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2 (30.12.21)" sheetId="157" r:id="rId1"/>
    <sheet name="2.1. расчет фот обл (нсот2022)" sheetId="169" r:id="rId2"/>
    <sheet name="2.1. расчет фот обл (нсот2023)" sheetId="173" r:id="rId3"/>
    <sheet name="2.1. расчет фот обл (нсот2024)" sheetId="174" r:id="rId4"/>
    <sheet name="расчет нормы пед часов" sheetId="104" r:id="rId5"/>
    <sheet name="2.2.расчет фот мест (2022)" sheetId="19" r:id="rId6"/>
    <sheet name="2.2.расчет фот мест (2023)" sheetId="83" r:id="rId7"/>
    <sheet name="2.2.расчет фот мест (2024)" sheetId="101" r:id="rId8"/>
    <sheet name="ст-ть ночных и празд" sheetId="143" r:id="rId9"/>
    <sheet name="фот 1-3 г мб и об" sheetId="73" r:id="rId10"/>
    <sheet name="фот 3-7 л мб и об" sheetId="74" r:id="rId11"/>
    <sheet name="мед.раб." sheetId="76" r:id="rId12"/>
    <sheet name="2.3.комм услуги" sheetId="62" r:id="rId13"/>
    <sheet name="223 оэзмто" sheetId="163" r:id="rId14"/>
    <sheet name="223.15 оэзмто" sheetId="164" r:id="rId15"/>
    <sheet name="2.4.расчет прочих" sheetId="55" r:id="rId16"/>
    <sheet name="2.5.присмотр +24ч" sheetId="158" r:id="rId17"/>
    <sheet name="продукты" sheetId="159" r:id="rId18"/>
    <sheet name="бут вода" sheetId="160" r:id="rId19"/>
    <sheet name="хоз инв" sheetId="162" r:id="rId20"/>
    <sheet name="мягкий инв" sheetId="161" r:id="rId21"/>
    <sheet name="291 имущ" sheetId="165" r:id="rId22"/>
    <sheet name="291 земля" sheetId="166" r:id="rId23"/>
  </sheets>
  <externalReferences>
    <externalReference r:id="rId24"/>
    <externalReference r:id="rId25"/>
  </externalReferences>
  <definedNames>
    <definedName name="ccc" localSheetId="1">#REF!</definedName>
    <definedName name="ccc" localSheetId="2">#REF!</definedName>
    <definedName name="ccc" localSheetId="3">#REF!</definedName>
    <definedName name="ccc" localSheetId="13">#REF!</definedName>
    <definedName name="ccc" localSheetId="22">#REF!</definedName>
    <definedName name="ccc" localSheetId="21">#REF!</definedName>
    <definedName name="ccc" localSheetId="0">#REF!</definedName>
    <definedName name="ccc" localSheetId="8">#REF!</definedName>
    <definedName name="ccc">#REF!</definedName>
    <definedName name="dklr" localSheetId="1">#REF!</definedName>
    <definedName name="dklr" localSheetId="2">#REF!</definedName>
    <definedName name="dklr" localSheetId="3">#REF!</definedName>
    <definedName name="dklr" localSheetId="6">#REF!</definedName>
    <definedName name="dklr" localSheetId="7">#REF!</definedName>
    <definedName name="dklr" localSheetId="12">#REF!</definedName>
    <definedName name="dklr" localSheetId="16">#REF!</definedName>
    <definedName name="dklr" localSheetId="13">#REF!</definedName>
    <definedName name="dklr" localSheetId="14">#REF!</definedName>
    <definedName name="dklr" localSheetId="22">#REF!</definedName>
    <definedName name="dklr" localSheetId="21">#REF!</definedName>
    <definedName name="dklr" localSheetId="18">#REF!</definedName>
    <definedName name="dklr" localSheetId="20">#REF!</definedName>
    <definedName name="dklr" localSheetId="0">#REF!</definedName>
    <definedName name="dklr" localSheetId="17">#REF!</definedName>
    <definedName name="dklr" localSheetId="4">#REF!</definedName>
    <definedName name="dklr" localSheetId="8">#REF!</definedName>
    <definedName name="dklr" localSheetId="19">#REF!</definedName>
    <definedName name="dklr">#REF!</definedName>
    <definedName name="Excel_BuiltIn_Database" localSheetId="1">#REF!</definedName>
    <definedName name="Excel_BuiltIn_Database" localSheetId="2">#REF!</definedName>
    <definedName name="Excel_BuiltIn_Database" localSheetId="3">#REF!</definedName>
    <definedName name="Excel_BuiltIn_Database" localSheetId="6">#REF!</definedName>
    <definedName name="Excel_BuiltIn_Database" localSheetId="7">#REF!</definedName>
    <definedName name="Excel_BuiltIn_Database" localSheetId="12">#REF!</definedName>
    <definedName name="Excel_BuiltIn_Database" localSheetId="15">#REF!</definedName>
    <definedName name="Excel_BuiltIn_Database" localSheetId="16">#REF!</definedName>
    <definedName name="Excel_BuiltIn_Database" localSheetId="13">#REF!</definedName>
    <definedName name="Excel_BuiltIn_Database" localSheetId="14">#REF!</definedName>
    <definedName name="Excel_BuiltIn_Database" localSheetId="22">#REF!</definedName>
    <definedName name="Excel_BuiltIn_Database" localSheetId="21">#REF!</definedName>
    <definedName name="Excel_BuiltIn_Database" localSheetId="18">#REF!</definedName>
    <definedName name="Excel_BuiltIn_Database" localSheetId="11">#REF!</definedName>
    <definedName name="Excel_BuiltIn_Database" localSheetId="20">#REF!</definedName>
    <definedName name="Excel_BuiltIn_Database" localSheetId="0">#REF!</definedName>
    <definedName name="Excel_BuiltIn_Database" localSheetId="17">#REF!</definedName>
    <definedName name="Excel_BuiltIn_Database" localSheetId="4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 localSheetId="19">#REF!</definedName>
    <definedName name="Excel_BuiltIn_Database">#REF!</definedName>
    <definedName name="kldp" localSheetId="1">#REF!</definedName>
    <definedName name="kldp" localSheetId="2">#REF!</definedName>
    <definedName name="kldp" localSheetId="3">#REF!</definedName>
    <definedName name="kldp" localSheetId="13">#REF!</definedName>
    <definedName name="kldp" localSheetId="22">#REF!</definedName>
    <definedName name="kldp" localSheetId="21">#REF!</definedName>
    <definedName name="kldp" localSheetId="0">#REF!</definedName>
    <definedName name="kldp">#REF!</definedName>
    <definedName name="lkj" localSheetId="1">#REF!</definedName>
    <definedName name="lkj" localSheetId="2">#REF!</definedName>
    <definedName name="lkj" localSheetId="3">#REF!</definedName>
    <definedName name="lkj" localSheetId="0">#REF!</definedName>
    <definedName name="lkj" localSheetId="8">#REF!</definedName>
    <definedName name="lkj">#REF!</definedName>
    <definedName name="pokj" localSheetId="1">#REF!</definedName>
    <definedName name="pokj" localSheetId="2">#REF!</definedName>
    <definedName name="pokj" localSheetId="3">#REF!</definedName>
    <definedName name="pokj" localSheetId="0">#REF!</definedName>
    <definedName name="pokj" localSheetId="8">#REF!</definedName>
    <definedName name="pokj">#REF!</definedName>
    <definedName name="polkk" localSheetId="1">#REF!</definedName>
    <definedName name="polkk" localSheetId="2">#REF!</definedName>
    <definedName name="polkk" localSheetId="3">#REF!</definedName>
    <definedName name="polkk">#REF!</definedName>
    <definedName name="xxxx" localSheetId="1">#REF!</definedName>
    <definedName name="xxxx" localSheetId="2">#REF!</definedName>
    <definedName name="xxxx" localSheetId="3">#REF!</definedName>
    <definedName name="xxxx" localSheetId="7">#REF!</definedName>
    <definedName name="xxxx" localSheetId="13">#REF!</definedName>
    <definedName name="xxxx" localSheetId="22">#REF!</definedName>
    <definedName name="xxxx" localSheetId="21">#REF!</definedName>
    <definedName name="xxxx" localSheetId="0">#REF!</definedName>
    <definedName name="xxxx" localSheetId="4">#REF!</definedName>
    <definedName name="xxxx" localSheetId="8">#REF!</definedName>
    <definedName name="xxxx">#REF!</definedName>
    <definedName name="zpl" localSheetId="1">#REF!</definedName>
    <definedName name="zpl" localSheetId="2">#REF!</definedName>
    <definedName name="zpl" localSheetId="3">#REF!</definedName>
    <definedName name="zpl" localSheetId="6">#REF!</definedName>
    <definedName name="zpl" localSheetId="7">#REF!</definedName>
    <definedName name="zpl" localSheetId="12">#REF!</definedName>
    <definedName name="zpl" localSheetId="15">#REF!</definedName>
    <definedName name="zpl" localSheetId="16">#REF!</definedName>
    <definedName name="zpl" localSheetId="13">#REF!</definedName>
    <definedName name="zpl" localSheetId="14">#REF!</definedName>
    <definedName name="zpl" localSheetId="22">#REF!</definedName>
    <definedName name="zpl" localSheetId="21">#REF!</definedName>
    <definedName name="zpl" localSheetId="18">#REF!</definedName>
    <definedName name="zpl" localSheetId="11">#REF!</definedName>
    <definedName name="zpl" localSheetId="20">#REF!</definedName>
    <definedName name="zpl" localSheetId="0">#REF!</definedName>
    <definedName name="zpl" localSheetId="17">#REF!</definedName>
    <definedName name="zpl" localSheetId="4">#REF!</definedName>
    <definedName name="zpl" localSheetId="8">#REF!</definedName>
    <definedName name="zpl" localSheetId="9">#REF!</definedName>
    <definedName name="zpl" localSheetId="10">#REF!</definedName>
    <definedName name="zpl" localSheetId="19">#REF!</definedName>
    <definedName name="zpl">#REF!</definedName>
    <definedName name="вбдргп" localSheetId="1">#REF!</definedName>
    <definedName name="вбдргп" localSheetId="2">#REF!</definedName>
    <definedName name="вбдргп" localSheetId="3">#REF!</definedName>
    <definedName name="вбдргп" localSheetId="6">#REF!</definedName>
    <definedName name="вбдргп" localSheetId="7">#REF!</definedName>
    <definedName name="вбдргп" localSheetId="12">#REF!</definedName>
    <definedName name="вбдргп" localSheetId="16">#REF!</definedName>
    <definedName name="вбдргп" localSheetId="13">#REF!</definedName>
    <definedName name="вбдргп" localSheetId="14">#REF!</definedName>
    <definedName name="вбдргп" localSheetId="22">#REF!</definedName>
    <definedName name="вбдргп" localSheetId="21">#REF!</definedName>
    <definedName name="вбдргп" localSheetId="18">#REF!</definedName>
    <definedName name="вбдргп" localSheetId="20">#REF!</definedName>
    <definedName name="вбдргп" localSheetId="0">#REF!</definedName>
    <definedName name="вбдргп" localSheetId="17">#REF!</definedName>
    <definedName name="вбдргп" localSheetId="4">#REF!</definedName>
    <definedName name="вбдргп" localSheetId="8">#REF!</definedName>
    <definedName name="вбдргп" localSheetId="19">#REF!</definedName>
    <definedName name="вбдргп">#REF!</definedName>
    <definedName name="ввввв123" localSheetId="1">#REF!</definedName>
    <definedName name="ввввв123" localSheetId="2">#REF!</definedName>
    <definedName name="ввввв123" localSheetId="3">#REF!</definedName>
    <definedName name="ввввв123" localSheetId="6">#REF!</definedName>
    <definedName name="ввввв123" localSheetId="7">#REF!</definedName>
    <definedName name="ввввв123" localSheetId="12">#REF!</definedName>
    <definedName name="ввввв123" localSheetId="15">#REF!</definedName>
    <definedName name="ввввв123" localSheetId="16">#REF!</definedName>
    <definedName name="ввввв123" localSheetId="13">#REF!</definedName>
    <definedName name="ввввв123" localSheetId="14">#REF!</definedName>
    <definedName name="ввввв123" localSheetId="22">#REF!</definedName>
    <definedName name="ввввв123" localSheetId="21">#REF!</definedName>
    <definedName name="ввввв123" localSheetId="18">#REF!</definedName>
    <definedName name="ввввв123" localSheetId="11">#REF!</definedName>
    <definedName name="ввввв123" localSheetId="20">#REF!</definedName>
    <definedName name="ввввв123" localSheetId="0">#REF!</definedName>
    <definedName name="ввввв123" localSheetId="17">#REF!</definedName>
    <definedName name="ввввв123" localSheetId="4">#REF!</definedName>
    <definedName name="ввввв123" localSheetId="8">#REF!</definedName>
    <definedName name="ввввв123" localSheetId="9">#REF!</definedName>
    <definedName name="ввввв123" localSheetId="10">#REF!</definedName>
    <definedName name="ввввв123" localSheetId="19">#REF!</definedName>
    <definedName name="ввввв123">#REF!</definedName>
    <definedName name="ДатаОтчета" localSheetId="1">#REF!</definedName>
    <definedName name="ДатаОтчета" localSheetId="2">#REF!</definedName>
    <definedName name="ДатаОтчета" localSheetId="3">#REF!</definedName>
    <definedName name="ДатаОтчета" localSheetId="6">#REF!</definedName>
    <definedName name="ДатаОтчета" localSheetId="7">#REF!</definedName>
    <definedName name="ДатаОтчета" localSheetId="16">#REF!</definedName>
    <definedName name="ДатаОтчета" localSheetId="18">#REF!</definedName>
    <definedName name="ДатаОтчета" localSheetId="20">#REF!</definedName>
    <definedName name="ДатаОтчета" localSheetId="0">#REF!</definedName>
    <definedName name="ДатаОтчета" localSheetId="17">#REF!</definedName>
    <definedName name="ДатаОтчета" localSheetId="4">#REF!</definedName>
    <definedName name="ДатаОтчета" localSheetId="8">#REF!</definedName>
    <definedName name="ДатаОтчета" localSheetId="19">#REF!</definedName>
    <definedName name="ДатаОтчета">#REF!</definedName>
    <definedName name="дс" localSheetId="8">'[1]291 окруж.ср и госпошлины'!$B$9</definedName>
    <definedName name="дс">[2]свод!$A$7</definedName>
    <definedName name="ждд" localSheetId="1">#REF!</definedName>
    <definedName name="ждд" localSheetId="2">#REF!</definedName>
    <definedName name="ждд" localSheetId="3">#REF!</definedName>
    <definedName name="ждд" localSheetId="6">#REF!</definedName>
    <definedName name="ждд" localSheetId="7">#REF!</definedName>
    <definedName name="ждд" localSheetId="12">#REF!</definedName>
    <definedName name="ждд" localSheetId="16">#REF!</definedName>
    <definedName name="ждд" localSheetId="13">#REF!</definedName>
    <definedName name="ждд" localSheetId="14">#REF!</definedName>
    <definedName name="ждд" localSheetId="22">#REF!</definedName>
    <definedName name="ждд" localSheetId="21">#REF!</definedName>
    <definedName name="ждд" localSheetId="18">#REF!</definedName>
    <definedName name="ждд" localSheetId="20">#REF!</definedName>
    <definedName name="ждд" localSheetId="0">#REF!</definedName>
    <definedName name="ждд" localSheetId="17">#REF!</definedName>
    <definedName name="ждд" localSheetId="4">#REF!</definedName>
    <definedName name="ждд" localSheetId="8">#REF!</definedName>
    <definedName name="ждд" localSheetId="19">#REF!</definedName>
    <definedName name="ждд">#REF!</definedName>
    <definedName name="жжжжжжж" localSheetId="1">#REF!</definedName>
    <definedName name="жжжжжжж" localSheetId="2">#REF!</definedName>
    <definedName name="жжжжжжж" localSheetId="3">#REF!</definedName>
    <definedName name="жжжжжжж" localSheetId="7">#REF!</definedName>
    <definedName name="жжжжжжж" localSheetId="16">#REF!</definedName>
    <definedName name="жжжжжжж" localSheetId="13">#REF!</definedName>
    <definedName name="жжжжжжж" localSheetId="22">#REF!</definedName>
    <definedName name="жжжжжжж" localSheetId="21">#REF!</definedName>
    <definedName name="жжжжжжж" localSheetId="18">#REF!</definedName>
    <definedName name="жжжжжжж" localSheetId="20">#REF!</definedName>
    <definedName name="жжжжжжж" localSheetId="0">#REF!</definedName>
    <definedName name="жжжжжжж" localSheetId="17">#REF!</definedName>
    <definedName name="жжжжжжж" localSheetId="4">#REF!</definedName>
    <definedName name="жжжжжжж" localSheetId="8">#REF!</definedName>
    <definedName name="жжжжжжж" localSheetId="19">#REF!</definedName>
    <definedName name="жжжжжжж">#REF!</definedName>
    <definedName name="_xlnm.Print_Titles" localSheetId="12">'2.3.комм услуги'!$A$1:$E$65578</definedName>
    <definedName name="_xlnm.Print_Titles" localSheetId="15">'2.4.расчет прочих'!$28:$30</definedName>
    <definedName name="_xlnm.Print_Titles" localSheetId="16">'2.5.присмотр +24ч'!$A:$A</definedName>
    <definedName name="_xlnm.Print_Titles" localSheetId="13">'223 оэзмто'!$A:$A</definedName>
    <definedName name="_xlnm.Print_Titles" localSheetId="14">'223.15 оэзмто'!$6:$9</definedName>
    <definedName name="_xlnm.Print_Titles" localSheetId="21">'291 имущ'!$9:$13</definedName>
    <definedName name="_xlnm.Print_Titles" localSheetId="11">мед.раб.!$A:$A,мед.раб.!$4:$5</definedName>
    <definedName name="_xlnm.Print_Titles" localSheetId="9">'фот 1-3 г мб и об'!$6:$6</definedName>
    <definedName name="_xlnm.Print_Titles" localSheetId="10">'фот 3-7 л мб и об'!$6:$6</definedName>
    <definedName name="ИмяПоказателя" localSheetId="1">#REF!</definedName>
    <definedName name="ИмяПоказателя" localSheetId="2">#REF!</definedName>
    <definedName name="ИмяПоказателя" localSheetId="3">#REF!</definedName>
    <definedName name="ИмяПоказателя" localSheetId="6">#REF!</definedName>
    <definedName name="ИмяПоказателя" localSheetId="7">#REF!</definedName>
    <definedName name="ИмяПоказателя" localSheetId="16">#REF!</definedName>
    <definedName name="ИмяПоказателя" localSheetId="18">#REF!</definedName>
    <definedName name="ИмяПоказателя" localSheetId="20">#REF!</definedName>
    <definedName name="ИмяПоказателя" localSheetId="0">#REF!</definedName>
    <definedName name="ИмяПоказателя" localSheetId="17">#REF!</definedName>
    <definedName name="ИмяПоказателя" localSheetId="4">#REF!</definedName>
    <definedName name="ИмяПоказателя" localSheetId="8">#REF!</definedName>
    <definedName name="ИмяПоказателя" localSheetId="19">#REF!</definedName>
    <definedName name="ИмяПоказателя">#REF!</definedName>
    <definedName name="ИтогоПоСтроке" localSheetId="1">#REF!</definedName>
    <definedName name="ИтогоПоСтроке" localSheetId="2">#REF!</definedName>
    <definedName name="ИтогоПоСтроке" localSheetId="3">#REF!</definedName>
    <definedName name="ИтогоПоСтроке" localSheetId="6">#REF!</definedName>
    <definedName name="ИтогоПоСтроке" localSheetId="7">#REF!</definedName>
    <definedName name="ИтогоПоСтроке" localSheetId="16">#REF!</definedName>
    <definedName name="ИтогоПоСтроке" localSheetId="18">#REF!</definedName>
    <definedName name="ИтогоПоСтроке" localSheetId="20">#REF!</definedName>
    <definedName name="ИтогоПоСтроке" localSheetId="0">#REF!</definedName>
    <definedName name="ИтогоПоСтроке" localSheetId="17">#REF!</definedName>
    <definedName name="ИтогоПоСтроке" localSheetId="4">#REF!</definedName>
    <definedName name="ИтогоПоСтроке" localSheetId="8">#REF!</definedName>
    <definedName name="ИтогоПоСтроке" localSheetId="19">#REF!</definedName>
    <definedName name="ИтогоПоСтроке">#REF!</definedName>
    <definedName name="Контрагент" localSheetId="1">#REF!</definedName>
    <definedName name="Контрагент" localSheetId="2">#REF!</definedName>
    <definedName name="Контрагент" localSheetId="3">#REF!</definedName>
    <definedName name="Контрагент" localSheetId="6">#REF!</definedName>
    <definedName name="Контрагент" localSheetId="7">#REF!</definedName>
    <definedName name="Контрагент" localSheetId="16">#REF!</definedName>
    <definedName name="Контрагент" localSheetId="18">#REF!</definedName>
    <definedName name="Контрагент" localSheetId="20">#REF!</definedName>
    <definedName name="Контрагент" localSheetId="0">#REF!</definedName>
    <definedName name="Контрагент" localSheetId="17">#REF!</definedName>
    <definedName name="Контрагент" localSheetId="4">#REF!</definedName>
    <definedName name="Контрагент" localSheetId="8">#REF!</definedName>
    <definedName name="Контрагент" localSheetId="19">#REF!</definedName>
    <definedName name="Контрагент">#REF!</definedName>
    <definedName name="лдж" localSheetId="1">#REF!</definedName>
    <definedName name="лдж" localSheetId="2">#REF!</definedName>
    <definedName name="лдж" localSheetId="3">#REF!</definedName>
    <definedName name="лдж" localSheetId="13">#REF!</definedName>
    <definedName name="лдж" localSheetId="22">#REF!</definedName>
    <definedName name="лдж" localSheetId="21">#REF!</definedName>
    <definedName name="лдж" localSheetId="0">#REF!</definedName>
    <definedName name="лдж" localSheetId="8">#REF!</definedName>
    <definedName name="лдж">#REF!</definedName>
    <definedName name="н" localSheetId="1">#REF!</definedName>
    <definedName name="н" localSheetId="2">#REF!</definedName>
    <definedName name="н" localSheetId="3">#REF!</definedName>
    <definedName name="н" localSheetId="6">#REF!</definedName>
    <definedName name="н" localSheetId="7">#REF!</definedName>
    <definedName name="н" localSheetId="16">#REF!</definedName>
    <definedName name="н" localSheetId="18">#REF!</definedName>
    <definedName name="н" localSheetId="20">#REF!</definedName>
    <definedName name="н" localSheetId="0">#REF!</definedName>
    <definedName name="н" localSheetId="17">#REF!</definedName>
    <definedName name="н" localSheetId="4">#REF!</definedName>
    <definedName name="н" localSheetId="8">#REF!</definedName>
    <definedName name="н" localSheetId="19">#REF!</definedName>
    <definedName name="н">#REF!</definedName>
    <definedName name="_xlnm.Print_Area" localSheetId="5">'2.2.расчет фот мест (2022)'!$A$1:$R$23</definedName>
    <definedName name="_xlnm.Print_Area" localSheetId="6">'2.2.расчет фот мест (2023)'!$A$1:$S$23</definedName>
    <definedName name="_xlnm.Print_Area" localSheetId="7">'2.2.расчет фот мест (2024)'!$A$1:$T$23</definedName>
    <definedName name="_xlnm.Print_Area" localSheetId="12">'2.3.комм услуги'!$A$1:$BM$108</definedName>
    <definedName name="_xlnm.Print_Area" localSheetId="15">'2.4.расчет прочих'!$A$1:$Q$278</definedName>
    <definedName name="_xlnm.Print_Area" localSheetId="16">'2.5.присмотр +24ч'!$A$1:$BA$39</definedName>
    <definedName name="_xlnm.Print_Area" localSheetId="13">'223 оэзмто'!$A$1:$AG$79</definedName>
    <definedName name="_xlnm.Print_Area" localSheetId="14">'223.15 оэзмто'!$A$1:$I$74</definedName>
    <definedName name="_xlnm.Print_Area" localSheetId="22">'291 земля'!$A$1:$H$100</definedName>
    <definedName name="_xlnm.Print_Area" localSheetId="21">'291 имущ'!$A$1:$L$78</definedName>
    <definedName name="_xlnm.Print_Area" localSheetId="11">мед.раб.!$A$1:$AV$69</definedName>
    <definedName name="_xlnm.Print_Area" localSheetId="0">'прил № 2 (30.12.21)'!$A$1:$AVW$702</definedName>
    <definedName name="_xlnm.Print_Area" localSheetId="17">продукты!$A$1:$N$41</definedName>
    <definedName name="_xlnm.Print_Area" localSheetId="9">'фот 1-3 г мб и об'!$C$1:$Z$110</definedName>
    <definedName name="_xlnm.Print_Area" localSheetId="10">'фот 3-7 л мб и об'!$B$1:$Z$110</definedName>
    <definedName name="Показатель" localSheetId="1">#REF!</definedName>
    <definedName name="Показатель" localSheetId="2">#REF!</definedName>
    <definedName name="Показатель" localSheetId="3">#REF!</definedName>
    <definedName name="Показатель" localSheetId="6">#REF!</definedName>
    <definedName name="Показатель" localSheetId="7">#REF!</definedName>
    <definedName name="Показатель" localSheetId="16">#REF!</definedName>
    <definedName name="Показатель" localSheetId="18">#REF!</definedName>
    <definedName name="Показатель" localSheetId="20">#REF!</definedName>
    <definedName name="Показатель" localSheetId="0">#REF!</definedName>
    <definedName name="Показатель" localSheetId="17">#REF!</definedName>
    <definedName name="Показатель" localSheetId="4">#REF!</definedName>
    <definedName name="Показатель" localSheetId="8">#REF!</definedName>
    <definedName name="Показатель" localSheetId="19">#REF!</definedName>
    <definedName name="Показатель">#REF!</definedName>
    <definedName name="про" localSheetId="1">#REF!</definedName>
    <definedName name="про" localSheetId="2">#REF!</definedName>
    <definedName name="про" localSheetId="3">#REF!</definedName>
    <definedName name="про" localSheetId="0">#REF!</definedName>
    <definedName name="про" localSheetId="8">#REF!</definedName>
    <definedName name="про">#REF!</definedName>
    <definedName name="Разрез" localSheetId="1">#REF!</definedName>
    <definedName name="Разрез" localSheetId="2">#REF!</definedName>
    <definedName name="Разрез" localSheetId="3">#REF!</definedName>
    <definedName name="Разрез" localSheetId="6">#REF!</definedName>
    <definedName name="Разрез" localSheetId="7">#REF!</definedName>
    <definedName name="Разрез" localSheetId="16">#REF!</definedName>
    <definedName name="Разрез" localSheetId="18">#REF!</definedName>
    <definedName name="Разрез" localSheetId="20">#REF!</definedName>
    <definedName name="Разрез" localSheetId="0">#REF!</definedName>
    <definedName name="Разрез" localSheetId="17">#REF!</definedName>
    <definedName name="Разрез" localSheetId="4">#REF!</definedName>
    <definedName name="Разрез" localSheetId="8">#REF!</definedName>
    <definedName name="Разрез" localSheetId="19">#REF!</definedName>
    <definedName name="Разрез">#REF!</definedName>
    <definedName name="расш.340.16" localSheetId="1">#REF!</definedName>
    <definedName name="расш.340.16" localSheetId="2">#REF!</definedName>
    <definedName name="расш.340.16" localSheetId="3">#REF!</definedName>
    <definedName name="расш.340.16" localSheetId="6">#REF!</definedName>
    <definedName name="расш.340.16" localSheetId="7">#REF!</definedName>
    <definedName name="расш.340.16" localSheetId="12">#REF!</definedName>
    <definedName name="расш.340.16" localSheetId="16">#REF!</definedName>
    <definedName name="расш.340.16" localSheetId="13">#REF!</definedName>
    <definedName name="расш.340.16" localSheetId="14">#REF!</definedName>
    <definedName name="расш.340.16" localSheetId="22">#REF!</definedName>
    <definedName name="расш.340.16" localSheetId="21">#REF!</definedName>
    <definedName name="расш.340.16" localSheetId="18">#REF!</definedName>
    <definedName name="расш.340.16" localSheetId="20">#REF!</definedName>
    <definedName name="расш.340.16" localSheetId="0">#REF!</definedName>
    <definedName name="расш.340.16" localSheetId="17">#REF!</definedName>
    <definedName name="расш.340.16" localSheetId="4">#REF!</definedName>
    <definedName name="расш.340.16" localSheetId="8">#REF!</definedName>
    <definedName name="расш.340.16" localSheetId="19">#REF!</definedName>
    <definedName name="расш.340.16">#REF!</definedName>
    <definedName name="свод2022" localSheetId="1">#REF!</definedName>
    <definedName name="свод2022" localSheetId="2">#REF!</definedName>
    <definedName name="свод2022" localSheetId="3">#REF!</definedName>
    <definedName name="свод2022" localSheetId="13">#REF!</definedName>
    <definedName name="свод2022" localSheetId="22">#REF!</definedName>
    <definedName name="свод2022" localSheetId="21">#REF!</definedName>
    <definedName name="свод2022" localSheetId="0">#REF!</definedName>
    <definedName name="свод2022" localSheetId="8">#REF!</definedName>
    <definedName name="свод2022">#REF!</definedName>
    <definedName name="ььь" localSheetId="1">#REF!</definedName>
    <definedName name="ььь" localSheetId="2">#REF!</definedName>
    <definedName name="ььь" localSheetId="3">#REF!</definedName>
    <definedName name="ььь" localSheetId="7">#REF!</definedName>
    <definedName name="ььь" localSheetId="13">#REF!</definedName>
    <definedName name="ььь" localSheetId="22">#REF!</definedName>
    <definedName name="ььь" localSheetId="21">#REF!</definedName>
    <definedName name="ььь" localSheetId="0">#REF!</definedName>
    <definedName name="ььь" localSheetId="4">#REF!</definedName>
    <definedName name="ььь" localSheetId="8">#REF!</definedName>
    <definedName name="ььь">#REF!</definedName>
  </definedNames>
  <calcPr calcId="124519" fullPrecision="0"/>
</workbook>
</file>

<file path=xl/calcChain.xml><?xml version="1.0" encoding="utf-8"?>
<calcChain xmlns="http://schemas.openxmlformats.org/spreadsheetml/2006/main">
  <c r="AVB701" i="157"/>
  <c r="AVA701"/>
  <c r="AUG701"/>
  <c r="AUF701"/>
  <c r="ATL701"/>
  <c r="ATK701"/>
  <c r="ASQ701"/>
  <c r="ASP701"/>
  <c r="ARV701"/>
  <c r="ARU701"/>
  <c r="ARA701"/>
  <c r="AQZ701"/>
  <c r="AQF701"/>
  <c r="AQE701"/>
  <c r="APK701"/>
  <c r="APJ701"/>
  <c r="AOP701"/>
  <c r="AOO701"/>
  <c r="ANU701"/>
  <c r="ANT701"/>
  <c r="AMZ701"/>
  <c r="AMY701"/>
  <c r="AME701"/>
  <c r="AMD701"/>
  <c r="ALJ701"/>
  <c r="ALI701"/>
  <c r="AKO701"/>
  <c r="AKN701"/>
  <c r="AJT701"/>
  <c r="AJS701"/>
  <c r="AID701"/>
  <c r="AIC701"/>
  <c r="AHI701"/>
  <c r="AHH701"/>
  <c r="AGN701"/>
  <c r="AGM701"/>
  <c r="AFS701"/>
  <c r="AFR701"/>
  <c r="AEX701"/>
  <c r="AEW701"/>
  <c r="AEC701"/>
  <c r="AEB701"/>
  <c r="ADH701"/>
  <c r="ADG701"/>
  <c r="ACM701"/>
  <c r="ACL701"/>
  <c r="ABR701"/>
  <c r="ABQ701"/>
  <c r="AAW701"/>
  <c r="AAV701"/>
  <c r="AAB701"/>
  <c r="AAA701"/>
  <c r="ZG701"/>
  <c r="ZF701"/>
  <c r="YL701"/>
  <c r="YK701"/>
  <c r="XQ701"/>
  <c r="XP701"/>
  <c r="WV701"/>
  <c r="WU701"/>
  <c r="VF701"/>
  <c r="VE701"/>
  <c r="UK701"/>
  <c r="UJ701"/>
  <c r="TP701"/>
  <c r="TO701"/>
  <c r="SU701"/>
  <c r="ST701"/>
  <c r="RZ701"/>
  <c r="RY701"/>
  <c r="RE701"/>
  <c r="RD701"/>
  <c r="QJ701"/>
  <c r="QI701"/>
  <c r="PO701"/>
  <c r="PN701"/>
  <c r="OT701"/>
  <c r="OS701"/>
  <c r="NY701"/>
  <c r="NX701"/>
  <c r="ND701"/>
  <c r="NC701"/>
  <c r="MI701"/>
  <c r="MH701"/>
  <c r="LN701"/>
  <c r="LM701"/>
  <c r="KS701"/>
  <c r="KR701"/>
  <c r="JX701"/>
  <c r="JW701"/>
  <c r="JC701"/>
  <c r="JB701"/>
  <c r="IH701"/>
  <c r="IG701"/>
  <c r="HM701"/>
  <c r="HL701"/>
  <c r="FW701"/>
  <c r="FV701"/>
  <c r="EG701"/>
  <c r="EF701"/>
  <c r="DL701"/>
  <c r="DK701"/>
  <c r="CQ701"/>
  <c r="CP701"/>
  <c r="BV701"/>
  <c r="BU701"/>
  <c r="BA701"/>
  <c r="AZ701"/>
  <c r="AF701"/>
  <c r="AE701"/>
  <c r="AVZ700"/>
  <c r="H47"/>
  <c r="H48"/>
  <c r="H49"/>
  <c r="H50"/>
  <c r="H51"/>
  <c r="H52"/>
  <c r="H53"/>
  <c r="H54"/>
  <c r="H55"/>
  <c r="H56"/>
  <c r="H57"/>
  <c r="H58"/>
  <c r="H59"/>
  <c r="H60"/>
  <c r="O24" i="174"/>
  <c r="O23"/>
  <c r="O22"/>
  <c r="O21"/>
  <c r="O20"/>
  <c r="O19"/>
  <c r="O18"/>
  <c r="O17"/>
  <c r="O16"/>
  <c r="O15"/>
  <c r="O14"/>
  <c r="O13"/>
  <c r="O12"/>
  <c r="O11"/>
  <c r="AL24"/>
  <c r="AJ24"/>
  <c r="AC24"/>
  <c r="W24"/>
  <c r="AE24" s="1"/>
  <c r="I24"/>
  <c r="AU24" s="1"/>
  <c r="AL23"/>
  <c r="AJ23"/>
  <c r="AC23"/>
  <c r="W23"/>
  <c r="AE23" s="1"/>
  <c r="I23"/>
  <c r="AU23" s="1"/>
  <c r="AL22"/>
  <c r="AJ22"/>
  <c r="AC22"/>
  <c r="W22"/>
  <c r="AE22" s="1"/>
  <c r="I22"/>
  <c r="AU22" s="1"/>
  <c r="AL21"/>
  <c r="AJ21"/>
  <c r="AC21"/>
  <c r="W21"/>
  <c r="AE21" s="1"/>
  <c r="I21"/>
  <c r="AU21" s="1"/>
  <c r="AL20"/>
  <c r="AJ20"/>
  <c r="AC20"/>
  <c r="W20"/>
  <c r="AE20" s="1"/>
  <c r="I20"/>
  <c r="AU20" s="1"/>
  <c r="AL19"/>
  <c r="AJ19"/>
  <c r="AC19"/>
  <c r="W19"/>
  <c r="AE19" s="1"/>
  <c r="I19"/>
  <c r="AU19" s="1"/>
  <c r="AL18"/>
  <c r="AJ18"/>
  <c r="AC18"/>
  <c r="W18"/>
  <c r="AE18" s="1"/>
  <c r="I18"/>
  <c r="AU18" s="1"/>
  <c r="AL17"/>
  <c r="AJ17"/>
  <c r="AC17"/>
  <c r="W17"/>
  <c r="AE17" s="1"/>
  <c r="I17"/>
  <c r="AU17" s="1"/>
  <c r="AL16"/>
  <c r="AJ16"/>
  <c r="AC16"/>
  <c r="W16"/>
  <c r="AE16" s="1"/>
  <c r="I16"/>
  <c r="AU16" s="1"/>
  <c r="AL15"/>
  <c r="AJ15"/>
  <c r="AC15"/>
  <c r="W15"/>
  <c r="AE15" s="1"/>
  <c r="I15"/>
  <c r="AU15" s="1"/>
  <c r="AL14"/>
  <c r="AJ14"/>
  <c r="AC14"/>
  <c r="W14"/>
  <c r="AE14" s="1"/>
  <c r="I14"/>
  <c r="AU14" s="1"/>
  <c r="AL13"/>
  <c r="AJ13"/>
  <c r="AC13"/>
  <c r="W13"/>
  <c r="AE13" s="1"/>
  <c r="I13"/>
  <c r="AU13" s="1"/>
  <c r="AL12"/>
  <c r="AJ12"/>
  <c r="AC12"/>
  <c r="W12"/>
  <c r="AE12" s="1"/>
  <c r="I12"/>
  <c r="AU12" s="1"/>
  <c r="AL11"/>
  <c r="AJ11"/>
  <c r="AC11"/>
  <c r="W11"/>
  <c r="AE11" s="1"/>
  <c r="I11"/>
  <c r="AU11" s="1"/>
  <c r="AK3"/>
  <c r="N24" i="173"/>
  <c r="N23"/>
  <c r="N22"/>
  <c r="N21"/>
  <c r="N20"/>
  <c r="N19"/>
  <c r="N18"/>
  <c r="N17"/>
  <c r="N16"/>
  <c r="N15"/>
  <c r="N14"/>
  <c r="N13"/>
  <c r="N12"/>
  <c r="N11"/>
  <c r="AK24"/>
  <c r="AI24" s="1"/>
  <c r="AB24"/>
  <c r="V24"/>
  <c r="AD24" s="1"/>
  <c r="I24"/>
  <c r="AT24" s="1"/>
  <c r="AK23"/>
  <c r="AI23" s="1"/>
  <c r="AB23"/>
  <c r="V23"/>
  <c r="AD23" s="1"/>
  <c r="AU23"/>
  <c r="I23"/>
  <c r="AT23" s="1"/>
  <c r="AK22"/>
  <c r="AI22" s="1"/>
  <c r="AB22"/>
  <c r="V22"/>
  <c r="AD22" s="1"/>
  <c r="I22"/>
  <c r="AT22" s="1"/>
  <c r="AK21"/>
  <c r="AI21" s="1"/>
  <c r="AB21"/>
  <c r="V21"/>
  <c r="AD21" s="1"/>
  <c r="AU21"/>
  <c r="I21"/>
  <c r="AT21" s="1"/>
  <c r="AK20"/>
  <c r="AI20" s="1"/>
  <c r="AB20"/>
  <c r="V20"/>
  <c r="AD20" s="1"/>
  <c r="I20"/>
  <c r="AT20" s="1"/>
  <c r="AK19"/>
  <c r="AI19" s="1"/>
  <c r="AB19"/>
  <c r="V19"/>
  <c r="AD19" s="1"/>
  <c r="AU19"/>
  <c r="I19"/>
  <c r="AT19" s="1"/>
  <c r="AK18"/>
  <c r="AI18" s="1"/>
  <c r="AB18"/>
  <c r="V18"/>
  <c r="AD18" s="1"/>
  <c r="I18"/>
  <c r="AT18" s="1"/>
  <c r="AK17"/>
  <c r="AI17" s="1"/>
  <c r="AB17"/>
  <c r="V17"/>
  <c r="AD17" s="1"/>
  <c r="AU17"/>
  <c r="I17"/>
  <c r="AT17" s="1"/>
  <c r="AK16"/>
  <c r="AI16" s="1"/>
  <c r="AB16"/>
  <c r="V16"/>
  <c r="AD16" s="1"/>
  <c r="I16"/>
  <c r="AT16" s="1"/>
  <c r="AK15"/>
  <c r="AI15" s="1"/>
  <c r="AB15"/>
  <c r="V15"/>
  <c r="AD15" s="1"/>
  <c r="AU15"/>
  <c r="I15"/>
  <c r="AT15" s="1"/>
  <c r="AK14"/>
  <c r="AI14" s="1"/>
  <c r="AB14"/>
  <c r="V14"/>
  <c r="AD14" s="1"/>
  <c r="I14"/>
  <c r="AT14" s="1"/>
  <c r="AK13"/>
  <c r="AI13" s="1"/>
  <c r="AB13"/>
  <c r="V13"/>
  <c r="AD13" s="1"/>
  <c r="AU13"/>
  <c r="I13"/>
  <c r="AT13" s="1"/>
  <c r="AK12"/>
  <c r="AI12" s="1"/>
  <c r="AB12"/>
  <c r="V12"/>
  <c r="AD12" s="1"/>
  <c r="I12"/>
  <c r="AT12" s="1"/>
  <c r="AK11"/>
  <c r="AI11" s="1"/>
  <c r="AB11"/>
  <c r="V11"/>
  <c r="AD11" s="1"/>
  <c r="AU11"/>
  <c r="I11"/>
  <c r="AT11" s="1"/>
  <c r="AJ3"/>
  <c r="F47" i="157"/>
  <c r="F48"/>
  <c r="F49"/>
  <c r="F50"/>
  <c r="F51"/>
  <c r="F52"/>
  <c r="F53"/>
  <c r="F54"/>
  <c r="F55"/>
  <c r="F56"/>
  <c r="F57"/>
  <c r="F58"/>
  <c r="F59"/>
  <c r="F60"/>
  <c r="DJ701"/>
  <c r="AVY701"/>
  <c r="AUZ701"/>
  <c r="AUE701"/>
  <c r="ATJ701"/>
  <c r="ASO701"/>
  <c r="ART701"/>
  <c r="AQY701"/>
  <c r="AQD701"/>
  <c r="API701"/>
  <c r="AON701"/>
  <c r="ANS701"/>
  <c r="AMX701"/>
  <c r="AMC701"/>
  <c r="ALH701"/>
  <c r="AKM701"/>
  <c r="AJR701"/>
  <c r="AIB701"/>
  <c r="AHG701"/>
  <c r="AGL701"/>
  <c r="AEV701"/>
  <c r="AEA701"/>
  <c r="ADF701"/>
  <c r="ACK701"/>
  <c r="ABP701"/>
  <c r="AAU701"/>
  <c r="ZZ701"/>
  <c r="ZE701"/>
  <c r="YJ701"/>
  <c r="XO701"/>
  <c r="WT701"/>
  <c r="VD701"/>
  <c r="UI701"/>
  <c r="RX701"/>
  <c r="QH701"/>
  <c r="PM701"/>
  <c r="OR701"/>
  <c r="NW701"/>
  <c r="NB701"/>
  <c r="MG701"/>
  <c r="KQ701"/>
  <c r="JV701"/>
  <c r="JA701"/>
  <c r="IF701"/>
  <c r="HK701"/>
  <c r="FU701"/>
  <c r="CO701"/>
  <c r="BT701"/>
  <c r="AY701"/>
  <c r="Z11" i="174" l="1"/>
  <c r="AA11" s="1"/>
  <c r="AF11" s="1"/>
  <c r="AP11"/>
  <c r="AR11" s="1"/>
  <c r="AS11" s="1"/>
  <c r="AV11"/>
  <c r="Z12"/>
  <c r="AA12" s="1"/>
  <c r="AF12" s="1"/>
  <c r="AP12"/>
  <c r="AR12" s="1"/>
  <c r="AS12" s="1"/>
  <c r="AV12"/>
  <c r="Z13"/>
  <c r="AA13" s="1"/>
  <c r="AF13" s="1"/>
  <c r="AP13"/>
  <c r="AR13" s="1"/>
  <c r="AS13" s="1"/>
  <c r="AV13"/>
  <c r="Z14"/>
  <c r="AA14" s="1"/>
  <c r="AF14" s="1"/>
  <c r="AP14"/>
  <c r="AR14" s="1"/>
  <c r="AS14" s="1"/>
  <c r="AV14"/>
  <c r="Z15"/>
  <c r="AA15" s="1"/>
  <c r="AF15" s="1"/>
  <c r="AP15"/>
  <c r="AR15" s="1"/>
  <c r="AS15" s="1"/>
  <c r="AV15"/>
  <c r="Z16"/>
  <c r="AA16" s="1"/>
  <c r="AF16" s="1"/>
  <c r="AP16"/>
  <c r="AR16" s="1"/>
  <c r="AS16" s="1"/>
  <c r="AV16"/>
  <c r="Z17"/>
  <c r="AA17" s="1"/>
  <c r="AF17" s="1"/>
  <c r="AP17"/>
  <c r="AR17" s="1"/>
  <c r="AS17" s="1"/>
  <c r="AV17"/>
  <c r="Z18"/>
  <c r="AA18" s="1"/>
  <c r="AF18" s="1"/>
  <c r="AP18"/>
  <c r="AR18" s="1"/>
  <c r="AS18" s="1"/>
  <c r="AV18"/>
  <c r="Z19"/>
  <c r="AA19" s="1"/>
  <c r="AF19" s="1"/>
  <c r="AP19"/>
  <c r="AR19" s="1"/>
  <c r="AS19" s="1"/>
  <c r="AV19"/>
  <c r="Z20"/>
  <c r="AA20" s="1"/>
  <c r="AF20" s="1"/>
  <c r="AP20"/>
  <c r="AR20" s="1"/>
  <c r="AS20" s="1"/>
  <c r="AV20"/>
  <c r="Z21"/>
  <c r="AA21" s="1"/>
  <c r="AF21" s="1"/>
  <c r="AP21"/>
  <c r="AR21" s="1"/>
  <c r="AS21" s="1"/>
  <c r="AV21"/>
  <c r="Z22"/>
  <c r="AA22" s="1"/>
  <c r="AF22" s="1"/>
  <c r="AP22"/>
  <c r="AR22" s="1"/>
  <c r="AS22" s="1"/>
  <c r="AV22"/>
  <c r="Z23"/>
  <c r="AA23" s="1"/>
  <c r="AF23" s="1"/>
  <c r="AP23"/>
  <c r="AR23" s="1"/>
  <c r="AS23" s="1"/>
  <c r="AV23"/>
  <c r="Z24"/>
  <c r="AA24" s="1"/>
  <c r="AF24" s="1"/>
  <c r="AP24"/>
  <c r="AR24" s="1"/>
  <c r="AS24" s="1"/>
  <c r="AV24"/>
  <c r="AU12" i="173"/>
  <c r="AU14"/>
  <c r="AU16"/>
  <c r="AU18"/>
  <c r="AU20"/>
  <c r="AU22"/>
  <c r="AU24"/>
  <c r="Y11"/>
  <c r="Z11" s="1"/>
  <c r="AE11" s="1"/>
  <c r="AO11"/>
  <c r="AQ11" s="1"/>
  <c r="AR11" s="1"/>
  <c r="Y12"/>
  <c r="Z12" s="1"/>
  <c r="AE12" s="1"/>
  <c r="AO12"/>
  <c r="AQ12" s="1"/>
  <c r="AR12" s="1"/>
  <c r="Y13"/>
  <c r="Z13" s="1"/>
  <c r="AE13" s="1"/>
  <c r="AO13"/>
  <c r="AQ13" s="1"/>
  <c r="AR13" s="1"/>
  <c r="Y14"/>
  <c r="Z14" s="1"/>
  <c r="AE14" s="1"/>
  <c r="AO14"/>
  <c r="AQ14" s="1"/>
  <c r="AR14" s="1"/>
  <c r="Y15"/>
  <c r="Z15" s="1"/>
  <c r="AE15" s="1"/>
  <c r="AO15"/>
  <c r="AQ15" s="1"/>
  <c r="AR15" s="1"/>
  <c r="Y16"/>
  <c r="Z16" s="1"/>
  <c r="AE16" s="1"/>
  <c r="AO16"/>
  <c r="AQ16" s="1"/>
  <c r="AR16" s="1"/>
  <c r="Y17"/>
  <c r="Z17" s="1"/>
  <c r="AE17" s="1"/>
  <c r="AO17"/>
  <c r="AQ17" s="1"/>
  <c r="AR17" s="1"/>
  <c r="Y18"/>
  <c r="Z18" s="1"/>
  <c r="AE18" s="1"/>
  <c r="AO18"/>
  <c r="AQ18" s="1"/>
  <c r="AR18" s="1"/>
  <c r="Y19"/>
  <c r="Z19" s="1"/>
  <c r="AE19" s="1"/>
  <c r="AO19"/>
  <c r="AQ19" s="1"/>
  <c r="AR19" s="1"/>
  <c r="Y20"/>
  <c r="Z20" s="1"/>
  <c r="AE20" s="1"/>
  <c r="AO20"/>
  <c r="AQ20" s="1"/>
  <c r="AR20" s="1"/>
  <c r="Y21"/>
  <c r="Z21" s="1"/>
  <c r="AE21" s="1"/>
  <c r="AO21"/>
  <c r="AQ21" s="1"/>
  <c r="AR21" s="1"/>
  <c r="Y22"/>
  <c r="Z22" s="1"/>
  <c r="AE22" s="1"/>
  <c r="AO22"/>
  <c r="AQ22" s="1"/>
  <c r="AR22" s="1"/>
  <c r="Y23"/>
  <c r="Z23" s="1"/>
  <c r="AE23" s="1"/>
  <c r="AO23"/>
  <c r="AQ23" s="1"/>
  <c r="AR23"/>
  <c r="Y24"/>
  <c r="Z24" s="1"/>
  <c r="AE24" s="1"/>
  <c r="AO24"/>
  <c r="AQ24" s="1"/>
  <c r="AR24" s="1"/>
  <c r="H604" i="157"/>
  <c r="G604"/>
  <c r="H603"/>
  <c r="G603"/>
  <c r="H602"/>
  <c r="G602"/>
  <c r="H601"/>
  <c r="G601"/>
  <c r="H600"/>
  <c r="G600"/>
  <c r="H599"/>
  <c r="G599"/>
  <c r="H598"/>
  <c r="G598"/>
  <c r="H597"/>
  <c r="G597"/>
  <c r="H596"/>
  <c r="G596"/>
  <c r="H595"/>
  <c r="G595"/>
  <c r="H594"/>
  <c r="G594"/>
  <c r="H593"/>
  <c r="G593"/>
  <c r="H592"/>
  <c r="G592"/>
  <c r="H591"/>
  <c r="G591"/>
  <c r="H540"/>
  <c r="G540"/>
  <c r="H539"/>
  <c r="G539"/>
  <c r="H538"/>
  <c r="G538"/>
  <c r="H537"/>
  <c r="G537"/>
  <c r="H536"/>
  <c r="G536"/>
  <c r="H535"/>
  <c r="G535"/>
  <c r="H534"/>
  <c r="G534"/>
  <c r="H533"/>
  <c r="G533"/>
  <c r="H532"/>
  <c r="G532"/>
  <c r="H531"/>
  <c r="G531"/>
  <c r="H530"/>
  <c r="G530"/>
  <c r="H529"/>
  <c r="G529"/>
  <c r="H528"/>
  <c r="G528"/>
  <c r="H527"/>
  <c r="G527"/>
  <c r="H476"/>
  <c r="G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H466"/>
  <c r="G466"/>
  <c r="H465"/>
  <c r="G465"/>
  <c r="H464"/>
  <c r="G464"/>
  <c r="H463"/>
  <c r="G463"/>
  <c r="H444"/>
  <c r="G444"/>
  <c r="H443"/>
  <c r="G443"/>
  <c r="H442"/>
  <c r="G442"/>
  <c r="H441"/>
  <c r="G441"/>
  <c r="H440"/>
  <c r="G440"/>
  <c r="H439"/>
  <c r="G439"/>
  <c r="H438"/>
  <c r="G438"/>
  <c r="H437"/>
  <c r="G437"/>
  <c r="H436"/>
  <c r="G436"/>
  <c r="H435"/>
  <c r="G435"/>
  <c r="H434"/>
  <c r="G434"/>
  <c r="H433"/>
  <c r="G433"/>
  <c r="H432"/>
  <c r="G432"/>
  <c r="H431"/>
  <c r="G431"/>
  <c r="H412"/>
  <c r="G412"/>
  <c r="H411"/>
  <c r="G411"/>
  <c r="H410"/>
  <c r="G410"/>
  <c r="H409"/>
  <c r="G409"/>
  <c r="H408"/>
  <c r="G408"/>
  <c r="H407"/>
  <c r="G407"/>
  <c r="H406"/>
  <c r="G406"/>
  <c r="H405"/>
  <c r="G405"/>
  <c r="H404"/>
  <c r="G404"/>
  <c r="H403"/>
  <c r="G403"/>
  <c r="H402"/>
  <c r="G402"/>
  <c r="H401"/>
  <c r="G401"/>
  <c r="H400"/>
  <c r="G400"/>
  <c r="H399"/>
  <c r="G399"/>
  <c r="H380"/>
  <c r="G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48"/>
  <c r="G348"/>
  <c r="H347"/>
  <c r="G347"/>
  <c r="H346"/>
  <c r="G346"/>
  <c r="H345"/>
  <c r="G345"/>
  <c r="H344"/>
  <c r="G344"/>
  <c r="H343"/>
  <c r="G343"/>
  <c r="H342"/>
  <c r="G342"/>
  <c r="H341"/>
  <c r="G341"/>
  <c r="H340"/>
  <c r="G340"/>
  <c r="H339"/>
  <c r="G339"/>
  <c r="H338"/>
  <c r="G338"/>
  <c r="H337"/>
  <c r="G337"/>
  <c r="H336"/>
  <c r="G336"/>
  <c r="H335"/>
  <c r="G335"/>
  <c r="H316"/>
  <c r="G316"/>
  <c r="H315"/>
  <c r="G315"/>
  <c r="H314"/>
  <c r="G314"/>
  <c r="H313"/>
  <c r="G313"/>
  <c r="H312"/>
  <c r="G312"/>
  <c r="H311"/>
  <c r="G311"/>
  <c r="H310"/>
  <c r="G310"/>
  <c r="H309"/>
  <c r="G309"/>
  <c r="H308"/>
  <c r="G308"/>
  <c r="H307"/>
  <c r="G307"/>
  <c r="H306"/>
  <c r="G306"/>
  <c r="H305"/>
  <c r="G305"/>
  <c r="H304"/>
  <c r="G304"/>
  <c r="H303"/>
  <c r="G303"/>
  <c r="H284"/>
  <c r="G284"/>
  <c r="H283"/>
  <c r="G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H252"/>
  <c r="G252"/>
  <c r="H251"/>
  <c r="G251"/>
  <c r="H250"/>
  <c r="G250"/>
  <c r="H249"/>
  <c r="G249"/>
  <c r="H248"/>
  <c r="G248"/>
  <c r="H247"/>
  <c r="G247"/>
  <c r="H246"/>
  <c r="G246"/>
  <c r="H245"/>
  <c r="G245"/>
  <c r="H244"/>
  <c r="G244"/>
  <c r="H243"/>
  <c r="G243"/>
  <c r="H242"/>
  <c r="G242"/>
  <c r="H241"/>
  <c r="G241"/>
  <c r="H240"/>
  <c r="G240"/>
  <c r="H239"/>
  <c r="G239"/>
  <c r="H156"/>
  <c r="G156"/>
  <c r="H155"/>
  <c r="G155"/>
  <c r="H154"/>
  <c r="G154"/>
  <c r="H153"/>
  <c r="G153"/>
  <c r="H152"/>
  <c r="G152"/>
  <c r="H151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4"/>
  <c r="G114"/>
  <c r="H113"/>
  <c r="G113"/>
  <c r="H112"/>
  <c r="G112"/>
  <c r="F143"/>
  <c r="F144"/>
  <c r="F145"/>
  <c r="F146"/>
  <c r="F147"/>
  <c r="F148"/>
  <c r="F149"/>
  <c r="F150"/>
  <c r="F151"/>
  <c r="F152"/>
  <c r="F153"/>
  <c r="F154"/>
  <c r="F155"/>
  <c r="F156"/>
  <c r="H111"/>
  <c r="G111"/>
  <c r="F111"/>
  <c r="F112"/>
  <c r="F113"/>
  <c r="F114"/>
  <c r="F115"/>
  <c r="F116"/>
  <c r="F117"/>
  <c r="F118"/>
  <c r="F119"/>
  <c r="F120"/>
  <c r="F121"/>
  <c r="F122"/>
  <c r="F123"/>
  <c r="F124"/>
  <c r="K282" i="55"/>
  <c r="K283"/>
  <c r="K284"/>
  <c r="K285"/>
  <c r="K286"/>
  <c r="K287"/>
  <c r="K288"/>
  <c r="K289"/>
  <c r="K290"/>
  <c r="K291"/>
  <c r="K292"/>
  <c r="K293"/>
  <c r="K294"/>
  <c r="K295"/>
  <c r="J282"/>
  <c r="J283"/>
  <c r="J284"/>
  <c r="J285"/>
  <c r="J286"/>
  <c r="J287"/>
  <c r="J288"/>
  <c r="J289"/>
  <c r="J290"/>
  <c r="J291"/>
  <c r="J292"/>
  <c r="J293"/>
  <c r="J294"/>
  <c r="J295"/>
  <c r="AG24" i="174" l="1"/>
  <c r="F24" s="1"/>
  <c r="C24" s="1"/>
  <c r="AG23"/>
  <c r="F23" s="1"/>
  <c r="C23" s="1"/>
  <c r="AG22"/>
  <c r="F22" s="1"/>
  <c r="C22" s="1"/>
  <c r="AG21"/>
  <c r="F21" s="1"/>
  <c r="C21" s="1"/>
  <c r="AG20"/>
  <c r="F20" s="1"/>
  <c r="C20" s="1"/>
  <c r="AG19"/>
  <c r="F19" s="1"/>
  <c r="C19" s="1"/>
  <c r="AG18"/>
  <c r="F18" s="1"/>
  <c r="C18" s="1"/>
  <c r="AG17"/>
  <c r="F17" s="1"/>
  <c r="C17" s="1"/>
  <c r="AG16"/>
  <c r="F16" s="1"/>
  <c r="C16" s="1"/>
  <c r="AG15"/>
  <c r="F15" s="1"/>
  <c r="C15" s="1"/>
  <c r="AG14"/>
  <c r="F14" s="1"/>
  <c r="C14" s="1"/>
  <c r="AG13"/>
  <c r="F13" s="1"/>
  <c r="C13" s="1"/>
  <c r="AG12"/>
  <c r="F12" s="1"/>
  <c r="C12" s="1"/>
  <c r="AG11"/>
  <c r="F11" s="1"/>
  <c r="C11" s="1"/>
  <c r="AF24" i="173"/>
  <c r="F24" s="1"/>
  <c r="C24" s="1"/>
  <c r="AF21"/>
  <c r="F21" s="1"/>
  <c r="C21" s="1"/>
  <c r="AF17"/>
  <c r="F17" s="1"/>
  <c r="C17" s="1"/>
  <c r="AF12"/>
  <c r="F12" s="1"/>
  <c r="C12" s="1"/>
  <c r="AF23"/>
  <c r="F23" s="1"/>
  <c r="C23" s="1"/>
  <c r="AF20"/>
  <c r="F20" s="1"/>
  <c r="C20" s="1"/>
  <c r="AF18"/>
  <c r="F18" s="1"/>
  <c r="C18" s="1"/>
  <c r="AF16"/>
  <c r="F16" s="1"/>
  <c r="C16" s="1"/>
  <c r="AF14"/>
  <c r="F14" s="1"/>
  <c r="C14" s="1"/>
  <c r="AF13"/>
  <c r="F13" s="1"/>
  <c r="C13" s="1"/>
  <c r="AF11"/>
  <c r="F11" s="1"/>
  <c r="C11" s="1"/>
  <c r="AF22"/>
  <c r="F22" s="1"/>
  <c r="C22" s="1"/>
  <c r="AF19"/>
  <c r="F19" s="1"/>
  <c r="C19" s="1"/>
  <c r="AF15"/>
  <c r="F15" s="1"/>
  <c r="C15" s="1"/>
  <c r="AJ24" i="169"/>
  <c r="AH24" s="1"/>
  <c r="AA24"/>
  <c r="U24"/>
  <c r="AC24" s="1"/>
  <c r="M24"/>
  <c r="AN24" s="1"/>
  <c r="AP24" s="1"/>
  <c r="I24"/>
  <c r="AJ23"/>
  <c r="AH23" s="1"/>
  <c r="AA23"/>
  <c r="U23"/>
  <c r="AC23" s="1"/>
  <c r="M23"/>
  <c r="AN23" s="1"/>
  <c r="AP23" s="1"/>
  <c r="I23"/>
  <c r="AJ22"/>
  <c r="AH22" s="1"/>
  <c r="AA22"/>
  <c r="U22"/>
  <c r="AC22" s="1"/>
  <c r="M22"/>
  <c r="AN22" s="1"/>
  <c r="AP22" s="1"/>
  <c r="I22"/>
  <c r="AJ21"/>
  <c r="AH21"/>
  <c r="AA21"/>
  <c r="U21"/>
  <c r="AC21" s="1"/>
  <c r="M21"/>
  <c r="AN21" s="1"/>
  <c r="AP21" s="1"/>
  <c r="I21"/>
  <c r="AQ21" s="1"/>
  <c r="AJ20"/>
  <c r="AH20"/>
  <c r="AA20"/>
  <c r="U20"/>
  <c r="AC20" s="1"/>
  <c r="M20"/>
  <c r="AN20" s="1"/>
  <c r="AP20" s="1"/>
  <c r="I20"/>
  <c r="AJ19"/>
  <c r="AH19"/>
  <c r="AA19"/>
  <c r="U19"/>
  <c r="AC19" s="1"/>
  <c r="M19"/>
  <c r="AN19" s="1"/>
  <c r="AP19" s="1"/>
  <c r="I19"/>
  <c r="AQ19" s="1"/>
  <c r="AJ18"/>
  <c r="AH18"/>
  <c r="AA18"/>
  <c r="U18"/>
  <c r="AC18" s="1"/>
  <c r="M18"/>
  <c r="AN18" s="1"/>
  <c r="AP18" s="1"/>
  <c r="I18"/>
  <c r="AJ17"/>
  <c r="AH17"/>
  <c r="AA17"/>
  <c r="U17"/>
  <c r="AC17" s="1"/>
  <c r="M17"/>
  <c r="AN17" s="1"/>
  <c r="AP17" s="1"/>
  <c r="I17"/>
  <c r="AQ17" s="1"/>
  <c r="AJ16"/>
  <c r="AH16"/>
  <c r="AA16"/>
  <c r="U16"/>
  <c r="AC16" s="1"/>
  <c r="M16"/>
  <c r="AN16" s="1"/>
  <c r="AP16" s="1"/>
  <c r="I16"/>
  <c r="AJ15"/>
  <c r="AH15"/>
  <c r="AA15"/>
  <c r="U15"/>
  <c r="AC15" s="1"/>
  <c r="M15"/>
  <c r="AN15" s="1"/>
  <c r="AP15" s="1"/>
  <c r="I15"/>
  <c r="AQ15" s="1"/>
  <c r="AJ14"/>
  <c r="AH14"/>
  <c r="AA14"/>
  <c r="U14"/>
  <c r="AC14" s="1"/>
  <c r="M14"/>
  <c r="AN14" s="1"/>
  <c r="AP14" s="1"/>
  <c r="I14"/>
  <c r="AJ13"/>
  <c r="AH13"/>
  <c r="AA13"/>
  <c r="U13"/>
  <c r="AC13" s="1"/>
  <c r="M13"/>
  <c r="AN13" s="1"/>
  <c r="AP13" s="1"/>
  <c r="I13"/>
  <c r="AQ13" s="1"/>
  <c r="AJ12"/>
  <c r="AH12"/>
  <c r="AA12"/>
  <c r="U12"/>
  <c r="AC12" s="1"/>
  <c r="M12"/>
  <c r="AN12" s="1"/>
  <c r="AP12" s="1"/>
  <c r="I12"/>
  <c r="AJ11"/>
  <c r="AH11"/>
  <c r="AA11"/>
  <c r="U11"/>
  <c r="AC11" s="1"/>
  <c r="M11"/>
  <c r="AN11" s="1"/>
  <c r="AP11" s="1"/>
  <c r="I11"/>
  <c r="AI3"/>
  <c r="E14" i="174" l="1"/>
  <c r="G14" s="1"/>
  <c r="D14" s="1"/>
  <c r="B14" s="1"/>
  <c r="E18"/>
  <c r="G18" s="1"/>
  <c r="D18" s="1"/>
  <c r="B18" s="1"/>
  <c r="E22"/>
  <c r="G22" s="1"/>
  <c r="D22" s="1"/>
  <c r="B22" s="1"/>
  <c r="E11"/>
  <c r="G11" s="1"/>
  <c r="D11" s="1"/>
  <c r="E15"/>
  <c r="G15" s="1"/>
  <c r="D15" s="1"/>
  <c r="E19"/>
  <c r="G19" s="1"/>
  <c r="D19" s="1"/>
  <c r="E23"/>
  <c r="G23" s="1"/>
  <c r="D23" s="1"/>
  <c r="B11"/>
  <c r="B15"/>
  <c r="B19"/>
  <c r="B23"/>
  <c r="E12"/>
  <c r="G12" s="1"/>
  <c r="D12" s="1"/>
  <c r="B12" s="1"/>
  <c r="E16"/>
  <c r="G16" s="1"/>
  <c r="D16" s="1"/>
  <c r="B16" s="1"/>
  <c r="E20"/>
  <c r="G20" s="1"/>
  <c r="D20" s="1"/>
  <c r="B20" s="1"/>
  <c r="E24"/>
  <c r="G24" s="1"/>
  <c r="D24" s="1"/>
  <c r="B24" s="1"/>
  <c r="E13"/>
  <c r="G13" s="1"/>
  <c r="D13" s="1"/>
  <c r="B13" s="1"/>
  <c r="E17"/>
  <c r="G17" s="1"/>
  <c r="D17" s="1"/>
  <c r="B17" s="1"/>
  <c r="E21"/>
  <c r="G21" s="1"/>
  <c r="D21" s="1"/>
  <c r="B21" s="1"/>
  <c r="E16" i="173"/>
  <c r="G16" s="1"/>
  <c r="D16" s="1"/>
  <c r="E20"/>
  <c r="G20" s="1"/>
  <c r="D20" s="1"/>
  <c r="E17"/>
  <c r="G17" s="1"/>
  <c r="D17" s="1"/>
  <c r="B17" s="1"/>
  <c r="G53" i="157" s="1"/>
  <c r="E21" i="173"/>
  <c r="G21" s="1"/>
  <c r="D21" s="1"/>
  <c r="E13"/>
  <c r="G13" s="1"/>
  <c r="D13" s="1"/>
  <c r="B13" s="1"/>
  <c r="G49" i="157" s="1"/>
  <c r="E12" i="173"/>
  <c r="G12" s="1"/>
  <c r="D12" s="1"/>
  <c r="E24"/>
  <c r="G24" s="1"/>
  <c r="D24" s="1"/>
  <c r="B24" s="1"/>
  <c r="G60" i="157" s="1"/>
  <c r="B16" i="173"/>
  <c r="G52" i="157" s="1"/>
  <c r="B20" i="173"/>
  <c r="G56" i="157" s="1"/>
  <c r="E14" i="173"/>
  <c r="G14" s="1"/>
  <c r="D14" s="1"/>
  <c r="B14" s="1"/>
  <c r="G50" i="157" s="1"/>
  <c r="E18" i="173"/>
  <c r="G18" s="1"/>
  <c r="D18" s="1"/>
  <c r="B18" s="1"/>
  <c r="G54" i="157" s="1"/>
  <c r="B12" i="173"/>
  <c r="G48" i="157" s="1"/>
  <c r="B21" i="173"/>
  <c r="G57" i="157" s="1"/>
  <c r="E15" i="173"/>
  <c r="G15" s="1"/>
  <c r="D15" s="1"/>
  <c r="B15" s="1"/>
  <c r="G51" i="157" s="1"/>
  <c r="E19" i="173"/>
  <c r="G19" s="1"/>
  <c r="D19" s="1"/>
  <c r="B19" s="1"/>
  <c r="G55" i="157" s="1"/>
  <c r="E11" i="173"/>
  <c r="G11" s="1"/>
  <c r="D11" s="1"/>
  <c r="B11" s="1"/>
  <c r="G47" i="157" s="1"/>
  <c r="E23" i="173"/>
  <c r="G23" s="1"/>
  <c r="D23" s="1"/>
  <c r="B23" s="1"/>
  <c r="G59" i="157" s="1"/>
  <c r="E22" i="173"/>
  <c r="G22" s="1"/>
  <c r="D22" s="1"/>
  <c r="B22" s="1"/>
  <c r="G58" i="157" s="1"/>
  <c r="AQ11" i="169"/>
  <c r="AS12"/>
  <c r="AQ12"/>
  <c r="AS14"/>
  <c r="AQ14"/>
  <c r="AS16"/>
  <c r="AQ16"/>
  <c r="AS18"/>
  <c r="AQ18"/>
  <c r="AS20"/>
  <c r="AQ20"/>
  <c r="AS22"/>
  <c r="AQ22"/>
  <c r="AS24"/>
  <c r="AQ24"/>
  <c r="AQ23"/>
  <c r="AT13"/>
  <c r="AT17"/>
  <c r="AT21"/>
  <c r="AT11"/>
  <c r="AT15"/>
  <c r="AT19"/>
  <c r="AT23"/>
  <c r="AS11"/>
  <c r="X12"/>
  <c r="Y12" s="1"/>
  <c r="AD12" s="1"/>
  <c r="AT12"/>
  <c r="AS13"/>
  <c r="X14"/>
  <c r="Y14" s="1"/>
  <c r="AD14" s="1"/>
  <c r="AT14"/>
  <c r="AS15"/>
  <c r="X16"/>
  <c r="Y16" s="1"/>
  <c r="AD16" s="1"/>
  <c r="AT16"/>
  <c r="AS17"/>
  <c r="X18"/>
  <c r="Y18" s="1"/>
  <c r="AD18" s="1"/>
  <c r="AT18"/>
  <c r="AS19"/>
  <c r="X20"/>
  <c r="Y20" s="1"/>
  <c r="AD20" s="1"/>
  <c r="AT20"/>
  <c r="AS21"/>
  <c r="X22"/>
  <c r="Y22" s="1"/>
  <c r="AD22" s="1"/>
  <c r="AT22"/>
  <c r="AS23"/>
  <c r="X24"/>
  <c r="Y24" s="1"/>
  <c r="AD24" s="1"/>
  <c r="AT24"/>
  <c r="X11"/>
  <c r="Y11" s="1"/>
  <c r="AD11" s="1"/>
  <c r="X13"/>
  <c r="Y13" s="1"/>
  <c r="AD13" s="1"/>
  <c r="X15"/>
  <c r="Y15" s="1"/>
  <c r="AD15" s="1"/>
  <c r="X17"/>
  <c r="Y17" s="1"/>
  <c r="AD17" s="1"/>
  <c r="X19"/>
  <c r="Y19" s="1"/>
  <c r="AD19" s="1"/>
  <c r="X21"/>
  <c r="Y21" s="1"/>
  <c r="AD21" s="1"/>
  <c r="X23"/>
  <c r="Y23" s="1"/>
  <c r="AD23" s="1"/>
  <c r="AE20" l="1"/>
  <c r="F20" s="1"/>
  <c r="C20" s="1"/>
  <c r="B20" s="1"/>
  <c r="AE12"/>
  <c r="F12" s="1"/>
  <c r="C12" s="1"/>
  <c r="B12" s="1"/>
  <c r="AE21"/>
  <c r="F21" s="1"/>
  <c r="C21" s="1"/>
  <c r="AE13"/>
  <c r="F13" s="1"/>
  <c r="C13" s="1"/>
  <c r="E20"/>
  <c r="G20" s="1"/>
  <c r="D20" s="1"/>
  <c r="E12"/>
  <c r="G12" s="1"/>
  <c r="D12" s="1"/>
  <c r="AE24"/>
  <c r="F24" s="1"/>
  <c r="C24" s="1"/>
  <c r="AE17"/>
  <c r="F17" s="1"/>
  <c r="C17" s="1"/>
  <c r="AE16"/>
  <c r="F16" s="1"/>
  <c r="C16" s="1"/>
  <c r="AE23"/>
  <c r="AE22"/>
  <c r="F22" s="1"/>
  <c r="C22" s="1"/>
  <c r="AE19"/>
  <c r="AE18"/>
  <c r="F18" s="1"/>
  <c r="C18" s="1"/>
  <c r="AE15"/>
  <c r="AE14"/>
  <c r="F14" s="1"/>
  <c r="C14" s="1"/>
  <c r="AE11"/>
  <c r="F11" s="1"/>
  <c r="C11" s="1"/>
  <c r="E13" l="1"/>
  <c r="G13" s="1"/>
  <c r="D13" s="1"/>
  <c r="B13" s="1"/>
  <c r="E11"/>
  <c r="F15"/>
  <c r="C15" s="1"/>
  <c r="E15"/>
  <c r="F19"/>
  <c r="C19" s="1"/>
  <c r="E19"/>
  <c r="F23"/>
  <c r="C23" s="1"/>
  <c r="E23"/>
  <c r="E16"/>
  <c r="G16" s="1"/>
  <c r="D16" s="1"/>
  <c r="B16" s="1"/>
  <c r="E24"/>
  <c r="G24" s="1"/>
  <c r="D24" s="1"/>
  <c r="B24" s="1"/>
  <c r="E18"/>
  <c r="G18" s="1"/>
  <c r="D18" s="1"/>
  <c r="B18" s="1"/>
  <c r="E21"/>
  <c r="G21" s="1"/>
  <c r="D21" s="1"/>
  <c r="B21" s="1"/>
  <c r="E14"/>
  <c r="G14" s="1"/>
  <c r="D14" s="1"/>
  <c r="B14" s="1"/>
  <c r="E22"/>
  <c r="G22" s="1"/>
  <c r="D22" s="1"/>
  <c r="B22" s="1"/>
  <c r="E17"/>
  <c r="G17" s="1"/>
  <c r="D17" s="1"/>
  <c r="B17" s="1"/>
  <c r="B19" l="1"/>
  <c r="G23"/>
  <c r="D23" s="1"/>
  <c r="B23" s="1"/>
  <c r="G19"/>
  <c r="D19" s="1"/>
  <c r="G15"/>
  <c r="D15" s="1"/>
  <c r="B15" s="1"/>
  <c r="G11"/>
  <c r="D11" s="1"/>
  <c r="B11" s="1"/>
  <c r="Z49" i="73" l="1"/>
  <c r="Z52" s="1"/>
  <c r="Z48"/>
  <c r="Z45"/>
  <c r="Z173" s="1"/>
  <c r="Z43"/>
  <c r="Z39"/>
  <c r="Z28"/>
  <c r="Z27"/>
  <c r="Z26"/>
  <c r="Z25"/>
  <c r="Z24"/>
  <c r="Z23"/>
  <c r="Z68" s="1"/>
  <c r="Z74"/>
  <c r="Z36"/>
  <c r="Z35"/>
  <c r="Z33"/>
  <c r="Z32"/>
  <c r="Z31"/>
  <c r="Z70"/>
  <c r="Z10"/>
  <c r="Z9"/>
  <c r="Z8"/>
  <c r="Z7"/>
  <c r="Z63" l="1"/>
  <c r="Z65"/>
  <c r="Z67"/>
  <c r="Z69"/>
  <c r="Z62" s="1"/>
  <c r="Z71"/>
  <c r="Z73"/>
  <c r="Z172"/>
  <c r="Z174" s="1"/>
  <c r="Z175" s="1"/>
  <c r="Z176" s="1"/>
  <c r="Z64"/>
  <c r="Z66"/>
  <c r="Z72"/>
  <c r="Z61" l="1"/>
  <c r="Z59"/>
  <c r="Z60"/>
  <c r="VF107" i="62" l="1"/>
  <c r="UL107"/>
  <c r="UB107"/>
  <c r="TR107"/>
  <c r="TH107"/>
  <c r="SX107"/>
  <c r="SN107"/>
  <c r="SD107"/>
  <c r="RT107"/>
  <c r="RJ107"/>
  <c r="QZ107"/>
  <c r="QF107"/>
  <c r="PL107"/>
  <c r="PB107"/>
  <c r="OH107"/>
  <c r="NN107"/>
  <c r="ND107"/>
  <c r="MT107"/>
  <c r="MJ107"/>
  <c r="LZ107"/>
  <c r="LP107"/>
  <c r="LF107"/>
  <c r="KV107"/>
  <c r="KB107"/>
  <c r="JH107"/>
  <c r="IX107"/>
  <c r="IN107"/>
  <c r="ID107"/>
  <c r="HJ107"/>
  <c r="GZ107"/>
  <c r="GP107"/>
  <c r="GF107"/>
  <c r="FV107"/>
  <c r="FL107"/>
  <c r="FB107"/>
  <c r="ER107"/>
  <c r="EH107"/>
  <c r="DX107"/>
  <c r="DN107"/>
  <c r="DD107"/>
  <c r="CT107"/>
  <c r="BZ107"/>
  <c r="BF107"/>
  <c r="AV107"/>
  <c r="AL107"/>
  <c r="AB107"/>
  <c r="R107"/>
  <c r="H107"/>
  <c r="G88" i="166"/>
  <c r="H88" s="1"/>
  <c r="G87"/>
  <c r="H87" s="1"/>
  <c r="G86"/>
  <c r="H86" s="1"/>
  <c r="G85"/>
  <c r="H85" s="1"/>
  <c r="G84"/>
  <c r="H84" s="1"/>
  <c r="G83"/>
  <c r="H83" s="1"/>
  <c r="G82"/>
  <c r="H82" s="1"/>
  <c r="G81"/>
  <c r="H81" s="1"/>
  <c r="G80"/>
  <c r="H80" s="1"/>
  <c r="G79"/>
  <c r="H79" s="1"/>
  <c r="G78"/>
  <c r="H78" s="1"/>
  <c r="G77"/>
  <c r="H77" s="1"/>
  <c r="G76"/>
  <c r="H76" s="1"/>
  <c r="G75"/>
  <c r="H75" s="1"/>
  <c r="G74"/>
  <c r="H74" s="1"/>
  <c r="G73"/>
  <c r="H73" s="1"/>
  <c r="G72"/>
  <c r="H72" s="1"/>
  <c r="G71"/>
  <c r="H71" s="1"/>
  <c r="G70"/>
  <c r="G91" s="1"/>
  <c r="G69"/>
  <c r="H69" s="1"/>
  <c r="G68"/>
  <c r="H68" s="1"/>
  <c r="F68"/>
  <c r="F91" s="1"/>
  <c r="E68"/>
  <c r="E91" s="1"/>
  <c r="C68"/>
  <c r="C91" s="1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7"/>
  <c r="H57" s="1"/>
  <c r="G56"/>
  <c r="H56" s="1"/>
  <c r="G55"/>
  <c r="H55" s="1"/>
  <c r="G54"/>
  <c r="H54" s="1"/>
  <c r="F54"/>
  <c r="E54"/>
  <c r="C54"/>
  <c r="H53"/>
  <c r="G53"/>
  <c r="H52"/>
  <c r="G52"/>
  <c r="H51"/>
  <c r="G51"/>
  <c r="H50"/>
  <c r="G50"/>
  <c r="H49"/>
  <c r="G49"/>
  <c r="F48"/>
  <c r="E48"/>
  <c r="C48"/>
  <c r="G47"/>
  <c r="H47" s="1"/>
  <c r="G46"/>
  <c r="H46" s="1"/>
  <c r="G45"/>
  <c r="G48" s="1"/>
  <c r="H48" s="1"/>
  <c r="G44"/>
  <c r="H44" s="1"/>
  <c r="F44"/>
  <c r="E44"/>
  <c r="C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F31"/>
  <c r="E31"/>
  <c r="C31"/>
  <c r="G30"/>
  <c r="H30" s="1"/>
  <c r="G29"/>
  <c r="H29" s="1"/>
  <c r="G28"/>
  <c r="G31" s="1"/>
  <c r="H31" s="1"/>
  <c r="G27"/>
  <c r="H27" s="1"/>
  <c r="F27"/>
  <c r="E27"/>
  <c r="C27"/>
  <c r="H26"/>
  <c r="G26"/>
  <c r="H25"/>
  <c r="G25"/>
  <c r="H24"/>
  <c r="G24"/>
  <c r="H23"/>
  <c r="G23"/>
  <c r="H22"/>
  <c r="G22"/>
  <c r="H21"/>
  <c r="G21"/>
  <c r="H20"/>
  <c r="G20"/>
  <c r="H19"/>
  <c r="G19"/>
  <c r="F19"/>
  <c r="E19"/>
  <c r="H18"/>
  <c r="G18"/>
  <c r="F17"/>
  <c r="F89" s="1"/>
  <c r="F90" s="1"/>
  <c r="E17"/>
  <c r="E89" s="1"/>
  <c r="C17"/>
  <c r="C89" s="1"/>
  <c r="C90" s="1"/>
  <c r="G16"/>
  <c r="H16" s="1"/>
  <c r="G15"/>
  <c r="H15" s="1"/>
  <c r="G14"/>
  <c r="G17" s="1"/>
  <c r="G13"/>
  <c r="H13" s="1"/>
  <c r="J71" i="165"/>
  <c r="I71"/>
  <c r="G71"/>
  <c r="F71"/>
  <c r="E71"/>
  <c r="D71"/>
  <c r="C71"/>
  <c r="B71"/>
  <c r="K68"/>
  <c r="L68" s="1"/>
  <c r="K67"/>
  <c r="L67" s="1"/>
  <c r="K66"/>
  <c r="L66" s="1"/>
  <c r="K65"/>
  <c r="L65" s="1"/>
  <c r="K64"/>
  <c r="L64" s="1"/>
  <c r="K63"/>
  <c r="L63" s="1"/>
  <c r="K62"/>
  <c r="L62" s="1"/>
  <c r="K61"/>
  <c r="L61" s="1"/>
  <c r="K60"/>
  <c r="L60" s="1"/>
  <c r="K59"/>
  <c r="L59" s="1"/>
  <c r="K58"/>
  <c r="L58" s="1"/>
  <c r="K57"/>
  <c r="L57" s="1"/>
  <c r="K56"/>
  <c r="L56" s="1"/>
  <c r="K55"/>
  <c r="L55" s="1"/>
  <c r="K54"/>
  <c r="L54" s="1"/>
  <c r="K53"/>
  <c r="L53" s="1"/>
  <c r="K52"/>
  <c r="L52" s="1"/>
  <c r="K51"/>
  <c r="L51" s="1"/>
  <c r="K50"/>
  <c r="K71" s="1"/>
  <c r="G49"/>
  <c r="G69" s="1"/>
  <c r="G70" s="1"/>
  <c r="D49"/>
  <c r="K49" s="1"/>
  <c r="L49" s="1"/>
  <c r="K48"/>
  <c r="L48" s="1"/>
  <c r="K47"/>
  <c r="L47" s="1"/>
  <c r="K46"/>
  <c r="L46" s="1"/>
  <c r="K45"/>
  <c r="L45" s="1"/>
  <c r="K44"/>
  <c r="L44" s="1"/>
  <c r="K43"/>
  <c r="L43" s="1"/>
  <c r="K42"/>
  <c r="L42" s="1"/>
  <c r="K41"/>
  <c r="L41" s="1"/>
  <c r="L40"/>
  <c r="L39"/>
  <c r="K39"/>
  <c r="L38"/>
  <c r="K38"/>
  <c r="L37"/>
  <c r="K37"/>
  <c r="L36"/>
  <c r="K36"/>
  <c r="L35"/>
  <c r="K35"/>
  <c r="L34"/>
  <c r="K34"/>
  <c r="C33"/>
  <c r="K33" s="1"/>
  <c r="L33" s="1"/>
  <c r="K32"/>
  <c r="L32" s="1"/>
  <c r="K31"/>
  <c r="L31" s="1"/>
  <c r="D31"/>
  <c r="D69" s="1"/>
  <c r="D70" s="1"/>
  <c r="L30"/>
  <c r="K30"/>
  <c r="J30"/>
  <c r="J69" s="1"/>
  <c r="J70" s="1"/>
  <c r="I30"/>
  <c r="I69" s="1"/>
  <c r="I70" s="1"/>
  <c r="L29"/>
  <c r="K29"/>
  <c r="L28"/>
  <c r="K28"/>
  <c r="L27"/>
  <c r="K27"/>
  <c r="L26"/>
  <c r="K26"/>
  <c r="L25"/>
  <c r="K25"/>
  <c r="L24"/>
  <c r="K24"/>
  <c r="L23"/>
  <c r="K23"/>
  <c r="L22"/>
  <c r="K22"/>
  <c r="L21"/>
  <c r="K21"/>
  <c r="L20"/>
  <c r="K20"/>
  <c r="L19"/>
  <c r="K19"/>
  <c r="L18"/>
  <c r="K18"/>
  <c r="L17"/>
  <c r="K17"/>
  <c r="L16"/>
  <c r="K16"/>
  <c r="F15"/>
  <c r="F69" s="1"/>
  <c r="F70" s="1"/>
  <c r="E15"/>
  <c r="E69" s="1"/>
  <c r="E70" s="1"/>
  <c r="C15"/>
  <c r="C69" s="1"/>
  <c r="C70" s="1"/>
  <c r="B15"/>
  <c r="B69" s="1"/>
  <c r="B70" s="1"/>
  <c r="L14"/>
  <c r="K14"/>
  <c r="C67" i="164"/>
  <c r="C65"/>
  <c r="C66" s="1"/>
  <c r="F64"/>
  <c r="H64" s="1"/>
  <c r="I64" s="1"/>
  <c r="H63"/>
  <c r="I63" s="1"/>
  <c r="F63"/>
  <c r="F62"/>
  <c r="H62" s="1"/>
  <c r="I62" s="1"/>
  <c r="H61"/>
  <c r="I61" s="1"/>
  <c r="F61"/>
  <c r="F60"/>
  <c r="H60" s="1"/>
  <c r="I60" s="1"/>
  <c r="H59"/>
  <c r="I59" s="1"/>
  <c r="F59"/>
  <c r="F58"/>
  <c r="H58" s="1"/>
  <c r="I58" s="1"/>
  <c r="H57"/>
  <c r="I57" s="1"/>
  <c r="F57"/>
  <c r="F56"/>
  <c r="H56" s="1"/>
  <c r="I56" s="1"/>
  <c r="H55"/>
  <c r="I55" s="1"/>
  <c r="F55"/>
  <c r="F54"/>
  <c r="H54" s="1"/>
  <c r="I54" s="1"/>
  <c r="H53"/>
  <c r="I53" s="1"/>
  <c r="F53"/>
  <c r="F52"/>
  <c r="H52" s="1"/>
  <c r="I52" s="1"/>
  <c r="H51"/>
  <c r="I51" s="1"/>
  <c r="F51"/>
  <c r="F50"/>
  <c r="H50" s="1"/>
  <c r="I50" s="1"/>
  <c r="H49"/>
  <c r="I49" s="1"/>
  <c r="F49"/>
  <c r="F48"/>
  <c r="H48" s="1"/>
  <c r="I48" s="1"/>
  <c r="H47"/>
  <c r="I47" s="1"/>
  <c r="F47"/>
  <c r="F46"/>
  <c r="H46" s="1"/>
  <c r="I46" s="1"/>
  <c r="H45"/>
  <c r="I45" s="1"/>
  <c r="F45"/>
  <c r="F44"/>
  <c r="H44" s="1"/>
  <c r="I44" s="1"/>
  <c r="H43"/>
  <c r="I43" s="1"/>
  <c r="F43"/>
  <c r="F42"/>
  <c r="H42" s="1"/>
  <c r="I42" s="1"/>
  <c r="H41"/>
  <c r="I41" s="1"/>
  <c r="F41"/>
  <c r="F40"/>
  <c r="H40" s="1"/>
  <c r="I40" s="1"/>
  <c r="H39"/>
  <c r="I39" s="1"/>
  <c r="F39"/>
  <c r="F38"/>
  <c r="H38" s="1"/>
  <c r="I38" s="1"/>
  <c r="H37"/>
  <c r="I37" s="1"/>
  <c r="F37"/>
  <c r="F36"/>
  <c r="H36" s="1"/>
  <c r="I36" s="1"/>
  <c r="H35"/>
  <c r="I35" s="1"/>
  <c r="F35"/>
  <c r="F34"/>
  <c r="H34" s="1"/>
  <c r="I34" s="1"/>
  <c r="H33"/>
  <c r="I33" s="1"/>
  <c r="F33"/>
  <c r="F32"/>
  <c r="H32" s="1"/>
  <c r="I32" s="1"/>
  <c r="H31"/>
  <c r="I31" s="1"/>
  <c r="F31"/>
  <c r="F30"/>
  <c r="H30" s="1"/>
  <c r="I30" s="1"/>
  <c r="H29"/>
  <c r="I29" s="1"/>
  <c r="F29"/>
  <c r="F28"/>
  <c r="H28" s="1"/>
  <c r="I28" s="1"/>
  <c r="H27"/>
  <c r="I27" s="1"/>
  <c r="F27"/>
  <c r="F26"/>
  <c r="H26" s="1"/>
  <c r="I26" s="1"/>
  <c r="H25"/>
  <c r="I25" s="1"/>
  <c r="F25"/>
  <c r="F24"/>
  <c r="H24" s="1"/>
  <c r="I24" s="1"/>
  <c r="H23"/>
  <c r="I23" s="1"/>
  <c r="F23"/>
  <c r="F22"/>
  <c r="H22" s="1"/>
  <c r="I22" s="1"/>
  <c r="H21"/>
  <c r="I21" s="1"/>
  <c r="F21"/>
  <c r="F20"/>
  <c r="H20" s="1"/>
  <c r="I20" s="1"/>
  <c r="H19"/>
  <c r="I19" s="1"/>
  <c r="F19"/>
  <c r="F18"/>
  <c r="H18" s="1"/>
  <c r="I18" s="1"/>
  <c r="H17"/>
  <c r="I17" s="1"/>
  <c r="F17"/>
  <c r="F16"/>
  <c r="H16" s="1"/>
  <c r="I16" s="1"/>
  <c r="H15"/>
  <c r="I15" s="1"/>
  <c r="F15"/>
  <c r="F14"/>
  <c r="H14" s="1"/>
  <c r="I14" s="1"/>
  <c r="H13"/>
  <c r="I13" s="1"/>
  <c r="F13"/>
  <c r="F12"/>
  <c r="H12" s="1"/>
  <c r="I12" s="1"/>
  <c r="H11"/>
  <c r="I11" s="1"/>
  <c r="F11"/>
  <c r="F10"/>
  <c r="H10" s="1"/>
  <c r="Z72" i="163"/>
  <c r="W72"/>
  <c r="U72"/>
  <c r="O72"/>
  <c r="I72"/>
  <c r="C72"/>
  <c r="Z71"/>
  <c r="O71"/>
  <c r="Z70"/>
  <c r="U70"/>
  <c r="U71" s="1"/>
  <c r="O70"/>
  <c r="I70"/>
  <c r="I71" s="1"/>
  <c r="C70"/>
  <c r="C71" s="1"/>
  <c r="X69"/>
  <c r="W69"/>
  <c r="Y69" s="1"/>
  <c r="R69"/>
  <c r="S69" s="1"/>
  <c r="P69"/>
  <c r="J69"/>
  <c r="L69" s="1"/>
  <c r="M69" s="1"/>
  <c r="F69"/>
  <c r="D69"/>
  <c r="X68"/>
  <c r="W68"/>
  <c r="Y68" s="1"/>
  <c r="R68"/>
  <c r="S68" s="1"/>
  <c r="P68"/>
  <c r="J68"/>
  <c r="L68" s="1"/>
  <c r="M68" s="1"/>
  <c r="F68"/>
  <c r="D68"/>
  <c r="X67"/>
  <c r="W67"/>
  <c r="Y67" s="1"/>
  <c r="R67"/>
  <c r="S67" s="1"/>
  <c r="P67"/>
  <c r="J67"/>
  <c r="L67" s="1"/>
  <c r="M67" s="1"/>
  <c r="F67"/>
  <c r="D67"/>
  <c r="X66"/>
  <c r="W66"/>
  <c r="Y66" s="1"/>
  <c r="R66"/>
  <c r="S66" s="1"/>
  <c r="P66"/>
  <c r="J66"/>
  <c r="L66" s="1"/>
  <c r="M66" s="1"/>
  <c r="F66"/>
  <c r="D66"/>
  <c r="X65"/>
  <c r="W65"/>
  <c r="Y65" s="1"/>
  <c r="R65"/>
  <c r="S65" s="1"/>
  <c r="P65"/>
  <c r="J65"/>
  <c r="L65" s="1"/>
  <c r="M65" s="1"/>
  <c r="F65"/>
  <c r="D65"/>
  <c r="X64"/>
  <c r="W64"/>
  <c r="Y64" s="1"/>
  <c r="R64"/>
  <c r="S64" s="1"/>
  <c r="P64"/>
  <c r="J64"/>
  <c r="L64" s="1"/>
  <c r="M64" s="1"/>
  <c r="F64"/>
  <c r="D64"/>
  <c r="X63"/>
  <c r="W63"/>
  <c r="Y63" s="1"/>
  <c r="R63"/>
  <c r="S63" s="1"/>
  <c r="P63"/>
  <c r="J63"/>
  <c r="L63" s="1"/>
  <c r="M63" s="1"/>
  <c r="F63"/>
  <c r="D63"/>
  <c r="X62"/>
  <c r="W62"/>
  <c r="Y62" s="1"/>
  <c r="R62"/>
  <c r="S62" s="1"/>
  <c r="P62"/>
  <c r="J62"/>
  <c r="L62" s="1"/>
  <c r="M62" s="1"/>
  <c r="F62"/>
  <c r="D62"/>
  <c r="X61"/>
  <c r="W61"/>
  <c r="Y61" s="1"/>
  <c r="R61"/>
  <c r="S61" s="1"/>
  <c r="P61"/>
  <c r="J61"/>
  <c r="L61" s="1"/>
  <c r="M61" s="1"/>
  <c r="F61"/>
  <c r="D61"/>
  <c r="X60"/>
  <c r="W60"/>
  <c r="Y60" s="1"/>
  <c r="R60"/>
  <c r="S60" s="1"/>
  <c r="P60"/>
  <c r="J60"/>
  <c r="L60" s="1"/>
  <c r="M60" s="1"/>
  <c r="F60"/>
  <c r="X59"/>
  <c r="W59"/>
  <c r="Y59" s="1"/>
  <c r="AA59" s="1"/>
  <c r="AC59" s="1"/>
  <c r="AD59" s="1"/>
  <c r="P59"/>
  <c r="R59" s="1"/>
  <c r="S59" s="1"/>
  <c r="L59"/>
  <c r="M59" s="1"/>
  <c r="J59"/>
  <c r="D59"/>
  <c r="X58"/>
  <c r="AA58" s="1"/>
  <c r="AC58" s="1"/>
  <c r="AD58" s="1"/>
  <c r="W58"/>
  <c r="Y58" s="1"/>
  <c r="S58"/>
  <c r="P58"/>
  <c r="R58" s="1"/>
  <c r="L58"/>
  <c r="M58" s="1"/>
  <c r="J58"/>
  <c r="D58"/>
  <c r="X57"/>
  <c r="W57"/>
  <c r="Y57" s="1"/>
  <c r="AA57" s="1"/>
  <c r="AC57" s="1"/>
  <c r="AD57" s="1"/>
  <c r="P57"/>
  <c r="R57" s="1"/>
  <c r="S57" s="1"/>
  <c r="L57"/>
  <c r="M57" s="1"/>
  <c r="J57"/>
  <c r="D57"/>
  <c r="X56"/>
  <c r="AA56" s="1"/>
  <c r="AC56" s="1"/>
  <c r="AD56" s="1"/>
  <c r="W56"/>
  <c r="Y56" s="1"/>
  <c r="S56"/>
  <c r="P56"/>
  <c r="R56" s="1"/>
  <c r="L56"/>
  <c r="M56" s="1"/>
  <c r="J56"/>
  <c r="D56"/>
  <c r="X55"/>
  <c r="W55"/>
  <c r="Y55" s="1"/>
  <c r="AA55" s="1"/>
  <c r="AC55" s="1"/>
  <c r="AD55" s="1"/>
  <c r="P55"/>
  <c r="R55" s="1"/>
  <c r="S55" s="1"/>
  <c r="L55"/>
  <c r="M55" s="1"/>
  <c r="J55"/>
  <c r="D55"/>
  <c r="X54"/>
  <c r="AA54" s="1"/>
  <c r="AC54" s="1"/>
  <c r="AD54" s="1"/>
  <c r="W54"/>
  <c r="Y54" s="1"/>
  <c r="S54"/>
  <c r="P54"/>
  <c r="R54" s="1"/>
  <c r="L54"/>
  <c r="M54" s="1"/>
  <c r="J54"/>
  <c r="D54"/>
  <c r="X53"/>
  <c r="W53"/>
  <c r="Y53" s="1"/>
  <c r="AA53" s="1"/>
  <c r="AC53" s="1"/>
  <c r="AD53" s="1"/>
  <c r="P53"/>
  <c r="R53" s="1"/>
  <c r="S53" s="1"/>
  <c r="L53"/>
  <c r="M53" s="1"/>
  <c r="J53"/>
  <c r="D53"/>
  <c r="X52"/>
  <c r="AA52" s="1"/>
  <c r="AC52" s="1"/>
  <c r="AD52" s="1"/>
  <c r="W52"/>
  <c r="Y52" s="1"/>
  <c r="S52"/>
  <c r="P52"/>
  <c r="R52" s="1"/>
  <c r="L52"/>
  <c r="M52" s="1"/>
  <c r="J52"/>
  <c r="D52"/>
  <c r="X51"/>
  <c r="W51"/>
  <c r="Y51" s="1"/>
  <c r="AA51" s="1"/>
  <c r="AC51" s="1"/>
  <c r="AD51" s="1"/>
  <c r="P51"/>
  <c r="R51" s="1"/>
  <c r="S51" s="1"/>
  <c r="L51"/>
  <c r="M51" s="1"/>
  <c r="J51"/>
  <c r="D51"/>
  <c r="X50"/>
  <c r="AA50" s="1"/>
  <c r="AC50" s="1"/>
  <c r="AD50" s="1"/>
  <c r="W50"/>
  <c r="Y50" s="1"/>
  <c r="S50"/>
  <c r="P50"/>
  <c r="R50" s="1"/>
  <c r="L50"/>
  <c r="M50" s="1"/>
  <c r="J50"/>
  <c r="D50"/>
  <c r="X49"/>
  <c r="W49"/>
  <c r="Y49" s="1"/>
  <c r="AA49" s="1"/>
  <c r="AC49" s="1"/>
  <c r="AD49" s="1"/>
  <c r="P49"/>
  <c r="R49" s="1"/>
  <c r="S49" s="1"/>
  <c r="L49"/>
  <c r="M49" s="1"/>
  <c r="J49"/>
  <c r="D49"/>
  <c r="X48"/>
  <c r="AA48" s="1"/>
  <c r="AC48" s="1"/>
  <c r="AD48" s="1"/>
  <c r="W48"/>
  <c r="Y48" s="1"/>
  <c r="S48"/>
  <c r="P48"/>
  <c r="R48" s="1"/>
  <c r="L48"/>
  <c r="M48" s="1"/>
  <c r="J48"/>
  <c r="D48"/>
  <c r="X47"/>
  <c r="W47"/>
  <c r="Y47" s="1"/>
  <c r="AA47" s="1"/>
  <c r="AC47" s="1"/>
  <c r="AD47" s="1"/>
  <c r="P47"/>
  <c r="R47" s="1"/>
  <c r="S47" s="1"/>
  <c r="L47"/>
  <c r="M47" s="1"/>
  <c r="J47"/>
  <c r="D47"/>
  <c r="X46"/>
  <c r="AA46" s="1"/>
  <c r="AC46" s="1"/>
  <c r="AD46" s="1"/>
  <c r="W46"/>
  <c r="Y46" s="1"/>
  <c r="S46"/>
  <c r="P46"/>
  <c r="R46" s="1"/>
  <c r="L46"/>
  <c r="M46" s="1"/>
  <c r="J46"/>
  <c r="D46"/>
  <c r="X45"/>
  <c r="W45"/>
  <c r="Y45" s="1"/>
  <c r="AA45" s="1"/>
  <c r="AC45" s="1"/>
  <c r="AD45" s="1"/>
  <c r="P45"/>
  <c r="R45" s="1"/>
  <c r="S45" s="1"/>
  <c r="L45"/>
  <c r="M45" s="1"/>
  <c r="J45"/>
  <c r="D45"/>
  <c r="X44"/>
  <c r="AA44" s="1"/>
  <c r="AC44" s="1"/>
  <c r="AD44" s="1"/>
  <c r="W44"/>
  <c r="Y44" s="1"/>
  <c r="S44"/>
  <c r="P44"/>
  <c r="R44" s="1"/>
  <c r="L44"/>
  <c r="M44" s="1"/>
  <c r="J44"/>
  <c r="D44"/>
  <c r="X43"/>
  <c r="W43"/>
  <c r="Y43" s="1"/>
  <c r="AA43" s="1"/>
  <c r="AC43" s="1"/>
  <c r="AD43" s="1"/>
  <c r="P43"/>
  <c r="R43" s="1"/>
  <c r="S43" s="1"/>
  <c r="L43"/>
  <c r="M43" s="1"/>
  <c r="J43"/>
  <c r="D43"/>
  <c r="X42"/>
  <c r="AA42" s="1"/>
  <c r="AC42" s="1"/>
  <c r="AD42" s="1"/>
  <c r="W42"/>
  <c r="Y42" s="1"/>
  <c r="S42"/>
  <c r="P42"/>
  <c r="R42" s="1"/>
  <c r="L42"/>
  <c r="M42" s="1"/>
  <c r="J42"/>
  <c r="D42"/>
  <c r="X41"/>
  <c r="W41"/>
  <c r="Y41" s="1"/>
  <c r="AA41" s="1"/>
  <c r="AC41" s="1"/>
  <c r="AD41" s="1"/>
  <c r="P41"/>
  <c r="R41" s="1"/>
  <c r="S41" s="1"/>
  <c r="L41"/>
  <c r="M41" s="1"/>
  <c r="J41"/>
  <c r="D41"/>
  <c r="X40"/>
  <c r="AA40" s="1"/>
  <c r="AC40" s="1"/>
  <c r="AD40" s="1"/>
  <c r="W40"/>
  <c r="Y40" s="1"/>
  <c r="S40"/>
  <c r="P40"/>
  <c r="R40" s="1"/>
  <c r="L40"/>
  <c r="M40" s="1"/>
  <c r="J40"/>
  <c r="D40"/>
  <c r="X39"/>
  <c r="W39"/>
  <c r="Y39" s="1"/>
  <c r="AA39" s="1"/>
  <c r="AC39" s="1"/>
  <c r="AD39" s="1"/>
  <c r="P39"/>
  <c r="R39" s="1"/>
  <c r="S39" s="1"/>
  <c r="L39"/>
  <c r="M39" s="1"/>
  <c r="J39"/>
  <c r="D39"/>
  <c r="X38"/>
  <c r="AA38" s="1"/>
  <c r="AC38" s="1"/>
  <c r="AD38" s="1"/>
  <c r="W38"/>
  <c r="Y38" s="1"/>
  <c r="S38"/>
  <c r="P38"/>
  <c r="R38" s="1"/>
  <c r="L38"/>
  <c r="M38" s="1"/>
  <c r="J38"/>
  <c r="D38"/>
  <c r="X37"/>
  <c r="W37"/>
  <c r="Y37" s="1"/>
  <c r="AA37" s="1"/>
  <c r="AC37" s="1"/>
  <c r="AD37" s="1"/>
  <c r="P37"/>
  <c r="R37" s="1"/>
  <c r="S37" s="1"/>
  <c r="L37"/>
  <c r="M37" s="1"/>
  <c r="J37"/>
  <c r="D37"/>
  <c r="X36"/>
  <c r="W36"/>
  <c r="Y36" s="1"/>
  <c r="P36"/>
  <c r="R36" s="1"/>
  <c r="S36" s="1"/>
  <c r="L36"/>
  <c r="M36" s="1"/>
  <c r="J36"/>
  <c r="D36"/>
  <c r="X35"/>
  <c r="W35"/>
  <c r="Y35" s="1"/>
  <c r="P35"/>
  <c r="R35" s="1"/>
  <c r="S35" s="1"/>
  <c r="L35"/>
  <c r="M35" s="1"/>
  <c r="J35"/>
  <c r="D35"/>
  <c r="X34"/>
  <c r="W34"/>
  <c r="Y34" s="1"/>
  <c r="P34"/>
  <c r="R34" s="1"/>
  <c r="S34" s="1"/>
  <c r="L34"/>
  <c r="M34" s="1"/>
  <c r="J34"/>
  <c r="D34"/>
  <c r="X33"/>
  <c r="W33"/>
  <c r="Y33" s="1"/>
  <c r="P33"/>
  <c r="R33" s="1"/>
  <c r="S33" s="1"/>
  <c r="L33"/>
  <c r="M33" s="1"/>
  <c r="J33"/>
  <c r="D33"/>
  <c r="X32"/>
  <c r="W32"/>
  <c r="Y32" s="1"/>
  <c r="P32"/>
  <c r="R32" s="1"/>
  <c r="S32" s="1"/>
  <c r="L32"/>
  <c r="M32" s="1"/>
  <c r="J32"/>
  <c r="D32"/>
  <c r="X31"/>
  <c r="W31"/>
  <c r="Y31" s="1"/>
  <c r="P31"/>
  <c r="R31" s="1"/>
  <c r="S31" s="1"/>
  <c r="L31"/>
  <c r="M31" s="1"/>
  <c r="J31"/>
  <c r="D31"/>
  <c r="X30"/>
  <c r="W30"/>
  <c r="Y30" s="1"/>
  <c r="P30"/>
  <c r="R30" s="1"/>
  <c r="S30" s="1"/>
  <c r="L30"/>
  <c r="M30" s="1"/>
  <c r="J30"/>
  <c r="D30"/>
  <c r="X29"/>
  <c r="W29"/>
  <c r="Y29" s="1"/>
  <c r="P29"/>
  <c r="R29" s="1"/>
  <c r="S29" s="1"/>
  <c r="L29"/>
  <c r="M29" s="1"/>
  <c r="J29"/>
  <c r="D29"/>
  <c r="X28"/>
  <c r="W28"/>
  <c r="Y28" s="1"/>
  <c r="P28"/>
  <c r="R28" s="1"/>
  <c r="S28" s="1"/>
  <c r="L28"/>
  <c r="M28" s="1"/>
  <c r="J28"/>
  <c r="G28"/>
  <c r="F28"/>
  <c r="X27"/>
  <c r="AA27" s="1"/>
  <c r="AC27" s="1"/>
  <c r="AD27" s="1"/>
  <c r="W27"/>
  <c r="Y27" s="1"/>
  <c r="R27"/>
  <c r="S27" s="1"/>
  <c r="P27"/>
  <c r="J27"/>
  <c r="L27" s="1"/>
  <c r="M27" s="1"/>
  <c r="F27"/>
  <c r="D27"/>
  <c r="X26"/>
  <c r="W26"/>
  <c r="Y26" s="1"/>
  <c r="R26"/>
  <c r="S26" s="1"/>
  <c r="P26"/>
  <c r="J26"/>
  <c r="L26" s="1"/>
  <c r="M26" s="1"/>
  <c r="F26"/>
  <c r="X25"/>
  <c r="W25"/>
  <c r="Y25" s="1"/>
  <c r="P25"/>
  <c r="R25" s="1"/>
  <c r="S25" s="1"/>
  <c r="L25"/>
  <c r="M25" s="1"/>
  <c r="J25"/>
  <c r="D25"/>
  <c r="X24"/>
  <c r="W24"/>
  <c r="Y24" s="1"/>
  <c r="P24"/>
  <c r="R24" s="1"/>
  <c r="S24" s="1"/>
  <c r="L24"/>
  <c r="M24" s="1"/>
  <c r="J24"/>
  <c r="D24"/>
  <c r="X23"/>
  <c r="W23"/>
  <c r="W70" s="1"/>
  <c r="W71" s="1"/>
  <c r="P23"/>
  <c r="R23" s="1"/>
  <c r="S23" s="1"/>
  <c r="L23"/>
  <c r="M23" s="1"/>
  <c r="J23"/>
  <c r="D23"/>
  <c r="Y22"/>
  <c r="X22"/>
  <c r="AA22" s="1"/>
  <c r="AC22" s="1"/>
  <c r="AD22" s="1"/>
  <c r="R22"/>
  <c r="S22" s="1"/>
  <c r="P22"/>
  <c r="J22"/>
  <c r="L22" s="1"/>
  <c r="M22" s="1"/>
  <c r="F22"/>
  <c r="G22" s="1"/>
  <c r="AG22" s="1"/>
  <c r="D22"/>
  <c r="Y21"/>
  <c r="X21"/>
  <c r="AA21" s="1"/>
  <c r="AC21" s="1"/>
  <c r="AD21" s="1"/>
  <c r="P21"/>
  <c r="R21" s="1"/>
  <c r="S21" s="1"/>
  <c r="L21"/>
  <c r="M21" s="1"/>
  <c r="J21"/>
  <c r="D21"/>
  <c r="F21" s="1"/>
  <c r="Y20"/>
  <c r="X20"/>
  <c r="AA20" s="1"/>
  <c r="AC20" s="1"/>
  <c r="AD20" s="1"/>
  <c r="R20"/>
  <c r="S20" s="1"/>
  <c r="P20"/>
  <c r="J20"/>
  <c r="L20" s="1"/>
  <c r="M20" s="1"/>
  <c r="F20"/>
  <c r="G20" s="1"/>
  <c r="D20"/>
  <c r="AE20" s="1"/>
  <c r="Y19"/>
  <c r="X19"/>
  <c r="AA19" s="1"/>
  <c r="AC19" s="1"/>
  <c r="AD19" s="1"/>
  <c r="P19"/>
  <c r="R19" s="1"/>
  <c r="S19" s="1"/>
  <c r="L19"/>
  <c r="M19" s="1"/>
  <c r="J19"/>
  <c r="D19"/>
  <c r="F19" s="1"/>
  <c r="Y18"/>
  <c r="X18"/>
  <c r="AA18" s="1"/>
  <c r="AC18" s="1"/>
  <c r="AD18" s="1"/>
  <c r="R18"/>
  <c r="S18" s="1"/>
  <c r="P18"/>
  <c r="J18"/>
  <c r="L18" s="1"/>
  <c r="M18" s="1"/>
  <c r="F18"/>
  <c r="G18" s="1"/>
  <c r="AG18" s="1"/>
  <c r="D18"/>
  <c r="Y17"/>
  <c r="X17"/>
  <c r="AA17" s="1"/>
  <c r="AC17" s="1"/>
  <c r="AD17" s="1"/>
  <c r="P17"/>
  <c r="R17" s="1"/>
  <c r="S17" s="1"/>
  <c r="L17"/>
  <c r="M17" s="1"/>
  <c r="J17"/>
  <c r="D17"/>
  <c r="F17" s="1"/>
  <c r="Y16"/>
  <c r="X16"/>
  <c r="AA16" s="1"/>
  <c r="AC16" s="1"/>
  <c r="AD16" s="1"/>
  <c r="R16"/>
  <c r="S16" s="1"/>
  <c r="P16"/>
  <c r="J16"/>
  <c r="L16" s="1"/>
  <c r="M16" s="1"/>
  <c r="F16"/>
  <c r="G16" s="1"/>
  <c r="D16"/>
  <c r="AE16" s="1"/>
  <c r="Y15"/>
  <c r="Y72" s="1"/>
  <c r="V72" s="1"/>
  <c r="X15"/>
  <c r="P15"/>
  <c r="P72" s="1"/>
  <c r="N72" s="1"/>
  <c r="L15"/>
  <c r="L70" s="1"/>
  <c r="J15"/>
  <c r="D15"/>
  <c r="G89" i="166" l="1"/>
  <c r="G90" s="1"/>
  <c r="H17"/>
  <c r="E90"/>
  <c r="H14"/>
  <c r="H28"/>
  <c r="H45"/>
  <c r="H70"/>
  <c r="H91" s="1"/>
  <c r="K15" i="165"/>
  <c r="L15" s="1"/>
  <c r="L69" s="1"/>
  <c r="L70" s="1"/>
  <c r="L50"/>
  <c r="L71" s="1"/>
  <c r="H67" i="164"/>
  <c r="H65"/>
  <c r="H66" s="1"/>
  <c r="I10"/>
  <c r="F65"/>
  <c r="F66" s="1"/>
  <c r="F67"/>
  <c r="AF19" i="163"/>
  <c r="G19"/>
  <c r="AG19" s="1"/>
  <c r="AF17"/>
  <c r="G17"/>
  <c r="AG17" s="1"/>
  <c r="AF21"/>
  <c r="G21"/>
  <c r="AG21" s="1"/>
  <c r="L71"/>
  <c r="AE24"/>
  <c r="AF26"/>
  <c r="AE29"/>
  <c r="AE31"/>
  <c r="AE33"/>
  <c r="AE35"/>
  <c r="AG16"/>
  <c r="AE18"/>
  <c r="AG20"/>
  <c r="AE22"/>
  <c r="AA23"/>
  <c r="AC23" s="1"/>
  <c r="AD23" s="1"/>
  <c r="AA24"/>
  <c r="AC24" s="1"/>
  <c r="AD24" s="1"/>
  <c r="AA25"/>
  <c r="AC25" s="1"/>
  <c r="AD25" s="1"/>
  <c r="AA26"/>
  <c r="AC26" s="1"/>
  <c r="AD26" s="1"/>
  <c r="AF27"/>
  <c r="AA28"/>
  <c r="AC28" s="1"/>
  <c r="AD28" s="1"/>
  <c r="AG28" s="1"/>
  <c r="AA29"/>
  <c r="AC29" s="1"/>
  <c r="AD29" s="1"/>
  <c r="AA30"/>
  <c r="AC30" s="1"/>
  <c r="AD30" s="1"/>
  <c r="AA31"/>
  <c r="AC31" s="1"/>
  <c r="AD31" s="1"/>
  <c r="AA32"/>
  <c r="AC32" s="1"/>
  <c r="AD32" s="1"/>
  <c r="AA33"/>
  <c r="AC33" s="1"/>
  <c r="AD33" s="1"/>
  <c r="AA34"/>
  <c r="AC34" s="1"/>
  <c r="AD34" s="1"/>
  <c r="AA35"/>
  <c r="AC35" s="1"/>
  <c r="AD35" s="1"/>
  <c r="AA36"/>
  <c r="AC36" s="1"/>
  <c r="AD36" s="1"/>
  <c r="D72"/>
  <c r="B72" s="1"/>
  <c r="D70"/>
  <c r="AE39"/>
  <c r="F39"/>
  <c r="AE41"/>
  <c r="F41"/>
  <c r="AE43"/>
  <c r="F43"/>
  <c r="AE45"/>
  <c r="F45"/>
  <c r="AE47"/>
  <c r="F47"/>
  <c r="AE49"/>
  <c r="F49"/>
  <c r="AE51"/>
  <c r="F51"/>
  <c r="AE53"/>
  <c r="F53"/>
  <c r="AE55"/>
  <c r="F55"/>
  <c r="AE57"/>
  <c r="F57"/>
  <c r="AE59"/>
  <c r="F59"/>
  <c r="J72"/>
  <c r="J70"/>
  <c r="J71" s="1"/>
  <c r="X72"/>
  <c r="T72" s="1"/>
  <c r="X70"/>
  <c r="AE38"/>
  <c r="F38"/>
  <c r="AE40"/>
  <c r="F40"/>
  <c r="AE42"/>
  <c r="F42"/>
  <c r="AE44"/>
  <c r="F44"/>
  <c r="AE46"/>
  <c r="F46"/>
  <c r="AE48"/>
  <c r="F48"/>
  <c r="AE50"/>
  <c r="F50"/>
  <c r="AE52"/>
  <c r="F52"/>
  <c r="AE54"/>
  <c r="F54"/>
  <c r="AE56"/>
  <c r="F56"/>
  <c r="AE58"/>
  <c r="F58"/>
  <c r="G60"/>
  <c r="AG60" s="1"/>
  <c r="G61"/>
  <c r="G62"/>
  <c r="AG62" s="1"/>
  <c r="G63"/>
  <c r="G64"/>
  <c r="AG64" s="1"/>
  <c r="G65"/>
  <c r="G66"/>
  <c r="AG66" s="1"/>
  <c r="G67"/>
  <c r="G68"/>
  <c r="AG68" s="1"/>
  <c r="G69"/>
  <c r="AF16"/>
  <c r="AE17"/>
  <c r="AF18"/>
  <c r="AE19"/>
  <c r="AF20"/>
  <c r="AE21"/>
  <c r="AF22"/>
  <c r="AE26"/>
  <c r="AE27"/>
  <c r="AE37"/>
  <c r="P70"/>
  <c r="Y70"/>
  <c r="L72"/>
  <c r="F15"/>
  <c r="M15"/>
  <c r="R15"/>
  <c r="AA15"/>
  <c r="F23"/>
  <c r="Y23"/>
  <c r="F24"/>
  <c r="F25"/>
  <c r="G26"/>
  <c r="AG26" s="1"/>
  <c r="G27"/>
  <c r="AG27" s="1"/>
  <c r="F29"/>
  <c r="F30"/>
  <c r="F31"/>
  <c r="F32"/>
  <c r="F33"/>
  <c r="F34"/>
  <c r="F35"/>
  <c r="F36"/>
  <c r="F37"/>
  <c r="AA60"/>
  <c r="AC60" s="1"/>
  <c r="AD60" s="1"/>
  <c r="AA61"/>
  <c r="AC61" s="1"/>
  <c r="AD61" s="1"/>
  <c r="AA62"/>
  <c r="AC62" s="1"/>
  <c r="AD62" s="1"/>
  <c r="AA63"/>
  <c r="AC63" s="1"/>
  <c r="AD63" s="1"/>
  <c r="AA64"/>
  <c r="AC64" s="1"/>
  <c r="AD64" s="1"/>
  <c r="AA65"/>
  <c r="AC65" s="1"/>
  <c r="AD65" s="1"/>
  <c r="AA66"/>
  <c r="AC66" s="1"/>
  <c r="AD66" s="1"/>
  <c r="AA67"/>
  <c r="AC67" s="1"/>
  <c r="AD67" s="1"/>
  <c r="AA68"/>
  <c r="AC68" s="1"/>
  <c r="AD68" s="1"/>
  <c r="AA69"/>
  <c r="AC69" s="1"/>
  <c r="AD69" s="1"/>
  <c r="H89" i="166" l="1"/>
  <c r="H90" s="1"/>
  <c r="K69" i="165"/>
  <c r="K70" s="1"/>
  <c r="I67" i="164"/>
  <c r="I65"/>
  <c r="AF37" i="163"/>
  <c r="G37"/>
  <c r="AG37" s="1"/>
  <c r="AF35"/>
  <c r="G35"/>
  <c r="AG35" s="1"/>
  <c r="AF33"/>
  <c r="G33"/>
  <c r="AG33" s="1"/>
  <c r="AF31"/>
  <c r="G31"/>
  <c r="AG31" s="1"/>
  <c r="AF29"/>
  <c r="G29"/>
  <c r="AG29" s="1"/>
  <c r="AF24"/>
  <c r="G24"/>
  <c r="AG24" s="1"/>
  <c r="AF23"/>
  <c r="G23"/>
  <c r="AG23" s="1"/>
  <c r="R72"/>
  <c r="R70"/>
  <c r="S15"/>
  <c r="F70"/>
  <c r="AF15"/>
  <c r="F72"/>
  <c r="G15"/>
  <c r="Y71"/>
  <c r="V71" s="1"/>
  <c r="V70"/>
  <c r="AF58"/>
  <c r="G58"/>
  <c r="AG58" s="1"/>
  <c r="AF56"/>
  <c r="G56"/>
  <c r="AG56" s="1"/>
  <c r="AF54"/>
  <c r="G54"/>
  <c r="AG54" s="1"/>
  <c r="AF52"/>
  <c r="G52"/>
  <c r="AG52" s="1"/>
  <c r="AF50"/>
  <c r="G50"/>
  <c r="AG50" s="1"/>
  <c r="AF48"/>
  <c r="G48"/>
  <c r="AG48" s="1"/>
  <c r="AF46"/>
  <c r="G46"/>
  <c r="AG46" s="1"/>
  <c r="AF44"/>
  <c r="G44"/>
  <c r="AG44" s="1"/>
  <c r="AF42"/>
  <c r="G42"/>
  <c r="AG42" s="1"/>
  <c r="AF40"/>
  <c r="G40"/>
  <c r="AG40" s="1"/>
  <c r="AF38"/>
  <c r="G38"/>
  <c r="AG38" s="1"/>
  <c r="T70"/>
  <c r="X71"/>
  <c r="T71" s="1"/>
  <c r="G59"/>
  <c r="AG59" s="1"/>
  <c r="AF59"/>
  <c r="G57"/>
  <c r="AG57" s="1"/>
  <c r="AF57"/>
  <c r="G55"/>
  <c r="AG55" s="1"/>
  <c r="AF55"/>
  <c r="G53"/>
  <c r="AG53" s="1"/>
  <c r="AF53"/>
  <c r="G51"/>
  <c r="AG51" s="1"/>
  <c r="AF51"/>
  <c r="G49"/>
  <c r="AG49" s="1"/>
  <c r="AF49"/>
  <c r="G47"/>
  <c r="AG47" s="1"/>
  <c r="AF47"/>
  <c r="G45"/>
  <c r="AG45" s="1"/>
  <c r="AF45"/>
  <c r="G43"/>
  <c r="AG43" s="1"/>
  <c r="AF43"/>
  <c r="G41"/>
  <c r="AG41" s="1"/>
  <c r="AF41"/>
  <c r="G39"/>
  <c r="AG39" s="1"/>
  <c r="AF39"/>
  <c r="B70"/>
  <c r="D71"/>
  <c r="B71" s="1"/>
  <c r="AF36"/>
  <c r="G36"/>
  <c r="AG36" s="1"/>
  <c r="AF34"/>
  <c r="G34"/>
  <c r="AG34" s="1"/>
  <c r="AF32"/>
  <c r="G32"/>
  <c r="AG32" s="1"/>
  <c r="AF30"/>
  <c r="G30"/>
  <c r="AG30" s="1"/>
  <c r="AF25"/>
  <c r="G25"/>
  <c r="AG25" s="1"/>
  <c r="AA72"/>
  <c r="AA70"/>
  <c r="AA71" s="1"/>
  <c r="AC15"/>
  <c r="M72"/>
  <c r="M70"/>
  <c r="P71"/>
  <c r="N71" s="1"/>
  <c r="N70"/>
  <c r="AE69"/>
  <c r="AE67"/>
  <c r="AE65"/>
  <c r="AE63"/>
  <c r="AE61"/>
  <c r="AG69"/>
  <c r="AG67"/>
  <c r="AG65"/>
  <c r="AG63"/>
  <c r="AG61"/>
  <c r="AE68"/>
  <c r="AE66"/>
  <c r="AE64"/>
  <c r="AE62"/>
  <c r="AE60"/>
  <c r="AF28"/>
  <c r="AE15"/>
  <c r="AF69"/>
  <c r="AF68"/>
  <c r="AF67"/>
  <c r="AF66"/>
  <c r="AF65"/>
  <c r="AF64"/>
  <c r="AF63"/>
  <c r="AF62"/>
  <c r="AF61"/>
  <c r="AF60"/>
  <c r="AE28"/>
  <c r="AE36"/>
  <c r="AE34"/>
  <c r="AE32"/>
  <c r="AE30"/>
  <c r="AE25"/>
  <c r="AE23"/>
  <c r="I66" i="164" l="1"/>
  <c r="AE72" i="163"/>
  <c r="AE70"/>
  <c r="G72"/>
  <c r="G70"/>
  <c r="AG15"/>
  <c r="AF72"/>
  <c r="AF70"/>
  <c r="AF71" s="1"/>
  <c r="S70"/>
  <c r="S72"/>
  <c r="AC72"/>
  <c r="AC70"/>
  <c r="AC71" s="1"/>
  <c r="AD15"/>
  <c r="F71"/>
  <c r="M71"/>
  <c r="R71"/>
  <c r="AG72" l="1"/>
  <c r="AG70"/>
  <c r="AD70"/>
  <c r="AD71" s="1"/>
  <c r="AD72"/>
  <c r="AF73"/>
  <c r="S71"/>
  <c r="G71"/>
  <c r="AE71"/>
  <c r="AG71" l="1"/>
  <c r="F32" i="162" l="1"/>
  <c r="G32" s="1"/>
  <c r="D32"/>
  <c r="F31"/>
  <c r="G31" s="1"/>
  <c r="D31"/>
  <c r="F30"/>
  <c r="G30" s="1"/>
  <c r="D30"/>
  <c r="F29"/>
  <c r="G29" s="1"/>
  <c r="D29"/>
  <c r="F28"/>
  <c r="G28" s="1"/>
  <c r="D28"/>
  <c r="F27"/>
  <c r="G27" s="1"/>
  <c r="D27"/>
  <c r="F26"/>
  <c r="G26" s="1"/>
  <c r="D26"/>
  <c r="F25"/>
  <c r="G25" s="1"/>
  <c r="D25"/>
  <c r="G17"/>
  <c r="F17"/>
  <c r="D17"/>
  <c r="H17" s="1"/>
  <c r="G16"/>
  <c r="F16"/>
  <c r="D16"/>
  <c r="H16" s="1"/>
  <c r="G15"/>
  <c r="F15"/>
  <c r="D15"/>
  <c r="H15" s="1"/>
  <c r="F14"/>
  <c r="E14"/>
  <c r="G14" s="1"/>
  <c r="D14"/>
  <c r="F13"/>
  <c r="G13" s="1"/>
  <c r="H13" s="1"/>
  <c r="D13"/>
  <c r="F12"/>
  <c r="G12" s="1"/>
  <c r="H12" s="1"/>
  <c r="D12"/>
  <c r="F11"/>
  <c r="G11" s="1"/>
  <c r="H11" s="1"/>
  <c r="D11"/>
  <c r="F10"/>
  <c r="G10" s="1"/>
  <c r="D10"/>
  <c r="F9"/>
  <c r="G9" s="1"/>
  <c r="D9"/>
  <c r="F8"/>
  <c r="G8" s="1"/>
  <c r="D8"/>
  <c r="F7"/>
  <c r="G7" s="1"/>
  <c r="D7"/>
  <c r="F6"/>
  <c r="G6" s="1"/>
  <c r="D6"/>
  <c r="F5"/>
  <c r="G5" s="1"/>
  <c r="D5"/>
  <c r="E20" i="161"/>
  <c r="C20"/>
  <c r="G20" s="1"/>
  <c r="E19"/>
  <c r="C19"/>
  <c r="G19" s="1"/>
  <c r="E18"/>
  <c r="C18"/>
  <c r="G18" s="1"/>
  <c r="E17"/>
  <c r="C17"/>
  <c r="G17" s="1"/>
  <c r="E16"/>
  <c r="C16"/>
  <c r="G16" s="1"/>
  <c r="E15"/>
  <c r="C15"/>
  <c r="G15" s="1"/>
  <c r="E14"/>
  <c r="C14"/>
  <c r="G14" s="1"/>
  <c r="E13"/>
  <c r="C13"/>
  <c r="G13" s="1"/>
  <c r="E12"/>
  <c r="C12"/>
  <c r="G12" s="1"/>
  <c r="E11"/>
  <c r="C11"/>
  <c r="G11" s="1"/>
  <c r="E10"/>
  <c r="C10"/>
  <c r="G10" s="1"/>
  <c r="E9"/>
  <c r="C9"/>
  <c r="G9" s="1"/>
  <c r="E8"/>
  <c r="C8"/>
  <c r="G8" s="1"/>
  <c r="E7"/>
  <c r="C7"/>
  <c r="G7" s="1"/>
  <c r="E6"/>
  <c r="C6"/>
  <c r="G6" s="1"/>
  <c r="E5"/>
  <c r="C5"/>
  <c r="G5" s="1"/>
  <c r="B14" i="160"/>
  <c r="E5"/>
  <c r="G5" s="1"/>
  <c r="N23" i="159"/>
  <c r="F38"/>
  <c r="N38" s="1"/>
  <c r="E38"/>
  <c r="M38" s="1"/>
  <c r="F37"/>
  <c r="N37" s="1"/>
  <c r="E37"/>
  <c r="M37" s="1"/>
  <c r="F36"/>
  <c r="N36" s="1"/>
  <c r="E36"/>
  <c r="M36" s="1"/>
  <c r="F35"/>
  <c r="N35" s="1"/>
  <c r="E35"/>
  <c r="M35" s="1"/>
  <c r="F34"/>
  <c r="N34" s="1"/>
  <c r="E34"/>
  <c r="M34" s="1"/>
  <c r="D33"/>
  <c r="E33" s="1"/>
  <c r="F32"/>
  <c r="N32" s="1"/>
  <c r="E32"/>
  <c r="M32" s="1"/>
  <c r="D31"/>
  <c r="F31" s="1"/>
  <c r="F30"/>
  <c r="N30" s="1"/>
  <c r="E30"/>
  <c r="M30" s="1"/>
  <c r="F29"/>
  <c r="N29" s="1"/>
  <c r="E29"/>
  <c r="M29" s="1"/>
  <c r="F28"/>
  <c r="N28" s="1"/>
  <c r="E28"/>
  <c r="M28" s="1"/>
  <c r="F27"/>
  <c r="N27" s="1"/>
  <c r="E27"/>
  <c r="M27" s="1"/>
  <c r="F26"/>
  <c r="N26" s="1"/>
  <c r="E26"/>
  <c r="M26" s="1"/>
  <c r="F25"/>
  <c r="N25" s="1"/>
  <c r="E25"/>
  <c r="M25" s="1"/>
  <c r="D24"/>
  <c r="E24" s="1"/>
  <c r="D23"/>
  <c r="F23" s="1"/>
  <c r="E22"/>
  <c r="M22" s="1"/>
  <c r="D22"/>
  <c r="F22" s="1"/>
  <c r="F21"/>
  <c r="N21" s="1"/>
  <c r="E21"/>
  <c r="M21" s="1"/>
  <c r="C20"/>
  <c r="F20" s="1"/>
  <c r="B20"/>
  <c r="E20" s="1"/>
  <c r="F19"/>
  <c r="N19" s="1"/>
  <c r="E19"/>
  <c r="C18"/>
  <c r="F18" s="1"/>
  <c r="B18"/>
  <c r="E18" s="1"/>
  <c r="F17"/>
  <c r="N17" s="1"/>
  <c r="E17"/>
  <c r="M17" s="1"/>
  <c r="F16"/>
  <c r="N16" s="1"/>
  <c r="E16"/>
  <c r="M16" s="1"/>
  <c r="D15"/>
  <c r="F15" s="1"/>
  <c r="D14"/>
  <c r="E14" s="1"/>
  <c r="C13"/>
  <c r="F13" s="1"/>
  <c r="B13"/>
  <c r="E13" s="1"/>
  <c r="F12"/>
  <c r="N12" s="1"/>
  <c r="E12"/>
  <c r="M12" s="1"/>
  <c r="D11"/>
  <c r="F11" s="1"/>
  <c r="F10"/>
  <c r="N10" s="1"/>
  <c r="E10"/>
  <c r="M10" s="1"/>
  <c r="E9"/>
  <c r="M9" s="1"/>
  <c r="D9"/>
  <c r="F9" s="1"/>
  <c r="F8"/>
  <c r="N8" s="1"/>
  <c r="E8"/>
  <c r="M8" s="1"/>
  <c r="F126" i="157"/>
  <c r="F127"/>
  <c r="F128"/>
  <c r="F129"/>
  <c r="F130"/>
  <c r="F131"/>
  <c r="F132"/>
  <c r="F133"/>
  <c r="F134"/>
  <c r="F135"/>
  <c r="F136"/>
  <c r="F137"/>
  <c r="F138"/>
  <c r="F139"/>
  <c r="F140"/>
  <c r="B39" i="158"/>
  <c r="B38"/>
  <c r="B37"/>
  <c r="B36"/>
  <c r="B35"/>
  <c r="B34"/>
  <c r="B33"/>
  <c r="B32"/>
  <c r="B31"/>
  <c r="B30"/>
  <c r="B29"/>
  <c r="B28"/>
  <c r="B27"/>
  <c r="B26"/>
  <c r="B25"/>
  <c r="AT14"/>
  <c r="AS14"/>
  <c r="AT13"/>
  <c r="AS13"/>
  <c r="AH17"/>
  <c r="AD17" s="1"/>
  <c r="M17"/>
  <c r="K17"/>
  <c r="I17"/>
  <c r="G17"/>
  <c r="E17"/>
  <c r="V17" s="1"/>
  <c r="B17"/>
  <c r="T17" s="1"/>
  <c r="U17" s="1"/>
  <c r="AH16"/>
  <c r="AD16" s="1"/>
  <c r="M16"/>
  <c r="K16"/>
  <c r="I16"/>
  <c r="G16"/>
  <c r="E16"/>
  <c r="V16" s="1"/>
  <c r="B16"/>
  <c r="T16" s="1"/>
  <c r="U16" s="1"/>
  <c r="AH14"/>
  <c r="AD14" s="1"/>
  <c r="M14"/>
  <c r="K14"/>
  <c r="I14"/>
  <c r="G14"/>
  <c r="E14"/>
  <c r="B14"/>
  <c r="Q14" s="1"/>
  <c r="R14" s="1"/>
  <c r="AH13"/>
  <c r="AD13" s="1"/>
  <c r="M13"/>
  <c r="K13"/>
  <c r="I13"/>
  <c r="G13"/>
  <c r="E13"/>
  <c r="V13" s="1"/>
  <c r="B13"/>
  <c r="T13" s="1"/>
  <c r="U13" s="1"/>
  <c r="AO11"/>
  <c r="M11"/>
  <c r="K11"/>
  <c r="H11"/>
  <c r="I11" s="1"/>
  <c r="F11"/>
  <c r="G11" s="1"/>
  <c r="D11"/>
  <c r="E11" s="1"/>
  <c r="V11" s="1"/>
  <c r="B11"/>
  <c r="AO10"/>
  <c r="M10"/>
  <c r="J10"/>
  <c r="K10" s="1"/>
  <c r="H10"/>
  <c r="I10" s="1"/>
  <c r="F10"/>
  <c r="G10" s="1"/>
  <c r="D10"/>
  <c r="E10" s="1"/>
  <c r="B10"/>
  <c r="H5" i="162" l="1"/>
  <c r="H6"/>
  <c r="H7"/>
  <c r="H8"/>
  <c r="H9"/>
  <c r="H10"/>
  <c r="H14"/>
  <c r="H25"/>
  <c r="H26"/>
  <c r="H27"/>
  <c r="H28"/>
  <c r="H29"/>
  <c r="H30"/>
  <c r="H31"/>
  <c r="H32"/>
  <c r="G21" i="161"/>
  <c r="L5" i="160"/>
  <c r="K5"/>
  <c r="N9" i="159"/>
  <c r="L9"/>
  <c r="J9"/>
  <c r="H9"/>
  <c r="N11"/>
  <c r="L11"/>
  <c r="J11"/>
  <c r="H11"/>
  <c r="N13"/>
  <c r="L13"/>
  <c r="J13"/>
  <c r="H13"/>
  <c r="N15"/>
  <c r="L15"/>
  <c r="J15"/>
  <c r="H15"/>
  <c r="N18"/>
  <c r="L18"/>
  <c r="J18"/>
  <c r="H18"/>
  <c r="N20"/>
  <c r="L20"/>
  <c r="J20"/>
  <c r="H20"/>
  <c r="M24"/>
  <c r="K24"/>
  <c r="I24"/>
  <c r="G24"/>
  <c r="M33"/>
  <c r="K33"/>
  <c r="I33"/>
  <c r="G33"/>
  <c r="M13"/>
  <c r="K13"/>
  <c r="I13"/>
  <c r="G13"/>
  <c r="M14"/>
  <c r="K14"/>
  <c r="I14"/>
  <c r="G14"/>
  <c r="M18"/>
  <c r="K18"/>
  <c r="I18"/>
  <c r="G18"/>
  <c r="M20"/>
  <c r="K20"/>
  <c r="I20"/>
  <c r="G20"/>
  <c r="N22"/>
  <c r="L22"/>
  <c r="J22"/>
  <c r="H22"/>
  <c r="L23"/>
  <c r="J23"/>
  <c r="H23"/>
  <c r="N31"/>
  <c r="L31"/>
  <c r="J31"/>
  <c r="H31"/>
  <c r="G8"/>
  <c r="I8"/>
  <c r="K8"/>
  <c r="H10"/>
  <c r="J10"/>
  <c r="L10"/>
  <c r="E11"/>
  <c r="G12"/>
  <c r="I12"/>
  <c r="K12"/>
  <c r="F14"/>
  <c r="E15"/>
  <c r="G16"/>
  <c r="I16"/>
  <c r="K16"/>
  <c r="G17"/>
  <c r="I17"/>
  <c r="K17"/>
  <c r="G19"/>
  <c r="I19"/>
  <c r="K19"/>
  <c r="M19"/>
  <c r="G21"/>
  <c r="I21"/>
  <c r="K21"/>
  <c r="E23"/>
  <c r="F24"/>
  <c r="H25"/>
  <c r="J25"/>
  <c r="L25"/>
  <c r="H26"/>
  <c r="J26"/>
  <c r="L26"/>
  <c r="H27"/>
  <c r="J27"/>
  <c r="L27"/>
  <c r="H28"/>
  <c r="J28"/>
  <c r="L28"/>
  <c r="H29"/>
  <c r="J29"/>
  <c r="L29"/>
  <c r="H30"/>
  <c r="J30"/>
  <c r="L30"/>
  <c r="E31"/>
  <c r="G32"/>
  <c r="I32"/>
  <c r="K32"/>
  <c r="F33"/>
  <c r="H34"/>
  <c r="J34"/>
  <c r="L34"/>
  <c r="H35"/>
  <c r="J35"/>
  <c r="L35"/>
  <c r="H36"/>
  <c r="J36"/>
  <c r="L36"/>
  <c r="H37"/>
  <c r="J37"/>
  <c r="L37"/>
  <c r="H38"/>
  <c r="J38"/>
  <c r="L38"/>
  <c r="F39"/>
  <c r="F40" s="1"/>
  <c r="H8"/>
  <c r="J8"/>
  <c r="L8"/>
  <c r="G9"/>
  <c r="I9"/>
  <c r="K9"/>
  <c r="G10"/>
  <c r="I10"/>
  <c r="K10"/>
  <c r="H12"/>
  <c r="J12"/>
  <c r="L12"/>
  <c r="H16"/>
  <c r="J16"/>
  <c r="L16"/>
  <c r="H17"/>
  <c r="J17"/>
  <c r="L17"/>
  <c r="H19"/>
  <c r="J19"/>
  <c r="L19"/>
  <c r="H21"/>
  <c r="J21"/>
  <c r="L21"/>
  <c r="G22"/>
  <c r="I22"/>
  <c r="K22"/>
  <c r="G25"/>
  <c r="I25"/>
  <c r="K25"/>
  <c r="G26"/>
  <c r="I26"/>
  <c r="K26"/>
  <c r="G27"/>
  <c r="I27"/>
  <c r="K27"/>
  <c r="G28"/>
  <c r="I28"/>
  <c r="K28"/>
  <c r="G29"/>
  <c r="I29"/>
  <c r="K29"/>
  <c r="G30"/>
  <c r="I30"/>
  <c r="K30"/>
  <c r="H32"/>
  <c r="J32"/>
  <c r="L32"/>
  <c r="G34"/>
  <c r="I34"/>
  <c r="K34"/>
  <c r="G35"/>
  <c r="I35"/>
  <c r="K35"/>
  <c r="G36"/>
  <c r="I36"/>
  <c r="K36"/>
  <c r="G37"/>
  <c r="I37"/>
  <c r="K37"/>
  <c r="G38"/>
  <c r="I38"/>
  <c r="K38"/>
  <c r="AV14" i="158"/>
  <c r="AY14" s="1"/>
  <c r="AU14"/>
  <c r="AX14" s="1"/>
  <c r="AW14"/>
  <c r="AZ14" s="1"/>
  <c r="S10"/>
  <c r="Q10"/>
  <c r="S14"/>
  <c r="AC14" s="1"/>
  <c r="T11"/>
  <c r="Q13"/>
  <c r="P14"/>
  <c r="V14"/>
  <c r="Q17"/>
  <c r="Q16"/>
  <c r="X13"/>
  <c r="N10"/>
  <c r="O10" s="1"/>
  <c r="P10"/>
  <c r="T10"/>
  <c r="V10"/>
  <c r="Q11"/>
  <c r="S11"/>
  <c r="S13"/>
  <c r="AC13" s="1"/>
  <c r="AL13"/>
  <c r="N14"/>
  <c r="O14" s="1"/>
  <c r="T14"/>
  <c r="S16"/>
  <c r="S17"/>
  <c r="N11"/>
  <c r="O11" s="1"/>
  <c r="P11"/>
  <c r="N13"/>
  <c r="O13" s="1"/>
  <c r="P13"/>
  <c r="X14"/>
  <c r="AM14" s="1"/>
  <c r="AP14" s="1"/>
  <c r="N16"/>
  <c r="O16" s="1"/>
  <c r="P16"/>
  <c r="N17"/>
  <c r="O17" s="1"/>
  <c r="P17"/>
  <c r="H18" i="162" l="1"/>
  <c r="H33"/>
  <c r="H21" i="161"/>
  <c r="I21"/>
  <c r="N24" i="159"/>
  <c r="L24"/>
  <c r="J24"/>
  <c r="H24"/>
  <c r="N14"/>
  <c r="L14"/>
  <c r="L39" s="1"/>
  <c r="L40" s="1"/>
  <c r="J14"/>
  <c r="H14"/>
  <c r="M11"/>
  <c r="K11"/>
  <c r="K39" s="1"/>
  <c r="K40" s="1"/>
  <c r="I11"/>
  <c r="G11"/>
  <c r="N33"/>
  <c r="L33"/>
  <c r="J33"/>
  <c r="H33"/>
  <c r="H39" s="1"/>
  <c r="H40" s="1"/>
  <c r="M31"/>
  <c r="K31"/>
  <c r="I31"/>
  <c r="G31"/>
  <c r="M23"/>
  <c r="K23"/>
  <c r="I23"/>
  <c r="G23"/>
  <c r="M15"/>
  <c r="K15"/>
  <c r="I15"/>
  <c r="G15"/>
  <c r="G39" s="1"/>
  <c r="G40" s="1"/>
  <c r="J39"/>
  <c r="J40" s="1"/>
  <c r="M39"/>
  <c r="M40" s="1"/>
  <c r="I39"/>
  <c r="I40" s="1"/>
  <c r="E39"/>
  <c r="E40" s="1"/>
  <c r="R11" i="158"/>
  <c r="AW11"/>
  <c r="AZ11" s="1"/>
  <c r="U10"/>
  <c r="R16"/>
  <c r="AW16"/>
  <c r="AZ16" s="1"/>
  <c r="R13"/>
  <c r="AW13"/>
  <c r="AZ13" s="1"/>
  <c r="AV13"/>
  <c r="AY13" s="1"/>
  <c r="U14"/>
  <c r="R17"/>
  <c r="AW17"/>
  <c r="AZ17" s="1"/>
  <c r="U11"/>
  <c r="R10"/>
  <c r="AW10"/>
  <c r="AZ10" s="1"/>
  <c r="AU13"/>
  <c r="AX13" s="1"/>
  <c r="X17"/>
  <c r="AB14"/>
  <c r="Z14"/>
  <c r="AA14" s="1"/>
  <c r="X11"/>
  <c r="AO13"/>
  <c r="AB13"/>
  <c r="Z13"/>
  <c r="AA13" s="1"/>
  <c r="X10"/>
  <c r="Y10" s="1"/>
  <c r="X16"/>
  <c r="AM13"/>
  <c r="AP13" s="1"/>
  <c r="AL14"/>
  <c r="J18" i="162" l="1"/>
  <c r="J21" s="1"/>
  <c r="J23" s="1"/>
  <c r="H21"/>
  <c r="H23" s="1"/>
  <c r="I18"/>
  <c r="I21" s="1"/>
  <c r="I23" s="1"/>
  <c r="I33"/>
  <c r="J33"/>
  <c r="N39" i="159"/>
  <c r="N40" s="1"/>
  <c r="AS10" i="158"/>
  <c r="AU10" s="1"/>
  <c r="AX10" s="1"/>
  <c r="AT10"/>
  <c r="AV10" s="1"/>
  <c r="AY10" s="1"/>
  <c r="AB10"/>
  <c r="Z10"/>
  <c r="AB11"/>
  <c r="Z11"/>
  <c r="Y11"/>
  <c r="AM11"/>
  <c r="AM10"/>
  <c r="AK13"/>
  <c r="AQ13" s="1"/>
  <c r="AO14"/>
  <c r="AN14" s="1"/>
  <c r="AK14"/>
  <c r="AQ14" s="1"/>
  <c r="AB16"/>
  <c r="Z16"/>
  <c r="AM16"/>
  <c r="AP16" s="1"/>
  <c r="AL16"/>
  <c r="Y16"/>
  <c r="AA10"/>
  <c r="AC10"/>
  <c r="AB17"/>
  <c r="Z17"/>
  <c r="Y17"/>
  <c r="AL17"/>
  <c r="AM17"/>
  <c r="AP17" s="1"/>
  <c r="AN13"/>
  <c r="AS16" l="1"/>
  <c r="AU16" s="1"/>
  <c r="AX16" s="1"/>
  <c r="AT16"/>
  <c r="AV16" s="1"/>
  <c r="AY16" s="1"/>
  <c r="AT11"/>
  <c r="AV11" s="1"/>
  <c r="AY11" s="1"/>
  <c r="AS11"/>
  <c r="AU11" s="1"/>
  <c r="AX11" s="1"/>
  <c r="AT17"/>
  <c r="AV17" s="1"/>
  <c r="AY17" s="1"/>
  <c r="AS17"/>
  <c r="AU17" s="1"/>
  <c r="AX17" s="1"/>
  <c r="AO17"/>
  <c r="AN17" s="1"/>
  <c r="AK17"/>
  <c r="AA16"/>
  <c r="AC16"/>
  <c r="AK10"/>
  <c r="AP10"/>
  <c r="AN10" s="1"/>
  <c r="AA11"/>
  <c r="AC11"/>
  <c r="AA17"/>
  <c r="AQ17"/>
  <c r="AC17"/>
  <c r="AO16"/>
  <c r="AN16" s="1"/>
  <c r="AK16"/>
  <c r="AQ16" s="1"/>
  <c r="AK11"/>
  <c r="AP11"/>
  <c r="AN11" s="1"/>
  <c r="E572" i="157" l="1"/>
  <c r="J21" i="19"/>
  <c r="P21" s="1"/>
  <c r="Q21" s="1"/>
  <c r="F21"/>
  <c r="K21" i="83"/>
  <c r="Q21" s="1"/>
  <c r="R21" s="1"/>
  <c r="F21"/>
  <c r="L21" i="101"/>
  <c r="R21" s="1"/>
  <c r="S21" s="1"/>
  <c r="F21"/>
  <c r="Z31" i="74"/>
  <c r="Z36"/>
  <c r="Z35"/>
  <c r="Z33"/>
  <c r="Z69" s="1"/>
  <c r="Z32"/>
  <c r="Z55"/>
  <c r="Z52"/>
  <c r="Z49"/>
  <c r="Z48"/>
  <c r="Z43"/>
  <c r="Z40"/>
  <c r="Z173" s="1"/>
  <c r="Z39"/>
  <c r="Z30"/>
  <c r="Z29"/>
  <c r="Z28"/>
  <c r="Z27"/>
  <c r="Z26"/>
  <c r="Z25"/>
  <c r="Z24"/>
  <c r="Z23"/>
  <c r="Z10"/>
  <c r="Z9"/>
  <c r="Z8"/>
  <c r="Z7"/>
  <c r="F604" i="157"/>
  <c r="F540"/>
  <c r="F476"/>
  <c r="F444"/>
  <c r="O295" i="55"/>
  <c r="N295"/>
  <c r="M295"/>
  <c r="L295"/>
  <c r="E60" i="157"/>
  <c r="C20" i="104"/>
  <c r="E20" s="1"/>
  <c r="H236" i="157"/>
  <c r="G236"/>
  <c r="F236"/>
  <c r="H235"/>
  <c r="G235"/>
  <c r="F235"/>
  <c r="H234"/>
  <c r="G234"/>
  <c r="F234"/>
  <c r="H233"/>
  <c r="G233"/>
  <c r="F233"/>
  <c r="H232"/>
  <c r="G232"/>
  <c r="F232"/>
  <c r="H204"/>
  <c r="G204"/>
  <c r="F204"/>
  <c r="H203"/>
  <c r="G203"/>
  <c r="F203"/>
  <c r="H202"/>
  <c r="G202"/>
  <c r="F202"/>
  <c r="H201"/>
  <c r="G201"/>
  <c r="F201"/>
  <c r="H200"/>
  <c r="G200"/>
  <c r="F200"/>
  <c r="H108"/>
  <c r="H44" s="1"/>
  <c r="G108"/>
  <c r="G44" s="1"/>
  <c r="F108"/>
  <c r="H107"/>
  <c r="H43" s="1"/>
  <c r="G107"/>
  <c r="G43" s="1"/>
  <c r="F107"/>
  <c r="F43" s="1"/>
  <c r="H106"/>
  <c r="G106"/>
  <c r="G42" s="1"/>
  <c r="F106"/>
  <c r="H105"/>
  <c r="H41" s="1"/>
  <c r="G105"/>
  <c r="F105"/>
  <c r="F41" s="1"/>
  <c r="H104"/>
  <c r="H40" s="1"/>
  <c r="G104"/>
  <c r="G40" s="1"/>
  <c r="F104"/>
  <c r="F44"/>
  <c r="F652" s="1"/>
  <c r="I691" s="1"/>
  <c r="H42"/>
  <c r="F42"/>
  <c r="F650" s="1"/>
  <c r="I689" s="1"/>
  <c r="R689" s="1"/>
  <c r="G41"/>
  <c r="F40"/>
  <c r="F648" s="1"/>
  <c r="I687" s="1"/>
  <c r="R687" s="1"/>
  <c r="AUY676"/>
  <c r="AUX676"/>
  <c r="AUW676"/>
  <c r="AUM676"/>
  <c r="AUL676"/>
  <c r="AUK676"/>
  <c r="AUJ676"/>
  <c r="AUI676"/>
  <c r="AUH676"/>
  <c r="AUD676"/>
  <c r="AUC676"/>
  <c r="AUB676"/>
  <c r="ATR676"/>
  <c r="ATQ676"/>
  <c r="ATP676"/>
  <c r="ATO676"/>
  <c r="ATN676"/>
  <c r="ATM676"/>
  <c r="ATI676"/>
  <c r="ATH676"/>
  <c r="ATG676"/>
  <c r="ASW676"/>
  <c r="ASV676"/>
  <c r="ASU676"/>
  <c r="AST676"/>
  <c r="ASS676"/>
  <c r="ASR676"/>
  <c r="ASN676"/>
  <c r="ASM676"/>
  <c r="ASL676"/>
  <c r="ASB676"/>
  <c r="ASA676"/>
  <c r="ARZ676"/>
  <c r="ARY676"/>
  <c r="ARX676"/>
  <c r="ARW676"/>
  <c r="ARS676"/>
  <c r="ARR676"/>
  <c r="ARQ676"/>
  <c r="ARG676"/>
  <c r="ARF676"/>
  <c r="ARE676"/>
  <c r="ARD676"/>
  <c r="ARC676"/>
  <c r="ARB676"/>
  <c r="AQX676"/>
  <c r="AQW676"/>
  <c r="AQV676"/>
  <c r="AQL676"/>
  <c r="AQK676"/>
  <c r="AQJ676"/>
  <c r="AQI676"/>
  <c r="AQH676"/>
  <c r="AQG676"/>
  <c r="AQC676"/>
  <c r="AQB676"/>
  <c r="AQA676"/>
  <c r="APQ676"/>
  <c r="APP676"/>
  <c r="APO676"/>
  <c r="APN676"/>
  <c r="APM676"/>
  <c r="APL676"/>
  <c r="APH676"/>
  <c r="APG676"/>
  <c r="APF676"/>
  <c r="AOV676"/>
  <c r="AOU676"/>
  <c r="AOT676"/>
  <c r="AOS676"/>
  <c r="AOR676"/>
  <c r="AOQ676"/>
  <c r="AOM676"/>
  <c r="AOL676"/>
  <c r="AOK676"/>
  <c r="AOA676"/>
  <c r="ANZ676"/>
  <c r="ANY676"/>
  <c r="ANX676"/>
  <c r="ANW676"/>
  <c r="ANV676"/>
  <c r="ANR676"/>
  <c r="ANQ676"/>
  <c r="ANP676"/>
  <c r="ANF676"/>
  <c r="ANE676"/>
  <c r="AND676"/>
  <c r="ANC676"/>
  <c r="ANB676"/>
  <c r="ANA676"/>
  <c r="AMW676"/>
  <c r="AMV676"/>
  <c r="AMU676"/>
  <c r="AMK676"/>
  <c r="AMJ676"/>
  <c r="AMI676"/>
  <c r="AMH676"/>
  <c r="AMG676"/>
  <c r="AMF676"/>
  <c r="AMB676"/>
  <c r="AMA676"/>
  <c r="ALZ676"/>
  <c r="ALP676"/>
  <c r="ALO676"/>
  <c r="ALN676"/>
  <c r="ALM676"/>
  <c r="ALL676"/>
  <c r="ALK676"/>
  <c r="ALG676"/>
  <c r="ALF676"/>
  <c r="ALE676"/>
  <c r="AKU676"/>
  <c r="AKT676"/>
  <c r="AKS676"/>
  <c r="AKR676"/>
  <c r="AKQ676"/>
  <c r="AKP676"/>
  <c r="AKL676"/>
  <c r="AKK676"/>
  <c r="AKJ676"/>
  <c r="AJZ676"/>
  <c r="AJY676"/>
  <c r="AJX676"/>
  <c r="AJW676"/>
  <c r="AJV676"/>
  <c r="AJU676"/>
  <c r="AJQ676"/>
  <c r="AJP676"/>
  <c r="AJO676"/>
  <c r="AJE676"/>
  <c r="AJD676"/>
  <c r="AJC676"/>
  <c r="AJB676"/>
  <c r="AJA676"/>
  <c r="AIZ676"/>
  <c r="AIV676"/>
  <c r="AIU676"/>
  <c r="AIT676"/>
  <c r="AIJ676"/>
  <c r="AII676"/>
  <c r="AIH676"/>
  <c r="AIA676"/>
  <c r="AHZ676"/>
  <c r="AHY676"/>
  <c r="AHO676"/>
  <c r="AHN676"/>
  <c r="AHM676"/>
  <c r="AHL676"/>
  <c r="AHK676"/>
  <c r="AHJ676"/>
  <c r="AHF676"/>
  <c r="AHE676"/>
  <c r="AHD676"/>
  <c r="AGT676"/>
  <c r="AGS676"/>
  <c r="AGR676"/>
  <c r="AGQ676"/>
  <c r="AGP676"/>
  <c r="AGO676"/>
  <c r="AGK676"/>
  <c r="AGJ676"/>
  <c r="AGI676"/>
  <c r="AFY676"/>
  <c r="AFX676"/>
  <c r="AFW676"/>
  <c r="AFV676"/>
  <c r="AFU676"/>
  <c r="AFT676"/>
  <c r="AFP676"/>
  <c r="AFO676"/>
  <c r="AFN676"/>
  <c r="AFD676"/>
  <c r="AFC676"/>
  <c r="AFB676"/>
  <c r="AFA676"/>
  <c r="AEZ676"/>
  <c r="AEY676"/>
  <c r="AEU676"/>
  <c r="AET676"/>
  <c r="AES676"/>
  <c r="AEI676"/>
  <c r="AEH676"/>
  <c r="AEG676"/>
  <c r="AEF676"/>
  <c r="AEE676"/>
  <c r="AED676"/>
  <c r="ADZ676"/>
  <c r="ADY676"/>
  <c r="ADX676"/>
  <c r="ADN676"/>
  <c r="ADM676"/>
  <c r="ADL676"/>
  <c r="ADK676"/>
  <c r="ADJ676"/>
  <c r="ADE676"/>
  <c r="ADD676"/>
  <c r="ADC676"/>
  <c r="ACS676"/>
  <c r="ACR676"/>
  <c r="ACQ676"/>
  <c r="ACP676"/>
  <c r="ACO676"/>
  <c r="ACN676"/>
  <c r="ACJ676"/>
  <c r="ACI676"/>
  <c r="ACH676"/>
  <c r="ABX676"/>
  <c r="ABW676"/>
  <c r="ABV676"/>
  <c r="ABU676"/>
  <c r="ABT676"/>
  <c r="ABS676"/>
  <c r="ABO676"/>
  <c r="ABN676"/>
  <c r="ABM676"/>
  <c r="ABC676"/>
  <c r="ABB676"/>
  <c r="ABA676"/>
  <c r="AAZ676"/>
  <c r="AAY676"/>
  <c r="AAX676"/>
  <c r="AAT676"/>
  <c r="AAS676"/>
  <c r="AAR676"/>
  <c r="AAH676"/>
  <c r="AAG676"/>
  <c r="AAF676"/>
  <c r="AAE676"/>
  <c r="AAD676"/>
  <c r="AAC676"/>
  <c r="ZY676"/>
  <c r="ZX676"/>
  <c r="ZW676"/>
  <c r="ZM676"/>
  <c r="ZL676"/>
  <c r="ZK676"/>
  <c r="ZJ676"/>
  <c r="ZI676"/>
  <c r="ZH676"/>
  <c r="ZD676"/>
  <c r="ZC676"/>
  <c r="ZB676"/>
  <c r="YR676"/>
  <c r="YQ676"/>
  <c r="YP676"/>
  <c r="YO676"/>
  <c r="YN676"/>
  <c r="YM676"/>
  <c r="YI676"/>
  <c r="YH676"/>
  <c r="YG676"/>
  <c r="XW676"/>
  <c r="XV676"/>
  <c r="XU676"/>
  <c r="XT676"/>
  <c r="XS676"/>
  <c r="XR676"/>
  <c r="XN676"/>
  <c r="XM676"/>
  <c r="XL676"/>
  <c r="XB676"/>
  <c r="XA676"/>
  <c r="WZ676"/>
  <c r="WY676"/>
  <c r="WX676"/>
  <c r="WW676"/>
  <c r="WS676"/>
  <c r="WR676"/>
  <c r="WQ676"/>
  <c r="WG676"/>
  <c r="WF676"/>
  <c r="WE676"/>
  <c r="WD676"/>
  <c r="WC676"/>
  <c r="WB676"/>
  <c r="VX676"/>
  <c r="VW676"/>
  <c r="VV676"/>
  <c r="VL676"/>
  <c r="VK676"/>
  <c r="VJ676"/>
  <c r="VC676"/>
  <c r="VB676"/>
  <c r="VA676"/>
  <c r="UQ676"/>
  <c r="UP676"/>
  <c r="UO676"/>
  <c r="UN676"/>
  <c r="UM676"/>
  <c r="UL676"/>
  <c r="UH676"/>
  <c r="UG676"/>
  <c r="UF676"/>
  <c r="TV676"/>
  <c r="TU676"/>
  <c r="TT676"/>
  <c r="TS676"/>
  <c r="TR676"/>
  <c r="TQ676"/>
  <c r="TM676"/>
  <c r="TL676"/>
  <c r="TK676"/>
  <c r="TA676"/>
  <c r="SZ676"/>
  <c r="SY676"/>
  <c r="SX676"/>
  <c r="SW676"/>
  <c r="SV676"/>
  <c r="SR676"/>
  <c r="SQ676"/>
  <c r="SP676"/>
  <c r="SF676"/>
  <c r="SE676"/>
  <c r="SD676"/>
  <c r="SC676"/>
  <c r="SB676"/>
  <c r="SA676"/>
  <c r="RW676"/>
  <c r="RV676"/>
  <c r="RU676"/>
  <c r="RK676"/>
  <c r="RJ676"/>
  <c r="RI676"/>
  <c r="RH676"/>
  <c r="RG676"/>
  <c r="RF676"/>
  <c r="RB676"/>
  <c r="RA676"/>
  <c r="QZ676"/>
  <c r="QP676"/>
  <c r="QO676"/>
  <c r="QN676"/>
  <c r="QM676"/>
  <c r="QL676"/>
  <c r="QK676"/>
  <c r="QG676"/>
  <c r="QF676"/>
  <c r="QE676"/>
  <c r="PU676"/>
  <c r="PT676"/>
  <c r="PS676"/>
  <c r="PR676"/>
  <c r="PQ676"/>
  <c r="PP676"/>
  <c r="PL676"/>
  <c r="PK676"/>
  <c r="PJ676"/>
  <c r="OZ676"/>
  <c r="OY676"/>
  <c r="OX676"/>
  <c r="OW676"/>
  <c r="OV676"/>
  <c r="OU676"/>
  <c r="OQ676"/>
  <c r="OP676"/>
  <c r="OO676"/>
  <c r="OE676"/>
  <c r="OD676"/>
  <c r="OC676"/>
  <c r="OB676"/>
  <c r="OA676"/>
  <c r="NZ676"/>
  <c r="NV676"/>
  <c r="NU676"/>
  <c r="NT676"/>
  <c r="NJ676"/>
  <c r="NI676"/>
  <c r="NH676"/>
  <c r="NG676"/>
  <c r="NF676"/>
  <c r="NE676"/>
  <c r="NA676"/>
  <c r="MZ676"/>
  <c r="MY676"/>
  <c r="MO676"/>
  <c r="MN676"/>
  <c r="MM676"/>
  <c r="ML676"/>
  <c r="MK676"/>
  <c r="MJ676"/>
  <c r="MF676"/>
  <c r="ME676"/>
  <c r="MD676"/>
  <c r="LT676"/>
  <c r="LS676"/>
  <c r="LR676"/>
  <c r="LQ676"/>
  <c r="LP676"/>
  <c r="LO676"/>
  <c r="LK676"/>
  <c r="LJ676"/>
  <c r="LI676"/>
  <c r="KY676"/>
  <c r="KX676"/>
  <c r="KW676"/>
  <c r="KV676"/>
  <c r="KU676"/>
  <c r="KT676"/>
  <c r="KP676"/>
  <c r="KO676"/>
  <c r="KN676"/>
  <c r="KD676"/>
  <c r="KC676"/>
  <c r="KB676"/>
  <c r="KA676"/>
  <c r="JZ676"/>
  <c r="JY676"/>
  <c r="JU676"/>
  <c r="JT676"/>
  <c r="JS676"/>
  <c r="JI676"/>
  <c r="JH676"/>
  <c r="JG676"/>
  <c r="JF676"/>
  <c r="JE676"/>
  <c r="JD676"/>
  <c r="IZ676"/>
  <c r="IY676"/>
  <c r="IX676"/>
  <c r="IN676"/>
  <c r="IM676"/>
  <c r="IL676"/>
  <c r="IK676"/>
  <c r="IJ676"/>
  <c r="II676"/>
  <c r="IE676"/>
  <c r="ID676"/>
  <c r="IC676"/>
  <c r="HS676"/>
  <c r="HR676"/>
  <c r="HQ676"/>
  <c r="HP676"/>
  <c r="HO676"/>
  <c r="HN676"/>
  <c r="HJ676"/>
  <c r="HI676"/>
  <c r="HH676"/>
  <c r="GX676"/>
  <c r="GW676"/>
  <c r="GV676"/>
  <c r="GU676"/>
  <c r="GT676"/>
  <c r="GS676"/>
  <c r="GO676"/>
  <c r="GN676"/>
  <c r="GM676"/>
  <c r="GC676"/>
  <c r="GB676"/>
  <c r="GA676"/>
  <c r="FT676"/>
  <c r="FS676"/>
  <c r="FR676"/>
  <c r="FH676"/>
  <c r="FG676"/>
  <c r="FF676"/>
  <c r="FE676"/>
  <c r="FD676"/>
  <c r="FC676"/>
  <c r="EY676"/>
  <c r="EX676"/>
  <c r="EW676"/>
  <c r="EM676"/>
  <c r="EL676"/>
  <c r="EK676"/>
  <c r="EJ676"/>
  <c r="EI676"/>
  <c r="EH676"/>
  <c r="ED676"/>
  <c r="EC676"/>
  <c r="EB676"/>
  <c r="DR676"/>
  <c r="DQ676"/>
  <c r="DP676"/>
  <c r="DO676"/>
  <c r="DN676"/>
  <c r="DM676"/>
  <c r="DI676"/>
  <c r="DH676"/>
  <c r="DG676"/>
  <c r="CW676"/>
  <c r="CV676"/>
  <c r="CU676"/>
  <c r="CT676"/>
  <c r="CS676"/>
  <c r="CR676"/>
  <c r="CN676"/>
  <c r="CM676"/>
  <c r="CL676"/>
  <c r="CB676"/>
  <c r="CA676"/>
  <c r="BZ676"/>
  <c r="BY676"/>
  <c r="BX676"/>
  <c r="BW676"/>
  <c r="BS676"/>
  <c r="BR676"/>
  <c r="BQ676"/>
  <c r="BG676"/>
  <c r="BF676"/>
  <c r="BE676"/>
  <c r="BD676"/>
  <c r="BC676"/>
  <c r="BB676"/>
  <c r="AX676"/>
  <c r="AW676"/>
  <c r="AV676"/>
  <c r="AL676"/>
  <c r="AK676"/>
  <c r="AJ676"/>
  <c r="AI676"/>
  <c r="AH676"/>
  <c r="AG676"/>
  <c r="AC676"/>
  <c r="AB676"/>
  <c r="AA676"/>
  <c r="Q676"/>
  <c r="P676"/>
  <c r="O676"/>
  <c r="N676"/>
  <c r="M676"/>
  <c r="L676"/>
  <c r="AVT691"/>
  <c r="AVR691"/>
  <c r="AVH691"/>
  <c r="AVG691"/>
  <c r="AVF691"/>
  <c r="AIG691"/>
  <c r="AIF691"/>
  <c r="AIE691"/>
  <c r="VI691"/>
  <c r="VH691"/>
  <c r="VG691"/>
  <c r="FZ691"/>
  <c r="FY691"/>
  <c r="FX691"/>
  <c r="AVT690"/>
  <c r="AVR690"/>
  <c r="AVH690"/>
  <c r="AVG690"/>
  <c r="AVF690"/>
  <c r="AIG690"/>
  <c r="AIF690"/>
  <c r="AIE690"/>
  <c r="VI690"/>
  <c r="VH690"/>
  <c r="VG690"/>
  <c r="FZ690"/>
  <c r="FY690"/>
  <c r="FX690"/>
  <c r="AVT689"/>
  <c r="AVR689"/>
  <c r="AVH689"/>
  <c r="AVG689"/>
  <c r="AVF689"/>
  <c r="AIG689"/>
  <c r="AIF689"/>
  <c r="AIE689"/>
  <c r="VI689"/>
  <c r="VH689"/>
  <c r="VG689"/>
  <c r="FZ689"/>
  <c r="FY689"/>
  <c r="FX689"/>
  <c r="AVT688"/>
  <c r="AVR688"/>
  <c r="AVH688"/>
  <c r="AVG688"/>
  <c r="AVF688"/>
  <c r="AIG688"/>
  <c r="AIF688"/>
  <c r="AIE688"/>
  <c r="VI688"/>
  <c r="VH688"/>
  <c r="VG688"/>
  <c r="FZ688"/>
  <c r="FY688"/>
  <c r="FX688"/>
  <c r="AVT687"/>
  <c r="AVR687"/>
  <c r="AVH687"/>
  <c r="AVG687"/>
  <c r="AVF687"/>
  <c r="AIG687"/>
  <c r="AIF687"/>
  <c r="AIE687"/>
  <c r="VI687"/>
  <c r="VH687"/>
  <c r="VG687"/>
  <c r="FZ687"/>
  <c r="FY687"/>
  <c r="FX687"/>
  <c r="ADI676"/>
  <c r="S21" i="83" l="1"/>
  <c r="AVD687" i="157"/>
  <c r="AVD689"/>
  <c r="AVD690"/>
  <c r="AVD691"/>
  <c r="AVC687"/>
  <c r="AVE687"/>
  <c r="AVC688"/>
  <c r="AVE688"/>
  <c r="AVC689"/>
  <c r="AVE689"/>
  <c r="H650"/>
  <c r="K689" s="1"/>
  <c r="T689" s="1"/>
  <c r="R21" i="19"/>
  <c r="T21" i="101"/>
  <c r="Z64" i="74"/>
  <c r="Z66"/>
  <c r="Z68"/>
  <c r="Z70"/>
  <c r="Z72"/>
  <c r="Z74"/>
  <c r="Z172"/>
  <c r="Z174" s="1"/>
  <c r="Z175" s="1"/>
  <c r="Z176" s="1"/>
  <c r="Z63"/>
  <c r="Z65"/>
  <c r="Z67"/>
  <c r="Z71"/>
  <c r="Z73"/>
  <c r="V21" i="19"/>
  <c r="G648" i="157"/>
  <c r="J687" s="1"/>
  <c r="PB687" s="1"/>
  <c r="F649"/>
  <c r="I688" s="1"/>
  <c r="AM688" s="1"/>
  <c r="H649"/>
  <c r="K688" s="1"/>
  <c r="G650"/>
  <c r="J689" s="1"/>
  <c r="IP689" s="1"/>
  <c r="F651"/>
  <c r="I690" s="1"/>
  <c r="AUN690" s="1"/>
  <c r="H651"/>
  <c r="K690" s="1"/>
  <c r="AUP690" s="1"/>
  <c r="G652"/>
  <c r="J691" s="1"/>
  <c r="S691" s="1"/>
  <c r="G649"/>
  <c r="J688" s="1"/>
  <c r="AUO688" s="1"/>
  <c r="H648"/>
  <c r="K687" s="1"/>
  <c r="T687" s="1"/>
  <c r="G651"/>
  <c r="J690" s="1"/>
  <c r="AN690" s="1"/>
  <c r="H652"/>
  <c r="K691" s="1"/>
  <c r="BJ691" s="1"/>
  <c r="ATS687"/>
  <c r="ASC687"/>
  <c r="AQM687"/>
  <c r="AOW687"/>
  <c r="ANG687"/>
  <c r="ALQ687"/>
  <c r="AKA687"/>
  <c r="AIK687"/>
  <c r="AHP687"/>
  <c r="AFZ687"/>
  <c r="AEJ687"/>
  <c r="ACT687"/>
  <c r="ABD687"/>
  <c r="ZN687"/>
  <c r="XX687"/>
  <c r="WH687"/>
  <c r="TW687"/>
  <c r="SG687"/>
  <c r="QQ687"/>
  <c r="AUN687"/>
  <c r="ASX687"/>
  <c r="ARH687"/>
  <c r="APR687"/>
  <c r="AOB687"/>
  <c r="AML687"/>
  <c r="AKV687"/>
  <c r="AJF687"/>
  <c r="AGU687"/>
  <c r="AFE687"/>
  <c r="ADO687"/>
  <c r="ABY687"/>
  <c r="AAI687"/>
  <c r="YS687"/>
  <c r="XC687"/>
  <c r="VM687"/>
  <c r="UR687"/>
  <c r="TB687"/>
  <c r="RL687"/>
  <c r="PV687"/>
  <c r="ATU687"/>
  <c r="ASE687"/>
  <c r="AQO687"/>
  <c r="AOY687"/>
  <c r="ANI687"/>
  <c r="ALS687"/>
  <c r="AKC687"/>
  <c r="AIM687"/>
  <c r="AHR687"/>
  <c r="AGB687"/>
  <c r="AEL687"/>
  <c r="ACV687"/>
  <c r="ABF687"/>
  <c r="ZP687"/>
  <c r="XZ687"/>
  <c r="WJ687"/>
  <c r="TY687"/>
  <c r="SI687"/>
  <c r="QS687"/>
  <c r="AUP687"/>
  <c r="ASZ687"/>
  <c r="ARJ687"/>
  <c r="APT687"/>
  <c r="AOD687"/>
  <c r="AMN687"/>
  <c r="AKX687"/>
  <c r="AJH687"/>
  <c r="AGW687"/>
  <c r="AFG687"/>
  <c r="ADQ687"/>
  <c r="ACA687"/>
  <c r="AAK687"/>
  <c r="YU687"/>
  <c r="XE687"/>
  <c r="VO687"/>
  <c r="UT687"/>
  <c r="TD687"/>
  <c r="RN687"/>
  <c r="PX687"/>
  <c r="S687"/>
  <c r="AM687"/>
  <c r="AO687"/>
  <c r="BI687"/>
  <c r="CC687"/>
  <c r="CE687"/>
  <c r="CY687"/>
  <c r="DS687"/>
  <c r="DU687"/>
  <c r="EO687"/>
  <c r="FI687"/>
  <c r="FK687"/>
  <c r="GD687"/>
  <c r="GF687"/>
  <c r="GZ687"/>
  <c r="HT687"/>
  <c r="HV687"/>
  <c r="IP687"/>
  <c r="JJ687"/>
  <c r="JL687"/>
  <c r="KF687"/>
  <c r="KZ687"/>
  <c r="LB687"/>
  <c r="LV687"/>
  <c r="MP687"/>
  <c r="MR687"/>
  <c r="NL687"/>
  <c r="OF687"/>
  <c r="OH687"/>
  <c r="AUO687"/>
  <c r="ASY687"/>
  <c r="ARI687"/>
  <c r="APS687"/>
  <c r="AOC687"/>
  <c r="AMM687"/>
  <c r="AKW687"/>
  <c r="AJG687"/>
  <c r="AGV687"/>
  <c r="AFF687"/>
  <c r="ADP687"/>
  <c r="ABZ687"/>
  <c r="AAJ687"/>
  <c r="YT687"/>
  <c r="XD687"/>
  <c r="VN687"/>
  <c r="US687"/>
  <c r="TC687"/>
  <c r="RM687"/>
  <c r="PW687"/>
  <c r="ATT687"/>
  <c r="ASD687"/>
  <c r="AQN687"/>
  <c r="AOX687"/>
  <c r="ANH687"/>
  <c r="ALR687"/>
  <c r="AKB687"/>
  <c r="AIL687"/>
  <c r="AHQ687"/>
  <c r="AGA687"/>
  <c r="AEK687"/>
  <c r="ACU687"/>
  <c r="ABE687"/>
  <c r="ZO687"/>
  <c r="XY687"/>
  <c r="WI687"/>
  <c r="TX687"/>
  <c r="SH687"/>
  <c r="QR687"/>
  <c r="AN687"/>
  <c r="BH687"/>
  <c r="BJ687"/>
  <c r="CD687"/>
  <c r="CX687"/>
  <c r="CZ687"/>
  <c r="DT687"/>
  <c r="EN687"/>
  <c r="EP687"/>
  <c r="FJ687"/>
  <c r="GE687"/>
  <c r="GY687"/>
  <c r="HA687"/>
  <c r="HU687"/>
  <c r="IO687"/>
  <c r="IQ687"/>
  <c r="JK687"/>
  <c r="KE687"/>
  <c r="KG687"/>
  <c r="LA687"/>
  <c r="LU687"/>
  <c r="LW687"/>
  <c r="MQ687"/>
  <c r="NK687"/>
  <c r="NM687"/>
  <c r="OG687"/>
  <c r="PA687"/>
  <c r="PC687"/>
  <c r="AUN689"/>
  <c r="ASX689"/>
  <c r="ARH689"/>
  <c r="APR689"/>
  <c r="AOB689"/>
  <c r="AML689"/>
  <c r="AKV689"/>
  <c r="AJF689"/>
  <c r="AGU689"/>
  <c r="AFE689"/>
  <c r="ADO689"/>
  <c r="ABY689"/>
  <c r="AAI689"/>
  <c r="YS689"/>
  <c r="XC689"/>
  <c r="VM689"/>
  <c r="UR689"/>
  <c r="TB689"/>
  <c r="RL689"/>
  <c r="PV689"/>
  <c r="OF689"/>
  <c r="MP689"/>
  <c r="KZ689"/>
  <c r="JJ689"/>
  <c r="ATS689"/>
  <c r="ASC689"/>
  <c r="AQM689"/>
  <c r="AOW689"/>
  <c r="ANG689"/>
  <c r="ALQ689"/>
  <c r="AKA689"/>
  <c r="AIK689"/>
  <c r="AHP689"/>
  <c r="AFZ689"/>
  <c r="AEJ689"/>
  <c r="ACT689"/>
  <c r="ABD689"/>
  <c r="ZN689"/>
  <c r="XX689"/>
  <c r="WH689"/>
  <c r="TW689"/>
  <c r="SG689"/>
  <c r="QQ689"/>
  <c r="PA689"/>
  <c r="NK689"/>
  <c r="LU689"/>
  <c r="KE689"/>
  <c r="AUP689"/>
  <c r="ASZ689"/>
  <c r="ARJ689"/>
  <c r="APT689"/>
  <c r="AOD689"/>
  <c r="AMN689"/>
  <c r="AKX689"/>
  <c r="AJH689"/>
  <c r="AGW689"/>
  <c r="AFG689"/>
  <c r="ADQ689"/>
  <c r="ACA689"/>
  <c r="AAK689"/>
  <c r="YU689"/>
  <c r="XE689"/>
  <c r="VO689"/>
  <c r="UT689"/>
  <c r="TD689"/>
  <c r="RN689"/>
  <c r="PX689"/>
  <c r="OH689"/>
  <c r="MR689"/>
  <c r="LB689"/>
  <c r="JL689"/>
  <c r="ATU689"/>
  <c r="ASE689"/>
  <c r="AQO689"/>
  <c r="AOY689"/>
  <c r="ANI689"/>
  <c r="ALS689"/>
  <c r="AKC689"/>
  <c r="AIM689"/>
  <c r="AHR689"/>
  <c r="AGB689"/>
  <c r="AEL689"/>
  <c r="ACV689"/>
  <c r="ABF689"/>
  <c r="ZP689"/>
  <c r="XZ689"/>
  <c r="WJ689"/>
  <c r="TY689"/>
  <c r="SI689"/>
  <c r="QS689"/>
  <c r="PC689"/>
  <c r="NM689"/>
  <c r="LW689"/>
  <c r="KG689"/>
  <c r="AO688"/>
  <c r="CE688"/>
  <c r="DU688"/>
  <c r="FK688"/>
  <c r="GF688"/>
  <c r="HV688"/>
  <c r="JL688"/>
  <c r="LB688"/>
  <c r="MR688"/>
  <c r="OH688"/>
  <c r="PV688"/>
  <c r="PX688"/>
  <c r="RL688"/>
  <c r="RN688"/>
  <c r="SH688"/>
  <c r="TD688"/>
  <c r="UT688"/>
  <c r="VO688"/>
  <c r="XC688"/>
  <c r="XE688"/>
  <c r="YS688"/>
  <c r="YU688"/>
  <c r="ZO688"/>
  <c r="AAK688"/>
  <c r="ACA688"/>
  <c r="ADQ688"/>
  <c r="AFG688"/>
  <c r="AGU688"/>
  <c r="AGW688"/>
  <c r="AJH688"/>
  <c r="AKX688"/>
  <c r="AML688"/>
  <c r="AMN688"/>
  <c r="AOB688"/>
  <c r="AOD688"/>
  <c r="AOX688"/>
  <c r="APT688"/>
  <c r="ARJ688"/>
  <c r="ASX688"/>
  <c r="ASZ688"/>
  <c r="AUN688"/>
  <c r="AUP688"/>
  <c r="AVD688"/>
  <c r="AM689"/>
  <c r="AO689"/>
  <c r="BI689"/>
  <c r="CC689"/>
  <c r="CE689"/>
  <c r="DS689"/>
  <c r="DU689"/>
  <c r="FI689"/>
  <c r="FK689"/>
  <c r="GD689"/>
  <c r="GF689"/>
  <c r="HT689"/>
  <c r="HV689"/>
  <c r="ATT689"/>
  <c r="ANH689"/>
  <c r="AHQ689"/>
  <c r="ABE689"/>
  <c r="TX689"/>
  <c r="NL689"/>
  <c r="ASY689"/>
  <c r="AMM689"/>
  <c r="AFF689"/>
  <c r="YT689"/>
  <c r="TC689"/>
  <c r="MQ689"/>
  <c r="T688"/>
  <c r="BJ688"/>
  <c r="CX688"/>
  <c r="CZ688"/>
  <c r="EN688"/>
  <c r="EP688"/>
  <c r="FJ688"/>
  <c r="HA688"/>
  <c r="IO688"/>
  <c r="IQ688"/>
  <c r="KE688"/>
  <c r="KG688"/>
  <c r="LA688"/>
  <c r="LW688"/>
  <c r="NM688"/>
  <c r="PA688"/>
  <c r="PC688"/>
  <c r="QQ688"/>
  <c r="QS688"/>
  <c r="SI688"/>
  <c r="TY688"/>
  <c r="WH688"/>
  <c r="WJ688"/>
  <c r="XD688"/>
  <c r="XZ688"/>
  <c r="ZP688"/>
  <c r="ABD688"/>
  <c r="ABF688"/>
  <c r="ACT688"/>
  <c r="ACV688"/>
  <c r="AEL688"/>
  <c r="AGB688"/>
  <c r="AHP688"/>
  <c r="AHR688"/>
  <c r="AIK688"/>
  <c r="AIM688"/>
  <c r="AKA688"/>
  <c r="AKC688"/>
  <c r="AKW688"/>
  <c r="ALS688"/>
  <c r="ANI688"/>
  <c r="AOW688"/>
  <c r="AOY688"/>
  <c r="AQM688"/>
  <c r="AQO688"/>
  <c r="ASE688"/>
  <c r="ATU688"/>
  <c r="BH689"/>
  <c r="BJ689"/>
  <c r="CD689"/>
  <c r="CX689"/>
  <c r="CZ689"/>
  <c r="EN689"/>
  <c r="EP689"/>
  <c r="GY689"/>
  <c r="HA689"/>
  <c r="HU689"/>
  <c r="IO689"/>
  <c r="IQ689"/>
  <c r="ATT691"/>
  <c r="ASD691"/>
  <c r="AQN691"/>
  <c r="AOX691"/>
  <c r="ANH691"/>
  <c r="ALR691"/>
  <c r="AKB691"/>
  <c r="AIL691"/>
  <c r="AHQ691"/>
  <c r="AGA691"/>
  <c r="AEK691"/>
  <c r="ACU691"/>
  <c r="ABE691"/>
  <c r="ZO691"/>
  <c r="XY691"/>
  <c r="WI691"/>
  <c r="TX691"/>
  <c r="SH691"/>
  <c r="QR691"/>
  <c r="PB691"/>
  <c r="NL691"/>
  <c r="LV691"/>
  <c r="KF691"/>
  <c r="IP691"/>
  <c r="GZ691"/>
  <c r="EO691"/>
  <c r="CY691"/>
  <c r="AUO691"/>
  <c r="ASY691"/>
  <c r="ARI691"/>
  <c r="APS691"/>
  <c r="AOC691"/>
  <c r="AMM691"/>
  <c r="AKW691"/>
  <c r="AJG691"/>
  <c r="AGV691"/>
  <c r="AFF691"/>
  <c r="ADP691"/>
  <c r="ABZ691"/>
  <c r="AAJ691"/>
  <c r="YT691"/>
  <c r="XD691"/>
  <c r="VN691"/>
  <c r="US691"/>
  <c r="TC691"/>
  <c r="RM691"/>
  <c r="PW691"/>
  <c r="OG691"/>
  <c r="MQ691"/>
  <c r="LA691"/>
  <c r="JK691"/>
  <c r="HU691"/>
  <c r="GE691"/>
  <c r="FJ691"/>
  <c r="DT691"/>
  <c r="R690"/>
  <c r="BH690"/>
  <c r="CD690"/>
  <c r="CX690"/>
  <c r="CZ690"/>
  <c r="EN690"/>
  <c r="EP690"/>
  <c r="GY690"/>
  <c r="HU690"/>
  <c r="IO690"/>
  <c r="IQ690"/>
  <c r="KE690"/>
  <c r="KG690"/>
  <c r="LU690"/>
  <c r="NK690"/>
  <c r="PA690"/>
  <c r="QQ690"/>
  <c r="SG690"/>
  <c r="TW690"/>
  <c r="US690"/>
  <c r="WH690"/>
  <c r="WJ690"/>
  <c r="XX690"/>
  <c r="ZN690"/>
  <c r="ABD690"/>
  <c r="ACT690"/>
  <c r="AEJ690"/>
  <c r="AFZ690"/>
  <c r="AGV690"/>
  <c r="AHP690"/>
  <c r="AHR690"/>
  <c r="AIK690"/>
  <c r="AIM690"/>
  <c r="AKA690"/>
  <c r="AKC690"/>
  <c r="ALQ690"/>
  <c r="ANG690"/>
  <c r="AOW690"/>
  <c r="AQM690"/>
  <c r="ASC690"/>
  <c r="ATS690"/>
  <c r="AUO690"/>
  <c r="AVC690"/>
  <c r="AVE690"/>
  <c r="R691"/>
  <c r="T691"/>
  <c r="AN691"/>
  <c r="BH691"/>
  <c r="CD691"/>
  <c r="AUN691"/>
  <c r="ASX691"/>
  <c r="ARH691"/>
  <c r="APR691"/>
  <c r="AOB691"/>
  <c r="AML691"/>
  <c r="AKV691"/>
  <c r="AJF691"/>
  <c r="AGU691"/>
  <c r="AFE691"/>
  <c r="ADO691"/>
  <c r="ABY691"/>
  <c r="AAI691"/>
  <c r="YS691"/>
  <c r="XC691"/>
  <c r="VM691"/>
  <c r="UR691"/>
  <c r="TB691"/>
  <c r="RL691"/>
  <c r="PV691"/>
  <c r="OF691"/>
  <c r="MP691"/>
  <c r="KZ691"/>
  <c r="JJ691"/>
  <c r="HT691"/>
  <c r="GD691"/>
  <c r="FI691"/>
  <c r="DS691"/>
  <c r="ATS691"/>
  <c r="ASC691"/>
  <c r="AQM691"/>
  <c r="AOW691"/>
  <c r="ANG691"/>
  <c r="ALQ691"/>
  <c r="AKA691"/>
  <c r="AIK691"/>
  <c r="AHP691"/>
  <c r="AFZ691"/>
  <c r="AEJ691"/>
  <c r="ACT691"/>
  <c r="ABD691"/>
  <c r="ZN691"/>
  <c r="XX691"/>
  <c r="WH691"/>
  <c r="TW691"/>
  <c r="SG691"/>
  <c r="QQ691"/>
  <c r="PA691"/>
  <c r="NK691"/>
  <c r="LU691"/>
  <c r="KE691"/>
  <c r="IO691"/>
  <c r="GY691"/>
  <c r="EN691"/>
  <c r="CX691"/>
  <c r="AUP691"/>
  <c r="ASZ691"/>
  <c r="ARJ691"/>
  <c r="APT691"/>
  <c r="AOD691"/>
  <c r="AMN691"/>
  <c r="AKX691"/>
  <c r="AJH691"/>
  <c r="AGW691"/>
  <c r="AFG691"/>
  <c r="ADQ691"/>
  <c r="ACA691"/>
  <c r="AAK691"/>
  <c r="YU691"/>
  <c r="XE691"/>
  <c r="VO691"/>
  <c r="UT691"/>
  <c r="TD691"/>
  <c r="RN691"/>
  <c r="PX691"/>
  <c r="OH691"/>
  <c r="MR691"/>
  <c r="LB691"/>
  <c r="JL691"/>
  <c r="HV691"/>
  <c r="GF691"/>
  <c r="FK691"/>
  <c r="DU691"/>
  <c r="ATU691"/>
  <c r="ASE691"/>
  <c r="AQO691"/>
  <c r="AOY691"/>
  <c r="ANI691"/>
  <c r="ALS691"/>
  <c r="AKC691"/>
  <c r="AIM691"/>
  <c r="AHR691"/>
  <c r="AGB691"/>
  <c r="AEL691"/>
  <c r="ACV691"/>
  <c r="ABF691"/>
  <c r="ZP691"/>
  <c r="XZ691"/>
  <c r="WJ691"/>
  <c r="TY691"/>
  <c r="SI691"/>
  <c r="QS691"/>
  <c r="PC691"/>
  <c r="NM691"/>
  <c r="LW691"/>
  <c r="KG691"/>
  <c r="IQ691"/>
  <c r="HA691"/>
  <c r="EP691"/>
  <c r="CZ691"/>
  <c r="S690"/>
  <c r="AM690"/>
  <c r="AO690"/>
  <c r="CC690"/>
  <c r="CE690"/>
  <c r="DS690"/>
  <c r="FI690"/>
  <c r="GD690"/>
  <c r="GZ690"/>
  <c r="HT690"/>
  <c r="HV690"/>
  <c r="JJ690"/>
  <c r="JL690"/>
  <c r="KZ690"/>
  <c r="MP690"/>
  <c r="OF690"/>
  <c r="PV690"/>
  <c r="RL690"/>
  <c r="TB690"/>
  <c r="TX690"/>
  <c r="UR690"/>
  <c r="UT690"/>
  <c r="VM690"/>
  <c r="VO690"/>
  <c r="XC690"/>
  <c r="XE690"/>
  <c r="YS690"/>
  <c r="AAI690"/>
  <c r="ABY690"/>
  <c r="ADO690"/>
  <c r="AFE690"/>
  <c r="AGU690"/>
  <c r="AHQ690"/>
  <c r="AJF690"/>
  <c r="AJH690"/>
  <c r="AKV690"/>
  <c r="AML690"/>
  <c r="AOB690"/>
  <c r="APR690"/>
  <c r="ARH690"/>
  <c r="ASX690"/>
  <c r="ATT690"/>
  <c r="AM691"/>
  <c r="AO691"/>
  <c r="BI691"/>
  <c r="CC691"/>
  <c r="CE691"/>
  <c r="AVC691"/>
  <c r="AVE691"/>
  <c r="VN12" i="62"/>
  <c r="VN13"/>
  <c r="VN14"/>
  <c r="VN15"/>
  <c r="VN16"/>
  <c r="VN17"/>
  <c r="VN18"/>
  <c r="VN19"/>
  <c r="VN20"/>
  <c r="VN21"/>
  <c r="VN22"/>
  <c r="VN23"/>
  <c r="VN24"/>
  <c r="VN25"/>
  <c r="VD12"/>
  <c r="VD13"/>
  <c r="VD14"/>
  <c r="VD15"/>
  <c r="VD16"/>
  <c r="VD17"/>
  <c r="VD18"/>
  <c r="VD19"/>
  <c r="VD20"/>
  <c r="VD21"/>
  <c r="VD22"/>
  <c r="VD23"/>
  <c r="VD24"/>
  <c r="VD25"/>
  <c r="UT12"/>
  <c r="UT13"/>
  <c r="UT14"/>
  <c r="UT15"/>
  <c r="UT16"/>
  <c r="UT17"/>
  <c r="UT18"/>
  <c r="UT19"/>
  <c r="UT20"/>
  <c r="UT21"/>
  <c r="UT22"/>
  <c r="UT23"/>
  <c r="UT24"/>
  <c r="UT25"/>
  <c r="UJ12"/>
  <c r="UJ13"/>
  <c r="UJ14"/>
  <c r="UJ15"/>
  <c r="UJ16"/>
  <c r="UJ17"/>
  <c r="UJ18"/>
  <c r="UJ19"/>
  <c r="UJ20"/>
  <c r="UJ21"/>
  <c r="UJ22"/>
  <c r="UJ23"/>
  <c r="UJ24"/>
  <c r="UJ25"/>
  <c r="TZ12"/>
  <c r="TZ13"/>
  <c r="TZ14"/>
  <c r="TZ15"/>
  <c r="TZ16"/>
  <c r="TZ17"/>
  <c r="TZ18"/>
  <c r="TZ19"/>
  <c r="TZ20"/>
  <c r="TZ21"/>
  <c r="TZ22"/>
  <c r="TZ23"/>
  <c r="TZ24"/>
  <c r="TZ25"/>
  <c r="TP12"/>
  <c r="TP13"/>
  <c r="TP14"/>
  <c r="TP15"/>
  <c r="TP16"/>
  <c r="TP17"/>
  <c r="TP18"/>
  <c r="TP19"/>
  <c r="TP20"/>
  <c r="TP21"/>
  <c r="TP22"/>
  <c r="TP23"/>
  <c r="TP24"/>
  <c r="TP25"/>
  <c r="TF12"/>
  <c r="TF13"/>
  <c r="TF14"/>
  <c r="TF15"/>
  <c r="TF16"/>
  <c r="TF17"/>
  <c r="TF18"/>
  <c r="TF19"/>
  <c r="TF20"/>
  <c r="TF21"/>
  <c r="TF22"/>
  <c r="TF23"/>
  <c r="TF24"/>
  <c r="TF25"/>
  <c r="SV12"/>
  <c r="SV13"/>
  <c r="SV14"/>
  <c r="SV15"/>
  <c r="SV16"/>
  <c r="SV17"/>
  <c r="SV18"/>
  <c r="SV19"/>
  <c r="SV20"/>
  <c r="SV21"/>
  <c r="SV22"/>
  <c r="SV23"/>
  <c r="SV24"/>
  <c r="SV25"/>
  <c r="SL12"/>
  <c r="SL13"/>
  <c r="SL14"/>
  <c r="SL15"/>
  <c r="SL16"/>
  <c r="SL17"/>
  <c r="SL18"/>
  <c r="SL19"/>
  <c r="SL20"/>
  <c r="SL21"/>
  <c r="SL22"/>
  <c r="SL23"/>
  <c r="SL24"/>
  <c r="SL25"/>
  <c r="SB12"/>
  <c r="SB13"/>
  <c r="SB14"/>
  <c r="SB15"/>
  <c r="SB16"/>
  <c r="SB17"/>
  <c r="SB18"/>
  <c r="SB19"/>
  <c r="SB20"/>
  <c r="SB21"/>
  <c r="SB22"/>
  <c r="SB23"/>
  <c r="SB24"/>
  <c r="SB25"/>
  <c r="RR12"/>
  <c r="RR13"/>
  <c r="RR14"/>
  <c r="RR15"/>
  <c r="RR16"/>
  <c r="RR17"/>
  <c r="RR18"/>
  <c r="RR19"/>
  <c r="RR20"/>
  <c r="RR21"/>
  <c r="RR22"/>
  <c r="RR23"/>
  <c r="RR24"/>
  <c r="RR25"/>
  <c r="RH12"/>
  <c r="RH13"/>
  <c r="RH14"/>
  <c r="RH15"/>
  <c r="RH16"/>
  <c r="RH17"/>
  <c r="RH18"/>
  <c r="RH19"/>
  <c r="RH20"/>
  <c r="RH21"/>
  <c r="RH22"/>
  <c r="RH23"/>
  <c r="RH24"/>
  <c r="RH25"/>
  <c r="QX12"/>
  <c r="QX13"/>
  <c r="QX14"/>
  <c r="QX15"/>
  <c r="QX16"/>
  <c r="QX17"/>
  <c r="QX18"/>
  <c r="QX19"/>
  <c r="QX20"/>
  <c r="QX21"/>
  <c r="QX22"/>
  <c r="QX23"/>
  <c r="QX24"/>
  <c r="QX25"/>
  <c r="QN12"/>
  <c r="QN13"/>
  <c r="QN14"/>
  <c r="QN15"/>
  <c r="QN16"/>
  <c r="QN17"/>
  <c r="QN18"/>
  <c r="QN19"/>
  <c r="QN20"/>
  <c r="QN21"/>
  <c r="QN22"/>
  <c r="QN23"/>
  <c r="QN24"/>
  <c r="QN25"/>
  <c r="QD12"/>
  <c r="QD13"/>
  <c r="QD14"/>
  <c r="QD15"/>
  <c r="QD16"/>
  <c r="QD17"/>
  <c r="QD18"/>
  <c r="QD19"/>
  <c r="QD20"/>
  <c r="QD21"/>
  <c r="QD22"/>
  <c r="QD23"/>
  <c r="QD24"/>
  <c r="QD25"/>
  <c r="PJ12"/>
  <c r="PJ13"/>
  <c r="PJ14"/>
  <c r="PJ15"/>
  <c r="PJ16"/>
  <c r="PJ17"/>
  <c r="PJ18"/>
  <c r="PJ19"/>
  <c r="PJ20"/>
  <c r="PJ21"/>
  <c r="PJ22"/>
  <c r="PJ23"/>
  <c r="PJ24"/>
  <c r="PJ25"/>
  <c r="OZ12"/>
  <c r="OZ13"/>
  <c r="OZ14"/>
  <c r="OZ15"/>
  <c r="OZ16"/>
  <c r="OZ17"/>
  <c r="OZ18"/>
  <c r="OZ19"/>
  <c r="OZ20"/>
  <c r="OZ21"/>
  <c r="OZ22"/>
  <c r="OZ23"/>
  <c r="OZ24"/>
  <c r="OZ25"/>
  <c r="OP12"/>
  <c r="OP13"/>
  <c r="OP14"/>
  <c r="OP15"/>
  <c r="OP16"/>
  <c r="OP17"/>
  <c r="OP18"/>
  <c r="OP19"/>
  <c r="OP20"/>
  <c r="OP21"/>
  <c r="OP22"/>
  <c r="OP23"/>
  <c r="OP24"/>
  <c r="OP25"/>
  <c r="OF12"/>
  <c r="OF13"/>
  <c r="OF14"/>
  <c r="OF15"/>
  <c r="OF16"/>
  <c r="OF17"/>
  <c r="OF18"/>
  <c r="OF19"/>
  <c r="OF20"/>
  <c r="OF21"/>
  <c r="OF22"/>
  <c r="OF23"/>
  <c r="OF24"/>
  <c r="OF25"/>
  <c r="NV12"/>
  <c r="NV13"/>
  <c r="NV14"/>
  <c r="NV15"/>
  <c r="NV16"/>
  <c r="NV17"/>
  <c r="NV18"/>
  <c r="NV19"/>
  <c r="NV20"/>
  <c r="NV21"/>
  <c r="NV22"/>
  <c r="NV23"/>
  <c r="NV24"/>
  <c r="NV25"/>
  <c r="NL12"/>
  <c r="NL13"/>
  <c r="NL14"/>
  <c r="NL15"/>
  <c r="NL16"/>
  <c r="NL17"/>
  <c r="NL18"/>
  <c r="NL19"/>
  <c r="NL20"/>
  <c r="NL21"/>
  <c r="NL22"/>
  <c r="NL23"/>
  <c r="NL24"/>
  <c r="NL25"/>
  <c r="NB12"/>
  <c r="NB13"/>
  <c r="NB14"/>
  <c r="NB15"/>
  <c r="NB16"/>
  <c r="NB17"/>
  <c r="NB18"/>
  <c r="NB19"/>
  <c r="NB20"/>
  <c r="NB21"/>
  <c r="NB22"/>
  <c r="NB23"/>
  <c r="NB24"/>
  <c r="NB25"/>
  <c r="MR12"/>
  <c r="MR13"/>
  <c r="MR14"/>
  <c r="MR15"/>
  <c r="MR16"/>
  <c r="MR17"/>
  <c r="MR18"/>
  <c r="MR19"/>
  <c r="MR20"/>
  <c r="MR21"/>
  <c r="MR22"/>
  <c r="MR23"/>
  <c r="MR24"/>
  <c r="MR25"/>
  <c r="MH12"/>
  <c r="MH13"/>
  <c r="MH14"/>
  <c r="MH15"/>
  <c r="MH16"/>
  <c r="MH17"/>
  <c r="MH18"/>
  <c r="MH19"/>
  <c r="MH20"/>
  <c r="MH21"/>
  <c r="MH22"/>
  <c r="MH23"/>
  <c r="MH24"/>
  <c r="MH25"/>
  <c r="LX12"/>
  <c r="LX13"/>
  <c r="LX14"/>
  <c r="LX15"/>
  <c r="LX16"/>
  <c r="LX17"/>
  <c r="LX18"/>
  <c r="LX19"/>
  <c r="LX20"/>
  <c r="LX21"/>
  <c r="LX22"/>
  <c r="LX23"/>
  <c r="LX24"/>
  <c r="LX25"/>
  <c r="LN12"/>
  <c r="LN13"/>
  <c r="LN14"/>
  <c r="LN15"/>
  <c r="LN16"/>
  <c r="LN17"/>
  <c r="LN18"/>
  <c r="LN19"/>
  <c r="LN20"/>
  <c r="LN21"/>
  <c r="LN22"/>
  <c r="LN23"/>
  <c r="LN24"/>
  <c r="LN25"/>
  <c r="LD12"/>
  <c r="LD13"/>
  <c r="LD14"/>
  <c r="LD15"/>
  <c r="LD16"/>
  <c r="LD17"/>
  <c r="LD18"/>
  <c r="LD19"/>
  <c r="LD20"/>
  <c r="LD21"/>
  <c r="LD22"/>
  <c r="LD23"/>
  <c r="LD24"/>
  <c r="LD25"/>
  <c r="KT12"/>
  <c r="KT13"/>
  <c r="KT14"/>
  <c r="KT15"/>
  <c r="KT16"/>
  <c r="KT17"/>
  <c r="KT18"/>
  <c r="KT19"/>
  <c r="KT20"/>
  <c r="KT21"/>
  <c r="KT22"/>
  <c r="KT23"/>
  <c r="KT24"/>
  <c r="KT25"/>
  <c r="KJ12"/>
  <c r="KJ13"/>
  <c r="KJ14"/>
  <c r="KJ15"/>
  <c r="KJ16"/>
  <c r="KJ17"/>
  <c r="KJ18"/>
  <c r="KJ19"/>
  <c r="KJ20"/>
  <c r="KJ21"/>
  <c r="KJ22"/>
  <c r="KJ23"/>
  <c r="KJ24"/>
  <c r="KJ25"/>
  <c r="JZ12"/>
  <c r="JZ13"/>
  <c r="JZ14"/>
  <c r="JZ15"/>
  <c r="JZ16"/>
  <c r="JZ17"/>
  <c r="JZ18"/>
  <c r="JZ19"/>
  <c r="JZ20"/>
  <c r="JZ21"/>
  <c r="JZ22"/>
  <c r="JZ23"/>
  <c r="JZ24"/>
  <c r="JZ25"/>
  <c r="JF12"/>
  <c r="JF13"/>
  <c r="JF14"/>
  <c r="JF15"/>
  <c r="JF16"/>
  <c r="JF17"/>
  <c r="JF18"/>
  <c r="JF19"/>
  <c r="JF20"/>
  <c r="JF21"/>
  <c r="JF22"/>
  <c r="JF23"/>
  <c r="JF24"/>
  <c r="JF25"/>
  <c r="IV12"/>
  <c r="IV13"/>
  <c r="IV14"/>
  <c r="IV15"/>
  <c r="IV16"/>
  <c r="IV17"/>
  <c r="IV18"/>
  <c r="IV19"/>
  <c r="IV20"/>
  <c r="IV21"/>
  <c r="IV22"/>
  <c r="IV23"/>
  <c r="IV24"/>
  <c r="IV25"/>
  <c r="IL12"/>
  <c r="IL13"/>
  <c r="IL14"/>
  <c r="IL15"/>
  <c r="IL16"/>
  <c r="IL17"/>
  <c r="IL18"/>
  <c r="IL19"/>
  <c r="IL20"/>
  <c r="IL21"/>
  <c r="IL22"/>
  <c r="IL23"/>
  <c r="IL24"/>
  <c r="IL25"/>
  <c r="IB12"/>
  <c r="IB13"/>
  <c r="IB14"/>
  <c r="IB15"/>
  <c r="IB16"/>
  <c r="IB17"/>
  <c r="IB18"/>
  <c r="IB19"/>
  <c r="IB20"/>
  <c r="IB21"/>
  <c r="IB22"/>
  <c r="IB23"/>
  <c r="IB24"/>
  <c r="IB25"/>
  <c r="HR12"/>
  <c r="HR13"/>
  <c r="HR14"/>
  <c r="HR15"/>
  <c r="HR16"/>
  <c r="HR17"/>
  <c r="HR18"/>
  <c r="HR19"/>
  <c r="HR20"/>
  <c r="HR21"/>
  <c r="HR22"/>
  <c r="HR23"/>
  <c r="HR24"/>
  <c r="HR25"/>
  <c r="HH12"/>
  <c r="HH13"/>
  <c r="HH14"/>
  <c r="HH15"/>
  <c r="HH16"/>
  <c r="HH17"/>
  <c r="HH18"/>
  <c r="HH19"/>
  <c r="HH20"/>
  <c r="HH21"/>
  <c r="HH22"/>
  <c r="HH23"/>
  <c r="HH24"/>
  <c r="HH25"/>
  <c r="GX12"/>
  <c r="GX13"/>
  <c r="GX14"/>
  <c r="GX15"/>
  <c r="GX16"/>
  <c r="GX17"/>
  <c r="GX18"/>
  <c r="GX19"/>
  <c r="GX20"/>
  <c r="GX21"/>
  <c r="GX22"/>
  <c r="GX23"/>
  <c r="GX24"/>
  <c r="GX25"/>
  <c r="GN12"/>
  <c r="GN13"/>
  <c r="GN14"/>
  <c r="GN15"/>
  <c r="GN16"/>
  <c r="GN17"/>
  <c r="GN18"/>
  <c r="GN19"/>
  <c r="GN20"/>
  <c r="GN21"/>
  <c r="GN22"/>
  <c r="GN23"/>
  <c r="GN24"/>
  <c r="GN25"/>
  <c r="GD12"/>
  <c r="GD13"/>
  <c r="GD14"/>
  <c r="GD15"/>
  <c r="GD16"/>
  <c r="GD17"/>
  <c r="GD18"/>
  <c r="GD19"/>
  <c r="GD20"/>
  <c r="GD21"/>
  <c r="GD22"/>
  <c r="GD23"/>
  <c r="GD24"/>
  <c r="GD25"/>
  <c r="FT12"/>
  <c r="FT13"/>
  <c r="FT14"/>
  <c r="FT15"/>
  <c r="FT16"/>
  <c r="FT17"/>
  <c r="FT18"/>
  <c r="FT19"/>
  <c r="FT20"/>
  <c r="FT21"/>
  <c r="FT22"/>
  <c r="FT23"/>
  <c r="FT24"/>
  <c r="FT25"/>
  <c r="FJ12"/>
  <c r="FJ13"/>
  <c r="FJ14"/>
  <c r="FJ15"/>
  <c r="FJ16"/>
  <c r="FJ17"/>
  <c r="FJ18"/>
  <c r="FJ19"/>
  <c r="FJ20"/>
  <c r="FJ21"/>
  <c r="FJ22"/>
  <c r="FJ23"/>
  <c r="FJ24"/>
  <c r="FJ25"/>
  <c r="EZ12"/>
  <c r="EZ13"/>
  <c r="EZ14"/>
  <c r="EZ15"/>
  <c r="EZ16"/>
  <c r="EZ17"/>
  <c r="EZ18"/>
  <c r="EZ19"/>
  <c r="EZ20"/>
  <c r="EZ21"/>
  <c r="EZ22"/>
  <c r="EZ23"/>
  <c r="EZ24"/>
  <c r="EZ25"/>
  <c r="EP12"/>
  <c r="EP13"/>
  <c r="EP14"/>
  <c r="EP15"/>
  <c r="EP16"/>
  <c r="EP17"/>
  <c r="EP18"/>
  <c r="EP19"/>
  <c r="EP20"/>
  <c r="EP21"/>
  <c r="EP22"/>
  <c r="EP23"/>
  <c r="EP24"/>
  <c r="EP25"/>
  <c r="EF12"/>
  <c r="EF13"/>
  <c r="EF14"/>
  <c r="EF15"/>
  <c r="EF16"/>
  <c r="EF17"/>
  <c r="EF18"/>
  <c r="EF19"/>
  <c r="EF20"/>
  <c r="EF21"/>
  <c r="EF22"/>
  <c r="EF23"/>
  <c r="EF24"/>
  <c r="EF25"/>
  <c r="DV12"/>
  <c r="DV13"/>
  <c r="DV14"/>
  <c r="DV15"/>
  <c r="DV16"/>
  <c r="DV17"/>
  <c r="DV18"/>
  <c r="DV19"/>
  <c r="DV20"/>
  <c r="DV21"/>
  <c r="DV22"/>
  <c r="DV23"/>
  <c r="DV24"/>
  <c r="DV25"/>
  <c r="DL12"/>
  <c r="DL13"/>
  <c r="DL14"/>
  <c r="DL15"/>
  <c r="DL16"/>
  <c r="DL17"/>
  <c r="DL18"/>
  <c r="DL19"/>
  <c r="DL20"/>
  <c r="DL21"/>
  <c r="DL22"/>
  <c r="DL23"/>
  <c r="DL24"/>
  <c r="DL25"/>
  <c r="DB12"/>
  <c r="DB13"/>
  <c r="DB14"/>
  <c r="DB15"/>
  <c r="DB16"/>
  <c r="DB17"/>
  <c r="DB18"/>
  <c r="DB19"/>
  <c r="DB20"/>
  <c r="DB21"/>
  <c r="DB22"/>
  <c r="DB23"/>
  <c r="DB24"/>
  <c r="DB25"/>
  <c r="CR12"/>
  <c r="CR13"/>
  <c r="CR14"/>
  <c r="CR15"/>
  <c r="CR16"/>
  <c r="CR17"/>
  <c r="CR18"/>
  <c r="CR19"/>
  <c r="CR20"/>
  <c r="CR21"/>
  <c r="CR22"/>
  <c r="CR23"/>
  <c r="CR24"/>
  <c r="CR25"/>
  <c r="BD12"/>
  <c r="BD13"/>
  <c r="BD14"/>
  <c r="BD15"/>
  <c r="BD16"/>
  <c r="BD17"/>
  <c r="BD18"/>
  <c r="BD19"/>
  <c r="BD20"/>
  <c r="BD21"/>
  <c r="BD22"/>
  <c r="BD23"/>
  <c r="BD24"/>
  <c r="BD25"/>
  <c r="AT12"/>
  <c r="AT13"/>
  <c r="AT14"/>
  <c r="AT15"/>
  <c r="AT16"/>
  <c r="AT17"/>
  <c r="AT18"/>
  <c r="AT19"/>
  <c r="AT20"/>
  <c r="AT21"/>
  <c r="AT22"/>
  <c r="AT23"/>
  <c r="AT24"/>
  <c r="AT25"/>
  <c r="AJ12"/>
  <c r="AJ13"/>
  <c r="AJ14"/>
  <c r="AJ15"/>
  <c r="AJ16"/>
  <c r="AJ17"/>
  <c r="AJ18"/>
  <c r="AJ19"/>
  <c r="AJ20"/>
  <c r="AJ21"/>
  <c r="AJ22"/>
  <c r="AJ23"/>
  <c r="AJ24"/>
  <c r="AJ25"/>
  <c r="Z12"/>
  <c r="Z13"/>
  <c r="Z14"/>
  <c r="Z15"/>
  <c r="Z16"/>
  <c r="Z17"/>
  <c r="Z18"/>
  <c r="Z19"/>
  <c r="Z20"/>
  <c r="Z21"/>
  <c r="Z22"/>
  <c r="Z23"/>
  <c r="Z24"/>
  <c r="Z25"/>
  <c r="P12"/>
  <c r="P13"/>
  <c r="P14"/>
  <c r="P15"/>
  <c r="P16"/>
  <c r="P17"/>
  <c r="P18"/>
  <c r="P19"/>
  <c r="P20"/>
  <c r="P21"/>
  <c r="P22"/>
  <c r="P23"/>
  <c r="P24"/>
  <c r="P25"/>
  <c r="F12"/>
  <c r="F13"/>
  <c r="F14"/>
  <c r="F15"/>
  <c r="F16"/>
  <c r="F17"/>
  <c r="F18"/>
  <c r="F19"/>
  <c r="F20"/>
  <c r="F21"/>
  <c r="F22"/>
  <c r="F23"/>
  <c r="F24"/>
  <c r="F25"/>
  <c r="AVB700" i="157"/>
  <c r="AVA700"/>
  <c r="AUG700"/>
  <c r="AUF700"/>
  <c r="ATL700"/>
  <c r="ATL698" s="1"/>
  <c r="ATK700"/>
  <c r="ATK698" s="1"/>
  <c r="ASQ700"/>
  <c r="ASQ698" s="1"/>
  <c r="ASP700"/>
  <c r="ASP698" s="1"/>
  <c r="ARV700"/>
  <c r="ARV698" s="1"/>
  <c r="ARU700"/>
  <c r="ARU698" s="1"/>
  <c r="ARA700"/>
  <c r="ARA698" s="1"/>
  <c r="AQZ700"/>
  <c r="AQZ698" s="1"/>
  <c r="AQF700"/>
  <c r="AQF698" s="1"/>
  <c r="AQE700"/>
  <c r="AQE698" s="1"/>
  <c r="APK700"/>
  <c r="APJ700"/>
  <c r="AOP700"/>
  <c r="AOP698" s="1"/>
  <c r="AOO700"/>
  <c r="AOO698" s="1"/>
  <c r="ANU700"/>
  <c r="ANT700"/>
  <c r="AMZ700"/>
  <c r="AMZ698" s="1"/>
  <c r="AMY700"/>
  <c r="AMY698" s="1"/>
  <c r="AME700"/>
  <c r="AME698" s="1"/>
  <c r="AMD700"/>
  <c r="AMD698" s="1"/>
  <c r="ALJ700"/>
  <c r="ALJ698" s="1"/>
  <c r="ALI700"/>
  <c r="ALI698" s="1"/>
  <c r="AKO700"/>
  <c r="AKO698" s="1"/>
  <c r="AKN700"/>
  <c r="AKN698" s="1"/>
  <c r="AJT700"/>
  <c r="AJT698" s="1"/>
  <c r="AJS700"/>
  <c r="AJS698" s="1"/>
  <c r="AID700"/>
  <c r="AID698" s="1"/>
  <c r="AIC700"/>
  <c r="AIC698" s="1"/>
  <c r="AHI700"/>
  <c r="AHI698" s="1"/>
  <c r="AHH700"/>
  <c r="AHH698" s="1"/>
  <c r="AGN700"/>
  <c r="AGN698" s="1"/>
  <c r="AGM700"/>
  <c r="AGM698" s="1"/>
  <c r="AFS700"/>
  <c r="AFR700"/>
  <c r="AEX700"/>
  <c r="AEX698" s="1"/>
  <c r="AEW700"/>
  <c r="AEW698" s="1"/>
  <c r="ADH700"/>
  <c r="ADH698" s="1"/>
  <c r="ADG700"/>
  <c r="ADG698" s="1"/>
  <c r="ACM700"/>
  <c r="ACM698" s="1"/>
  <c r="ACL700"/>
  <c r="ACL698" s="1"/>
  <c r="ABR700"/>
  <c r="ABR698" s="1"/>
  <c r="ABQ700"/>
  <c r="ABQ698" s="1"/>
  <c r="AAW700"/>
  <c r="AAW698" s="1"/>
  <c r="AAV700"/>
  <c r="AAV698" s="1"/>
  <c r="AAB700"/>
  <c r="AAB698" s="1"/>
  <c r="AAA700"/>
  <c r="AAA698" s="1"/>
  <c r="ZG700"/>
  <c r="ZG698" s="1"/>
  <c r="ZF700"/>
  <c r="ZF698" s="1"/>
  <c r="YL700"/>
  <c r="YL698" s="1"/>
  <c r="YK700"/>
  <c r="YK698" s="1"/>
  <c r="XQ700"/>
  <c r="XQ698" s="1"/>
  <c r="XP700"/>
  <c r="XP698" s="1"/>
  <c r="WV700"/>
  <c r="WV698" s="1"/>
  <c r="WU700"/>
  <c r="WU698" s="1"/>
  <c r="VF700"/>
  <c r="VF698" s="1"/>
  <c r="VE700"/>
  <c r="VE698" s="1"/>
  <c r="UK700"/>
  <c r="UJ700"/>
  <c r="TP700"/>
  <c r="TP698" s="1"/>
  <c r="TO700"/>
  <c r="TO698" s="1"/>
  <c r="SU700"/>
  <c r="SU698" s="1"/>
  <c r="ST700"/>
  <c r="ST698" s="1"/>
  <c r="RZ700"/>
  <c r="RZ698" s="1"/>
  <c r="RY700"/>
  <c r="RY698" s="1"/>
  <c r="RE700"/>
  <c r="RE698" s="1"/>
  <c r="RD700"/>
  <c r="RD698" s="1"/>
  <c r="QJ700"/>
  <c r="QJ698" s="1"/>
  <c r="QI700"/>
  <c r="QI698" s="1"/>
  <c r="PO700"/>
  <c r="PO698" s="1"/>
  <c r="PN700"/>
  <c r="PN698" s="1"/>
  <c r="OT700"/>
  <c r="OT698" s="1"/>
  <c r="OS700"/>
  <c r="OS698" s="1"/>
  <c r="NY700"/>
  <c r="NY698" s="1"/>
  <c r="NX700"/>
  <c r="NX698" s="1"/>
  <c r="ND700"/>
  <c r="ND698" s="1"/>
  <c r="NC700"/>
  <c r="NC698" s="1"/>
  <c r="MI700"/>
  <c r="MI698" s="1"/>
  <c r="MH700"/>
  <c r="MH698" s="1"/>
  <c r="LN700"/>
  <c r="LN698" s="1"/>
  <c r="LM700"/>
  <c r="LM698" s="1"/>
  <c r="KS700"/>
  <c r="KS698" s="1"/>
  <c r="KR700"/>
  <c r="KR698" s="1"/>
  <c r="JX700"/>
  <c r="JX698" s="1"/>
  <c r="JW700"/>
  <c r="JW698" s="1"/>
  <c r="JC700"/>
  <c r="JC698" s="1"/>
  <c r="JB700"/>
  <c r="JB698" s="1"/>
  <c r="IH700"/>
  <c r="IH698" s="1"/>
  <c r="IG700"/>
  <c r="IG698" s="1"/>
  <c r="HM700"/>
  <c r="HM698" s="1"/>
  <c r="HL700"/>
  <c r="HL698" s="1"/>
  <c r="FW700"/>
  <c r="FW698" s="1"/>
  <c r="FV700"/>
  <c r="FV698" s="1"/>
  <c r="EG700"/>
  <c r="EG698" s="1"/>
  <c r="EF700"/>
  <c r="EF698" s="1"/>
  <c r="DL700"/>
  <c r="DL698" s="1"/>
  <c r="DK700"/>
  <c r="DK698" s="1"/>
  <c r="CQ700"/>
  <c r="CQ698" s="1"/>
  <c r="CP700"/>
  <c r="CP698" s="1"/>
  <c r="BV700"/>
  <c r="BV698" s="1"/>
  <c r="BU700"/>
  <c r="BU698" s="1"/>
  <c r="BA700"/>
  <c r="BA698" s="1"/>
  <c r="AZ700"/>
  <c r="AZ698" s="1"/>
  <c r="AF700"/>
  <c r="AF698" s="1"/>
  <c r="AE700"/>
  <c r="AE698" s="1"/>
  <c r="APT690" l="1"/>
  <c r="AOD690"/>
  <c r="ANH690"/>
  <c r="ADQ690"/>
  <c r="ACA690"/>
  <c r="ABE690"/>
  <c r="PX690"/>
  <c r="OH690"/>
  <c r="NL690"/>
  <c r="AQO690"/>
  <c r="AOY690"/>
  <c r="AOC690"/>
  <c r="ACV690"/>
  <c r="ABF690"/>
  <c r="AAJ690"/>
  <c r="QS690"/>
  <c r="PC690"/>
  <c r="OG690"/>
  <c r="FJ689"/>
  <c r="ARI688"/>
  <c r="ADP688"/>
  <c r="RM688"/>
  <c r="JK689"/>
  <c r="PW689"/>
  <c r="VN689"/>
  <c r="ABZ689"/>
  <c r="AJG689"/>
  <c r="APS689"/>
  <c r="KF689"/>
  <c r="QR689"/>
  <c r="XY689"/>
  <c r="AEK689"/>
  <c r="AKB689"/>
  <c r="AQN689"/>
  <c r="EO689"/>
  <c r="AIL688"/>
  <c r="U21" i="101"/>
  <c r="H572" i="157"/>
  <c r="T21" i="83"/>
  <c r="G572" i="157"/>
  <c r="S21" i="19"/>
  <c r="F572" i="157"/>
  <c r="ASZ690"/>
  <c r="ARJ690"/>
  <c r="AQN690"/>
  <c r="AMN690"/>
  <c r="AKX690"/>
  <c r="AKB690"/>
  <c r="AGW690"/>
  <c r="AFG690"/>
  <c r="AEK690"/>
  <c r="AAK690"/>
  <c r="YU690"/>
  <c r="XY690"/>
  <c r="TD690"/>
  <c r="RN690"/>
  <c r="QR690"/>
  <c r="MR690"/>
  <c r="LB690"/>
  <c r="KF690"/>
  <c r="GF690"/>
  <c r="FK690"/>
  <c r="DU690"/>
  <c r="CY690"/>
  <c r="ATU690"/>
  <c r="ASE690"/>
  <c r="ARI690"/>
  <c r="ANI690"/>
  <c r="ALS690"/>
  <c r="AKW690"/>
  <c r="AGB690"/>
  <c r="AEL690"/>
  <c r="ADP690"/>
  <c r="ZP690"/>
  <c r="XZ690"/>
  <c r="XD690"/>
  <c r="TY690"/>
  <c r="SI690"/>
  <c r="RM690"/>
  <c r="NM690"/>
  <c r="LW690"/>
  <c r="LA690"/>
  <c r="HA690"/>
  <c r="FJ690"/>
  <c r="BJ690"/>
  <c r="T690"/>
  <c r="GE689"/>
  <c r="DT689"/>
  <c r="AN689"/>
  <c r="ATS688"/>
  <c r="ASC688"/>
  <c r="AOC688"/>
  <c r="ANG688"/>
  <c r="ALQ688"/>
  <c r="AGV688"/>
  <c r="AFZ688"/>
  <c r="AEJ688"/>
  <c r="AAJ688"/>
  <c r="ZN688"/>
  <c r="XX688"/>
  <c r="US688"/>
  <c r="TW688"/>
  <c r="SG688"/>
  <c r="OG688"/>
  <c r="NK688"/>
  <c r="LU688"/>
  <c r="HU688"/>
  <c r="GY688"/>
  <c r="CD688"/>
  <c r="BH688"/>
  <c r="R688"/>
  <c r="LA689"/>
  <c r="OG689"/>
  <c r="RM689"/>
  <c r="US689"/>
  <c r="XD689"/>
  <c r="AAJ689"/>
  <c r="ADP689"/>
  <c r="AGV689"/>
  <c r="AKW689"/>
  <c r="AOC689"/>
  <c r="ARI689"/>
  <c r="AUO689"/>
  <c r="LV689"/>
  <c r="PB689"/>
  <c r="SH689"/>
  <c r="WI689"/>
  <c r="ZO689"/>
  <c r="ACU689"/>
  <c r="AGA689"/>
  <c r="AIL689"/>
  <c r="ALR689"/>
  <c r="AOX689"/>
  <c r="ASD689"/>
  <c r="GZ689"/>
  <c r="CY689"/>
  <c r="S689"/>
  <c r="AVJ689" s="1"/>
  <c r="ASD688"/>
  <c r="ARH688"/>
  <c r="APR688"/>
  <c r="ALR688"/>
  <c r="AKV688"/>
  <c r="AJF688"/>
  <c r="AGA688"/>
  <c r="AFE688"/>
  <c r="ADO688"/>
  <c r="LV688"/>
  <c r="KZ688"/>
  <c r="JJ688"/>
  <c r="EO688"/>
  <c r="DS688"/>
  <c r="CC688"/>
  <c r="W21" i="83"/>
  <c r="X21" i="101"/>
  <c r="Z61" i="74"/>
  <c r="Z59"/>
  <c r="Z60"/>
  <c r="Z62"/>
  <c r="ACU688" i="157"/>
  <c r="ABY688"/>
  <c r="AAI688"/>
  <c r="WI688"/>
  <c r="VM688"/>
  <c r="UR688"/>
  <c r="TB688"/>
  <c r="PB688"/>
  <c r="OF688"/>
  <c r="MP688"/>
  <c r="IP688"/>
  <c r="HT688"/>
  <c r="GD688"/>
  <c r="FI688"/>
  <c r="BI688"/>
  <c r="ASD690"/>
  <c r="AOX690"/>
  <c r="ALR690"/>
  <c r="AIL690"/>
  <c r="AGA690"/>
  <c r="ACU690"/>
  <c r="ZO690"/>
  <c r="WI690"/>
  <c r="SH690"/>
  <c r="PB690"/>
  <c r="LV690"/>
  <c r="IP690"/>
  <c r="EO690"/>
  <c r="BI690"/>
  <c r="ASY690"/>
  <c r="APS690"/>
  <c r="AMM690"/>
  <c r="AJG690"/>
  <c r="AFF690"/>
  <c r="ABZ690"/>
  <c r="YT690"/>
  <c r="VN690"/>
  <c r="TC690"/>
  <c r="PW690"/>
  <c r="MQ690"/>
  <c r="JK690"/>
  <c r="GE690"/>
  <c r="DT690"/>
  <c r="ASY688"/>
  <c r="APS688"/>
  <c r="AMM688"/>
  <c r="AJG688"/>
  <c r="AFF688"/>
  <c r="ABZ688"/>
  <c r="YT688"/>
  <c r="VN688"/>
  <c r="TC688"/>
  <c r="PW688"/>
  <c r="MQ688"/>
  <c r="JK688"/>
  <c r="GE688"/>
  <c r="DT688"/>
  <c r="AN688"/>
  <c r="ATT688"/>
  <c r="AQN688"/>
  <c r="ANH688"/>
  <c r="AKB688"/>
  <c r="AHQ688"/>
  <c r="AEK688"/>
  <c r="ABE688"/>
  <c r="XY688"/>
  <c r="TX688"/>
  <c r="QR688"/>
  <c r="NL688"/>
  <c r="KF688"/>
  <c r="GZ688"/>
  <c r="CY688"/>
  <c r="S688"/>
  <c r="AVJ691"/>
  <c r="AVK689"/>
  <c r="AVK687"/>
  <c r="AVI689"/>
  <c r="AVI687"/>
  <c r="AVI691"/>
  <c r="AVI690"/>
  <c r="AVK688"/>
  <c r="AVK691"/>
  <c r="AVK690"/>
  <c r="AVJ687"/>
  <c r="UK698"/>
  <c r="AFS698"/>
  <c r="ANU698"/>
  <c r="APK698"/>
  <c r="AUG698"/>
  <c r="AVB698"/>
  <c r="UJ698"/>
  <c r="AFR698"/>
  <c r="ANT698"/>
  <c r="APJ698"/>
  <c r="AUF698"/>
  <c r="AVA698"/>
  <c r="AVI688" l="1"/>
  <c r="AVJ690"/>
  <c r="AVJ688"/>
  <c r="AEB700"/>
  <c r="AEB698" s="1"/>
  <c r="AEC700"/>
  <c r="AEC698" s="1"/>
  <c r="AIW703"/>
  <c r="VY703"/>
  <c r="GP703"/>
  <c r="EZ703"/>
  <c r="AVU700"/>
  <c r="AVT700"/>
  <c r="AVS700"/>
  <c r="AVR700"/>
  <c r="AVT699"/>
  <c r="AVS699"/>
  <c r="AVR699"/>
  <c r="AUZ698"/>
  <c r="AUE698"/>
  <c r="ATJ698"/>
  <c r="ASO698"/>
  <c r="ART698"/>
  <c r="AQY698"/>
  <c r="AQD698"/>
  <c r="API698"/>
  <c r="AON698"/>
  <c r="ANS698"/>
  <c r="AMX698"/>
  <c r="AMC698"/>
  <c r="ALH698"/>
  <c r="AKM698"/>
  <c r="AJR698"/>
  <c r="AIB698"/>
  <c r="AHG698"/>
  <c r="AGL698"/>
  <c r="AFQ698"/>
  <c r="AEV698"/>
  <c r="ADF698"/>
  <c r="ACK698"/>
  <c r="ABP698"/>
  <c r="AAU698"/>
  <c r="ZZ698"/>
  <c r="ZE698"/>
  <c r="YJ698"/>
  <c r="XO698"/>
  <c r="WT698"/>
  <c r="VD698"/>
  <c r="UI698"/>
  <c r="TN698"/>
  <c r="SS698"/>
  <c r="RX698"/>
  <c r="RC698"/>
  <c r="QH698"/>
  <c r="PM698"/>
  <c r="OR698"/>
  <c r="NW698"/>
  <c r="NB698"/>
  <c r="MG698"/>
  <c r="LL698"/>
  <c r="KQ698"/>
  <c r="JV698"/>
  <c r="JA698"/>
  <c r="IF698"/>
  <c r="HK698"/>
  <c r="FU698"/>
  <c r="EE698"/>
  <c r="DJ698"/>
  <c r="CO698"/>
  <c r="BT698"/>
  <c r="AY698"/>
  <c r="AD698"/>
  <c r="AVT701"/>
  <c r="AVS701"/>
  <c r="AVR701"/>
  <c r="AIY701"/>
  <c r="AIX701"/>
  <c r="AFQ701"/>
  <c r="WA701"/>
  <c r="VZ701"/>
  <c r="TN701"/>
  <c r="SS701"/>
  <c r="RC701"/>
  <c r="LL701"/>
  <c r="GR701"/>
  <c r="GQ701"/>
  <c r="FB701"/>
  <c r="FA701"/>
  <c r="EE701"/>
  <c r="AVV701"/>
  <c r="AD701"/>
  <c r="AVU702"/>
  <c r="AIY702"/>
  <c r="AIX702"/>
  <c r="AIV702"/>
  <c r="AIU702"/>
  <c r="WA702"/>
  <c r="VZ702"/>
  <c r="VX702"/>
  <c r="VW702"/>
  <c r="GR702"/>
  <c r="GQ702"/>
  <c r="GO702"/>
  <c r="GN702"/>
  <c r="FB702"/>
  <c r="FA702"/>
  <c r="EY702"/>
  <c r="EX702"/>
  <c r="AVT697"/>
  <c r="AVS697"/>
  <c r="AVR697"/>
  <c r="AIY697"/>
  <c r="AIX697"/>
  <c r="WA697"/>
  <c r="VZ697"/>
  <c r="GR697"/>
  <c r="GR703" s="1"/>
  <c r="GQ697"/>
  <c r="FB697"/>
  <c r="FA697"/>
  <c r="AVT686"/>
  <c r="AVR686"/>
  <c r="AVH686"/>
  <c r="AVG686"/>
  <c r="AVF686"/>
  <c r="AIG686"/>
  <c r="AIF686"/>
  <c r="AIE686"/>
  <c r="VI686"/>
  <c r="VH686"/>
  <c r="VG686"/>
  <c r="FZ686"/>
  <c r="FY686"/>
  <c r="FX686"/>
  <c r="AVT685"/>
  <c r="AVS685"/>
  <c r="AVR685"/>
  <c r="AVH685"/>
  <c r="AVG685"/>
  <c r="AVF685"/>
  <c r="AIG685"/>
  <c r="AIF685"/>
  <c r="AIE685"/>
  <c r="VI685"/>
  <c r="VH685"/>
  <c r="VG685"/>
  <c r="FZ685"/>
  <c r="FY685"/>
  <c r="FX685"/>
  <c r="AVT684"/>
  <c r="AVS684"/>
  <c r="AVR684"/>
  <c r="AVH684"/>
  <c r="AVG684"/>
  <c r="AVF684"/>
  <c r="FZ684"/>
  <c r="FY684"/>
  <c r="AVD684" s="1"/>
  <c r="FX684"/>
  <c r="AVT683"/>
  <c r="AVS683"/>
  <c r="AVR683"/>
  <c r="AVH683"/>
  <c r="AVG683"/>
  <c r="AVF683"/>
  <c r="AVE683"/>
  <c r="AVD683"/>
  <c r="AVC683"/>
  <c r="AVT682"/>
  <c r="AVS682"/>
  <c r="AVR682"/>
  <c r="AVH682"/>
  <c r="AVG682"/>
  <c r="AVF682"/>
  <c r="AVE682"/>
  <c r="AVD682"/>
  <c r="AVC682"/>
  <c r="AVT681"/>
  <c r="AVS681"/>
  <c r="AVR681"/>
  <c r="AVH681"/>
  <c r="AVG681"/>
  <c r="AVF681"/>
  <c r="AIG681"/>
  <c r="AIF681"/>
  <c r="AIE681"/>
  <c r="VI681"/>
  <c r="VH681"/>
  <c r="VG681"/>
  <c r="FZ681"/>
  <c r="AVE681" s="1"/>
  <c r="FY681"/>
  <c r="FX681"/>
  <c r="AVC681" s="1"/>
  <c r="AVT680"/>
  <c r="AVS680"/>
  <c r="AVR680"/>
  <c r="AVH680"/>
  <c r="AVG680"/>
  <c r="AVF680"/>
  <c r="AIG680"/>
  <c r="AIF680"/>
  <c r="AIF676" s="1"/>
  <c r="AIE680"/>
  <c r="VI680"/>
  <c r="VI676" s="1"/>
  <c r="VH680"/>
  <c r="VG680"/>
  <c r="VG676" s="1"/>
  <c r="FZ680"/>
  <c r="FY680"/>
  <c r="FX680"/>
  <c r="AVT679"/>
  <c r="AVS679"/>
  <c r="AVR679"/>
  <c r="AVH679"/>
  <c r="AVG679"/>
  <c r="AVF679"/>
  <c r="AVE679"/>
  <c r="AVD679"/>
  <c r="AVC679"/>
  <c r="AVT678"/>
  <c r="AVS678"/>
  <c r="AVR678"/>
  <c r="AVH678"/>
  <c r="AVG678"/>
  <c r="AVF678"/>
  <c r="AVE678"/>
  <c r="AVD678"/>
  <c r="AVC678"/>
  <c r="AVT677"/>
  <c r="AVT676" s="1"/>
  <c r="AVS677"/>
  <c r="AVR677"/>
  <c r="AVR676" s="1"/>
  <c r="AVH677"/>
  <c r="AVG677"/>
  <c r="AVG676" s="1"/>
  <c r="AVF677"/>
  <c r="AVE677"/>
  <c r="AVD677"/>
  <c r="AVC677"/>
  <c r="AVE674"/>
  <c r="AVD674"/>
  <c r="AVC674"/>
  <c r="AVE673"/>
  <c r="AVD673"/>
  <c r="AVC673"/>
  <c r="AVE672"/>
  <c r="AVD672"/>
  <c r="AVC672"/>
  <c r="AVE671"/>
  <c r="AVD671"/>
  <c r="AVC671"/>
  <c r="AVE670"/>
  <c r="AVD670"/>
  <c r="AVC670"/>
  <c r="AVE669"/>
  <c r="AVD669"/>
  <c r="AVC669"/>
  <c r="AVE668"/>
  <c r="AVD668"/>
  <c r="AVC668"/>
  <c r="FZ667"/>
  <c r="AVE667" s="1"/>
  <c r="FY667"/>
  <c r="AVD667" s="1"/>
  <c r="FX667"/>
  <c r="AVE666"/>
  <c r="AVD666"/>
  <c r="AVC666"/>
  <c r="AVE665"/>
  <c r="AVD665"/>
  <c r="AVC665"/>
  <c r="AVE664"/>
  <c r="AVD664"/>
  <c r="AVC664"/>
  <c r="AVE663"/>
  <c r="AVD663"/>
  <c r="AVC663"/>
  <c r="AIG662"/>
  <c r="AIF662"/>
  <c r="AIE662"/>
  <c r="VI662"/>
  <c r="VH662"/>
  <c r="VG662"/>
  <c r="FZ662"/>
  <c r="FY662"/>
  <c r="AVD662" s="1"/>
  <c r="FX662"/>
  <c r="AIG661"/>
  <c r="AIF661"/>
  <c r="AIE661"/>
  <c r="AIE660" s="1"/>
  <c r="VI661"/>
  <c r="VH661"/>
  <c r="VH660" s="1"/>
  <c r="VG661"/>
  <c r="FZ661"/>
  <c r="AVE661" s="1"/>
  <c r="FY661"/>
  <c r="FX661"/>
  <c r="AVC661" s="1"/>
  <c r="AUJ660"/>
  <c r="AUI660"/>
  <c r="AUH660"/>
  <c r="ATO660"/>
  <c r="ATN660"/>
  <c r="ATM660"/>
  <c r="AST660"/>
  <c r="ASS660"/>
  <c r="ASR660"/>
  <c r="ARY660"/>
  <c r="ARX660"/>
  <c r="ARW660"/>
  <c r="ARD660"/>
  <c r="ARC660"/>
  <c r="ARB660"/>
  <c r="AQI660"/>
  <c r="AQH660"/>
  <c r="AQG660"/>
  <c r="APN660"/>
  <c r="APM660"/>
  <c r="APL660"/>
  <c r="AOS660"/>
  <c r="AOR660"/>
  <c r="AOQ660"/>
  <c r="ANX660"/>
  <c r="ANW660"/>
  <c r="ANV660"/>
  <c r="ANC660"/>
  <c r="ANB660"/>
  <c r="ANA660"/>
  <c r="AMH660"/>
  <c r="AMG660"/>
  <c r="AMF660"/>
  <c r="ALM660"/>
  <c r="ALL660"/>
  <c r="ALK660"/>
  <c r="AKR660"/>
  <c r="AKQ660"/>
  <c r="AKP660"/>
  <c r="AJW660"/>
  <c r="AJV660"/>
  <c r="AJU660"/>
  <c r="AJB660"/>
  <c r="AJA660"/>
  <c r="AIZ660"/>
  <c r="AIG660"/>
  <c r="AHL660"/>
  <c r="AHK660"/>
  <c r="AHJ660"/>
  <c r="AGQ660"/>
  <c r="AGP660"/>
  <c r="AGO660"/>
  <c r="AFV660"/>
  <c r="AFU660"/>
  <c r="AFT660"/>
  <c r="AFA660"/>
  <c r="AEZ660"/>
  <c r="AEY660"/>
  <c r="AEF660"/>
  <c r="AEE660"/>
  <c r="AED660"/>
  <c r="ADK660"/>
  <c r="ADJ660"/>
  <c r="ADI660"/>
  <c r="ACP660"/>
  <c r="ACO660"/>
  <c r="ACN660"/>
  <c r="ABU660"/>
  <c r="ABT660"/>
  <c r="ABS660"/>
  <c r="AAZ660"/>
  <c r="AAY660"/>
  <c r="AAX660"/>
  <c r="AAE660"/>
  <c r="AAD660"/>
  <c r="AAC660"/>
  <c r="ZJ660"/>
  <c r="ZI660"/>
  <c r="ZH660"/>
  <c r="YO660"/>
  <c r="YN660"/>
  <c r="YM660"/>
  <c r="XT660"/>
  <c r="XS660"/>
  <c r="XR660"/>
  <c r="WY660"/>
  <c r="WX660"/>
  <c r="WW660"/>
  <c r="WD660"/>
  <c r="WC660"/>
  <c r="WB660"/>
  <c r="VG660"/>
  <c r="UN660"/>
  <c r="UM660"/>
  <c r="UL660"/>
  <c r="TS660"/>
  <c r="TR660"/>
  <c r="TQ660"/>
  <c r="SX660"/>
  <c r="SW660"/>
  <c r="SV660"/>
  <c r="SC660"/>
  <c r="SB660"/>
  <c r="SA660"/>
  <c r="RH660"/>
  <c r="RG660"/>
  <c r="RF660"/>
  <c r="QM660"/>
  <c r="QL660"/>
  <c r="QK660"/>
  <c r="PR660"/>
  <c r="PQ660"/>
  <c r="PP660"/>
  <c r="OW660"/>
  <c r="OV660"/>
  <c r="OU660"/>
  <c r="OB660"/>
  <c r="OA660"/>
  <c r="NZ660"/>
  <c r="NG660"/>
  <c r="NF660"/>
  <c r="NE660"/>
  <c r="ML660"/>
  <c r="MK660"/>
  <c r="MJ660"/>
  <c r="LQ660"/>
  <c r="LP660"/>
  <c r="LO660"/>
  <c r="KV660"/>
  <c r="KU660"/>
  <c r="KT660"/>
  <c r="KA660"/>
  <c r="JZ660"/>
  <c r="JY660"/>
  <c r="JF660"/>
  <c r="JE660"/>
  <c r="JD660"/>
  <c r="IK660"/>
  <c r="IJ660"/>
  <c r="II660"/>
  <c r="HP660"/>
  <c r="HO660"/>
  <c r="HN660"/>
  <c r="GU660"/>
  <c r="GT660"/>
  <c r="GS660"/>
  <c r="FE660"/>
  <c r="FD660"/>
  <c r="FC660"/>
  <c r="EJ660"/>
  <c r="EI660"/>
  <c r="EH660"/>
  <c r="DO660"/>
  <c r="DN660"/>
  <c r="DM660"/>
  <c r="CT660"/>
  <c r="CS660"/>
  <c r="CR660"/>
  <c r="BY660"/>
  <c r="BX660"/>
  <c r="BW660"/>
  <c r="BD660"/>
  <c r="BC660"/>
  <c r="BB660"/>
  <c r="AI660"/>
  <c r="AH660"/>
  <c r="AG660"/>
  <c r="N660"/>
  <c r="M660"/>
  <c r="L660"/>
  <c r="E571"/>
  <c r="E570"/>
  <c r="E569"/>
  <c r="E568"/>
  <c r="E567"/>
  <c r="E566"/>
  <c r="E565"/>
  <c r="E564"/>
  <c r="E563"/>
  <c r="E562"/>
  <c r="E561"/>
  <c r="E560"/>
  <c r="E559"/>
  <c r="H231"/>
  <c r="G231"/>
  <c r="F231"/>
  <c r="H230"/>
  <c r="G230"/>
  <c r="F230"/>
  <c r="H229"/>
  <c r="G229"/>
  <c r="F229"/>
  <c r="H228"/>
  <c r="G228"/>
  <c r="F228"/>
  <c r="H227"/>
  <c r="G227"/>
  <c r="F227"/>
  <c r="H226"/>
  <c r="G226"/>
  <c r="F226"/>
  <c r="H225"/>
  <c r="G225"/>
  <c r="F225"/>
  <c r="H224"/>
  <c r="G224"/>
  <c r="F224"/>
  <c r="H223"/>
  <c r="G223"/>
  <c r="F223"/>
  <c r="H222"/>
  <c r="G222"/>
  <c r="F222"/>
  <c r="H199"/>
  <c r="G199"/>
  <c r="F199"/>
  <c r="H198"/>
  <c r="G198"/>
  <c r="F198"/>
  <c r="H197"/>
  <c r="G197"/>
  <c r="F197"/>
  <c r="H196"/>
  <c r="G196"/>
  <c r="F196"/>
  <c r="H195"/>
  <c r="G195"/>
  <c r="F195"/>
  <c r="H194"/>
  <c r="G194"/>
  <c r="F194"/>
  <c r="H193"/>
  <c r="G193"/>
  <c r="F193"/>
  <c r="H192"/>
  <c r="G192"/>
  <c r="F192"/>
  <c r="H191"/>
  <c r="G191"/>
  <c r="F191"/>
  <c r="H190"/>
  <c r="G190"/>
  <c r="F190"/>
  <c r="F103"/>
  <c r="F39" s="1"/>
  <c r="F647" s="1"/>
  <c r="I686" s="1"/>
  <c r="F102"/>
  <c r="F38" s="1"/>
  <c r="F100"/>
  <c r="F36" s="1"/>
  <c r="F99"/>
  <c r="F35" s="1"/>
  <c r="F98"/>
  <c r="F34" s="1"/>
  <c r="F97"/>
  <c r="F33" s="1"/>
  <c r="F96"/>
  <c r="F32" s="1"/>
  <c r="F95"/>
  <c r="F31" s="1"/>
  <c r="G94"/>
  <c r="G30" s="1"/>
  <c r="G638" s="1"/>
  <c r="J677" s="1"/>
  <c r="H103"/>
  <c r="G103"/>
  <c r="H102"/>
  <c r="G102"/>
  <c r="H101"/>
  <c r="G101"/>
  <c r="F101"/>
  <c r="F37" s="1"/>
  <c r="H100"/>
  <c r="H36" s="1"/>
  <c r="H644" s="1"/>
  <c r="K683" s="1"/>
  <c r="G100"/>
  <c r="G36" s="1"/>
  <c r="H99"/>
  <c r="G99"/>
  <c r="G35" s="1"/>
  <c r="G643" s="1"/>
  <c r="J682" s="1"/>
  <c r="H98"/>
  <c r="H34" s="1"/>
  <c r="H642" s="1"/>
  <c r="K681" s="1"/>
  <c r="G98"/>
  <c r="G34" s="1"/>
  <c r="H97"/>
  <c r="G97"/>
  <c r="G33" s="1"/>
  <c r="G641" s="1"/>
  <c r="J680" s="1"/>
  <c r="H96"/>
  <c r="H32" s="1"/>
  <c r="H640" s="1"/>
  <c r="K679" s="1"/>
  <c r="G96"/>
  <c r="G32" s="1"/>
  <c r="H95"/>
  <c r="G95"/>
  <c r="G31" s="1"/>
  <c r="E59"/>
  <c r="E58"/>
  <c r="E57"/>
  <c r="E56"/>
  <c r="E55"/>
  <c r="E54"/>
  <c r="E53"/>
  <c r="E52"/>
  <c r="E51"/>
  <c r="E50"/>
  <c r="E49"/>
  <c r="E48"/>
  <c r="E47"/>
  <c r="H39"/>
  <c r="G39"/>
  <c r="H38"/>
  <c r="H646" s="1"/>
  <c r="K685" s="1"/>
  <c r="G38"/>
  <c r="G646" s="1"/>
  <c r="J685" s="1"/>
  <c r="H37"/>
  <c r="G37"/>
  <c r="H35"/>
  <c r="H643" s="1"/>
  <c r="K682" s="1"/>
  <c r="H33"/>
  <c r="H641" s="1"/>
  <c r="K680" s="1"/>
  <c r="H31"/>
  <c r="H639" s="1"/>
  <c r="K678" s="1"/>
  <c r="VP107" i="62"/>
  <c r="UV107"/>
  <c r="QP107"/>
  <c r="OR107"/>
  <c r="NX107"/>
  <c r="KL107"/>
  <c r="HT107"/>
  <c r="H647" i="157" l="1"/>
  <c r="K686" s="1"/>
  <c r="AUP686" s="1"/>
  <c r="G640"/>
  <c r="J679" s="1"/>
  <c r="F639"/>
  <c r="I678" s="1"/>
  <c r="F641"/>
  <c r="I680" s="1"/>
  <c r="AVF676"/>
  <c r="AVH676"/>
  <c r="AVS676"/>
  <c r="FX676"/>
  <c r="FZ676"/>
  <c r="VH676"/>
  <c r="AIE676"/>
  <c r="AIG676"/>
  <c r="AVW700"/>
  <c r="AVD680"/>
  <c r="FY676"/>
  <c r="H645"/>
  <c r="K684" s="1"/>
  <c r="AUP684" s="1"/>
  <c r="G642"/>
  <c r="J681" s="1"/>
  <c r="AUO681" s="1"/>
  <c r="G644"/>
  <c r="J683" s="1"/>
  <c r="ATT683" s="1"/>
  <c r="F645"/>
  <c r="I684" s="1"/>
  <c r="F643"/>
  <c r="I682" s="1"/>
  <c r="ASC682" s="1"/>
  <c r="FA703"/>
  <c r="FB703"/>
  <c r="GQ703"/>
  <c r="VZ703"/>
  <c r="AIY703"/>
  <c r="AZ697"/>
  <c r="AZ703" s="1"/>
  <c r="CP697"/>
  <c r="CP703" s="1"/>
  <c r="HL697"/>
  <c r="HL703" s="1"/>
  <c r="JB697"/>
  <c r="JB703" s="1"/>
  <c r="KR697"/>
  <c r="KR703" s="1"/>
  <c r="MH697"/>
  <c r="MH703" s="1"/>
  <c r="NX697"/>
  <c r="NX703" s="1"/>
  <c r="PN697"/>
  <c r="PN703" s="1"/>
  <c r="RD697"/>
  <c r="RD703" s="1"/>
  <c r="ST697"/>
  <c r="ST703" s="1"/>
  <c r="UJ697"/>
  <c r="UJ703" s="1"/>
  <c r="WU697"/>
  <c r="WU703" s="1"/>
  <c r="YK697"/>
  <c r="YK703" s="1"/>
  <c r="AAA697"/>
  <c r="AAA703" s="1"/>
  <c r="ADG697"/>
  <c r="ADG703" s="1"/>
  <c r="VI660"/>
  <c r="AIF660"/>
  <c r="WA703"/>
  <c r="AIX703"/>
  <c r="AEA698"/>
  <c r="AEB697" s="1"/>
  <c r="AEB703" s="1"/>
  <c r="AVV699"/>
  <c r="AVW699"/>
  <c r="F640"/>
  <c r="I679" s="1"/>
  <c r="ASC679" s="1"/>
  <c r="F642"/>
  <c r="I681" s="1"/>
  <c r="ASC681" s="1"/>
  <c r="F644"/>
  <c r="I683" s="1"/>
  <c r="ASX683" s="1"/>
  <c r="F646"/>
  <c r="I685" s="1"/>
  <c r="ASC685" s="1"/>
  <c r="FY660"/>
  <c r="AVD685"/>
  <c r="AEW697"/>
  <c r="AEW703" s="1"/>
  <c r="AGM697"/>
  <c r="AGM703" s="1"/>
  <c r="AIC697"/>
  <c r="AIC703" s="1"/>
  <c r="AKN697"/>
  <c r="AKN703" s="1"/>
  <c r="AMD697"/>
  <c r="AMD703" s="1"/>
  <c r="ANT697"/>
  <c r="ANT703" s="1"/>
  <c r="APJ697"/>
  <c r="APJ703" s="1"/>
  <c r="AQZ697"/>
  <c r="AQZ703" s="1"/>
  <c r="ASP697"/>
  <c r="ASP703" s="1"/>
  <c r="AUF697"/>
  <c r="AUF703" s="1"/>
  <c r="AVV700"/>
  <c r="EG697"/>
  <c r="EG703" s="1"/>
  <c r="ABR697"/>
  <c r="ABR703" s="1"/>
  <c r="AVU699"/>
  <c r="AVU698" s="1"/>
  <c r="G639"/>
  <c r="J678" s="1"/>
  <c r="AUO678" s="1"/>
  <c r="G645"/>
  <c r="J684" s="1"/>
  <c r="ASD684" s="1"/>
  <c r="G647"/>
  <c r="J686" s="1"/>
  <c r="ATT686" s="1"/>
  <c r="FX660"/>
  <c r="FZ660"/>
  <c r="AVC680"/>
  <c r="AVE680"/>
  <c r="AVC685"/>
  <c r="AVE685"/>
  <c r="AVD686"/>
  <c r="AVU701"/>
  <c r="AVZ701" s="1"/>
  <c r="AVW701"/>
  <c r="AE697"/>
  <c r="AE703" s="1"/>
  <c r="BU697"/>
  <c r="BU703" s="1"/>
  <c r="DK697"/>
  <c r="DK703" s="1"/>
  <c r="FV697"/>
  <c r="FV703" s="1"/>
  <c r="IG697"/>
  <c r="IG703" s="1"/>
  <c r="JW697"/>
  <c r="JW703" s="1"/>
  <c r="LM697"/>
  <c r="LM703" s="1"/>
  <c r="NC697"/>
  <c r="NC703" s="1"/>
  <c r="OS697"/>
  <c r="OS703" s="1"/>
  <c r="QI697"/>
  <c r="QI703" s="1"/>
  <c r="RY697"/>
  <c r="RY703" s="1"/>
  <c r="TO697"/>
  <c r="TO703" s="1"/>
  <c r="VE697"/>
  <c r="VE703" s="1"/>
  <c r="XP697"/>
  <c r="XP703" s="1"/>
  <c r="ZF697"/>
  <c r="ZF703" s="1"/>
  <c r="AAV697"/>
  <c r="AAV703" s="1"/>
  <c r="ACL697"/>
  <c r="ACL703" s="1"/>
  <c r="AFR697"/>
  <c r="AFR703" s="1"/>
  <c r="AHH697"/>
  <c r="AHH703" s="1"/>
  <c r="AJS697"/>
  <c r="AJS703" s="1"/>
  <c r="ALI697"/>
  <c r="ALI703" s="1"/>
  <c r="AMY697"/>
  <c r="AMY703" s="1"/>
  <c r="AOO697"/>
  <c r="AOO703" s="1"/>
  <c r="AQE697"/>
  <c r="AQE703" s="1"/>
  <c r="ARU697"/>
  <c r="ARU703" s="1"/>
  <c r="ATK697"/>
  <c r="ATK703" s="1"/>
  <c r="AVB697"/>
  <c r="AVB703" s="1"/>
  <c r="AUZ697"/>
  <c r="AUZ703" s="1"/>
  <c r="AVA697"/>
  <c r="AVA703" s="1"/>
  <c r="ABP697"/>
  <c r="ABP703" s="1"/>
  <c r="ABQ697"/>
  <c r="ABQ703" s="1"/>
  <c r="EE697"/>
  <c r="EE703" s="1"/>
  <c r="EF697"/>
  <c r="AUG697"/>
  <c r="AUG703" s="1"/>
  <c r="AUE697"/>
  <c r="AUE703" s="1"/>
  <c r="ATL697"/>
  <c r="ATL703" s="1"/>
  <c r="ATJ697"/>
  <c r="ATJ703" s="1"/>
  <c r="ASQ697"/>
  <c r="ASQ703" s="1"/>
  <c r="ASO697"/>
  <c r="ASO703" s="1"/>
  <c r="ARV697"/>
  <c r="ARV703" s="1"/>
  <c r="ART697"/>
  <c r="ART703" s="1"/>
  <c r="ARA697"/>
  <c r="ARA703" s="1"/>
  <c r="AQY697"/>
  <c r="AQY703" s="1"/>
  <c r="AQF697"/>
  <c r="AQF703" s="1"/>
  <c r="AQD697"/>
  <c r="AQD703" s="1"/>
  <c r="APK697"/>
  <c r="APK703" s="1"/>
  <c r="API697"/>
  <c r="API703" s="1"/>
  <c r="AOP697"/>
  <c r="AOP703" s="1"/>
  <c r="AON697"/>
  <c r="AON703" s="1"/>
  <c r="ANU697"/>
  <c r="ANU703" s="1"/>
  <c r="ANS697"/>
  <c r="ANS703" s="1"/>
  <c r="AMZ697"/>
  <c r="AMZ703" s="1"/>
  <c r="AMX697"/>
  <c r="AMX703" s="1"/>
  <c r="AME697"/>
  <c r="AME703" s="1"/>
  <c r="AMC697"/>
  <c r="AMC703" s="1"/>
  <c r="ALJ697"/>
  <c r="ALJ703" s="1"/>
  <c r="ALH697"/>
  <c r="ALH703" s="1"/>
  <c r="AKO697"/>
  <c r="AKO703" s="1"/>
  <c r="AKM697"/>
  <c r="AKM703" s="1"/>
  <c r="AJT697"/>
  <c r="AJT703" s="1"/>
  <c r="AJR697"/>
  <c r="AJR703" s="1"/>
  <c r="AID697"/>
  <c r="AID703" s="1"/>
  <c r="AIB697"/>
  <c r="AIB703" s="1"/>
  <c r="AHI697"/>
  <c r="AHI703" s="1"/>
  <c r="AHG697"/>
  <c r="AHG703" s="1"/>
  <c r="AGN697"/>
  <c r="AGN703" s="1"/>
  <c r="AGL697"/>
  <c r="AGL703" s="1"/>
  <c r="AFS697"/>
  <c r="AFS703" s="1"/>
  <c r="AFQ697"/>
  <c r="AFQ703" s="1"/>
  <c r="AEX697"/>
  <c r="AEX703" s="1"/>
  <c r="AEV697"/>
  <c r="AEV703" s="1"/>
  <c r="AEC697"/>
  <c r="AEC703" s="1"/>
  <c r="AEA697"/>
  <c r="AEA703" s="1"/>
  <c r="ADH697"/>
  <c r="ADH703" s="1"/>
  <c r="ADF697"/>
  <c r="ADF703" s="1"/>
  <c r="ACM697"/>
  <c r="ACM703" s="1"/>
  <c r="ACK697"/>
  <c r="ACK703" s="1"/>
  <c r="AAW697"/>
  <c r="AAW703" s="1"/>
  <c r="AAU697"/>
  <c r="AAU703" s="1"/>
  <c r="AAB697"/>
  <c r="AAB703" s="1"/>
  <c r="ZZ697"/>
  <c r="ZZ703" s="1"/>
  <c r="ZG697"/>
  <c r="ZG703" s="1"/>
  <c r="ZE697"/>
  <c r="ZE703" s="1"/>
  <c r="YL697"/>
  <c r="YL703" s="1"/>
  <c r="YJ697"/>
  <c r="YJ703" s="1"/>
  <c r="XQ697"/>
  <c r="XQ703" s="1"/>
  <c r="XO697"/>
  <c r="XO703" s="1"/>
  <c r="WV697"/>
  <c r="WV703" s="1"/>
  <c r="WT697"/>
  <c r="WT703" s="1"/>
  <c r="VF697"/>
  <c r="VF703" s="1"/>
  <c r="VD697"/>
  <c r="VD703" s="1"/>
  <c r="UK697"/>
  <c r="UK703" s="1"/>
  <c r="UI697"/>
  <c r="UI703" s="1"/>
  <c r="TP697"/>
  <c r="TP703" s="1"/>
  <c r="TN697"/>
  <c r="TN703" s="1"/>
  <c r="SU697"/>
  <c r="SU703" s="1"/>
  <c r="SS697"/>
  <c r="SS703" s="1"/>
  <c r="RZ697"/>
  <c r="RZ703" s="1"/>
  <c r="RX697"/>
  <c r="RX703" s="1"/>
  <c r="RE697"/>
  <c r="RE703" s="1"/>
  <c r="RC697"/>
  <c r="RC703" s="1"/>
  <c r="QJ697"/>
  <c r="QJ703" s="1"/>
  <c r="QH697"/>
  <c r="QH703" s="1"/>
  <c r="PO697"/>
  <c r="PO703" s="1"/>
  <c r="PM697"/>
  <c r="PM703" s="1"/>
  <c r="OT697"/>
  <c r="OT703" s="1"/>
  <c r="OR697"/>
  <c r="OR703" s="1"/>
  <c r="NY697"/>
  <c r="NY703" s="1"/>
  <c r="NW697"/>
  <c r="NW703" s="1"/>
  <c r="ND697"/>
  <c r="ND703" s="1"/>
  <c r="NB697"/>
  <c r="NB703" s="1"/>
  <c r="MI697"/>
  <c r="MI703" s="1"/>
  <c r="MG697"/>
  <c r="MG703" s="1"/>
  <c r="LN697"/>
  <c r="LN703" s="1"/>
  <c r="LL697"/>
  <c r="LL703" s="1"/>
  <c r="KS697"/>
  <c r="KS703" s="1"/>
  <c r="KQ697"/>
  <c r="KQ703" s="1"/>
  <c r="JX697"/>
  <c r="JX703" s="1"/>
  <c r="JV697"/>
  <c r="JV703" s="1"/>
  <c r="JC697"/>
  <c r="JC703" s="1"/>
  <c r="JA697"/>
  <c r="JA703" s="1"/>
  <c r="IH697"/>
  <c r="IH703" s="1"/>
  <c r="IF697"/>
  <c r="IF703" s="1"/>
  <c r="HM697"/>
  <c r="HM703" s="1"/>
  <c r="HK697"/>
  <c r="HK703" s="1"/>
  <c r="FW697"/>
  <c r="FW703" s="1"/>
  <c r="FU697"/>
  <c r="FU703" s="1"/>
  <c r="DL697"/>
  <c r="DL703" s="1"/>
  <c r="DJ697"/>
  <c r="DJ703" s="1"/>
  <c r="CQ697"/>
  <c r="CQ703" s="1"/>
  <c r="CO697"/>
  <c r="CO703" s="1"/>
  <c r="BV697"/>
  <c r="BV703" s="1"/>
  <c r="BT697"/>
  <c r="BT703" s="1"/>
  <c r="BA697"/>
  <c r="BA703" s="1"/>
  <c r="AY697"/>
  <c r="AY703" s="1"/>
  <c r="AF697"/>
  <c r="AF703" s="1"/>
  <c r="AD697"/>
  <c r="AD703" s="1"/>
  <c r="APS678"/>
  <c r="AJG678"/>
  <c r="ACU678"/>
  <c r="WI678"/>
  <c r="PW678"/>
  <c r="JK678"/>
  <c r="CY678"/>
  <c r="ASD678"/>
  <c r="ALR678"/>
  <c r="AFF678"/>
  <c r="YT678"/>
  <c r="SH678"/>
  <c r="LV678"/>
  <c r="FJ678"/>
  <c r="AUO679"/>
  <c r="ASY679"/>
  <c r="ARI679"/>
  <c r="APS679"/>
  <c r="AOC679"/>
  <c r="AMM679"/>
  <c r="AKW679"/>
  <c r="AJG679"/>
  <c r="AHQ679"/>
  <c r="AGA679"/>
  <c r="AEK679"/>
  <c r="ACU679"/>
  <c r="ABE679"/>
  <c r="ZO679"/>
  <c r="XY679"/>
  <c r="WI679"/>
  <c r="US679"/>
  <c r="TC679"/>
  <c r="RM679"/>
  <c r="PW679"/>
  <c r="OG679"/>
  <c r="MQ679"/>
  <c r="LA679"/>
  <c r="JK679"/>
  <c r="HU679"/>
  <c r="GE679"/>
  <c r="EO679"/>
  <c r="CY679"/>
  <c r="BI679"/>
  <c r="S679"/>
  <c r="ATT679"/>
  <c r="ASD679"/>
  <c r="AQN679"/>
  <c r="AOX679"/>
  <c r="ANH679"/>
  <c r="ALR679"/>
  <c r="AKB679"/>
  <c r="AIL679"/>
  <c r="AGV679"/>
  <c r="AFF679"/>
  <c r="ADP679"/>
  <c r="ABZ679"/>
  <c r="AAJ679"/>
  <c r="YT679"/>
  <c r="XD679"/>
  <c r="VN679"/>
  <c r="TX679"/>
  <c r="SH679"/>
  <c r="QR679"/>
  <c r="PB679"/>
  <c r="NL679"/>
  <c r="LV679"/>
  <c r="KF679"/>
  <c r="IP679"/>
  <c r="GZ679"/>
  <c r="FJ679"/>
  <c r="DT679"/>
  <c r="CD679"/>
  <c r="AN679"/>
  <c r="AUN680"/>
  <c r="ASX680"/>
  <c r="ARH680"/>
  <c r="APR680"/>
  <c r="AOB680"/>
  <c r="AML680"/>
  <c r="AKV680"/>
  <c r="AJF680"/>
  <c r="AGU680"/>
  <c r="AFE680"/>
  <c r="ADO680"/>
  <c r="ATS680"/>
  <c r="ASC680"/>
  <c r="AQM680"/>
  <c r="AOW680"/>
  <c r="ANG680"/>
  <c r="ALQ680"/>
  <c r="AKA680"/>
  <c r="AIK680"/>
  <c r="AHP680"/>
  <c r="AFZ680"/>
  <c r="AEJ680"/>
  <c r="ACT680"/>
  <c r="ABD680"/>
  <c r="ZN680"/>
  <c r="XX680"/>
  <c r="ABY680"/>
  <c r="YS680"/>
  <c r="XC680"/>
  <c r="VM680"/>
  <c r="UR680"/>
  <c r="TB680"/>
  <c r="RL680"/>
  <c r="PV680"/>
  <c r="OF680"/>
  <c r="MP680"/>
  <c r="KZ680"/>
  <c r="JJ680"/>
  <c r="HT680"/>
  <c r="GD680"/>
  <c r="FI680"/>
  <c r="DS680"/>
  <c r="CC680"/>
  <c r="AM680"/>
  <c r="AAI680"/>
  <c r="WH680"/>
  <c r="TW680"/>
  <c r="SG680"/>
  <c r="QQ680"/>
  <c r="PA680"/>
  <c r="NK680"/>
  <c r="LU680"/>
  <c r="KE680"/>
  <c r="IO680"/>
  <c r="GY680"/>
  <c r="EN680"/>
  <c r="CX680"/>
  <c r="BH680"/>
  <c r="R680"/>
  <c r="AUP680"/>
  <c r="ASZ680"/>
  <c r="ARJ680"/>
  <c r="APT680"/>
  <c r="AOD680"/>
  <c r="AMN680"/>
  <c r="AKX680"/>
  <c r="AJH680"/>
  <c r="AGW680"/>
  <c r="AFG680"/>
  <c r="ADQ680"/>
  <c r="ATU680"/>
  <c r="ASE680"/>
  <c r="AQO680"/>
  <c r="AOY680"/>
  <c r="ANI680"/>
  <c r="ALS680"/>
  <c r="AKC680"/>
  <c r="AIM680"/>
  <c r="AHR680"/>
  <c r="AGB680"/>
  <c r="AEL680"/>
  <c r="ACV680"/>
  <c r="ABF680"/>
  <c r="ZP680"/>
  <c r="XZ680"/>
  <c r="AAK680"/>
  <c r="XE680"/>
  <c r="VO680"/>
  <c r="UT680"/>
  <c r="TD680"/>
  <c r="RN680"/>
  <c r="PX680"/>
  <c r="OH680"/>
  <c r="MR680"/>
  <c r="LB680"/>
  <c r="JL680"/>
  <c r="HV680"/>
  <c r="GF680"/>
  <c r="FK680"/>
  <c r="DU680"/>
  <c r="CE680"/>
  <c r="AO680"/>
  <c r="ACA680"/>
  <c r="YU680"/>
  <c r="WJ680"/>
  <c r="TY680"/>
  <c r="SI680"/>
  <c r="QS680"/>
  <c r="PC680"/>
  <c r="NM680"/>
  <c r="LW680"/>
  <c r="KG680"/>
  <c r="IQ680"/>
  <c r="HA680"/>
  <c r="EP680"/>
  <c r="CZ680"/>
  <c r="BJ680"/>
  <c r="T680"/>
  <c r="ATU681"/>
  <c r="ASE681"/>
  <c r="AQO681"/>
  <c r="AOY681"/>
  <c r="ANI681"/>
  <c r="ALS681"/>
  <c r="AKC681"/>
  <c r="AIM681"/>
  <c r="AHR681"/>
  <c r="AGB681"/>
  <c r="AEL681"/>
  <c r="ACV681"/>
  <c r="ABF681"/>
  <c r="ZP681"/>
  <c r="XZ681"/>
  <c r="WJ681"/>
  <c r="TY681"/>
  <c r="SI681"/>
  <c r="QS681"/>
  <c r="PC681"/>
  <c r="NM681"/>
  <c r="LW681"/>
  <c r="KG681"/>
  <c r="IQ681"/>
  <c r="HA681"/>
  <c r="EP681"/>
  <c r="CZ681"/>
  <c r="BJ681"/>
  <c r="T681"/>
  <c r="AUP681"/>
  <c r="ASZ681"/>
  <c r="ARJ681"/>
  <c r="APT681"/>
  <c r="AOD681"/>
  <c r="AMN681"/>
  <c r="AKX681"/>
  <c r="AJH681"/>
  <c r="AGW681"/>
  <c r="AFG681"/>
  <c r="ADQ681"/>
  <c r="ACA681"/>
  <c r="AAK681"/>
  <c r="YU681"/>
  <c r="XE681"/>
  <c r="VO681"/>
  <c r="UT681"/>
  <c r="TD681"/>
  <c r="RN681"/>
  <c r="PX681"/>
  <c r="OH681"/>
  <c r="MR681"/>
  <c r="LB681"/>
  <c r="JL681"/>
  <c r="HV681"/>
  <c r="GF681"/>
  <c r="FK681"/>
  <c r="DU681"/>
  <c r="CE681"/>
  <c r="AO681"/>
  <c r="AUO682"/>
  <c r="ASY682"/>
  <c r="ARI682"/>
  <c r="APS682"/>
  <c r="AOC682"/>
  <c r="AMM682"/>
  <c r="AKW682"/>
  <c r="AJG682"/>
  <c r="AHQ682"/>
  <c r="AGA682"/>
  <c r="AEK682"/>
  <c r="ACU682"/>
  <c r="ABE682"/>
  <c r="ZO682"/>
  <c r="XY682"/>
  <c r="WI682"/>
  <c r="US682"/>
  <c r="TC682"/>
  <c r="RM682"/>
  <c r="PW682"/>
  <c r="OG682"/>
  <c r="MQ682"/>
  <c r="LA682"/>
  <c r="JK682"/>
  <c r="HU682"/>
  <c r="GE682"/>
  <c r="EO682"/>
  <c r="CY682"/>
  <c r="BI682"/>
  <c r="S682"/>
  <c r="ATT682"/>
  <c r="ASD682"/>
  <c r="AQN682"/>
  <c r="AOX682"/>
  <c r="ANH682"/>
  <c r="ALR682"/>
  <c r="AKB682"/>
  <c r="AIL682"/>
  <c r="AGV682"/>
  <c r="AFF682"/>
  <c r="ADP682"/>
  <c r="ABZ682"/>
  <c r="AAJ682"/>
  <c r="YT682"/>
  <c r="XD682"/>
  <c r="VN682"/>
  <c r="TX682"/>
  <c r="SH682"/>
  <c r="QR682"/>
  <c r="PB682"/>
  <c r="NL682"/>
  <c r="LV682"/>
  <c r="KF682"/>
  <c r="IP682"/>
  <c r="GZ682"/>
  <c r="FJ682"/>
  <c r="DT682"/>
  <c r="CD682"/>
  <c r="AN682"/>
  <c r="AOX683"/>
  <c r="AIL683"/>
  <c r="ACU683"/>
  <c r="WI683"/>
  <c r="PW683"/>
  <c r="JK683"/>
  <c r="CY683"/>
  <c r="ASY683"/>
  <c r="AMM683"/>
  <c r="AGA683"/>
  <c r="YT683"/>
  <c r="SH683"/>
  <c r="LV683"/>
  <c r="FJ683"/>
  <c r="AUN684"/>
  <c r="ASX684"/>
  <c r="ARH684"/>
  <c r="APR684"/>
  <c r="AOB684"/>
  <c r="AML684"/>
  <c r="AKV684"/>
  <c r="AJF684"/>
  <c r="AHP684"/>
  <c r="AFZ684"/>
  <c r="AEJ684"/>
  <c r="ABY684"/>
  <c r="AAI684"/>
  <c r="YS684"/>
  <c r="XC684"/>
  <c r="VM684"/>
  <c r="TW684"/>
  <c r="SG684"/>
  <c r="QQ684"/>
  <c r="ATS684"/>
  <c r="ASC684"/>
  <c r="AQM684"/>
  <c r="AOW684"/>
  <c r="ANG684"/>
  <c r="ALQ684"/>
  <c r="AKA684"/>
  <c r="AIK684"/>
  <c r="AGU684"/>
  <c r="AFE684"/>
  <c r="ADO684"/>
  <c r="ACT684"/>
  <c r="ABD684"/>
  <c r="ZN684"/>
  <c r="XX684"/>
  <c r="WH684"/>
  <c r="UR684"/>
  <c r="TB684"/>
  <c r="RL684"/>
  <c r="PV684"/>
  <c r="OF684"/>
  <c r="MP684"/>
  <c r="KZ684"/>
  <c r="JJ684"/>
  <c r="HT684"/>
  <c r="GD684"/>
  <c r="PA684"/>
  <c r="LU684"/>
  <c r="IO684"/>
  <c r="EN684"/>
  <c r="CX684"/>
  <c r="BH684"/>
  <c r="R684"/>
  <c r="NK684"/>
  <c r="KE684"/>
  <c r="GY684"/>
  <c r="FI684"/>
  <c r="DS684"/>
  <c r="CC684"/>
  <c r="AM684"/>
  <c r="APT684"/>
  <c r="AJH684"/>
  <c r="ACA684"/>
  <c r="VO684"/>
  <c r="ATU684"/>
  <c r="ANI684"/>
  <c r="AGW684"/>
  <c r="ABF684"/>
  <c r="UT684"/>
  <c r="OH684"/>
  <c r="HV684"/>
  <c r="HA684"/>
  <c r="T684"/>
  <c r="FK684"/>
  <c r="ATU685"/>
  <c r="ASE685"/>
  <c r="AQO685"/>
  <c r="AOY685"/>
  <c r="ANI685"/>
  <c r="ALS685"/>
  <c r="AKC685"/>
  <c r="AIM685"/>
  <c r="AHR685"/>
  <c r="AGB685"/>
  <c r="AEL685"/>
  <c r="ACV685"/>
  <c r="ABF685"/>
  <c r="ZP685"/>
  <c r="XZ685"/>
  <c r="WJ685"/>
  <c r="TY685"/>
  <c r="SI685"/>
  <c r="QS685"/>
  <c r="PC685"/>
  <c r="NM685"/>
  <c r="LW685"/>
  <c r="KG685"/>
  <c r="IQ685"/>
  <c r="HA685"/>
  <c r="EP685"/>
  <c r="CZ685"/>
  <c r="BJ685"/>
  <c r="T685"/>
  <c r="AUP685"/>
  <c r="ASZ685"/>
  <c r="ARJ685"/>
  <c r="APT685"/>
  <c r="AOD685"/>
  <c r="AMN685"/>
  <c r="AKX685"/>
  <c r="AJH685"/>
  <c r="AGW685"/>
  <c r="AFG685"/>
  <c r="ADQ685"/>
  <c r="ACA685"/>
  <c r="AAK685"/>
  <c r="YU685"/>
  <c r="XE685"/>
  <c r="VO685"/>
  <c r="UT685"/>
  <c r="TD685"/>
  <c r="RN685"/>
  <c r="PX685"/>
  <c r="OH685"/>
  <c r="MR685"/>
  <c r="LB685"/>
  <c r="JL685"/>
  <c r="HV685"/>
  <c r="GF685"/>
  <c r="FK685"/>
  <c r="DU685"/>
  <c r="CE685"/>
  <c r="AO685"/>
  <c r="ASD686"/>
  <c r="AOX686"/>
  <c r="ALR686"/>
  <c r="AIL686"/>
  <c r="AGA686"/>
  <c r="ACU686"/>
  <c r="ZO686"/>
  <c r="WI686"/>
  <c r="SH686"/>
  <c r="PB686"/>
  <c r="LV686"/>
  <c r="IP686"/>
  <c r="EO686"/>
  <c r="BI686"/>
  <c r="AUO686"/>
  <c r="ARI686"/>
  <c r="AOC686"/>
  <c r="AKW686"/>
  <c r="AGV686"/>
  <c r="ADP686"/>
  <c r="AAJ686"/>
  <c r="XD686"/>
  <c r="US686"/>
  <c r="RM686"/>
  <c r="OG686"/>
  <c r="LA686"/>
  <c r="HU686"/>
  <c r="FJ686"/>
  <c r="CD686"/>
  <c r="AUO677"/>
  <c r="ASY677"/>
  <c r="ARI677"/>
  <c r="APS677"/>
  <c r="AOC677"/>
  <c r="AMM677"/>
  <c r="AKW677"/>
  <c r="AJG677"/>
  <c r="AHQ677"/>
  <c r="AGA677"/>
  <c r="AEK677"/>
  <c r="ACU677"/>
  <c r="ABE677"/>
  <c r="ZO677"/>
  <c r="XY677"/>
  <c r="WI677"/>
  <c r="US677"/>
  <c r="TC677"/>
  <c r="RM677"/>
  <c r="PW677"/>
  <c r="OG677"/>
  <c r="MQ677"/>
  <c r="LA677"/>
  <c r="JK677"/>
  <c r="HU677"/>
  <c r="GE677"/>
  <c r="EO677"/>
  <c r="CY677"/>
  <c r="BI677"/>
  <c r="S677"/>
  <c r="ATT677"/>
  <c r="ASD677"/>
  <c r="AQN677"/>
  <c r="AOX677"/>
  <c r="ANH677"/>
  <c r="ALR677"/>
  <c r="AKB677"/>
  <c r="AIL677"/>
  <c r="AGV677"/>
  <c r="AFF677"/>
  <c r="ADP677"/>
  <c r="ABZ677"/>
  <c r="AAJ677"/>
  <c r="YT677"/>
  <c r="XD677"/>
  <c r="VN677"/>
  <c r="TX677"/>
  <c r="SH677"/>
  <c r="QR677"/>
  <c r="PB677"/>
  <c r="NL677"/>
  <c r="LV677"/>
  <c r="KF677"/>
  <c r="IP677"/>
  <c r="GZ677"/>
  <c r="FJ677"/>
  <c r="DT677"/>
  <c r="CD677"/>
  <c r="AN677"/>
  <c r="ATS678"/>
  <c r="ASC678"/>
  <c r="AQM678"/>
  <c r="AOW678"/>
  <c r="ANG678"/>
  <c r="ALQ678"/>
  <c r="AKA678"/>
  <c r="AIK678"/>
  <c r="AGU678"/>
  <c r="AFE678"/>
  <c r="ADO678"/>
  <c r="ABY678"/>
  <c r="AAI678"/>
  <c r="YS678"/>
  <c r="XC678"/>
  <c r="VM678"/>
  <c r="TW678"/>
  <c r="SG678"/>
  <c r="QQ678"/>
  <c r="PA678"/>
  <c r="NK678"/>
  <c r="LU678"/>
  <c r="KE678"/>
  <c r="IO678"/>
  <c r="GY678"/>
  <c r="FI678"/>
  <c r="DS678"/>
  <c r="CC678"/>
  <c r="AM678"/>
  <c r="AUN678"/>
  <c r="ASX678"/>
  <c r="ARH678"/>
  <c r="APR678"/>
  <c r="AOB678"/>
  <c r="AML678"/>
  <c r="AKV678"/>
  <c r="AJF678"/>
  <c r="AHP678"/>
  <c r="AFZ678"/>
  <c r="AEJ678"/>
  <c r="ACT678"/>
  <c r="ABD678"/>
  <c r="ZN678"/>
  <c r="XX678"/>
  <c r="WH678"/>
  <c r="UR678"/>
  <c r="TB678"/>
  <c r="RL678"/>
  <c r="PV678"/>
  <c r="OF678"/>
  <c r="MP678"/>
  <c r="KZ678"/>
  <c r="JJ678"/>
  <c r="HT678"/>
  <c r="GD678"/>
  <c r="EN678"/>
  <c r="CX678"/>
  <c r="BH678"/>
  <c r="R678"/>
  <c r="ATU678"/>
  <c r="ASE678"/>
  <c r="AQO678"/>
  <c r="AOY678"/>
  <c r="ANI678"/>
  <c r="ALS678"/>
  <c r="AKC678"/>
  <c r="AIM678"/>
  <c r="AGW678"/>
  <c r="AFG678"/>
  <c r="ADQ678"/>
  <c r="ACA678"/>
  <c r="AAK678"/>
  <c r="YU678"/>
  <c r="XE678"/>
  <c r="VO678"/>
  <c r="TY678"/>
  <c r="SI678"/>
  <c r="QS678"/>
  <c r="PC678"/>
  <c r="NM678"/>
  <c r="LW678"/>
  <c r="KG678"/>
  <c r="IQ678"/>
  <c r="HA678"/>
  <c r="FK678"/>
  <c r="DU678"/>
  <c r="CE678"/>
  <c r="AO678"/>
  <c r="AUP678"/>
  <c r="ASZ678"/>
  <c r="ARJ678"/>
  <c r="APT678"/>
  <c r="AOD678"/>
  <c r="AMN678"/>
  <c r="AKX678"/>
  <c r="AJH678"/>
  <c r="AHR678"/>
  <c r="AGB678"/>
  <c r="AEL678"/>
  <c r="ACV678"/>
  <c r="ABF678"/>
  <c r="ZP678"/>
  <c r="XZ678"/>
  <c r="WJ678"/>
  <c r="UT678"/>
  <c r="TD678"/>
  <c r="RN678"/>
  <c r="PX678"/>
  <c r="OH678"/>
  <c r="MR678"/>
  <c r="LB678"/>
  <c r="JL678"/>
  <c r="HV678"/>
  <c r="GF678"/>
  <c r="EP678"/>
  <c r="CZ678"/>
  <c r="BJ678"/>
  <c r="T678"/>
  <c r="ATU679"/>
  <c r="ASE679"/>
  <c r="AQO679"/>
  <c r="AOY679"/>
  <c r="ANI679"/>
  <c r="ALS679"/>
  <c r="AKC679"/>
  <c r="AIM679"/>
  <c r="AGW679"/>
  <c r="AFG679"/>
  <c r="ADQ679"/>
  <c r="ACA679"/>
  <c r="AAK679"/>
  <c r="YU679"/>
  <c r="XE679"/>
  <c r="VO679"/>
  <c r="TY679"/>
  <c r="SI679"/>
  <c r="QS679"/>
  <c r="PC679"/>
  <c r="NM679"/>
  <c r="LW679"/>
  <c r="KG679"/>
  <c r="IQ679"/>
  <c r="HA679"/>
  <c r="FK679"/>
  <c r="DU679"/>
  <c r="CE679"/>
  <c r="AO679"/>
  <c r="AUP679"/>
  <c r="ASZ679"/>
  <c r="ARJ679"/>
  <c r="APT679"/>
  <c r="AOD679"/>
  <c r="AMN679"/>
  <c r="AKX679"/>
  <c r="AJH679"/>
  <c r="AHR679"/>
  <c r="AGB679"/>
  <c r="AEL679"/>
  <c r="ACV679"/>
  <c r="ABF679"/>
  <c r="ZP679"/>
  <c r="XZ679"/>
  <c r="WJ679"/>
  <c r="UT679"/>
  <c r="TD679"/>
  <c r="RN679"/>
  <c r="PX679"/>
  <c r="OH679"/>
  <c r="MR679"/>
  <c r="LB679"/>
  <c r="JL679"/>
  <c r="HV679"/>
  <c r="GF679"/>
  <c r="EP679"/>
  <c r="CZ679"/>
  <c r="BJ679"/>
  <c r="T679"/>
  <c r="ATT680"/>
  <c r="ASD680"/>
  <c r="AQN680"/>
  <c r="AOX680"/>
  <c r="ANH680"/>
  <c r="ALR680"/>
  <c r="AKB680"/>
  <c r="AIL680"/>
  <c r="AHQ680"/>
  <c r="AGA680"/>
  <c r="AEK680"/>
  <c r="AUO680"/>
  <c r="ASY680"/>
  <c r="ARI680"/>
  <c r="APS680"/>
  <c r="AOC680"/>
  <c r="AMM680"/>
  <c r="AKW680"/>
  <c r="AJG680"/>
  <c r="AGV680"/>
  <c r="AFF680"/>
  <c r="ADP680"/>
  <c r="ABZ680"/>
  <c r="AAJ680"/>
  <c r="YT680"/>
  <c r="ABE680"/>
  <c r="XY680"/>
  <c r="WI680"/>
  <c r="TX680"/>
  <c r="SH680"/>
  <c r="QR680"/>
  <c r="PB680"/>
  <c r="NL680"/>
  <c r="LV680"/>
  <c r="KF680"/>
  <c r="IP680"/>
  <c r="GZ680"/>
  <c r="EO680"/>
  <c r="CY680"/>
  <c r="BI680"/>
  <c r="S680"/>
  <c r="ACU680"/>
  <c r="ZO680"/>
  <c r="XD680"/>
  <c r="VN680"/>
  <c r="US680"/>
  <c r="TC680"/>
  <c r="RM680"/>
  <c r="PW680"/>
  <c r="OG680"/>
  <c r="MQ680"/>
  <c r="LA680"/>
  <c r="JK680"/>
  <c r="HU680"/>
  <c r="GE680"/>
  <c r="FJ680"/>
  <c r="DT680"/>
  <c r="CD680"/>
  <c r="AN680"/>
  <c r="ASY681"/>
  <c r="APS681"/>
  <c r="AMM681"/>
  <c r="AJG681"/>
  <c r="AFF681"/>
  <c r="ABZ681"/>
  <c r="YT681"/>
  <c r="VN681"/>
  <c r="TC681"/>
  <c r="PW681"/>
  <c r="MQ681"/>
  <c r="JK681"/>
  <c r="GE681"/>
  <c r="DT681"/>
  <c r="AN681"/>
  <c r="ASD681"/>
  <c r="AOX681"/>
  <c r="ALR681"/>
  <c r="AIL681"/>
  <c r="AGA681"/>
  <c r="ACU681"/>
  <c r="ZO681"/>
  <c r="WI681"/>
  <c r="SH681"/>
  <c r="PB681"/>
  <c r="LV681"/>
  <c r="IP681"/>
  <c r="EO681"/>
  <c r="BI681"/>
  <c r="ATS682"/>
  <c r="ANG682"/>
  <c r="AGU682"/>
  <c r="AAI682"/>
  <c r="TW682"/>
  <c r="NK682"/>
  <c r="GY682"/>
  <c r="AM682"/>
  <c r="APR682"/>
  <c r="AJF682"/>
  <c r="ACT682"/>
  <c r="WH682"/>
  <c r="PV682"/>
  <c r="JJ682"/>
  <c r="CX682"/>
  <c r="ATU682"/>
  <c r="ASE682"/>
  <c r="AQO682"/>
  <c r="AOY682"/>
  <c r="ANI682"/>
  <c r="ALS682"/>
  <c r="AKC682"/>
  <c r="AIM682"/>
  <c r="AGW682"/>
  <c r="AFG682"/>
  <c r="ADQ682"/>
  <c r="ACA682"/>
  <c r="AAK682"/>
  <c r="YU682"/>
  <c r="XE682"/>
  <c r="VO682"/>
  <c r="TY682"/>
  <c r="SI682"/>
  <c r="QS682"/>
  <c r="PC682"/>
  <c r="NM682"/>
  <c r="LW682"/>
  <c r="KG682"/>
  <c r="IQ682"/>
  <c r="HA682"/>
  <c r="FK682"/>
  <c r="DU682"/>
  <c r="CE682"/>
  <c r="AO682"/>
  <c r="AUP682"/>
  <c r="ASZ682"/>
  <c r="ARJ682"/>
  <c r="APT682"/>
  <c r="AOD682"/>
  <c r="AMN682"/>
  <c r="AKX682"/>
  <c r="AJH682"/>
  <c r="AHR682"/>
  <c r="AGB682"/>
  <c r="AEL682"/>
  <c r="ACV682"/>
  <c r="ABF682"/>
  <c r="ZP682"/>
  <c r="XZ682"/>
  <c r="WJ682"/>
  <c r="UT682"/>
  <c r="TD682"/>
  <c r="RN682"/>
  <c r="PX682"/>
  <c r="OH682"/>
  <c r="MR682"/>
  <c r="LB682"/>
  <c r="JL682"/>
  <c r="HV682"/>
  <c r="GF682"/>
  <c r="EP682"/>
  <c r="CZ682"/>
  <c r="BJ682"/>
  <c r="T682"/>
  <c r="AUP683"/>
  <c r="ASZ683"/>
  <c r="ARJ683"/>
  <c r="APT683"/>
  <c r="AOD683"/>
  <c r="AMN683"/>
  <c r="AKX683"/>
  <c r="AJH683"/>
  <c r="AHR683"/>
  <c r="AGB683"/>
  <c r="AEL683"/>
  <c r="ACA683"/>
  <c r="AAK683"/>
  <c r="YU683"/>
  <c r="XE683"/>
  <c r="VO683"/>
  <c r="TY683"/>
  <c r="SI683"/>
  <c r="QS683"/>
  <c r="PC683"/>
  <c r="NM683"/>
  <c r="LW683"/>
  <c r="KG683"/>
  <c r="IQ683"/>
  <c r="HA683"/>
  <c r="FK683"/>
  <c r="DU683"/>
  <c r="CE683"/>
  <c r="AO683"/>
  <c r="ATU683"/>
  <c r="ASE683"/>
  <c r="AQO683"/>
  <c r="AOY683"/>
  <c r="ANI683"/>
  <c r="ALS683"/>
  <c r="AKC683"/>
  <c r="AIM683"/>
  <c r="AGW683"/>
  <c r="AFG683"/>
  <c r="ADQ683"/>
  <c r="ACV683"/>
  <c r="ABF683"/>
  <c r="ZP683"/>
  <c r="XZ683"/>
  <c r="WJ683"/>
  <c r="UT683"/>
  <c r="TD683"/>
  <c r="RN683"/>
  <c r="PX683"/>
  <c r="OH683"/>
  <c r="MR683"/>
  <c r="LB683"/>
  <c r="JL683"/>
  <c r="HV683"/>
  <c r="GF683"/>
  <c r="EP683"/>
  <c r="CZ683"/>
  <c r="BJ683"/>
  <c r="T683"/>
  <c r="ARI684"/>
  <c r="GE684"/>
  <c r="AUO685"/>
  <c r="ASY685"/>
  <c r="ARI685"/>
  <c r="APS685"/>
  <c r="AOC685"/>
  <c r="AMM685"/>
  <c r="AKW685"/>
  <c r="AJG685"/>
  <c r="AGV685"/>
  <c r="AFF685"/>
  <c r="ADP685"/>
  <c r="ABZ685"/>
  <c r="AAJ685"/>
  <c r="YT685"/>
  <c r="XD685"/>
  <c r="VN685"/>
  <c r="US685"/>
  <c r="TC685"/>
  <c r="RM685"/>
  <c r="PW685"/>
  <c r="OG685"/>
  <c r="MQ685"/>
  <c r="LA685"/>
  <c r="JK685"/>
  <c r="HU685"/>
  <c r="GE685"/>
  <c r="FJ685"/>
  <c r="DT685"/>
  <c r="CD685"/>
  <c r="AN685"/>
  <c r="ATT685"/>
  <c r="ASD685"/>
  <c r="AQN685"/>
  <c r="AOX685"/>
  <c r="ANH685"/>
  <c r="ALR685"/>
  <c r="AKB685"/>
  <c r="AIL685"/>
  <c r="AHQ685"/>
  <c r="AGA685"/>
  <c r="AEK685"/>
  <c r="ACU685"/>
  <c r="ABE685"/>
  <c r="ZO685"/>
  <c r="XY685"/>
  <c r="WI685"/>
  <c r="TX685"/>
  <c r="SH685"/>
  <c r="QR685"/>
  <c r="PB685"/>
  <c r="NL685"/>
  <c r="LV685"/>
  <c r="KF685"/>
  <c r="IP685"/>
  <c r="GZ685"/>
  <c r="EO685"/>
  <c r="CY685"/>
  <c r="BI685"/>
  <c r="S685"/>
  <c r="AUN686"/>
  <c r="ASX686"/>
  <c r="ARH686"/>
  <c r="APR686"/>
  <c r="AOB686"/>
  <c r="AML686"/>
  <c r="AKV686"/>
  <c r="AJF686"/>
  <c r="AGU686"/>
  <c r="AFE686"/>
  <c r="ADO686"/>
  <c r="ABY686"/>
  <c r="AAI686"/>
  <c r="YS686"/>
  <c r="XC686"/>
  <c r="VM686"/>
  <c r="UR686"/>
  <c r="TB686"/>
  <c r="RL686"/>
  <c r="PV686"/>
  <c r="OF686"/>
  <c r="MP686"/>
  <c r="KZ686"/>
  <c r="JJ686"/>
  <c r="HT686"/>
  <c r="GD686"/>
  <c r="FI686"/>
  <c r="DS686"/>
  <c r="CC686"/>
  <c r="AM686"/>
  <c r="ATS686"/>
  <c r="ASC686"/>
  <c r="AQM686"/>
  <c r="AOW686"/>
  <c r="ANG686"/>
  <c r="ALQ686"/>
  <c r="AKA686"/>
  <c r="AIK686"/>
  <c r="AHP686"/>
  <c r="AFZ686"/>
  <c r="AEJ686"/>
  <c r="ACT686"/>
  <c r="ABD686"/>
  <c r="ZN686"/>
  <c r="XX686"/>
  <c r="WH686"/>
  <c r="TW686"/>
  <c r="SG686"/>
  <c r="QQ686"/>
  <c r="PA686"/>
  <c r="NK686"/>
  <c r="LU686"/>
  <c r="KE686"/>
  <c r="IO686"/>
  <c r="GY686"/>
  <c r="EN686"/>
  <c r="CX686"/>
  <c r="BH686"/>
  <c r="R686"/>
  <c r="ASZ686"/>
  <c r="APT686"/>
  <c r="AMN686"/>
  <c r="AJH686"/>
  <c r="AFG686"/>
  <c r="ACA686"/>
  <c r="YU686"/>
  <c r="VO686"/>
  <c r="TD686"/>
  <c r="PX686"/>
  <c r="MR686"/>
  <c r="JL686"/>
  <c r="GF686"/>
  <c r="DU686"/>
  <c r="AO686"/>
  <c r="ASE686"/>
  <c r="AOY686"/>
  <c r="ALS686"/>
  <c r="AIM686"/>
  <c r="AGB686"/>
  <c r="ACV686"/>
  <c r="ZP686"/>
  <c r="WJ686"/>
  <c r="SI686"/>
  <c r="PC686"/>
  <c r="LW686"/>
  <c r="IQ686"/>
  <c r="EP686"/>
  <c r="BJ686"/>
  <c r="H94"/>
  <c r="H30" s="1"/>
  <c r="H638" s="1"/>
  <c r="K677" s="1"/>
  <c r="F94"/>
  <c r="F30" s="1"/>
  <c r="F638" s="1"/>
  <c r="I677" s="1"/>
  <c r="AVD661"/>
  <c r="AVC662"/>
  <c r="AVE662"/>
  <c r="AVC667"/>
  <c r="AVD681"/>
  <c r="AVC684"/>
  <c r="AVE684"/>
  <c r="AVC686"/>
  <c r="AVE686"/>
  <c r="AVR702"/>
  <c r="AVT702"/>
  <c r="AVV702"/>
  <c r="AVS702"/>
  <c r="AVW702"/>
  <c r="T686" l="1"/>
  <c r="CZ686"/>
  <c r="HA686"/>
  <c r="KG686"/>
  <c r="NM686"/>
  <c r="QS686"/>
  <c r="TY686"/>
  <c r="XZ686"/>
  <c r="ABF686"/>
  <c r="AEL686"/>
  <c r="AHR686"/>
  <c r="AKC686"/>
  <c r="ANI686"/>
  <c r="AQO686"/>
  <c r="ATU686"/>
  <c r="CE686"/>
  <c r="FK686"/>
  <c r="HV686"/>
  <c r="LB686"/>
  <c r="OH686"/>
  <c r="RN686"/>
  <c r="UT686"/>
  <c r="XE686"/>
  <c r="AAK686"/>
  <c r="ADQ686"/>
  <c r="AGW686"/>
  <c r="AKX686"/>
  <c r="AOD686"/>
  <c r="ARJ686"/>
  <c r="QR684"/>
  <c r="AKB684"/>
  <c r="S681"/>
  <c r="CY681"/>
  <c r="GZ681"/>
  <c r="KF681"/>
  <c r="NL681"/>
  <c r="QR681"/>
  <c r="TX681"/>
  <c r="XY681"/>
  <c r="ABE681"/>
  <c r="AEK681"/>
  <c r="AHQ681"/>
  <c r="AKB681"/>
  <c r="ANH681"/>
  <c r="AQN681"/>
  <c r="ATT681"/>
  <c r="CD681"/>
  <c r="FJ681"/>
  <c r="HU681"/>
  <c r="LA681"/>
  <c r="OG681"/>
  <c r="RM681"/>
  <c r="US681"/>
  <c r="XD681"/>
  <c r="AAJ681"/>
  <c r="ADP681"/>
  <c r="AGV681"/>
  <c r="AKW681"/>
  <c r="AOC681"/>
  <c r="ARI681"/>
  <c r="AVE676"/>
  <c r="AVC676"/>
  <c r="AVD676"/>
  <c r="LA684"/>
  <c r="AEK684"/>
  <c r="XY684"/>
  <c r="R682"/>
  <c r="GD682"/>
  <c r="MP682"/>
  <c r="TB682"/>
  <c r="ZN682"/>
  <c r="AFZ682"/>
  <c r="AML682"/>
  <c r="ASX682"/>
  <c r="DS682"/>
  <c r="KE682"/>
  <c r="QQ682"/>
  <c r="XC682"/>
  <c r="ADO682"/>
  <c r="AKA682"/>
  <c r="AQM682"/>
  <c r="CE684"/>
  <c r="LW684"/>
  <c r="CZ684"/>
  <c r="NM684"/>
  <c r="LB684"/>
  <c r="RN684"/>
  <c r="XZ684"/>
  <c r="ADQ684"/>
  <c r="AKC684"/>
  <c r="AQO684"/>
  <c r="SI684"/>
  <c r="YU684"/>
  <c r="AGB684"/>
  <c r="AMN684"/>
  <c r="ASZ684"/>
  <c r="CD683"/>
  <c r="IP683"/>
  <c r="PB683"/>
  <c r="VN683"/>
  <c r="ABZ683"/>
  <c r="AJG683"/>
  <c r="APS683"/>
  <c r="S683"/>
  <c r="GE683"/>
  <c r="MQ683"/>
  <c r="TC683"/>
  <c r="ZO683"/>
  <c r="AFF683"/>
  <c r="ALR683"/>
  <c r="ASD683"/>
  <c r="ASD676" s="1"/>
  <c r="S684"/>
  <c r="CD684"/>
  <c r="KF684"/>
  <c r="XD684"/>
  <c r="AKW684"/>
  <c r="RM684"/>
  <c r="ADP684"/>
  <c r="AQN684"/>
  <c r="BH682"/>
  <c r="EN682"/>
  <c r="HT682"/>
  <c r="KZ682"/>
  <c r="OF682"/>
  <c r="RL682"/>
  <c r="UR682"/>
  <c r="XX682"/>
  <c r="ABD682"/>
  <c r="AEJ682"/>
  <c r="AHP682"/>
  <c r="AKV682"/>
  <c r="AOB682"/>
  <c r="ARH682"/>
  <c r="AUN682"/>
  <c r="CC682"/>
  <c r="FI682"/>
  <c r="IO682"/>
  <c r="LU682"/>
  <c r="PA682"/>
  <c r="SG682"/>
  <c r="VM682"/>
  <c r="YS682"/>
  <c r="ABY682"/>
  <c r="AFE682"/>
  <c r="AIK682"/>
  <c r="ALQ682"/>
  <c r="AOW682"/>
  <c r="AO684"/>
  <c r="DU684"/>
  <c r="IQ684"/>
  <c r="PC684"/>
  <c r="BJ684"/>
  <c r="EP684"/>
  <c r="KG684"/>
  <c r="GF684"/>
  <c r="JL684"/>
  <c r="MR684"/>
  <c r="PX684"/>
  <c r="TD684"/>
  <c r="WJ684"/>
  <c r="ZP684"/>
  <c r="ACV684"/>
  <c r="AFG684"/>
  <c r="AIM684"/>
  <c r="ALS684"/>
  <c r="AOY684"/>
  <c r="ASE684"/>
  <c r="QS684"/>
  <c r="TY684"/>
  <c r="XE684"/>
  <c r="AAK684"/>
  <c r="AEL684"/>
  <c r="AHR684"/>
  <c r="AKX684"/>
  <c r="AOD684"/>
  <c r="ARJ684"/>
  <c r="AN683"/>
  <c r="DT683"/>
  <c r="GZ683"/>
  <c r="KF683"/>
  <c r="NL683"/>
  <c r="QR683"/>
  <c r="TX683"/>
  <c r="XD683"/>
  <c r="AAJ683"/>
  <c r="AEK683"/>
  <c r="AHQ683"/>
  <c r="AKW683"/>
  <c r="AOC683"/>
  <c r="ARI683"/>
  <c r="AUO683"/>
  <c r="BI683"/>
  <c r="EO683"/>
  <c r="HU683"/>
  <c r="LA683"/>
  <c r="OG683"/>
  <c r="RM683"/>
  <c r="US683"/>
  <c r="XY683"/>
  <c r="ABE683"/>
  <c r="ADP683"/>
  <c r="AGV683"/>
  <c r="AKB683"/>
  <c r="ANH683"/>
  <c r="AQN683"/>
  <c r="CY684"/>
  <c r="MQ684"/>
  <c r="FJ684"/>
  <c r="FJ676" s="1"/>
  <c r="GZ684"/>
  <c r="NL684"/>
  <c r="TX684"/>
  <c r="AAJ684"/>
  <c r="AHQ684"/>
  <c r="AOC684"/>
  <c r="AUO684"/>
  <c r="US684"/>
  <c r="ABE684"/>
  <c r="AGV684"/>
  <c r="ANH684"/>
  <c r="ATT684"/>
  <c r="MP683"/>
  <c r="CX679"/>
  <c r="AEJ685"/>
  <c r="JJ681"/>
  <c r="YS685"/>
  <c r="NK681"/>
  <c r="AM685"/>
  <c r="CX685"/>
  <c r="AJF681"/>
  <c r="ANG681"/>
  <c r="QQ683"/>
  <c r="GY679"/>
  <c r="ALQ683"/>
  <c r="ARH683"/>
  <c r="ACT679"/>
  <c r="AGU679"/>
  <c r="MP685"/>
  <c r="AML685"/>
  <c r="QQ685"/>
  <c r="AQM685"/>
  <c r="VM681"/>
  <c r="R681"/>
  <c r="ABD681"/>
  <c r="R683"/>
  <c r="ZN683"/>
  <c r="DS683"/>
  <c r="AEJ683"/>
  <c r="PV679"/>
  <c r="APR679"/>
  <c r="TW679"/>
  <c r="ATS679"/>
  <c r="GD685"/>
  <c r="TB685"/>
  <c r="AFE685"/>
  <c r="ASX685"/>
  <c r="KE685"/>
  <c r="XX685"/>
  <c r="AKA685"/>
  <c r="DS681"/>
  <c r="PV681"/>
  <c r="ABY681"/>
  <c r="APR681"/>
  <c r="GY681"/>
  <c r="TW681"/>
  <c r="AHP681"/>
  <c r="ATS681"/>
  <c r="CD678"/>
  <c r="IP678"/>
  <c r="PB678"/>
  <c r="VN678"/>
  <c r="ABZ678"/>
  <c r="AIL678"/>
  <c r="AOX678"/>
  <c r="S678"/>
  <c r="GE678"/>
  <c r="MQ678"/>
  <c r="TC678"/>
  <c r="ZO678"/>
  <c r="AGA678"/>
  <c r="AMM678"/>
  <c r="ASY678"/>
  <c r="BI684"/>
  <c r="EO684"/>
  <c r="JK684"/>
  <c r="AN684"/>
  <c r="DT684"/>
  <c r="HU684"/>
  <c r="OG684"/>
  <c r="IP684"/>
  <c r="LV684"/>
  <c r="LV676" s="1"/>
  <c r="PB684"/>
  <c r="SH684"/>
  <c r="SH676" s="1"/>
  <c r="VN684"/>
  <c r="YT684"/>
  <c r="ABZ684"/>
  <c r="AGA684"/>
  <c r="AJG684"/>
  <c r="AMM684"/>
  <c r="APS684"/>
  <c r="ASY684"/>
  <c r="PW684"/>
  <c r="TC684"/>
  <c r="WI684"/>
  <c r="WI676" s="1"/>
  <c r="ZO684"/>
  <c r="ACU684"/>
  <c r="ACU676" s="1"/>
  <c r="AFF684"/>
  <c r="AIL684"/>
  <c r="AIL676" s="1"/>
  <c r="ALR684"/>
  <c r="AOX684"/>
  <c r="AOX676" s="1"/>
  <c r="GD683"/>
  <c r="TB683"/>
  <c r="AFE683"/>
  <c r="ASC683"/>
  <c r="KE683"/>
  <c r="XC683"/>
  <c r="AKV683"/>
  <c r="JJ679"/>
  <c r="WH679"/>
  <c r="AJF679"/>
  <c r="AM679"/>
  <c r="NK679"/>
  <c r="AAI679"/>
  <c r="ANG679"/>
  <c r="CX683"/>
  <c r="JJ683"/>
  <c r="PV683"/>
  <c r="WH683"/>
  <c r="ACT683"/>
  <c r="AIK683"/>
  <c r="AOW683"/>
  <c r="AM683"/>
  <c r="GY683"/>
  <c r="NK683"/>
  <c r="TW683"/>
  <c r="AAI683"/>
  <c r="AHP683"/>
  <c r="AOB683"/>
  <c r="AUN683"/>
  <c r="R679"/>
  <c r="GD679"/>
  <c r="MP679"/>
  <c r="TB679"/>
  <c r="ZN679"/>
  <c r="AFZ679"/>
  <c r="AML679"/>
  <c r="ASX679"/>
  <c r="DS679"/>
  <c r="KE679"/>
  <c r="QQ679"/>
  <c r="XC679"/>
  <c r="ADO679"/>
  <c r="AKA679"/>
  <c r="AQM679"/>
  <c r="BH683"/>
  <c r="EN683"/>
  <c r="HT683"/>
  <c r="KZ683"/>
  <c r="OF683"/>
  <c r="RL683"/>
  <c r="UR683"/>
  <c r="XX683"/>
  <c r="ABD683"/>
  <c r="ADO683"/>
  <c r="AGU683"/>
  <c r="AKA683"/>
  <c r="ANG683"/>
  <c r="AQM683"/>
  <c r="ATS683"/>
  <c r="CC683"/>
  <c r="FI683"/>
  <c r="IO683"/>
  <c r="LU683"/>
  <c r="PA683"/>
  <c r="SG683"/>
  <c r="VM683"/>
  <c r="YS683"/>
  <c r="ABY683"/>
  <c r="AFZ683"/>
  <c r="AJF683"/>
  <c r="AML683"/>
  <c r="APR683"/>
  <c r="BH679"/>
  <c r="EN679"/>
  <c r="HT679"/>
  <c r="KZ679"/>
  <c r="OF679"/>
  <c r="RL679"/>
  <c r="UR679"/>
  <c r="XX679"/>
  <c r="ABD679"/>
  <c r="AEJ679"/>
  <c r="AHP679"/>
  <c r="AKV679"/>
  <c r="AOB679"/>
  <c r="ARH679"/>
  <c r="AUN679"/>
  <c r="CC679"/>
  <c r="FI679"/>
  <c r="IO679"/>
  <c r="LU679"/>
  <c r="PA679"/>
  <c r="SG679"/>
  <c r="VM679"/>
  <c r="YS679"/>
  <c r="ABY679"/>
  <c r="AFE679"/>
  <c r="AIK679"/>
  <c r="ALQ679"/>
  <c r="AOW679"/>
  <c r="DS685"/>
  <c r="JJ685"/>
  <c r="PV685"/>
  <c r="VM685"/>
  <c r="ABY685"/>
  <c r="AJF685"/>
  <c r="APR685"/>
  <c r="R685"/>
  <c r="GY685"/>
  <c r="NK685"/>
  <c r="TW685"/>
  <c r="ABD685"/>
  <c r="AHP685"/>
  <c r="ANG685"/>
  <c r="ATS685"/>
  <c r="AM681"/>
  <c r="GD681"/>
  <c r="MP681"/>
  <c r="TB681"/>
  <c r="YS681"/>
  <c r="AFE681"/>
  <c r="AML681"/>
  <c r="ASX681"/>
  <c r="CX681"/>
  <c r="KE681"/>
  <c r="QQ681"/>
  <c r="XX681"/>
  <c r="AEJ681"/>
  <c r="AKA681"/>
  <c r="AQM681"/>
  <c r="CC685"/>
  <c r="FI685"/>
  <c r="HT685"/>
  <c r="KZ685"/>
  <c r="OF685"/>
  <c r="RL685"/>
  <c r="UR685"/>
  <c r="XC685"/>
  <c r="AAI685"/>
  <c r="ADO685"/>
  <c r="AGU685"/>
  <c r="AKV685"/>
  <c r="AOB685"/>
  <c r="ARH685"/>
  <c r="AUN685"/>
  <c r="BH685"/>
  <c r="EN685"/>
  <c r="IO685"/>
  <c r="LU685"/>
  <c r="PA685"/>
  <c r="SG685"/>
  <c r="WH685"/>
  <c r="ZN685"/>
  <c r="ACT685"/>
  <c r="AFZ685"/>
  <c r="AIK685"/>
  <c r="ALQ685"/>
  <c r="AOW685"/>
  <c r="CC681"/>
  <c r="FI681"/>
  <c r="HT681"/>
  <c r="KZ681"/>
  <c r="OF681"/>
  <c r="RL681"/>
  <c r="UR681"/>
  <c r="XC681"/>
  <c r="AAI681"/>
  <c r="ADO681"/>
  <c r="AGU681"/>
  <c r="AKV681"/>
  <c r="AOB681"/>
  <c r="ARH681"/>
  <c r="AUN681"/>
  <c r="BH681"/>
  <c r="EN681"/>
  <c r="IO681"/>
  <c r="LU681"/>
  <c r="PA681"/>
  <c r="SG681"/>
  <c r="WH681"/>
  <c r="ZN681"/>
  <c r="ACT681"/>
  <c r="AFZ681"/>
  <c r="AIK681"/>
  <c r="ALQ681"/>
  <c r="AOW681"/>
  <c r="AN686"/>
  <c r="DT686"/>
  <c r="GE686"/>
  <c r="JK686"/>
  <c r="MQ686"/>
  <c r="PW686"/>
  <c r="TC686"/>
  <c r="VN686"/>
  <c r="YT686"/>
  <c r="ABZ686"/>
  <c r="AFF686"/>
  <c r="AJG686"/>
  <c r="AMM686"/>
  <c r="APS686"/>
  <c r="ASY686"/>
  <c r="S686"/>
  <c r="CY686"/>
  <c r="GZ686"/>
  <c r="KF686"/>
  <c r="NL686"/>
  <c r="QR686"/>
  <c r="TX686"/>
  <c r="XY686"/>
  <c r="ABE686"/>
  <c r="AEK686"/>
  <c r="AHQ686"/>
  <c r="AKB686"/>
  <c r="ANH686"/>
  <c r="AQN686"/>
  <c r="AN678"/>
  <c r="DT678"/>
  <c r="GZ678"/>
  <c r="KF678"/>
  <c r="NL678"/>
  <c r="QR678"/>
  <c r="TX678"/>
  <c r="XD678"/>
  <c r="AAJ678"/>
  <c r="ADP678"/>
  <c r="AGV678"/>
  <c r="AKB678"/>
  <c r="ANH678"/>
  <c r="AQN678"/>
  <c r="ATT678"/>
  <c r="BI678"/>
  <c r="EO678"/>
  <c r="HU678"/>
  <c r="LA678"/>
  <c r="OG678"/>
  <c r="RM678"/>
  <c r="US678"/>
  <c r="XY678"/>
  <c r="ABE678"/>
  <c r="AEK678"/>
  <c r="AHQ678"/>
  <c r="AKW678"/>
  <c r="AOC678"/>
  <c r="ARI678"/>
  <c r="AVJ685"/>
  <c r="AVK683"/>
  <c r="AVK678"/>
  <c r="AVV697"/>
  <c r="AVV703" s="1"/>
  <c r="EF703"/>
  <c r="AVV698"/>
  <c r="AVW698"/>
  <c r="AVK682"/>
  <c r="AVJ681"/>
  <c r="AVK679"/>
  <c r="AVU697"/>
  <c r="AVW697"/>
  <c r="AVI686"/>
  <c r="AVI678"/>
  <c r="AVD660"/>
  <c r="ATU677"/>
  <c r="ASE677"/>
  <c r="AQO677"/>
  <c r="AOY677"/>
  <c r="ANI677"/>
  <c r="ALS677"/>
  <c r="AKC677"/>
  <c r="AIM677"/>
  <c r="AGW677"/>
  <c r="AGW676" s="1"/>
  <c r="AFG677"/>
  <c r="ADQ677"/>
  <c r="ACA677"/>
  <c r="ACA676" s="1"/>
  <c r="AAK677"/>
  <c r="YU677"/>
  <c r="XE677"/>
  <c r="VO677"/>
  <c r="VO676" s="1"/>
  <c r="TY677"/>
  <c r="SI677"/>
  <c r="QS677"/>
  <c r="PC677"/>
  <c r="NM677"/>
  <c r="LW677"/>
  <c r="KG677"/>
  <c r="IQ677"/>
  <c r="HA677"/>
  <c r="FK677"/>
  <c r="FK676" s="1"/>
  <c r="DU677"/>
  <c r="CE677"/>
  <c r="AO677"/>
  <c r="AUP677"/>
  <c r="AUP676" s="1"/>
  <c r="ASZ677"/>
  <c r="ARJ677"/>
  <c r="APT677"/>
  <c r="APT676" s="1"/>
  <c r="AOD677"/>
  <c r="AMN677"/>
  <c r="AKX677"/>
  <c r="AJH677"/>
  <c r="AJH676" s="1"/>
  <c r="AHR677"/>
  <c r="AGB677"/>
  <c r="AEL677"/>
  <c r="ACV677"/>
  <c r="ABF677"/>
  <c r="ABF676" s="1"/>
  <c r="ZP677"/>
  <c r="XZ677"/>
  <c r="WJ677"/>
  <c r="UT677"/>
  <c r="UT676" s="1"/>
  <c r="TD677"/>
  <c r="RN677"/>
  <c r="PX677"/>
  <c r="OH677"/>
  <c r="OH676" s="1"/>
  <c r="MR677"/>
  <c r="LB677"/>
  <c r="JL677"/>
  <c r="HV677"/>
  <c r="HV676" s="1"/>
  <c r="GF677"/>
  <c r="EP677"/>
  <c r="CZ677"/>
  <c r="BJ677"/>
  <c r="T677"/>
  <c r="AVJ677"/>
  <c r="AVE660"/>
  <c r="AVC660"/>
  <c r="AVJ680"/>
  <c r="AVK685"/>
  <c r="AVJ682"/>
  <c r="AVK681"/>
  <c r="AVJ679"/>
  <c r="ATS677"/>
  <c r="ASC677"/>
  <c r="AQM677"/>
  <c r="AOW677"/>
  <c r="ANG677"/>
  <c r="ALQ677"/>
  <c r="AKA677"/>
  <c r="AIK677"/>
  <c r="AGU677"/>
  <c r="AFE677"/>
  <c r="ADO677"/>
  <c r="ABY677"/>
  <c r="AAI677"/>
  <c r="YS677"/>
  <c r="XC677"/>
  <c r="VM677"/>
  <c r="TW677"/>
  <c r="SG677"/>
  <c r="QQ677"/>
  <c r="PA677"/>
  <c r="NK677"/>
  <c r="LU677"/>
  <c r="KE677"/>
  <c r="IO677"/>
  <c r="GY677"/>
  <c r="FI677"/>
  <c r="DS677"/>
  <c r="CC677"/>
  <c r="AM677"/>
  <c r="AUN677"/>
  <c r="ASX677"/>
  <c r="ARH677"/>
  <c r="APR677"/>
  <c r="AOB677"/>
  <c r="AML677"/>
  <c r="AKV677"/>
  <c r="AJF677"/>
  <c r="AHP677"/>
  <c r="AFZ677"/>
  <c r="AEJ677"/>
  <c r="ACT677"/>
  <c r="ABD677"/>
  <c r="ZN677"/>
  <c r="XX677"/>
  <c r="WH677"/>
  <c r="UR677"/>
  <c r="TB677"/>
  <c r="RL677"/>
  <c r="PV677"/>
  <c r="OF677"/>
  <c r="MP677"/>
  <c r="KZ677"/>
  <c r="JJ677"/>
  <c r="HT677"/>
  <c r="GD677"/>
  <c r="EN677"/>
  <c r="CX677"/>
  <c r="BH677"/>
  <c r="R677"/>
  <c r="AVI684"/>
  <c r="AVK680"/>
  <c r="AVI680"/>
  <c r="AVK684" l="1"/>
  <c r="AVK686"/>
  <c r="AVJ686"/>
  <c r="T676"/>
  <c r="HA676"/>
  <c r="ANI676"/>
  <c r="ATU676"/>
  <c r="AGA676"/>
  <c r="AVI682"/>
  <c r="PW676"/>
  <c r="AQN676"/>
  <c r="AKB676"/>
  <c r="ADP676"/>
  <c r="XY676"/>
  <c r="RM676"/>
  <c r="LA676"/>
  <c r="GE676"/>
  <c r="ASY676"/>
  <c r="AMM676"/>
  <c r="YT676"/>
  <c r="JK676"/>
  <c r="ATT676"/>
  <c r="CY676"/>
  <c r="ARI676"/>
  <c r="AKW676"/>
  <c r="AEK676"/>
  <c r="XD676"/>
  <c r="QR676"/>
  <c r="KF676"/>
  <c r="AOW676"/>
  <c r="AIK676"/>
  <c r="ACT676"/>
  <c r="WH676"/>
  <c r="PA676"/>
  <c r="IO676"/>
  <c r="BH676"/>
  <c r="ARH676"/>
  <c r="AKV676"/>
  <c r="ADO676"/>
  <c r="XC676"/>
  <c r="RL676"/>
  <c r="KZ676"/>
  <c r="FI676"/>
  <c r="AQM676"/>
  <c r="AEJ676"/>
  <c r="QQ676"/>
  <c r="CX676"/>
  <c r="MP676"/>
  <c r="ASC676"/>
  <c r="AOD676"/>
  <c r="AHR676"/>
  <c r="AAK676"/>
  <c r="TY676"/>
  <c r="ASE676"/>
  <c r="ALS676"/>
  <c r="AFG676"/>
  <c r="ZP676"/>
  <c r="TD676"/>
  <c r="MR676"/>
  <c r="GF676"/>
  <c r="EP676"/>
  <c r="PC676"/>
  <c r="DU676"/>
  <c r="AMN676"/>
  <c r="YU676"/>
  <c r="AQO676"/>
  <c r="ADQ676"/>
  <c r="RN676"/>
  <c r="NM676"/>
  <c r="LW676"/>
  <c r="ALQ676"/>
  <c r="AFZ676"/>
  <c r="ZN676"/>
  <c r="SG676"/>
  <c r="LU676"/>
  <c r="AUN676"/>
  <c r="AGU676"/>
  <c r="UR676"/>
  <c r="OF676"/>
  <c r="HT676"/>
  <c r="KE676"/>
  <c r="AFE676"/>
  <c r="GD676"/>
  <c r="ARJ676"/>
  <c r="AKX676"/>
  <c r="AEL676"/>
  <c r="XE676"/>
  <c r="QS676"/>
  <c r="AOY676"/>
  <c r="AIM676"/>
  <c r="ACV676"/>
  <c r="WJ676"/>
  <c r="PX676"/>
  <c r="JL676"/>
  <c r="KG676"/>
  <c r="BJ676"/>
  <c r="IQ676"/>
  <c r="AO676"/>
  <c r="ASZ676"/>
  <c r="AGB676"/>
  <c r="SI676"/>
  <c r="AKC676"/>
  <c r="XZ676"/>
  <c r="LB676"/>
  <c r="CZ676"/>
  <c r="CE676"/>
  <c r="AM676"/>
  <c r="EN676"/>
  <c r="AOB676"/>
  <c r="AAI676"/>
  <c r="CC676"/>
  <c r="AKA676"/>
  <c r="XX676"/>
  <c r="ASX676"/>
  <c r="TB676"/>
  <c r="ANH676"/>
  <c r="AGV676"/>
  <c r="ABE676"/>
  <c r="US676"/>
  <c r="OG676"/>
  <c r="HU676"/>
  <c r="BI676"/>
  <c r="DT676"/>
  <c r="ALR676"/>
  <c r="ZO676"/>
  <c r="MQ676"/>
  <c r="S676"/>
  <c r="AJG676"/>
  <c r="VN676"/>
  <c r="IP676"/>
  <c r="EO676"/>
  <c r="AUO676"/>
  <c r="AOC676"/>
  <c r="AHQ676"/>
  <c r="AAJ676"/>
  <c r="TX676"/>
  <c r="NL676"/>
  <c r="GZ676"/>
  <c r="AN676"/>
  <c r="AFF676"/>
  <c r="TC676"/>
  <c r="APS676"/>
  <c r="ABZ676"/>
  <c r="PB676"/>
  <c r="CD676"/>
  <c r="AML676"/>
  <c r="YS676"/>
  <c r="AHP676"/>
  <c r="GY676"/>
  <c r="ABY676"/>
  <c r="DS676"/>
  <c r="ABD676"/>
  <c r="VM676"/>
  <c r="AJF676"/>
  <c r="ATS676"/>
  <c r="TW676"/>
  <c r="APR676"/>
  <c r="PV676"/>
  <c r="R676"/>
  <c r="ANG676"/>
  <c r="NK676"/>
  <c r="JJ676"/>
  <c r="AVJ683"/>
  <c r="AVJ678"/>
  <c r="AVJ684"/>
  <c r="AVI683"/>
  <c r="AVI685"/>
  <c r="AVI679"/>
  <c r="AVI681"/>
  <c r="AVW703"/>
  <c r="AVU703"/>
  <c r="AVI677"/>
  <c r="AVK677"/>
  <c r="AVK676" s="1"/>
  <c r="AVI676" l="1"/>
  <c r="AVJ676"/>
  <c r="J26" i="143" l="1"/>
  <c r="J27" s="1"/>
  <c r="B26"/>
  <c r="B27" s="1"/>
  <c r="J19"/>
  <c r="J20" s="1"/>
  <c r="B19"/>
  <c r="B20" s="1"/>
  <c r="J10"/>
  <c r="G10"/>
  <c r="I10" s="1"/>
  <c r="J7"/>
  <c r="J9" s="1"/>
  <c r="B7"/>
  <c r="B9" s="1"/>
  <c r="B11" s="1"/>
  <c r="B15" l="1"/>
  <c r="B28" s="1"/>
  <c r="B13"/>
  <c r="J11"/>
  <c r="B21"/>
  <c r="J15" l="1"/>
  <c r="J28" s="1"/>
  <c r="J13"/>
  <c r="J21" s="1"/>
  <c r="B31"/>
  <c r="B34" l="1"/>
  <c r="B35" s="1"/>
  <c r="B32"/>
  <c r="B33" s="1"/>
  <c r="J31"/>
  <c r="J34" l="1"/>
  <c r="J35" s="1"/>
  <c r="J32"/>
  <c r="J33" s="1"/>
  <c r="J198" i="55" l="1"/>
  <c r="G198"/>
  <c r="H198" s="1"/>
  <c r="C19" i="104" l="1"/>
  <c r="E19" s="1"/>
  <c r="C18"/>
  <c r="E18" s="1"/>
  <c r="C17"/>
  <c r="E17" s="1"/>
  <c r="C16"/>
  <c r="E16" s="1"/>
  <c r="C15"/>
  <c r="E15" s="1"/>
  <c r="C14"/>
  <c r="E14" s="1"/>
  <c r="C13"/>
  <c r="E13" s="1"/>
  <c r="C12"/>
  <c r="E12" s="1"/>
  <c r="C11"/>
  <c r="E11" s="1"/>
  <c r="C10"/>
  <c r="E10" s="1"/>
  <c r="C9"/>
  <c r="E9" s="1"/>
  <c r="C8"/>
  <c r="E8" s="1"/>
  <c r="C7"/>
  <c r="E7" s="1"/>
  <c r="F20" i="101" l="1"/>
  <c r="F19"/>
  <c r="F18"/>
  <c r="F17"/>
  <c r="F16"/>
  <c r="F15"/>
  <c r="F14"/>
  <c r="F13"/>
  <c r="F12"/>
  <c r="F11"/>
  <c r="F10"/>
  <c r="F9"/>
  <c r="F8"/>
  <c r="K19" i="83"/>
  <c r="K17"/>
  <c r="K15"/>
  <c r="K13"/>
  <c r="K11"/>
  <c r="K9"/>
  <c r="K18"/>
  <c r="K12"/>
  <c r="K8"/>
  <c r="Q9" l="1"/>
  <c r="Q11"/>
  <c r="Q13"/>
  <c r="Q15"/>
  <c r="Q17"/>
  <c r="Q19"/>
  <c r="K10"/>
  <c r="Q10" s="1"/>
  <c r="K14"/>
  <c r="Q14" s="1"/>
  <c r="K16"/>
  <c r="Q16" s="1"/>
  <c r="K20"/>
  <c r="Q20" s="1"/>
  <c r="L8" i="101"/>
  <c r="R8" s="1"/>
  <c r="S8" s="1"/>
  <c r="T8" s="1"/>
  <c r="H559" i="157" s="1"/>
  <c r="L10" i="101"/>
  <c r="R10"/>
  <c r="L12"/>
  <c r="R12"/>
  <c r="S12" s="1"/>
  <c r="T12" s="1"/>
  <c r="H563" i="157" s="1"/>
  <c r="L14" i="101"/>
  <c r="R14"/>
  <c r="S14" s="1"/>
  <c r="T14" s="1"/>
  <c r="H565" i="157" s="1"/>
  <c r="L16" i="101"/>
  <c r="R16"/>
  <c r="S16" s="1"/>
  <c r="T16" s="1"/>
  <c r="H567" i="157" s="1"/>
  <c r="L18" i="101"/>
  <c r="R18"/>
  <c r="S18" s="1"/>
  <c r="T18" s="1"/>
  <c r="H569" i="157" s="1"/>
  <c r="L20" i="101"/>
  <c r="R20"/>
  <c r="S20" s="1"/>
  <c r="T20" s="1"/>
  <c r="H571" i="157" s="1"/>
  <c r="Q8" i="83"/>
  <c r="Q12"/>
  <c r="Q18"/>
  <c r="S10" i="101"/>
  <c r="T10" s="1"/>
  <c r="H561" i="157" s="1"/>
  <c r="L9" i="101"/>
  <c r="L11"/>
  <c r="L13"/>
  <c r="L15"/>
  <c r="L17"/>
  <c r="L19"/>
  <c r="R13" l="1"/>
  <c r="S13" s="1"/>
  <c r="T13" s="1"/>
  <c r="H564" i="157" s="1"/>
  <c r="R19" i="101"/>
  <c r="S19" s="1"/>
  <c r="T19" s="1"/>
  <c r="H570" i="157" s="1"/>
  <c r="R15" i="101"/>
  <c r="S15" s="1"/>
  <c r="T15" s="1"/>
  <c r="H566" i="157" s="1"/>
  <c r="R11" i="101"/>
  <c r="S11" s="1"/>
  <c r="T11" s="1"/>
  <c r="H562" i="157" s="1"/>
  <c r="R17" i="101"/>
  <c r="S17" s="1"/>
  <c r="T17" s="1"/>
  <c r="H568" i="157" s="1"/>
  <c r="R9" i="101"/>
  <c r="S9" s="1"/>
  <c r="T9" s="1"/>
  <c r="H560" i="157" s="1"/>
  <c r="U20" i="101"/>
  <c r="X20"/>
  <c r="U18"/>
  <c r="X18"/>
  <c r="U16"/>
  <c r="X16"/>
  <c r="U14"/>
  <c r="X14"/>
  <c r="U12"/>
  <c r="X12"/>
  <c r="U10"/>
  <c r="X10"/>
  <c r="U8"/>
  <c r="X8"/>
  <c r="X17" l="1"/>
  <c r="X11"/>
  <c r="X19"/>
  <c r="X9"/>
  <c r="U9"/>
  <c r="U13"/>
  <c r="X13"/>
  <c r="X15"/>
  <c r="U15"/>
  <c r="U11"/>
  <c r="U17"/>
  <c r="U19"/>
  <c r="PT122" i="62"/>
  <c r="PT121"/>
  <c r="PT120"/>
  <c r="PT119"/>
  <c r="PT118"/>
  <c r="PT117"/>
  <c r="PT116"/>
  <c r="PT115"/>
  <c r="PT114"/>
  <c r="PT113"/>
  <c r="PT112"/>
  <c r="PT111"/>
  <c r="PT110"/>
  <c r="PT109"/>
  <c r="JP122"/>
  <c r="JP121"/>
  <c r="JP120"/>
  <c r="JP119"/>
  <c r="JP118"/>
  <c r="JP117"/>
  <c r="JP116"/>
  <c r="JP115"/>
  <c r="JP114"/>
  <c r="JP113"/>
  <c r="JP112"/>
  <c r="JP111"/>
  <c r="JP110"/>
  <c r="JP109"/>
  <c r="CR122"/>
  <c r="CR121"/>
  <c r="CR120"/>
  <c r="CR119"/>
  <c r="CR118"/>
  <c r="CR117"/>
  <c r="CR116"/>
  <c r="CR115"/>
  <c r="CR114"/>
  <c r="CR113"/>
  <c r="CR112"/>
  <c r="CR111"/>
  <c r="CR110"/>
  <c r="CR109"/>
  <c r="CH122"/>
  <c r="CH121"/>
  <c r="CH120"/>
  <c r="CH119"/>
  <c r="CH118"/>
  <c r="CH117"/>
  <c r="CH116"/>
  <c r="CH115"/>
  <c r="CH114"/>
  <c r="CH113"/>
  <c r="CH112"/>
  <c r="CH111"/>
  <c r="CH110"/>
  <c r="CH109"/>
  <c r="VN109"/>
  <c r="VN110"/>
  <c r="VN111"/>
  <c r="VN112"/>
  <c r="VN113"/>
  <c r="VN114"/>
  <c r="VN115"/>
  <c r="VN116"/>
  <c r="VN117"/>
  <c r="VN118"/>
  <c r="VN119"/>
  <c r="VN120"/>
  <c r="VN121"/>
  <c r="VN122"/>
  <c r="VD109"/>
  <c r="VD110"/>
  <c r="VD111"/>
  <c r="VD112"/>
  <c r="VD113"/>
  <c r="VD114"/>
  <c r="VD115"/>
  <c r="VD116"/>
  <c r="VD117"/>
  <c r="VD118"/>
  <c r="VD119"/>
  <c r="VD120"/>
  <c r="VD121"/>
  <c r="VD122"/>
  <c r="UT109"/>
  <c r="UT110"/>
  <c r="UT111"/>
  <c r="UT112"/>
  <c r="UT113"/>
  <c r="UT114"/>
  <c r="UT115"/>
  <c r="UT116"/>
  <c r="UT117"/>
  <c r="UT118"/>
  <c r="UT119"/>
  <c r="UT120"/>
  <c r="UT121"/>
  <c r="UT122"/>
  <c r="UJ109"/>
  <c r="UJ110"/>
  <c r="UJ111"/>
  <c r="UJ112"/>
  <c r="UJ113"/>
  <c r="UJ114"/>
  <c r="UJ115"/>
  <c r="UJ116"/>
  <c r="UJ117"/>
  <c r="UJ118"/>
  <c r="UJ119"/>
  <c r="UJ120"/>
  <c r="UJ121"/>
  <c r="UJ122"/>
  <c r="TZ109"/>
  <c r="TZ110"/>
  <c r="TZ111"/>
  <c r="TZ112"/>
  <c r="TZ113"/>
  <c r="TZ114"/>
  <c r="TZ115"/>
  <c r="TZ116"/>
  <c r="TZ117"/>
  <c r="TZ118"/>
  <c r="TZ119"/>
  <c r="TZ120"/>
  <c r="TZ121"/>
  <c r="TZ122"/>
  <c r="TP109"/>
  <c r="TP110"/>
  <c r="TP111"/>
  <c r="TP112"/>
  <c r="TP113"/>
  <c r="TP114"/>
  <c r="TP115"/>
  <c r="TP116"/>
  <c r="TP117"/>
  <c r="TP118"/>
  <c r="TP119"/>
  <c r="TP120"/>
  <c r="TP121"/>
  <c r="TP122"/>
  <c r="TF109"/>
  <c r="TF110"/>
  <c r="TF111"/>
  <c r="TF112"/>
  <c r="TF113"/>
  <c r="TF114"/>
  <c r="TF115"/>
  <c r="TF116"/>
  <c r="TF117"/>
  <c r="TF118"/>
  <c r="TF119"/>
  <c r="TF120"/>
  <c r="TF121"/>
  <c r="TF122"/>
  <c r="SV109"/>
  <c r="SV110"/>
  <c r="SV111"/>
  <c r="SV112"/>
  <c r="SV113"/>
  <c r="SV114"/>
  <c r="SV115"/>
  <c r="SV116"/>
  <c r="SV117"/>
  <c r="SV118"/>
  <c r="SV119"/>
  <c r="SV120"/>
  <c r="SV121"/>
  <c r="SV122"/>
  <c r="SL109"/>
  <c r="SL110"/>
  <c r="SL111"/>
  <c r="SL112"/>
  <c r="SL113"/>
  <c r="SL114"/>
  <c r="SL115"/>
  <c r="SL116"/>
  <c r="SL117"/>
  <c r="SL118"/>
  <c r="SL119"/>
  <c r="SL120"/>
  <c r="SL121"/>
  <c r="SL122"/>
  <c r="SB109"/>
  <c r="SB110"/>
  <c r="SB111"/>
  <c r="SB112"/>
  <c r="SB113"/>
  <c r="SB114"/>
  <c r="SB115"/>
  <c r="SB116"/>
  <c r="SB117"/>
  <c r="SB118"/>
  <c r="SB119"/>
  <c r="SB120"/>
  <c r="SB121"/>
  <c r="SB122"/>
  <c r="RR109"/>
  <c r="RR110"/>
  <c r="RR111"/>
  <c r="RR112"/>
  <c r="RR113"/>
  <c r="RR114"/>
  <c r="RR115"/>
  <c r="RR116"/>
  <c r="RR117"/>
  <c r="RR118"/>
  <c r="RR119"/>
  <c r="RR120"/>
  <c r="RR121"/>
  <c r="RR122"/>
  <c r="RH109"/>
  <c r="RH110"/>
  <c r="RH111"/>
  <c r="RH112"/>
  <c r="RH113"/>
  <c r="RH114"/>
  <c r="RH115"/>
  <c r="RH116"/>
  <c r="RH117"/>
  <c r="RH118"/>
  <c r="RH119"/>
  <c r="RH120"/>
  <c r="RH121"/>
  <c r="RH122"/>
  <c r="QX109"/>
  <c r="QX110"/>
  <c r="QX111"/>
  <c r="QX112"/>
  <c r="QX113"/>
  <c r="QX114"/>
  <c r="QX115"/>
  <c r="QX116"/>
  <c r="QX117"/>
  <c r="QX118"/>
  <c r="QX119"/>
  <c r="QX120"/>
  <c r="QX121"/>
  <c r="QX122"/>
  <c r="QN109"/>
  <c r="QN110"/>
  <c r="QN111"/>
  <c r="QN112"/>
  <c r="QN113"/>
  <c r="QN114"/>
  <c r="QN115"/>
  <c r="QN116"/>
  <c r="QN117"/>
  <c r="QN118"/>
  <c r="QN119"/>
  <c r="QN120"/>
  <c r="QN121"/>
  <c r="QN122"/>
  <c r="QD109"/>
  <c r="QD110"/>
  <c r="QD111"/>
  <c r="QD112"/>
  <c r="QD113"/>
  <c r="QD114"/>
  <c r="QD115"/>
  <c r="QD116"/>
  <c r="QD117"/>
  <c r="QD118"/>
  <c r="QD119"/>
  <c r="QD120"/>
  <c r="QD121"/>
  <c r="QD122"/>
  <c r="PJ109"/>
  <c r="PJ110"/>
  <c r="PJ111"/>
  <c r="PJ112"/>
  <c r="PJ113"/>
  <c r="PJ114"/>
  <c r="PJ115"/>
  <c r="PJ116"/>
  <c r="PJ117"/>
  <c r="PJ118"/>
  <c r="PJ119"/>
  <c r="PJ120"/>
  <c r="PJ121"/>
  <c r="PJ122"/>
  <c r="OZ109"/>
  <c r="OZ110"/>
  <c r="OZ111"/>
  <c r="OZ112"/>
  <c r="OZ113"/>
  <c r="OZ114"/>
  <c r="OZ115"/>
  <c r="OZ116"/>
  <c r="OZ117"/>
  <c r="OZ118"/>
  <c r="OZ119"/>
  <c r="OZ120"/>
  <c r="OZ121"/>
  <c r="OZ122"/>
  <c r="OP109"/>
  <c r="OP110"/>
  <c r="OP111"/>
  <c r="OP112"/>
  <c r="OP113"/>
  <c r="OP114"/>
  <c r="OP115"/>
  <c r="OP116"/>
  <c r="OP117"/>
  <c r="OP118"/>
  <c r="OP119"/>
  <c r="OP120"/>
  <c r="OP121"/>
  <c r="OP122"/>
  <c r="OF109"/>
  <c r="OF110"/>
  <c r="OF111"/>
  <c r="OF112"/>
  <c r="OF113"/>
  <c r="OF114"/>
  <c r="OF115"/>
  <c r="OF116"/>
  <c r="OF117"/>
  <c r="OF118"/>
  <c r="OF119"/>
  <c r="OF120"/>
  <c r="OF121"/>
  <c r="OF122"/>
  <c r="NV109"/>
  <c r="NV110"/>
  <c r="NV111"/>
  <c r="NV112"/>
  <c r="NV113"/>
  <c r="NV114"/>
  <c r="NV115"/>
  <c r="NV116"/>
  <c r="NV117"/>
  <c r="NV118"/>
  <c r="NV119"/>
  <c r="NV120"/>
  <c r="NV121"/>
  <c r="NV122"/>
  <c r="NL109"/>
  <c r="NL110"/>
  <c r="NL111"/>
  <c r="NL112"/>
  <c r="NL113"/>
  <c r="NL114"/>
  <c r="NL115"/>
  <c r="NL116"/>
  <c r="NL117"/>
  <c r="NL118"/>
  <c r="NL119"/>
  <c r="NL120"/>
  <c r="NL121"/>
  <c r="NL122"/>
  <c r="NB109"/>
  <c r="NB110"/>
  <c r="NB111"/>
  <c r="NB112"/>
  <c r="NB113"/>
  <c r="NB114"/>
  <c r="NB115"/>
  <c r="NB116"/>
  <c r="NB117"/>
  <c r="NB118"/>
  <c r="NB119"/>
  <c r="NB120"/>
  <c r="NB121"/>
  <c r="NB122"/>
  <c r="MR109"/>
  <c r="MR110"/>
  <c r="MR111"/>
  <c r="MR112"/>
  <c r="MR113"/>
  <c r="MR114"/>
  <c r="MR115"/>
  <c r="MR116"/>
  <c r="MR117"/>
  <c r="MR118"/>
  <c r="MR119"/>
  <c r="MR120"/>
  <c r="MR121"/>
  <c r="MR122"/>
  <c r="MH109"/>
  <c r="MH110"/>
  <c r="MH111"/>
  <c r="MH112"/>
  <c r="MH113"/>
  <c r="MH114"/>
  <c r="MH115"/>
  <c r="MH116"/>
  <c r="MH117"/>
  <c r="MH118"/>
  <c r="MH119"/>
  <c r="MH120"/>
  <c r="MH121"/>
  <c r="MH122"/>
  <c r="LX109"/>
  <c r="LX110"/>
  <c r="LX111"/>
  <c r="LX112"/>
  <c r="LX113"/>
  <c r="LX114"/>
  <c r="LX115"/>
  <c r="LX116"/>
  <c r="LX117"/>
  <c r="LX118"/>
  <c r="LX119"/>
  <c r="LX120"/>
  <c r="LX121"/>
  <c r="LX122"/>
  <c r="LN109"/>
  <c r="LN110"/>
  <c r="LN111"/>
  <c r="LN112"/>
  <c r="LN113"/>
  <c r="LN114"/>
  <c r="LN115"/>
  <c r="LN116"/>
  <c r="LN117"/>
  <c r="LN118"/>
  <c r="LN119"/>
  <c r="LN120"/>
  <c r="LN121"/>
  <c r="LN122"/>
  <c r="LD109"/>
  <c r="LD110"/>
  <c r="LD111"/>
  <c r="LD112"/>
  <c r="LD113"/>
  <c r="LD114"/>
  <c r="LD115"/>
  <c r="LD116"/>
  <c r="LD117"/>
  <c r="LD118"/>
  <c r="LD119"/>
  <c r="LD120"/>
  <c r="LD121"/>
  <c r="LD122"/>
  <c r="KT109"/>
  <c r="KT110"/>
  <c r="KT111"/>
  <c r="KT112"/>
  <c r="KT113"/>
  <c r="KT114"/>
  <c r="KT115"/>
  <c r="KT116"/>
  <c r="KT117"/>
  <c r="KT118"/>
  <c r="KT119"/>
  <c r="KT120"/>
  <c r="KT121"/>
  <c r="KT122"/>
  <c r="KJ109"/>
  <c r="KJ110"/>
  <c r="KJ111"/>
  <c r="KJ112"/>
  <c r="KJ113"/>
  <c r="KJ114"/>
  <c r="KJ115"/>
  <c r="KJ116"/>
  <c r="KJ117"/>
  <c r="KJ118"/>
  <c r="KJ119"/>
  <c r="KJ120"/>
  <c r="KJ121"/>
  <c r="KJ122"/>
  <c r="JZ109"/>
  <c r="JZ110"/>
  <c r="JZ111"/>
  <c r="JZ112"/>
  <c r="JZ113"/>
  <c r="JZ114"/>
  <c r="JZ115"/>
  <c r="JZ116"/>
  <c r="JZ117"/>
  <c r="JZ118"/>
  <c r="JZ119"/>
  <c r="JZ120"/>
  <c r="JZ121"/>
  <c r="JZ122"/>
  <c r="JF109"/>
  <c r="JF110"/>
  <c r="JF111"/>
  <c r="JF112"/>
  <c r="JF113"/>
  <c r="JF114"/>
  <c r="JF115"/>
  <c r="JF116"/>
  <c r="JF117"/>
  <c r="JF118"/>
  <c r="JF119"/>
  <c r="JF120"/>
  <c r="JF121"/>
  <c r="JF122"/>
  <c r="IV109"/>
  <c r="IV110"/>
  <c r="IV111"/>
  <c r="IV112"/>
  <c r="IV113"/>
  <c r="IV114"/>
  <c r="IV115"/>
  <c r="IV116"/>
  <c r="IV117"/>
  <c r="IV118"/>
  <c r="IV119"/>
  <c r="IV120"/>
  <c r="IV121"/>
  <c r="IV122"/>
  <c r="IL109"/>
  <c r="IL111"/>
  <c r="IL112"/>
  <c r="IL113"/>
  <c r="IL114"/>
  <c r="IL115"/>
  <c r="IL116"/>
  <c r="IL117"/>
  <c r="IL118"/>
  <c r="IL119"/>
  <c r="IL120"/>
  <c r="IL121"/>
  <c r="IL122"/>
  <c r="IB109"/>
  <c r="IB110"/>
  <c r="IB111"/>
  <c r="IB112"/>
  <c r="IB113"/>
  <c r="IB114"/>
  <c r="IB115"/>
  <c r="IB116"/>
  <c r="IB117"/>
  <c r="IB118"/>
  <c r="IB119"/>
  <c r="IB120"/>
  <c r="IB121"/>
  <c r="IB122"/>
  <c r="HR109"/>
  <c r="HR110"/>
  <c r="HR111"/>
  <c r="HR112"/>
  <c r="HR113"/>
  <c r="HR114"/>
  <c r="HR115"/>
  <c r="HR116"/>
  <c r="HR117"/>
  <c r="HR118"/>
  <c r="HR119"/>
  <c r="HR120"/>
  <c r="HR121"/>
  <c r="HR122"/>
  <c r="HH109"/>
  <c r="HH110"/>
  <c r="HH111"/>
  <c r="HH112"/>
  <c r="HH113"/>
  <c r="HH114"/>
  <c r="HH115"/>
  <c r="HH116"/>
  <c r="HH117"/>
  <c r="HH118"/>
  <c r="HH119"/>
  <c r="HH120"/>
  <c r="HH121"/>
  <c r="HH122"/>
  <c r="GX109"/>
  <c r="GX110"/>
  <c r="GX111"/>
  <c r="GX112"/>
  <c r="GX113"/>
  <c r="GX114"/>
  <c r="GX115"/>
  <c r="GX116"/>
  <c r="GX117"/>
  <c r="GX118"/>
  <c r="GX119"/>
  <c r="GX120"/>
  <c r="GX121"/>
  <c r="GX122"/>
  <c r="GN109"/>
  <c r="GN110"/>
  <c r="GN111"/>
  <c r="GN112"/>
  <c r="GN113"/>
  <c r="GN114"/>
  <c r="GN115"/>
  <c r="GN116"/>
  <c r="GN117"/>
  <c r="GN118"/>
  <c r="GN119"/>
  <c r="GN120"/>
  <c r="GN121"/>
  <c r="GN122"/>
  <c r="GD109"/>
  <c r="GD110"/>
  <c r="GD111"/>
  <c r="GD112"/>
  <c r="GD113"/>
  <c r="GD114"/>
  <c r="GD115"/>
  <c r="GD116"/>
  <c r="GD117"/>
  <c r="GD118"/>
  <c r="GD119"/>
  <c r="GD120"/>
  <c r="GD121"/>
  <c r="GD122"/>
  <c r="FT109"/>
  <c r="FT110"/>
  <c r="FT111"/>
  <c r="FT112"/>
  <c r="FT113"/>
  <c r="FT114"/>
  <c r="FT115"/>
  <c r="FT116"/>
  <c r="FT117"/>
  <c r="FT118"/>
  <c r="FT119"/>
  <c r="FT120"/>
  <c r="FT121"/>
  <c r="FT122"/>
  <c r="FJ109"/>
  <c r="FJ110"/>
  <c r="FJ111"/>
  <c r="FJ112"/>
  <c r="FJ113"/>
  <c r="FJ114"/>
  <c r="FJ115"/>
  <c r="FJ116"/>
  <c r="FJ117"/>
  <c r="FJ118"/>
  <c r="FJ119"/>
  <c r="FJ120"/>
  <c r="FJ121"/>
  <c r="FJ122"/>
  <c r="EZ109"/>
  <c r="EZ110"/>
  <c r="EZ111"/>
  <c r="EZ112"/>
  <c r="EZ113"/>
  <c r="EZ114"/>
  <c r="EZ115"/>
  <c r="EZ116"/>
  <c r="EZ117"/>
  <c r="EZ118"/>
  <c r="EZ119"/>
  <c r="EZ120"/>
  <c r="EZ121"/>
  <c r="EZ122"/>
  <c r="EP109"/>
  <c r="EP110"/>
  <c r="EP111"/>
  <c r="EP112"/>
  <c r="EP113"/>
  <c r="EP114"/>
  <c r="EP115"/>
  <c r="EP116"/>
  <c r="EP117"/>
  <c r="EP118"/>
  <c r="EP119"/>
  <c r="EP120"/>
  <c r="EP121"/>
  <c r="EP122"/>
  <c r="EF109"/>
  <c r="EF110"/>
  <c r="EF111"/>
  <c r="EF112"/>
  <c r="EF113"/>
  <c r="EF114"/>
  <c r="EF115"/>
  <c r="EF116"/>
  <c r="EF117"/>
  <c r="EF118"/>
  <c r="EF119"/>
  <c r="EF120"/>
  <c r="EF121"/>
  <c r="EF122"/>
  <c r="DV109"/>
  <c r="DV110"/>
  <c r="DV111"/>
  <c r="DV112"/>
  <c r="DV113"/>
  <c r="DV114"/>
  <c r="DV115"/>
  <c r="DV116"/>
  <c r="DV117"/>
  <c r="DV118"/>
  <c r="DV119"/>
  <c r="DV120"/>
  <c r="DV121"/>
  <c r="DV122"/>
  <c r="DL109"/>
  <c r="DL110"/>
  <c r="DL111"/>
  <c r="DL112"/>
  <c r="DL113"/>
  <c r="DL114"/>
  <c r="DL115"/>
  <c r="DL116"/>
  <c r="DL117"/>
  <c r="DL118"/>
  <c r="DL119"/>
  <c r="DL120"/>
  <c r="DL121"/>
  <c r="DL122"/>
  <c r="DB109"/>
  <c r="DB110"/>
  <c r="DB111"/>
  <c r="DB112"/>
  <c r="DB113"/>
  <c r="DB114"/>
  <c r="DB116"/>
  <c r="DB117"/>
  <c r="DB118"/>
  <c r="DB119"/>
  <c r="DB120"/>
  <c r="DB121"/>
  <c r="DB122"/>
  <c r="BX109"/>
  <c r="BX110"/>
  <c r="BX111"/>
  <c r="BX112"/>
  <c r="BX113"/>
  <c r="BX114"/>
  <c r="BX115"/>
  <c r="BX116"/>
  <c r="BX117"/>
  <c r="BX118"/>
  <c r="BX119"/>
  <c r="BX120"/>
  <c r="BX121"/>
  <c r="BX122"/>
  <c r="BN109"/>
  <c r="BN110"/>
  <c r="BN111"/>
  <c r="BN112"/>
  <c r="BN113"/>
  <c r="BN114"/>
  <c r="BN115"/>
  <c r="BN116"/>
  <c r="BN117"/>
  <c r="BN118"/>
  <c r="BN119"/>
  <c r="BN120"/>
  <c r="BN121"/>
  <c r="BN122"/>
  <c r="BD109"/>
  <c r="BD110"/>
  <c r="BD111"/>
  <c r="BD112"/>
  <c r="BD113"/>
  <c r="BD114"/>
  <c r="BD115"/>
  <c r="BD116"/>
  <c r="BD117"/>
  <c r="BD118"/>
  <c r="BD119"/>
  <c r="BD120"/>
  <c r="BD121"/>
  <c r="BD122"/>
  <c r="AT109"/>
  <c r="AT110"/>
  <c r="AT111"/>
  <c r="AT112"/>
  <c r="AT113"/>
  <c r="AT114"/>
  <c r="AT115"/>
  <c r="AT116"/>
  <c r="AT117"/>
  <c r="AT118"/>
  <c r="AT119"/>
  <c r="AT120"/>
  <c r="AT121"/>
  <c r="AT122"/>
  <c r="AJ109"/>
  <c r="AJ110"/>
  <c r="AJ111"/>
  <c r="AJ112"/>
  <c r="AJ113"/>
  <c r="AJ114"/>
  <c r="AJ115"/>
  <c r="AJ116"/>
  <c r="AJ117"/>
  <c r="AJ118"/>
  <c r="AJ119"/>
  <c r="AJ120"/>
  <c r="AJ121"/>
  <c r="AJ122"/>
  <c r="Z109"/>
  <c r="Z110"/>
  <c r="Z111"/>
  <c r="Z112"/>
  <c r="Z113"/>
  <c r="Z114"/>
  <c r="Z115"/>
  <c r="Z116"/>
  <c r="Z117"/>
  <c r="Z118"/>
  <c r="Z119"/>
  <c r="Z120"/>
  <c r="Z121"/>
  <c r="Z122"/>
  <c r="P109"/>
  <c r="P110"/>
  <c r="S14"/>
  <c r="P112"/>
  <c r="P113"/>
  <c r="S17"/>
  <c r="P115"/>
  <c r="S19"/>
  <c r="S20"/>
  <c r="P118"/>
  <c r="S22"/>
  <c r="P120"/>
  <c r="S24"/>
  <c r="P122"/>
  <c r="F109"/>
  <c r="F110"/>
  <c r="F111"/>
  <c r="I15"/>
  <c r="F113"/>
  <c r="F114"/>
  <c r="I18"/>
  <c r="I19"/>
  <c r="I20"/>
  <c r="I21"/>
  <c r="I22"/>
  <c r="F120"/>
  <c r="I24"/>
  <c r="F122"/>
  <c r="I14"/>
  <c r="I16"/>
  <c r="I17"/>
  <c r="S21"/>
  <c r="I23"/>
  <c r="S23"/>
  <c r="I25"/>
  <c r="S25"/>
  <c r="F115" l="1"/>
  <c r="F117"/>
  <c r="F119"/>
  <c r="F121"/>
  <c r="P111"/>
  <c r="P117"/>
  <c r="P119"/>
  <c r="P121"/>
  <c r="F112"/>
  <c r="F116"/>
  <c r="F118"/>
  <c r="P114"/>
  <c r="P116"/>
  <c r="DB115"/>
  <c r="IL110"/>
  <c r="K112" i="55" l="1"/>
  <c r="K160"/>
  <c r="K184"/>
  <c r="K183"/>
  <c r="VN138" i="62" l="1"/>
  <c r="VN137"/>
  <c r="VN136"/>
  <c r="VN135"/>
  <c r="VN134"/>
  <c r="VN133"/>
  <c r="VN132"/>
  <c r="VN131"/>
  <c r="VN130"/>
  <c r="VN129"/>
  <c r="VN128"/>
  <c r="VN127"/>
  <c r="VN126"/>
  <c r="VN125"/>
  <c r="VU123"/>
  <c r="VD138"/>
  <c r="VD137"/>
  <c r="VD136"/>
  <c r="VD135"/>
  <c r="VD134"/>
  <c r="VD133"/>
  <c r="VD132"/>
  <c r="VD131"/>
  <c r="VD130"/>
  <c r="VD129"/>
  <c r="VD128"/>
  <c r="VD127"/>
  <c r="VD126"/>
  <c r="VD125"/>
  <c r="VK123"/>
  <c r="UT138"/>
  <c r="UT137"/>
  <c r="UT136"/>
  <c r="UT135"/>
  <c r="UT134"/>
  <c r="UT133"/>
  <c r="UT132"/>
  <c r="UT131"/>
  <c r="UT130"/>
  <c r="UT129"/>
  <c r="UT128"/>
  <c r="UT127"/>
  <c r="UT126"/>
  <c r="UT125"/>
  <c r="VA123"/>
  <c r="UJ138"/>
  <c r="UJ137"/>
  <c r="UJ136"/>
  <c r="UJ135"/>
  <c r="UJ134"/>
  <c r="UJ133"/>
  <c r="UJ132"/>
  <c r="UJ131"/>
  <c r="UJ130"/>
  <c r="UJ129"/>
  <c r="UJ128"/>
  <c r="UJ127"/>
  <c r="UJ126"/>
  <c r="UJ125"/>
  <c r="UQ123"/>
  <c r="TZ138"/>
  <c r="TZ137"/>
  <c r="TZ136"/>
  <c r="TZ135"/>
  <c r="TZ134"/>
  <c r="TZ133"/>
  <c r="TZ132"/>
  <c r="TZ131"/>
  <c r="TZ130"/>
  <c r="TZ129"/>
  <c r="TZ128"/>
  <c r="TZ127"/>
  <c r="TZ126"/>
  <c r="TZ125"/>
  <c r="UG123"/>
  <c r="TP138"/>
  <c r="TP137"/>
  <c r="TP136"/>
  <c r="TP135"/>
  <c r="TP134"/>
  <c r="TP133"/>
  <c r="TP132"/>
  <c r="TP131"/>
  <c r="TP130"/>
  <c r="TP129"/>
  <c r="TP128"/>
  <c r="TP127"/>
  <c r="TP126"/>
  <c r="TP125"/>
  <c r="TW123"/>
  <c r="TF138"/>
  <c r="TF137"/>
  <c r="TF136"/>
  <c r="TF135"/>
  <c r="TF134"/>
  <c r="TF133"/>
  <c r="TF132"/>
  <c r="TF131"/>
  <c r="TF130"/>
  <c r="TF129"/>
  <c r="TF128"/>
  <c r="TF127"/>
  <c r="TF126"/>
  <c r="TF125"/>
  <c r="TM123"/>
  <c r="SV138"/>
  <c r="SV137"/>
  <c r="SV136"/>
  <c r="SV135"/>
  <c r="SV134"/>
  <c r="SV133"/>
  <c r="SV132"/>
  <c r="SV131"/>
  <c r="SV130"/>
  <c r="SV129"/>
  <c r="SV128"/>
  <c r="SV127"/>
  <c r="SV126"/>
  <c r="SV125"/>
  <c r="TC123"/>
  <c r="SL138"/>
  <c r="SL137"/>
  <c r="SL136"/>
  <c r="SL135"/>
  <c r="SL134"/>
  <c r="SL133"/>
  <c r="SL132"/>
  <c r="SL131"/>
  <c r="SL130"/>
  <c r="SL129"/>
  <c r="SL128"/>
  <c r="SL127"/>
  <c r="SL126"/>
  <c r="SL125"/>
  <c r="SS123"/>
  <c r="SB138"/>
  <c r="SB137"/>
  <c r="SB136"/>
  <c r="SB135"/>
  <c r="SB134"/>
  <c r="SB133"/>
  <c r="SB132"/>
  <c r="SB131"/>
  <c r="SB130"/>
  <c r="SB129"/>
  <c r="SB128"/>
  <c r="SB127"/>
  <c r="SB126"/>
  <c r="SB125"/>
  <c r="SI123"/>
  <c r="RR138"/>
  <c r="RR137"/>
  <c r="RR136"/>
  <c r="RR135"/>
  <c r="RR134"/>
  <c r="RR133"/>
  <c r="RR132"/>
  <c r="RR131"/>
  <c r="RR130"/>
  <c r="RR129"/>
  <c r="RR128"/>
  <c r="RR127"/>
  <c r="RR126"/>
  <c r="RR125"/>
  <c r="RY123"/>
  <c r="RH138"/>
  <c r="RH137"/>
  <c r="RH136"/>
  <c r="RH135"/>
  <c r="RH134"/>
  <c r="RH133"/>
  <c r="RH132"/>
  <c r="RH131"/>
  <c r="RH130"/>
  <c r="RH129"/>
  <c r="RH128"/>
  <c r="RH127"/>
  <c r="RH126"/>
  <c r="RH125"/>
  <c r="RO123"/>
  <c r="QX138"/>
  <c r="QX137"/>
  <c r="QX136"/>
  <c r="QX135"/>
  <c r="QX134"/>
  <c r="QX133"/>
  <c r="QX132"/>
  <c r="QX131"/>
  <c r="QX130"/>
  <c r="QX129"/>
  <c r="QX128"/>
  <c r="QX127"/>
  <c r="QX126"/>
  <c r="QX125"/>
  <c r="RE123"/>
  <c r="QN138"/>
  <c r="QN137"/>
  <c r="QN136"/>
  <c r="QN135"/>
  <c r="QN134"/>
  <c r="QN133"/>
  <c r="QN132"/>
  <c r="QN131"/>
  <c r="QN130"/>
  <c r="QN129"/>
  <c r="QN128"/>
  <c r="QN127"/>
  <c r="QN126"/>
  <c r="QN125"/>
  <c r="QU123"/>
  <c r="QD138"/>
  <c r="QD137"/>
  <c r="QD136"/>
  <c r="QD135"/>
  <c r="QD134"/>
  <c r="QD133"/>
  <c r="QD132"/>
  <c r="QD131"/>
  <c r="QD130"/>
  <c r="QD129"/>
  <c r="QD128"/>
  <c r="QD127"/>
  <c r="QD126"/>
  <c r="QD125"/>
  <c r="QK123"/>
  <c r="PT138"/>
  <c r="PT137"/>
  <c r="PT136"/>
  <c r="PT135"/>
  <c r="PT134"/>
  <c r="PT133"/>
  <c r="PT132"/>
  <c r="PT131"/>
  <c r="PT130"/>
  <c r="PT129"/>
  <c r="PT128"/>
  <c r="PT127"/>
  <c r="PT126"/>
  <c r="PT125"/>
  <c r="QA123"/>
  <c r="PT123"/>
  <c r="PJ138"/>
  <c r="PJ137"/>
  <c r="PJ136"/>
  <c r="PJ135"/>
  <c r="PJ134"/>
  <c r="PJ133"/>
  <c r="PJ132"/>
  <c r="PJ131"/>
  <c r="PJ130"/>
  <c r="PJ129"/>
  <c r="PJ128"/>
  <c r="PJ127"/>
  <c r="PJ126"/>
  <c r="PJ125"/>
  <c r="PQ123"/>
  <c r="OZ138"/>
  <c r="OZ137"/>
  <c r="OZ136"/>
  <c r="OZ135"/>
  <c r="OZ134"/>
  <c r="OZ133"/>
  <c r="OZ132"/>
  <c r="OZ131"/>
  <c r="OZ130"/>
  <c r="OZ129"/>
  <c r="OZ128"/>
  <c r="OZ127"/>
  <c r="OZ126"/>
  <c r="OZ125"/>
  <c r="PG123"/>
  <c r="OP138"/>
  <c r="OP137"/>
  <c r="OP136"/>
  <c r="OP135"/>
  <c r="OP134"/>
  <c r="OP133"/>
  <c r="OP132"/>
  <c r="OP131"/>
  <c r="OP130"/>
  <c r="OP129"/>
  <c r="OP128"/>
  <c r="OP127"/>
  <c r="OP126"/>
  <c r="OP125"/>
  <c r="OW123"/>
  <c r="OF138"/>
  <c r="OF137"/>
  <c r="OF136"/>
  <c r="OF135"/>
  <c r="OF134"/>
  <c r="OF133"/>
  <c r="OF132"/>
  <c r="OF131"/>
  <c r="OF130"/>
  <c r="OF129"/>
  <c r="OF128"/>
  <c r="OF127"/>
  <c r="OF126"/>
  <c r="OF125"/>
  <c r="OM123"/>
  <c r="NV138"/>
  <c r="NV137"/>
  <c r="NV136"/>
  <c r="NV135"/>
  <c r="NV134"/>
  <c r="NV133"/>
  <c r="NV132"/>
  <c r="NV131"/>
  <c r="NV130"/>
  <c r="NV129"/>
  <c r="NV128"/>
  <c r="NV127"/>
  <c r="NV126"/>
  <c r="NV125"/>
  <c r="OC123"/>
  <c r="NL138"/>
  <c r="NL137"/>
  <c r="NL136"/>
  <c r="NL135"/>
  <c r="NL134"/>
  <c r="NL133"/>
  <c r="NL132"/>
  <c r="NL131"/>
  <c r="NL130"/>
  <c r="NL129"/>
  <c r="NL128"/>
  <c r="NL127"/>
  <c r="NL126"/>
  <c r="NL125"/>
  <c r="NS123"/>
  <c r="NB138"/>
  <c r="NB137"/>
  <c r="NB136"/>
  <c r="NB135"/>
  <c r="NB134"/>
  <c r="NB133"/>
  <c r="NB132"/>
  <c r="NB131"/>
  <c r="NB130"/>
  <c r="NB129"/>
  <c r="NB128"/>
  <c r="NB127"/>
  <c r="NB126"/>
  <c r="NB125"/>
  <c r="NI123"/>
  <c r="MR138"/>
  <c r="MR137"/>
  <c r="MR136"/>
  <c r="MR135"/>
  <c r="MR134"/>
  <c r="MR133"/>
  <c r="MR132"/>
  <c r="MR131"/>
  <c r="MR130"/>
  <c r="MR129"/>
  <c r="MR128"/>
  <c r="MR127"/>
  <c r="MR126"/>
  <c r="MR125"/>
  <c r="MY123"/>
  <c r="MH138"/>
  <c r="MH137"/>
  <c r="MH136"/>
  <c r="MH135"/>
  <c r="MH134"/>
  <c r="MH133"/>
  <c r="MH132"/>
  <c r="MH131"/>
  <c r="MH130"/>
  <c r="MH129"/>
  <c r="MH128"/>
  <c r="MH127"/>
  <c r="MH126"/>
  <c r="MH125"/>
  <c r="MO123"/>
  <c r="LX138"/>
  <c r="LX137"/>
  <c r="LX136"/>
  <c r="LX135"/>
  <c r="LX134"/>
  <c r="LX133"/>
  <c r="LX132"/>
  <c r="LX131"/>
  <c r="LX130"/>
  <c r="LX129"/>
  <c r="LX128"/>
  <c r="LX127"/>
  <c r="LX126"/>
  <c r="LX125"/>
  <c r="ME123"/>
  <c r="LN138"/>
  <c r="LN137"/>
  <c r="LN136"/>
  <c r="LN135"/>
  <c r="LN134"/>
  <c r="LN133"/>
  <c r="LN132"/>
  <c r="LN131"/>
  <c r="LN130"/>
  <c r="LN129"/>
  <c r="LN128"/>
  <c r="LN127"/>
  <c r="LN126"/>
  <c r="LN125"/>
  <c r="LU123"/>
  <c r="LD138"/>
  <c r="LD137"/>
  <c r="LD136"/>
  <c r="LD135"/>
  <c r="LD134"/>
  <c r="LD133"/>
  <c r="LD132"/>
  <c r="LD131"/>
  <c r="LD130"/>
  <c r="LD129"/>
  <c r="LD128"/>
  <c r="LD127"/>
  <c r="LD126"/>
  <c r="LD125"/>
  <c r="LK123"/>
  <c r="KT138"/>
  <c r="KT137"/>
  <c r="KT136"/>
  <c r="KT135"/>
  <c r="KT134"/>
  <c r="KT133"/>
  <c r="KT132"/>
  <c r="KT131"/>
  <c r="KT130"/>
  <c r="KT129"/>
  <c r="KT128"/>
  <c r="KT127"/>
  <c r="KT126"/>
  <c r="KT125"/>
  <c r="LA123"/>
  <c r="KJ138"/>
  <c r="KJ137"/>
  <c r="KJ136"/>
  <c r="KJ135"/>
  <c r="KJ134"/>
  <c r="KJ133"/>
  <c r="KJ132"/>
  <c r="KJ131"/>
  <c r="KJ130"/>
  <c r="KJ129"/>
  <c r="KJ128"/>
  <c r="KJ127"/>
  <c r="KJ126"/>
  <c r="KJ125"/>
  <c r="KQ123"/>
  <c r="JZ138"/>
  <c r="JZ137"/>
  <c r="JZ136"/>
  <c r="JZ135"/>
  <c r="JZ134"/>
  <c r="JZ133"/>
  <c r="JZ132"/>
  <c r="JZ131"/>
  <c r="JZ130"/>
  <c r="JZ129"/>
  <c r="JZ128"/>
  <c r="JZ127"/>
  <c r="JZ126"/>
  <c r="JZ125"/>
  <c r="KG123"/>
  <c r="JP138"/>
  <c r="JP137"/>
  <c r="JP136"/>
  <c r="JP135"/>
  <c r="JP134"/>
  <c r="JP133"/>
  <c r="JP132"/>
  <c r="JP131"/>
  <c r="JP130"/>
  <c r="JP129"/>
  <c r="JP128"/>
  <c r="JP127"/>
  <c r="JP126"/>
  <c r="JP123" s="1"/>
  <c r="JP125"/>
  <c r="JW123"/>
  <c r="JF138"/>
  <c r="JF137"/>
  <c r="JF136"/>
  <c r="JF135"/>
  <c r="JF134"/>
  <c r="JF133"/>
  <c r="JF132"/>
  <c r="JF131"/>
  <c r="JF130"/>
  <c r="JF129"/>
  <c r="JF128"/>
  <c r="JF127"/>
  <c r="JF126"/>
  <c r="JF125"/>
  <c r="JM123"/>
  <c r="IV138"/>
  <c r="IV137"/>
  <c r="IV136"/>
  <c r="IV135"/>
  <c r="IV134"/>
  <c r="IV133"/>
  <c r="IV132"/>
  <c r="IV131"/>
  <c r="IV130"/>
  <c r="IV129"/>
  <c r="IV128"/>
  <c r="IV127"/>
  <c r="IV126"/>
  <c r="IV125"/>
  <c r="JC123"/>
  <c r="IL138"/>
  <c r="IL137"/>
  <c r="IL136"/>
  <c r="IL135"/>
  <c r="IL134"/>
  <c r="IL133"/>
  <c r="IL132"/>
  <c r="IL131"/>
  <c r="IL130"/>
  <c r="IL129"/>
  <c r="IL128"/>
  <c r="IL127"/>
  <c r="IL126"/>
  <c r="IL125"/>
  <c r="IS123"/>
  <c r="IB138"/>
  <c r="IB137"/>
  <c r="IB136"/>
  <c r="IB135"/>
  <c r="IB134"/>
  <c r="IB133"/>
  <c r="IB132"/>
  <c r="IB131"/>
  <c r="IB130"/>
  <c r="IB129"/>
  <c r="IB128"/>
  <c r="IB127"/>
  <c r="IB126"/>
  <c r="IB125"/>
  <c r="II123"/>
  <c r="HR138"/>
  <c r="HR137"/>
  <c r="HR136"/>
  <c r="HR135"/>
  <c r="HR134"/>
  <c r="HR133"/>
  <c r="HR132"/>
  <c r="HR131"/>
  <c r="HR130"/>
  <c r="HR129"/>
  <c r="HR128"/>
  <c r="HR127"/>
  <c r="HR126"/>
  <c r="HR125"/>
  <c r="HY123"/>
  <c r="HH138"/>
  <c r="HH137"/>
  <c r="HH136"/>
  <c r="HH135"/>
  <c r="HH134"/>
  <c r="HH133"/>
  <c r="HH132"/>
  <c r="HH131"/>
  <c r="HH130"/>
  <c r="HH129"/>
  <c r="HH128"/>
  <c r="HH127"/>
  <c r="HH126"/>
  <c r="HH125"/>
  <c r="HO123"/>
  <c r="GX138"/>
  <c r="GX137"/>
  <c r="GX136"/>
  <c r="GX135"/>
  <c r="GX134"/>
  <c r="GX133"/>
  <c r="GX132"/>
  <c r="GX131"/>
  <c r="GX130"/>
  <c r="GX129"/>
  <c r="GX128"/>
  <c r="GX127"/>
  <c r="GX126"/>
  <c r="GX125"/>
  <c r="HE123"/>
  <c r="GN138"/>
  <c r="GN137"/>
  <c r="GN136"/>
  <c r="GN135"/>
  <c r="GN134"/>
  <c r="GN133"/>
  <c r="GN132"/>
  <c r="GN131"/>
  <c r="GN130"/>
  <c r="GN129"/>
  <c r="GN128"/>
  <c r="GN127"/>
  <c r="GN126"/>
  <c r="GN125"/>
  <c r="GU123"/>
  <c r="GD138"/>
  <c r="GD137"/>
  <c r="GD136"/>
  <c r="GD135"/>
  <c r="GD134"/>
  <c r="GD133"/>
  <c r="GD132"/>
  <c r="GD131"/>
  <c r="GD130"/>
  <c r="GD129"/>
  <c r="GD128"/>
  <c r="GD127"/>
  <c r="GD126"/>
  <c r="GD125"/>
  <c r="GK123"/>
  <c r="FT138"/>
  <c r="FT137"/>
  <c r="FT136"/>
  <c r="FT135"/>
  <c r="FT134"/>
  <c r="FT133"/>
  <c r="FT132"/>
  <c r="FT131"/>
  <c r="FT130"/>
  <c r="FT129"/>
  <c r="FT128"/>
  <c r="FT127"/>
  <c r="FT126"/>
  <c r="FT125"/>
  <c r="GA123"/>
  <c r="FJ138"/>
  <c r="FJ137"/>
  <c r="FJ136"/>
  <c r="FJ135"/>
  <c r="FJ134"/>
  <c r="FJ133"/>
  <c r="FJ132"/>
  <c r="FJ131"/>
  <c r="FJ130"/>
  <c r="FJ129"/>
  <c r="FJ128"/>
  <c r="FJ127"/>
  <c r="FJ126"/>
  <c r="FJ125"/>
  <c r="FQ123"/>
  <c r="EZ138"/>
  <c r="EZ137"/>
  <c r="EZ136"/>
  <c r="EZ135"/>
  <c r="EZ134"/>
  <c r="EZ133"/>
  <c r="EZ132"/>
  <c r="EZ131"/>
  <c r="EZ130"/>
  <c r="EZ129"/>
  <c r="EZ128"/>
  <c r="EZ127"/>
  <c r="EZ126"/>
  <c r="EZ125"/>
  <c r="FG123"/>
  <c r="EP138"/>
  <c r="EP137"/>
  <c r="EP136"/>
  <c r="EP135"/>
  <c r="EP134"/>
  <c r="EP133"/>
  <c r="EP132"/>
  <c r="EP131"/>
  <c r="EP130"/>
  <c r="EP129"/>
  <c r="EP128"/>
  <c r="EP127"/>
  <c r="EP126"/>
  <c r="EP125"/>
  <c r="EW123"/>
  <c r="EF138"/>
  <c r="EF137"/>
  <c r="EF136"/>
  <c r="EF135"/>
  <c r="EF134"/>
  <c r="EF133"/>
  <c r="EF132"/>
  <c r="EF131"/>
  <c r="EF130"/>
  <c r="EF129"/>
  <c r="EF128"/>
  <c r="EF127"/>
  <c r="EF126"/>
  <c r="EF125"/>
  <c r="EM123"/>
  <c r="DV138"/>
  <c r="DV137"/>
  <c r="DV136"/>
  <c r="DV135"/>
  <c r="DV134"/>
  <c r="DV133"/>
  <c r="DV132"/>
  <c r="DV131"/>
  <c r="DV130"/>
  <c r="DV129"/>
  <c r="DV128"/>
  <c r="DV127"/>
  <c r="DV126"/>
  <c r="DV125"/>
  <c r="EC123"/>
  <c r="DL138"/>
  <c r="DL137"/>
  <c r="DL136"/>
  <c r="DL135"/>
  <c r="DL134"/>
  <c r="DL133"/>
  <c r="DL132"/>
  <c r="DL131"/>
  <c r="DL130"/>
  <c r="DL129"/>
  <c r="DL128"/>
  <c r="DL127"/>
  <c r="DL126"/>
  <c r="DL125"/>
  <c r="DS123"/>
  <c r="DB138"/>
  <c r="DB137"/>
  <c r="DB136"/>
  <c r="DB135"/>
  <c r="DB134"/>
  <c r="DB133"/>
  <c r="DB132"/>
  <c r="DB131"/>
  <c r="DB130"/>
  <c r="DB129"/>
  <c r="DB128"/>
  <c r="DB127"/>
  <c r="DB126"/>
  <c r="DB125"/>
  <c r="DI123"/>
  <c r="CR138"/>
  <c r="CR137"/>
  <c r="CR136"/>
  <c r="CR135"/>
  <c r="CR134"/>
  <c r="CR133"/>
  <c r="CR132"/>
  <c r="CR131"/>
  <c r="CR130"/>
  <c r="CR129"/>
  <c r="CR128"/>
  <c r="CR127"/>
  <c r="CR126"/>
  <c r="CR125"/>
  <c r="CY123"/>
  <c r="CH138"/>
  <c r="CH137"/>
  <c r="CH136"/>
  <c r="CH135"/>
  <c r="CH134"/>
  <c r="CH133"/>
  <c r="CH132"/>
  <c r="CH131"/>
  <c r="CH130"/>
  <c r="CH129"/>
  <c r="CH128"/>
  <c r="CH127"/>
  <c r="CH126"/>
  <c r="CH125"/>
  <c r="CO123"/>
  <c r="CH123"/>
  <c r="BX138"/>
  <c r="BX137"/>
  <c r="BX136"/>
  <c r="BX135"/>
  <c r="BX134"/>
  <c r="BX133"/>
  <c r="BX132"/>
  <c r="BX131"/>
  <c r="BX130"/>
  <c r="BX129"/>
  <c r="BX128"/>
  <c r="BX127"/>
  <c r="BX126"/>
  <c r="BX125"/>
  <c r="CE123"/>
  <c r="BN138"/>
  <c r="BN137"/>
  <c r="BN136"/>
  <c r="BN135"/>
  <c r="BN134"/>
  <c r="BN133"/>
  <c r="BN132"/>
  <c r="BN131"/>
  <c r="BN130"/>
  <c r="BN129"/>
  <c r="BN128"/>
  <c r="BN127"/>
  <c r="BN126"/>
  <c r="BN125"/>
  <c r="BU123"/>
  <c r="BD138"/>
  <c r="BD137"/>
  <c r="BD136"/>
  <c r="BD135"/>
  <c r="BD134"/>
  <c r="BD133"/>
  <c r="BD132"/>
  <c r="BD131"/>
  <c r="BD130"/>
  <c r="BD129"/>
  <c r="BD128"/>
  <c r="BD127"/>
  <c r="BD126"/>
  <c r="BD125"/>
  <c r="BK123"/>
  <c r="AT138"/>
  <c r="AT137"/>
  <c r="AT136"/>
  <c r="AT135"/>
  <c r="AT134"/>
  <c r="AT133"/>
  <c r="AT132"/>
  <c r="AT131"/>
  <c r="AT130"/>
  <c r="AT129"/>
  <c r="AT128"/>
  <c r="AT127"/>
  <c r="AT126"/>
  <c r="AT125"/>
  <c r="BA123"/>
  <c r="AJ138"/>
  <c r="AJ137"/>
  <c r="AJ136"/>
  <c r="AJ135"/>
  <c r="AJ134"/>
  <c r="AJ133"/>
  <c r="AJ132"/>
  <c r="AJ131"/>
  <c r="AJ130"/>
  <c r="AJ129"/>
  <c r="AJ128"/>
  <c r="AJ127"/>
  <c r="AJ126"/>
  <c r="AJ125"/>
  <c r="AQ123"/>
  <c r="Z138"/>
  <c r="Z137"/>
  <c r="Z136"/>
  <c r="Z135"/>
  <c r="Z134"/>
  <c r="Z133"/>
  <c r="Z132"/>
  <c r="Z131"/>
  <c r="Z130"/>
  <c r="Z129"/>
  <c r="Z128"/>
  <c r="Z127"/>
  <c r="Z126"/>
  <c r="Z125"/>
  <c r="AG123"/>
  <c r="P138"/>
  <c r="P137"/>
  <c r="P136"/>
  <c r="P135"/>
  <c r="P134"/>
  <c r="P133"/>
  <c r="P132"/>
  <c r="P131"/>
  <c r="P130"/>
  <c r="P129"/>
  <c r="P128"/>
  <c r="P127"/>
  <c r="P126"/>
  <c r="P125"/>
  <c r="W123"/>
  <c r="M123"/>
  <c r="F137"/>
  <c r="F136"/>
  <c r="F135"/>
  <c r="F134"/>
  <c r="F133"/>
  <c r="F132"/>
  <c r="F131"/>
  <c r="F130"/>
  <c r="F129"/>
  <c r="F128"/>
  <c r="F127"/>
  <c r="F126"/>
  <c r="F125"/>
  <c r="F138"/>
  <c r="PW121"/>
  <c r="PW119"/>
  <c r="PW117"/>
  <c r="PW115"/>
  <c r="PW113"/>
  <c r="PW111"/>
  <c r="UN107"/>
  <c r="UD107"/>
  <c r="TT107"/>
  <c r="TJ107"/>
  <c r="SZ107"/>
  <c r="SP107"/>
  <c r="SF107"/>
  <c r="SF116" s="1"/>
  <c r="PD107"/>
  <c r="MV107"/>
  <c r="IP107"/>
  <c r="IF107"/>
  <c r="HV107"/>
  <c r="HL107"/>
  <c r="HB107"/>
  <c r="GR107"/>
  <c r="GH107"/>
  <c r="FX107"/>
  <c r="FN107"/>
  <c r="FD107"/>
  <c r="ET107"/>
  <c r="EJ107"/>
  <c r="DZ107"/>
  <c r="DP107"/>
  <c r="DF107"/>
  <c r="CV107"/>
  <c r="CL107"/>
  <c r="CB107"/>
  <c r="BR107"/>
  <c r="BH107"/>
  <c r="AN107"/>
  <c r="AD107"/>
  <c r="T107"/>
  <c r="J107"/>
  <c r="CR123" l="1"/>
  <c r="RH123"/>
  <c r="QN123"/>
  <c r="QX123"/>
  <c r="TF123"/>
  <c r="UT123"/>
  <c r="VN123"/>
  <c r="OZ123"/>
  <c r="NL123"/>
  <c r="AJ123"/>
  <c r="MR123"/>
  <c r="BD123"/>
  <c r="AT123"/>
  <c r="LN123"/>
  <c r="F123"/>
  <c r="P123"/>
  <c r="KT123"/>
  <c r="MH123"/>
  <c r="NB123"/>
  <c r="LD123"/>
  <c r="LX123"/>
  <c r="BN123"/>
  <c r="JZ123"/>
  <c r="EF123"/>
  <c r="RR123"/>
  <c r="SV123"/>
  <c r="F107"/>
  <c r="I107" s="1"/>
  <c r="NV123"/>
  <c r="IB123"/>
  <c r="OF123"/>
  <c r="TP123"/>
  <c r="UJ123"/>
  <c r="VD123"/>
  <c r="KJ123"/>
  <c r="DB123"/>
  <c r="DV123"/>
  <c r="HR123"/>
  <c r="IL123"/>
  <c r="DL123"/>
  <c r="IV123"/>
  <c r="GD123"/>
  <c r="GX123"/>
  <c r="JF123"/>
  <c r="Z123"/>
  <c r="EP123"/>
  <c r="FJ123"/>
  <c r="GN123"/>
  <c r="SB123"/>
  <c r="BX123"/>
  <c r="EZ123"/>
  <c r="QD123"/>
  <c r="TZ123"/>
  <c r="VX129"/>
  <c r="VX137"/>
  <c r="FT123"/>
  <c r="VX133"/>
  <c r="VX125"/>
  <c r="OP123"/>
  <c r="HH123"/>
  <c r="PJ123"/>
  <c r="SL123"/>
  <c r="VX127"/>
  <c r="VX131"/>
  <c r="VX135"/>
  <c r="K107"/>
  <c r="L107" s="1"/>
  <c r="VX128"/>
  <c r="VX130"/>
  <c r="VX132"/>
  <c r="VX134"/>
  <c r="VX136"/>
  <c r="VX126"/>
  <c r="VX138"/>
  <c r="G117"/>
  <c r="H117" s="1"/>
  <c r="I117" s="1"/>
  <c r="J121"/>
  <c r="J119"/>
  <c r="J122"/>
  <c r="J120"/>
  <c r="J118"/>
  <c r="J117"/>
  <c r="J115"/>
  <c r="J113"/>
  <c r="J111"/>
  <c r="J116"/>
  <c r="J114"/>
  <c r="J112"/>
  <c r="J110"/>
  <c r="J109"/>
  <c r="WE107"/>
  <c r="BH121"/>
  <c r="BH119"/>
  <c r="BH122"/>
  <c r="BH120"/>
  <c r="BH118"/>
  <c r="BH117"/>
  <c r="BH115"/>
  <c r="BH113"/>
  <c r="BH111"/>
  <c r="BH109"/>
  <c r="BH116"/>
  <c r="BH114"/>
  <c r="BH112"/>
  <c r="BH110"/>
  <c r="BR121"/>
  <c r="BR119"/>
  <c r="BR122"/>
  <c r="BR120"/>
  <c r="BR118"/>
  <c r="BR117"/>
  <c r="BR115"/>
  <c r="BR113"/>
  <c r="BR111"/>
  <c r="BR109"/>
  <c r="BR116"/>
  <c r="BR114"/>
  <c r="BR112"/>
  <c r="BR110"/>
  <c r="CB121"/>
  <c r="CB119"/>
  <c r="CB122"/>
  <c r="CB120"/>
  <c r="CB118"/>
  <c r="CB117"/>
  <c r="CB115"/>
  <c r="CB113"/>
  <c r="CB111"/>
  <c r="CB109"/>
  <c r="CB116"/>
  <c r="CB114"/>
  <c r="CB112"/>
  <c r="CB110"/>
  <c r="CL121"/>
  <c r="CL119"/>
  <c r="CL122"/>
  <c r="CL120"/>
  <c r="CL118"/>
  <c r="CL117"/>
  <c r="CL115"/>
  <c r="CL113"/>
  <c r="CL111"/>
  <c r="CL109"/>
  <c r="CL116"/>
  <c r="CL114"/>
  <c r="CL112"/>
  <c r="CL110"/>
  <c r="CV121"/>
  <c r="CV119"/>
  <c r="CV122"/>
  <c r="CV120"/>
  <c r="CV118"/>
  <c r="CV117"/>
  <c r="CV115"/>
  <c r="CV113"/>
  <c r="CV111"/>
  <c r="CV109"/>
  <c r="CV116"/>
  <c r="CV114"/>
  <c r="CV112"/>
  <c r="CV110"/>
  <c r="DF121"/>
  <c r="DF119"/>
  <c r="DF122"/>
  <c r="DF120"/>
  <c r="DF118"/>
  <c r="DF117"/>
  <c r="DF115"/>
  <c r="DF113"/>
  <c r="DF111"/>
  <c r="DF109"/>
  <c r="DF116"/>
  <c r="DF114"/>
  <c r="DF112"/>
  <c r="DF110"/>
  <c r="DP122"/>
  <c r="DP121"/>
  <c r="DP119"/>
  <c r="DP120"/>
  <c r="DP118"/>
  <c r="DP117"/>
  <c r="DP115"/>
  <c r="DP113"/>
  <c r="DP111"/>
  <c r="DP109"/>
  <c r="DP116"/>
  <c r="DP114"/>
  <c r="DP112"/>
  <c r="DP110"/>
  <c r="DZ122"/>
  <c r="DZ121"/>
  <c r="DZ119"/>
  <c r="DZ120"/>
  <c r="DZ118"/>
  <c r="DZ117"/>
  <c r="DZ115"/>
  <c r="DZ113"/>
  <c r="DZ111"/>
  <c r="DZ109"/>
  <c r="DZ116"/>
  <c r="DZ114"/>
  <c r="DZ112"/>
  <c r="DZ110"/>
  <c r="EJ122"/>
  <c r="EJ121"/>
  <c r="EJ119"/>
  <c r="EJ120"/>
  <c r="EJ118"/>
  <c r="EJ117"/>
  <c r="EJ115"/>
  <c r="EJ113"/>
  <c r="EJ111"/>
  <c r="EJ109"/>
  <c r="EJ116"/>
  <c r="EJ114"/>
  <c r="EJ112"/>
  <c r="EJ110"/>
  <c r="ET122"/>
  <c r="ET121"/>
  <c r="ET119"/>
  <c r="ET120"/>
  <c r="ET118"/>
  <c r="ET117"/>
  <c r="ET115"/>
  <c r="ET113"/>
  <c r="ET111"/>
  <c r="ET109"/>
  <c r="ET116"/>
  <c r="ET114"/>
  <c r="ET112"/>
  <c r="ET110"/>
  <c r="FD122"/>
  <c r="FD121"/>
  <c r="FD119"/>
  <c r="FD120"/>
  <c r="FD118"/>
  <c r="FD117"/>
  <c r="FD115"/>
  <c r="FD113"/>
  <c r="FD111"/>
  <c r="FD109"/>
  <c r="FD116"/>
  <c r="FD114"/>
  <c r="FD112"/>
  <c r="FD110"/>
  <c r="FN122"/>
  <c r="FN121"/>
  <c r="FN119"/>
  <c r="FN120"/>
  <c r="FN118"/>
  <c r="FN117"/>
  <c r="FN115"/>
  <c r="FN113"/>
  <c r="FN111"/>
  <c r="FN109"/>
  <c r="FN116"/>
  <c r="FN114"/>
  <c r="FN112"/>
  <c r="FN110"/>
  <c r="FX122"/>
  <c r="FX121"/>
  <c r="FX119"/>
  <c r="FX120"/>
  <c r="FX118"/>
  <c r="FX117"/>
  <c r="FX115"/>
  <c r="FX113"/>
  <c r="FX111"/>
  <c r="FX109"/>
  <c r="FX116"/>
  <c r="FX114"/>
  <c r="FX112"/>
  <c r="FX110"/>
  <c r="GR122"/>
  <c r="GR121"/>
  <c r="GR119"/>
  <c r="GR120"/>
  <c r="GR118"/>
  <c r="GR117"/>
  <c r="GR115"/>
  <c r="GR113"/>
  <c r="GR111"/>
  <c r="GR109"/>
  <c r="GR116"/>
  <c r="GR114"/>
  <c r="GR112"/>
  <c r="GR110"/>
  <c r="HL122"/>
  <c r="HL121"/>
  <c r="HL119"/>
  <c r="HL120"/>
  <c r="HL118"/>
  <c r="HL117"/>
  <c r="HL115"/>
  <c r="HL113"/>
  <c r="HL111"/>
  <c r="HL109"/>
  <c r="HL116"/>
  <c r="HL114"/>
  <c r="HL112"/>
  <c r="HL110"/>
  <c r="IF122"/>
  <c r="IF121"/>
  <c r="IF119"/>
  <c r="IF120"/>
  <c r="IF118"/>
  <c r="IF117"/>
  <c r="IF115"/>
  <c r="IF113"/>
  <c r="IF111"/>
  <c r="IF109"/>
  <c r="IF116"/>
  <c r="IF114"/>
  <c r="IF112"/>
  <c r="IF110"/>
  <c r="JJ107"/>
  <c r="KD107"/>
  <c r="KX107"/>
  <c r="LR107"/>
  <c r="MV122"/>
  <c r="MV121"/>
  <c r="MV119"/>
  <c r="MV117"/>
  <c r="MV120"/>
  <c r="MV118"/>
  <c r="MV115"/>
  <c r="MV113"/>
  <c r="MV111"/>
  <c r="MV109"/>
  <c r="MV116"/>
  <c r="MV114"/>
  <c r="MV112"/>
  <c r="MV110"/>
  <c r="NF107"/>
  <c r="NZ107"/>
  <c r="PD122"/>
  <c r="PD121"/>
  <c r="PD119"/>
  <c r="PD117"/>
  <c r="PD120"/>
  <c r="PD118"/>
  <c r="PD115"/>
  <c r="PD113"/>
  <c r="PD111"/>
  <c r="PD109"/>
  <c r="PD116"/>
  <c r="PD114"/>
  <c r="PD112"/>
  <c r="PD110"/>
  <c r="PN107"/>
  <c r="QH107"/>
  <c r="RB107"/>
  <c r="RV107"/>
  <c r="SP122"/>
  <c r="SP121"/>
  <c r="SP119"/>
  <c r="SP117"/>
  <c r="SP120"/>
  <c r="SP118"/>
  <c r="SP115"/>
  <c r="SP113"/>
  <c r="SP111"/>
  <c r="SP109"/>
  <c r="SP116"/>
  <c r="SP114"/>
  <c r="SP112"/>
  <c r="SP110"/>
  <c r="TJ122"/>
  <c r="TJ121"/>
  <c r="TJ119"/>
  <c r="TJ117"/>
  <c r="TJ120"/>
  <c r="TJ118"/>
  <c r="TJ115"/>
  <c r="TJ113"/>
  <c r="TJ111"/>
  <c r="TJ109"/>
  <c r="TJ116"/>
  <c r="TJ114"/>
  <c r="TJ112"/>
  <c r="TJ110"/>
  <c r="AX107"/>
  <c r="T121"/>
  <c r="T119"/>
  <c r="T122"/>
  <c r="T120"/>
  <c r="T118"/>
  <c r="T117"/>
  <c r="T115"/>
  <c r="T113"/>
  <c r="T111"/>
  <c r="T116"/>
  <c r="T114"/>
  <c r="T112"/>
  <c r="T110"/>
  <c r="T109"/>
  <c r="AD121"/>
  <c r="AD119"/>
  <c r="AD122"/>
  <c r="AD120"/>
  <c r="AD118"/>
  <c r="AD117"/>
  <c r="AD115"/>
  <c r="AD113"/>
  <c r="AD111"/>
  <c r="AD116"/>
  <c r="AD114"/>
  <c r="AD112"/>
  <c r="AD110"/>
  <c r="AD109"/>
  <c r="AN121"/>
  <c r="AN119"/>
  <c r="AN122"/>
  <c r="AN120"/>
  <c r="AN118"/>
  <c r="AN117"/>
  <c r="AN115"/>
  <c r="AN113"/>
  <c r="AN111"/>
  <c r="AN116"/>
  <c r="AN114"/>
  <c r="AN112"/>
  <c r="AN110"/>
  <c r="AN109"/>
  <c r="GH122"/>
  <c r="GH121"/>
  <c r="GH119"/>
  <c r="GH120"/>
  <c r="GH118"/>
  <c r="GH117"/>
  <c r="GH115"/>
  <c r="GH113"/>
  <c r="GH111"/>
  <c r="GH109"/>
  <c r="GH116"/>
  <c r="GH114"/>
  <c r="GH112"/>
  <c r="GH110"/>
  <c r="HB122"/>
  <c r="HB121"/>
  <c r="HB119"/>
  <c r="HB120"/>
  <c r="HB118"/>
  <c r="HB117"/>
  <c r="HB115"/>
  <c r="HB113"/>
  <c r="HB111"/>
  <c r="HB109"/>
  <c r="HB116"/>
  <c r="HB114"/>
  <c r="HB112"/>
  <c r="HB110"/>
  <c r="HV122"/>
  <c r="HV121"/>
  <c r="HV119"/>
  <c r="HV120"/>
  <c r="HV118"/>
  <c r="HV117"/>
  <c r="HV115"/>
  <c r="HV113"/>
  <c r="HV111"/>
  <c r="HV109"/>
  <c r="HV116"/>
  <c r="HV114"/>
  <c r="HV112"/>
  <c r="HV110"/>
  <c r="IP122"/>
  <c r="IP121"/>
  <c r="IP119"/>
  <c r="IP120"/>
  <c r="IP118"/>
  <c r="IP117"/>
  <c r="IP115"/>
  <c r="IP113"/>
  <c r="IP111"/>
  <c r="IP109"/>
  <c r="IP116"/>
  <c r="IP114"/>
  <c r="IP112"/>
  <c r="IP110"/>
  <c r="IZ107"/>
  <c r="JT107"/>
  <c r="KN107"/>
  <c r="LH107"/>
  <c r="MB107"/>
  <c r="NP107"/>
  <c r="OJ107"/>
  <c r="PX107"/>
  <c r="QR107"/>
  <c r="RL107"/>
  <c r="SZ122"/>
  <c r="SZ121"/>
  <c r="SZ119"/>
  <c r="SZ117"/>
  <c r="SZ120"/>
  <c r="SZ118"/>
  <c r="SZ115"/>
  <c r="SZ113"/>
  <c r="SZ111"/>
  <c r="SZ109"/>
  <c r="SZ116"/>
  <c r="SZ114"/>
  <c r="SZ112"/>
  <c r="SZ110"/>
  <c r="ML107"/>
  <c r="OT107"/>
  <c r="TT122"/>
  <c r="TT121"/>
  <c r="TT119"/>
  <c r="TT117"/>
  <c r="TT120"/>
  <c r="TT118"/>
  <c r="TT115"/>
  <c r="TT113"/>
  <c r="TT111"/>
  <c r="TT109"/>
  <c r="UD122"/>
  <c r="UD121"/>
  <c r="UD119"/>
  <c r="UD117"/>
  <c r="UD120"/>
  <c r="UD118"/>
  <c r="UD115"/>
  <c r="UD113"/>
  <c r="UD111"/>
  <c r="UD109"/>
  <c r="UN122"/>
  <c r="UN121"/>
  <c r="UN119"/>
  <c r="UN117"/>
  <c r="UN120"/>
  <c r="UN118"/>
  <c r="UN115"/>
  <c r="UN113"/>
  <c r="UN111"/>
  <c r="UN109"/>
  <c r="PW110"/>
  <c r="PW112"/>
  <c r="PW114"/>
  <c r="PW116"/>
  <c r="VR107"/>
  <c r="SF110"/>
  <c r="TT110"/>
  <c r="UD110"/>
  <c r="UN110"/>
  <c r="SF112"/>
  <c r="TT112"/>
  <c r="UD112"/>
  <c r="UN112"/>
  <c r="SF114"/>
  <c r="TT114"/>
  <c r="UD114"/>
  <c r="UN114"/>
  <c r="TT116"/>
  <c r="UD116"/>
  <c r="UN116"/>
  <c r="SF122"/>
  <c r="SF121"/>
  <c r="SF119"/>
  <c r="SF117"/>
  <c r="SF120"/>
  <c r="SF118"/>
  <c r="SF115"/>
  <c r="SF113"/>
  <c r="SF111"/>
  <c r="SF109"/>
  <c r="UX107"/>
  <c r="VH107"/>
  <c r="VZ107"/>
  <c r="G109"/>
  <c r="H109" s="1"/>
  <c r="PW118"/>
  <c r="PW120"/>
  <c r="WE123"/>
  <c r="G122" l="1"/>
  <c r="H122" s="1"/>
  <c r="I122" s="1"/>
  <c r="K122" s="1"/>
  <c r="G120"/>
  <c r="H120" s="1"/>
  <c r="I120" s="1"/>
  <c r="K120" s="1"/>
  <c r="G118"/>
  <c r="H118" s="1"/>
  <c r="I118" s="1"/>
  <c r="K118" s="1"/>
  <c r="G116"/>
  <c r="H116" s="1"/>
  <c r="I116" s="1"/>
  <c r="K116" s="1"/>
  <c r="L116" s="1"/>
  <c r="G114"/>
  <c r="H114" s="1"/>
  <c r="I114" s="1"/>
  <c r="K114" s="1"/>
  <c r="L114" s="1"/>
  <c r="G112"/>
  <c r="H112" s="1"/>
  <c r="I112" s="1"/>
  <c r="K112" s="1"/>
  <c r="G110"/>
  <c r="H110" s="1"/>
  <c r="I110" s="1"/>
  <c r="K110" s="1"/>
  <c r="L110" s="1"/>
  <c r="G121"/>
  <c r="H121" s="1"/>
  <c r="I121" s="1"/>
  <c r="G113"/>
  <c r="H113" s="1"/>
  <c r="I113" s="1"/>
  <c r="K113" s="1"/>
  <c r="L113" s="1"/>
  <c r="K121"/>
  <c r="L121" s="1"/>
  <c r="K117"/>
  <c r="L117" s="1"/>
  <c r="G119"/>
  <c r="H119" s="1"/>
  <c r="I119" s="1"/>
  <c r="K119" s="1"/>
  <c r="L119" s="1"/>
  <c r="G111"/>
  <c r="H111" s="1"/>
  <c r="I111" s="1"/>
  <c r="G115"/>
  <c r="H115" s="1"/>
  <c r="I115" s="1"/>
  <c r="K111"/>
  <c r="L111" s="1"/>
  <c r="K115"/>
  <c r="I109"/>
  <c r="K109" s="1"/>
  <c r="L109" s="1"/>
  <c r="VX123"/>
  <c r="L122"/>
  <c r="L120"/>
  <c r="L118"/>
  <c r="VH122"/>
  <c r="VH121"/>
  <c r="VH119"/>
  <c r="VH117"/>
  <c r="VH120"/>
  <c r="VH118"/>
  <c r="VH115"/>
  <c r="VH113"/>
  <c r="VH111"/>
  <c r="VH109"/>
  <c r="VH116"/>
  <c r="VH114"/>
  <c r="VH112"/>
  <c r="VH110"/>
  <c r="UX122"/>
  <c r="UX121"/>
  <c r="UX119"/>
  <c r="UX117"/>
  <c r="UX120"/>
  <c r="UX118"/>
  <c r="UX115"/>
  <c r="UX113"/>
  <c r="UX111"/>
  <c r="UX109"/>
  <c r="UX116"/>
  <c r="UX114"/>
  <c r="UX112"/>
  <c r="UX110"/>
  <c r="ML122"/>
  <c r="ML121"/>
  <c r="ML119"/>
  <c r="ML117"/>
  <c r="ML120"/>
  <c r="ML118"/>
  <c r="ML115"/>
  <c r="ML113"/>
  <c r="ML111"/>
  <c r="ML109"/>
  <c r="ML116"/>
  <c r="ML114"/>
  <c r="ML112"/>
  <c r="ML110"/>
  <c r="QR122"/>
  <c r="QR121"/>
  <c r="QR119"/>
  <c r="QR117"/>
  <c r="QR120"/>
  <c r="QR118"/>
  <c r="QR115"/>
  <c r="QR113"/>
  <c r="QR111"/>
  <c r="QR109"/>
  <c r="QR116"/>
  <c r="QR114"/>
  <c r="QR112"/>
  <c r="QR110"/>
  <c r="OJ122"/>
  <c r="OJ121"/>
  <c r="OJ119"/>
  <c r="OJ117"/>
  <c r="OJ120"/>
  <c r="OJ118"/>
  <c r="OJ115"/>
  <c r="OJ113"/>
  <c r="OJ111"/>
  <c r="OJ109"/>
  <c r="OJ116"/>
  <c r="OJ114"/>
  <c r="OJ112"/>
  <c r="OJ110"/>
  <c r="MB122"/>
  <c r="MB121"/>
  <c r="MB119"/>
  <c r="MB117"/>
  <c r="MB120"/>
  <c r="MB118"/>
  <c r="MB115"/>
  <c r="MB113"/>
  <c r="MB111"/>
  <c r="MB109"/>
  <c r="MB116"/>
  <c r="MB114"/>
  <c r="MB112"/>
  <c r="MB110"/>
  <c r="KN122"/>
  <c r="KN121"/>
  <c r="KN119"/>
  <c r="KN117"/>
  <c r="KN120"/>
  <c r="KN118"/>
  <c r="KN115"/>
  <c r="KN113"/>
  <c r="KN111"/>
  <c r="KN109"/>
  <c r="KN116"/>
  <c r="KN114"/>
  <c r="KN112"/>
  <c r="KN110"/>
  <c r="IZ122"/>
  <c r="IZ121"/>
  <c r="IZ119"/>
  <c r="IZ120"/>
  <c r="IZ118"/>
  <c r="IZ117"/>
  <c r="IZ115"/>
  <c r="IZ113"/>
  <c r="IZ111"/>
  <c r="IZ109"/>
  <c r="IZ116"/>
  <c r="IZ114"/>
  <c r="IZ112"/>
  <c r="IZ110"/>
  <c r="L115"/>
  <c r="RB122"/>
  <c r="RB121"/>
  <c r="RB119"/>
  <c r="RB117"/>
  <c r="RB120"/>
  <c r="RB118"/>
  <c r="RB115"/>
  <c r="RB113"/>
  <c r="RB111"/>
  <c r="RB109"/>
  <c r="RB116"/>
  <c r="RB114"/>
  <c r="RB112"/>
  <c r="RB110"/>
  <c r="PN122"/>
  <c r="PN121"/>
  <c r="PN119"/>
  <c r="PN117"/>
  <c r="PN120"/>
  <c r="PN118"/>
  <c r="PN115"/>
  <c r="PN113"/>
  <c r="PN111"/>
  <c r="PN109"/>
  <c r="PN116"/>
  <c r="PN114"/>
  <c r="PN112"/>
  <c r="PN110"/>
  <c r="NF122"/>
  <c r="NF121"/>
  <c r="NF119"/>
  <c r="NF117"/>
  <c r="NF120"/>
  <c r="NF118"/>
  <c r="NF115"/>
  <c r="NF113"/>
  <c r="NF111"/>
  <c r="NF109"/>
  <c r="NF116"/>
  <c r="NF114"/>
  <c r="NF112"/>
  <c r="NF110"/>
  <c r="KX122"/>
  <c r="KX121"/>
  <c r="KX119"/>
  <c r="KX117"/>
  <c r="KX120"/>
  <c r="KX118"/>
  <c r="KX115"/>
  <c r="KX113"/>
  <c r="KX111"/>
  <c r="KX109"/>
  <c r="KX116"/>
  <c r="KX114"/>
  <c r="KX112"/>
  <c r="KX110"/>
  <c r="JJ122"/>
  <c r="JJ121"/>
  <c r="JJ119"/>
  <c r="JJ120"/>
  <c r="JJ118"/>
  <c r="JJ117"/>
  <c r="JJ115"/>
  <c r="JJ113"/>
  <c r="JJ111"/>
  <c r="JJ109"/>
  <c r="JJ116"/>
  <c r="JJ114"/>
  <c r="JJ112"/>
  <c r="JJ110"/>
  <c r="N107"/>
  <c r="VR122"/>
  <c r="VR121"/>
  <c r="VR119"/>
  <c r="VR117"/>
  <c r="VR120"/>
  <c r="VR118"/>
  <c r="VR115"/>
  <c r="VR113"/>
  <c r="VR111"/>
  <c r="VR109"/>
  <c r="VR116"/>
  <c r="VR114"/>
  <c r="VR112"/>
  <c r="VR110"/>
  <c r="L112"/>
  <c r="OT122"/>
  <c r="OT121"/>
  <c r="OT119"/>
  <c r="OT117"/>
  <c r="OT120"/>
  <c r="OT118"/>
  <c r="OT115"/>
  <c r="OT113"/>
  <c r="OT111"/>
  <c r="OT109"/>
  <c r="OT116"/>
  <c r="OT114"/>
  <c r="OT112"/>
  <c r="OT110"/>
  <c r="RL122"/>
  <c r="RL121"/>
  <c r="RL119"/>
  <c r="RL117"/>
  <c r="RL120"/>
  <c r="RL118"/>
  <c r="RL115"/>
  <c r="RL113"/>
  <c r="RL111"/>
  <c r="RL109"/>
  <c r="RL116"/>
  <c r="RL114"/>
  <c r="RL112"/>
  <c r="RL110"/>
  <c r="PX122"/>
  <c r="PX121"/>
  <c r="PY121" s="1"/>
  <c r="PX119"/>
  <c r="PY119" s="1"/>
  <c r="PX117"/>
  <c r="PY117" s="1"/>
  <c r="PX120"/>
  <c r="PY120" s="1"/>
  <c r="PX118"/>
  <c r="PY118" s="1"/>
  <c r="PX115"/>
  <c r="PY115" s="1"/>
  <c r="PX113"/>
  <c r="PY113" s="1"/>
  <c r="PX111"/>
  <c r="PY111" s="1"/>
  <c r="PX109"/>
  <c r="PX116"/>
  <c r="PX114"/>
  <c r="PX112"/>
  <c r="PX110"/>
  <c r="NP122"/>
  <c r="NP121"/>
  <c r="NP119"/>
  <c r="NP117"/>
  <c r="NP120"/>
  <c r="NP118"/>
  <c r="NP115"/>
  <c r="NP113"/>
  <c r="NP111"/>
  <c r="NP109"/>
  <c r="NP116"/>
  <c r="NP114"/>
  <c r="NP112"/>
  <c r="NP110"/>
  <c r="LH122"/>
  <c r="LH121"/>
  <c r="LH119"/>
  <c r="LH117"/>
  <c r="LH120"/>
  <c r="LH118"/>
  <c r="LH115"/>
  <c r="LH113"/>
  <c r="LH111"/>
  <c r="LH109"/>
  <c r="LH116"/>
  <c r="LH114"/>
  <c r="LH112"/>
  <c r="LH110"/>
  <c r="JT122"/>
  <c r="JT121"/>
  <c r="JT119"/>
  <c r="JT117"/>
  <c r="JT120"/>
  <c r="JT118"/>
  <c r="JT115"/>
  <c r="JT113"/>
  <c r="JT111"/>
  <c r="JT109"/>
  <c r="JT116"/>
  <c r="JT114"/>
  <c r="JT112"/>
  <c r="JT110"/>
  <c r="AX121"/>
  <c r="AX119"/>
  <c r="AX122"/>
  <c r="AX120"/>
  <c r="AX118"/>
  <c r="AX117"/>
  <c r="AX115"/>
  <c r="AX113"/>
  <c r="AX111"/>
  <c r="AX116"/>
  <c r="AX114"/>
  <c r="AX112"/>
  <c r="AX110"/>
  <c r="AX109"/>
  <c r="RV122"/>
  <c r="RV121"/>
  <c r="RV119"/>
  <c r="RV117"/>
  <c r="RV120"/>
  <c r="RV118"/>
  <c r="RV115"/>
  <c r="RV113"/>
  <c r="RV111"/>
  <c r="RV109"/>
  <c r="RV116"/>
  <c r="RV114"/>
  <c r="RV112"/>
  <c r="RV110"/>
  <c r="QH122"/>
  <c r="QH121"/>
  <c r="QH119"/>
  <c r="QH117"/>
  <c r="QH120"/>
  <c r="QH118"/>
  <c r="QH115"/>
  <c r="QH113"/>
  <c r="QH111"/>
  <c r="QH109"/>
  <c r="QH116"/>
  <c r="QH114"/>
  <c r="QH112"/>
  <c r="QH110"/>
  <c r="NZ122"/>
  <c r="NZ121"/>
  <c r="NZ119"/>
  <c r="NZ117"/>
  <c r="NZ120"/>
  <c r="NZ118"/>
  <c r="NZ115"/>
  <c r="NZ113"/>
  <c r="NZ111"/>
  <c r="NZ109"/>
  <c r="NZ116"/>
  <c r="NZ114"/>
  <c r="NZ112"/>
  <c r="NZ110"/>
  <c r="LR122"/>
  <c r="LR121"/>
  <c r="LR119"/>
  <c r="LR117"/>
  <c r="LR120"/>
  <c r="LR118"/>
  <c r="LR115"/>
  <c r="LR113"/>
  <c r="LR111"/>
  <c r="LR109"/>
  <c r="LR116"/>
  <c r="LR114"/>
  <c r="LR112"/>
  <c r="LR110"/>
  <c r="KD122"/>
  <c r="KD121"/>
  <c r="KD119"/>
  <c r="KD117"/>
  <c r="KD120"/>
  <c r="KD118"/>
  <c r="KD115"/>
  <c r="KD113"/>
  <c r="KD111"/>
  <c r="KD109"/>
  <c r="KD116"/>
  <c r="KD114"/>
  <c r="KD112"/>
  <c r="KD110"/>
  <c r="WB107"/>
  <c r="PY116"/>
  <c r="PY114"/>
  <c r="PY112"/>
  <c r="PY110"/>
  <c r="H108" l="1"/>
  <c r="PZ120"/>
  <c r="PZ118"/>
  <c r="PZ110"/>
  <c r="PZ112"/>
  <c r="PZ116"/>
  <c r="PZ111"/>
  <c r="PZ115"/>
  <c r="PZ119"/>
  <c r="L108"/>
  <c r="PZ114"/>
  <c r="WB122"/>
  <c r="WB121"/>
  <c r="WB119"/>
  <c r="WB117"/>
  <c r="WB120"/>
  <c r="WB118"/>
  <c r="WB115"/>
  <c r="WB113"/>
  <c r="WB111"/>
  <c r="WB109"/>
  <c r="WB116"/>
  <c r="WB114"/>
  <c r="WB112"/>
  <c r="WB110"/>
  <c r="PZ113"/>
  <c r="PZ117"/>
  <c r="PZ121"/>
  <c r="F20" i="83" l="1"/>
  <c r="F19"/>
  <c r="F18"/>
  <c r="F17"/>
  <c r="F16"/>
  <c r="F15"/>
  <c r="F14"/>
  <c r="F13"/>
  <c r="F12"/>
  <c r="F11"/>
  <c r="F10"/>
  <c r="F9"/>
  <c r="F8"/>
  <c r="R8" l="1"/>
  <c r="S8" s="1"/>
  <c r="G559" i="157" s="1"/>
  <c r="R9" i="83"/>
  <c r="S9" s="1"/>
  <c r="G560" i="157" s="1"/>
  <c r="R10" i="83"/>
  <c r="S10" s="1"/>
  <c r="G561" i="157" s="1"/>
  <c r="R11" i="83"/>
  <c r="S11" s="1"/>
  <c r="G562" i="157" s="1"/>
  <c r="R12" i="83"/>
  <c r="S12" s="1"/>
  <c r="G563" i="157" s="1"/>
  <c r="R13" i="83"/>
  <c r="S13" s="1"/>
  <c r="G564" i="157" s="1"/>
  <c r="R14" i="83"/>
  <c r="S14" s="1"/>
  <c r="G565" i="157" s="1"/>
  <c r="R15" i="83"/>
  <c r="S15" s="1"/>
  <c r="G566" i="157" s="1"/>
  <c r="R16" i="83"/>
  <c r="S16" s="1"/>
  <c r="G567" i="157" s="1"/>
  <c r="R17" i="83"/>
  <c r="S17" s="1"/>
  <c r="G568" i="157" s="1"/>
  <c r="R18" i="83"/>
  <c r="S18" s="1"/>
  <c r="G569" i="157" s="1"/>
  <c r="R19" i="83"/>
  <c r="S19" s="1"/>
  <c r="G570" i="157" s="1"/>
  <c r="R20" i="83"/>
  <c r="S20" s="1"/>
  <c r="G571" i="157" s="1"/>
  <c r="T20" i="83" l="1"/>
  <c r="W20"/>
  <c r="T18"/>
  <c r="W18"/>
  <c r="T16"/>
  <c r="W16"/>
  <c r="T14"/>
  <c r="W14"/>
  <c r="T12"/>
  <c r="W12"/>
  <c r="T10"/>
  <c r="W10"/>
  <c r="T8"/>
  <c r="W8"/>
  <c r="T19"/>
  <c r="W19"/>
  <c r="T17"/>
  <c r="W17"/>
  <c r="T15"/>
  <c r="W15"/>
  <c r="T13"/>
  <c r="W13"/>
  <c r="T11"/>
  <c r="W11"/>
  <c r="T9"/>
  <c r="W9"/>
  <c r="VN105" i="62" l="1"/>
  <c r="VN104"/>
  <c r="VN103"/>
  <c r="VN102"/>
  <c r="VN101"/>
  <c r="VN100"/>
  <c r="VN99"/>
  <c r="VN98"/>
  <c r="VN97"/>
  <c r="VN96"/>
  <c r="VN95"/>
  <c r="VN94"/>
  <c r="VN93"/>
  <c r="VN92"/>
  <c r="VN89"/>
  <c r="VN88"/>
  <c r="VN87"/>
  <c r="VN86"/>
  <c r="VN85"/>
  <c r="VN84"/>
  <c r="VN83"/>
  <c r="VN82"/>
  <c r="VN81"/>
  <c r="VN80"/>
  <c r="VN79"/>
  <c r="VN78"/>
  <c r="VN77"/>
  <c r="VN76"/>
  <c r="VN73"/>
  <c r="VN72"/>
  <c r="VN71"/>
  <c r="VN70"/>
  <c r="VN69"/>
  <c r="VN68"/>
  <c r="VN67"/>
  <c r="VN66"/>
  <c r="VN65"/>
  <c r="VN64"/>
  <c r="VN63"/>
  <c r="VN62"/>
  <c r="VN61"/>
  <c r="VN60"/>
  <c r="VN57"/>
  <c r="VQ121" s="1"/>
  <c r="VS121" s="1"/>
  <c r="VT121" s="1"/>
  <c r="VN56"/>
  <c r="VN55"/>
  <c r="VN54"/>
  <c r="VN53"/>
  <c r="VN52"/>
  <c r="VN51"/>
  <c r="VN50"/>
  <c r="VN49"/>
  <c r="VN48"/>
  <c r="VN47"/>
  <c r="VN46"/>
  <c r="VN45"/>
  <c r="VN44"/>
  <c r="VN41"/>
  <c r="VN40"/>
  <c r="VN39"/>
  <c r="VN38"/>
  <c r="VN37"/>
  <c r="VN36"/>
  <c r="VN35"/>
  <c r="VN34"/>
  <c r="VN33"/>
  <c r="VN32"/>
  <c r="VN31"/>
  <c r="VN30"/>
  <c r="VN29"/>
  <c r="VN28"/>
  <c r="VD105"/>
  <c r="VD104"/>
  <c r="VD103"/>
  <c r="VD102"/>
  <c r="VD101"/>
  <c r="VD100"/>
  <c r="VD99"/>
  <c r="VD98"/>
  <c r="VD97"/>
  <c r="VD96"/>
  <c r="VD95"/>
  <c r="VD94"/>
  <c r="VD93"/>
  <c r="VD92"/>
  <c r="VD89"/>
  <c r="VD88"/>
  <c r="VD87"/>
  <c r="VD86"/>
  <c r="VD85"/>
  <c r="VD84"/>
  <c r="VD83"/>
  <c r="VD82"/>
  <c r="VD81"/>
  <c r="VD80"/>
  <c r="VD79"/>
  <c r="VD78"/>
  <c r="VD77"/>
  <c r="VD76"/>
  <c r="VD73"/>
  <c r="VD72"/>
  <c r="VD71"/>
  <c r="VD70"/>
  <c r="VD69"/>
  <c r="VD68"/>
  <c r="VD67"/>
  <c r="VD66"/>
  <c r="VD65"/>
  <c r="VD64"/>
  <c r="VD63"/>
  <c r="VD62"/>
  <c r="VD61"/>
  <c r="VD60"/>
  <c r="VD57"/>
  <c r="VD56"/>
  <c r="VD55"/>
  <c r="VD54"/>
  <c r="VD53"/>
  <c r="VD52"/>
  <c r="VD51"/>
  <c r="VD50"/>
  <c r="VD49"/>
  <c r="VD48"/>
  <c r="VD47"/>
  <c r="VD46"/>
  <c r="VD45"/>
  <c r="VD44"/>
  <c r="VD41"/>
  <c r="VD40"/>
  <c r="VD39"/>
  <c r="VD38"/>
  <c r="VD37"/>
  <c r="VD36"/>
  <c r="VD35"/>
  <c r="VD34"/>
  <c r="VD33"/>
  <c r="VD32"/>
  <c r="VD31"/>
  <c r="VD30"/>
  <c r="VD29"/>
  <c r="VD28"/>
  <c r="UT105"/>
  <c r="UT104"/>
  <c r="UT103"/>
  <c r="UT102"/>
  <c r="UT101"/>
  <c r="UT100"/>
  <c r="UT99"/>
  <c r="UT98"/>
  <c r="UT97"/>
  <c r="UT96"/>
  <c r="UT95"/>
  <c r="UT94"/>
  <c r="UT93"/>
  <c r="UT92"/>
  <c r="UT89"/>
  <c r="UT88"/>
  <c r="UT87"/>
  <c r="UT86"/>
  <c r="UT85"/>
  <c r="UT84"/>
  <c r="UT83"/>
  <c r="UT82"/>
  <c r="UT81"/>
  <c r="UT80"/>
  <c r="UT79"/>
  <c r="UT78"/>
  <c r="UT77"/>
  <c r="UT76"/>
  <c r="UT73"/>
  <c r="UT72"/>
  <c r="UT71"/>
  <c r="UT70"/>
  <c r="UT69"/>
  <c r="UT68"/>
  <c r="UT67"/>
  <c r="UT66"/>
  <c r="UT65"/>
  <c r="UT64"/>
  <c r="UT63"/>
  <c r="UT62"/>
  <c r="UT61"/>
  <c r="UT60"/>
  <c r="UT57"/>
  <c r="UW121" s="1"/>
  <c r="UY121" s="1"/>
  <c r="UZ121" s="1"/>
  <c r="UT56"/>
  <c r="UT55"/>
  <c r="UT54"/>
  <c r="UT53"/>
  <c r="UT52"/>
  <c r="UT51"/>
  <c r="UT50"/>
  <c r="UT49"/>
  <c r="UT48"/>
  <c r="UT47"/>
  <c r="UT46"/>
  <c r="UT45"/>
  <c r="UT44"/>
  <c r="UT41"/>
  <c r="UT40"/>
  <c r="UT39"/>
  <c r="UT38"/>
  <c r="UT37"/>
  <c r="UT36"/>
  <c r="UT35"/>
  <c r="UT34"/>
  <c r="UT33"/>
  <c r="UT32"/>
  <c r="UT31"/>
  <c r="UT30"/>
  <c r="UT29"/>
  <c r="UT28"/>
  <c r="UJ105"/>
  <c r="UJ104"/>
  <c r="UJ103"/>
  <c r="UJ102"/>
  <c r="UJ101"/>
  <c r="UJ100"/>
  <c r="UJ99"/>
  <c r="UJ98"/>
  <c r="UJ97"/>
  <c r="UJ96"/>
  <c r="UJ95"/>
  <c r="UJ94"/>
  <c r="UJ93"/>
  <c r="UJ92"/>
  <c r="UJ89"/>
  <c r="UJ88"/>
  <c r="UJ87"/>
  <c r="UJ86"/>
  <c r="UJ85"/>
  <c r="UJ84"/>
  <c r="UJ83"/>
  <c r="UJ82"/>
  <c r="UJ81"/>
  <c r="UJ80"/>
  <c r="UJ79"/>
  <c r="UJ78"/>
  <c r="UJ77"/>
  <c r="UJ76"/>
  <c r="UJ73"/>
  <c r="UJ72"/>
  <c r="UJ71"/>
  <c r="UJ70"/>
  <c r="UJ69"/>
  <c r="UJ68"/>
  <c r="UJ67"/>
  <c r="UJ66"/>
  <c r="UJ65"/>
  <c r="UJ64"/>
  <c r="UJ63"/>
  <c r="UJ62"/>
  <c r="UJ61"/>
  <c r="UJ60"/>
  <c r="UJ57"/>
  <c r="UJ56"/>
  <c r="UJ55"/>
  <c r="UJ54"/>
  <c r="UJ53"/>
  <c r="UJ52"/>
  <c r="UJ51"/>
  <c r="UJ50"/>
  <c r="UJ49"/>
  <c r="UJ48"/>
  <c r="UJ47"/>
  <c r="UJ46"/>
  <c r="UJ45"/>
  <c r="UJ44"/>
  <c r="UJ41"/>
  <c r="UJ40"/>
  <c r="UJ39"/>
  <c r="UJ38"/>
  <c r="UJ37"/>
  <c r="UJ36"/>
  <c r="UJ35"/>
  <c r="UJ34"/>
  <c r="UJ33"/>
  <c r="UJ32"/>
  <c r="UJ31"/>
  <c r="UJ30"/>
  <c r="UJ29"/>
  <c r="UJ28"/>
  <c r="TZ105"/>
  <c r="TZ104"/>
  <c r="TZ103"/>
  <c r="TZ102"/>
  <c r="TZ101"/>
  <c r="TZ100"/>
  <c r="TZ99"/>
  <c r="TZ98"/>
  <c r="TZ97"/>
  <c r="TZ96"/>
  <c r="TZ95"/>
  <c r="TZ94"/>
  <c r="TZ93"/>
  <c r="TZ92"/>
  <c r="TZ89"/>
  <c r="TZ88"/>
  <c r="TZ87"/>
  <c r="TZ86"/>
  <c r="TZ85"/>
  <c r="TZ84"/>
  <c r="TZ83"/>
  <c r="TZ82"/>
  <c r="TZ81"/>
  <c r="TZ80"/>
  <c r="TZ79"/>
  <c r="TZ78"/>
  <c r="TZ77"/>
  <c r="TZ76"/>
  <c r="TZ73"/>
  <c r="TZ72"/>
  <c r="TZ71"/>
  <c r="TZ70"/>
  <c r="TZ69"/>
  <c r="TZ68"/>
  <c r="TZ67"/>
  <c r="TZ66"/>
  <c r="TZ65"/>
  <c r="TZ64"/>
  <c r="TZ63"/>
  <c r="TZ62"/>
  <c r="TZ61"/>
  <c r="TZ60"/>
  <c r="TZ57"/>
  <c r="UC121" s="1"/>
  <c r="UE121" s="1"/>
  <c r="UF121" s="1"/>
  <c r="TZ56"/>
  <c r="TZ55"/>
  <c r="TZ54"/>
  <c r="TZ53"/>
  <c r="TZ52"/>
  <c r="TZ51"/>
  <c r="TZ50"/>
  <c r="TZ49"/>
  <c r="TZ48"/>
  <c r="TZ47"/>
  <c r="TZ46"/>
  <c r="TZ45"/>
  <c r="TZ44"/>
  <c r="TZ41"/>
  <c r="TZ40"/>
  <c r="TZ39"/>
  <c r="TZ38"/>
  <c r="TZ37"/>
  <c r="TZ36"/>
  <c r="TZ35"/>
  <c r="TZ34"/>
  <c r="TZ33"/>
  <c r="TZ32"/>
  <c r="TZ31"/>
  <c r="TZ30"/>
  <c r="TZ29"/>
  <c r="TZ28"/>
  <c r="TP105"/>
  <c r="TP104"/>
  <c r="TP103"/>
  <c r="TP102"/>
  <c r="TP101"/>
  <c r="TP100"/>
  <c r="TP99"/>
  <c r="TP98"/>
  <c r="TP97"/>
  <c r="TP96"/>
  <c r="TP95"/>
  <c r="TP94"/>
  <c r="TP93"/>
  <c r="TP92"/>
  <c r="TP89"/>
  <c r="TP88"/>
  <c r="TP87"/>
  <c r="TP86"/>
  <c r="TP85"/>
  <c r="TP84"/>
  <c r="TP83"/>
  <c r="TP82"/>
  <c r="TP81"/>
  <c r="TP80"/>
  <c r="TP79"/>
  <c r="TP78"/>
  <c r="TP77"/>
  <c r="TP76"/>
  <c r="TP73"/>
  <c r="TP72"/>
  <c r="TP71"/>
  <c r="TP70"/>
  <c r="TP69"/>
  <c r="TP68"/>
  <c r="TP67"/>
  <c r="TP66"/>
  <c r="TP65"/>
  <c r="TP64"/>
  <c r="TP63"/>
  <c r="TP62"/>
  <c r="TP61"/>
  <c r="TP60"/>
  <c r="TP57"/>
  <c r="TP56"/>
  <c r="TP55"/>
  <c r="TP54"/>
  <c r="TP53"/>
  <c r="TP52"/>
  <c r="TP51"/>
  <c r="TP50"/>
  <c r="TP49"/>
  <c r="TP48"/>
  <c r="TP47"/>
  <c r="TP46"/>
  <c r="TP45"/>
  <c r="TP44"/>
  <c r="TP41"/>
  <c r="TP40"/>
  <c r="TP39"/>
  <c r="TP38"/>
  <c r="TP37"/>
  <c r="TP36"/>
  <c r="TP35"/>
  <c r="TP34"/>
  <c r="TP33"/>
  <c r="TP32"/>
  <c r="TP31"/>
  <c r="TP30"/>
  <c r="TP29"/>
  <c r="TP28"/>
  <c r="TF105"/>
  <c r="TF104"/>
  <c r="TF103"/>
  <c r="TF102"/>
  <c r="TF101"/>
  <c r="TF100"/>
  <c r="TF99"/>
  <c r="TF98"/>
  <c r="TF97"/>
  <c r="TF96"/>
  <c r="TF95"/>
  <c r="TF94"/>
  <c r="TF93"/>
  <c r="TF92"/>
  <c r="TF89"/>
  <c r="TF88"/>
  <c r="TF87"/>
  <c r="TF86"/>
  <c r="TF85"/>
  <c r="TF84"/>
  <c r="TF83"/>
  <c r="TF82"/>
  <c r="TF81"/>
  <c r="TF80"/>
  <c r="TF79"/>
  <c r="TF78"/>
  <c r="TF77"/>
  <c r="TF76"/>
  <c r="TF73"/>
  <c r="TF72"/>
  <c r="TF71"/>
  <c r="TF70"/>
  <c r="TF69"/>
  <c r="TF68"/>
  <c r="TF67"/>
  <c r="TF66"/>
  <c r="TF65"/>
  <c r="TF64"/>
  <c r="TF63"/>
  <c r="TF62"/>
  <c r="TF61"/>
  <c r="TF60"/>
  <c r="TF57"/>
  <c r="TF56"/>
  <c r="TF55"/>
  <c r="TF54"/>
  <c r="TF53"/>
  <c r="TF52"/>
  <c r="TF51"/>
  <c r="TF50"/>
  <c r="TF49"/>
  <c r="TF48"/>
  <c r="TF47"/>
  <c r="TF46"/>
  <c r="TF45"/>
  <c r="TF44"/>
  <c r="TF41"/>
  <c r="TF40"/>
  <c r="TF39"/>
  <c r="TF38"/>
  <c r="TF37"/>
  <c r="TF36"/>
  <c r="TF35"/>
  <c r="TF34"/>
  <c r="TF33"/>
  <c r="TF32"/>
  <c r="TF31"/>
  <c r="TF30"/>
  <c r="TF29"/>
  <c r="TF28"/>
  <c r="SV105"/>
  <c r="SV104"/>
  <c r="SV103"/>
  <c r="SV102"/>
  <c r="SV101"/>
  <c r="SV100"/>
  <c r="SV99"/>
  <c r="SV98"/>
  <c r="SV97"/>
  <c r="SV96"/>
  <c r="SV95"/>
  <c r="SV94"/>
  <c r="SV93"/>
  <c r="SV92"/>
  <c r="SV89"/>
  <c r="SV88"/>
  <c r="SV87"/>
  <c r="SV86"/>
  <c r="SV85"/>
  <c r="SV84"/>
  <c r="SV83"/>
  <c r="SV82"/>
  <c r="SV81"/>
  <c r="SV80"/>
  <c r="SV79"/>
  <c r="SV78"/>
  <c r="SV77"/>
  <c r="SV76"/>
  <c r="SV73"/>
  <c r="SV72"/>
  <c r="SV71"/>
  <c r="SV70"/>
  <c r="SV69"/>
  <c r="SV68"/>
  <c r="SV67"/>
  <c r="SV66"/>
  <c r="SV65"/>
  <c r="SV64"/>
  <c r="SV63"/>
  <c r="SV62"/>
  <c r="SV61"/>
  <c r="SV60"/>
  <c r="SV57"/>
  <c r="SV56"/>
  <c r="SV55"/>
  <c r="SV54"/>
  <c r="SV53"/>
  <c r="SV52"/>
  <c r="SV51"/>
  <c r="SV50"/>
  <c r="SV49"/>
  <c r="SV48"/>
  <c r="SV47"/>
  <c r="SV46"/>
  <c r="SV45"/>
  <c r="SV44"/>
  <c r="SV41"/>
  <c r="SV40"/>
  <c r="SV39"/>
  <c r="SV38"/>
  <c r="SV37"/>
  <c r="SV36"/>
  <c r="SV35"/>
  <c r="SV34"/>
  <c r="SV33"/>
  <c r="SV32"/>
  <c r="SV31"/>
  <c r="SV30"/>
  <c r="SV29"/>
  <c r="SV28"/>
  <c r="SL105"/>
  <c r="SL104"/>
  <c r="SL103"/>
  <c r="SL102"/>
  <c r="SL101"/>
  <c r="SL100"/>
  <c r="SL99"/>
  <c r="SL98"/>
  <c r="SL97"/>
  <c r="SL96"/>
  <c r="SL95"/>
  <c r="SL94"/>
  <c r="SL93"/>
  <c r="SL92"/>
  <c r="SL89"/>
  <c r="SL88"/>
  <c r="SL87"/>
  <c r="SL86"/>
  <c r="SL85"/>
  <c r="SL84"/>
  <c r="SL83"/>
  <c r="SL82"/>
  <c r="SL81"/>
  <c r="SL80"/>
  <c r="SL79"/>
  <c r="SL78"/>
  <c r="SL77"/>
  <c r="SL76"/>
  <c r="SL73"/>
  <c r="SL72"/>
  <c r="SL71"/>
  <c r="SL70"/>
  <c r="SL69"/>
  <c r="SL68"/>
  <c r="SL67"/>
  <c r="SL66"/>
  <c r="SL65"/>
  <c r="SL64"/>
  <c r="SL63"/>
  <c r="SL62"/>
  <c r="SL61"/>
  <c r="SL60"/>
  <c r="SL57"/>
  <c r="SL56"/>
  <c r="SL55"/>
  <c r="SL54"/>
  <c r="SL53"/>
  <c r="SL52"/>
  <c r="SL51"/>
  <c r="SL50"/>
  <c r="SL49"/>
  <c r="SL48"/>
  <c r="SL47"/>
  <c r="SL46"/>
  <c r="SL45"/>
  <c r="SL44"/>
  <c r="SL41"/>
  <c r="SL40"/>
  <c r="SL39"/>
  <c r="SL38"/>
  <c r="SL37"/>
  <c r="SL36"/>
  <c r="SL35"/>
  <c r="SL34"/>
  <c r="SL33"/>
  <c r="SL32"/>
  <c r="SL31"/>
  <c r="SL30"/>
  <c r="SL29"/>
  <c r="SL28"/>
  <c r="SB105"/>
  <c r="SB104"/>
  <c r="SB103"/>
  <c r="SB102"/>
  <c r="SB101"/>
  <c r="SB100"/>
  <c r="SB99"/>
  <c r="SB98"/>
  <c r="SB97"/>
  <c r="SB96"/>
  <c r="SB95"/>
  <c r="SB94"/>
  <c r="SB93"/>
  <c r="SB92"/>
  <c r="SB89"/>
  <c r="SB88"/>
  <c r="SB87"/>
  <c r="SB86"/>
  <c r="SB85"/>
  <c r="SB84"/>
  <c r="SB83"/>
  <c r="SB82"/>
  <c r="SB81"/>
  <c r="SB80"/>
  <c r="SB79"/>
  <c r="SB78"/>
  <c r="SB77"/>
  <c r="SB76"/>
  <c r="SB73"/>
  <c r="SB72"/>
  <c r="SB71"/>
  <c r="SB70"/>
  <c r="SB69"/>
  <c r="SB68"/>
  <c r="SB67"/>
  <c r="SB66"/>
  <c r="SB65"/>
  <c r="SB64"/>
  <c r="SB63"/>
  <c r="SB62"/>
  <c r="SB61"/>
  <c r="SB60"/>
  <c r="SB57"/>
  <c r="SB56"/>
  <c r="SB55"/>
  <c r="SB54"/>
  <c r="SB53"/>
  <c r="SB52"/>
  <c r="SB51"/>
  <c r="SE115" s="1"/>
  <c r="SG115" s="1"/>
  <c r="SH115" s="1"/>
  <c r="SB50"/>
  <c r="SB49"/>
  <c r="SB48"/>
  <c r="SB47"/>
  <c r="SB46"/>
  <c r="SB45"/>
  <c r="SB44"/>
  <c r="SB41"/>
  <c r="SB40"/>
  <c r="SB39"/>
  <c r="SB38"/>
  <c r="SB37"/>
  <c r="SB36"/>
  <c r="SB35"/>
  <c r="SB34"/>
  <c r="SB33"/>
  <c r="SB32"/>
  <c r="SB31"/>
  <c r="SB30"/>
  <c r="SB29"/>
  <c r="SB28"/>
  <c r="RR105"/>
  <c r="RR104"/>
  <c r="RR103"/>
  <c r="RR102"/>
  <c r="RR101"/>
  <c r="RR100"/>
  <c r="RR99"/>
  <c r="RR98"/>
  <c r="RR97"/>
  <c r="RR96"/>
  <c r="RR95"/>
  <c r="RR94"/>
  <c r="RR93"/>
  <c r="RR92"/>
  <c r="RR89"/>
  <c r="RR88"/>
  <c r="RR87"/>
  <c r="RR86"/>
  <c r="RR85"/>
  <c r="RR84"/>
  <c r="RR83"/>
  <c r="RR82"/>
  <c r="RR81"/>
  <c r="RR80"/>
  <c r="RR79"/>
  <c r="RR78"/>
  <c r="RR77"/>
  <c r="RR76"/>
  <c r="RR73"/>
  <c r="RR72"/>
  <c r="RR71"/>
  <c r="RR70"/>
  <c r="RR69"/>
  <c r="RR68"/>
  <c r="RR67"/>
  <c r="RR66"/>
  <c r="RR65"/>
  <c r="RR64"/>
  <c r="RR63"/>
  <c r="RR62"/>
  <c r="RR61"/>
  <c r="RR60"/>
  <c r="RR57"/>
  <c r="RU121" s="1"/>
  <c r="RW121" s="1"/>
  <c r="RX121" s="1"/>
  <c r="RR56"/>
  <c r="RR55"/>
  <c r="RR54"/>
  <c r="RR53"/>
  <c r="RR52"/>
  <c r="RR51"/>
  <c r="RR50"/>
  <c r="RR49"/>
  <c r="RR48"/>
  <c r="RR47"/>
  <c r="RR46"/>
  <c r="RR45"/>
  <c r="RR44"/>
  <c r="RR41"/>
  <c r="RR40"/>
  <c r="RR39"/>
  <c r="RR38"/>
  <c r="RR37"/>
  <c r="RR36"/>
  <c r="RR35"/>
  <c r="RR34"/>
  <c r="RR33"/>
  <c r="RR32"/>
  <c r="RR31"/>
  <c r="RR30"/>
  <c r="RR29"/>
  <c r="RR28"/>
  <c r="RH105"/>
  <c r="RH104"/>
  <c r="RH103"/>
  <c r="RH102"/>
  <c r="RH101"/>
  <c r="RH100"/>
  <c r="RH99"/>
  <c r="RH98"/>
  <c r="RH97"/>
  <c r="RH96"/>
  <c r="RH95"/>
  <c r="RH94"/>
  <c r="RH93"/>
  <c r="RH92"/>
  <c r="RH89"/>
  <c r="RH88"/>
  <c r="RH87"/>
  <c r="RH86"/>
  <c r="RH85"/>
  <c r="RH84"/>
  <c r="RH83"/>
  <c r="RH82"/>
  <c r="RH81"/>
  <c r="RH80"/>
  <c r="RH79"/>
  <c r="RH78"/>
  <c r="RH77"/>
  <c r="RH76"/>
  <c r="RH73"/>
  <c r="RH72"/>
  <c r="RH71"/>
  <c r="RH70"/>
  <c r="RH69"/>
  <c r="RH68"/>
  <c r="RH67"/>
  <c r="RH66"/>
  <c r="RH65"/>
  <c r="RH64"/>
  <c r="RH63"/>
  <c r="RH62"/>
  <c r="RH61"/>
  <c r="RH60"/>
  <c r="RH57"/>
  <c r="RH56"/>
  <c r="RH55"/>
  <c r="RH54"/>
  <c r="RH53"/>
  <c r="RH52"/>
  <c r="RH51"/>
  <c r="RK115" s="1"/>
  <c r="RM115" s="1"/>
  <c r="RN115" s="1"/>
  <c r="RH50"/>
  <c r="RH49"/>
  <c r="RH48"/>
  <c r="RH47"/>
  <c r="RH46"/>
  <c r="RH45"/>
  <c r="RH44"/>
  <c r="RH41"/>
  <c r="RH40"/>
  <c r="RH39"/>
  <c r="RH38"/>
  <c r="RH37"/>
  <c r="RH36"/>
  <c r="RH35"/>
  <c r="RH34"/>
  <c r="RH33"/>
  <c r="RH32"/>
  <c r="RH31"/>
  <c r="RH30"/>
  <c r="RH29"/>
  <c r="RH28"/>
  <c r="QX105"/>
  <c r="QX104"/>
  <c r="QX103"/>
  <c r="QX102"/>
  <c r="QX101"/>
  <c r="QX100"/>
  <c r="QX99"/>
  <c r="QX98"/>
  <c r="QX97"/>
  <c r="QX96"/>
  <c r="QX95"/>
  <c r="QX94"/>
  <c r="QX93"/>
  <c r="QX92"/>
  <c r="QX89"/>
  <c r="QX88"/>
  <c r="QX87"/>
  <c r="QX86"/>
  <c r="QX85"/>
  <c r="QX84"/>
  <c r="QX83"/>
  <c r="QX82"/>
  <c r="QX81"/>
  <c r="QX80"/>
  <c r="QX79"/>
  <c r="QX78"/>
  <c r="QX77"/>
  <c r="QX76"/>
  <c r="QX73"/>
  <c r="QX72"/>
  <c r="QX71"/>
  <c r="QX70"/>
  <c r="QX69"/>
  <c r="QX68"/>
  <c r="QX67"/>
  <c r="QX66"/>
  <c r="QX65"/>
  <c r="QX64"/>
  <c r="QX63"/>
  <c r="QX62"/>
  <c r="QX61"/>
  <c r="QX60"/>
  <c r="QX57"/>
  <c r="RA121" s="1"/>
  <c r="RC121" s="1"/>
  <c r="RD121" s="1"/>
  <c r="QX56"/>
  <c r="QX55"/>
  <c r="QX54"/>
  <c r="QX53"/>
  <c r="QX52"/>
  <c r="QX51"/>
  <c r="QX50"/>
  <c r="QX49"/>
  <c r="QX48"/>
  <c r="QX47"/>
  <c r="QX46"/>
  <c r="QX45"/>
  <c r="QX44"/>
  <c r="QX41"/>
  <c r="QX40"/>
  <c r="QX39"/>
  <c r="QX38"/>
  <c r="QX37"/>
  <c r="QX36"/>
  <c r="QX35"/>
  <c r="QX34"/>
  <c r="QX33"/>
  <c r="QX32"/>
  <c r="QX31"/>
  <c r="QX30"/>
  <c r="QX29"/>
  <c r="QX28"/>
  <c r="QN105"/>
  <c r="QN104"/>
  <c r="QN103"/>
  <c r="QN102"/>
  <c r="QN101"/>
  <c r="QN100"/>
  <c r="QN99"/>
  <c r="QN98"/>
  <c r="QN97"/>
  <c r="QN96"/>
  <c r="QN95"/>
  <c r="QN94"/>
  <c r="QN93"/>
  <c r="QN92"/>
  <c r="QN89"/>
  <c r="QN88"/>
  <c r="QN87"/>
  <c r="QN86"/>
  <c r="QN85"/>
  <c r="QN84"/>
  <c r="QN83"/>
  <c r="QN82"/>
  <c r="QN81"/>
  <c r="QN80"/>
  <c r="QN79"/>
  <c r="QN78"/>
  <c r="QN77"/>
  <c r="QN76"/>
  <c r="QN73"/>
  <c r="QN72"/>
  <c r="QN71"/>
  <c r="QN70"/>
  <c r="QN69"/>
  <c r="QN68"/>
  <c r="QN67"/>
  <c r="QN66"/>
  <c r="QN65"/>
  <c r="QN64"/>
  <c r="QN63"/>
  <c r="QN62"/>
  <c r="QN61"/>
  <c r="QN60"/>
  <c r="QN57"/>
  <c r="QN56"/>
  <c r="QN55"/>
  <c r="QN54"/>
  <c r="QN53"/>
  <c r="QN52"/>
  <c r="QN51"/>
  <c r="QQ115" s="1"/>
  <c r="QS115" s="1"/>
  <c r="QT115" s="1"/>
  <c r="QN50"/>
  <c r="QN49"/>
  <c r="QN48"/>
  <c r="QN47"/>
  <c r="QN46"/>
  <c r="QN45"/>
  <c r="QN44"/>
  <c r="QN41"/>
  <c r="QN40"/>
  <c r="QN39"/>
  <c r="QN38"/>
  <c r="QN37"/>
  <c r="QN36"/>
  <c r="QN35"/>
  <c r="QN34"/>
  <c r="QN33"/>
  <c r="QN32"/>
  <c r="QN31"/>
  <c r="QN30"/>
  <c r="QN29"/>
  <c r="QN28"/>
  <c r="QD105"/>
  <c r="QD104"/>
  <c r="QD103"/>
  <c r="QD102"/>
  <c r="QD101"/>
  <c r="QD100"/>
  <c r="QD99"/>
  <c r="QD98"/>
  <c r="QD97"/>
  <c r="QD96"/>
  <c r="QD95"/>
  <c r="QD94"/>
  <c r="QD93"/>
  <c r="QD92"/>
  <c r="QD89"/>
  <c r="QD88"/>
  <c r="QD87"/>
  <c r="QD86"/>
  <c r="QD85"/>
  <c r="QD84"/>
  <c r="QD83"/>
  <c r="QD82"/>
  <c r="QD81"/>
  <c r="QD80"/>
  <c r="QD79"/>
  <c r="QD78"/>
  <c r="QD77"/>
  <c r="QD76"/>
  <c r="QD73"/>
  <c r="QD72"/>
  <c r="QD71"/>
  <c r="QD70"/>
  <c r="QD69"/>
  <c r="QD68"/>
  <c r="QD67"/>
  <c r="QD66"/>
  <c r="QD65"/>
  <c r="QD64"/>
  <c r="QD63"/>
  <c r="QD62"/>
  <c r="QD61"/>
  <c r="QD60"/>
  <c r="QD57"/>
  <c r="QG121" s="1"/>
  <c r="QI121" s="1"/>
  <c r="QJ121" s="1"/>
  <c r="QD56"/>
  <c r="QD55"/>
  <c r="QD54"/>
  <c r="QD53"/>
  <c r="QD52"/>
  <c r="QD51"/>
  <c r="QD50"/>
  <c r="QD49"/>
  <c r="QD48"/>
  <c r="QD47"/>
  <c r="QD46"/>
  <c r="QD45"/>
  <c r="QD44"/>
  <c r="QD41"/>
  <c r="QD40"/>
  <c r="QD39"/>
  <c r="QD38"/>
  <c r="QD37"/>
  <c r="QD36"/>
  <c r="QD35"/>
  <c r="QD34"/>
  <c r="QD33"/>
  <c r="QD32"/>
  <c r="QD31"/>
  <c r="QD30"/>
  <c r="QD29"/>
  <c r="QD28"/>
  <c r="PT105"/>
  <c r="PT104"/>
  <c r="PT103"/>
  <c r="PT102"/>
  <c r="PT101"/>
  <c r="PT100"/>
  <c r="PT99"/>
  <c r="PT98"/>
  <c r="PT97"/>
  <c r="PT96"/>
  <c r="PT95"/>
  <c r="PT94"/>
  <c r="PT93"/>
  <c r="PT92"/>
  <c r="PT90" s="1"/>
  <c r="PT89"/>
  <c r="PT88"/>
  <c r="PT87"/>
  <c r="PT86"/>
  <c r="PT85"/>
  <c r="PT84"/>
  <c r="PT83"/>
  <c r="PT82"/>
  <c r="PT81"/>
  <c r="PT80"/>
  <c r="PT79"/>
  <c r="PT78"/>
  <c r="PT77"/>
  <c r="PT76"/>
  <c r="PT73"/>
  <c r="PT72"/>
  <c r="PT71"/>
  <c r="PT70"/>
  <c r="PT69"/>
  <c r="PT68"/>
  <c r="PT67"/>
  <c r="PT66"/>
  <c r="PT65"/>
  <c r="PT64"/>
  <c r="PT63"/>
  <c r="PT62"/>
  <c r="PT61"/>
  <c r="PT60"/>
  <c r="PT58"/>
  <c r="PT57"/>
  <c r="PT56"/>
  <c r="PT55"/>
  <c r="PT54"/>
  <c r="PT53"/>
  <c r="PT52"/>
  <c r="PT51"/>
  <c r="PT50"/>
  <c r="PT49"/>
  <c r="PT48"/>
  <c r="PT47"/>
  <c r="PT46"/>
  <c r="PT45"/>
  <c r="PT44"/>
  <c r="PT42" s="1"/>
  <c r="PT41"/>
  <c r="PT40"/>
  <c r="PT39"/>
  <c r="PT38"/>
  <c r="PT37"/>
  <c r="PT36"/>
  <c r="PT35"/>
  <c r="PT34"/>
  <c r="PT33"/>
  <c r="PT32"/>
  <c r="PT31"/>
  <c r="PT30"/>
  <c r="PT29"/>
  <c r="PT28"/>
  <c r="PJ105"/>
  <c r="PJ104"/>
  <c r="PJ103"/>
  <c r="PJ102"/>
  <c r="PJ101"/>
  <c r="PJ100"/>
  <c r="PJ99"/>
  <c r="PJ98"/>
  <c r="PJ97"/>
  <c r="PJ96"/>
  <c r="PJ95"/>
  <c r="PJ94"/>
  <c r="PJ93"/>
  <c r="PJ92"/>
  <c r="PJ89"/>
  <c r="PJ88"/>
  <c r="PJ87"/>
  <c r="PJ86"/>
  <c r="PJ85"/>
  <c r="PJ84"/>
  <c r="PJ83"/>
  <c r="PJ82"/>
  <c r="PJ81"/>
  <c r="PJ80"/>
  <c r="PJ79"/>
  <c r="PJ78"/>
  <c r="PJ77"/>
  <c r="PJ76"/>
  <c r="PJ73"/>
  <c r="PJ72"/>
  <c r="PJ71"/>
  <c r="PJ70"/>
  <c r="PJ69"/>
  <c r="PJ68"/>
  <c r="PJ67"/>
  <c r="PJ66"/>
  <c r="PJ65"/>
  <c r="PJ64"/>
  <c r="PJ63"/>
  <c r="PJ62"/>
  <c r="PJ61"/>
  <c r="PJ60"/>
  <c r="PJ57"/>
  <c r="PJ56"/>
  <c r="PJ55"/>
  <c r="PJ54"/>
  <c r="PJ53"/>
  <c r="PJ52"/>
  <c r="PJ51"/>
  <c r="PJ50"/>
  <c r="PJ49"/>
  <c r="PJ48"/>
  <c r="PJ47"/>
  <c r="PJ46"/>
  <c r="PJ45"/>
  <c r="PJ44"/>
  <c r="PJ41"/>
  <c r="PJ40"/>
  <c r="PJ39"/>
  <c r="PJ38"/>
  <c r="PJ37"/>
  <c r="PJ36"/>
  <c r="PJ35"/>
  <c r="PJ34"/>
  <c r="PJ33"/>
  <c r="PJ32"/>
  <c r="PJ31"/>
  <c r="PJ30"/>
  <c r="PJ29"/>
  <c r="PJ28"/>
  <c r="OZ105"/>
  <c r="OZ104"/>
  <c r="OZ103"/>
  <c r="OZ102"/>
  <c r="OZ101"/>
  <c r="OZ100"/>
  <c r="OZ99"/>
  <c r="OZ98"/>
  <c r="OZ97"/>
  <c r="OZ96"/>
  <c r="OZ95"/>
  <c r="OZ94"/>
  <c r="OZ93"/>
  <c r="OZ92"/>
  <c r="OZ89"/>
  <c r="OZ88"/>
  <c r="OZ87"/>
  <c r="OZ86"/>
  <c r="OZ85"/>
  <c r="OZ84"/>
  <c r="OZ83"/>
  <c r="OZ82"/>
  <c r="OZ81"/>
  <c r="OZ80"/>
  <c r="OZ79"/>
  <c r="OZ78"/>
  <c r="OZ77"/>
  <c r="OZ76"/>
  <c r="OZ73"/>
  <c r="OZ72"/>
  <c r="OZ71"/>
  <c r="OZ70"/>
  <c r="OZ69"/>
  <c r="OZ68"/>
  <c r="OZ67"/>
  <c r="OZ66"/>
  <c r="OZ65"/>
  <c r="OZ64"/>
  <c r="OZ63"/>
  <c r="OZ62"/>
  <c r="OZ61"/>
  <c r="OZ60"/>
  <c r="OZ57"/>
  <c r="OZ56"/>
  <c r="OZ55"/>
  <c r="OZ54"/>
  <c r="OZ53"/>
  <c r="OZ52"/>
  <c r="OZ51"/>
  <c r="OZ50"/>
  <c r="OZ49"/>
  <c r="OZ48"/>
  <c r="OZ47"/>
  <c r="OZ46"/>
  <c r="OZ45"/>
  <c r="OZ44"/>
  <c r="OZ41"/>
  <c r="OZ40"/>
  <c r="OZ39"/>
  <c r="OZ38"/>
  <c r="OZ37"/>
  <c r="OZ36"/>
  <c r="OZ35"/>
  <c r="OZ34"/>
  <c r="OZ33"/>
  <c r="OZ32"/>
  <c r="OZ31"/>
  <c r="OZ30"/>
  <c r="OZ29"/>
  <c r="OZ28"/>
  <c r="OP105"/>
  <c r="OP104"/>
  <c r="OP103"/>
  <c r="OP102"/>
  <c r="OP101"/>
  <c r="OP100"/>
  <c r="OP99"/>
  <c r="OP98"/>
  <c r="OP97"/>
  <c r="OP96"/>
  <c r="OP95"/>
  <c r="OP94"/>
  <c r="OP93"/>
  <c r="OP92"/>
  <c r="OP89"/>
  <c r="OP88"/>
  <c r="OP87"/>
  <c r="OP86"/>
  <c r="OP85"/>
  <c r="OP84"/>
  <c r="OP83"/>
  <c r="OP82"/>
  <c r="OP81"/>
  <c r="OP80"/>
  <c r="OP79"/>
  <c r="OP78"/>
  <c r="OP77"/>
  <c r="OP76"/>
  <c r="OP73"/>
  <c r="OP72"/>
  <c r="OP71"/>
  <c r="OP70"/>
  <c r="OP69"/>
  <c r="OP68"/>
  <c r="OP67"/>
  <c r="OP66"/>
  <c r="OP65"/>
  <c r="OP64"/>
  <c r="OP63"/>
  <c r="OP62"/>
  <c r="OP61"/>
  <c r="OP60"/>
  <c r="OP57"/>
  <c r="OS121" s="1"/>
  <c r="OU121" s="1"/>
  <c r="OV121" s="1"/>
  <c r="OP56"/>
  <c r="OP55"/>
  <c r="OP54"/>
  <c r="OP53"/>
  <c r="OP52"/>
  <c r="OP51"/>
  <c r="OP50"/>
  <c r="OP49"/>
  <c r="OP48"/>
  <c r="OP47"/>
  <c r="OP46"/>
  <c r="OP45"/>
  <c r="OP44"/>
  <c r="OP41"/>
  <c r="OP40"/>
  <c r="OP39"/>
  <c r="OP38"/>
  <c r="OP37"/>
  <c r="OP36"/>
  <c r="OP35"/>
  <c r="OP34"/>
  <c r="OP33"/>
  <c r="OP32"/>
  <c r="OP31"/>
  <c r="OP30"/>
  <c r="OP29"/>
  <c r="OP28"/>
  <c r="OF105"/>
  <c r="OF104"/>
  <c r="OF103"/>
  <c r="OF102"/>
  <c r="OF101"/>
  <c r="OF100"/>
  <c r="OF99"/>
  <c r="OF98"/>
  <c r="OF97"/>
  <c r="OF96"/>
  <c r="OF95"/>
  <c r="OF94"/>
  <c r="OF93"/>
  <c r="OF92"/>
  <c r="OF89"/>
  <c r="OF88"/>
  <c r="OF87"/>
  <c r="OF86"/>
  <c r="OF85"/>
  <c r="OF84"/>
  <c r="OF83"/>
  <c r="OF82"/>
  <c r="OF81"/>
  <c r="OF80"/>
  <c r="OF79"/>
  <c r="OF78"/>
  <c r="OF77"/>
  <c r="OF76"/>
  <c r="OF73"/>
  <c r="OF72"/>
  <c r="OF71"/>
  <c r="OF70"/>
  <c r="OF69"/>
  <c r="OF68"/>
  <c r="OF67"/>
  <c r="OF66"/>
  <c r="OF65"/>
  <c r="OF64"/>
  <c r="OF63"/>
  <c r="OF62"/>
  <c r="OF61"/>
  <c r="OF60"/>
  <c r="OF57"/>
  <c r="OF56"/>
  <c r="OF55"/>
  <c r="OF54"/>
  <c r="OF53"/>
  <c r="OF52"/>
  <c r="OF51"/>
  <c r="OI115" s="1"/>
  <c r="OK115" s="1"/>
  <c r="OL115" s="1"/>
  <c r="OF50"/>
  <c r="OF49"/>
  <c r="OF48"/>
  <c r="OF47"/>
  <c r="OF46"/>
  <c r="OF45"/>
  <c r="OF44"/>
  <c r="OF41"/>
  <c r="OF40"/>
  <c r="OF39"/>
  <c r="OF38"/>
  <c r="OF37"/>
  <c r="OF36"/>
  <c r="OF35"/>
  <c r="OF34"/>
  <c r="OF33"/>
  <c r="OF32"/>
  <c r="OF31"/>
  <c r="OF30"/>
  <c r="OF29"/>
  <c r="OF28"/>
  <c r="NV105"/>
  <c r="NV104"/>
  <c r="NV103"/>
  <c r="NV102"/>
  <c r="NV101"/>
  <c r="NV100"/>
  <c r="NV99"/>
  <c r="NV98"/>
  <c r="NV97"/>
  <c r="NV96"/>
  <c r="NV95"/>
  <c r="NV94"/>
  <c r="NV93"/>
  <c r="NV92"/>
  <c r="NV89"/>
  <c r="NV88"/>
  <c r="NV87"/>
  <c r="NV86"/>
  <c r="NV85"/>
  <c r="NV84"/>
  <c r="NV83"/>
  <c r="NV82"/>
  <c r="NV81"/>
  <c r="NV80"/>
  <c r="NV79"/>
  <c r="NV78"/>
  <c r="NV77"/>
  <c r="NV76"/>
  <c r="NV73"/>
  <c r="NV72"/>
  <c r="NV71"/>
  <c r="NV70"/>
  <c r="NV69"/>
  <c r="NV68"/>
  <c r="NV67"/>
  <c r="NV66"/>
  <c r="NV65"/>
  <c r="NV64"/>
  <c r="NV63"/>
  <c r="NV62"/>
  <c r="NV61"/>
  <c r="NV60"/>
  <c r="NV57"/>
  <c r="NY121" s="1"/>
  <c r="OA121" s="1"/>
  <c r="OB121" s="1"/>
  <c r="NV56"/>
  <c r="NV55"/>
  <c r="NV54"/>
  <c r="NV53"/>
  <c r="NV52"/>
  <c r="NV51"/>
  <c r="NV50"/>
  <c r="NV49"/>
  <c r="NV48"/>
  <c r="NV47"/>
  <c r="NV46"/>
  <c r="NV45"/>
  <c r="NV44"/>
  <c r="NV41"/>
  <c r="NV40"/>
  <c r="NV39"/>
  <c r="NV38"/>
  <c r="NV37"/>
  <c r="NV36"/>
  <c r="NV35"/>
  <c r="NV34"/>
  <c r="NV33"/>
  <c r="NV32"/>
  <c r="NV31"/>
  <c r="NV30"/>
  <c r="NV29"/>
  <c r="NV28"/>
  <c r="NL105"/>
  <c r="NL104"/>
  <c r="NL103"/>
  <c r="NL102"/>
  <c r="NL101"/>
  <c r="NL100"/>
  <c r="NL99"/>
  <c r="NL98"/>
  <c r="NL97"/>
  <c r="NL96"/>
  <c r="NL95"/>
  <c r="NL94"/>
  <c r="NL93"/>
  <c r="NL92"/>
  <c r="NL89"/>
  <c r="NL88"/>
  <c r="NL87"/>
  <c r="NL86"/>
  <c r="NL85"/>
  <c r="NL84"/>
  <c r="NL83"/>
  <c r="NL82"/>
  <c r="NL81"/>
  <c r="NL80"/>
  <c r="NL79"/>
  <c r="NL78"/>
  <c r="NL77"/>
  <c r="NL76"/>
  <c r="NL73"/>
  <c r="NL72"/>
  <c r="NL71"/>
  <c r="NL70"/>
  <c r="NL69"/>
  <c r="NL68"/>
  <c r="NL67"/>
  <c r="NL66"/>
  <c r="NL65"/>
  <c r="NL64"/>
  <c r="NL63"/>
  <c r="NL62"/>
  <c r="NL61"/>
  <c r="NL60"/>
  <c r="NL57"/>
  <c r="NL56"/>
  <c r="NL55"/>
  <c r="NL54"/>
  <c r="NL53"/>
  <c r="NL52"/>
  <c r="NL51"/>
  <c r="NL50"/>
  <c r="NL49"/>
  <c r="NL48"/>
  <c r="NL47"/>
  <c r="NL46"/>
  <c r="NL45"/>
  <c r="NL44"/>
  <c r="NL41"/>
  <c r="NL40"/>
  <c r="NL39"/>
  <c r="NL38"/>
  <c r="NL37"/>
  <c r="NL36"/>
  <c r="NL35"/>
  <c r="NL34"/>
  <c r="NL33"/>
  <c r="NL32"/>
  <c r="NL31"/>
  <c r="NL30"/>
  <c r="NL29"/>
  <c r="NL28"/>
  <c r="NB105"/>
  <c r="NB104"/>
  <c r="NB103"/>
  <c r="NB102"/>
  <c r="NB101"/>
  <c r="NB100"/>
  <c r="NB99"/>
  <c r="NB98"/>
  <c r="NB97"/>
  <c r="NB96"/>
  <c r="NB95"/>
  <c r="NB94"/>
  <c r="NB93"/>
  <c r="NB92"/>
  <c r="NB89"/>
  <c r="NB88"/>
  <c r="NB87"/>
  <c r="NB86"/>
  <c r="NB85"/>
  <c r="NB84"/>
  <c r="NB83"/>
  <c r="NB82"/>
  <c r="NB81"/>
  <c r="NB80"/>
  <c r="NB79"/>
  <c r="NB78"/>
  <c r="NB77"/>
  <c r="NB76"/>
  <c r="NB73"/>
  <c r="NB72"/>
  <c r="NB71"/>
  <c r="NB70"/>
  <c r="NB69"/>
  <c r="NB68"/>
  <c r="NB67"/>
  <c r="NB66"/>
  <c r="NB65"/>
  <c r="NB64"/>
  <c r="NB63"/>
  <c r="NB62"/>
  <c r="NB61"/>
  <c r="NB60"/>
  <c r="NB57"/>
  <c r="NB56"/>
  <c r="NB55"/>
  <c r="NB54"/>
  <c r="NB53"/>
  <c r="NB52"/>
  <c r="NB51"/>
  <c r="NB50"/>
  <c r="NB49"/>
  <c r="NB48"/>
  <c r="NB47"/>
  <c r="NB46"/>
  <c r="NB45"/>
  <c r="NB44"/>
  <c r="NB41"/>
  <c r="NB40"/>
  <c r="NB39"/>
  <c r="NB38"/>
  <c r="NB37"/>
  <c r="NB36"/>
  <c r="NB35"/>
  <c r="NB34"/>
  <c r="NB33"/>
  <c r="NB32"/>
  <c r="NB31"/>
  <c r="NB30"/>
  <c r="NB29"/>
  <c r="NB28"/>
  <c r="MR105"/>
  <c r="MR104"/>
  <c r="MR103"/>
  <c r="MR102"/>
  <c r="MR101"/>
  <c r="MR100"/>
  <c r="MR99"/>
  <c r="MR98"/>
  <c r="MR97"/>
  <c r="MR96"/>
  <c r="MR95"/>
  <c r="MR94"/>
  <c r="MR93"/>
  <c r="MR92"/>
  <c r="MR89"/>
  <c r="MR88"/>
  <c r="MR87"/>
  <c r="MR86"/>
  <c r="MR85"/>
  <c r="MR84"/>
  <c r="MR83"/>
  <c r="MR82"/>
  <c r="MR81"/>
  <c r="MR80"/>
  <c r="MR79"/>
  <c r="MR78"/>
  <c r="MR77"/>
  <c r="MR76"/>
  <c r="MR73"/>
  <c r="MR72"/>
  <c r="MR71"/>
  <c r="MR70"/>
  <c r="MR69"/>
  <c r="MR68"/>
  <c r="MR67"/>
  <c r="MR66"/>
  <c r="MR65"/>
  <c r="MR64"/>
  <c r="MR63"/>
  <c r="MR62"/>
  <c r="MR61"/>
  <c r="MR60"/>
  <c r="MR57"/>
  <c r="MR56"/>
  <c r="MR55"/>
  <c r="MR54"/>
  <c r="MR53"/>
  <c r="MR52"/>
  <c r="MR51"/>
  <c r="MR50"/>
  <c r="MR49"/>
  <c r="MR48"/>
  <c r="MR47"/>
  <c r="MR46"/>
  <c r="MR45"/>
  <c r="MR44"/>
  <c r="MR41"/>
  <c r="MR40"/>
  <c r="MR39"/>
  <c r="MR38"/>
  <c r="MR37"/>
  <c r="MR36"/>
  <c r="MR35"/>
  <c r="MR34"/>
  <c r="MR33"/>
  <c r="MR32"/>
  <c r="MR31"/>
  <c r="MR30"/>
  <c r="MR29"/>
  <c r="MR28"/>
  <c r="MH105"/>
  <c r="MH104"/>
  <c r="MH103"/>
  <c r="MH102"/>
  <c r="MH101"/>
  <c r="MH100"/>
  <c r="MH99"/>
  <c r="MH98"/>
  <c r="MH97"/>
  <c r="MH96"/>
  <c r="MH95"/>
  <c r="MH94"/>
  <c r="MH93"/>
  <c r="MH92"/>
  <c r="MH89"/>
  <c r="MH88"/>
  <c r="MH87"/>
  <c r="MH86"/>
  <c r="MH85"/>
  <c r="MH84"/>
  <c r="MH83"/>
  <c r="MH82"/>
  <c r="MH81"/>
  <c r="MH80"/>
  <c r="MH79"/>
  <c r="MH78"/>
  <c r="MH77"/>
  <c r="MH76"/>
  <c r="MH73"/>
  <c r="MH72"/>
  <c r="MH71"/>
  <c r="MH70"/>
  <c r="MH69"/>
  <c r="MH68"/>
  <c r="MH67"/>
  <c r="MH66"/>
  <c r="MH65"/>
  <c r="MH64"/>
  <c r="MH63"/>
  <c r="MH62"/>
  <c r="MH61"/>
  <c r="MH60"/>
  <c r="MH57"/>
  <c r="MH56"/>
  <c r="MH55"/>
  <c r="MH54"/>
  <c r="MH53"/>
  <c r="MH52"/>
  <c r="MH51"/>
  <c r="MH50"/>
  <c r="MH49"/>
  <c r="MH48"/>
  <c r="MH47"/>
  <c r="MH46"/>
  <c r="MH45"/>
  <c r="MH44"/>
  <c r="MH41"/>
  <c r="MH40"/>
  <c r="MH39"/>
  <c r="MH38"/>
  <c r="MH37"/>
  <c r="MH36"/>
  <c r="MH35"/>
  <c r="MH34"/>
  <c r="MH33"/>
  <c r="MH32"/>
  <c r="MH31"/>
  <c r="MH30"/>
  <c r="MH29"/>
  <c r="MH28"/>
  <c r="LX105"/>
  <c r="LX104"/>
  <c r="LX103"/>
  <c r="LX102"/>
  <c r="LX101"/>
  <c r="LX100"/>
  <c r="LX99"/>
  <c r="LX98"/>
  <c r="LX97"/>
  <c r="LX96"/>
  <c r="LX95"/>
  <c r="LX94"/>
  <c r="LX93"/>
  <c r="LX92"/>
  <c r="LX89"/>
  <c r="LX88"/>
  <c r="LX87"/>
  <c r="LX86"/>
  <c r="LX85"/>
  <c r="LX84"/>
  <c r="LX83"/>
  <c r="LX82"/>
  <c r="LX81"/>
  <c r="LX80"/>
  <c r="LX79"/>
  <c r="LX78"/>
  <c r="LX77"/>
  <c r="LX76"/>
  <c r="LX73"/>
  <c r="LX72"/>
  <c r="LX71"/>
  <c r="LX70"/>
  <c r="LX69"/>
  <c r="LX68"/>
  <c r="LX67"/>
  <c r="LX66"/>
  <c r="LX65"/>
  <c r="LX64"/>
  <c r="LX63"/>
  <c r="LX62"/>
  <c r="LX61"/>
  <c r="LX60"/>
  <c r="LX57"/>
  <c r="LX56"/>
  <c r="LX55"/>
  <c r="LX54"/>
  <c r="LX53"/>
  <c r="LX52"/>
  <c r="LX51"/>
  <c r="LX50"/>
  <c r="LX49"/>
  <c r="LX48"/>
  <c r="LX47"/>
  <c r="LX46"/>
  <c r="LX45"/>
  <c r="LX44"/>
  <c r="LX41"/>
  <c r="LX40"/>
  <c r="LX39"/>
  <c r="LX38"/>
  <c r="LX37"/>
  <c r="LX36"/>
  <c r="LX35"/>
  <c r="LX34"/>
  <c r="LX33"/>
  <c r="LX32"/>
  <c r="LX31"/>
  <c r="LX30"/>
  <c r="LX29"/>
  <c r="LX28"/>
  <c r="LN105"/>
  <c r="LN104"/>
  <c r="LN103"/>
  <c r="LN102"/>
  <c r="LN101"/>
  <c r="LN100"/>
  <c r="LN99"/>
  <c r="LN98"/>
  <c r="LN97"/>
  <c r="LN96"/>
  <c r="LN95"/>
  <c r="LN94"/>
  <c r="LN93"/>
  <c r="LN92"/>
  <c r="LN89"/>
  <c r="LN88"/>
  <c r="LN87"/>
  <c r="LN86"/>
  <c r="LN85"/>
  <c r="LN84"/>
  <c r="LN83"/>
  <c r="LN82"/>
  <c r="LN81"/>
  <c r="LN80"/>
  <c r="LN79"/>
  <c r="LN78"/>
  <c r="LN77"/>
  <c r="LN76"/>
  <c r="LN73"/>
  <c r="LN72"/>
  <c r="LN71"/>
  <c r="LN70"/>
  <c r="LN69"/>
  <c r="LN68"/>
  <c r="LN67"/>
  <c r="LN66"/>
  <c r="LN65"/>
  <c r="LN64"/>
  <c r="LN63"/>
  <c r="LN62"/>
  <c r="LN61"/>
  <c r="LN60"/>
  <c r="LN57"/>
  <c r="LQ121" s="1"/>
  <c r="LS121" s="1"/>
  <c r="LT121" s="1"/>
  <c r="LN56"/>
  <c r="LN55"/>
  <c r="LN54"/>
  <c r="LN53"/>
  <c r="LN52"/>
  <c r="LN51"/>
  <c r="LN50"/>
  <c r="LN49"/>
  <c r="LN48"/>
  <c r="LN47"/>
  <c r="LN46"/>
  <c r="LN45"/>
  <c r="LN44"/>
  <c r="LN41"/>
  <c r="LN40"/>
  <c r="LN39"/>
  <c r="LN38"/>
  <c r="LN37"/>
  <c r="LN36"/>
  <c r="LN35"/>
  <c r="LN34"/>
  <c r="LN33"/>
  <c r="LN32"/>
  <c r="LN31"/>
  <c r="LN30"/>
  <c r="LN29"/>
  <c r="LN28"/>
  <c r="LD105"/>
  <c r="LD104"/>
  <c r="LD103"/>
  <c r="LD102"/>
  <c r="LD101"/>
  <c r="LD100"/>
  <c r="LD99"/>
  <c r="LD98"/>
  <c r="LD97"/>
  <c r="LD96"/>
  <c r="LD95"/>
  <c r="LD94"/>
  <c r="LD93"/>
  <c r="LD92"/>
  <c r="LD89"/>
  <c r="LD88"/>
  <c r="LD87"/>
  <c r="LD86"/>
  <c r="LD85"/>
  <c r="LD84"/>
  <c r="LD83"/>
  <c r="LD82"/>
  <c r="LD81"/>
  <c r="LD80"/>
  <c r="LD79"/>
  <c r="LD78"/>
  <c r="LD77"/>
  <c r="LD76"/>
  <c r="LD73"/>
  <c r="LD72"/>
  <c r="LD71"/>
  <c r="LD70"/>
  <c r="LD69"/>
  <c r="LD68"/>
  <c r="LD67"/>
  <c r="LD66"/>
  <c r="LD65"/>
  <c r="LD64"/>
  <c r="LD63"/>
  <c r="LD62"/>
  <c r="LD61"/>
  <c r="LD60"/>
  <c r="LD57"/>
  <c r="LD56"/>
  <c r="LD55"/>
  <c r="LD54"/>
  <c r="LD53"/>
  <c r="LD52"/>
  <c r="LD51"/>
  <c r="LG115" s="1"/>
  <c r="LI115" s="1"/>
  <c r="LJ115" s="1"/>
  <c r="LD50"/>
  <c r="LD49"/>
  <c r="LD48"/>
  <c r="LD47"/>
  <c r="LD46"/>
  <c r="LD45"/>
  <c r="LD44"/>
  <c r="LD41"/>
  <c r="LD40"/>
  <c r="LD39"/>
  <c r="LD38"/>
  <c r="LD37"/>
  <c r="LD36"/>
  <c r="LD35"/>
  <c r="LD34"/>
  <c r="LD33"/>
  <c r="LD32"/>
  <c r="LD31"/>
  <c r="LD30"/>
  <c r="LD29"/>
  <c r="LD28"/>
  <c r="KT105"/>
  <c r="KT104"/>
  <c r="KT103"/>
  <c r="KT102"/>
  <c r="KT101"/>
  <c r="KT100"/>
  <c r="KT99"/>
  <c r="KT98"/>
  <c r="KT97"/>
  <c r="KT96"/>
  <c r="KT95"/>
  <c r="KT94"/>
  <c r="KT93"/>
  <c r="KT92"/>
  <c r="KT89"/>
  <c r="KT88"/>
  <c r="KT87"/>
  <c r="KT86"/>
  <c r="KT85"/>
  <c r="KT84"/>
  <c r="KT83"/>
  <c r="KT82"/>
  <c r="KT81"/>
  <c r="KT80"/>
  <c r="KT79"/>
  <c r="KT78"/>
  <c r="KT77"/>
  <c r="KT76"/>
  <c r="KT73"/>
  <c r="KT72"/>
  <c r="KT71"/>
  <c r="KT70"/>
  <c r="KT69"/>
  <c r="KT68"/>
  <c r="KT67"/>
  <c r="KT66"/>
  <c r="KT65"/>
  <c r="KT64"/>
  <c r="KT63"/>
  <c r="KT62"/>
  <c r="KT61"/>
  <c r="KT60"/>
  <c r="KT57"/>
  <c r="KW121" s="1"/>
  <c r="KY121" s="1"/>
  <c r="KZ121" s="1"/>
  <c r="KT56"/>
  <c r="KT55"/>
  <c r="KT54"/>
  <c r="KT53"/>
  <c r="KT52"/>
  <c r="KT51"/>
  <c r="KT50"/>
  <c r="KT49"/>
  <c r="KT48"/>
  <c r="KT47"/>
  <c r="KT46"/>
  <c r="KT45"/>
  <c r="KT44"/>
  <c r="KT41"/>
  <c r="KT40"/>
  <c r="KT39"/>
  <c r="KT38"/>
  <c r="KT37"/>
  <c r="KT36"/>
  <c r="KT35"/>
  <c r="KT34"/>
  <c r="KT33"/>
  <c r="KT32"/>
  <c r="KT31"/>
  <c r="KT30"/>
  <c r="KT29"/>
  <c r="KT28"/>
  <c r="KJ105"/>
  <c r="KJ104"/>
  <c r="KJ103"/>
  <c r="KJ102"/>
  <c r="KJ101"/>
  <c r="KJ100"/>
  <c r="KJ99"/>
  <c r="KJ98"/>
  <c r="KJ97"/>
  <c r="KJ96"/>
  <c r="KJ95"/>
  <c r="KJ94"/>
  <c r="KJ93"/>
  <c r="KJ92"/>
  <c r="KJ89"/>
  <c r="KJ88"/>
  <c r="KJ87"/>
  <c r="KJ86"/>
  <c r="KJ85"/>
  <c r="KJ84"/>
  <c r="KJ83"/>
  <c r="KJ82"/>
  <c r="KJ81"/>
  <c r="KJ80"/>
  <c r="KJ79"/>
  <c r="KJ78"/>
  <c r="KJ77"/>
  <c r="KJ76"/>
  <c r="KJ73"/>
  <c r="KJ72"/>
  <c r="KJ71"/>
  <c r="KJ70"/>
  <c r="KJ69"/>
  <c r="KJ68"/>
  <c r="KJ67"/>
  <c r="KJ66"/>
  <c r="KJ65"/>
  <c r="KJ64"/>
  <c r="KJ63"/>
  <c r="KJ62"/>
  <c r="KJ61"/>
  <c r="KJ60"/>
  <c r="KJ57"/>
  <c r="KJ56"/>
  <c r="KJ55"/>
  <c r="KJ54"/>
  <c r="KJ53"/>
  <c r="KJ52"/>
  <c r="KJ51"/>
  <c r="KJ50"/>
  <c r="KJ49"/>
  <c r="KJ48"/>
  <c r="KJ47"/>
  <c r="KJ46"/>
  <c r="KJ45"/>
  <c r="KJ44"/>
  <c r="KJ41"/>
  <c r="KJ40"/>
  <c r="KJ39"/>
  <c r="KJ38"/>
  <c r="KJ37"/>
  <c r="KJ36"/>
  <c r="KJ35"/>
  <c r="KJ34"/>
  <c r="KJ33"/>
  <c r="KJ32"/>
  <c r="KJ31"/>
  <c r="KJ30"/>
  <c r="KJ29"/>
  <c r="KJ28"/>
  <c r="JZ105"/>
  <c r="JZ104"/>
  <c r="JZ103"/>
  <c r="JZ102"/>
  <c r="JZ101"/>
  <c r="JZ100"/>
  <c r="JZ99"/>
  <c r="JZ98"/>
  <c r="JZ97"/>
  <c r="JZ96"/>
  <c r="JZ95"/>
  <c r="JZ94"/>
  <c r="JZ93"/>
  <c r="JZ92"/>
  <c r="JZ89"/>
  <c r="JZ88"/>
  <c r="JZ87"/>
  <c r="JZ86"/>
  <c r="JZ85"/>
  <c r="JZ84"/>
  <c r="JZ83"/>
  <c r="JZ82"/>
  <c r="JZ81"/>
  <c r="JZ80"/>
  <c r="JZ79"/>
  <c r="JZ78"/>
  <c r="JZ77"/>
  <c r="JZ76"/>
  <c r="JZ73"/>
  <c r="JZ72"/>
  <c r="JZ71"/>
  <c r="JZ70"/>
  <c r="JZ69"/>
  <c r="JZ68"/>
  <c r="JZ67"/>
  <c r="JZ66"/>
  <c r="JZ65"/>
  <c r="JZ64"/>
  <c r="JZ63"/>
  <c r="JZ62"/>
  <c r="JZ61"/>
  <c r="JZ60"/>
  <c r="JZ57"/>
  <c r="JZ56"/>
  <c r="JZ55"/>
  <c r="JZ54"/>
  <c r="JZ53"/>
  <c r="JZ52"/>
  <c r="JZ51"/>
  <c r="JZ50"/>
  <c r="JZ49"/>
  <c r="JZ48"/>
  <c r="JZ47"/>
  <c r="JZ46"/>
  <c r="JZ45"/>
  <c r="JZ44"/>
  <c r="JZ41"/>
  <c r="JZ40"/>
  <c r="JZ39"/>
  <c r="JZ38"/>
  <c r="JZ37"/>
  <c r="JZ36"/>
  <c r="JZ35"/>
  <c r="JZ34"/>
  <c r="JZ33"/>
  <c r="JZ32"/>
  <c r="JZ31"/>
  <c r="JZ30"/>
  <c r="JZ29"/>
  <c r="JZ28"/>
  <c r="JP105"/>
  <c r="JP104"/>
  <c r="JP103"/>
  <c r="JP102"/>
  <c r="JP101"/>
  <c r="JP100"/>
  <c r="JP99"/>
  <c r="JP98"/>
  <c r="JP97"/>
  <c r="JP96"/>
  <c r="JP95"/>
  <c r="JP94"/>
  <c r="JP93"/>
  <c r="JP92"/>
  <c r="JP90" s="1"/>
  <c r="JP89"/>
  <c r="JP88"/>
  <c r="JP87"/>
  <c r="JP86"/>
  <c r="JP85"/>
  <c r="JP84"/>
  <c r="JP83"/>
  <c r="JP82"/>
  <c r="JP81"/>
  <c r="JP80"/>
  <c r="JP79"/>
  <c r="JP78"/>
  <c r="JP77"/>
  <c r="JP76"/>
  <c r="JP74" s="1"/>
  <c r="JP73"/>
  <c r="JP72"/>
  <c r="JP71"/>
  <c r="JP70"/>
  <c r="JP69"/>
  <c r="JP68"/>
  <c r="JP67"/>
  <c r="JP66"/>
  <c r="JP65"/>
  <c r="JP64"/>
  <c r="JP63"/>
  <c r="JP62"/>
  <c r="JP61"/>
  <c r="JP60"/>
  <c r="JP58" s="1"/>
  <c r="JP57"/>
  <c r="JP56"/>
  <c r="JP55"/>
  <c r="JP54"/>
  <c r="JP53"/>
  <c r="JP52"/>
  <c r="JP51"/>
  <c r="JS115" s="1"/>
  <c r="JU115" s="1"/>
  <c r="JV115" s="1"/>
  <c r="JP50"/>
  <c r="JP49"/>
  <c r="JP48"/>
  <c r="JP47"/>
  <c r="JP46"/>
  <c r="JP45"/>
  <c r="JP44"/>
  <c r="JP41"/>
  <c r="JP40"/>
  <c r="JP39"/>
  <c r="JP38"/>
  <c r="JP37"/>
  <c r="JP36"/>
  <c r="JP35"/>
  <c r="JP34"/>
  <c r="JP33"/>
  <c r="JP32"/>
  <c r="JP31"/>
  <c r="JP30"/>
  <c r="JP29"/>
  <c r="JP28"/>
  <c r="JF105"/>
  <c r="JF104"/>
  <c r="JF103"/>
  <c r="JF102"/>
  <c r="JF101"/>
  <c r="JF100"/>
  <c r="JF99"/>
  <c r="JF98"/>
  <c r="JF97"/>
  <c r="JF96"/>
  <c r="JF95"/>
  <c r="JF94"/>
  <c r="JF93"/>
  <c r="JF92"/>
  <c r="JF89"/>
  <c r="JF88"/>
  <c r="JF87"/>
  <c r="JF86"/>
  <c r="JF85"/>
  <c r="JF84"/>
  <c r="JF83"/>
  <c r="JF82"/>
  <c r="JF81"/>
  <c r="JF80"/>
  <c r="JF79"/>
  <c r="JF78"/>
  <c r="JF77"/>
  <c r="JF76"/>
  <c r="JF73"/>
  <c r="JF72"/>
  <c r="JF71"/>
  <c r="JF70"/>
  <c r="JF69"/>
  <c r="JF68"/>
  <c r="JF67"/>
  <c r="JF66"/>
  <c r="JF65"/>
  <c r="JF64"/>
  <c r="JF63"/>
  <c r="JF62"/>
  <c r="JF61"/>
  <c r="JF60"/>
  <c r="JF57"/>
  <c r="JI121" s="1"/>
  <c r="JK121" s="1"/>
  <c r="JL121" s="1"/>
  <c r="JF56"/>
  <c r="JF55"/>
  <c r="JF54"/>
  <c r="JF53"/>
  <c r="JF52"/>
  <c r="JF51"/>
  <c r="JF50"/>
  <c r="JF49"/>
  <c r="JF48"/>
  <c r="JF47"/>
  <c r="JF46"/>
  <c r="JF45"/>
  <c r="JF44"/>
  <c r="JF41"/>
  <c r="JF40"/>
  <c r="JF39"/>
  <c r="JF38"/>
  <c r="JF37"/>
  <c r="JF36"/>
  <c r="JF35"/>
  <c r="JF34"/>
  <c r="JF33"/>
  <c r="JF32"/>
  <c r="JF31"/>
  <c r="JF30"/>
  <c r="JF29"/>
  <c r="JF28"/>
  <c r="IV105"/>
  <c r="IV104"/>
  <c r="IV103"/>
  <c r="IV102"/>
  <c r="IV101"/>
  <c r="IV100"/>
  <c r="IV99"/>
  <c r="IV98"/>
  <c r="IV97"/>
  <c r="IV96"/>
  <c r="IV95"/>
  <c r="IV94"/>
  <c r="IV93"/>
  <c r="IV92"/>
  <c r="IV89"/>
  <c r="IV88"/>
  <c r="IV87"/>
  <c r="IV86"/>
  <c r="IV85"/>
  <c r="IV84"/>
  <c r="IV83"/>
  <c r="IV82"/>
  <c r="IV81"/>
  <c r="IV80"/>
  <c r="IV79"/>
  <c r="IV78"/>
  <c r="IV77"/>
  <c r="IV76"/>
  <c r="IV73"/>
  <c r="IV72"/>
  <c r="IV71"/>
  <c r="IV70"/>
  <c r="IV69"/>
  <c r="IV68"/>
  <c r="IV67"/>
  <c r="IV66"/>
  <c r="IV65"/>
  <c r="IV64"/>
  <c r="IV63"/>
  <c r="IV62"/>
  <c r="IV61"/>
  <c r="IV60"/>
  <c r="IV57"/>
  <c r="IV56"/>
  <c r="IV55"/>
  <c r="IV54"/>
  <c r="IV53"/>
  <c r="IV52"/>
  <c r="IV51"/>
  <c r="IV50"/>
  <c r="IV49"/>
  <c r="IV48"/>
  <c r="IV47"/>
  <c r="IV46"/>
  <c r="IV45"/>
  <c r="IV44"/>
  <c r="IV41"/>
  <c r="IV40"/>
  <c r="IV39"/>
  <c r="IV38"/>
  <c r="IV37"/>
  <c r="IV36"/>
  <c r="IV35"/>
  <c r="IV34"/>
  <c r="IV33"/>
  <c r="IV32"/>
  <c r="IV31"/>
  <c r="IV30"/>
  <c r="IV29"/>
  <c r="IV28"/>
  <c r="IL105"/>
  <c r="IL104"/>
  <c r="IL103"/>
  <c r="IL102"/>
  <c r="IL101"/>
  <c r="IL100"/>
  <c r="IL99"/>
  <c r="IL98"/>
  <c r="IL97"/>
  <c r="IL96"/>
  <c r="IL95"/>
  <c r="IL94"/>
  <c r="IL93"/>
  <c r="IL92"/>
  <c r="IL89"/>
  <c r="IL88"/>
  <c r="IL87"/>
  <c r="IL86"/>
  <c r="IL85"/>
  <c r="IL84"/>
  <c r="IL83"/>
  <c r="IL82"/>
  <c r="IL81"/>
  <c r="IL80"/>
  <c r="IL79"/>
  <c r="IL78"/>
  <c r="IL77"/>
  <c r="IL76"/>
  <c r="IL73"/>
  <c r="IL72"/>
  <c r="IL71"/>
  <c r="IL70"/>
  <c r="IL69"/>
  <c r="IL68"/>
  <c r="IL67"/>
  <c r="IL66"/>
  <c r="IL65"/>
  <c r="IL64"/>
  <c r="IL63"/>
  <c r="IL62"/>
  <c r="IL61"/>
  <c r="IL60"/>
  <c r="IL57"/>
  <c r="IL56"/>
  <c r="IL55"/>
  <c r="IL54"/>
  <c r="IL53"/>
  <c r="IL52"/>
  <c r="IL51"/>
  <c r="IL50"/>
  <c r="IL49"/>
  <c r="IL48"/>
  <c r="IL47"/>
  <c r="IL46"/>
  <c r="IL45"/>
  <c r="IL44"/>
  <c r="IL41"/>
  <c r="IL40"/>
  <c r="IL39"/>
  <c r="IL38"/>
  <c r="IL37"/>
  <c r="IL36"/>
  <c r="IL35"/>
  <c r="IL34"/>
  <c r="IL33"/>
  <c r="IL32"/>
  <c r="IL31"/>
  <c r="IL30"/>
  <c r="IL29"/>
  <c r="IL28"/>
  <c r="IB105"/>
  <c r="IB104"/>
  <c r="IB103"/>
  <c r="IB102"/>
  <c r="IB101"/>
  <c r="IB100"/>
  <c r="IB99"/>
  <c r="IB98"/>
  <c r="IB97"/>
  <c r="IB96"/>
  <c r="IB95"/>
  <c r="IB94"/>
  <c r="IB93"/>
  <c r="IB92"/>
  <c r="IB89"/>
  <c r="IB88"/>
  <c r="IB87"/>
  <c r="IB86"/>
  <c r="IB85"/>
  <c r="IB84"/>
  <c r="IB83"/>
  <c r="IB82"/>
  <c r="IB81"/>
  <c r="IB80"/>
  <c r="IB79"/>
  <c r="IB78"/>
  <c r="IB77"/>
  <c r="IB76"/>
  <c r="IB73"/>
  <c r="IB72"/>
  <c r="IB71"/>
  <c r="IB70"/>
  <c r="IB69"/>
  <c r="IB68"/>
  <c r="IB67"/>
  <c r="IB66"/>
  <c r="IB65"/>
  <c r="IB64"/>
  <c r="IB63"/>
  <c r="IB62"/>
  <c r="IB61"/>
  <c r="IB60"/>
  <c r="IB57"/>
  <c r="IB56"/>
  <c r="IB55"/>
  <c r="IB54"/>
  <c r="IB53"/>
  <c r="IB52"/>
  <c r="IB51"/>
  <c r="IB50"/>
  <c r="IB49"/>
  <c r="IB48"/>
  <c r="IB47"/>
  <c r="IB46"/>
  <c r="IB45"/>
  <c r="IB44"/>
  <c r="IB41"/>
  <c r="IB40"/>
  <c r="IB39"/>
  <c r="IB38"/>
  <c r="IB37"/>
  <c r="IB36"/>
  <c r="IB35"/>
  <c r="IB34"/>
  <c r="IB33"/>
  <c r="IB32"/>
  <c r="IB31"/>
  <c r="IB30"/>
  <c r="IB29"/>
  <c r="IB28"/>
  <c r="HR105"/>
  <c r="HR104"/>
  <c r="HR103"/>
  <c r="HR102"/>
  <c r="HR101"/>
  <c r="HR100"/>
  <c r="HR99"/>
  <c r="HR98"/>
  <c r="HR97"/>
  <c r="HR96"/>
  <c r="HR95"/>
  <c r="HR94"/>
  <c r="HR93"/>
  <c r="HR92"/>
  <c r="HR89"/>
  <c r="HR88"/>
  <c r="HR87"/>
  <c r="HR86"/>
  <c r="HR85"/>
  <c r="HR84"/>
  <c r="HR83"/>
  <c r="HR82"/>
  <c r="HR81"/>
  <c r="HR80"/>
  <c r="HR79"/>
  <c r="HR78"/>
  <c r="HR77"/>
  <c r="HR76"/>
  <c r="HR73"/>
  <c r="HR72"/>
  <c r="HR71"/>
  <c r="HR70"/>
  <c r="HR69"/>
  <c r="HR68"/>
  <c r="HR67"/>
  <c r="HR66"/>
  <c r="HR65"/>
  <c r="HR64"/>
  <c r="HR63"/>
  <c r="HR62"/>
  <c r="HR61"/>
  <c r="HR60"/>
  <c r="HR57"/>
  <c r="HR56"/>
  <c r="HR55"/>
  <c r="HR54"/>
  <c r="HR53"/>
  <c r="HR52"/>
  <c r="HR51"/>
  <c r="HR50"/>
  <c r="HR49"/>
  <c r="HR48"/>
  <c r="HR47"/>
  <c r="HR46"/>
  <c r="HR45"/>
  <c r="HR44"/>
  <c r="HR41"/>
  <c r="HR40"/>
  <c r="HR39"/>
  <c r="HR38"/>
  <c r="HR37"/>
  <c r="HR36"/>
  <c r="HR35"/>
  <c r="HR34"/>
  <c r="HR33"/>
  <c r="HR32"/>
  <c r="HR31"/>
  <c r="HR30"/>
  <c r="HR29"/>
  <c r="HR28"/>
  <c r="HH105"/>
  <c r="HH104"/>
  <c r="HH103"/>
  <c r="HH102"/>
  <c r="HH101"/>
  <c r="HH100"/>
  <c r="HH99"/>
  <c r="HH98"/>
  <c r="HH97"/>
  <c r="HH96"/>
  <c r="HH95"/>
  <c r="HH94"/>
  <c r="HH93"/>
  <c r="HH92"/>
  <c r="HH89"/>
  <c r="HH88"/>
  <c r="HH87"/>
  <c r="HH86"/>
  <c r="HH85"/>
  <c r="HH84"/>
  <c r="HH83"/>
  <c r="HH82"/>
  <c r="HH81"/>
  <c r="HH80"/>
  <c r="HH79"/>
  <c r="HH78"/>
  <c r="HH77"/>
  <c r="HH76"/>
  <c r="HH73"/>
  <c r="HH72"/>
  <c r="HH71"/>
  <c r="HH70"/>
  <c r="HH69"/>
  <c r="HH68"/>
  <c r="HH67"/>
  <c r="HH66"/>
  <c r="HH65"/>
  <c r="HH64"/>
  <c r="HH63"/>
  <c r="HH62"/>
  <c r="HH61"/>
  <c r="HH60"/>
  <c r="HH57"/>
  <c r="HH56"/>
  <c r="HH55"/>
  <c r="HH54"/>
  <c r="HH53"/>
  <c r="HH52"/>
  <c r="HH51"/>
  <c r="HH50"/>
  <c r="HH49"/>
  <c r="HH48"/>
  <c r="HH47"/>
  <c r="HH46"/>
  <c r="HH45"/>
  <c r="HH44"/>
  <c r="HH41"/>
  <c r="HH40"/>
  <c r="HH39"/>
  <c r="HH38"/>
  <c r="HH37"/>
  <c r="HH36"/>
  <c r="HH35"/>
  <c r="HH34"/>
  <c r="HH33"/>
  <c r="HH32"/>
  <c r="HH31"/>
  <c r="HH30"/>
  <c r="HH29"/>
  <c r="HH28"/>
  <c r="GX105"/>
  <c r="GX104"/>
  <c r="GX103"/>
  <c r="GX102"/>
  <c r="GX101"/>
  <c r="GX100"/>
  <c r="GX99"/>
  <c r="GX98"/>
  <c r="GX97"/>
  <c r="GX96"/>
  <c r="GX95"/>
  <c r="GX94"/>
  <c r="GX93"/>
  <c r="GX92"/>
  <c r="GX89"/>
  <c r="GX88"/>
  <c r="GX87"/>
  <c r="GX86"/>
  <c r="GX85"/>
  <c r="GX84"/>
  <c r="GX83"/>
  <c r="GX82"/>
  <c r="GX81"/>
  <c r="GX80"/>
  <c r="GX79"/>
  <c r="GX78"/>
  <c r="GX77"/>
  <c r="GX76"/>
  <c r="GX73"/>
  <c r="GX72"/>
  <c r="GX71"/>
  <c r="GX70"/>
  <c r="GX69"/>
  <c r="GX68"/>
  <c r="GX67"/>
  <c r="GX66"/>
  <c r="GX65"/>
  <c r="GX64"/>
  <c r="GX63"/>
  <c r="GX62"/>
  <c r="GX61"/>
  <c r="GX60"/>
  <c r="GX57"/>
  <c r="GX56"/>
  <c r="GX55"/>
  <c r="GX54"/>
  <c r="GX53"/>
  <c r="GX52"/>
  <c r="GX51"/>
  <c r="GX50"/>
  <c r="GX49"/>
  <c r="GX48"/>
  <c r="GX47"/>
  <c r="GX46"/>
  <c r="GX45"/>
  <c r="GX44"/>
  <c r="GX41"/>
  <c r="GX40"/>
  <c r="GX39"/>
  <c r="GX38"/>
  <c r="GX37"/>
  <c r="GX36"/>
  <c r="GX35"/>
  <c r="GX34"/>
  <c r="GX33"/>
  <c r="GX32"/>
  <c r="GX31"/>
  <c r="GX30"/>
  <c r="GX29"/>
  <c r="GX28"/>
  <c r="GN105"/>
  <c r="GN104"/>
  <c r="GN103"/>
  <c r="GN102"/>
  <c r="GN101"/>
  <c r="GN100"/>
  <c r="GN99"/>
  <c r="GN98"/>
  <c r="GN97"/>
  <c r="GN96"/>
  <c r="GN95"/>
  <c r="GN94"/>
  <c r="GN93"/>
  <c r="GN92"/>
  <c r="GN89"/>
  <c r="GN88"/>
  <c r="GN87"/>
  <c r="GN86"/>
  <c r="GN85"/>
  <c r="GN84"/>
  <c r="GN83"/>
  <c r="GN82"/>
  <c r="GN81"/>
  <c r="GN80"/>
  <c r="GN79"/>
  <c r="GN78"/>
  <c r="GN77"/>
  <c r="GN76"/>
  <c r="GN73"/>
  <c r="GN72"/>
  <c r="GN71"/>
  <c r="GN70"/>
  <c r="GN69"/>
  <c r="GN68"/>
  <c r="GN67"/>
  <c r="GN66"/>
  <c r="GN65"/>
  <c r="GN64"/>
  <c r="GN63"/>
  <c r="GN62"/>
  <c r="GN61"/>
  <c r="GN60"/>
  <c r="GN57"/>
  <c r="GN56"/>
  <c r="GN55"/>
  <c r="GN54"/>
  <c r="GN53"/>
  <c r="GN52"/>
  <c r="GN51"/>
  <c r="GN50"/>
  <c r="GN49"/>
  <c r="GN48"/>
  <c r="GN47"/>
  <c r="GN46"/>
  <c r="GN45"/>
  <c r="GN44"/>
  <c r="GN41"/>
  <c r="GN40"/>
  <c r="GN39"/>
  <c r="GN38"/>
  <c r="GN37"/>
  <c r="GN36"/>
  <c r="GN35"/>
  <c r="GN34"/>
  <c r="GN33"/>
  <c r="GN32"/>
  <c r="GN31"/>
  <c r="GN30"/>
  <c r="GN29"/>
  <c r="GN28"/>
  <c r="GD105"/>
  <c r="GD104"/>
  <c r="GD103"/>
  <c r="GD102"/>
  <c r="GD101"/>
  <c r="GD100"/>
  <c r="GD99"/>
  <c r="GD98"/>
  <c r="GD97"/>
  <c r="GD96"/>
  <c r="GD95"/>
  <c r="GD94"/>
  <c r="GD93"/>
  <c r="GD92"/>
  <c r="GD89"/>
  <c r="GD88"/>
  <c r="GD87"/>
  <c r="GD86"/>
  <c r="GD85"/>
  <c r="GD84"/>
  <c r="GD83"/>
  <c r="GD82"/>
  <c r="GD81"/>
  <c r="GD80"/>
  <c r="GD79"/>
  <c r="GD78"/>
  <c r="GD77"/>
  <c r="GD76"/>
  <c r="GD73"/>
  <c r="GD72"/>
  <c r="GD71"/>
  <c r="GD70"/>
  <c r="GD69"/>
  <c r="GD68"/>
  <c r="GD67"/>
  <c r="GD66"/>
  <c r="GD65"/>
  <c r="GD64"/>
  <c r="GD63"/>
  <c r="GD62"/>
  <c r="GD61"/>
  <c r="GD60"/>
  <c r="GD57"/>
  <c r="GD56"/>
  <c r="GD55"/>
  <c r="GD54"/>
  <c r="GD53"/>
  <c r="GD52"/>
  <c r="GD51"/>
  <c r="GD50"/>
  <c r="GD49"/>
  <c r="GD48"/>
  <c r="GD47"/>
  <c r="GD46"/>
  <c r="GD45"/>
  <c r="GD44"/>
  <c r="GD41"/>
  <c r="GD40"/>
  <c r="GD39"/>
  <c r="GD38"/>
  <c r="GD37"/>
  <c r="GD36"/>
  <c r="GD35"/>
  <c r="GD34"/>
  <c r="GD33"/>
  <c r="GD32"/>
  <c r="GD31"/>
  <c r="GD30"/>
  <c r="GD29"/>
  <c r="GD28"/>
  <c r="FT105"/>
  <c r="FT104"/>
  <c r="FT103"/>
  <c r="FT102"/>
  <c r="FT101"/>
  <c r="FT100"/>
  <c r="FT99"/>
  <c r="FT98"/>
  <c r="FT97"/>
  <c r="FT96"/>
  <c r="FT95"/>
  <c r="FT94"/>
  <c r="FT93"/>
  <c r="FT92"/>
  <c r="FT89"/>
  <c r="FT88"/>
  <c r="FT87"/>
  <c r="FT86"/>
  <c r="FT85"/>
  <c r="FT84"/>
  <c r="FT83"/>
  <c r="FT82"/>
  <c r="FT81"/>
  <c r="FT80"/>
  <c r="FT79"/>
  <c r="FT78"/>
  <c r="FT77"/>
  <c r="FT76"/>
  <c r="FT73"/>
  <c r="FT72"/>
  <c r="FT71"/>
  <c r="FT70"/>
  <c r="FT69"/>
  <c r="FT68"/>
  <c r="FT67"/>
  <c r="FT66"/>
  <c r="FT65"/>
  <c r="FT64"/>
  <c r="FT63"/>
  <c r="FT62"/>
  <c r="FT61"/>
  <c r="FT60"/>
  <c r="FT57"/>
  <c r="FT56"/>
  <c r="FT55"/>
  <c r="FT54"/>
  <c r="FT53"/>
  <c r="FT52"/>
  <c r="FT51"/>
  <c r="FT50"/>
  <c r="FT49"/>
  <c r="FT48"/>
  <c r="FT47"/>
  <c r="FT46"/>
  <c r="FT45"/>
  <c r="FT44"/>
  <c r="FT41"/>
  <c r="FT40"/>
  <c r="FT39"/>
  <c r="FT38"/>
  <c r="FT37"/>
  <c r="FT36"/>
  <c r="FT35"/>
  <c r="FT34"/>
  <c r="FT33"/>
  <c r="FT32"/>
  <c r="FT31"/>
  <c r="FT30"/>
  <c r="FT29"/>
  <c r="FT28"/>
  <c r="FJ105"/>
  <c r="FJ104"/>
  <c r="FJ103"/>
  <c r="FJ102"/>
  <c r="FJ101"/>
  <c r="FJ100"/>
  <c r="FJ99"/>
  <c r="FJ98"/>
  <c r="FJ97"/>
  <c r="FJ96"/>
  <c r="FJ95"/>
  <c r="FJ94"/>
  <c r="FJ93"/>
  <c r="FJ92"/>
  <c r="FJ89"/>
  <c r="FJ88"/>
  <c r="FJ87"/>
  <c r="FJ86"/>
  <c r="FJ85"/>
  <c r="FJ84"/>
  <c r="FJ83"/>
  <c r="FJ82"/>
  <c r="FJ81"/>
  <c r="FJ80"/>
  <c r="FJ79"/>
  <c r="FJ78"/>
  <c r="FJ77"/>
  <c r="FJ76"/>
  <c r="FJ73"/>
  <c r="FJ72"/>
  <c r="FJ71"/>
  <c r="FJ70"/>
  <c r="FJ69"/>
  <c r="FJ68"/>
  <c r="FJ67"/>
  <c r="FJ66"/>
  <c r="FJ65"/>
  <c r="FJ64"/>
  <c r="FJ63"/>
  <c r="FJ62"/>
  <c r="FJ61"/>
  <c r="FJ60"/>
  <c r="FJ57"/>
  <c r="FJ56"/>
  <c r="FJ55"/>
  <c r="FJ54"/>
  <c r="FJ53"/>
  <c r="FJ52"/>
  <c r="FJ51"/>
  <c r="FJ50"/>
  <c r="FJ49"/>
  <c r="FJ48"/>
  <c r="FJ47"/>
  <c r="FJ46"/>
  <c r="FJ45"/>
  <c r="FJ44"/>
  <c r="FJ41"/>
  <c r="FJ40"/>
  <c r="FJ39"/>
  <c r="FJ38"/>
  <c r="FJ37"/>
  <c r="FJ36"/>
  <c r="FJ35"/>
  <c r="FJ34"/>
  <c r="FJ33"/>
  <c r="FJ32"/>
  <c r="FJ31"/>
  <c r="FJ30"/>
  <c r="FJ29"/>
  <c r="FJ28"/>
  <c r="EZ105"/>
  <c r="EZ104"/>
  <c r="EZ103"/>
  <c r="EZ102"/>
  <c r="EZ101"/>
  <c r="EZ100"/>
  <c r="EZ99"/>
  <c r="EZ98"/>
  <c r="EZ97"/>
  <c r="EZ96"/>
  <c r="EZ95"/>
  <c r="EZ94"/>
  <c r="EZ93"/>
  <c r="EZ92"/>
  <c r="EZ89"/>
  <c r="EZ88"/>
  <c r="EZ87"/>
  <c r="EZ86"/>
  <c r="EZ85"/>
  <c r="EZ84"/>
  <c r="EZ83"/>
  <c r="EZ82"/>
  <c r="EZ81"/>
  <c r="EZ80"/>
  <c r="EZ79"/>
  <c r="EZ78"/>
  <c r="EZ77"/>
  <c r="EZ76"/>
  <c r="EZ73"/>
  <c r="EZ72"/>
  <c r="EZ71"/>
  <c r="EZ70"/>
  <c r="EZ69"/>
  <c r="EZ68"/>
  <c r="EZ67"/>
  <c r="EZ66"/>
  <c r="EZ65"/>
  <c r="EZ64"/>
  <c r="EZ63"/>
  <c r="EZ62"/>
  <c r="EZ61"/>
  <c r="EZ60"/>
  <c r="EZ57"/>
  <c r="EZ56"/>
  <c r="EZ55"/>
  <c r="EZ54"/>
  <c r="EZ53"/>
  <c r="EZ52"/>
  <c r="EZ51"/>
  <c r="EZ50"/>
  <c r="EZ49"/>
  <c r="EZ48"/>
  <c r="EZ47"/>
  <c r="EZ46"/>
  <c r="EZ45"/>
  <c r="EZ44"/>
  <c r="EZ41"/>
  <c r="EZ40"/>
  <c r="EZ39"/>
  <c r="EZ38"/>
  <c r="EZ37"/>
  <c r="EZ36"/>
  <c r="EZ35"/>
  <c r="EZ34"/>
  <c r="EZ33"/>
  <c r="EZ32"/>
  <c r="EZ31"/>
  <c r="EZ30"/>
  <c r="EZ29"/>
  <c r="EZ28"/>
  <c r="EP105"/>
  <c r="EP104"/>
  <c r="EP103"/>
  <c r="EP102"/>
  <c r="EP101"/>
  <c r="EP100"/>
  <c r="EP99"/>
  <c r="EP98"/>
  <c r="EP97"/>
  <c r="EP96"/>
  <c r="EP95"/>
  <c r="EP94"/>
  <c r="EP93"/>
  <c r="EP92"/>
  <c r="EP89"/>
  <c r="EP88"/>
  <c r="EP87"/>
  <c r="EP86"/>
  <c r="EP85"/>
  <c r="EP84"/>
  <c r="EP83"/>
  <c r="EP82"/>
  <c r="EP81"/>
  <c r="EP80"/>
  <c r="EP79"/>
  <c r="EP78"/>
  <c r="EP77"/>
  <c r="EP76"/>
  <c r="EP73"/>
  <c r="EP72"/>
  <c r="EP71"/>
  <c r="EP70"/>
  <c r="EP69"/>
  <c r="EP68"/>
  <c r="EP67"/>
  <c r="EP66"/>
  <c r="EP65"/>
  <c r="EP64"/>
  <c r="EP63"/>
  <c r="EP62"/>
  <c r="EP61"/>
  <c r="EP60"/>
  <c r="EP57"/>
  <c r="EP56"/>
  <c r="EP55"/>
  <c r="EP54"/>
  <c r="EP53"/>
  <c r="EP52"/>
  <c r="EP51"/>
  <c r="EP50"/>
  <c r="EP49"/>
  <c r="EP48"/>
  <c r="EP47"/>
  <c r="EP46"/>
  <c r="EP45"/>
  <c r="EP44"/>
  <c r="EP41"/>
  <c r="EP40"/>
  <c r="EP39"/>
  <c r="EP38"/>
  <c r="EP37"/>
  <c r="EP36"/>
  <c r="EP35"/>
  <c r="EP34"/>
  <c r="EP33"/>
  <c r="EP32"/>
  <c r="EP31"/>
  <c r="EP30"/>
  <c r="EP29"/>
  <c r="EP28"/>
  <c r="EF105"/>
  <c r="EF104"/>
  <c r="EF103"/>
  <c r="EF102"/>
  <c r="EF101"/>
  <c r="EF100"/>
  <c r="EF99"/>
  <c r="EF98"/>
  <c r="EF97"/>
  <c r="EF96"/>
  <c r="EF95"/>
  <c r="EF94"/>
  <c r="EF93"/>
  <c r="EF92"/>
  <c r="EF89"/>
  <c r="EF88"/>
  <c r="EF87"/>
  <c r="EF86"/>
  <c r="EF85"/>
  <c r="EF84"/>
  <c r="EF83"/>
  <c r="EF82"/>
  <c r="EF81"/>
  <c r="EF80"/>
  <c r="EF79"/>
  <c r="EF78"/>
  <c r="EF77"/>
  <c r="EF76"/>
  <c r="EF73"/>
  <c r="EF72"/>
  <c r="EF71"/>
  <c r="EF70"/>
  <c r="EF69"/>
  <c r="EF68"/>
  <c r="EF67"/>
  <c r="EF66"/>
  <c r="EF65"/>
  <c r="EF64"/>
  <c r="EF63"/>
  <c r="EF62"/>
  <c r="EF61"/>
  <c r="EF60"/>
  <c r="EF57"/>
  <c r="EF56"/>
  <c r="EF55"/>
  <c r="EF54"/>
  <c r="EF53"/>
  <c r="EF52"/>
  <c r="EF51"/>
  <c r="EF50"/>
  <c r="EF49"/>
  <c r="EF48"/>
  <c r="EF47"/>
  <c r="EF46"/>
  <c r="EF45"/>
  <c r="EF44"/>
  <c r="EF41"/>
  <c r="EF40"/>
  <c r="EF39"/>
  <c r="EF38"/>
  <c r="EF37"/>
  <c r="EF36"/>
  <c r="EF35"/>
  <c r="EF34"/>
  <c r="EF33"/>
  <c r="EF32"/>
  <c r="EF31"/>
  <c r="EF30"/>
  <c r="EF29"/>
  <c r="EF28"/>
  <c r="DV105"/>
  <c r="DV104"/>
  <c r="DV103"/>
  <c r="DV102"/>
  <c r="DV101"/>
  <c r="DV100"/>
  <c r="DV99"/>
  <c r="DV98"/>
  <c r="DV97"/>
  <c r="DV96"/>
  <c r="DV95"/>
  <c r="DV94"/>
  <c r="DV93"/>
  <c r="DV92"/>
  <c r="DV89"/>
  <c r="DV88"/>
  <c r="DV87"/>
  <c r="DV86"/>
  <c r="DV85"/>
  <c r="DV84"/>
  <c r="DV83"/>
  <c r="DV82"/>
  <c r="DV81"/>
  <c r="DV80"/>
  <c r="DV79"/>
  <c r="DV78"/>
  <c r="DV77"/>
  <c r="DV76"/>
  <c r="DV73"/>
  <c r="DV72"/>
  <c r="DV71"/>
  <c r="DV70"/>
  <c r="DV69"/>
  <c r="DV68"/>
  <c r="DV67"/>
  <c r="DV66"/>
  <c r="DV65"/>
  <c r="DV64"/>
  <c r="DV63"/>
  <c r="DV62"/>
  <c r="DV61"/>
  <c r="DV60"/>
  <c r="DV57"/>
  <c r="DV56"/>
  <c r="DV55"/>
  <c r="DV54"/>
  <c r="DV53"/>
  <c r="DV52"/>
  <c r="DV51"/>
  <c r="DV50"/>
  <c r="DV49"/>
  <c r="DV48"/>
  <c r="DV47"/>
  <c r="DV46"/>
  <c r="DV45"/>
  <c r="DV44"/>
  <c r="DV41"/>
  <c r="DV40"/>
  <c r="DV39"/>
  <c r="DV38"/>
  <c r="DV37"/>
  <c r="DV36"/>
  <c r="DV35"/>
  <c r="DV34"/>
  <c r="DV33"/>
  <c r="DV32"/>
  <c r="DV31"/>
  <c r="DV30"/>
  <c r="DV29"/>
  <c r="DV28"/>
  <c r="DL105"/>
  <c r="DL104"/>
  <c r="DL103"/>
  <c r="DL102"/>
  <c r="DL101"/>
  <c r="DL100"/>
  <c r="DL99"/>
  <c r="DL98"/>
  <c r="DL97"/>
  <c r="DL96"/>
  <c r="DL95"/>
  <c r="DL94"/>
  <c r="DL93"/>
  <c r="DL92"/>
  <c r="DL89"/>
  <c r="DL88"/>
  <c r="DL87"/>
  <c r="DL86"/>
  <c r="DL85"/>
  <c r="DL84"/>
  <c r="DL83"/>
  <c r="DL82"/>
  <c r="DL81"/>
  <c r="DL80"/>
  <c r="DL79"/>
  <c r="DL78"/>
  <c r="DL77"/>
  <c r="DL76"/>
  <c r="DL73"/>
  <c r="DL72"/>
  <c r="DL71"/>
  <c r="DL70"/>
  <c r="DL69"/>
  <c r="DL68"/>
  <c r="DL67"/>
  <c r="DL66"/>
  <c r="DL65"/>
  <c r="DL64"/>
  <c r="DL63"/>
  <c r="DL62"/>
  <c r="DL61"/>
  <c r="DL60"/>
  <c r="DL57"/>
  <c r="DL56"/>
  <c r="DL55"/>
  <c r="DL54"/>
  <c r="DL53"/>
  <c r="DL52"/>
  <c r="DL51"/>
  <c r="DL50"/>
  <c r="DL49"/>
  <c r="DL48"/>
  <c r="DL47"/>
  <c r="DL46"/>
  <c r="DL45"/>
  <c r="DL44"/>
  <c r="DL41"/>
  <c r="DL40"/>
  <c r="DL39"/>
  <c r="DL38"/>
  <c r="DL37"/>
  <c r="DL36"/>
  <c r="DL35"/>
  <c r="DL34"/>
  <c r="DL33"/>
  <c r="DL32"/>
  <c r="DL31"/>
  <c r="DL30"/>
  <c r="DL29"/>
  <c r="DL28"/>
  <c r="DB105"/>
  <c r="DB104"/>
  <c r="DB103"/>
  <c r="DB102"/>
  <c r="DB101"/>
  <c r="DB100"/>
  <c r="DB99"/>
  <c r="DB98"/>
  <c r="DB97"/>
  <c r="DB96"/>
  <c r="DB95"/>
  <c r="DB94"/>
  <c r="DB93"/>
  <c r="DB92"/>
  <c r="DB89"/>
  <c r="DB88"/>
  <c r="DB87"/>
  <c r="DB86"/>
  <c r="DB85"/>
  <c r="DB84"/>
  <c r="DB83"/>
  <c r="DB82"/>
  <c r="DB81"/>
  <c r="DB80"/>
  <c r="DB79"/>
  <c r="DB78"/>
  <c r="DB77"/>
  <c r="DB76"/>
  <c r="DB73"/>
  <c r="DB72"/>
  <c r="DB71"/>
  <c r="DB70"/>
  <c r="DB69"/>
  <c r="DB68"/>
  <c r="DB67"/>
  <c r="DB66"/>
  <c r="DB65"/>
  <c r="DB64"/>
  <c r="DB63"/>
  <c r="DB62"/>
  <c r="DB61"/>
  <c r="DB60"/>
  <c r="DB57"/>
  <c r="DB56"/>
  <c r="DB55"/>
  <c r="DB54"/>
  <c r="DB53"/>
  <c r="DB52"/>
  <c r="DB51"/>
  <c r="DB50"/>
  <c r="DB49"/>
  <c r="DB48"/>
  <c r="DB47"/>
  <c r="DB46"/>
  <c r="DB45"/>
  <c r="DB44"/>
  <c r="DB41"/>
  <c r="DB40"/>
  <c r="DB39"/>
  <c r="DB38"/>
  <c r="DB37"/>
  <c r="DB36"/>
  <c r="DB35"/>
  <c r="DB34"/>
  <c r="DB33"/>
  <c r="DB32"/>
  <c r="DB31"/>
  <c r="DB30"/>
  <c r="DB29"/>
  <c r="DB28"/>
  <c r="CR105"/>
  <c r="CR104"/>
  <c r="CR103"/>
  <c r="CR102"/>
  <c r="CR101"/>
  <c r="CR100"/>
  <c r="CR99"/>
  <c r="CR98"/>
  <c r="CR97"/>
  <c r="CR96"/>
  <c r="CR95"/>
  <c r="CR94"/>
  <c r="CR93"/>
  <c r="CR92"/>
  <c r="CR89"/>
  <c r="CR88"/>
  <c r="CR87"/>
  <c r="CR86"/>
  <c r="CR85"/>
  <c r="CR84"/>
  <c r="CR83"/>
  <c r="CR82"/>
  <c r="CR81"/>
  <c r="CR80"/>
  <c r="CR79"/>
  <c r="CR78"/>
  <c r="CR77"/>
  <c r="CR76"/>
  <c r="CR73"/>
  <c r="CR72"/>
  <c r="CR71"/>
  <c r="CR70"/>
  <c r="CR69"/>
  <c r="CR68"/>
  <c r="CR67"/>
  <c r="CR66"/>
  <c r="CR65"/>
  <c r="CR64"/>
  <c r="CR63"/>
  <c r="CR62"/>
  <c r="CR61"/>
  <c r="CR60"/>
  <c r="CR57"/>
  <c r="CR56"/>
  <c r="CR55"/>
  <c r="CR54"/>
  <c r="CR53"/>
  <c r="CR52"/>
  <c r="CR51"/>
  <c r="CR50"/>
  <c r="CR49"/>
  <c r="CR48"/>
  <c r="CR47"/>
  <c r="CR46"/>
  <c r="CR45"/>
  <c r="CR44"/>
  <c r="CR41"/>
  <c r="CR40"/>
  <c r="CR39"/>
  <c r="CR38"/>
  <c r="CR37"/>
  <c r="CR36"/>
  <c r="CR35"/>
  <c r="CR34"/>
  <c r="CR33"/>
  <c r="CR32"/>
  <c r="CR31"/>
  <c r="CR30"/>
  <c r="CR29"/>
  <c r="CR28"/>
  <c r="CH105"/>
  <c r="CH104"/>
  <c r="CH103"/>
  <c r="CH102"/>
  <c r="CH101"/>
  <c r="CH100"/>
  <c r="CH99"/>
  <c r="CH98"/>
  <c r="CH97"/>
  <c r="CH96"/>
  <c r="CH95"/>
  <c r="CH94"/>
  <c r="CH93"/>
  <c r="CH92"/>
  <c r="CH89"/>
  <c r="CH88"/>
  <c r="CH87"/>
  <c r="CH86"/>
  <c r="CH85"/>
  <c r="CH84"/>
  <c r="CH83"/>
  <c r="CH82"/>
  <c r="CH81"/>
  <c r="CH80"/>
  <c r="CH79"/>
  <c r="CH78"/>
  <c r="CH77"/>
  <c r="CH76"/>
  <c r="CH73"/>
  <c r="CH72"/>
  <c r="CH71"/>
  <c r="CH70"/>
  <c r="CH69"/>
  <c r="CH68"/>
  <c r="CH67"/>
  <c r="CH66"/>
  <c r="CH65"/>
  <c r="CH64"/>
  <c r="CH63"/>
  <c r="CH62"/>
  <c r="CH61"/>
  <c r="CH60"/>
  <c r="CH57"/>
  <c r="CH56"/>
  <c r="CH55"/>
  <c r="CH54"/>
  <c r="CH53"/>
  <c r="CH52"/>
  <c r="CH51"/>
  <c r="CH50"/>
  <c r="CH49"/>
  <c r="CH48"/>
  <c r="CH47"/>
  <c r="CH46"/>
  <c r="CH45"/>
  <c r="CH44"/>
  <c r="CH41"/>
  <c r="CH40"/>
  <c r="CH39"/>
  <c r="CH38"/>
  <c r="CH37"/>
  <c r="CH36"/>
  <c r="CH35"/>
  <c r="CH34"/>
  <c r="CH33"/>
  <c r="CH32"/>
  <c r="CH31"/>
  <c r="CH30"/>
  <c r="CH29"/>
  <c r="CH28"/>
  <c r="BX105"/>
  <c r="BX104"/>
  <c r="BX103"/>
  <c r="BX102"/>
  <c r="BX101"/>
  <c r="BX100"/>
  <c r="BX99"/>
  <c r="BX98"/>
  <c r="BX97"/>
  <c r="BX96"/>
  <c r="BX95"/>
  <c r="BX94"/>
  <c r="BX93"/>
  <c r="BX92"/>
  <c r="BX89"/>
  <c r="BX88"/>
  <c r="BX87"/>
  <c r="BX86"/>
  <c r="BX85"/>
  <c r="BX84"/>
  <c r="BX83"/>
  <c r="BX82"/>
  <c r="BX81"/>
  <c r="BX80"/>
  <c r="BX79"/>
  <c r="BX78"/>
  <c r="BX77"/>
  <c r="BX76"/>
  <c r="BX73"/>
  <c r="BX72"/>
  <c r="BX71"/>
  <c r="BX70"/>
  <c r="BX69"/>
  <c r="BX68"/>
  <c r="BX67"/>
  <c r="BX66"/>
  <c r="BX65"/>
  <c r="BX64"/>
  <c r="BX63"/>
  <c r="BX62"/>
  <c r="BX61"/>
  <c r="BX60"/>
  <c r="BX57"/>
  <c r="BX56"/>
  <c r="BX55"/>
  <c r="BX54"/>
  <c r="BX53"/>
  <c r="BX52"/>
  <c r="BX51"/>
  <c r="BX50"/>
  <c r="BX49"/>
  <c r="BX48"/>
  <c r="BX47"/>
  <c r="BX46"/>
  <c r="BX45"/>
  <c r="BX44"/>
  <c r="BX41"/>
  <c r="BX40"/>
  <c r="BX39"/>
  <c r="BX38"/>
  <c r="BX37"/>
  <c r="BX36"/>
  <c r="BX35"/>
  <c r="BX34"/>
  <c r="BX33"/>
  <c r="BX32"/>
  <c r="BX31"/>
  <c r="BX30"/>
  <c r="BX29"/>
  <c r="BX28"/>
  <c r="BN105"/>
  <c r="BN104"/>
  <c r="BN103"/>
  <c r="BN102"/>
  <c r="BN101"/>
  <c r="BN100"/>
  <c r="BN99"/>
  <c r="BN98"/>
  <c r="BN97"/>
  <c r="BN96"/>
  <c r="BN95"/>
  <c r="BN94"/>
  <c r="BN93"/>
  <c r="BN92"/>
  <c r="BN89"/>
  <c r="BN88"/>
  <c r="BN87"/>
  <c r="BN86"/>
  <c r="BN85"/>
  <c r="BN84"/>
  <c r="BN83"/>
  <c r="BN82"/>
  <c r="BN81"/>
  <c r="BN80"/>
  <c r="BN79"/>
  <c r="BN78"/>
  <c r="BN77"/>
  <c r="BN76"/>
  <c r="BN73"/>
  <c r="BN72"/>
  <c r="BN71"/>
  <c r="BN70"/>
  <c r="BN69"/>
  <c r="BN68"/>
  <c r="BN67"/>
  <c r="BN66"/>
  <c r="BN65"/>
  <c r="BN64"/>
  <c r="BN63"/>
  <c r="BN62"/>
  <c r="BN61"/>
  <c r="BN60"/>
  <c r="BN57"/>
  <c r="BN56"/>
  <c r="BN55"/>
  <c r="BN54"/>
  <c r="BN53"/>
  <c r="BN52"/>
  <c r="BN51"/>
  <c r="BN50"/>
  <c r="BN49"/>
  <c r="BN48"/>
  <c r="BN47"/>
  <c r="BN46"/>
  <c r="BN45"/>
  <c r="BN44"/>
  <c r="BN41"/>
  <c r="BN40"/>
  <c r="BN39"/>
  <c r="BN38"/>
  <c r="BN37"/>
  <c r="BN36"/>
  <c r="BN35"/>
  <c r="BN34"/>
  <c r="BN33"/>
  <c r="BN32"/>
  <c r="BN31"/>
  <c r="BN30"/>
  <c r="BN29"/>
  <c r="BN28"/>
  <c r="BD105"/>
  <c r="BD104"/>
  <c r="BD103"/>
  <c r="BD102"/>
  <c r="BD101"/>
  <c r="BD100"/>
  <c r="BD99"/>
  <c r="BD98"/>
  <c r="BD97"/>
  <c r="BD96"/>
  <c r="BD95"/>
  <c r="BD94"/>
  <c r="BD93"/>
  <c r="BD92"/>
  <c r="BD89"/>
  <c r="BD88"/>
  <c r="BD87"/>
  <c r="BD86"/>
  <c r="BD85"/>
  <c r="BD84"/>
  <c r="BD83"/>
  <c r="BD82"/>
  <c r="BD81"/>
  <c r="BD80"/>
  <c r="BD79"/>
  <c r="BD78"/>
  <c r="BD77"/>
  <c r="BD76"/>
  <c r="BD73"/>
  <c r="BD72"/>
  <c r="BD71"/>
  <c r="BD70"/>
  <c r="BD69"/>
  <c r="BD68"/>
  <c r="BD67"/>
  <c r="BD66"/>
  <c r="BD65"/>
  <c r="BD64"/>
  <c r="BD63"/>
  <c r="BD62"/>
  <c r="BD61"/>
  <c r="BD60"/>
  <c r="BD57"/>
  <c r="BD56"/>
  <c r="BD55"/>
  <c r="BD54"/>
  <c r="BD53"/>
  <c r="BD52"/>
  <c r="BD51"/>
  <c r="BD50"/>
  <c r="BD49"/>
  <c r="BD48"/>
  <c r="BD47"/>
  <c r="BD46"/>
  <c r="BD45"/>
  <c r="BD44"/>
  <c r="BD41"/>
  <c r="BD40"/>
  <c r="BD39"/>
  <c r="BD38"/>
  <c r="BD37"/>
  <c r="BD36"/>
  <c r="BD35"/>
  <c r="BD34"/>
  <c r="BD33"/>
  <c r="BD32"/>
  <c r="BD31"/>
  <c r="BD30"/>
  <c r="BD29"/>
  <c r="BD28"/>
  <c r="AT105"/>
  <c r="AT104"/>
  <c r="AT103"/>
  <c r="AT102"/>
  <c r="AT101"/>
  <c r="AT100"/>
  <c r="AT99"/>
  <c r="AT98"/>
  <c r="AT97"/>
  <c r="AT96"/>
  <c r="AT95"/>
  <c r="AT94"/>
  <c r="AT93"/>
  <c r="AT92"/>
  <c r="AT89"/>
  <c r="AT88"/>
  <c r="AT87"/>
  <c r="AT86"/>
  <c r="AT85"/>
  <c r="AT84"/>
  <c r="AT83"/>
  <c r="AT82"/>
  <c r="AT81"/>
  <c r="AT80"/>
  <c r="AT79"/>
  <c r="AT78"/>
  <c r="AT77"/>
  <c r="AT76"/>
  <c r="AT73"/>
  <c r="AT72"/>
  <c r="AT71"/>
  <c r="AT70"/>
  <c r="AT69"/>
  <c r="AT68"/>
  <c r="AT67"/>
  <c r="AT66"/>
  <c r="AT65"/>
  <c r="AT64"/>
  <c r="AT63"/>
  <c r="AT62"/>
  <c r="AT61"/>
  <c r="AT60"/>
  <c r="AT57"/>
  <c r="AT56"/>
  <c r="AT55"/>
  <c r="AT54"/>
  <c r="AT53"/>
  <c r="AT52"/>
  <c r="AT51"/>
  <c r="AT50"/>
  <c r="AT49"/>
  <c r="AT48"/>
  <c r="AT47"/>
  <c r="AT46"/>
  <c r="AT45"/>
  <c r="AT44"/>
  <c r="AT41"/>
  <c r="AT40"/>
  <c r="AT39"/>
  <c r="AT38"/>
  <c r="AT37"/>
  <c r="AT36"/>
  <c r="AT35"/>
  <c r="AT34"/>
  <c r="AT33"/>
  <c r="AT32"/>
  <c r="AT31"/>
  <c r="AT30"/>
  <c r="AT29"/>
  <c r="AT28"/>
  <c r="F105"/>
  <c r="F104"/>
  <c r="F103"/>
  <c r="F102"/>
  <c r="F101"/>
  <c r="F100"/>
  <c r="F99"/>
  <c r="F98"/>
  <c r="F97"/>
  <c r="F96"/>
  <c r="F95"/>
  <c r="F94"/>
  <c r="F93"/>
  <c r="F92"/>
  <c r="F89"/>
  <c r="F88"/>
  <c r="F87"/>
  <c r="F86"/>
  <c r="F85"/>
  <c r="F84"/>
  <c r="F83"/>
  <c r="F82"/>
  <c r="F81"/>
  <c r="F80"/>
  <c r="F79"/>
  <c r="F78"/>
  <c r="F77"/>
  <c r="F76"/>
  <c r="F73"/>
  <c r="F72"/>
  <c r="F71"/>
  <c r="F70"/>
  <c r="F69"/>
  <c r="F68"/>
  <c r="F67"/>
  <c r="F66"/>
  <c r="F65"/>
  <c r="F64"/>
  <c r="F63"/>
  <c r="F62"/>
  <c r="F61"/>
  <c r="F60"/>
  <c r="F57"/>
  <c r="F56"/>
  <c r="F55"/>
  <c r="F54"/>
  <c r="F53"/>
  <c r="F52"/>
  <c r="F51"/>
  <c r="F50"/>
  <c r="F49"/>
  <c r="F48"/>
  <c r="F47"/>
  <c r="F46"/>
  <c r="F45"/>
  <c r="F44"/>
  <c r="F41"/>
  <c r="F40"/>
  <c r="F39"/>
  <c r="F38"/>
  <c r="F37"/>
  <c r="F36"/>
  <c r="F35"/>
  <c r="F34"/>
  <c r="F33"/>
  <c r="F32"/>
  <c r="F31"/>
  <c r="F30"/>
  <c r="F29"/>
  <c r="F28"/>
  <c r="AJ105"/>
  <c r="AJ104"/>
  <c r="AJ103"/>
  <c r="AJ102"/>
  <c r="AJ101"/>
  <c r="AJ100"/>
  <c r="AJ99"/>
  <c r="AJ98"/>
  <c r="AJ97"/>
  <c r="AJ96"/>
  <c r="AJ95"/>
  <c r="AJ94"/>
  <c r="AJ93"/>
  <c r="AJ92"/>
  <c r="AJ89"/>
  <c r="AJ88"/>
  <c r="AJ87"/>
  <c r="AJ86"/>
  <c r="AJ85"/>
  <c r="AJ84"/>
  <c r="AJ83"/>
  <c r="AJ82"/>
  <c r="AJ81"/>
  <c r="AJ80"/>
  <c r="AJ79"/>
  <c r="AJ78"/>
  <c r="AJ77"/>
  <c r="AJ76"/>
  <c r="AJ73"/>
  <c r="AJ72"/>
  <c r="AJ71"/>
  <c r="AJ70"/>
  <c r="AJ69"/>
  <c r="AJ68"/>
  <c r="AJ67"/>
  <c r="AJ66"/>
  <c r="AJ65"/>
  <c r="AJ64"/>
  <c r="AJ63"/>
  <c r="AJ62"/>
  <c r="AJ61"/>
  <c r="AJ60"/>
  <c r="AJ57"/>
  <c r="AJ56"/>
  <c r="AJ55"/>
  <c r="AJ54"/>
  <c r="AJ53"/>
  <c r="AJ52"/>
  <c r="AJ51"/>
  <c r="AJ50"/>
  <c r="AJ49"/>
  <c r="AJ48"/>
  <c r="AJ47"/>
  <c r="AJ46"/>
  <c r="AJ45"/>
  <c r="AJ44"/>
  <c r="AJ41"/>
  <c r="AJ40"/>
  <c r="AJ39"/>
  <c r="AJ38"/>
  <c r="AJ37"/>
  <c r="AJ36"/>
  <c r="AJ35"/>
  <c r="AJ34"/>
  <c r="AJ33"/>
  <c r="AJ32"/>
  <c r="AJ31"/>
  <c r="AJ30"/>
  <c r="AJ29"/>
  <c r="AJ28"/>
  <c r="Z105"/>
  <c r="Z104"/>
  <c r="Z103"/>
  <c r="Z102"/>
  <c r="Z101"/>
  <c r="Z100"/>
  <c r="Z99"/>
  <c r="Z98"/>
  <c r="Z97"/>
  <c r="Z96"/>
  <c r="Z95"/>
  <c r="Z94"/>
  <c r="Z93"/>
  <c r="Z92"/>
  <c r="Z89"/>
  <c r="Z88"/>
  <c r="Z87"/>
  <c r="Z86"/>
  <c r="Z85"/>
  <c r="Z84"/>
  <c r="Z83"/>
  <c r="Z82"/>
  <c r="Z81"/>
  <c r="Z80"/>
  <c r="Z79"/>
  <c r="Z78"/>
  <c r="Z77"/>
  <c r="Z76"/>
  <c r="Z73"/>
  <c r="Z72"/>
  <c r="Z71"/>
  <c r="Z70"/>
  <c r="Z69"/>
  <c r="Z68"/>
  <c r="Z67"/>
  <c r="Z66"/>
  <c r="Z65"/>
  <c r="Z64"/>
  <c r="Z63"/>
  <c r="Z62"/>
  <c r="Z61"/>
  <c r="Z60"/>
  <c r="Z57"/>
  <c r="Z56"/>
  <c r="Z55"/>
  <c r="Z54"/>
  <c r="Z53"/>
  <c r="Z52"/>
  <c r="Z51"/>
  <c r="Z50"/>
  <c r="Z49"/>
  <c r="Z48"/>
  <c r="Z47"/>
  <c r="Z46"/>
  <c r="Z45"/>
  <c r="Z44"/>
  <c r="Z41"/>
  <c r="Z40"/>
  <c r="Z39"/>
  <c r="Z38"/>
  <c r="Z37"/>
  <c r="Z36"/>
  <c r="Z35"/>
  <c r="Z34"/>
  <c r="Z33"/>
  <c r="Z32"/>
  <c r="Z31"/>
  <c r="Z30"/>
  <c r="Z29"/>
  <c r="Z28"/>
  <c r="P92"/>
  <c r="P93"/>
  <c r="P94"/>
  <c r="P95"/>
  <c r="P96"/>
  <c r="P97"/>
  <c r="P98"/>
  <c r="P99"/>
  <c r="P100"/>
  <c r="P101"/>
  <c r="P102"/>
  <c r="P103"/>
  <c r="P104"/>
  <c r="P105"/>
  <c r="P76"/>
  <c r="P77"/>
  <c r="P78"/>
  <c r="P79"/>
  <c r="P80"/>
  <c r="P81"/>
  <c r="P82"/>
  <c r="P83"/>
  <c r="P84"/>
  <c r="P85"/>
  <c r="P86"/>
  <c r="P87"/>
  <c r="P88"/>
  <c r="P89"/>
  <c r="P60"/>
  <c r="P61"/>
  <c r="P62"/>
  <c r="P63"/>
  <c r="P64"/>
  <c r="P65"/>
  <c r="P66"/>
  <c r="P67"/>
  <c r="P68"/>
  <c r="P69"/>
  <c r="P70"/>
  <c r="P71"/>
  <c r="P72"/>
  <c r="P73"/>
  <c r="P44"/>
  <c r="P45"/>
  <c r="P46"/>
  <c r="P47"/>
  <c r="P48"/>
  <c r="P49"/>
  <c r="P50"/>
  <c r="P51"/>
  <c r="P52"/>
  <c r="P53"/>
  <c r="P54"/>
  <c r="P55"/>
  <c r="P56"/>
  <c r="P57"/>
  <c r="P28"/>
  <c r="P29"/>
  <c r="P30"/>
  <c r="P31"/>
  <c r="P32"/>
  <c r="P33"/>
  <c r="P34"/>
  <c r="P35"/>
  <c r="P36"/>
  <c r="P37"/>
  <c r="P38"/>
  <c r="P39"/>
  <c r="P40"/>
  <c r="P41"/>
  <c r="DL26" l="1"/>
  <c r="CR26"/>
  <c r="DB26"/>
  <c r="CR42"/>
  <c r="CR58"/>
  <c r="CR74"/>
  <c r="CR90"/>
  <c r="IL90"/>
  <c r="HR58"/>
  <c r="HR74"/>
  <c r="IB42"/>
  <c r="IB58"/>
  <c r="IB74"/>
  <c r="IB90"/>
  <c r="IL42"/>
  <c r="IL58"/>
  <c r="IL74"/>
  <c r="HR90"/>
  <c r="SB90"/>
  <c r="BX90"/>
  <c r="PJ58"/>
  <c r="PJ107" s="1"/>
  <c r="AJ74"/>
  <c r="F58"/>
  <c r="F74"/>
  <c r="F90"/>
  <c r="AT58"/>
  <c r="AT74"/>
  <c r="AT90"/>
  <c r="BD58"/>
  <c r="BD74"/>
  <c r="BD90"/>
  <c r="BN42"/>
  <c r="BN58"/>
  <c r="BN74"/>
  <c r="BN90"/>
  <c r="BX58"/>
  <c r="BX74"/>
  <c r="DL90"/>
  <c r="DV58"/>
  <c r="DV74"/>
  <c r="DV90"/>
  <c r="EF42"/>
  <c r="EF58"/>
  <c r="EF107" s="1"/>
  <c r="EF74"/>
  <c r="EP42"/>
  <c r="EP58"/>
  <c r="EP74"/>
  <c r="EP90"/>
  <c r="EZ42"/>
  <c r="EZ58"/>
  <c r="EZ74"/>
  <c r="EZ90"/>
  <c r="FJ42"/>
  <c r="FT42"/>
  <c r="FT58"/>
  <c r="FT74"/>
  <c r="GD42"/>
  <c r="GD58"/>
  <c r="GD90"/>
  <c r="GN42"/>
  <c r="GN58"/>
  <c r="GN74"/>
  <c r="GN90"/>
  <c r="GX42"/>
  <c r="GX58"/>
  <c r="GX107" s="1"/>
  <c r="GX74"/>
  <c r="GX90"/>
  <c r="HH42"/>
  <c r="HH58"/>
  <c r="HH74"/>
  <c r="HH90"/>
  <c r="HR42"/>
  <c r="NL90"/>
  <c r="NV58"/>
  <c r="NV90"/>
  <c r="OF58"/>
  <c r="OF90"/>
  <c r="OP58"/>
  <c r="OZ58"/>
  <c r="OZ90"/>
  <c r="PJ42"/>
  <c r="QD42"/>
  <c r="QD58"/>
  <c r="QD74"/>
  <c r="QD90"/>
  <c r="QN58"/>
  <c r="QN74"/>
  <c r="QN90"/>
  <c r="QX58"/>
  <c r="QX107" s="1"/>
  <c r="QX74"/>
  <c r="QX90"/>
  <c r="RH58"/>
  <c r="RH74"/>
  <c r="RR58"/>
  <c r="RR90"/>
  <c r="SB58"/>
  <c r="SB74"/>
  <c r="EF90"/>
  <c r="Z58"/>
  <c r="Z74"/>
  <c r="Z90"/>
  <c r="AJ42"/>
  <c r="AJ58"/>
  <c r="AM122" s="1"/>
  <c r="AO122" s="1"/>
  <c r="AP122" s="1"/>
  <c r="IV42"/>
  <c r="IV58"/>
  <c r="IV107" s="1"/>
  <c r="IV74"/>
  <c r="JF58"/>
  <c r="JF74"/>
  <c r="JF90"/>
  <c r="JZ58"/>
  <c r="JZ74"/>
  <c r="JZ90"/>
  <c r="KJ58"/>
  <c r="KJ107" s="1"/>
  <c r="KK122" s="1"/>
  <c r="KL122" s="1"/>
  <c r="KM122" s="1"/>
  <c r="KO122" s="1"/>
  <c r="KP122" s="1"/>
  <c r="KJ74"/>
  <c r="KJ90"/>
  <c r="KT58"/>
  <c r="KT74"/>
  <c r="LD58"/>
  <c r="LD74"/>
  <c r="LD90"/>
  <c r="LN58"/>
  <c r="LN74"/>
  <c r="LX58"/>
  <c r="LX74"/>
  <c r="LX90"/>
  <c r="MH58"/>
  <c r="MH107" s="1"/>
  <c r="MI116" s="1"/>
  <c r="MJ116" s="1"/>
  <c r="MH74"/>
  <c r="MR42"/>
  <c r="MR58"/>
  <c r="MR74"/>
  <c r="MR90"/>
  <c r="NB58"/>
  <c r="NB107" s="1"/>
  <c r="NB74"/>
  <c r="NB90"/>
  <c r="NL58"/>
  <c r="NL107" s="1"/>
  <c r="NM118" s="1"/>
  <c r="NN118" s="1"/>
  <c r="NL74"/>
  <c r="PJ90"/>
  <c r="SV42"/>
  <c r="SV58"/>
  <c r="SV107" s="1"/>
  <c r="SV74"/>
  <c r="SV90"/>
  <c r="TF42"/>
  <c r="TF58"/>
  <c r="TF107" s="1"/>
  <c r="TF74"/>
  <c r="TF90"/>
  <c r="TP42"/>
  <c r="TP58"/>
  <c r="TP74"/>
  <c r="TP90"/>
  <c r="TZ58"/>
  <c r="TZ74"/>
  <c r="TZ90"/>
  <c r="UJ42"/>
  <c r="UJ58"/>
  <c r="UJ74"/>
  <c r="UJ90"/>
  <c r="VD58"/>
  <c r="VD74"/>
  <c r="VN58"/>
  <c r="VN107" s="1"/>
  <c r="VN74"/>
  <c r="VN90"/>
  <c r="FT90"/>
  <c r="OP90"/>
  <c r="OZ42"/>
  <c r="IV90"/>
  <c r="LN90"/>
  <c r="DB74"/>
  <c r="DL58"/>
  <c r="DL107" s="1"/>
  <c r="DL74"/>
  <c r="KT90"/>
  <c r="MH90"/>
  <c r="NV42"/>
  <c r="RH90"/>
  <c r="GD74"/>
  <c r="VD90"/>
  <c r="VQ112"/>
  <c r="VS112" s="1"/>
  <c r="VT112" s="1"/>
  <c r="VQ116"/>
  <c r="VS116" s="1"/>
  <c r="VT116" s="1"/>
  <c r="VQ118"/>
  <c r="VS118" s="1"/>
  <c r="VT118" s="1"/>
  <c r="VQ120"/>
  <c r="VS120" s="1"/>
  <c r="VT120" s="1"/>
  <c r="VN42"/>
  <c r="VQ111"/>
  <c r="VS111" s="1"/>
  <c r="VT111" s="1"/>
  <c r="VQ113"/>
  <c r="VS113" s="1"/>
  <c r="VT113" s="1"/>
  <c r="VQ117"/>
  <c r="VS117" s="1"/>
  <c r="VT117" s="1"/>
  <c r="VQ119"/>
  <c r="VS119" s="1"/>
  <c r="VT119" s="1"/>
  <c r="VD107"/>
  <c r="VE109" s="1"/>
  <c r="VF109" s="1"/>
  <c r="VG113"/>
  <c r="VI113" s="1"/>
  <c r="VJ113" s="1"/>
  <c r="VE113"/>
  <c r="VF113" s="1"/>
  <c r="VG117"/>
  <c r="VI117" s="1"/>
  <c r="VJ117" s="1"/>
  <c r="VE117"/>
  <c r="VF117" s="1"/>
  <c r="VG119"/>
  <c r="VI119" s="1"/>
  <c r="VJ119" s="1"/>
  <c r="VE119"/>
  <c r="VF119" s="1"/>
  <c r="VG121"/>
  <c r="VI121" s="1"/>
  <c r="VJ121" s="1"/>
  <c r="VE121"/>
  <c r="VF121" s="1"/>
  <c r="VG112"/>
  <c r="VI112" s="1"/>
  <c r="VJ112" s="1"/>
  <c r="VG116"/>
  <c r="VI116" s="1"/>
  <c r="VJ116" s="1"/>
  <c r="VG118"/>
  <c r="VI118" s="1"/>
  <c r="VJ118" s="1"/>
  <c r="VG120"/>
  <c r="VI120" s="1"/>
  <c r="VJ120" s="1"/>
  <c r="VD42"/>
  <c r="UW111"/>
  <c r="UY111" s="1"/>
  <c r="UZ111" s="1"/>
  <c r="UW113"/>
  <c r="UY113" s="1"/>
  <c r="UZ113" s="1"/>
  <c r="UW117"/>
  <c r="UY117" s="1"/>
  <c r="UZ117" s="1"/>
  <c r="UW119"/>
  <c r="UY119" s="1"/>
  <c r="UZ119" s="1"/>
  <c r="UW112"/>
  <c r="UY112" s="1"/>
  <c r="UZ112" s="1"/>
  <c r="UW116"/>
  <c r="UY116" s="1"/>
  <c r="UZ116" s="1"/>
  <c r="UW118"/>
  <c r="UY118" s="1"/>
  <c r="UZ118" s="1"/>
  <c r="UW120"/>
  <c r="UY120" s="1"/>
  <c r="UZ120" s="1"/>
  <c r="UT42"/>
  <c r="UT58"/>
  <c r="UT107" s="1"/>
  <c r="UT74"/>
  <c r="UT90"/>
  <c r="UM112"/>
  <c r="UO112" s="1"/>
  <c r="UP112" s="1"/>
  <c r="UM114"/>
  <c r="UO114" s="1"/>
  <c r="UP114" s="1"/>
  <c r="UM116"/>
  <c r="UO116" s="1"/>
  <c r="UP116" s="1"/>
  <c r="UM118"/>
  <c r="UO118" s="1"/>
  <c r="UP118" s="1"/>
  <c r="UM120"/>
  <c r="UO120" s="1"/>
  <c r="UP120" s="1"/>
  <c r="UJ107"/>
  <c r="UM107" s="1"/>
  <c r="UO107" s="1"/>
  <c r="UP107" s="1"/>
  <c r="UM111"/>
  <c r="UO111" s="1"/>
  <c r="UP111" s="1"/>
  <c r="UM113"/>
  <c r="UO113" s="1"/>
  <c r="UP113" s="1"/>
  <c r="UM117"/>
  <c r="UO117" s="1"/>
  <c r="UP117" s="1"/>
  <c r="UM119"/>
  <c r="UO119" s="1"/>
  <c r="UP119" s="1"/>
  <c r="UM121"/>
  <c r="UO121" s="1"/>
  <c r="UP121" s="1"/>
  <c r="UC112"/>
  <c r="UE112" s="1"/>
  <c r="UF112" s="1"/>
  <c r="UC114"/>
  <c r="UE114" s="1"/>
  <c r="UF114" s="1"/>
  <c r="UC116"/>
  <c r="UE116" s="1"/>
  <c r="UF116" s="1"/>
  <c r="UC118"/>
  <c r="UE118" s="1"/>
  <c r="UF118" s="1"/>
  <c r="UC120"/>
  <c r="UE120" s="1"/>
  <c r="UF120" s="1"/>
  <c r="TZ42"/>
  <c r="TZ107"/>
  <c r="UA111" s="1"/>
  <c r="UB111" s="1"/>
  <c r="UC111"/>
  <c r="UE111" s="1"/>
  <c r="UF111" s="1"/>
  <c r="UC113"/>
  <c r="UE113" s="1"/>
  <c r="UF113" s="1"/>
  <c r="UC115"/>
  <c r="UE115" s="1"/>
  <c r="UF115" s="1"/>
  <c r="UA115"/>
  <c r="UB115" s="1"/>
  <c r="UC117"/>
  <c r="UE117" s="1"/>
  <c r="UF117" s="1"/>
  <c r="UA117"/>
  <c r="UB117" s="1"/>
  <c r="UC119"/>
  <c r="UE119" s="1"/>
  <c r="UF119" s="1"/>
  <c r="UA119"/>
  <c r="UB119" s="1"/>
  <c r="TP107"/>
  <c r="TS107" s="1"/>
  <c r="TU107" s="1"/>
  <c r="TV107" s="1"/>
  <c r="TX107" s="1"/>
  <c r="TS111"/>
  <c r="TU111" s="1"/>
  <c r="TV111" s="1"/>
  <c r="TQ111"/>
  <c r="TR111" s="1"/>
  <c r="TS113"/>
  <c r="TU113" s="1"/>
  <c r="TV113" s="1"/>
  <c r="TQ113"/>
  <c r="TR113" s="1"/>
  <c r="TS117"/>
  <c r="TU117" s="1"/>
  <c r="TV117" s="1"/>
  <c r="TS119"/>
  <c r="TU119" s="1"/>
  <c r="TV119" s="1"/>
  <c r="TS121"/>
  <c r="TU121" s="1"/>
  <c r="TV121" s="1"/>
  <c r="TS112"/>
  <c r="TU112" s="1"/>
  <c r="TV112" s="1"/>
  <c r="TS116"/>
  <c r="TU116" s="1"/>
  <c r="TV116" s="1"/>
  <c r="TS118"/>
  <c r="TU118" s="1"/>
  <c r="TV118" s="1"/>
  <c r="TS120"/>
  <c r="TU120" s="1"/>
  <c r="TV120" s="1"/>
  <c r="TQ122"/>
  <c r="TR122" s="1"/>
  <c r="TS122" s="1"/>
  <c r="TU122" s="1"/>
  <c r="TV122" s="1"/>
  <c r="TI111"/>
  <c r="TK111" s="1"/>
  <c r="TL111" s="1"/>
  <c r="TI113"/>
  <c r="TK113" s="1"/>
  <c r="TL113" s="1"/>
  <c r="TI115"/>
  <c r="TK115" s="1"/>
  <c r="TL115" s="1"/>
  <c r="TI117"/>
  <c r="TK117" s="1"/>
  <c r="TL117" s="1"/>
  <c r="TI119"/>
  <c r="TK119" s="1"/>
  <c r="TL119" s="1"/>
  <c r="TI121"/>
  <c r="TK121" s="1"/>
  <c r="TL121" s="1"/>
  <c r="TI112"/>
  <c r="TK112" s="1"/>
  <c r="TL112" s="1"/>
  <c r="TI114"/>
  <c r="TK114" s="1"/>
  <c r="TL114" s="1"/>
  <c r="TI116"/>
  <c r="TK116" s="1"/>
  <c r="TL116" s="1"/>
  <c r="TI118"/>
  <c r="TK118" s="1"/>
  <c r="TL118" s="1"/>
  <c r="TI120"/>
  <c r="TK120" s="1"/>
  <c r="TL120" s="1"/>
  <c r="SY114"/>
  <c r="TA114" s="1"/>
  <c r="TB114" s="1"/>
  <c r="SY116"/>
  <c r="TA116" s="1"/>
  <c r="TB116" s="1"/>
  <c r="SY118"/>
  <c r="TA118" s="1"/>
  <c r="TB118" s="1"/>
  <c r="SY111"/>
  <c r="TA111" s="1"/>
  <c r="TB111" s="1"/>
  <c r="SY113"/>
  <c r="TA113" s="1"/>
  <c r="TB113" s="1"/>
  <c r="SY117"/>
  <c r="TA117" s="1"/>
  <c r="TB117" s="1"/>
  <c r="SY119"/>
  <c r="TA119" s="1"/>
  <c r="TB119" s="1"/>
  <c r="SO111"/>
  <c r="SQ111" s="1"/>
  <c r="SR111" s="1"/>
  <c r="SO113"/>
  <c r="SQ113" s="1"/>
  <c r="SR113" s="1"/>
  <c r="SO117"/>
  <c r="SQ117" s="1"/>
  <c r="SR117" s="1"/>
  <c r="SO119"/>
  <c r="SQ119" s="1"/>
  <c r="SR119" s="1"/>
  <c r="SO121"/>
  <c r="SQ121" s="1"/>
  <c r="SR121" s="1"/>
  <c r="SO112"/>
  <c r="SQ112" s="1"/>
  <c r="SR112" s="1"/>
  <c r="SO116"/>
  <c r="SQ116" s="1"/>
  <c r="SR116" s="1"/>
  <c r="SO118"/>
  <c r="SQ118" s="1"/>
  <c r="SR118" s="1"/>
  <c r="SO120"/>
  <c r="SQ120" s="1"/>
  <c r="SR120" s="1"/>
  <c r="SL42"/>
  <c r="SL58"/>
  <c r="SL107" s="1"/>
  <c r="SL74"/>
  <c r="SL90"/>
  <c r="SB107"/>
  <c r="SC109" s="1"/>
  <c r="SD109" s="1"/>
  <c r="SE109" s="1"/>
  <c r="SG109" s="1"/>
  <c r="SH109" s="1"/>
  <c r="SE113"/>
  <c r="SG113" s="1"/>
  <c r="SH113" s="1"/>
  <c r="SE117"/>
  <c r="SG117" s="1"/>
  <c r="SH117" s="1"/>
  <c r="SE119"/>
  <c r="SG119" s="1"/>
  <c r="SH119" s="1"/>
  <c r="SE121"/>
  <c r="SG121" s="1"/>
  <c r="SH121" s="1"/>
  <c r="SE110"/>
  <c r="SG110" s="1"/>
  <c r="SH110" s="1"/>
  <c r="SE114"/>
  <c r="SG114" s="1"/>
  <c r="SH114" s="1"/>
  <c r="SE116"/>
  <c r="SG116" s="1"/>
  <c r="SH116" s="1"/>
  <c r="SE118"/>
  <c r="SG118" s="1"/>
  <c r="SH118" s="1"/>
  <c r="SE120"/>
  <c r="SG120" s="1"/>
  <c r="SH120" s="1"/>
  <c r="SB42"/>
  <c r="RR107"/>
  <c r="RS110" s="1"/>
  <c r="RT110" s="1"/>
  <c r="RU110" s="1"/>
  <c r="RW110" s="1"/>
  <c r="RX110" s="1"/>
  <c r="RU111"/>
  <c r="RW111" s="1"/>
  <c r="RX111" s="1"/>
  <c r="RU113"/>
  <c r="RW113" s="1"/>
  <c r="RX113" s="1"/>
  <c r="RU117"/>
  <c r="RW117" s="1"/>
  <c r="RX117" s="1"/>
  <c r="RU119"/>
  <c r="RW119" s="1"/>
  <c r="RX119" s="1"/>
  <c r="RU112"/>
  <c r="RW112" s="1"/>
  <c r="RX112" s="1"/>
  <c r="RU116"/>
  <c r="RW116" s="1"/>
  <c r="RX116" s="1"/>
  <c r="RU118"/>
  <c r="RW118" s="1"/>
  <c r="RX118" s="1"/>
  <c r="RU120"/>
  <c r="RW120" s="1"/>
  <c r="RX120" s="1"/>
  <c r="RR42"/>
  <c r="RK112"/>
  <c r="RM112" s="1"/>
  <c r="RN112" s="1"/>
  <c r="RK114"/>
  <c r="RM114" s="1"/>
  <c r="RN114" s="1"/>
  <c r="RK116"/>
  <c r="RM116" s="1"/>
  <c r="RN116" s="1"/>
  <c r="RK118"/>
  <c r="RM118" s="1"/>
  <c r="RN118" s="1"/>
  <c r="RK120"/>
  <c r="RM120" s="1"/>
  <c r="RN120" s="1"/>
  <c r="RH42"/>
  <c r="RH107"/>
  <c r="RI110" s="1"/>
  <c r="RJ110" s="1"/>
  <c r="RK110" s="1"/>
  <c r="RM110" s="1"/>
  <c r="RN110" s="1"/>
  <c r="RK111"/>
  <c r="RM111" s="1"/>
  <c r="RN111" s="1"/>
  <c r="RK113"/>
  <c r="RM113" s="1"/>
  <c r="RN113" s="1"/>
  <c r="RK117"/>
  <c r="RM117" s="1"/>
  <c r="RN117" s="1"/>
  <c r="RK119"/>
  <c r="RM119" s="1"/>
  <c r="RN119" s="1"/>
  <c r="RK121"/>
  <c r="RM121" s="1"/>
  <c r="RN121" s="1"/>
  <c r="RA111"/>
  <c r="RC111" s="1"/>
  <c r="RD111" s="1"/>
  <c r="RA115"/>
  <c r="RC115" s="1"/>
  <c r="RD115" s="1"/>
  <c r="RA117"/>
  <c r="RC117" s="1"/>
  <c r="RD117" s="1"/>
  <c r="RA119"/>
  <c r="RC119" s="1"/>
  <c r="RD119" s="1"/>
  <c r="RA114"/>
  <c r="RC114" s="1"/>
  <c r="RD114" s="1"/>
  <c r="RA116"/>
  <c r="RC116" s="1"/>
  <c r="RD116" s="1"/>
  <c r="RA118"/>
  <c r="RC118" s="1"/>
  <c r="RD118" s="1"/>
  <c r="RA120"/>
  <c r="RC120" s="1"/>
  <c r="RD120" s="1"/>
  <c r="QX42"/>
  <c r="QQ112"/>
  <c r="QS112" s="1"/>
  <c r="QT112" s="1"/>
  <c r="QQ114"/>
  <c r="QS114" s="1"/>
  <c r="QT114" s="1"/>
  <c r="QQ116"/>
  <c r="QS116" s="1"/>
  <c r="QT116" s="1"/>
  <c r="QQ118"/>
  <c r="QS118" s="1"/>
  <c r="QT118" s="1"/>
  <c r="QQ120"/>
  <c r="QS120" s="1"/>
  <c r="QT120" s="1"/>
  <c r="QN42"/>
  <c r="QN107"/>
  <c r="QO122" s="1"/>
  <c r="QP122" s="1"/>
  <c r="QQ122" s="1"/>
  <c r="QS122" s="1"/>
  <c r="QT122" s="1"/>
  <c r="QQ111"/>
  <c r="QS111" s="1"/>
  <c r="QT111" s="1"/>
  <c r="QQ113"/>
  <c r="QS113" s="1"/>
  <c r="QT113" s="1"/>
  <c r="QQ117"/>
  <c r="QS117" s="1"/>
  <c r="QT117" s="1"/>
  <c r="QQ119"/>
  <c r="QS119" s="1"/>
  <c r="QT119" s="1"/>
  <c r="QQ121"/>
  <c r="QS121" s="1"/>
  <c r="QT121" s="1"/>
  <c r="QG112"/>
  <c r="QI112" s="1"/>
  <c r="QJ112" s="1"/>
  <c r="QG114"/>
  <c r="QI114" s="1"/>
  <c r="QJ114" s="1"/>
  <c r="QG116"/>
  <c r="QI116" s="1"/>
  <c r="QJ116" s="1"/>
  <c r="QG118"/>
  <c r="QI118" s="1"/>
  <c r="QJ118" s="1"/>
  <c r="QG120"/>
  <c r="QI120" s="1"/>
  <c r="QJ120" s="1"/>
  <c r="QD107"/>
  <c r="QE111" s="1"/>
  <c r="QF111" s="1"/>
  <c r="QG111"/>
  <c r="QI111" s="1"/>
  <c r="QJ111" s="1"/>
  <c r="QG113"/>
  <c r="QI113" s="1"/>
  <c r="QJ113" s="1"/>
  <c r="QG115"/>
  <c r="QI115" s="1"/>
  <c r="QJ115" s="1"/>
  <c r="QG117"/>
  <c r="QI117" s="1"/>
  <c r="QJ117" s="1"/>
  <c r="QG119"/>
  <c r="QI119" s="1"/>
  <c r="QJ119" s="1"/>
  <c r="PT107"/>
  <c r="PU122" s="1"/>
  <c r="PV122" s="1"/>
  <c r="PW122" s="1"/>
  <c r="PY122" s="1"/>
  <c r="PZ122" s="1"/>
  <c r="PW109"/>
  <c r="PY109" s="1"/>
  <c r="PZ109" s="1"/>
  <c r="PM111"/>
  <c r="PO111" s="1"/>
  <c r="PP111" s="1"/>
  <c r="PM113"/>
  <c r="PO113" s="1"/>
  <c r="PP113" s="1"/>
  <c r="PM115"/>
  <c r="PO115" s="1"/>
  <c r="PP115" s="1"/>
  <c r="PM117"/>
  <c r="PO117" s="1"/>
  <c r="PP117" s="1"/>
  <c r="PM119"/>
  <c r="PO119" s="1"/>
  <c r="PP119" s="1"/>
  <c r="PM121"/>
  <c r="PO121" s="1"/>
  <c r="PP121" s="1"/>
  <c r="PM112"/>
  <c r="PO112" s="1"/>
  <c r="PP112" s="1"/>
  <c r="PM114"/>
  <c r="PO114" s="1"/>
  <c r="PP114" s="1"/>
  <c r="PM116"/>
  <c r="PO116" s="1"/>
  <c r="PP116" s="1"/>
  <c r="PM118"/>
  <c r="PO118" s="1"/>
  <c r="PP118" s="1"/>
  <c r="PM120"/>
  <c r="PO120" s="1"/>
  <c r="PP120" s="1"/>
  <c r="PC110"/>
  <c r="PE110" s="1"/>
  <c r="PF110" s="1"/>
  <c r="PC114"/>
  <c r="PE114" s="1"/>
  <c r="PF114" s="1"/>
  <c r="PC116"/>
  <c r="PE116" s="1"/>
  <c r="PF116" s="1"/>
  <c r="PC118"/>
  <c r="PE118" s="1"/>
  <c r="PF118" s="1"/>
  <c r="PC120"/>
  <c r="PE120" s="1"/>
  <c r="PF120" s="1"/>
  <c r="OZ107"/>
  <c r="PC107" s="1"/>
  <c r="PE107" s="1"/>
  <c r="PF107" s="1"/>
  <c r="PC115"/>
  <c r="PE115" s="1"/>
  <c r="PF115" s="1"/>
  <c r="PC117"/>
  <c r="PE117" s="1"/>
  <c r="PF117" s="1"/>
  <c r="PC119"/>
  <c r="PE119" s="1"/>
  <c r="PF119" s="1"/>
  <c r="PC121"/>
  <c r="PE121" s="1"/>
  <c r="PF121" s="1"/>
  <c r="OP107"/>
  <c r="OQ122" s="1"/>
  <c r="OR122" s="1"/>
  <c r="OS122" s="1"/>
  <c r="OU122" s="1"/>
  <c r="OV122" s="1"/>
  <c r="OS111"/>
  <c r="OU111" s="1"/>
  <c r="OV111" s="1"/>
  <c r="OS113"/>
  <c r="OU113" s="1"/>
  <c r="OV113" s="1"/>
  <c r="OS115"/>
  <c r="OU115" s="1"/>
  <c r="OV115" s="1"/>
  <c r="OS117"/>
  <c r="OU117" s="1"/>
  <c r="OV117" s="1"/>
  <c r="OS119"/>
  <c r="OU119" s="1"/>
  <c r="OV119" s="1"/>
  <c r="OS112"/>
  <c r="OU112" s="1"/>
  <c r="OV112" s="1"/>
  <c r="OS114"/>
  <c r="OU114" s="1"/>
  <c r="OV114" s="1"/>
  <c r="OS116"/>
  <c r="OU116" s="1"/>
  <c r="OV116" s="1"/>
  <c r="OS118"/>
  <c r="OU118" s="1"/>
  <c r="OV118" s="1"/>
  <c r="OS120"/>
  <c r="OU120" s="1"/>
  <c r="OV120" s="1"/>
  <c r="OP42"/>
  <c r="OF107"/>
  <c r="OG110" s="1"/>
  <c r="OH110" s="1"/>
  <c r="OI110" s="1"/>
  <c r="OK110" s="1"/>
  <c r="OL110" s="1"/>
  <c r="OI111"/>
  <c r="OK111" s="1"/>
  <c r="OL111" s="1"/>
  <c r="OI117"/>
  <c r="OK117" s="1"/>
  <c r="OL117" s="1"/>
  <c r="OI119"/>
  <c r="OK119" s="1"/>
  <c r="OL119" s="1"/>
  <c r="OG119"/>
  <c r="OH119" s="1"/>
  <c r="OI121"/>
  <c r="OK121" s="1"/>
  <c r="OL121" s="1"/>
  <c r="OG121"/>
  <c r="OH121" s="1"/>
  <c r="OI114"/>
  <c r="OK114" s="1"/>
  <c r="OL114" s="1"/>
  <c r="OG114"/>
  <c r="OH114" s="1"/>
  <c r="OI116"/>
  <c r="OK116" s="1"/>
  <c r="OL116" s="1"/>
  <c r="OG116"/>
  <c r="OH116" s="1"/>
  <c r="OI118"/>
  <c r="OK118" s="1"/>
  <c r="OL118" s="1"/>
  <c r="OG118"/>
  <c r="OH118" s="1"/>
  <c r="OI120"/>
  <c r="OK120" s="1"/>
  <c r="OL120" s="1"/>
  <c r="OF42"/>
  <c r="NY114"/>
  <c r="OA114" s="1"/>
  <c r="OB114" s="1"/>
  <c r="NY118"/>
  <c r="OA118" s="1"/>
  <c r="OB118" s="1"/>
  <c r="NY120"/>
  <c r="OA120" s="1"/>
  <c r="OB120" s="1"/>
  <c r="NV107"/>
  <c r="NW112" s="1"/>
  <c r="NX112" s="1"/>
  <c r="NY112" s="1"/>
  <c r="OA112" s="1"/>
  <c r="OB112" s="1"/>
  <c r="NY113"/>
  <c r="OA113" s="1"/>
  <c r="OB113" s="1"/>
  <c r="NY115"/>
  <c r="OA115" s="1"/>
  <c r="OB115" s="1"/>
  <c r="NY119"/>
  <c r="OA119" s="1"/>
  <c r="OB119" s="1"/>
  <c r="NW116"/>
  <c r="NX116" s="1"/>
  <c r="NY116" s="1"/>
  <c r="OA116" s="1"/>
  <c r="OB116" s="1"/>
  <c r="NV74"/>
  <c r="NO112"/>
  <c r="NQ112" s="1"/>
  <c r="NR112" s="1"/>
  <c r="NO116"/>
  <c r="NQ116" s="1"/>
  <c r="NR116" s="1"/>
  <c r="NO118"/>
  <c r="NQ118" s="1"/>
  <c r="NR118" s="1"/>
  <c r="NO111"/>
  <c r="NQ111" s="1"/>
  <c r="NR111" s="1"/>
  <c r="NO113"/>
  <c r="NQ113" s="1"/>
  <c r="NR113" s="1"/>
  <c r="NO117"/>
  <c r="NQ117" s="1"/>
  <c r="NR117" s="1"/>
  <c r="NO119"/>
  <c r="NQ119" s="1"/>
  <c r="NR119" s="1"/>
  <c r="NO121"/>
  <c r="NQ121" s="1"/>
  <c r="NR121" s="1"/>
  <c r="NE111"/>
  <c r="NG111" s="1"/>
  <c r="NH111" s="1"/>
  <c r="NE113"/>
  <c r="NG113" s="1"/>
  <c r="NH113" s="1"/>
  <c r="NE117"/>
  <c r="NG117" s="1"/>
  <c r="NH117" s="1"/>
  <c r="NE119"/>
  <c r="NG119" s="1"/>
  <c r="NH119" s="1"/>
  <c r="NE121"/>
  <c r="NG121" s="1"/>
  <c r="NH121" s="1"/>
  <c r="NE112"/>
  <c r="NG112" s="1"/>
  <c r="NH112" s="1"/>
  <c r="NE116"/>
  <c r="NG116" s="1"/>
  <c r="NH116" s="1"/>
  <c r="NE118"/>
  <c r="NG118" s="1"/>
  <c r="NH118" s="1"/>
  <c r="NE120"/>
  <c r="NG120" s="1"/>
  <c r="NH120" s="1"/>
  <c r="MU112"/>
  <c r="MW112" s="1"/>
  <c r="MX112" s="1"/>
  <c r="MU118"/>
  <c r="MW118" s="1"/>
  <c r="MX118" s="1"/>
  <c r="MU120"/>
  <c r="MW120" s="1"/>
  <c r="MX120" s="1"/>
  <c r="MR107"/>
  <c r="MU107" s="1"/>
  <c r="MW107" s="1"/>
  <c r="MX107" s="1"/>
  <c r="MU111"/>
  <c r="MW111" s="1"/>
  <c r="MX111" s="1"/>
  <c r="MU113"/>
  <c r="MW113" s="1"/>
  <c r="MX113" s="1"/>
  <c r="MU119"/>
  <c r="MW119" s="1"/>
  <c r="MX119" s="1"/>
  <c r="MU121"/>
  <c r="MW121" s="1"/>
  <c r="MX121" s="1"/>
  <c r="MK111"/>
  <c r="MM111" s="1"/>
  <c r="MN111" s="1"/>
  <c r="MK113"/>
  <c r="MM113" s="1"/>
  <c r="MN113" s="1"/>
  <c r="MK117"/>
  <c r="MM117" s="1"/>
  <c r="MN117" s="1"/>
  <c r="MK119"/>
  <c r="MM119" s="1"/>
  <c r="MN119" s="1"/>
  <c r="MK112"/>
  <c r="MM112" s="1"/>
  <c r="MN112" s="1"/>
  <c r="MK116"/>
  <c r="MM116" s="1"/>
  <c r="MN116" s="1"/>
  <c r="MK118"/>
  <c r="MM118" s="1"/>
  <c r="MN118" s="1"/>
  <c r="MH42"/>
  <c r="MA112"/>
  <c r="MC112" s="1"/>
  <c r="MD112" s="1"/>
  <c r="MA114"/>
  <c r="MC114" s="1"/>
  <c r="MD114" s="1"/>
  <c r="MA116"/>
  <c r="MC116" s="1"/>
  <c r="MD116" s="1"/>
  <c r="MA118"/>
  <c r="MC118" s="1"/>
  <c r="MD118" s="1"/>
  <c r="MA120"/>
  <c r="MC120" s="1"/>
  <c r="MD120" s="1"/>
  <c r="LX42"/>
  <c r="LX107"/>
  <c r="LY111" s="1"/>
  <c r="LZ111" s="1"/>
  <c r="MA111"/>
  <c r="MC111" s="1"/>
  <c r="MD111" s="1"/>
  <c r="MA113"/>
  <c r="MC113" s="1"/>
  <c r="MD113" s="1"/>
  <c r="MA117"/>
  <c r="MC117" s="1"/>
  <c r="MD117" s="1"/>
  <c r="MA119"/>
  <c r="MC119" s="1"/>
  <c r="MD119" s="1"/>
  <c r="MA121"/>
  <c r="MC121" s="1"/>
  <c r="MD121" s="1"/>
  <c r="LQ112"/>
  <c r="LS112" s="1"/>
  <c r="LT112" s="1"/>
  <c r="LQ114"/>
  <c r="LS114" s="1"/>
  <c r="LT114" s="1"/>
  <c r="LQ116"/>
  <c r="LS116" s="1"/>
  <c r="LT116" s="1"/>
  <c r="LQ118"/>
  <c r="LS118" s="1"/>
  <c r="LT118" s="1"/>
  <c r="LQ120"/>
  <c r="LS120" s="1"/>
  <c r="LT120" s="1"/>
  <c r="LN42"/>
  <c r="LN107"/>
  <c r="LO111" s="1"/>
  <c r="LP111" s="1"/>
  <c r="LQ111"/>
  <c r="LS111" s="1"/>
  <c r="LT111" s="1"/>
  <c r="LQ113"/>
  <c r="LS113" s="1"/>
  <c r="LT113" s="1"/>
  <c r="LQ117"/>
  <c r="LS117" s="1"/>
  <c r="LT117" s="1"/>
  <c r="LQ119"/>
  <c r="LS119" s="1"/>
  <c r="LT119" s="1"/>
  <c r="LG111"/>
  <c r="LI111" s="1"/>
  <c r="LJ111" s="1"/>
  <c r="LG113"/>
  <c r="LI113" s="1"/>
  <c r="LJ113" s="1"/>
  <c r="LG117"/>
  <c r="LI117" s="1"/>
  <c r="LJ117" s="1"/>
  <c r="LG119"/>
  <c r="LI119" s="1"/>
  <c r="LJ119" s="1"/>
  <c r="LG121"/>
  <c r="LI121" s="1"/>
  <c r="LJ121" s="1"/>
  <c r="LG112"/>
  <c r="LI112" s="1"/>
  <c r="LJ112" s="1"/>
  <c r="LG114"/>
  <c r="LI114" s="1"/>
  <c r="LJ114" s="1"/>
  <c r="LG116"/>
  <c r="LI116" s="1"/>
  <c r="LJ116" s="1"/>
  <c r="LG118"/>
  <c r="LI118" s="1"/>
  <c r="LJ118" s="1"/>
  <c r="LG120"/>
  <c r="LI120" s="1"/>
  <c r="LJ120" s="1"/>
  <c r="LD42"/>
  <c r="KT107"/>
  <c r="KU109" s="1"/>
  <c r="KV109" s="1"/>
  <c r="KW109" s="1"/>
  <c r="KY109" s="1"/>
  <c r="KZ109" s="1"/>
  <c r="KW111"/>
  <c r="KY111" s="1"/>
  <c r="KZ111" s="1"/>
  <c r="KW113"/>
  <c r="KY113" s="1"/>
  <c r="KZ113" s="1"/>
  <c r="KW117"/>
  <c r="KY117" s="1"/>
  <c r="KZ117" s="1"/>
  <c r="KW119"/>
  <c r="KY119" s="1"/>
  <c r="KZ119" s="1"/>
  <c r="KW112"/>
  <c r="KY112" s="1"/>
  <c r="KZ112" s="1"/>
  <c r="KW116"/>
  <c r="KY116" s="1"/>
  <c r="KZ116" s="1"/>
  <c r="KW118"/>
  <c r="KY118" s="1"/>
  <c r="KZ118" s="1"/>
  <c r="KW120"/>
  <c r="KY120" s="1"/>
  <c r="KZ120" s="1"/>
  <c r="KT42"/>
  <c r="KM112"/>
  <c r="KO112" s="1"/>
  <c r="KP112" s="1"/>
  <c r="KM116"/>
  <c r="KO116" s="1"/>
  <c r="KP116" s="1"/>
  <c r="KM118"/>
  <c r="KO118" s="1"/>
  <c r="KP118" s="1"/>
  <c r="KM120"/>
  <c r="KO120" s="1"/>
  <c r="KP120" s="1"/>
  <c r="KJ42"/>
  <c r="KM111"/>
  <c r="KO111" s="1"/>
  <c r="KP111" s="1"/>
  <c r="KM113"/>
  <c r="KO113" s="1"/>
  <c r="KP113" s="1"/>
  <c r="KM117"/>
  <c r="KO117" s="1"/>
  <c r="KP117" s="1"/>
  <c r="KM119"/>
  <c r="KO119" s="1"/>
  <c r="KP119" s="1"/>
  <c r="KM121"/>
  <c r="KO121" s="1"/>
  <c r="KP121" s="1"/>
  <c r="JZ107"/>
  <c r="KA122" s="1"/>
  <c r="KB122" s="1"/>
  <c r="KC122" s="1"/>
  <c r="KE122" s="1"/>
  <c r="KF122" s="1"/>
  <c r="KC111"/>
  <c r="KE111" s="1"/>
  <c r="KF111" s="1"/>
  <c r="KC113"/>
  <c r="KE113" s="1"/>
  <c r="KF113" s="1"/>
  <c r="KC117"/>
  <c r="KE117" s="1"/>
  <c r="KF117" s="1"/>
  <c r="KC119"/>
  <c r="KE119" s="1"/>
  <c r="KF119" s="1"/>
  <c r="KC121"/>
  <c r="KE121" s="1"/>
  <c r="KF121" s="1"/>
  <c r="KA121"/>
  <c r="KB121" s="1"/>
  <c r="KC112"/>
  <c r="KE112" s="1"/>
  <c r="KF112" s="1"/>
  <c r="KC114"/>
  <c r="KE114" s="1"/>
  <c r="KF114" s="1"/>
  <c r="KC116"/>
  <c r="KE116" s="1"/>
  <c r="KF116" s="1"/>
  <c r="KC118"/>
  <c r="KE118" s="1"/>
  <c r="KF118" s="1"/>
  <c r="KC120"/>
  <c r="KE120" s="1"/>
  <c r="KF120" s="1"/>
  <c r="JZ42"/>
  <c r="JF107"/>
  <c r="JG120" s="1"/>
  <c r="JH120" s="1"/>
  <c r="JI111"/>
  <c r="JK111" s="1"/>
  <c r="JL111" s="1"/>
  <c r="JI113"/>
  <c r="JK113" s="1"/>
  <c r="JL113" s="1"/>
  <c r="JI117"/>
  <c r="JK117" s="1"/>
  <c r="JL117" s="1"/>
  <c r="JI116"/>
  <c r="JK116" s="1"/>
  <c r="JL116" s="1"/>
  <c r="JI120"/>
  <c r="JK120" s="1"/>
  <c r="JL120" s="1"/>
  <c r="JF42"/>
  <c r="JP107"/>
  <c r="JQ111" s="1"/>
  <c r="JR111" s="1"/>
  <c r="JS109"/>
  <c r="JU109" s="1"/>
  <c r="JV109" s="1"/>
  <c r="JS111"/>
  <c r="JU111" s="1"/>
  <c r="JV111" s="1"/>
  <c r="JS113"/>
  <c r="JU113" s="1"/>
  <c r="JV113" s="1"/>
  <c r="JS117"/>
  <c r="JU117" s="1"/>
  <c r="JV117" s="1"/>
  <c r="JS119"/>
  <c r="JU119" s="1"/>
  <c r="JV119" s="1"/>
  <c r="JS121"/>
  <c r="JU121" s="1"/>
  <c r="JV121" s="1"/>
  <c r="JS110"/>
  <c r="JU110" s="1"/>
  <c r="JV110" s="1"/>
  <c r="JS112"/>
  <c r="JU112" s="1"/>
  <c r="JV112" s="1"/>
  <c r="JQ114"/>
  <c r="JR114" s="1"/>
  <c r="JS114"/>
  <c r="JU114" s="1"/>
  <c r="JV114" s="1"/>
  <c r="JS116"/>
  <c r="JU116" s="1"/>
  <c r="JV116" s="1"/>
  <c r="JQ116"/>
  <c r="JR116" s="1"/>
  <c r="JS118"/>
  <c r="JU118" s="1"/>
  <c r="JV118" s="1"/>
  <c r="JQ118"/>
  <c r="JR118" s="1"/>
  <c r="JQ120"/>
  <c r="JR120" s="1"/>
  <c r="JS120"/>
  <c r="JU120" s="1"/>
  <c r="JV120" s="1"/>
  <c r="JP42"/>
  <c r="JQ122"/>
  <c r="JR122" s="1"/>
  <c r="JS122" s="1"/>
  <c r="JU122" s="1"/>
  <c r="JV122" s="1"/>
  <c r="IY111"/>
  <c r="JA111" s="1"/>
  <c r="JB111" s="1"/>
  <c r="IY113"/>
  <c r="JA113" s="1"/>
  <c r="JB113" s="1"/>
  <c r="IY115"/>
  <c r="JA115" s="1"/>
  <c r="JB115" s="1"/>
  <c r="IY117"/>
  <c r="JA117" s="1"/>
  <c r="JB117" s="1"/>
  <c r="IY119"/>
  <c r="JA119" s="1"/>
  <c r="JB119" s="1"/>
  <c r="IY121"/>
  <c r="JA121" s="1"/>
  <c r="JB121" s="1"/>
  <c r="IY112"/>
  <c r="JA112" s="1"/>
  <c r="JB112" s="1"/>
  <c r="IY114"/>
  <c r="JA114" s="1"/>
  <c r="JB114" s="1"/>
  <c r="IY116"/>
  <c r="JA116" s="1"/>
  <c r="JB116" s="1"/>
  <c r="IY118"/>
  <c r="JA118" s="1"/>
  <c r="JB118" s="1"/>
  <c r="IY120"/>
  <c r="JA120" s="1"/>
  <c r="JB120" s="1"/>
  <c r="IL107"/>
  <c r="IO107" s="1"/>
  <c r="IQ107" s="1"/>
  <c r="IR107" s="1"/>
  <c r="IO111"/>
  <c r="IQ111" s="1"/>
  <c r="IR111" s="1"/>
  <c r="IO113"/>
  <c r="IQ113" s="1"/>
  <c r="IR113" s="1"/>
  <c r="IO115"/>
  <c r="IQ115" s="1"/>
  <c r="IR115" s="1"/>
  <c r="IM115"/>
  <c r="IN115" s="1"/>
  <c r="IO117"/>
  <c r="IQ117" s="1"/>
  <c r="IR117" s="1"/>
  <c r="IM117"/>
  <c r="IN117" s="1"/>
  <c r="IO119"/>
  <c r="IQ119" s="1"/>
  <c r="IR119" s="1"/>
  <c r="IM119"/>
  <c r="IN119" s="1"/>
  <c r="IO121"/>
  <c r="IQ121" s="1"/>
  <c r="IR121" s="1"/>
  <c r="IM121"/>
  <c r="IN121" s="1"/>
  <c r="IO112"/>
  <c r="IQ112" s="1"/>
  <c r="IR112" s="1"/>
  <c r="IO114"/>
  <c r="IQ114" s="1"/>
  <c r="IR114" s="1"/>
  <c r="IO116"/>
  <c r="IQ116" s="1"/>
  <c r="IR116" s="1"/>
  <c r="IO118"/>
  <c r="IQ118" s="1"/>
  <c r="IR118" s="1"/>
  <c r="IO120"/>
  <c r="IQ120" s="1"/>
  <c r="IR120" s="1"/>
  <c r="IB107"/>
  <c r="IE107" s="1"/>
  <c r="IG107" s="1"/>
  <c r="IH107" s="1"/>
  <c r="IE113"/>
  <c r="IG113" s="1"/>
  <c r="IH113" s="1"/>
  <c r="IE119"/>
  <c r="IG119" s="1"/>
  <c r="IH119" s="1"/>
  <c r="IE121"/>
  <c r="IG121" s="1"/>
  <c r="IH121" s="1"/>
  <c r="IE112"/>
  <c r="IG112" s="1"/>
  <c r="IH112" s="1"/>
  <c r="IE118"/>
  <c r="IG118" s="1"/>
  <c r="IH118" s="1"/>
  <c r="IE120"/>
  <c r="IG120" s="1"/>
  <c r="IH120" s="1"/>
  <c r="HU114"/>
  <c r="HW114" s="1"/>
  <c r="HX114" s="1"/>
  <c r="HU116"/>
  <c r="HW116" s="1"/>
  <c r="HX116" s="1"/>
  <c r="HU118"/>
  <c r="HW118" s="1"/>
  <c r="HX118" s="1"/>
  <c r="HU120"/>
  <c r="HW120" s="1"/>
  <c r="HX120" s="1"/>
  <c r="HR107"/>
  <c r="HU107" s="1"/>
  <c r="HW107" s="1"/>
  <c r="HX107" s="1"/>
  <c r="HU111"/>
  <c r="HW111" s="1"/>
  <c r="HX111" s="1"/>
  <c r="HU115"/>
  <c r="HW115" s="1"/>
  <c r="HX115" s="1"/>
  <c r="HU117"/>
  <c r="HW117" s="1"/>
  <c r="HX117" s="1"/>
  <c r="HU119"/>
  <c r="HW119" s="1"/>
  <c r="HX119" s="1"/>
  <c r="HU121"/>
  <c r="HW121" s="1"/>
  <c r="HX121" s="1"/>
  <c r="HK112"/>
  <c r="HM112" s="1"/>
  <c r="HN112" s="1"/>
  <c r="HK114"/>
  <c r="HM114" s="1"/>
  <c r="HN114" s="1"/>
  <c r="HK116"/>
  <c r="HM116" s="1"/>
  <c r="HN116" s="1"/>
  <c r="HK118"/>
  <c r="HM118" s="1"/>
  <c r="HN118" s="1"/>
  <c r="HK120"/>
  <c r="HM120" s="1"/>
  <c r="HN120" s="1"/>
  <c r="HH107"/>
  <c r="HK107" s="1"/>
  <c r="HM107" s="1"/>
  <c r="HN107" s="1"/>
  <c r="HK111"/>
  <c r="HM111" s="1"/>
  <c r="HN111" s="1"/>
  <c r="HK113"/>
  <c r="HM113" s="1"/>
  <c r="HN113" s="1"/>
  <c r="HK117"/>
  <c r="HM117" s="1"/>
  <c r="HN117" s="1"/>
  <c r="HK119"/>
  <c r="HM119" s="1"/>
  <c r="HN119" s="1"/>
  <c r="HK121"/>
  <c r="HM121" s="1"/>
  <c r="HN121" s="1"/>
  <c r="HA112"/>
  <c r="HC112" s="1"/>
  <c r="HD112" s="1"/>
  <c r="HA114"/>
  <c r="HC114" s="1"/>
  <c r="HD114" s="1"/>
  <c r="HA116"/>
  <c r="HC116" s="1"/>
  <c r="HD116" s="1"/>
  <c r="HA118"/>
  <c r="HC118" s="1"/>
  <c r="HD118" s="1"/>
  <c r="HA120"/>
  <c r="HC120" s="1"/>
  <c r="HD120" s="1"/>
  <c r="HA111"/>
  <c r="HC111" s="1"/>
  <c r="HD111" s="1"/>
  <c r="HA113"/>
  <c r="HC113" s="1"/>
  <c r="HD113" s="1"/>
  <c r="HA115"/>
  <c r="HC115" s="1"/>
  <c r="HD115" s="1"/>
  <c r="HA117"/>
  <c r="HC117" s="1"/>
  <c r="HD117" s="1"/>
  <c r="HA119"/>
  <c r="HC119" s="1"/>
  <c r="HD119" s="1"/>
  <c r="HA121"/>
  <c r="HC121" s="1"/>
  <c r="HD121" s="1"/>
  <c r="GQ112"/>
  <c r="GS112" s="1"/>
  <c r="GT112" s="1"/>
  <c r="GQ116"/>
  <c r="GS116" s="1"/>
  <c r="GT116" s="1"/>
  <c r="GQ118"/>
  <c r="GS118" s="1"/>
  <c r="GT118" s="1"/>
  <c r="GQ120"/>
  <c r="GS120" s="1"/>
  <c r="GT120" s="1"/>
  <c r="GQ109"/>
  <c r="GS109" s="1"/>
  <c r="GT109" s="1"/>
  <c r="GN107"/>
  <c r="GQ107" s="1"/>
  <c r="GS107" s="1"/>
  <c r="GT107" s="1"/>
  <c r="GQ111"/>
  <c r="GS111" s="1"/>
  <c r="GT111" s="1"/>
  <c r="GQ113"/>
  <c r="GS113" s="1"/>
  <c r="GT113" s="1"/>
  <c r="GQ117"/>
  <c r="GS117" s="1"/>
  <c r="GT117" s="1"/>
  <c r="GQ119"/>
  <c r="GS119" s="1"/>
  <c r="GT119" s="1"/>
  <c r="GQ121"/>
  <c r="GS121" s="1"/>
  <c r="GT121" s="1"/>
  <c r="GD107"/>
  <c r="GG107" s="1"/>
  <c r="GI107" s="1"/>
  <c r="GJ107" s="1"/>
  <c r="GG111"/>
  <c r="GI111" s="1"/>
  <c r="GJ111" s="1"/>
  <c r="GG113"/>
  <c r="GI113" s="1"/>
  <c r="GJ113" s="1"/>
  <c r="GG115"/>
  <c r="GI115" s="1"/>
  <c r="GJ115" s="1"/>
  <c r="GG117"/>
  <c r="GI117" s="1"/>
  <c r="GJ117" s="1"/>
  <c r="GG119"/>
  <c r="GI119" s="1"/>
  <c r="GJ119" s="1"/>
  <c r="GG121"/>
  <c r="GI121" s="1"/>
  <c r="GJ121" s="1"/>
  <c r="GG112"/>
  <c r="GI112" s="1"/>
  <c r="GJ112" s="1"/>
  <c r="GG114"/>
  <c r="GI114" s="1"/>
  <c r="GJ114" s="1"/>
  <c r="GG116"/>
  <c r="GI116" s="1"/>
  <c r="GJ116" s="1"/>
  <c r="GG118"/>
  <c r="GI118" s="1"/>
  <c r="GJ118" s="1"/>
  <c r="GG120"/>
  <c r="GI120" s="1"/>
  <c r="GJ120" s="1"/>
  <c r="GE120"/>
  <c r="GF120" s="1"/>
  <c r="FT107"/>
  <c r="FW107" s="1"/>
  <c r="FY107" s="1"/>
  <c r="FZ107" s="1"/>
  <c r="FW111"/>
  <c r="FY111" s="1"/>
  <c r="FZ111" s="1"/>
  <c r="FW113"/>
  <c r="FY113" s="1"/>
  <c r="FZ113" s="1"/>
  <c r="FW115"/>
  <c r="FY115" s="1"/>
  <c r="FZ115" s="1"/>
  <c r="FW117"/>
  <c r="FY117" s="1"/>
  <c r="FZ117" s="1"/>
  <c r="FW119"/>
  <c r="FY119" s="1"/>
  <c r="FZ119" s="1"/>
  <c r="FW121"/>
  <c r="FY121" s="1"/>
  <c r="FZ121" s="1"/>
  <c r="FW112"/>
  <c r="FY112" s="1"/>
  <c r="FZ112" s="1"/>
  <c r="FW114"/>
  <c r="FY114" s="1"/>
  <c r="FZ114" s="1"/>
  <c r="FW116"/>
  <c r="FY116" s="1"/>
  <c r="FZ116" s="1"/>
  <c r="FW118"/>
  <c r="FY118" s="1"/>
  <c r="FZ118" s="1"/>
  <c r="FW120"/>
  <c r="FY120" s="1"/>
  <c r="FZ120" s="1"/>
  <c r="FM111"/>
  <c r="FO111" s="1"/>
  <c r="FP111" s="1"/>
  <c r="FM113"/>
  <c r="FO113" s="1"/>
  <c r="FP113" s="1"/>
  <c r="FM115"/>
  <c r="FO115" s="1"/>
  <c r="FP115" s="1"/>
  <c r="FM117"/>
  <c r="FO117" s="1"/>
  <c r="FP117" s="1"/>
  <c r="FM119"/>
  <c r="FO119" s="1"/>
  <c r="FP119" s="1"/>
  <c r="FM121"/>
  <c r="FO121" s="1"/>
  <c r="FP121" s="1"/>
  <c r="FM112"/>
  <c r="FO112" s="1"/>
  <c r="FP112" s="1"/>
  <c r="FM114"/>
  <c r="FO114" s="1"/>
  <c r="FP114" s="1"/>
  <c r="FM116"/>
  <c r="FO116" s="1"/>
  <c r="FP116" s="1"/>
  <c r="FM118"/>
  <c r="FO118" s="1"/>
  <c r="FP118" s="1"/>
  <c r="FM120"/>
  <c r="FO120" s="1"/>
  <c r="FP120" s="1"/>
  <c r="VX109"/>
  <c r="FJ58"/>
  <c r="FJ74"/>
  <c r="FJ90"/>
  <c r="EZ107"/>
  <c r="FC107" s="1"/>
  <c r="FE107" s="1"/>
  <c r="FF107" s="1"/>
  <c r="FH107" s="1"/>
  <c r="FC115"/>
  <c r="FE115" s="1"/>
  <c r="FF115" s="1"/>
  <c r="FC117"/>
  <c r="FE117" s="1"/>
  <c r="FF117" s="1"/>
  <c r="FC119"/>
  <c r="FE119" s="1"/>
  <c r="FF119" s="1"/>
  <c r="FC121"/>
  <c r="FE121" s="1"/>
  <c r="FF121" s="1"/>
  <c r="FC114"/>
  <c r="FE114" s="1"/>
  <c r="FF114" s="1"/>
  <c r="FC116"/>
  <c r="FE116" s="1"/>
  <c r="FF116" s="1"/>
  <c r="FC118"/>
  <c r="FE118" s="1"/>
  <c r="FF118" s="1"/>
  <c r="FA118"/>
  <c r="FB118" s="1"/>
  <c r="FC120"/>
  <c r="FE120" s="1"/>
  <c r="FF120" s="1"/>
  <c r="FA120"/>
  <c r="FB120" s="1"/>
  <c r="ES114"/>
  <c r="EU114" s="1"/>
  <c r="EV114" s="1"/>
  <c r="ES116"/>
  <c r="EU116" s="1"/>
  <c r="EV116" s="1"/>
  <c r="ES118"/>
  <c r="EU118" s="1"/>
  <c r="EV118" s="1"/>
  <c r="ES120"/>
  <c r="EU120" s="1"/>
  <c r="EV120" s="1"/>
  <c r="EP107"/>
  <c r="ES107" s="1"/>
  <c r="EU107" s="1"/>
  <c r="EV107" s="1"/>
  <c r="ES111"/>
  <c r="EU111" s="1"/>
  <c r="EV111" s="1"/>
  <c r="ES113"/>
  <c r="EU113" s="1"/>
  <c r="EV113" s="1"/>
  <c r="ES115"/>
  <c r="EU115" s="1"/>
  <c r="EV115" s="1"/>
  <c r="ES117"/>
  <c r="EU117" s="1"/>
  <c r="EV117" s="1"/>
  <c r="ES119"/>
  <c r="EU119" s="1"/>
  <c r="EV119" s="1"/>
  <c r="EQ119"/>
  <c r="ER119" s="1"/>
  <c r="ES121"/>
  <c r="EU121" s="1"/>
  <c r="EV121" s="1"/>
  <c r="EQ121"/>
  <c r="ER121" s="1"/>
  <c r="EI112"/>
  <c r="EK112" s="1"/>
  <c r="EL112" s="1"/>
  <c r="EI114"/>
  <c r="EK114" s="1"/>
  <c r="EL114" s="1"/>
  <c r="EI116"/>
  <c r="EK116" s="1"/>
  <c r="EL116" s="1"/>
  <c r="EI118"/>
  <c r="EK118" s="1"/>
  <c r="EL118" s="1"/>
  <c r="EI120"/>
  <c r="EK120" s="1"/>
  <c r="EL120" s="1"/>
  <c r="EI111"/>
  <c r="EK111" s="1"/>
  <c r="EL111" s="1"/>
  <c r="EI113"/>
  <c r="EK113" s="1"/>
  <c r="EL113" s="1"/>
  <c r="EI115"/>
  <c r="EK115" s="1"/>
  <c r="EL115" s="1"/>
  <c r="EI117"/>
  <c r="EK117" s="1"/>
  <c r="EL117" s="1"/>
  <c r="EI119"/>
  <c r="EK119" s="1"/>
  <c r="EL119" s="1"/>
  <c r="EI121"/>
  <c r="EK121" s="1"/>
  <c r="EL121" s="1"/>
  <c r="DV107"/>
  <c r="DY107" s="1"/>
  <c r="EA107" s="1"/>
  <c r="EB107" s="1"/>
  <c r="DY109"/>
  <c r="EA109" s="1"/>
  <c r="EB109" s="1"/>
  <c r="DY111"/>
  <c r="EA111" s="1"/>
  <c r="EB111" s="1"/>
  <c r="DY113"/>
  <c r="EA113" s="1"/>
  <c r="EB113" s="1"/>
  <c r="DY117"/>
  <c r="EA117" s="1"/>
  <c r="EB117" s="1"/>
  <c r="DY119"/>
  <c r="EA119" s="1"/>
  <c r="EB119" s="1"/>
  <c r="DY121"/>
  <c r="EA121" s="1"/>
  <c r="EB121" s="1"/>
  <c r="DY110"/>
  <c r="EA110" s="1"/>
  <c r="EB110" s="1"/>
  <c r="DY112"/>
  <c r="EA112" s="1"/>
  <c r="EB112" s="1"/>
  <c r="DY116"/>
  <c r="EA116" s="1"/>
  <c r="EB116" s="1"/>
  <c r="DY118"/>
  <c r="EA118" s="1"/>
  <c r="EB118" s="1"/>
  <c r="DY120"/>
  <c r="EA120" s="1"/>
  <c r="EB120" s="1"/>
  <c r="DO112"/>
  <c r="DQ112" s="1"/>
  <c r="DR112" s="1"/>
  <c r="DO114"/>
  <c r="DQ114" s="1"/>
  <c r="DR114" s="1"/>
  <c r="DO116"/>
  <c r="DQ116" s="1"/>
  <c r="DR116" s="1"/>
  <c r="DO118"/>
  <c r="DQ118" s="1"/>
  <c r="DR118" s="1"/>
  <c r="DO120"/>
  <c r="DQ120" s="1"/>
  <c r="DR120" s="1"/>
  <c r="DO113"/>
  <c r="DQ113" s="1"/>
  <c r="DR113" s="1"/>
  <c r="DO115"/>
  <c r="DQ115" s="1"/>
  <c r="DR115" s="1"/>
  <c r="DO117"/>
  <c r="DQ117" s="1"/>
  <c r="DR117" s="1"/>
  <c r="DO119"/>
  <c r="DQ119" s="1"/>
  <c r="DR119" s="1"/>
  <c r="DO121"/>
  <c r="DQ121" s="1"/>
  <c r="DR121" s="1"/>
  <c r="DE113"/>
  <c r="DG113" s="1"/>
  <c r="DH113" s="1"/>
  <c r="DE117"/>
  <c r="DG117" s="1"/>
  <c r="DH117" s="1"/>
  <c r="DE119"/>
  <c r="DG119" s="1"/>
  <c r="DH119" s="1"/>
  <c r="DE121"/>
  <c r="DG121" s="1"/>
  <c r="DH121" s="1"/>
  <c r="DE112"/>
  <c r="DG112" s="1"/>
  <c r="DH112" s="1"/>
  <c r="DE118"/>
  <c r="DG118" s="1"/>
  <c r="DH118" s="1"/>
  <c r="DE120"/>
  <c r="DG120" s="1"/>
  <c r="DH120" s="1"/>
  <c r="DB42"/>
  <c r="DB58"/>
  <c r="CU112"/>
  <c r="CW112" s="1"/>
  <c r="CX112" s="1"/>
  <c r="CU114"/>
  <c r="CW114" s="1"/>
  <c r="CX114" s="1"/>
  <c r="CU116"/>
  <c r="CW116" s="1"/>
  <c r="CX116" s="1"/>
  <c r="CU118"/>
  <c r="CW118" s="1"/>
  <c r="CX118" s="1"/>
  <c r="CU120"/>
  <c r="CW120" s="1"/>
  <c r="CX120" s="1"/>
  <c r="CR107"/>
  <c r="CU107" s="1"/>
  <c r="CW107" s="1"/>
  <c r="CX107" s="1"/>
  <c r="CU113"/>
  <c r="CW113" s="1"/>
  <c r="CX113" s="1"/>
  <c r="CU115"/>
  <c r="CW115" s="1"/>
  <c r="CX115" s="1"/>
  <c r="CU117"/>
  <c r="CW117" s="1"/>
  <c r="CX117" s="1"/>
  <c r="CU119"/>
  <c r="CW119" s="1"/>
  <c r="CX119" s="1"/>
  <c r="CU121"/>
  <c r="CW121" s="1"/>
  <c r="CX121" s="1"/>
  <c r="CK112"/>
  <c r="CM112" s="1"/>
  <c r="CN112" s="1"/>
  <c r="CK114"/>
  <c r="CM114" s="1"/>
  <c r="CN114" s="1"/>
  <c r="CK116"/>
  <c r="CM116" s="1"/>
  <c r="CN116" s="1"/>
  <c r="CK118"/>
  <c r="CM118" s="1"/>
  <c r="CN118" s="1"/>
  <c r="CK120"/>
  <c r="CM120" s="1"/>
  <c r="CN120" s="1"/>
  <c r="CH90"/>
  <c r="CK110"/>
  <c r="CM110" s="1"/>
  <c r="CN110" s="1"/>
  <c r="CK109"/>
  <c r="CM109" s="1"/>
  <c r="CN109" s="1"/>
  <c r="CK111"/>
  <c r="CM111" s="1"/>
  <c r="CN111" s="1"/>
  <c r="CK113"/>
  <c r="CM113" s="1"/>
  <c r="CN113" s="1"/>
  <c r="CK115"/>
  <c r="CM115" s="1"/>
  <c r="CN115" s="1"/>
  <c r="CK117"/>
  <c r="CM117" s="1"/>
  <c r="CN117" s="1"/>
  <c r="CK119"/>
  <c r="CM119" s="1"/>
  <c r="CN119" s="1"/>
  <c r="CK121"/>
  <c r="CM121" s="1"/>
  <c r="CN121" s="1"/>
  <c r="BX107"/>
  <c r="CA107" s="1"/>
  <c r="CC107" s="1"/>
  <c r="CD107" s="1"/>
  <c r="CF107" s="1"/>
  <c r="CA111"/>
  <c r="CC111" s="1"/>
  <c r="CD111" s="1"/>
  <c r="BY111"/>
  <c r="BZ111" s="1"/>
  <c r="CA113"/>
  <c r="CC113" s="1"/>
  <c r="CD113" s="1"/>
  <c r="BY113"/>
  <c r="BZ113" s="1"/>
  <c r="CA117"/>
  <c r="CC117" s="1"/>
  <c r="CD117" s="1"/>
  <c r="BY117"/>
  <c r="BZ117" s="1"/>
  <c r="CA119"/>
  <c r="CC119" s="1"/>
  <c r="CD119" s="1"/>
  <c r="BY119"/>
  <c r="BZ119" s="1"/>
  <c r="CA121"/>
  <c r="CC121" s="1"/>
  <c r="CD121" s="1"/>
  <c r="BY121"/>
  <c r="BZ121" s="1"/>
  <c r="CA112"/>
  <c r="CC112" s="1"/>
  <c r="CD112" s="1"/>
  <c r="CA114"/>
  <c r="CC114" s="1"/>
  <c r="CD114" s="1"/>
  <c r="CA116"/>
  <c r="CC116" s="1"/>
  <c r="CD116" s="1"/>
  <c r="CA118"/>
  <c r="CC118" s="1"/>
  <c r="CD118" s="1"/>
  <c r="CA120"/>
  <c r="CC120" s="1"/>
  <c r="CD120" s="1"/>
  <c r="BQ110"/>
  <c r="BS110" s="1"/>
  <c r="BT110" s="1"/>
  <c r="BQ112"/>
  <c r="BS112" s="1"/>
  <c r="BT112" s="1"/>
  <c r="BQ116"/>
  <c r="BS116" s="1"/>
  <c r="BT116" s="1"/>
  <c r="BQ118"/>
  <c r="BS118" s="1"/>
  <c r="BT118" s="1"/>
  <c r="BQ120"/>
  <c r="BS120" s="1"/>
  <c r="BT120" s="1"/>
  <c r="BQ109"/>
  <c r="BS109" s="1"/>
  <c r="BT109" s="1"/>
  <c r="BN107"/>
  <c r="BQ107" s="1"/>
  <c r="BS107" s="1"/>
  <c r="BT107" s="1"/>
  <c r="BQ111"/>
  <c r="BS111" s="1"/>
  <c r="BT111" s="1"/>
  <c r="BQ113"/>
  <c r="BS113" s="1"/>
  <c r="BT113" s="1"/>
  <c r="BQ117"/>
  <c r="BS117" s="1"/>
  <c r="BT117" s="1"/>
  <c r="BQ119"/>
  <c r="BS119" s="1"/>
  <c r="BT119" s="1"/>
  <c r="BQ121"/>
  <c r="BS121" s="1"/>
  <c r="BT121" s="1"/>
  <c r="BG114"/>
  <c r="BI114" s="1"/>
  <c r="BJ114" s="1"/>
  <c r="BG116"/>
  <c r="BI116" s="1"/>
  <c r="BJ116" s="1"/>
  <c r="BG118"/>
  <c r="BI118" s="1"/>
  <c r="BJ118" s="1"/>
  <c r="BG120"/>
  <c r="BI120" s="1"/>
  <c r="BJ120" s="1"/>
  <c r="BD107"/>
  <c r="BG107" s="1"/>
  <c r="BI107" s="1"/>
  <c r="BJ107" s="1"/>
  <c r="BG115"/>
  <c r="BI115" s="1"/>
  <c r="BJ115" s="1"/>
  <c r="BG117"/>
  <c r="BI117" s="1"/>
  <c r="BJ117" s="1"/>
  <c r="BG119"/>
  <c r="BI119" s="1"/>
  <c r="BJ119" s="1"/>
  <c r="BG121"/>
  <c r="BI121" s="1"/>
  <c r="BJ121" s="1"/>
  <c r="VX114"/>
  <c r="VX112"/>
  <c r="AW112"/>
  <c r="AY112" s="1"/>
  <c r="AZ112" s="1"/>
  <c r="AW114"/>
  <c r="AY114" s="1"/>
  <c r="AZ114" s="1"/>
  <c r="AW116"/>
  <c r="AY116" s="1"/>
  <c r="AZ116" s="1"/>
  <c r="AW118"/>
  <c r="AY118" s="1"/>
  <c r="AZ118" s="1"/>
  <c r="AW120"/>
  <c r="AY120" s="1"/>
  <c r="AZ120" s="1"/>
  <c r="AT107"/>
  <c r="AW107" s="1"/>
  <c r="AY107" s="1"/>
  <c r="AZ107" s="1"/>
  <c r="BB107" s="1"/>
  <c r="AW113"/>
  <c r="AY113" s="1"/>
  <c r="AZ113" s="1"/>
  <c r="AW115"/>
  <c r="AY115" s="1"/>
  <c r="AZ115" s="1"/>
  <c r="AW117"/>
  <c r="AY117" s="1"/>
  <c r="AZ117" s="1"/>
  <c r="AW119"/>
  <c r="AY119" s="1"/>
  <c r="AZ119" s="1"/>
  <c r="AW121"/>
  <c r="AY121" s="1"/>
  <c r="AZ121" s="1"/>
  <c r="AJ107"/>
  <c r="AM107" s="1"/>
  <c r="AO107" s="1"/>
  <c r="AP107" s="1"/>
  <c r="AM111"/>
  <c r="AO111" s="1"/>
  <c r="AP111" s="1"/>
  <c r="AM113"/>
  <c r="AO113" s="1"/>
  <c r="AP113" s="1"/>
  <c r="AM117"/>
  <c r="AO117" s="1"/>
  <c r="AP117" s="1"/>
  <c r="AM119"/>
  <c r="AO119" s="1"/>
  <c r="AP119" s="1"/>
  <c r="AM121"/>
  <c r="AO121" s="1"/>
  <c r="AP121" s="1"/>
  <c r="AK112"/>
  <c r="AL112" s="1"/>
  <c r="AM112" s="1"/>
  <c r="AO112" s="1"/>
  <c r="AP112" s="1"/>
  <c r="AM114"/>
  <c r="AO114" s="1"/>
  <c r="AP114" s="1"/>
  <c r="AM116"/>
  <c r="AO116" s="1"/>
  <c r="AP116" s="1"/>
  <c r="AM118"/>
  <c r="AO118" s="1"/>
  <c r="AP118" s="1"/>
  <c r="AM120"/>
  <c r="AO120" s="1"/>
  <c r="AP120" s="1"/>
  <c r="AC112"/>
  <c r="AE112" s="1"/>
  <c r="AF112" s="1"/>
  <c r="AC114"/>
  <c r="AE114" s="1"/>
  <c r="AF114" s="1"/>
  <c r="AC116"/>
  <c r="AE116" s="1"/>
  <c r="AF116" s="1"/>
  <c r="AC118"/>
  <c r="AE118" s="1"/>
  <c r="AF118" s="1"/>
  <c r="AC120"/>
  <c r="AE120" s="1"/>
  <c r="AF120" s="1"/>
  <c r="Z107"/>
  <c r="AC107" s="1"/>
  <c r="AE107" s="1"/>
  <c r="AF107" s="1"/>
  <c r="AC113"/>
  <c r="AE113" s="1"/>
  <c r="AF113" s="1"/>
  <c r="AC115"/>
  <c r="AE115" s="1"/>
  <c r="AF115" s="1"/>
  <c r="AC117"/>
  <c r="AE117" s="1"/>
  <c r="AF117" s="1"/>
  <c r="AC119"/>
  <c r="AE119" s="1"/>
  <c r="AF119" s="1"/>
  <c r="AC121"/>
  <c r="AE121" s="1"/>
  <c r="AF121" s="1"/>
  <c r="AA111"/>
  <c r="AB111" s="1"/>
  <c r="AC111" s="1"/>
  <c r="AE111" s="1"/>
  <c r="AF111" s="1"/>
  <c r="VX118"/>
  <c r="S118"/>
  <c r="U118" s="1"/>
  <c r="V118" s="1"/>
  <c r="S116"/>
  <c r="U116" s="1"/>
  <c r="V116" s="1"/>
  <c r="VX116"/>
  <c r="VX121"/>
  <c r="S121"/>
  <c r="U121" s="1"/>
  <c r="VX119"/>
  <c r="S119"/>
  <c r="U119" s="1"/>
  <c r="VX117"/>
  <c r="S117"/>
  <c r="U117" s="1"/>
  <c r="VX115"/>
  <c r="VX113"/>
  <c r="S111"/>
  <c r="U111" s="1"/>
  <c r="V111" s="1"/>
  <c r="VX111"/>
  <c r="S120"/>
  <c r="U120" s="1"/>
  <c r="V120" s="1"/>
  <c r="VX120"/>
  <c r="VX110"/>
  <c r="Z42"/>
  <c r="AJ90"/>
  <c r="F42"/>
  <c r="AT42"/>
  <c r="BD42"/>
  <c r="BX42"/>
  <c r="CH42"/>
  <c r="CH58"/>
  <c r="CH74"/>
  <c r="DB90"/>
  <c r="DL42"/>
  <c r="DV42"/>
  <c r="NB42"/>
  <c r="NL42"/>
  <c r="OF74"/>
  <c r="OP74"/>
  <c r="OZ74"/>
  <c r="PJ74"/>
  <c r="PT74"/>
  <c r="RR74"/>
  <c r="LO119" l="1"/>
  <c r="LP119" s="1"/>
  <c r="LO117"/>
  <c r="LP117" s="1"/>
  <c r="UA113"/>
  <c r="UB113" s="1"/>
  <c r="LY121"/>
  <c r="LZ121" s="1"/>
  <c r="LY119"/>
  <c r="LZ119" s="1"/>
  <c r="LY117"/>
  <c r="LZ117" s="1"/>
  <c r="QO121"/>
  <c r="QP121" s="1"/>
  <c r="QO119"/>
  <c r="QP119" s="1"/>
  <c r="QO117"/>
  <c r="QP117" s="1"/>
  <c r="QO113"/>
  <c r="QP113" s="1"/>
  <c r="SC121"/>
  <c r="SD121" s="1"/>
  <c r="SC119"/>
  <c r="SD119" s="1"/>
  <c r="QO111"/>
  <c r="QP111" s="1"/>
  <c r="GO121"/>
  <c r="GP121" s="1"/>
  <c r="OQ112"/>
  <c r="OR112" s="1"/>
  <c r="OQ119"/>
  <c r="OR119" s="1"/>
  <c r="OQ117"/>
  <c r="OR117" s="1"/>
  <c r="OQ115"/>
  <c r="OR115" s="1"/>
  <c r="OQ113"/>
  <c r="OR113" s="1"/>
  <c r="OQ111"/>
  <c r="OR111" s="1"/>
  <c r="OQ120"/>
  <c r="OR120" s="1"/>
  <c r="UK121"/>
  <c r="UL121" s="1"/>
  <c r="UK119"/>
  <c r="UL119" s="1"/>
  <c r="UK117"/>
  <c r="UL117" s="1"/>
  <c r="UK115"/>
  <c r="UL115" s="1"/>
  <c r="UM115" s="1"/>
  <c r="UO115" s="1"/>
  <c r="UP115" s="1"/>
  <c r="AK114"/>
  <c r="AL114" s="1"/>
  <c r="HI121"/>
  <c r="HJ121" s="1"/>
  <c r="HI119"/>
  <c r="HJ119" s="1"/>
  <c r="HI117"/>
  <c r="HJ117" s="1"/>
  <c r="HI115"/>
  <c r="HJ115" s="1"/>
  <c r="HK115" s="1"/>
  <c r="HM115" s="1"/>
  <c r="HN115" s="1"/>
  <c r="CS121"/>
  <c r="CT121" s="1"/>
  <c r="CS119"/>
  <c r="CT119" s="1"/>
  <c r="CS117"/>
  <c r="CT117" s="1"/>
  <c r="CS115"/>
  <c r="CT115" s="1"/>
  <c r="CS113"/>
  <c r="CT113" s="1"/>
  <c r="CS111"/>
  <c r="CT111" s="1"/>
  <c r="CU111" s="1"/>
  <c r="CW111" s="1"/>
  <c r="CX111" s="1"/>
  <c r="SC120"/>
  <c r="SD120" s="1"/>
  <c r="SC118"/>
  <c r="SD118" s="1"/>
  <c r="SC116"/>
  <c r="SD116" s="1"/>
  <c r="SC114"/>
  <c r="SD114" s="1"/>
  <c r="LO115"/>
  <c r="LP115" s="1"/>
  <c r="LQ115" s="1"/>
  <c r="LS115" s="1"/>
  <c r="LT115" s="1"/>
  <c r="HS111"/>
  <c r="HT111" s="1"/>
  <c r="RS113"/>
  <c r="RT113" s="1"/>
  <c r="RS111"/>
  <c r="RT111" s="1"/>
  <c r="OG112"/>
  <c r="OH112" s="1"/>
  <c r="OI112" s="1"/>
  <c r="OK112" s="1"/>
  <c r="OL112" s="1"/>
  <c r="RS119"/>
  <c r="RT119" s="1"/>
  <c r="RS117"/>
  <c r="RT117" s="1"/>
  <c r="RS115"/>
  <c r="RT115" s="1"/>
  <c r="RU115" s="1"/>
  <c r="RW115" s="1"/>
  <c r="RX115" s="1"/>
  <c r="BY115"/>
  <c r="BZ115" s="1"/>
  <c r="CA115" s="1"/>
  <c r="CC115" s="1"/>
  <c r="CD115" s="1"/>
  <c r="TQ121"/>
  <c r="TR121" s="1"/>
  <c r="TQ119"/>
  <c r="TR119" s="1"/>
  <c r="TQ117"/>
  <c r="TR117" s="1"/>
  <c r="TQ115"/>
  <c r="TR115" s="1"/>
  <c r="TS115" s="1"/>
  <c r="TU115" s="1"/>
  <c r="TV115" s="1"/>
  <c r="IM120"/>
  <c r="IN120" s="1"/>
  <c r="IM118"/>
  <c r="IN118" s="1"/>
  <c r="FA110"/>
  <c r="FB110" s="1"/>
  <c r="FC110" s="1"/>
  <c r="FE110" s="1"/>
  <c r="FF110" s="1"/>
  <c r="SC117"/>
  <c r="SD117" s="1"/>
  <c r="SC113"/>
  <c r="SD113" s="1"/>
  <c r="SC111"/>
  <c r="SD111" s="1"/>
  <c r="SE111" s="1"/>
  <c r="SG111" s="1"/>
  <c r="SH111" s="1"/>
  <c r="OG117"/>
  <c r="OH117" s="1"/>
  <c r="IC113"/>
  <c r="ID113" s="1"/>
  <c r="IC111"/>
  <c r="ID111" s="1"/>
  <c r="IE111" s="1"/>
  <c r="IG111" s="1"/>
  <c r="IH111" s="1"/>
  <c r="IC121"/>
  <c r="ID121" s="1"/>
  <c r="IC119"/>
  <c r="ID119" s="1"/>
  <c r="IC117"/>
  <c r="ID117" s="1"/>
  <c r="IE117" s="1"/>
  <c r="IG117" s="1"/>
  <c r="IH117" s="1"/>
  <c r="PA111"/>
  <c r="PB111" s="1"/>
  <c r="PC111" s="1"/>
  <c r="PE111" s="1"/>
  <c r="PF111" s="1"/>
  <c r="GE118"/>
  <c r="GF118" s="1"/>
  <c r="GO119"/>
  <c r="GP119" s="1"/>
  <c r="GO117"/>
  <c r="GP117" s="1"/>
  <c r="GO115"/>
  <c r="GP115" s="1"/>
  <c r="GQ115" s="1"/>
  <c r="GS115" s="1"/>
  <c r="GT115" s="1"/>
  <c r="HS121"/>
  <c r="HT121" s="1"/>
  <c r="HS119"/>
  <c r="HT119" s="1"/>
  <c r="HS117"/>
  <c r="HT117" s="1"/>
  <c r="HS115"/>
  <c r="HT115" s="1"/>
  <c r="HS113"/>
  <c r="HT113" s="1"/>
  <c r="HU113" s="1"/>
  <c r="HW113" s="1"/>
  <c r="HX113" s="1"/>
  <c r="IC112"/>
  <c r="ID112" s="1"/>
  <c r="IC110"/>
  <c r="ID110" s="1"/>
  <c r="IE110" s="1"/>
  <c r="IG110" s="1"/>
  <c r="IH110" s="1"/>
  <c r="IC115"/>
  <c r="ID115" s="1"/>
  <c r="IE115" s="1"/>
  <c r="IG115" s="1"/>
  <c r="IH115" s="1"/>
  <c r="IM116"/>
  <c r="IN116" s="1"/>
  <c r="IM114"/>
  <c r="IN114" s="1"/>
  <c r="IM112"/>
  <c r="IN112" s="1"/>
  <c r="IM110"/>
  <c r="IN110" s="1"/>
  <c r="IO110" s="1"/>
  <c r="IQ110" s="1"/>
  <c r="IR110" s="1"/>
  <c r="KA114"/>
  <c r="KB114" s="1"/>
  <c r="KA112"/>
  <c r="KB112" s="1"/>
  <c r="KA110"/>
  <c r="KB110" s="1"/>
  <c r="KC110" s="1"/>
  <c r="KE110" s="1"/>
  <c r="KF110" s="1"/>
  <c r="BY114"/>
  <c r="BZ114" s="1"/>
  <c r="DW116"/>
  <c r="DX116" s="1"/>
  <c r="DW112"/>
  <c r="DX112" s="1"/>
  <c r="DW110"/>
  <c r="DX110" s="1"/>
  <c r="DW121"/>
  <c r="DX121" s="1"/>
  <c r="FU121"/>
  <c r="FV121" s="1"/>
  <c r="FU119"/>
  <c r="FV119" s="1"/>
  <c r="FU117"/>
  <c r="FV117" s="1"/>
  <c r="FU115"/>
  <c r="FV115" s="1"/>
  <c r="FU113"/>
  <c r="FV113" s="1"/>
  <c r="MS121"/>
  <c r="MT121" s="1"/>
  <c r="MS119"/>
  <c r="MT119" s="1"/>
  <c r="MS117"/>
  <c r="MT117" s="1"/>
  <c r="MU117" s="1"/>
  <c r="MW117" s="1"/>
  <c r="MX117" s="1"/>
  <c r="NW119"/>
  <c r="NX119" s="1"/>
  <c r="JQ112"/>
  <c r="JR112" s="1"/>
  <c r="JQ110"/>
  <c r="JR110" s="1"/>
  <c r="JQ121"/>
  <c r="JR121" s="1"/>
  <c r="JQ119"/>
  <c r="JR119" s="1"/>
  <c r="JQ117"/>
  <c r="JR117" s="1"/>
  <c r="JQ113"/>
  <c r="JR113" s="1"/>
  <c r="OG113"/>
  <c r="OH113" s="1"/>
  <c r="OI113" s="1"/>
  <c r="OK113" s="1"/>
  <c r="OL113" s="1"/>
  <c r="RI121"/>
  <c r="RJ121" s="1"/>
  <c r="RI119"/>
  <c r="RJ119" s="1"/>
  <c r="RI117"/>
  <c r="RJ117" s="1"/>
  <c r="RI113"/>
  <c r="RJ113" s="1"/>
  <c r="VE122"/>
  <c r="VF122" s="1"/>
  <c r="VG122" s="1"/>
  <c r="VI122" s="1"/>
  <c r="VJ122" s="1"/>
  <c r="GO113"/>
  <c r="GP113" s="1"/>
  <c r="LO113"/>
  <c r="LP113" s="1"/>
  <c r="QE119"/>
  <c r="QF119" s="1"/>
  <c r="QE117"/>
  <c r="QF117" s="1"/>
  <c r="QE115"/>
  <c r="QF115" s="1"/>
  <c r="QE113"/>
  <c r="QF113" s="1"/>
  <c r="RS114"/>
  <c r="RT114" s="1"/>
  <c r="RU114" s="1"/>
  <c r="RW114" s="1"/>
  <c r="RX114" s="1"/>
  <c r="VE120"/>
  <c r="VF120" s="1"/>
  <c r="VE118"/>
  <c r="VF118" s="1"/>
  <c r="VE116"/>
  <c r="VF116" s="1"/>
  <c r="VE112"/>
  <c r="VF112" s="1"/>
  <c r="VE110"/>
  <c r="VF110" s="1"/>
  <c r="VG110" s="1"/>
  <c r="VI110" s="1"/>
  <c r="VJ110" s="1"/>
  <c r="DW122"/>
  <c r="DX122" s="1"/>
  <c r="DY122" s="1"/>
  <c r="EA122" s="1"/>
  <c r="EB122" s="1"/>
  <c r="VO122"/>
  <c r="VP122" s="1"/>
  <c r="VQ122" s="1"/>
  <c r="VS122" s="1"/>
  <c r="VT122" s="1"/>
  <c r="VO111"/>
  <c r="VP111" s="1"/>
  <c r="VO113"/>
  <c r="VP113" s="1"/>
  <c r="VO115"/>
  <c r="VP115" s="1"/>
  <c r="VQ115" s="1"/>
  <c r="VS115" s="1"/>
  <c r="VT115" s="1"/>
  <c r="VO117"/>
  <c r="VP117" s="1"/>
  <c r="VO119"/>
  <c r="VP119" s="1"/>
  <c r="TI107"/>
  <c r="TK107" s="1"/>
  <c r="TL107" s="1"/>
  <c r="TN107" s="1"/>
  <c r="TG111"/>
  <c r="TH111" s="1"/>
  <c r="TG113"/>
  <c r="TH113" s="1"/>
  <c r="TG115"/>
  <c r="TH115" s="1"/>
  <c r="TG117"/>
  <c r="TH117" s="1"/>
  <c r="TG119"/>
  <c r="TH119" s="1"/>
  <c r="TG121"/>
  <c r="TH121" s="1"/>
  <c r="TG116"/>
  <c r="TH116" s="1"/>
  <c r="SY107"/>
  <c r="TA107" s="1"/>
  <c r="TB107" s="1"/>
  <c r="TD107" s="1"/>
  <c r="SW111"/>
  <c r="SX111" s="1"/>
  <c r="SW113"/>
  <c r="SX113" s="1"/>
  <c r="SW115"/>
  <c r="SX115" s="1"/>
  <c r="SY115" s="1"/>
  <c r="TA115" s="1"/>
  <c r="TB115" s="1"/>
  <c r="SW117"/>
  <c r="SX117" s="1"/>
  <c r="SW119"/>
  <c r="SX119" s="1"/>
  <c r="SW121"/>
  <c r="SX121" s="1"/>
  <c r="SY121" s="1"/>
  <c r="TA121" s="1"/>
  <c r="TB121" s="1"/>
  <c r="IY107"/>
  <c r="JA107" s="1"/>
  <c r="JB107" s="1"/>
  <c r="JD107" s="1"/>
  <c r="IW110"/>
  <c r="IX110" s="1"/>
  <c r="IY110" s="1"/>
  <c r="JA110" s="1"/>
  <c r="JB110" s="1"/>
  <c r="IW112"/>
  <c r="IX112" s="1"/>
  <c r="IW114"/>
  <c r="IX114" s="1"/>
  <c r="IW116"/>
  <c r="IX116" s="1"/>
  <c r="IW118"/>
  <c r="IX118" s="1"/>
  <c r="IW120"/>
  <c r="IX120" s="1"/>
  <c r="QY110"/>
  <c r="QZ110" s="1"/>
  <c r="RA110" s="1"/>
  <c r="RC110" s="1"/>
  <c r="RD110" s="1"/>
  <c r="QY111"/>
  <c r="QZ111" s="1"/>
  <c r="QY113"/>
  <c r="QZ113" s="1"/>
  <c r="RA113" s="1"/>
  <c r="RC113" s="1"/>
  <c r="RD113" s="1"/>
  <c r="QY115"/>
  <c r="QZ115" s="1"/>
  <c r="QY117"/>
  <c r="QZ117" s="1"/>
  <c r="QY119"/>
  <c r="QZ119" s="1"/>
  <c r="QY116"/>
  <c r="QZ116" s="1"/>
  <c r="QY112"/>
  <c r="QZ112" s="1"/>
  <c r="RA112" s="1"/>
  <c r="RC112" s="1"/>
  <c r="RD112" s="1"/>
  <c r="HA107"/>
  <c r="HC107" s="1"/>
  <c r="HD107" s="1"/>
  <c r="HF107" s="1"/>
  <c r="GY119"/>
  <c r="GZ119" s="1"/>
  <c r="GY121"/>
  <c r="GZ121" s="1"/>
  <c r="EI107"/>
  <c r="EK107" s="1"/>
  <c r="EL107" s="1"/>
  <c r="EN107" s="1"/>
  <c r="EG111"/>
  <c r="EH111" s="1"/>
  <c r="EG113"/>
  <c r="EH113" s="1"/>
  <c r="EG115"/>
  <c r="EH115" s="1"/>
  <c r="EG117"/>
  <c r="EH117" s="1"/>
  <c r="EG119"/>
  <c r="EH119" s="1"/>
  <c r="EG121"/>
  <c r="EH121" s="1"/>
  <c r="PM107"/>
  <c r="PO107" s="1"/>
  <c r="PP107" s="1"/>
  <c r="PR107" s="1"/>
  <c r="PK116"/>
  <c r="PL116" s="1"/>
  <c r="PK111"/>
  <c r="PL111" s="1"/>
  <c r="PK113"/>
  <c r="PL113" s="1"/>
  <c r="PK115"/>
  <c r="PL115" s="1"/>
  <c r="PK117"/>
  <c r="PL117" s="1"/>
  <c r="PK119"/>
  <c r="PL119" s="1"/>
  <c r="PK121"/>
  <c r="PL121" s="1"/>
  <c r="PK110"/>
  <c r="PL110" s="1"/>
  <c r="PM110" s="1"/>
  <c r="PO110" s="1"/>
  <c r="PP110" s="1"/>
  <c r="PK120"/>
  <c r="PL120" s="1"/>
  <c r="PK114"/>
  <c r="PL114" s="1"/>
  <c r="FU111"/>
  <c r="FV111" s="1"/>
  <c r="GO111"/>
  <c r="GP111" s="1"/>
  <c r="TQ120"/>
  <c r="TR120" s="1"/>
  <c r="TQ118"/>
  <c r="TR118" s="1"/>
  <c r="TQ116"/>
  <c r="TR116" s="1"/>
  <c r="TQ114"/>
  <c r="TR114" s="1"/>
  <c r="TS114" s="1"/>
  <c r="TU114" s="1"/>
  <c r="TV114" s="1"/>
  <c r="TQ112"/>
  <c r="TR112" s="1"/>
  <c r="TQ110"/>
  <c r="TR110" s="1"/>
  <c r="TS110" s="1"/>
  <c r="TU110" s="1"/>
  <c r="TV110" s="1"/>
  <c r="VE114"/>
  <c r="VF114" s="1"/>
  <c r="VG114" s="1"/>
  <c r="VI114" s="1"/>
  <c r="VJ114" s="1"/>
  <c r="VE111"/>
  <c r="VF111" s="1"/>
  <c r="VG111" s="1"/>
  <c r="VI111" s="1"/>
  <c r="VJ111" s="1"/>
  <c r="RI111"/>
  <c r="RJ111" s="1"/>
  <c r="DO107"/>
  <c r="DQ107" s="1"/>
  <c r="DR107" s="1"/>
  <c r="DT107" s="1"/>
  <c r="DM111"/>
  <c r="DN111" s="1"/>
  <c r="DO111" s="1"/>
  <c r="DQ111" s="1"/>
  <c r="DR111" s="1"/>
  <c r="DM113"/>
  <c r="DN113" s="1"/>
  <c r="DM115"/>
  <c r="DN115" s="1"/>
  <c r="DM117"/>
  <c r="DN117" s="1"/>
  <c r="DM119"/>
  <c r="DN119" s="1"/>
  <c r="DM121"/>
  <c r="DN121" s="1"/>
  <c r="NE107"/>
  <c r="NG107" s="1"/>
  <c r="NH107" s="1"/>
  <c r="NJ107" s="1"/>
  <c r="NC111"/>
  <c r="ND111" s="1"/>
  <c r="NC113"/>
  <c r="ND113" s="1"/>
  <c r="NC115"/>
  <c r="ND115" s="1"/>
  <c r="NE115" s="1"/>
  <c r="NG115" s="1"/>
  <c r="NH115" s="1"/>
  <c r="NC117"/>
  <c r="ND117" s="1"/>
  <c r="NC119"/>
  <c r="ND119" s="1"/>
  <c r="NC121"/>
  <c r="ND121" s="1"/>
  <c r="NC116"/>
  <c r="ND116" s="1"/>
  <c r="NC118"/>
  <c r="ND118" s="1"/>
  <c r="NC110"/>
  <c r="ND110" s="1"/>
  <c r="NE110" s="1"/>
  <c r="NG110" s="1"/>
  <c r="NH110" s="1"/>
  <c r="NC112"/>
  <c r="ND112" s="1"/>
  <c r="NC114"/>
  <c r="ND114" s="1"/>
  <c r="NE114" s="1"/>
  <c r="NG114" s="1"/>
  <c r="NH114" s="1"/>
  <c r="NC120"/>
  <c r="ND120" s="1"/>
  <c r="LD107"/>
  <c r="LE122" s="1"/>
  <c r="LF122" s="1"/>
  <c r="LG122" s="1"/>
  <c r="LI122" s="1"/>
  <c r="LJ122" s="1"/>
  <c r="NC122"/>
  <c r="ND122" s="1"/>
  <c r="NE122" s="1"/>
  <c r="NG122" s="1"/>
  <c r="NH122" s="1"/>
  <c r="QY122"/>
  <c r="QZ122" s="1"/>
  <c r="RA122" s="1"/>
  <c r="RC122" s="1"/>
  <c r="RD122" s="1"/>
  <c r="QY120"/>
  <c r="QZ120" s="1"/>
  <c r="QY118"/>
  <c r="QZ118" s="1"/>
  <c r="QY114"/>
  <c r="QZ114" s="1"/>
  <c r="RS122"/>
  <c r="RT122" s="1"/>
  <c r="RU122" s="1"/>
  <c r="RW122" s="1"/>
  <c r="RX122" s="1"/>
  <c r="RS120"/>
  <c r="RT120" s="1"/>
  <c r="RS118"/>
  <c r="RT118" s="1"/>
  <c r="RS116"/>
  <c r="RT116" s="1"/>
  <c r="RS112"/>
  <c r="RT112" s="1"/>
  <c r="TG122"/>
  <c r="TH122" s="1"/>
  <c r="TI122" s="1"/>
  <c r="TK122" s="1"/>
  <c r="TL122" s="1"/>
  <c r="TG120"/>
  <c r="TH120" s="1"/>
  <c r="TG118"/>
  <c r="TH118" s="1"/>
  <c r="TG114"/>
  <c r="TH114" s="1"/>
  <c r="TG112"/>
  <c r="TH112" s="1"/>
  <c r="TG110"/>
  <c r="TH110" s="1"/>
  <c r="TI110" s="1"/>
  <c r="TK110" s="1"/>
  <c r="TL110" s="1"/>
  <c r="JG116"/>
  <c r="JH116" s="1"/>
  <c r="JG112"/>
  <c r="JH112" s="1"/>
  <c r="JI112" s="1"/>
  <c r="JK112" s="1"/>
  <c r="JL112" s="1"/>
  <c r="JG110"/>
  <c r="JH110" s="1"/>
  <c r="JI110" s="1"/>
  <c r="JK110" s="1"/>
  <c r="JL110" s="1"/>
  <c r="JG119"/>
  <c r="JH119" s="1"/>
  <c r="JI119" s="1"/>
  <c r="JK119" s="1"/>
  <c r="JL119" s="1"/>
  <c r="JG117"/>
  <c r="JH117" s="1"/>
  <c r="JG115"/>
  <c r="JH115" s="1"/>
  <c r="JI115" s="1"/>
  <c r="JK115" s="1"/>
  <c r="JL115" s="1"/>
  <c r="JG113"/>
  <c r="JH113" s="1"/>
  <c r="LE118"/>
  <c r="LF118" s="1"/>
  <c r="MI122"/>
  <c r="MJ122" s="1"/>
  <c r="MK122" s="1"/>
  <c r="MM122" s="1"/>
  <c r="MN122" s="1"/>
  <c r="MI112"/>
  <c r="MJ112" s="1"/>
  <c r="MI110"/>
  <c r="MJ110" s="1"/>
  <c r="MK110" s="1"/>
  <c r="MM110" s="1"/>
  <c r="MN110" s="1"/>
  <c r="MI119"/>
  <c r="MJ119" s="1"/>
  <c r="MI117"/>
  <c r="MJ117" s="1"/>
  <c r="DW119"/>
  <c r="DX119" s="1"/>
  <c r="DW117"/>
  <c r="DX117" s="1"/>
  <c r="DW115"/>
  <c r="DX115" s="1"/>
  <c r="DY115" s="1"/>
  <c r="EA115" s="1"/>
  <c r="EB115" s="1"/>
  <c r="EQ117"/>
  <c r="ER117" s="1"/>
  <c r="GE121"/>
  <c r="GF121" s="1"/>
  <c r="HI113"/>
  <c r="HJ113" s="1"/>
  <c r="KK121"/>
  <c r="KL121" s="1"/>
  <c r="KK119"/>
  <c r="KL119" s="1"/>
  <c r="PK122"/>
  <c r="PL122" s="1"/>
  <c r="PM122" s="1"/>
  <c r="PO122" s="1"/>
  <c r="PP122" s="1"/>
  <c r="PK118"/>
  <c r="PL118" s="1"/>
  <c r="PK112"/>
  <c r="PL112" s="1"/>
  <c r="EQ115"/>
  <c r="ER115" s="1"/>
  <c r="EQ113"/>
  <c r="ER113" s="1"/>
  <c r="GE119"/>
  <c r="GF119" s="1"/>
  <c r="GE117"/>
  <c r="GF117" s="1"/>
  <c r="GE115"/>
  <c r="GF115" s="1"/>
  <c r="GE113"/>
  <c r="GF113" s="1"/>
  <c r="KK117"/>
  <c r="KL117" s="1"/>
  <c r="KK113"/>
  <c r="KL113" s="1"/>
  <c r="LY113"/>
  <c r="LZ113" s="1"/>
  <c r="SC122"/>
  <c r="SD122" s="1"/>
  <c r="SE122" s="1"/>
  <c r="SG122" s="1"/>
  <c r="SH122" s="1"/>
  <c r="SC112"/>
  <c r="SD112" s="1"/>
  <c r="SE112" s="1"/>
  <c r="SG112" s="1"/>
  <c r="SH112" s="1"/>
  <c r="SC110"/>
  <c r="SD110" s="1"/>
  <c r="AU121"/>
  <c r="AV121" s="1"/>
  <c r="AU119"/>
  <c r="AV119" s="1"/>
  <c r="AU117"/>
  <c r="AV117" s="1"/>
  <c r="AU115"/>
  <c r="AV115" s="1"/>
  <c r="AU113"/>
  <c r="AV113" s="1"/>
  <c r="BE121"/>
  <c r="BF121" s="1"/>
  <c r="BE119"/>
  <c r="BF119" s="1"/>
  <c r="BE117"/>
  <c r="BF117" s="1"/>
  <c r="BE115"/>
  <c r="BF115" s="1"/>
  <c r="GY117"/>
  <c r="GZ117" s="1"/>
  <c r="DW113"/>
  <c r="DX113" s="1"/>
  <c r="DW111"/>
  <c r="DX111" s="1"/>
  <c r="DW109"/>
  <c r="DX109" s="1"/>
  <c r="EQ111"/>
  <c r="ER111" s="1"/>
  <c r="HI111"/>
  <c r="HJ111" s="1"/>
  <c r="MI115"/>
  <c r="MJ115" s="1"/>
  <c r="MK115" s="1"/>
  <c r="MM115" s="1"/>
  <c r="MN115" s="1"/>
  <c r="MI113"/>
  <c r="MJ113" s="1"/>
  <c r="MI111"/>
  <c r="MJ111" s="1"/>
  <c r="OG111"/>
  <c r="OH111" s="1"/>
  <c r="AU111"/>
  <c r="AV111" s="1"/>
  <c r="AW111" s="1"/>
  <c r="AY111" s="1"/>
  <c r="AZ111" s="1"/>
  <c r="BE113"/>
  <c r="BF113" s="1"/>
  <c r="BG113" s="1"/>
  <c r="BI113" s="1"/>
  <c r="BJ113" s="1"/>
  <c r="GE111"/>
  <c r="GF111" s="1"/>
  <c r="IM113"/>
  <c r="IN113" s="1"/>
  <c r="IM111"/>
  <c r="IN111" s="1"/>
  <c r="JG111"/>
  <c r="JH111" s="1"/>
  <c r="KK111"/>
  <c r="KL111" s="1"/>
  <c r="MS113"/>
  <c r="MT113" s="1"/>
  <c r="MS111"/>
  <c r="MT111" s="1"/>
  <c r="NW117"/>
  <c r="NX117" s="1"/>
  <c r="NY117" s="1"/>
  <c r="OA117" s="1"/>
  <c r="OB117" s="1"/>
  <c r="NW115"/>
  <c r="NX115" s="1"/>
  <c r="NW113"/>
  <c r="NX113" s="1"/>
  <c r="BE122"/>
  <c r="BF122" s="1"/>
  <c r="BG122" s="1"/>
  <c r="BI122" s="1"/>
  <c r="BJ122" s="1"/>
  <c r="BY122"/>
  <c r="BZ122" s="1"/>
  <c r="CA122" s="1"/>
  <c r="CC122" s="1"/>
  <c r="CD122" s="1"/>
  <c r="BY120"/>
  <c r="BZ120" s="1"/>
  <c r="BY118"/>
  <c r="BZ118" s="1"/>
  <c r="BY116"/>
  <c r="BZ116" s="1"/>
  <c r="BY112"/>
  <c r="BZ112" s="1"/>
  <c r="BY110"/>
  <c r="BZ110" s="1"/>
  <c r="CA110" s="1"/>
  <c r="CC110" s="1"/>
  <c r="CD110" s="1"/>
  <c r="DW114"/>
  <c r="DX114" s="1"/>
  <c r="DY114" s="1"/>
  <c r="EA114" s="1"/>
  <c r="EB114" s="1"/>
  <c r="DW120"/>
  <c r="DX120" s="1"/>
  <c r="DW118"/>
  <c r="DX118" s="1"/>
  <c r="FA122"/>
  <c r="FB122" s="1"/>
  <c r="FC122" s="1"/>
  <c r="FE122" s="1"/>
  <c r="FF122" s="1"/>
  <c r="IW122"/>
  <c r="IX122" s="1"/>
  <c r="IY122" s="1"/>
  <c r="JA122" s="1"/>
  <c r="JB122" s="1"/>
  <c r="JG122"/>
  <c r="JH122" s="1"/>
  <c r="JI122" s="1"/>
  <c r="JK122" s="1"/>
  <c r="JL122" s="1"/>
  <c r="KU122"/>
  <c r="KV122" s="1"/>
  <c r="KW122" s="1"/>
  <c r="KY122" s="1"/>
  <c r="KZ122" s="1"/>
  <c r="KU118"/>
  <c r="KV118" s="1"/>
  <c r="MI114"/>
  <c r="MJ114" s="1"/>
  <c r="MK114" s="1"/>
  <c r="MM114" s="1"/>
  <c r="MN114" s="1"/>
  <c r="MI118"/>
  <c r="MJ118" s="1"/>
  <c r="MS115"/>
  <c r="MT115" s="1"/>
  <c r="MU115" s="1"/>
  <c r="MW115" s="1"/>
  <c r="MX115" s="1"/>
  <c r="NW122"/>
  <c r="NX122" s="1"/>
  <c r="NY122" s="1"/>
  <c r="OA122" s="1"/>
  <c r="OB122" s="1"/>
  <c r="NW110"/>
  <c r="NX110" s="1"/>
  <c r="NY110" s="1"/>
  <c r="OA110" s="1"/>
  <c r="OB110" s="1"/>
  <c r="OG122"/>
  <c r="OH122" s="1"/>
  <c r="OI122" s="1"/>
  <c r="OK122" s="1"/>
  <c r="OL122" s="1"/>
  <c r="OG120"/>
  <c r="OH120" s="1"/>
  <c r="OQ118"/>
  <c r="OR118" s="1"/>
  <c r="OQ116"/>
  <c r="OR116" s="1"/>
  <c r="OQ114"/>
  <c r="OR114" s="1"/>
  <c r="OQ110"/>
  <c r="OR110" s="1"/>
  <c r="OS110" s="1"/>
  <c r="OU110" s="1"/>
  <c r="OV110" s="1"/>
  <c r="BE112"/>
  <c r="BF112" s="1"/>
  <c r="BG112" s="1"/>
  <c r="BI112" s="1"/>
  <c r="BJ112" s="1"/>
  <c r="FA111"/>
  <c r="FB111" s="1"/>
  <c r="FC111" s="1"/>
  <c r="FE111" s="1"/>
  <c r="FF111" s="1"/>
  <c r="IC116"/>
  <c r="ID116" s="1"/>
  <c r="IE116" s="1"/>
  <c r="IG116" s="1"/>
  <c r="IH116" s="1"/>
  <c r="JG114"/>
  <c r="JH114" s="1"/>
  <c r="JI114" s="1"/>
  <c r="JK114" s="1"/>
  <c r="JL114" s="1"/>
  <c r="KA118"/>
  <c r="KB118" s="1"/>
  <c r="UK113"/>
  <c r="UL113" s="1"/>
  <c r="UK111"/>
  <c r="UL111" s="1"/>
  <c r="UK109"/>
  <c r="UL109" s="1"/>
  <c r="UM109" s="1"/>
  <c r="UO109" s="1"/>
  <c r="UP109" s="1"/>
  <c r="AK110"/>
  <c r="AL110" s="1"/>
  <c r="AM110" s="1"/>
  <c r="AO110" s="1"/>
  <c r="AP110" s="1"/>
  <c r="BE111"/>
  <c r="BF111" s="1"/>
  <c r="BG111" s="1"/>
  <c r="BI111" s="1"/>
  <c r="BJ111" s="1"/>
  <c r="BE109"/>
  <c r="BF109" s="1"/>
  <c r="NW111"/>
  <c r="NX111" s="1"/>
  <c r="NY111" s="1"/>
  <c r="OA111" s="1"/>
  <c r="OB111" s="1"/>
  <c r="AK122"/>
  <c r="AL122" s="1"/>
  <c r="AK120"/>
  <c r="AL120" s="1"/>
  <c r="AK118"/>
  <c r="AL118" s="1"/>
  <c r="AK116"/>
  <c r="AL116" s="1"/>
  <c r="AK121"/>
  <c r="AL121" s="1"/>
  <c r="AK119"/>
  <c r="AL119" s="1"/>
  <c r="AK117"/>
  <c r="AL117" s="1"/>
  <c r="AK115"/>
  <c r="AL115" s="1"/>
  <c r="AM115" s="1"/>
  <c r="AO115" s="1"/>
  <c r="AP115" s="1"/>
  <c r="AK113"/>
  <c r="AL113" s="1"/>
  <c r="FA112"/>
  <c r="FB112" s="1"/>
  <c r="FC112" s="1"/>
  <c r="FE112" s="1"/>
  <c r="FF112" s="1"/>
  <c r="FA116"/>
  <c r="FB116" s="1"/>
  <c r="FA114"/>
  <c r="FB114" s="1"/>
  <c r="FA121"/>
  <c r="FB121" s="1"/>
  <c r="FA119"/>
  <c r="FB119" s="1"/>
  <c r="FA117"/>
  <c r="FB117" s="1"/>
  <c r="FA115"/>
  <c r="FB115" s="1"/>
  <c r="FA113"/>
  <c r="FB113" s="1"/>
  <c r="FC113" s="1"/>
  <c r="FE113" s="1"/>
  <c r="FF113" s="1"/>
  <c r="FU122"/>
  <c r="FV122" s="1"/>
  <c r="FW122" s="1"/>
  <c r="FY122" s="1"/>
  <c r="FZ122" s="1"/>
  <c r="FU120"/>
  <c r="FV120" s="1"/>
  <c r="FU118"/>
  <c r="FV118" s="1"/>
  <c r="FU116"/>
  <c r="FV116" s="1"/>
  <c r="FU114"/>
  <c r="FV114" s="1"/>
  <c r="FU112"/>
  <c r="FV112" s="1"/>
  <c r="FU110"/>
  <c r="FV110" s="1"/>
  <c r="FW110" s="1"/>
  <c r="FY110" s="1"/>
  <c r="FZ110" s="1"/>
  <c r="GE122"/>
  <c r="GF122" s="1"/>
  <c r="GG122" s="1"/>
  <c r="GI122" s="1"/>
  <c r="GJ122" s="1"/>
  <c r="GE116"/>
  <c r="GF116" s="1"/>
  <c r="GE114"/>
  <c r="GF114" s="1"/>
  <c r="GE112"/>
  <c r="GF112" s="1"/>
  <c r="GE110"/>
  <c r="GF110" s="1"/>
  <c r="GG110" s="1"/>
  <c r="GI110" s="1"/>
  <c r="GJ110" s="1"/>
  <c r="IC122"/>
  <c r="ID122" s="1"/>
  <c r="IE122" s="1"/>
  <c r="IG122" s="1"/>
  <c r="IH122" s="1"/>
  <c r="IC114"/>
  <c r="ID114" s="1"/>
  <c r="IE114" s="1"/>
  <c r="IG114" s="1"/>
  <c r="IH114" s="1"/>
  <c r="IC120"/>
  <c r="ID120" s="1"/>
  <c r="IC118"/>
  <c r="ID118" s="1"/>
  <c r="JG118"/>
  <c r="JH118" s="1"/>
  <c r="JI118" s="1"/>
  <c r="JK118" s="1"/>
  <c r="JL118" s="1"/>
  <c r="KA120"/>
  <c r="KB120" s="1"/>
  <c r="KA116"/>
  <c r="KB116" s="1"/>
  <c r="KU114"/>
  <c r="KV114" s="1"/>
  <c r="KW114" s="1"/>
  <c r="KY114" s="1"/>
  <c r="KZ114" s="1"/>
  <c r="KU120"/>
  <c r="KV120" s="1"/>
  <c r="KU116"/>
  <c r="KV116" s="1"/>
  <c r="KU112"/>
  <c r="KV112" s="1"/>
  <c r="KU110"/>
  <c r="KV110" s="1"/>
  <c r="KW110" s="1"/>
  <c r="KY110" s="1"/>
  <c r="KZ110" s="1"/>
  <c r="KU119"/>
  <c r="KV119" s="1"/>
  <c r="KU117"/>
  <c r="KV117" s="1"/>
  <c r="KU115"/>
  <c r="KV115" s="1"/>
  <c r="KW115" s="1"/>
  <c r="KY115" s="1"/>
  <c r="KZ115" s="1"/>
  <c r="KU113"/>
  <c r="KV113" s="1"/>
  <c r="KU111"/>
  <c r="KV111" s="1"/>
  <c r="MI120"/>
  <c r="MJ120" s="1"/>
  <c r="MK120" s="1"/>
  <c r="MM120" s="1"/>
  <c r="MN120" s="1"/>
  <c r="SO107"/>
  <c r="SQ107" s="1"/>
  <c r="SR107" s="1"/>
  <c r="ST107" s="1"/>
  <c r="SM111"/>
  <c r="SN111" s="1"/>
  <c r="SM113"/>
  <c r="SN113" s="1"/>
  <c r="SM115"/>
  <c r="SN115" s="1"/>
  <c r="SO115" s="1"/>
  <c r="SQ115" s="1"/>
  <c r="SR115" s="1"/>
  <c r="SM117"/>
  <c r="SN117" s="1"/>
  <c r="SM119"/>
  <c r="SN119" s="1"/>
  <c r="SM121"/>
  <c r="SN121" s="1"/>
  <c r="SM110"/>
  <c r="SN110" s="1"/>
  <c r="SO110" s="1"/>
  <c r="SQ110" s="1"/>
  <c r="SR110" s="1"/>
  <c r="SM112"/>
  <c r="SN112" s="1"/>
  <c r="SM118"/>
  <c r="SN118" s="1"/>
  <c r="SM120"/>
  <c r="SN120" s="1"/>
  <c r="SM114"/>
  <c r="SN114" s="1"/>
  <c r="SO114" s="1"/>
  <c r="SQ114" s="1"/>
  <c r="SR114" s="1"/>
  <c r="UU111"/>
  <c r="UV111" s="1"/>
  <c r="UU113"/>
  <c r="UV113" s="1"/>
  <c r="UU115"/>
  <c r="UV115" s="1"/>
  <c r="UW115" s="1"/>
  <c r="UY115" s="1"/>
  <c r="UZ115" s="1"/>
  <c r="UU117"/>
  <c r="UV117" s="1"/>
  <c r="UU119"/>
  <c r="UV119" s="1"/>
  <c r="UU116"/>
  <c r="UV116" s="1"/>
  <c r="UU118"/>
  <c r="UV118" s="1"/>
  <c r="UU120"/>
  <c r="UV120" s="1"/>
  <c r="UU114"/>
  <c r="UV114" s="1"/>
  <c r="UW114" s="1"/>
  <c r="UY114" s="1"/>
  <c r="UZ114" s="1"/>
  <c r="GY115"/>
  <c r="GZ115" s="1"/>
  <c r="GY113"/>
  <c r="GZ113" s="1"/>
  <c r="GY111"/>
  <c r="GZ111" s="1"/>
  <c r="GY109"/>
  <c r="GZ109" s="1"/>
  <c r="HA109" s="1"/>
  <c r="HC109" s="1"/>
  <c r="HD109" s="1"/>
  <c r="GY122"/>
  <c r="GZ122" s="1"/>
  <c r="HA122" s="1"/>
  <c r="HC122" s="1"/>
  <c r="HD122" s="1"/>
  <c r="GY116"/>
  <c r="GZ116" s="1"/>
  <c r="KA119"/>
  <c r="KB119" s="1"/>
  <c r="KA117"/>
  <c r="KB117" s="1"/>
  <c r="KA113"/>
  <c r="KB113" s="1"/>
  <c r="KA111"/>
  <c r="KB111" s="1"/>
  <c r="KA109"/>
  <c r="KB109" s="1"/>
  <c r="KC109" s="1"/>
  <c r="KE109" s="1"/>
  <c r="KF109" s="1"/>
  <c r="NM121"/>
  <c r="NN121" s="1"/>
  <c r="NM119"/>
  <c r="NN119" s="1"/>
  <c r="NM117"/>
  <c r="NN117" s="1"/>
  <c r="NM113"/>
  <c r="NN113" s="1"/>
  <c r="NM111"/>
  <c r="NN111" s="1"/>
  <c r="NM109"/>
  <c r="NN109" s="1"/>
  <c r="NO109" s="1"/>
  <c r="NQ109" s="1"/>
  <c r="NR109" s="1"/>
  <c r="NM122"/>
  <c r="NN122" s="1"/>
  <c r="NO122" s="1"/>
  <c r="NQ122" s="1"/>
  <c r="NR122" s="1"/>
  <c r="NW109"/>
  <c r="NX109" s="1"/>
  <c r="NW120"/>
  <c r="NX120" s="1"/>
  <c r="RI109"/>
  <c r="RJ109" s="1"/>
  <c r="AA121"/>
  <c r="AB121" s="1"/>
  <c r="AA119"/>
  <c r="AB119" s="1"/>
  <c r="AA117"/>
  <c r="AB117" s="1"/>
  <c r="AA115"/>
  <c r="AB115" s="1"/>
  <c r="AA113"/>
  <c r="AB113" s="1"/>
  <c r="AA109"/>
  <c r="AB109" s="1"/>
  <c r="AC109" s="1"/>
  <c r="AE109" s="1"/>
  <c r="AF109" s="1"/>
  <c r="AA122"/>
  <c r="AB122" s="1"/>
  <c r="AC122" s="1"/>
  <c r="AE122" s="1"/>
  <c r="AF122" s="1"/>
  <c r="AA116"/>
  <c r="AB116" s="1"/>
  <c r="AK111"/>
  <c r="AL111" s="1"/>
  <c r="AK109"/>
  <c r="AL109" s="1"/>
  <c r="BE116"/>
  <c r="BF116" s="1"/>
  <c r="NW114"/>
  <c r="NX114" s="1"/>
  <c r="QO109"/>
  <c r="QP109" s="1"/>
  <c r="QQ109" s="1"/>
  <c r="QS109" s="1"/>
  <c r="QT109" s="1"/>
  <c r="VO109"/>
  <c r="VP109" s="1"/>
  <c r="VO114"/>
  <c r="VP114" s="1"/>
  <c r="VQ114" s="1"/>
  <c r="VS114" s="1"/>
  <c r="VT114" s="1"/>
  <c r="VO116"/>
  <c r="VP116" s="1"/>
  <c r="VO121"/>
  <c r="VP121" s="1"/>
  <c r="VQ107"/>
  <c r="VS107" s="1"/>
  <c r="VT107" s="1"/>
  <c r="VO120"/>
  <c r="VP120" s="1"/>
  <c r="VO118"/>
  <c r="VP118" s="1"/>
  <c r="VO112"/>
  <c r="VP112" s="1"/>
  <c r="VO110"/>
  <c r="VP110" s="1"/>
  <c r="VQ110" s="1"/>
  <c r="VS110" s="1"/>
  <c r="VT110" s="1"/>
  <c r="VG109"/>
  <c r="VI109" s="1"/>
  <c r="VJ109" s="1"/>
  <c r="VE115"/>
  <c r="VF115" s="1"/>
  <c r="VG107"/>
  <c r="VI107" s="1"/>
  <c r="VJ107" s="1"/>
  <c r="UU121"/>
  <c r="UV121" s="1"/>
  <c r="UW107"/>
  <c r="UY107" s="1"/>
  <c r="UZ107" s="1"/>
  <c r="UU122"/>
  <c r="UV122" s="1"/>
  <c r="UW122" s="1"/>
  <c r="UY122" s="1"/>
  <c r="UZ122" s="1"/>
  <c r="UU112"/>
  <c r="UV112" s="1"/>
  <c r="UU110"/>
  <c r="UV110" s="1"/>
  <c r="UW110" s="1"/>
  <c r="UY110" s="1"/>
  <c r="UZ110" s="1"/>
  <c r="UU109"/>
  <c r="UV109" s="1"/>
  <c r="UK122"/>
  <c r="UL122" s="1"/>
  <c r="UM122" s="1"/>
  <c r="UO122" s="1"/>
  <c r="UP122" s="1"/>
  <c r="UK120"/>
  <c r="UL120" s="1"/>
  <c r="UK118"/>
  <c r="UL118" s="1"/>
  <c r="UK116"/>
  <c r="UL116" s="1"/>
  <c r="UR107"/>
  <c r="UK114"/>
  <c r="UL114" s="1"/>
  <c r="UK112"/>
  <c r="UL112" s="1"/>
  <c r="UK110"/>
  <c r="UL110" s="1"/>
  <c r="UM110" s="1"/>
  <c r="UO110" s="1"/>
  <c r="UP110" s="1"/>
  <c r="UA121"/>
  <c r="UB121" s="1"/>
  <c r="UC107"/>
  <c r="UE107" s="1"/>
  <c r="UF107" s="1"/>
  <c r="UA120"/>
  <c r="UB120" s="1"/>
  <c r="UA118"/>
  <c r="UB118" s="1"/>
  <c r="UA116"/>
  <c r="UB116" s="1"/>
  <c r="UA109"/>
  <c r="UB109" s="1"/>
  <c r="UA122"/>
  <c r="UB122" s="1"/>
  <c r="UC122" s="1"/>
  <c r="UE122" s="1"/>
  <c r="UF122" s="1"/>
  <c r="UA114"/>
  <c r="UB114" s="1"/>
  <c r="UA112"/>
  <c r="UB112" s="1"/>
  <c r="UA110"/>
  <c r="UB110" s="1"/>
  <c r="UC110" s="1"/>
  <c r="UE110" s="1"/>
  <c r="UF110" s="1"/>
  <c r="TQ109"/>
  <c r="TR109" s="1"/>
  <c r="TG109"/>
  <c r="TH109" s="1"/>
  <c r="SW109"/>
  <c r="SX109" s="1"/>
  <c r="SW122"/>
  <c r="SX122" s="1"/>
  <c r="SY122" s="1"/>
  <c r="TA122" s="1"/>
  <c r="TB122" s="1"/>
  <c r="SW112"/>
  <c r="SX112" s="1"/>
  <c r="SY112" s="1"/>
  <c r="TA112" s="1"/>
  <c r="TB112" s="1"/>
  <c r="SW118"/>
  <c r="SX118" s="1"/>
  <c r="SW116"/>
  <c r="SX116" s="1"/>
  <c r="SW110"/>
  <c r="SX110" s="1"/>
  <c r="SY110" s="1"/>
  <c r="TA110" s="1"/>
  <c r="TB110" s="1"/>
  <c r="SW120"/>
  <c r="SX120" s="1"/>
  <c r="SY120" s="1"/>
  <c r="TA120" s="1"/>
  <c r="TB120" s="1"/>
  <c r="SW114"/>
  <c r="SX114" s="1"/>
  <c r="SM122"/>
  <c r="SN122" s="1"/>
  <c r="SO122" s="1"/>
  <c r="SQ122" s="1"/>
  <c r="SR122" s="1"/>
  <c r="SM116"/>
  <c r="SN116" s="1"/>
  <c r="SM109"/>
  <c r="SN109" s="1"/>
  <c r="SC115"/>
  <c r="SD115" s="1"/>
  <c r="SE107"/>
  <c r="SG107" s="1"/>
  <c r="SH107" s="1"/>
  <c r="RS121"/>
  <c r="RT121" s="1"/>
  <c r="RU107"/>
  <c r="RW107" s="1"/>
  <c r="RX107" s="1"/>
  <c r="RS109"/>
  <c r="RT109" s="1"/>
  <c r="RK109"/>
  <c r="RM109" s="1"/>
  <c r="RN109" s="1"/>
  <c r="RI116"/>
  <c r="RJ116" s="1"/>
  <c r="RI112"/>
  <c r="RJ112" s="1"/>
  <c r="RI115"/>
  <c r="RJ115" s="1"/>
  <c r="RK107"/>
  <c r="RM107" s="1"/>
  <c r="RN107" s="1"/>
  <c r="RI122"/>
  <c r="RJ122" s="1"/>
  <c r="RK122" s="1"/>
  <c r="RM122" s="1"/>
  <c r="RN122" s="1"/>
  <c r="RI120"/>
  <c r="RJ120" s="1"/>
  <c r="RI118"/>
  <c r="RJ118" s="1"/>
  <c r="RI114"/>
  <c r="RJ114" s="1"/>
  <c r="QY121"/>
  <c r="QZ121" s="1"/>
  <c r="RA107"/>
  <c r="RC107" s="1"/>
  <c r="RD107" s="1"/>
  <c r="QY109"/>
  <c r="QZ109" s="1"/>
  <c r="QO115"/>
  <c r="QP115" s="1"/>
  <c r="QQ107"/>
  <c r="QS107" s="1"/>
  <c r="QT107" s="1"/>
  <c r="QO120"/>
  <c r="QP120" s="1"/>
  <c r="QO118"/>
  <c r="QP118" s="1"/>
  <c r="QO114"/>
  <c r="QP114" s="1"/>
  <c r="QO112"/>
  <c r="QP112" s="1"/>
  <c r="QO110"/>
  <c r="QP110" s="1"/>
  <c r="QQ110" s="1"/>
  <c r="QS110" s="1"/>
  <c r="QT110" s="1"/>
  <c r="QO116"/>
  <c r="QP116" s="1"/>
  <c r="QE121"/>
  <c r="QF121" s="1"/>
  <c r="QG107"/>
  <c r="QI107" s="1"/>
  <c r="QJ107" s="1"/>
  <c r="QE120"/>
  <c r="QF120" s="1"/>
  <c r="QE118"/>
  <c r="QF118" s="1"/>
  <c r="QE114"/>
  <c r="QF114" s="1"/>
  <c r="QE112"/>
  <c r="QF112" s="1"/>
  <c r="QE110"/>
  <c r="QF110" s="1"/>
  <c r="QG110" s="1"/>
  <c r="QI110" s="1"/>
  <c r="QJ110" s="1"/>
  <c r="QE122"/>
  <c r="QF122" s="1"/>
  <c r="QG122" s="1"/>
  <c r="QI122" s="1"/>
  <c r="QJ122" s="1"/>
  <c r="QE109"/>
  <c r="QF109" s="1"/>
  <c r="QE116"/>
  <c r="QF116" s="1"/>
  <c r="PU109"/>
  <c r="PV109" s="1"/>
  <c r="PV108" s="1"/>
  <c r="PU115"/>
  <c r="PV115" s="1"/>
  <c r="PW107"/>
  <c r="PY107" s="1"/>
  <c r="PZ107" s="1"/>
  <c r="PU112"/>
  <c r="PV112" s="1"/>
  <c r="PU113"/>
  <c r="PV113" s="1"/>
  <c r="PU119"/>
  <c r="PV119" s="1"/>
  <c r="PU120"/>
  <c r="PV120" s="1"/>
  <c r="PU110"/>
  <c r="PV110" s="1"/>
  <c r="PU114"/>
  <c r="PV114" s="1"/>
  <c r="PU116"/>
  <c r="PV116" s="1"/>
  <c r="PU111"/>
  <c r="PV111" s="1"/>
  <c r="PU121"/>
  <c r="PV121" s="1"/>
  <c r="PU117"/>
  <c r="PV117" s="1"/>
  <c r="PU118"/>
  <c r="PV118" s="1"/>
  <c r="PK109"/>
  <c r="PL109" s="1"/>
  <c r="PH107"/>
  <c r="PA122"/>
  <c r="PB122" s="1"/>
  <c r="PC122" s="1"/>
  <c r="PE122" s="1"/>
  <c r="PF122" s="1"/>
  <c r="PA118"/>
  <c r="PB118" s="1"/>
  <c r="PA112"/>
  <c r="PB112" s="1"/>
  <c r="PC112" s="1"/>
  <c r="PE112" s="1"/>
  <c r="PF112" s="1"/>
  <c r="PA121"/>
  <c r="PB121" s="1"/>
  <c r="PA119"/>
  <c r="PB119" s="1"/>
  <c r="PA117"/>
  <c r="PB117" s="1"/>
  <c r="PA115"/>
  <c r="PB115" s="1"/>
  <c r="PA113"/>
  <c r="PB113" s="1"/>
  <c r="PC113" s="1"/>
  <c r="PE113" s="1"/>
  <c r="PF113" s="1"/>
  <c r="PA109"/>
  <c r="PB109" s="1"/>
  <c r="PC109" s="1"/>
  <c r="PE109" s="1"/>
  <c r="PF109" s="1"/>
  <c r="PA120"/>
  <c r="PB120" s="1"/>
  <c r="PA116"/>
  <c r="PB116" s="1"/>
  <c r="PA114"/>
  <c r="PB114" s="1"/>
  <c r="PA110"/>
  <c r="PB110" s="1"/>
  <c r="OQ109"/>
  <c r="OR109" s="1"/>
  <c r="OQ121"/>
  <c r="OR121" s="1"/>
  <c r="OS107"/>
  <c r="OU107" s="1"/>
  <c r="OV107" s="1"/>
  <c r="OG115"/>
  <c r="OH115" s="1"/>
  <c r="OI107"/>
  <c r="OK107" s="1"/>
  <c r="OL107" s="1"/>
  <c r="OG109"/>
  <c r="OH109" s="1"/>
  <c r="NW121"/>
  <c r="NX121" s="1"/>
  <c r="NY107"/>
  <c r="OA107" s="1"/>
  <c r="OB107" s="1"/>
  <c r="NY109"/>
  <c r="OA109" s="1"/>
  <c r="OB109" s="1"/>
  <c r="NW118"/>
  <c r="NX118" s="1"/>
  <c r="NM115"/>
  <c r="NN115" s="1"/>
  <c r="NO115" s="1"/>
  <c r="NQ115" s="1"/>
  <c r="NR115" s="1"/>
  <c r="NO107"/>
  <c r="NQ107" s="1"/>
  <c r="NR107" s="1"/>
  <c r="NT107" s="1"/>
  <c r="NM120"/>
  <c r="NN120" s="1"/>
  <c r="NO120" s="1"/>
  <c r="NQ120" s="1"/>
  <c r="NR120" s="1"/>
  <c r="NM116"/>
  <c r="NN116" s="1"/>
  <c r="NM114"/>
  <c r="NN114" s="1"/>
  <c r="NO114" s="1"/>
  <c r="NQ114" s="1"/>
  <c r="NR114" s="1"/>
  <c r="NM112"/>
  <c r="NN112" s="1"/>
  <c r="NM110"/>
  <c r="NN110" s="1"/>
  <c r="NO110" s="1"/>
  <c r="NQ110" s="1"/>
  <c r="NR110" s="1"/>
  <c r="NC109"/>
  <c r="ND109" s="1"/>
  <c r="MS109"/>
  <c r="MT109" s="1"/>
  <c r="MS122"/>
  <c r="MT122" s="1"/>
  <c r="MU122" s="1"/>
  <c r="MW122" s="1"/>
  <c r="MX122" s="1"/>
  <c r="MS118"/>
  <c r="MT118" s="1"/>
  <c r="MS116"/>
  <c r="MT116" s="1"/>
  <c r="MU116" s="1"/>
  <c r="MW116" s="1"/>
  <c r="MX116" s="1"/>
  <c r="MS114"/>
  <c r="MT114" s="1"/>
  <c r="MU114" s="1"/>
  <c r="MW114" s="1"/>
  <c r="MX114" s="1"/>
  <c r="MS112"/>
  <c r="MT112" s="1"/>
  <c r="MS110"/>
  <c r="MT110" s="1"/>
  <c r="MU110" s="1"/>
  <c r="MW110" s="1"/>
  <c r="MX110" s="1"/>
  <c r="MZ107"/>
  <c r="MS120"/>
  <c r="MT120" s="1"/>
  <c r="MI121"/>
  <c r="MJ121" s="1"/>
  <c r="MK121" s="1"/>
  <c r="MM121" s="1"/>
  <c r="MN121" s="1"/>
  <c r="MK107"/>
  <c r="MM107" s="1"/>
  <c r="MN107" s="1"/>
  <c r="MI109"/>
  <c r="MJ109" s="1"/>
  <c r="LY115"/>
  <c r="LZ115" s="1"/>
  <c r="MA115" s="1"/>
  <c r="MC115" s="1"/>
  <c r="MD115" s="1"/>
  <c r="MA107"/>
  <c r="MC107" s="1"/>
  <c r="MD107" s="1"/>
  <c r="LY120"/>
  <c r="LZ120" s="1"/>
  <c r="LY116"/>
  <c r="LZ116" s="1"/>
  <c r="LY109"/>
  <c r="LZ109" s="1"/>
  <c r="LY122"/>
  <c r="LZ122" s="1"/>
  <c r="MA122" s="1"/>
  <c r="MC122" s="1"/>
  <c r="MD122" s="1"/>
  <c r="LY118"/>
  <c r="LZ118" s="1"/>
  <c r="LY114"/>
  <c r="LZ114" s="1"/>
  <c r="LY112"/>
  <c r="LZ112" s="1"/>
  <c r="LY110"/>
  <c r="LZ110" s="1"/>
  <c r="MA110" s="1"/>
  <c r="MC110" s="1"/>
  <c r="MD110" s="1"/>
  <c r="LO121"/>
  <c r="LP121" s="1"/>
  <c r="LQ107"/>
  <c r="LS107" s="1"/>
  <c r="LT107" s="1"/>
  <c r="LO120"/>
  <c r="LP120" s="1"/>
  <c r="LO116"/>
  <c r="LP116" s="1"/>
  <c r="LO109"/>
  <c r="LP109" s="1"/>
  <c r="LO122"/>
  <c r="LP122" s="1"/>
  <c r="LQ122" s="1"/>
  <c r="LS122" s="1"/>
  <c r="LT122" s="1"/>
  <c r="LO118"/>
  <c r="LP118" s="1"/>
  <c r="LO114"/>
  <c r="LP114" s="1"/>
  <c r="LO112"/>
  <c r="LP112" s="1"/>
  <c r="LO110"/>
  <c r="LP110" s="1"/>
  <c r="LQ110" s="1"/>
  <c r="LS110" s="1"/>
  <c r="LT110" s="1"/>
  <c r="KU121"/>
  <c r="KV121" s="1"/>
  <c r="KW107"/>
  <c r="KY107" s="1"/>
  <c r="KZ107" s="1"/>
  <c r="KK109"/>
  <c r="KL109" s="1"/>
  <c r="KK114"/>
  <c r="KL114" s="1"/>
  <c r="KM114" s="1"/>
  <c r="KO114" s="1"/>
  <c r="KP114" s="1"/>
  <c r="KK118"/>
  <c r="KL118" s="1"/>
  <c r="KK112"/>
  <c r="KL112" s="1"/>
  <c r="KK110"/>
  <c r="KL110" s="1"/>
  <c r="KM110" s="1"/>
  <c r="KO110" s="1"/>
  <c r="KP110" s="1"/>
  <c r="KK115"/>
  <c r="KL115" s="1"/>
  <c r="KM115" s="1"/>
  <c r="KO115" s="1"/>
  <c r="KP115" s="1"/>
  <c r="KM107"/>
  <c r="KO107" s="1"/>
  <c r="KP107" s="1"/>
  <c r="KK120"/>
  <c r="KL120" s="1"/>
  <c r="KK116"/>
  <c r="KL116" s="1"/>
  <c r="KA115"/>
  <c r="KB115" s="1"/>
  <c r="KC115" s="1"/>
  <c r="KE115" s="1"/>
  <c r="KF115" s="1"/>
  <c r="KC107"/>
  <c r="KE107" s="1"/>
  <c r="KF107" s="1"/>
  <c r="JG121"/>
  <c r="JH121" s="1"/>
  <c r="JI107"/>
  <c r="JK107" s="1"/>
  <c r="JL107" s="1"/>
  <c r="JN107" s="1"/>
  <c r="JG109"/>
  <c r="JH109" s="1"/>
  <c r="JQ115"/>
  <c r="JR115" s="1"/>
  <c r="JS107"/>
  <c r="JU107" s="1"/>
  <c r="JV107" s="1"/>
  <c r="JQ109"/>
  <c r="JR109" s="1"/>
  <c r="JR108" s="1"/>
  <c r="IW121"/>
  <c r="IX121" s="1"/>
  <c r="IW119"/>
  <c r="IX119" s="1"/>
  <c r="IW117"/>
  <c r="IX117" s="1"/>
  <c r="IW115"/>
  <c r="IX115" s="1"/>
  <c r="IW113"/>
  <c r="IX113" s="1"/>
  <c r="IW111"/>
  <c r="IX111" s="1"/>
  <c r="IW109"/>
  <c r="IX109" s="1"/>
  <c r="IM109"/>
  <c r="IN109" s="1"/>
  <c r="IM122"/>
  <c r="IN122" s="1"/>
  <c r="IO122" s="1"/>
  <c r="IQ122" s="1"/>
  <c r="IR122" s="1"/>
  <c r="IT107"/>
  <c r="IJ107"/>
  <c r="IC109"/>
  <c r="ID109" s="1"/>
  <c r="HS109"/>
  <c r="HT109" s="1"/>
  <c r="HS122"/>
  <c r="HT122" s="1"/>
  <c r="HU122" s="1"/>
  <c r="HW122" s="1"/>
  <c r="HX122" s="1"/>
  <c r="HS120"/>
  <c r="HT120" s="1"/>
  <c r="HS118"/>
  <c r="HT118" s="1"/>
  <c r="HS116"/>
  <c r="HT116" s="1"/>
  <c r="HZ107"/>
  <c r="HS114"/>
  <c r="HT114" s="1"/>
  <c r="HS112"/>
  <c r="HT112" s="1"/>
  <c r="HU112" s="1"/>
  <c r="HW112" s="1"/>
  <c r="HX112" s="1"/>
  <c r="HS110"/>
  <c r="HT110" s="1"/>
  <c r="HU110" s="1"/>
  <c r="HW110" s="1"/>
  <c r="HX110" s="1"/>
  <c r="HP107"/>
  <c r="HI116"/>
  <c r="HJ116" s="1"/>
  <c r="HI122"/>
  <c r="HJ122" s="1"/>
  <c r="HK122" s="1"/>
  <c r="HM122" s="1"/>
  <c r="HN122" s="1"/>
  <c r="HI109"/>
  <c r="HJ109" s="1"/>
  <c r="HI120"/>
  <c r="HJ120" s="1"/>
  <c r="HI118"/>
  <c r="HJ118" s="1"/>
  <c r="HI114"/>
  <c r="HJ114" s="1"/>
  <c r="HI112"/>
  <c r="HJ112" s="1"/>
  <c r="HI110"/>
  <c r="HJ110" s="1"/>
  <c r="HK110" s="1"/>
  <c r="HM110" s="1"/>
  <c r="HN110" s="1"/>
  <c r="GY120"/>
  <c r="GZ120" s="1"/>
  <c r="GY118"/>
  <c r="GZ118" s="1"/>
  <c r="GY114"/>
  <c r="GZ114" s="1"/>
  <c r="GY112"/>
  <c r="GZ112" s="1"/>
  <c r="GY110"/>
  <c r="GZ110" s="1"/>
  <c r="HA110" s="1"/>
  <c r="HC110" s="1"/>
  <c r="HD110" s="1"/>
  <c r="GO109"/>
  <c r="GP109" s="1"/>
  <c r="GO114"/>
  <c r="GP114" s="1"/>
  <c r="GQ114" s="1"/>
  <c r="GS114" s="1"/>
  <c r="GT114" s="1"/>
  <c r="GO120"/>
  <c r="GP120" s="1"/>
  <c r="GO118"/>
  <c r="GP118" s="1"/>
  <c r="GV107"/>
  <c r="GO122"/>
  <c r="GP122" s="1"/>
  <c r="GQ122" s="1"/>
  <c r="GS122" s="1"/>
  <c r="GT122" s="1"/>
  <c r="GO116"/>
  <c r="GP116" s="1"/>
  <c r="GO112"/>
  <c r="GP112" s="1"/>
  <c r="GO110"/>
  <c r="GP110" s="1"/>
  <c r="GQ110" s="1"/>
  <c r="GS110" s="1"/>
  <c r="GT110" s="1"/>
  <c r="GL107"/>
  <c r="GE109"/>
  <c r="GF109" s="1"/>
  <c r="GB107"/>
  <c r="FU109"/>
  <c r="FV109" s="1"/>
  <c r="FJ107"/>
  <c r="FK122" s="1"/>
  <c r="FL122" s="1"/>
  <c r="FM122" s="1"/>
  <c r="FO122" s="1"/>
  <c r="FP122" s="1"/>
  <c r="FA109"/>
  <c r="FB109" s="1"/>
  <c r="FC109" s="1"/>
  <c r="FE109" s="1"/>
  <c r="FF109" s="1"/>
  <c r="EQ109"/>
  <c r="ER109" s="1"/>
  <c r="EQ122"/>
  <c r="ER122" s="1"/>
  <c r="ES122" s="1"/>
  <c r="EU122" s="1"/>
  <c r="EV122" s="1"/>
  <c r="EQ120"/>
  <c r="ER120" s="1"/>
  <c r="EQ118"/>
  <c r="ER118" s="1"/>
  <c r="EQ112"/>
  <c r="ER112" s="1"/>
  <c r="ES112" s="1"/>
  <c r="EU112" s="1"/>
  <c r="EV112" s="1"/>
  <c r="EQ110"/>
  <c r="ER110" s="1"/>
  <c r="ES110" s="1"/>
  <c r="EU110" s="1"/>
  <c r="EV110" s="1"/>
  <c r="EX107"/>
  <c r="EQ116"/>
  <c r="ER116" s="1"/>
  <c r="EQ114"/>
  <c r="ER114" s="1"/>
  <c r="EG120"/>
  <c r="EH120" s="1"/>
  <c r="EG118"/>
  <c r="EH118" s="1"/>
  <c r="EG112"/>
  <c r="EH112" s="1"/>
  <c r="EG110"/>
  <c r="EH110" s="1"/>
  <c r="EI110" s="1"/>
  <c r="EK110" s="1"/>
  <c r="EL110" s="1"/>
  <c r="EG122"/>
  <c r="EH122" s="1"/>
  <c r="EI122" s="1"/>
  <c r="EK122" s="1"/>
  <c r="EL122" s="1"/>
  <c r="EG109"/>
  <c r="EH109" s="1"/>
  <c r="EG116"/>
  <c r="EH116" s="1"/>
  <c r="EG114"/>
  <c r="EH114" s="1"/>
  <c r="ED107"/>
  <c r="DM109"/>
  <c r="DN109" s="1"/>
  <c r="DM122"/>
  <c r="DN122" s="1"/>
  <c r="DO122" s="1"/>
  <c r="DQ122" s="1"/>
  <c r="DR122" s="1"/>
  <c r="DM120"/>
  <c r="DN120" s="1"/>
  <c r="DM118"/>
  <c r="DN118" s="1"/>
  <c r="DM114"/>
  <c r="DN114" s="1"/>
  <c r="DM116"/>
  <c r="DN116" s="1"/>
  <c r="DM112"/>
  <c r="DN112" s="1"/>
  <c r="DM110"/>
  <c r="DN110" s="1"/>
  <c r="DO110" s="1"/>
  <c r="DQ110" s="1"/>
  <c r="DR110" s="1"/>
  <c r="DB107"/>
  <c r="DC122" s="1"/>
  <c r="DD122" s="1"/>
  <c r="DE122" s="1"/>
  <c r="DG122" s="1"/>
  <c r="DH122" s="1"/>
  <c r="CS109"/>
  <c r="CT109" s="1"/>
  <c r="CS122"/>
  <c r="CT122" s="1"/>
  <c r="CU122" s="1"/>
  <c r="CW122" s="1"/>
  <c r="CX122" s="1"/>
  <c r="CS120"/>
  <c r="CT120" s="1"/>
  <c r="CS118"/>
  <c r="CT118" s="1"/>
  <c r="CS116"/>
  <c r="CT116" s="1"/>
  <c r="CS112"/>
  <c r="CT112" s="1"/>
  <c r="CS110"/>
  <c r="CT110" s="1"/>
  <c r="CU110" s="1"/>
  <c r="CW110" s="1"/>
  <c r="CX110" s="1"/>
  <c r="CZ107"/>
  <c r="CS114"/>
  <c r="CT114" s="1"/>
  <c r="CH107"/>
  <c r="CI122" s="1"/>
  <c r="CJ122" s="1"/>
  <c r="CK122" s="1"/>
  <c r="CM122" s="1"/>
  <c r="CN122" s="1"/>
  <c r="BY109"/>
  <c r="BZ109" s="1"/>
  <c r="BV107"/>
  <c r="BO122"/>
  <c r="BP122" s="1"/>
  <c r="BQ122" s="1"/>
  <c r="BS122" s="1"/>
  <c r="BT122" s="1"/>
  <c r="BO114"/>
  <c r="BP114" s="1"/>
  <c r="BQ114" s="1"/>
  <c r="BS114" s="1"/>
  <c r="BT114" s="1"/>
  <c r="BO121"/>
  <c r="BP121" s="1"/>
  <c r="BO119"/>
  <c r="BP119" s="1"/>
  <c r="BO117"/>
  <c r="BP117" s="1"/>
  <c r="BO115"/>
  <c r="BP115" s="1"/>
  <c r="BQ115" s="1"/>
  <c r="BS115" s="1"/>
  <c r="BT115" s="1"/>
  <c r="BO113"/>
  <c r="BP113" s="1"/>
  <c r="BO111"/>
  <c r="BP111" s="1"/>
  <c r="BO109"/>
  <c r="BP109" s="1"/>
  <c r="BO120"/>
  <c r="BP120" s="1"/>
  <c r="BO118"/>
  <c r="BP118" s="1"/>
  <c r="BO116"/>
  <c r="BP116" s="1"/>
  <c r="BO112"/>
  <c r="BP112" s="1"/>
  <c r="BO110"/>
  <c r="BP110" s="1"/>
  <c r="BL107"/>
  <c r="BG109"/>
  <c r="BI109" s="1"/>
  <c r="BJ109" s="1"/>
  <c r="BE120"/>
  <c r="BF120" s="1"/>
  <c r="BE118"/>
  <c r="BF118" s="1"/>
  <c r="BE114"/>
  <c r="BF114" s="1"/>
  <c r="BE110"/>
  <c r="BF110" s="1"/>
  <c r="BG110" s="1"/>
  <c r="BI110" s="1"/>
  <c r="BJ110" s="1"/>
  <c r="AU109"/>
  <c r="AV109" s="1"/>
  <c r="AU122"/>
  <c r="AV122" s="1"/>
  <c r="AW122" s="1"/>
  <c r="AY122" s="1"/>
  <c r="AZ122" s="1"/>
  <c r="AU114"/>
  <c r="AV114" s="1"/>
  <c r="AU112"/>
  <c r="AV112" s="1"/>
  <c r="AU110"/>
  <c r="AV110" s="1"/>
  <c r="AW110" s="1"/>
  <c r="AY110" s="1"/>
  <c r="AZ110" s="1"/>
  <c r="AU120"/>
  <c r="AV120" s="1"/>
  <c r="AU118"/>
  <c r="AV118" s="1"/>
  <c r="AU116"/>
  <c r="AV116" s="1"/>
  <c r="AR107"/>
  <c r="AH107"/>
  <c r="AA120"/>
  <c r="AB120" s="1"/>
  <c r="AA118"/>
  <c r="AB118" s="1"/>
  <c r="AA114"/>
  <c r="AB114" s="1"/>
  <c r="AA112"/>
  <c r="AB112" s="1"/>
  <c r="AA110"/>
  <c r="AB110" s="1"/>
  <c r="AC110" s="1"/>
  <c r="AE110" s="1"/>
  <c r="AF110" s="1"/>
  <c r="V117"/>
  <c r="V119"/>
  <c r="V121"/>
  <c r="LE115" l="1"/>
  <c r="LF115" s="1"/>
  <c r="EB108"/>
  <c r="DX108"/>
  <c r="LE109"/>
  <c r="LF109" s="1"/>
  <c r="KV108"/>
  <c r="KB108"/>
  <c r="LG107"/>
  <c r="LI107" s="1"/>
  <c r="LJ107" s="1"/>
  <c r="LE120"/>
  <c r="LF120" s="1"/>
  <c r="FF108"/>
  <c r="AL108"/>
  <c r="AM109"/>
  <c r="AO109" s="1"/>
  <c r="AP109" s="1"/>
  <c r="AP108" s="1"/>
  <c r="VF108"/>
  <c r="VG115"/>
  <c r="VI115" s="1"/>
  <c r="VJ115" s="1"/>
  <c r="PF108"/>
  <c r="HD108"/>
  <c r="BT108"/>
  <c r="AF108"/>
  <c r="LE116"/>
  <c r="LF116" s="1"/>
  <c r="LE111"/>
  <c r="LF111" s="1"/>
  <c r="LE113"/>
  <c r="LF113" s="1"/>
  <c r="LE117"/>
  <c r="LF117" s="1"/>
  <c r="LE119"/>
  <c r="LF119" s="1"/>
  <c r="LE121"/>
  <c r="LF121" s="1"/>
  <c r="LE110"/>
  <c r="LF110" s="1"/>
  <c r="LG110" s="1"/>
  <c r="LI110" s="1"/>
  <c r="LJ110" s="1"/>
  <c r="LE112"/>
  <c r="LF112" s="1"/>
  <c r="LE114"/>
  <c r="LF114" s="1"/>
  <c r="SD108"/>
  <c r="BF108"/>
  <c r="BJ108"/>
  <c r="FB108"/>
  <c r="UP108"/>
  <c r="NN108"/>
  <c r="RJ108"/>
  <c r="AB108"/>
  <c r="GZ108"/>
  <c r="NX108"/>
  <c r="QP108"/>
  <c r="UL108"/>
  <c r="VV107"/>
  <c r="VP108"/>
  <c r="VQ109"/>
  <c r="VS109" s="1"/>
  <c r="VT109" s="1"/>
  <c r="VT108" s="1"/>
  <c r="VL107"/>
  <c r="VJ108"/>
  <c r="UV108"/>
  <c r="UW109"/>
  <c r="UY109" s="1"/>
  <c r="UZ109" s="1"/>
  <c r="VB107"/>
  <c r="UZ108"/>
  <c r="UB108"/>
  <c r="UC109"/>
  <c r="UE109" s="1"/>
  <c r="UF109" s="1"/>
  <c r="UH107"/>
  <c r="UF108"/>
  <c r="TR108"/>
  <c r="TS109"/>
  <c r="TU109" s="1"/>
  <c r="TV109" s="1"/>
  <c r="TV108" s="1"/>
  <c r="TH108"/>
  <c r="TI109"/>
  <c r="TK109" s="1"/>
  <c r="TL109" s="1"/>
  <c r="TL108" s="1"/>
  <c r="SX108"/>
  <c r="SY109"/>
  <c r="TA109" s="1"/>
  <c r="TB109" s="1"/>
  <c r="TB108" s="1"/>
  <c r="SN108"/>
  <c r="SO109"/>
  <c r="SQ109" s="1"/>
  <c r="SR109" s="1"/>
  <c r="SR108" s="1"/>
  <c r="SJ107"/>
  <c r="SH108"/>
  <c r="RT108"/>
  <c r="RU109"/>
  <c r="RW109" s="1"/>
  <c r="RX109" s="1"/>
  <c r="RZ107"/>
  <c r="RX108"/>
  <c r="RP107"/>
  <c r="RN108"/>
  <c r="QZ108"/>
  <c r="RA109"/>
  <c r="RC109" s="1"/>
  <c r="RD109" s="1"/>
  <c r="RD108" s="1"/>
  <c r="RF107"/>
  <c r="QT108"/>
  <c r="QV107"/>
  <c r="QF108"/>
  <c r="QG109"/>
  <c r="QI109" s="1"/>
  <c r="QJ109" s="1"/>
  <c r="QL107"/>
  <c r="QJ108"/>
  <c r="QB107"/>
  <c r="PZ108"/>
  <c r="PL108"/>
  <c r="PM109"/>
  <c r="PO109" s="1"/>
  <c r="PP109" s="1"/>
  <c r="PP108" s="1"/>
  <c r="PB108"/>
  <c r="OX107"/>
  <c r="OR108"/>
  <c r="OS109"/>
  <c r="OU109" s="1"/>
  <c r="OV109" s="1"/>
  <c r="OV108" s="1"/>
  <c r="OH108"/>
  <c r="OI109"/>
  <c r="OK109" s="1"/>
  <c r="OL109" s="1"/>
  <c r="ON107"/>
  <c r="OL108"/>
  <c r="OD107"/>
  <c r="OB108"/>
  <c r="NR108"/>
  <c r="ND108"/>
  <c r="NE109"/>
  <c r="NG109" s="1"/>
  <c r="NH109" s="1"/>
  <c r="NH108" s="1"/>
  <c r="MT108"/>
  <c r="MU109"/>
  <c r="MW109" s="1"/>
  <c r="MX109" s="1"/>
  <c r="MX108" s="1"/>
  <c r="MJ108"/>
  <c r="MK109"/>
  <c r="MM109" s="1"/>
  <c r="MN109" s="1"/>
  <c r="MP107"/>
  <c r="MN108"/>
  <c r="LZ108"/>
  <c r="MA109"/>
  <c r="MC109" s="1"/>
  <c r="MD109" s="1"/>
  <c r="MD108" s="1"/>
  <c r="MF107"/>
  <c r="LP108"/>
  <c r="LQ109"/>
  <c r="LS109" s="1"/>
  <c r="LT109" s="1"/>
  <c r="LT108" s="1"/>
  <c r="LV107"/>
  <c r="LG109"/>
  <c r="LI109" s="1"/>
  <c r="LJ109" s="1"/>
  <c r="LL107"/>
  <c r="LB107"/>
  <c r="KZ108"/>
  <c r="KR107"/>
  <c r="KL108"/>
  <c r="KM109"/>
  <c r="KO109" s="1"/>
  <c r="KP109" s="1"/>
  <c r="KP108" s="1"/>
  <c r="KH107"/>
  <c r="KF108"/>
  <c r="JH108"/>
  <c r="JI109"/>
  <c r="JK109" s="1"/>
  <c r="JL109" s="1"/>
  <c r="JL108" s="1"/>
  <c r="JV108"/>
  <c r="JX107"/>
  <c r="IY109"/>
  <c r="JA109" s="1"/>
  <c r="JB109" s="1"/>
  <c r="JB108" s="1"/>
  <c r="IX108"/>
  <c r="IN108"/>
  <c r="IO109"/>
  <c r="IQ109" s="1"/>
  <c r="IR109" s="1"/>
  <c r="IR108" s="1"/>
  <c r="ID108"/>
  <c r="IE109"/>
  <c r="IG109" s="1"/>
  <c r="IH109" s="1"/>
  <c r="IH108" s="1"/>
  <c r="HT108"/>
  <c r="HU109"/>
  <c r="HW109" s="1"/>
  <c r="HX109" s="1"/>
  <c r="HX108" s="1"/>
  <c r="HJ108"/>
  <c r="HK109"/>
  <c r="HM109" s="1"/>
  <c r="HN109" s="1"/>
  <c r="HN108" s="1"/>
  <c r="GP108"/>
  <c r="GT108"/>
  <c r="GF108"/>
  <c r="GG109"/>
  <c r="GI109" s="1"/>
  <c r="GJ109" s="1"/>
  <c r="GJ108" s="1"/>
  <c r="FV108"/>
  <c r="FW109"/>
  <c r="FY109" s="1"/>
  <c r="FZ109" s="1"/>
  <c r="FZ108" s="1"/>
  <c r="FM107"/>
  <c r="FO107" s="1"/>
  <c r="FP107" s="1"/>
  <c r="FK109"/>
  <c r="FL109" s="1"/>
  <c r="FK111"/>
  <c r="FL111" s="1"/>
  <c r="FK113"/>
  <c r="FL113" s="1"/>
  <c r="FK115"/>
  <c r="FL115" s="1"/>
  <c r="FK117"/>
  <c r="FL117" s="1"/>
  <c r="FK119"/>
  <c r="FL119" s="1"/>
  <c r="FK121"/>
  <c r="FL121" s="1"/>
  <c r="FK110"/>
  <c r="FL110" s="1"/>
  <c r="FM110" s="1"/>
  <c r="FO110" s="1"/>
  <c r="FP110" s="1"/>
  <c r="FK112"/>
  <c r="FL112" s="1"/>
  <c r="FK114"/>
  <c r="FL114" s="1"/>
  <c r="FK116"/>
  <c r="FL116" s="1"/>
  <c r="FK118"/>
  <c r="FL118" s="1"/>
  <c r="FK120"/>
  <c r="FL120" s="1"/>
  <c r="ER108"/>
  <c r="ES109"/>
  <c r="EU109" s="1"/>
  <c r="EV109" s="1"/>
  <c r="EV108" s="1"/>
  <c r="EH108"/>
  <c r="EI109"/>
  <c r="EK109" s="1"/>
  <c r="EL109" s="1"/>
  <c r="EL108" s="1"/>
  <c r="DN108"/>
  <c r="DO109"/>
  <c r="DQ109" s="1"/>
  <c r="DR109" s="1"/>
  <c r="DR108" s="1"/>
  <c r="DE107"/>
  <c r="DG107" s="1"/>
  <c r="DH107" s="1"/>
  <c r="DC109"/>
  <c r="DD109" s="1"/>
  <c r="DC110"/>
  <c r="DD110" s="1"/>
  <c r="DE110" s="1"/>
  <c r="DG110" s="1"/>
  <c r="DH110" s="1"/>
  <c r="DC112"/>
  <c r="DD112" s="1"/>
  <c r="DC116"/>
  <c r="DD116" s="1"/>
  <c r="DE116" s="1"/>
  <c r="DG116" s="1"/>
  <c r="DH116" s="1"/>
  <c r="DC111"/>
  <c r="DD111" s="1"/>
  <c r="DE111" s="1"/>
  <c r="DG111" s="1"/>
  <c r="DH111" s="1"/>
  <c r="DC113"/>
  <c r="DD113" s="1"/>
  <c r="DC115"/>
  <c r="DD115" s="1"/>
  <c r="DE115" s="1"/>
  <c r="DG115" s="1"/>
  <c r="DH115" s="1"/>
  <c r="DC117"/>
  <c r="DD117" s="1"/>
  <c r="DC119"/>
  <c r="DD119" s="1"/>
  <c r="DC121"/>
  <c r="DD121" s="1"/>
  <c r="DC114"/>
  <c r="DD114" s="1"/>
  <c r="DE114" s="1"/>
  <c r="DG114" s="1"/>
  <c r="DH114" s="1"/>
  <c r="DC118"/>
  <c r="DD118" s="1"/>
  <c r="DC120"/>
  <c r="DD120" s="1"/>
  <c r="CT108"/>
  <c r="CU109"/>
  <c r="CW109" s="1"/>
  <c r="CX109" s="1"/>
  <c r="CX108" s="1"/>
  <c r="CK107"/>
  <c r="CM107" s="1"/>
  <c r="CN107" s="1"/>
  <c r="CI114"/>
  <c r="CJ114" s="1"/>
  <c r="CI110"/>
  <c r="CJ110" s="1"/>
  <c r="CI109"/>
  <c r="CJ109" s="1"/>
  <c r="CJ108" s="1"/>
  <c r="CI112"/>
  <c r="CJ112" s="1"/>
  <c r="CI116"/>
  <c r="CJ116" s="1"/>
  <c r="CI118"/>
  <c r="CJ118" s="1"/>
  <c r="CI120"/>
  <c r="CJ120" s="1"/>
  <c r="CI111"/>
  <c r="CJ111" s="1"/>
  <c r="CI113"/>
  <c r="CJ113" s="1"/>
  <c r="CI115"/>
  <c r="CJ115" s="1"/>
  <c r="CI117"/>
  <c r="CJ117" s="1"/>
  <c r="CI119"/>
  <c r="CJ119" s="1"/>
  <c r="CI121"/>
  <c r="CJ121" s="1"/>
  <c r="BZ108"/>
  <c r="CA109"/>
  <c r="CC109" s="1"/>
  <c r="CD109" s="1"/>
  <c r="CD108" s="1"/>
  <c r="BP108"/>
  <c r="AV108"/>
  <c r="AW109"/>
  <c r="AY109" s="1"/>
  <c r="AZ109" s="1"/>
  <c r="AZ108" s="1"/>
  <c r="LJ108" l="1"/>
  <c r="LF108"/>
  <c r="FR107"/>
  <c r="FL108"/>
  <c r="FM109"/>
  <c r="FO109" s="1"/>
  <c r="FP109" s="1"/>
  <c r="FP108" s="1"/>
  <c r="DJ107"/>
  <c r="DD108"/>
  <c r="DE109"/>
  <c r="DG109" s="1"/>
  <c r="DH109" s="1"/>
  <c r="DH108" s="1"/>
  <c r="CP107"/>
  <c r="CN108"/>
  <c r="J20" i="19"/>
  <c r="P20" s="1"/>
  <c r="J18"/>
  <c r="P18" s="1"/>
  <c r="J16"/>
  <c r="P16" s="1"/>
  <c r="J14"/>
  <c r="P14" s="1"/>
  <c r="J12"/>
  <c r="P12" s="1"/>
  <c r="J10"/>
  <c r="P10" s="1"/>
  <c r="J8"/>
  <c r="P8" s="1"/>
  <c r="F20"/>
  <c r="J19"/>
  <c r="P19" s="1"/>
  <c r="F19"/>
  <c r="F18"/>
  <c r="J17"/>
  <c r="P17" s="1"/>
  <c r="F17"/>
  <c r="F16"/>
  <c r="J15"/>
  <c r="P15" s="1"/>
  <c r="F15"/>
  <c r="F14"/>
  <c r="J13"/>
  <c r="P13" s="1"/>
  <c r="F13"/>
  <c r="F12"/>
  <c r="J11"/>
  <c r="P11" s="1"/>
  <c r="F11"/>
  <c r="F10"/>
  <c r="J9"/>
  <c r="P9" s="1"/>
  <c r="F9"/>
  <c r="F8"/>
  <c r="Q8" l="1"/>
  <c r="R8" s="1"/>
  <c r="F559" i="157" s="1"/>
  <c r="Q9" i="19"/>
  <c r="R9" s="1"/>
  <c r="F560" i="157" s="1"/>
  <c r="Q10" i="19"/>
  <c r="R10" s="1"/>
  <c r="F561" i="157" s="1"/>
  <c r="Q11" i="19"/>
  <c r="R11" s="1"/>
  <c r="F562" i="157" s="1"/>
  <c r="Q12" i="19"/>
  <c r="R12" s="1"/>
  <c r="F563" i="157" s="1"/>
  <c r="Q13" i="19"/>
  <c r="R13" s="1"/>
  <c r="F564" i="157" s="1"/>
  <c r="Q14" i="19"/>
  <c r="R14" s="1"/>
  <c r="F565" i="157" s="1"/>
  <c r="Q15" i="19"/>
  <c r="R15" s="1"/>
  <c r="F566" i="157" s="1"/>
  <c r="Q16" i="19"/>
  <c r="R16" s="1"/>
  <c r="F567" i="157" s="1"/>
  <c r="Q17" i="19"/>
  <c r="R17" s="1"/>
  <c r="F568" i="157" s="1"/>
  <c r="Q18" i="19"/>
  <c r="R18" s="1"/>
  <c r="F569" i="157" s="1"/>
  <c r="Q19" i="19"/>
  <c r="R19" s="1"/>
  <c r="F570" i="157" s="1"/>
  <c r="Q20" i="19"/>
  <c r="R20" s="1"/>
  <c r="F571" i="157" s="1"/>
  <c r="S20" i="19" l="1"/>
  <c r="V20"/>
  <c r="S18"/>
  <c r="V18"/>
  <c r="S16"/>
  <c r="V16"/>
  <c r="S14"/>
  <c r="V14"/>
  <c r="S12"/>
  <c r="V12"/>
  <c r="S10"/>
  <c r="V10"/>
  <c r="S8"/>
  <c r="V8"/>
  <c r="S19"/>
  <c r="V19"/>
  <c r="S17"/>
  <c r="V17"/>
  <c r="S15"/>
  <c r="V15"/>
  <c r="S13"/>
  <c r="V13"/>
  <c r="S11"/>
  <c r="V11"/>
  <c r="S9"/>
  <c r="V9"/>
  <c r="N294" i="55" l="1"/>
  <c r="N293"/>
  <c r="N292"/>
  <c r="N291"/>
  <c r="N290"/>
  <c r="N289"/>
  <c r="N288"/>
  <c r="N287"/>
  <c r="N286"/>
  <c r="N285"/>
  <c r="N284"/>
  <c r="N283"/>
  <c r="N282"/>
  <c r="VX105" i="62"/>
  <c r="VX104"/>
  <c r="VX103"/>
  <c r="VX102"/>
  <c r="VX101"/>
  <c r="VX100"/>
  <c r="VX99"/>
  <c r="VX98"/>
  <c r="VX97"/>
  <c r="VX96"/>
  <c r="VX95"/>
  <c r="VX94"/>
  <c r="VX93"/>
  <c r="VX92"/>
  <c r="VX89"/>
  <c r="VX88"/>
  <c r="VX87"/>
  <c r="VX86"/>
  <c r="VX85"/>
  <c r="VX84"/>
  <c r="VX83"/>
  <c r="VX82"/>
  <c r="VX81"/>
  <c r="VX80"/>
  <c r="VX79"/>
  <c r="VX78"/>
  <c r="VX77"/>
  <c r="VX76"/>
  <c r="WE74"/>
  <c r="VZ74"/>
  <c r="VX73"/>
  <c r="VX72"/>
  <c r="VX71"/>
  <c r="VX70"/>
  <c r="VX69"/>
  <c r="VX68"/>
  <c r="VX67"/>
  <c r="VX66"/>
  <c r="VX65"/>
  <c r="VX64"/>
  <c r="VX63"/>
  <c r="VX62"/>
  <c r="VX61"/>
  <c r="VX60"/>
  <c r="WE58"/>
  <c r="VZ58"/>
  <c r="VX57"/>
  <c r="VX56"/>
  <c r="VX55"/>
  <c r="VX54"/>
  <c r="VX53"/>
  <c r="VX52"/>
  <c r="VX51"/>
  <c r="VX50"/>
  <c r="VX49"/>
  <c r="VX48"/>
  <c r="VX47"/>
  <c r="VX46"/>
  <c r="VX45"/>
  <c r="VX44"/>
  <c r="WE42"/>
  <c r="VZ42"/>
  <c r="VX41"/>
  <c r="VX40"/>
  <c r="VX39"/>
  <c r="VX38"/>
  <c r="VX37"/>
  <c r="VX36"/>
  <c r="VX35"/>
  <c r="VX34"/>
  <c r="VX33"/>
  <c r="VX32"/>
  <c r="VX31"/>
  <c r="VX30"/>
  <c r="VX29"/>
  <c r="VX28"/>
  <c r="WE26"/>
  <c r="VZ26"/>
  <c r="VX25"/>
  <c r="VX24"/>
  <c r="VX23"/>
  <c r="VX22"/>
  <c r="VX21"/>
  <c r="VX20"/>
  <c r="VX19"/>
  <c r="VX18"/>
  <c r="VX17"/>
  <c r="VX16"/>
  <c r="VX15"/>
  <c r="VX14"/>
  <c r="VX13"/>
  <c r="VX12"/>
  <c r="WE10"/>
  <c r="VZ10"/>
  <c r="VN10"/>
  <c r="VR10"/>
  <c r="VR12" s="1"/>
  <c r="VQ14"/>
  <c r="VQ15"/>
  <c r="VQ16"/>
  <c r="VQ17"/>
  <c r="VR17"/>
  <c r="VR18"/>
  <c r="VQ19"/>
  <c r="VR19"/>
  <c r="VQ20"/>
  <c r="VR20"/>
  <c r="VQ21"/>
  <c r="VR21"/>
  <c r="VQ22"/>
  <c r="VR22"/>
  <c r="VQ23"/>
  <c r="VR23"/>
  <c r="VQ24"/>
  <c r="VR24"/>
  <c r="VQ25"/>
  <c r="VR25"/>
  <c r="VN26"/>
  <c r="VQ26" s="1"/>
  <c r="VR26"/>
  <c r="VR30" s="1"/>
  <c r="VO29"/>
  <c r="VP29" s="1"/>
  <c r="VQ29" s="1"/>
  <c r="VQ30"/>
  <c r="VO31"/>
  <c r="VP31" s="1"/>
  <c r="VQ31"/>
  <c r="VQ32"/>
  <c r="VQ33"/>
  <c r="VQ35"/>
  <c r="VR35"/>
  <c r="VQ36"/>
  <c r="VQ37"/>
  <c r="VQ38"/>
  <c r="VQ39"/>
  <c r="VQ40"/>
  <c r="VR40"/>
  <c r="VQ41"/>
  <c r="VR42"/>
  <c r="VR44" s="1"/>
  <c r="VQ46"/>
  <c r="VQ47"/>
  <c r="VQ48"/>
  <c r="VQ49"/>
  <c r="VQ51"/>
  <c r="VQ52"/>
  <c r="VQ53"/>
  <c r="VQ54"/>
  <c r="VQ55"/>
  <c r="VR55"/>
  <c r="VQ56"/>
  <c r="VR56"/>
  <c r="VQ57"/>
  <c r="VR57"/>
  <c r="VQ58"/>
  <c r="VR58"/>
  <c r="VR63" s="1"/>
  <c r="VO60"/>
  <c r="VP60" s="1"/>
  <c r="VQ60" s="1"/>
  <c r="VO61"/>
  <c r="VP61" s="1"/>
  <c r="VQ61" s="1"/>
  <c r="VO62"/>
  <c r="VP62" s="1"/>
  <c r="VQ62"/>
  <c r="VO63"/>
  <c r="VP63" s="1"/>
  <c r="VQ63"/>
  <c r="VO64"/>
  <c r="VP64" s="1"/>
  <c r="VQ64"/>
  <c r="VO65"/>
  <c r="VP65" s="1"/>
  <c r="VQ65"/>
  <c r="VR65"/>
  <c r="VO66"/>
  <c r="VP66" s="1"/>
  <c r="VQ66" s="1"/>
  <c r="VR66"/>
  <c r="VO67"/>
  <c r="VP67" s="1"/>
  <c r="VQ67"/>
  <c r="VR67"/>
  <c r="VO68"/>
  <c r="VP68" s="1"/>
  <c r="VQ68"/>
  <c r="VR68"/>
  <c r="VO69"/>
  <c r="VP69" s="1"/>
  <c r="VQ69"/>
  <c r="VR69"/>
  <c r="VO70"/>
  <c r="VP70" s="1"/>
  <c r="VQ70"/>
  <c r="VR70"/>
  <c r="VO71"/>
  <c r="VP71" s="1"/>
  <c r="VQ71"/>
  <c r="VR71"/>
  <c r="VO72"/>
  <c r="VP72" s="1"/>
  <c r="VQ72"/>
  <c r="VR72"/>
  <c r="VO73"/>
  <c r="VP73" s="1"/>
  <c r="VQ73"/>
  <c r="VR73"/>
  <c r="VQ74"/>
  <c r="VR74"/>
  <c r="VR77" s="1"/>
  <c r="VQ78"/>
  <c r="VQ79"/>
  <c r="VQ80"/>
  <c r="VQ81"/>
  <c r="VQ83"/>
  <c r="VQ84"/>
  <c r="VQ85"/>
  <c r="VQ86"/>
  <c r="VQ87"/>
  <c r="VR87"/>
  <c r="VQ88"/>
  <c r="VR88"/>
  <c r="VQ89"/>
  <c r="VR89"/>
  <c r="VU90"/>
  <c r="VK90"/>
  <c r="VG89"/>
  <c r="VG88"/>
  <c r="VG87"/>
  <c r="VG86"/>
  <c r="VG85"/>
  <c r="VG84"/>
  <c r="VG83"/>
  <c r="VG81"/>
  <c r="VG80"/>
  <c r="VG78"/>
  <c r="VH74"/>
  <c r="VH88" s="1"/>
  <c r="VE89"/>
  <c r="VF89" s="1"/>
  <c r="VG73"/>
  <c r="VG72"/>
  <c r="VG71"/>
  <c r="VG70"/>
  <c r="VG69"/>
  <c r="VG68"/>
  <c r="VG67"/>
  <c r="VG65"/>
  <c r="VG64"/>
  <c r="VG62"/>
  <c r="VH58"/>
  <c r="VH73" s="1"/>
  <c r="VE72"/>
  <c r="VF72" s="1"/>
  <c r="VG57"/>
  <c r="VG56"/>
  <c r="VG55"/>
  <c r="VG54"/>
  <c r="VG53"/>
  <c r="VG52"/>
  <c r="VG51"/>
  <c r="VG49"/>
  <c r="VG48"/>
  <c r="VG46"/>
  <c r="VH42"/>
  <c r="VH56" s="1"/>
  <c r="VE57"/>
  <c r="VF57" s="1"/>
  <c r="VG41"/>
  <c r="VG40"/>
  <c r="VG39"/>
  <c r="VG38"/>
  <c r="VG37"/>
  <c r="VG36"/>
  <c r="VG35"/>
  <c r="VG33"/>
  <c r="VG32"/>
  <c r="VG30"/>
  <c r="VH26"/>
  <c r="VH41" s="1"/>
  <c r="VD26"/>
  <c r="VE40" s="1"/>
  <c r="VF40" s="1"/>
  <c r="VG25"/>
  <c r="VG24"/>
  <c r="VG23"/>
  <c r="VG22"/>
  <c r="VG21"/>
  <c r="VG20"/>
  <c r="VG19"/>
  <c r="VG17"/>
  <c r="VG16"/>
  <c r="VG14"/>
  <c r="VH10"/>
  <c r="VH24" s="1"/>
  <c r="VD10"/>
  <c r="VE25" s="1"/>
  <c r="VF25" s="1"/>
  <c r="VA90"/>
  <c r="UW89"/>
  <c r="UW88"/>
  <c r="UW87"/>
  <c r="UW86"/>
  <c r="UW85"/>
  <c r="UW84"/>
  <c r="UW83"/>
  <c r="UW81"/>
  <c r="UW80"/>
  <c r="UW79"/>
  <c r="UW78"/>
  <c r="UX74"/>
  <c r="UX88" s="1"/>
  <c r="UU89"/>
  <c r="UV89" s="1"/>
  <c r="UW73"/>
  <c r="UW72"/>
  <c r="UW71"/>
  <c r="UW70"/>
  <c r="UW69"/>
  <c r="UW68"/>
  <c r="UW67"/>
  <c r="UW65"/>
  <c r="UW64"/>
  <c r="UW63"/>
  <c r="UW62"/>
  <c r="UX58"/>
  <c r="UX73" s="1"/>
  <c r="UU72"/>
  <c r="UV72" s="1"/>
  <c r="UW57"/>
  <c r="UW56"/>
  <c r="UW55"/>
  <c r="UW54"/>
  <c r="UW53"/>
  <c r="UW52"/>
  <c r="UW51"/>
  <c r="UW49"/>
  <c r="UW48"/>
  <c r="UW47"/>
  <c r="UW46"/>
  <c r="UX42"/>
  <c r="UX56" s="1"/>
  <c r="UU57"/>
  <c r="UV57" s="1"/>
  <c r="UW41"/>
  <c r="UW40"/>
  <c r="UW39"/>
  <c r="UW38"/>
  <c r="UW37"/>
  <c r="UW36"/>
  <c r="UW35"/>
  <c r="UW33"/>
  <c r="UW32"/>
  <c r="UW31"/>
  <c r="UW30"/>
  <c r="UX26"/>
  <c r="UX41" s="1"/>
  <c r="UT26"/>
  <c r="UU40" s="1"/>
  <c r="UV40" s="1"/>
  <c r="UW25"/>
  <c r="UW24"/>
  <c r="UW23"/>
  <c r="UW22"/>
  <c r="UW21"/>
  <c r="UW20"/>
  <c r="UW19"/>
  <c r="UW17"/>
  <c r="UW16"/>
  <c r="UW15"/>
  <c r="UW14"/>
  <c r="UX10"/>
  <c r="UX24" s="1"/>
  <c r="UT10"/>
  <c r="UU25" s="1"/>
  <c r="UV25" s="1"/>
  <c r="UQ90"/>
  <c r="UM89"/>
  <c r="UM88"/>
  <c r="UM87"/>
  <c r="UM86"/>
  <c r="UM85"/>
  <c r="UM84"/>
  <c r="UM83"/>
  <c r="UM81"/>
  <c r="UM80"/>
  <c r="UM79"/>
  <c r="UM78"/>
  <c r="UN74"/>
  <c r="UN88" s="1"/>
  <c r="UK89"/>
  <c r="UL89" s="1"/>
  <c r="UM73"/>
  <c r="UM72"/>
  <c r="UM71"/>
  <c r="UM70"/>
  <c r="UM69"/>
  <c r="UM68"/>
  <c r="UM67"/>
  <c r="UM65"/>
  <c r="UM64"/>
  <c r="UM63"/>
  <c r="UM62"/>
  <c r="UN58"/>
  <c r="UN73" s="1"/>
  <c r="UK72"/>
  <c r="UL72" s="1"/>
  <c r="UM57"/>
  <c r="UM56"/>
  <c r="UM55"/>
  <c r="UM54"/>
  <c r="UM53"/>
  <c r="UM52"/>
  <c r="UM51"/>
  <c r="UM49"/>
  <c r="UM48"/>
  <c r="UM47"/>
  <c r="UM46"/>
  <c r="UN42"/>
  <c r="UN56" s="1"/>
  <c r="UK57"/>
  <c r="UL57" s="1"/>
  <c r="UM41"/>
  <c r="UM40"/>
  <c r="UM39"/>
  <c r="UM38"/>
  <c r="UM37"/>
  <c r="UM36"/>
  <c r="UM35"/>
  <c r="UM33"/>
  <c r="UM32"/>
  <c r="UM31"/>
  <c r="UM30"/>
  <c r="UN26"/>
  <c r="UN41" s="1"/>
  <c r="UJ26"/>
  <c r="UK40" s="1"/>
  <c r="UL40" s="1"/>
  <c r="UM25"/>
  <c r="UM24"/>
  <c r="UM23"/>
  <c r="UM22"/>
  <c r="UM21"/>
  <c r="UM20"/>
  <c r="UM19"/>
  <c r="UM17"/>
  <c r="UM16"/>
  <c r="UM15"/>
  <c r="UM14"/>
  <c r="UN10"/>
  <c r="UN24" s="1"/>
  <c r="UJ10"/>
  <c r="UK25" s="1"/>
  <c r="UL25" s="1"/>
  <c r="UG90"/>
  <c r="UC89"/>
  <c r="UC88"/>
  <c r="UA88"/>
  <c r="UB88" s="1"/>
  <c r="UC87"/>
  <c r="UC86"/>
  <c r="UA86"/>
  <c r="UB86" s="1"/>
  <c r="UC85"/>
  <c r="UC84"/>
  <c r="UA84"/>
  <c r="UB84" s="1"/>
  <c r="UC83"/>
  <c r="UC82"/>
  <c r="UA82"/>
  <c r="UB82" s="1"/>
  <c r="UC81"/>
  <c r="UC80"/>
  <c r="UA80"/>
  <c r="UB80" s="1"/>
  <c r="UC79"/>
  <c r="UC78"/>
  <c r="UA78"/>
  <c r="UB78" s="1"/>
  <c r="UA76"/>
  <c r="UB76" s="1"/>
  <c r="UC76" s="1"/>
  <c r="UD74"/>
  <c r="UD88" s="1"/>
  <c r="UC74"/>
  <c r="UA89"/>
  <c r="UB89" s="1"/>
  <c r="UC73"/>
  <c r="UC72"/>
  <c r="UC71"/>
  <c r="UC70"/>
  <c r="UC69"/>
  <c r="UC68"/>
  <c r="UC67"/>
  <c r="UC66"/>
  <c r="UC65"/>
  <c r="UC64"/>
  <c r="UC63"/>
  <c r="UC62"/>
  <c r="UD58"/>
  <c r="UC57"/>
  <c r="UC56"/>
  <c r="UA56"/>
  <c r="UB56" s="1"/>
  <c r="UC55"/>
  <c r="UC54"/>
  <c r="UA54"/>
  <c r="UB54" s="1"/>
  <c r="UC53"/>
  <c r="UC52"/>
  <c r="UA52"/>
  <c r="UB52" s="1"/>
  <c r="UC51"/>
  <c r="UC50"/>
  <c r="UA50"/>
  <c r="UB50" s="1"/>
  <c r="UC49"/>
  <c r="UC48"/>
  <c r="UA48"/>
  <c r="UB48" s="1"/>
  <c r="UC47"/>
  <c r="UC46"/>
  <c r="UA46"/>
  <c r="UB46" s="1"/>
  <c r="UA44"/>
  <c r="UB44" s="1"/>
  <c r="UC44" s="1"/>
  <c r="UD42"/>
  <c r="UD56" s="1"/>
  <c r="UE56" s="1"/>
  <c r="UC42"/>
  <c r="UA57"/>
  <c r="UB57" s="1"/>
  <c r="UC41"/>
  <c r="UC40"/>
  <c r="UC39"/>
  <c r="UC38"/>
  <c r="UC37"/>
  <c r="UC36"/>
  <c r="UC35"/>
  <c r="UC34"/>
  <c r="UC33"/>
  <c r="UC32"/>
  <c r="UC31"/>
  <c r="UC30"/>
  <c r="UD26"/>
  <c r="TZ26"/>
  <c r="UA39" s="1"/>
  <c r="UB39" s="1"/>
  <c r="UC25"/>
  <c r="UC24"/>
  <c r="UC23"/>
  <c r="UC22"/>
  <c r="UC21"/>
  <c r="UC20"/>
  <c r="UC19"/>
  <c r="UC18"/>
  <c r="UC17"/>
  <c r="UC16"/>
  <c r="UC15"/>
  <c r="UC14"/>
  <c r="UD10"/>
  <c r="UD24" s="1"/>
  <c r="TZ10"/>
  <c r="UA25" s="1"/>
  <c r="UB25" s="1"/>
  <c r="TW90"/>
  <c r="TS89"/>
  <c r="TS88"/>
  <c r="TS87"/>
  <c r="TS86"/>
  <c r="TS85"/>
  <c r="TS84"/>
  <c r="TS83"/>
  <c r="TS81"/>
  <c r="TS80"/>
  <c r="TS79"/>
  <c r="TS78"/>
  <c r="TT74"/>
  <c r="TT88" s="1"/>
  <c r="TQ89"/>
  <c r="TR89" s="1"/>
  <c r="TS73"/>
  <c r="TS72"/>
  <c r="TS71"/>
  <c r="TS70"/>
  <c r="TS69"/>
  <c r="TS68"/>
  <c r="TS67"/>
  <c r="TS65"/>
  <c r="TS64"/>
  <c r="TS63"/>
  <c r="TS62"/>
  <c r="TT58"/>
  <c r="TT73" s="1"/>
  <c r="TQ72"/>
  <c r="TR72" s="1"/>
  <c r="TS57"/>
  <c r="TS56"/>
  <c r="TS55"/>
  <c r="TS54"/>
  <c r="TS53"/>
  <c r="TS52"/>
  <c r="TS51"/>
  <c r="TS49"/>
  <c r="TS48"/>
  <c r="TS47"/>
  <c r="TS46"/>
  <c r="TT42"/>
  <c r="TT56" s="1"/>
  <c r="TQ57"/>
  <c r="TR57" s="1"/>
  <c r="TS41"/>
  <c r="TS40"/>
  <c r="TS39"/>
  <c r="TS38"/>
  <c r="TS37"/>
  <c r="TS36"/>
  <c r="TS35"/>
  <c r="TS33"/>
  <c r="TS32"/>
  <c r="TS31"/>
  <c r="TS30"/>
  <c r="TT26"/>
  <c r="TT41" s="1"/>
  <c r="TP26"/>
  <c r="TQ40" s="1"/>
  <c r="TR40" s="1"/>
  <c r="TS25"/>
  <c r="TS24"/>
  <c r="TS23"/>
  <c r="TS22"/>
  <c r="TS21"/>
  <c r="TS20"/>
  <c r="TS19"/>
  <c r="TS17"/>
  <c r="TS16"/>
  <c r="TS15"/>
  <c r="TS14"/>
  <c r="TT10"/>
  <c r="TT24" s="1"/>
  <c r="TP10"/>
  <c r="TQ25" s="1"/>
  <c r="TR25" s="1"/>
  <c r="TM90"/>
  <c r="TI89"/>
  <c r="TI88"/>
  <c r="TI87"/>
  <c r="TI86"/>
  <c r="TI85"/>
  <c r="TI84"/>
  <c r="TI83"/>
  <c r="TI82"/>
  <c r="TI81"/>
  <c r="TI80"/>
  <c r="TI79"/>
  <c r="TI78"/>
  <c r="TJ74"/>
  <c r="TJ88" s="1"/>
  <c r="TG89"/>
  <c r="TH89" s="1"/>
  <c r="TI73"/>
  <c r="TI72"/>
  <c r="TI71"/>
  <c r="TI70"/>
  <c r="TI69"/>
  <c r="TI68"/>
  <c r="TI67"/>
  <c r="TI66"/>
  <c r="TI65"/>
  <c r="TI64"/>
  <c r="TI63"/>
  <c r="TI62"/>
  <c r="TJ58"/>
  <c r="TJ73" s="1"/>
  <c r="TG72"/>
  <c r="TH72" s="1"/>
  <c r="TI57"/>
  <c r="TI56"/>
  <c r="TI55"/>
  <c r="TI54"/>
  <c r="TI53"/>
  <c r="TI52"/>
  <c r="TI51"/>
  <c r="TI50"/>
  <c r="TI49"/>
  <c r="TI48"/>
  <c r="TI47"/>
  <c r="TI46"/>
  <c r="TJ42"/>
  <c r="TJ56" s="1"/>
  <c r="TG57"/>
  <c r="TH57" s="1"/>
  <c r="TI41"/>
  <c r="TI40"/>
  <c r="TI39"/>
  <c r="TI38"/>
  <c r="TI37"/>
  <c r="TI36"/>
  <c r="TI35"/>
  <c r="TI34"/>
  <c r="TI33"/>
  <c r="TI32"/>
  <c r="TI31"/>
  <c r="TI30"/>
  <c r="TJ26"/>
  <c r="TJ41" s="1"/>
  <c r="TF26"/>
  <c r="TG40" s="1"/>
  <c r="TH40" s="1"/>
  <c r="TI25"/>
  <c r="TI24"/>
  <c r="TI23"/>
  <c r="TI22"/>
  <c r="TI21"/>
  <c r="TI20"/>
  <c r="TI19"/>
  <c r="TI18"/>
  <c r="TI17"/>
  <c r="TI16"/>
  <c r="TI15"/>
  <c r="TI14"/>
  <c r="TJ10"/>
  <c r="TJ24" s="1"/>
  <c r="TF10"/>
  <c r="TG25" s="1"/>
  <c r="TH25" s="1"/>
  <c r="TC90"/>
  <c r="SY89"/>
  <c r="SW88"/>
  <c r="SX88" s="1"/>
  <c r="SY88" s="1"/>
  <c r="SY87"/>
  <c r="SY86"/>
  <c r="SW86"/>
  <c r="SX86" s="1"/>
  <c r="SY85"/>
  <c r="SY84"/>
  <c r="SW84"/>
  <c r="SX84" s="1"/>
  <c r="SY83"/>
  <c r="SW82"/>
  <c r="SX82" s="1"/>
  <c r="SY82" s="1"/>
  <c r="SY81"/>
  <c r="SW80"/>
  <c r="SX80" s="1"/>
  <c r="SY80" s="1"/>
  <c r="SY79"/>
  <c r="SY78"/>
  <c r="SW78"/>
  <c r="SX78" s="1"/>
  <c r="SW76"/>
  <c r="SX76" s="1"/>
  <c r="SY76" s="1"/>
  <c r="SZ74"/>
  <c r="SZ88" s="1"/>
  <c r="SY74"/>
  <c r="SW89"/>
  <c r="SX89" s="1"/>
  <c r="SY73"/>
  <c r="SY71"/>
  <c r="SY70"/>
  <c r="SY69"/>
  <c r="SY68"/>
  <c r="SY67"/>
  <c r="SY65"/>
  <c r="SY63"/>
  <c r="SY62"/>
  <c r="SZ58"/>
  <c r="SY57"/>
  <c r="SW56"/>
  <c r="SX56" s="1"/>
  <c r="SY56" s="1"/>
  <c r="SY55"/>
  <c r="SY54"/>
  <c r="SW54"/>
  <c r="SX54" s="1"/>
  <c r="SY53"/>
  <c r="SY52"/>
  <c r="SW52"/>
  <c r="SX52" s="1"/>
  <c r="SY51"/>
  <c r="SW50"/>
  <c r="SX50" s="1"/>
  <c r="SY50" s="1"/>
  <c r="SY49"/>
  <c r="SW48"/>
  <c r="SX48" s="1"/>
  <c r="SY48" s="1"/>
  <c r="SY47"/>
  <c r="SY46"/>
  <c r="SW46"/>
  <c r="SX46" s="1"/>
  <c r="SW44"/>
  <c r="SX44" s="1"/>
  <c r="SY44" s="1"/>
  <c r="SZ42"/>
  <c r="SZ56" s="1"/>
  <c r="SY42"/>
  <c r="SW57"/>
  <c r="SX57" s="1"/>
  <c r="SY41"/>
  <c r="SY39"/>
  <c r="SY38"/>
  <c r="SY37"/>
  <c r="SY36"/>
  <c r="SY35"/>
  <c r="SY33"/>
  <c r="SY31"/>
  <c r="SY30"/>
  <c r="SZ26"/>
  <c r="SV26"/>
  <c r="SW41" s="1"/>
  <c r="SX41" s="1"/>
  <c r="SY25"/>
  <c r="SY23"/>
  <c r="SY22"/>
  <c r="SY21"/>
  <c r="SY20"/>
  <c r="SY19"/>
  <c r="SY17"/>
  <c r="SY15"/>
  <c r="SY14"/>
  <c r="SZ10"/>
  <c r="SZ24" s="1"/>
  <c r="SV10"/>
  <c r="SW25" s="1"/>
  <c r="SX25" s="1"/>
  <c r="SS90"/>
  <c r="SO89"/>
  <c r="SO88"/>
  <c r="SO87"/>
  <c r="SO86"/>
  <c r="SO85"/>
  <c r="SO84"/>
  <c r="SO83"/>
  <c r="SO81"/>
  <c r="SO80"/>
  <c r="SO79"/>
  <c r="SO78"/>
  <c r="SP74"/>
  <c r="SO73"/>
  <c r="SO72"/>
  <c r="SM72"/>
  <c r="SN72" s="1"/>
  <c r="SO71"/>
  <c r="SO70"/>
  <c r="SM70"/>
  <c r="SN70" s="1"/>
  <c r="SO69"/>
  <c r="SO68"/>
  <c r="SM68"/>
  <c r="SN68" s="1"/>
  <c r="SO67"/>
  <c r="SM66"/>
  <c r="SN66" s="1"/>
  <c r="SO66" s="1"/>
  <c r="SO65"/>
  <c r="SO64"/>
  <c r="SM64"/>
  <c r="SN64" s="1"/>
  <c r="SO63"/>
  <c r="SO62"/>
  <c r="SM62"/>
  <c r="SN62" s="1"/>
  <c r="SM60"/>
  <c r="SN60" s="1"/>
  <c r="SO60" s="1"/>
  <c r="SP58"/>
  <c r="SP72" s="1"/>
  <c r="SO58"/>
  <c r="SM73"/>
  <c r="SN73" s="1"/>
  <c r="SO57"/>
  <c r="SM57"/>
  <c r="SN57" s="1"/>
  <c r="SO56"/>
  <c r="SO55"/>
  <c r="SM55"/>
  <c r="SN55" s="1"/>
  <c r="SO54"/>
  <c r="SO53"/>
  <c r="SM53"/>
  <c r="SN53" s="1"/>
  <c r="SO52"/>
  <c r="SO51"/>
  <c r="SM51"/>
  <c r="SN51" s="1"/>
  <c r="SO49"/>
  <c r="SM49"/>
  <c r="SN49" s="1"/>
  <c r="SO48"/>
  <c r="SO47"/>
  <c r="SM47"/>
  <c r="SN47" s="1"/>
  <c r="SO46"/>
  <c r="SM45"/>
  <c r="SN45" s="1"/>
  <c r="SO45" s="1"/>
  <c r="SP42"/>
  <c r="SO41"/>
  <c r="SO40"/>
  <c r="SO39"/>
  <c r="SO38"/>
  <c r="SO37"/>
  <c r="SO36"/>
  <c r="SO35"/>
  <c r="SO33"/>
  <c r="SO32"/>
  <c r="SO31"/>
  <c r="SO30"/>
  <c r="SP26"/>
  <c r="SP40" s="1"/>
  <c r="SL26"/>
  <c r="SM41" s="1"/>
  <c r="SN41" s="1"/>
  <c r="SO25"/>
  <c r="SO24"/>
  <c r="SO23"/>
  <c r="SO22"/>
  <c r="SO21"/>
  <c r="SO20"/>
  <c r="SO19"/>
  <c r="SO17"/>
  <c r="SO16"/>
  <c r="SO15"/>
  <c r="SO14"/>
  <c r="SP10"/>
  <c r="SL10"/>
  <c r="SI90"/>
  <c r="SE89"/>
  <c r="SE88"/>
  <c r="SC88"/>
  <c r="SD88" s="1"/>
  <c r="SE87"/>
  <c r="SE86"/>
  <c r="SC86"/>
  <c r="SD86" s="1"/>
  <c r="SE85"/>
  <c r="SE84"/>
  <c r="SC84"/>
  <c r="SD84" s="1"/>
  <c r="SE83"/>
  <c r="SE82"/>
  <c r="SC82"/>
  <c r="SD82" s="1"/>
  <c r="SE81"/>
  <c r="SE80"/>
  <c r="SC80"/>
  <c r="SD80" s="1"/>
  <c r="SE78"/>
  <c r="SC78"/>
  <c r="SD78" s="1"/>
  <c r="SE77"/>
  <c r="SC76"/>
  <c r="SD76" s="1"/>
  <c r="SF74"/>
  <c r="SF88" s="1"/>
  <c r="SG88" s="1"/>
  <c r="SE74"/>
  <c r="SC89"/>
  <c r="SD89" s="1"/>
  <c r="SE73"/>
  <c r="SC73"/>
  <c r="SD73" s="1"/>
  <c r="SE72"/>
  <c r="SE71"/>
  <c r="SC71"/>
  <c r="SD71" s="1"/>
  <c r="SE70"/>
  <c r="SE69"/>
  <c r="SC69"/>
  <c r="SD69" s="1"/>
  <c r="SE68"/>
  <c r="SE67"/>
  <c r="SC67"/>
  <c r="SD67" s="1"/>
  <c r="SE66"/>
  <c r="SE65"/>
  <c r="SC65"/>
  <c r="SD65" s="1"/>
  <c r="SE64"/>
  <c r="SC63"/>
  <c r="SD63" s="1"/>
  <c r="SE63" s="1"/>
  <c r="SE62"/>
  <c r="SE61"/>
  <c r="SC61"/>
  <c r="SD61" s="1"/>
  <c r="SF58"/>
  <c r="SE57"/>
  <c r="SE56"/>
  <c r="SC56"/>
  <c r="SD56" s="1"/>
  <c r="SE55"/>
  <c r="SE54"/>
  <c r="SC54"/>
  <c r="SD54" s="1"/>
  <c r="SE53"/>
  <c r="SE52"/>
  <c r="SC52"/>
  <c r="SD52" s="1"/>
  <c r="SE51"/>
  <c r="SE50"/>
  <c r="SC50"/>
  <c r="SD50" s="1"/>
  <c r="SE49"/>
  <c r="SE48"/>
  <c r="SC48"/>
  <c r="SD48" s="1"/>
  <c r="SE46"/>
  <c r="SC46"/>
  <c r="SD46" s="1"/>
  <c r="SE45"/>
  <c r="SC44"/>
  <c r="SD44" s="1"/>
  <c r="SF42"/>
  <c r="SF56" s="1"/>
  <c r="SE42"/>
  <c r="SG42" s="1"/>
  <c r="SC57"/>
  <c r="SD57" s="1"/>
  <c r="SE41"/>
  <c r="SE40"/>
  <c r="SE39"/>
  <c r="SE38"/>
  <c r="SE37"/>
  <c r="SE36"/>
  <c r="SE35"/>
  <c r="SE34"/>
  <c r="SE33"/>
  <c r="SE32"/>
  <c r="SE30"/>
  <c r="SE29"/>
  <c r="SF26"/>
  <c r="SB26"/>
  <c r="SC41" s="1"/>
  <c r="SD41" s="1"/>
  <c r="SE25"/>
  <c r="SE24"/>
  <c r="SE23"/>
  <c r="SE22"/>
  <c r="SE21"/>
  <c r="SE20"/>
  <c r="SE19"/>
  <c r="SE18"/>
  <c r="SE17"/>
  <c r="SE16"/>
  <c r="SE14"/>
  <c r="SE13"/>
  <c r="SF10"/>
  <c r="SF24" s="1"/>
  <c r="SB10"/>
  <c r="SC25" s="1"/>
  <c r="SD25" s="1"/>
  <c r="RY90"/>
  <c r="RU89"/>
  <c r="RU88"/>
  <c r="RU87"/>
  <c r="RU86"/>
  <c r="RU85"/>
  <c r="RU84"/>
  <c r="RU83"/>
  <c r="RU81"/>
  <c r="RU80"/>
  <c r="RU79"/>
  <c r="RU78"/>
  <c r="RV74"/>
  <c r="RU73"/>
  <c r="RU72"/>
  <c r="RS72"/>
  <c r="RT72" s="1"/>
  <c r="RU71"/>
  <c r="RU70"/>
  <c r="RS70"/>
  <c r="RT70" s="1"/>
  <c r="RU69"/>
  <c r="RU68"/>
  <c r="RS68"/>
  <c r="RT68" s="1"/>
  <c r="RU67"/>
  <c r="RS66"/>
  <c r="RT66" s="1"/>
  <c r="RU66" s="1"/>
  <c r="RU65"/>
  <c r="RU64"/>
  <c r="RS64"/>
  <c r="RT64" s="1"/>
  <c r="RU63"/>
  <c r="RU62"/>
  <c r="RS62"/>
  <c r="RT62" s="1"/>
  <c r="RS60"/>
  <c r="RT60" s="1"/>
  <c r="RU60" s="1"/>
  <c r="RV58"/>
  <c r="RV72" s="1"/>
  <c r="RU58"/>
  <c r="RS73"/>
  <c r="RT73" s="1"/>
  <c r="RU57"/>
  <c r="RS57"/>
  <c r="RT57" s="1"/>
  <c r="RU56"/>
  <c r="RU55"/>
  <c r="RS55"/>
  <c r="RT55" s="1"/>
  <c r="RU54"/>
  <c r="RU53"/>
  <c r="RS53"/>
  <c r="RT53" s="1"/>
  <c r="RU52"/>
  <c r="RU51"/>
  <c r="RS51"/>
  <c r="RT51" s="1"/>
  <c r="RU49"/>
  <c r="RS49"/>
  <c r="RT49" s="1"/>
  <c r="RU48"/>
  <c r="RU47"/>
  <c r="RS47"/>
  <c r="RT47" s="1"/>
  <c r="RU46"/>
  <c r="RS45"/>
  <c r="RT45" s="1"/>
  <c r="RU45" s="1"/>
  <c r="RV42"/>
  <c r="RU41"/>
  <c r="RU40"/>
  <c r="RU39"/>
  <c r="RU38"/>
  <c r="RU37"/>
  <c r="RU36"/>
  <c r="RU35"/>
  <c r="RU33"/>
  <c r="RU32"/>
  <c r="RU31"/>
  <c r="RU30"/>
  <c r="RV26"/>
  <c r="RV40" s="1"/>
  <c r="RR26"/>
  <c r="RS41" s="1"/>
  <c r="RT41" s="1"/>
  <c r="RU25"/>
  <c r="RU24"/>
  <c r="RU23"/>
  <c r="RU22"/>
  <c r="RU21"/>
  <c r="RU20"/>
  <c r="RU19"/>
  <c r="RU17"/>
  <c r="RU16"/>
  <c r="RU15"/>
  <c r="RU14"/>
  <c r="RV10"/>
  <c r="RR10"/>
  <c r="RO90"/>
  <c r="RK89"/>
  <c r="RK88"/>
  <c r="RK87"/>
  <c r="RK86"/>
  <c r="RK85"/>
  <c r="RK84"/>
  <c r="RK83"/>
  <c r="RK82"/>
  <c r="RK81"/>
  <c r="RK80"/>
  <c r="RK79"/>
  <c r="RK78"/>
  <c r="RL74"/>
  <c r="RL88" s="1"/>
  <c r="RI89"/>
  <c r="RJ89" s="1"/>
  <c r="RK73"/>
  <c r="RK72"/>
  <c r="RK71"/>
  <c r="RK70"/>
  <c r="RK69"/>
  <c r="RK68"/>
  <c r="RK67"/>
  <c r="RK66"/>
  <c r="RK65"/>
  <c r="RK64"/>
  <c r="RK63"/>
  <c r="RK62"/>
  <c r="RL58"/>
  <c r="RL73" s="1"/>
  <c r="RI72"/>
  <c r="RJ72" s="1"/>
  <c r="RK57"/>
  <c r="RK56"/>
  <c r="RK55"/>
  <c r="RK54"/>
  <c r="RK53"/>
  <c r="RK52"/>
  <c r="RK51"/>
  <c r="RK50"/>
  <c r="RK49"/>
  <c r="RK48"/>
  <c r="RK47"/>
  <c r="RK46"/>
  <c r="RL42"/>
  <c r="RL56" s="1"/>
  <c r="RI57"/>
  <c r="RJ57" s="1"/>
  <c r="RK41"/>
  <c r="RK40"/>
  <c r="RK39"/>
  <c r="RK38"/>
  <c r="RK37"/>
  <c r="RK36"/>
  <c r="RK35"/>
  <c r="RK34"/>
  <c r="RK33"/>
  <c r="RK32"/>
  <c r="RK31"/>
  <c r="RK30"/>
  <c r="RL26"/>
  <c r="RL41" s="1"/>
  <c r="RH26"/>
  <c r="RI40" s="1"/>
  <c r="RJ40" s="1"/>
  <c r="RK25"/>
  <c r="RK24"/>
  <c r="RK23"/>
  <c r="RK22"/>
  <c r="RK21"/>
  <c r="RK20"/>
  <c r="RK19"/>
  <c r="RK18"/>
  <c r="RK17"/>
  <c r="RK16"/>
  <c r="RK15"/>
  <c r="RK14"/>
  <c r="RL10"/>
  <c r="RL24" s="1"/>
  <c r="RH10"/>
  <c r="RI25" s="1"/>
  <c r="RJ25" s="1"/>
  <c r="RE90"/>
  <c r="RA89"/>
  <c r="RA88"/>
  <c r="RA87"/>
  <c r="RA86"/>
  <c r="RA85"/>
  <c r="RA84"/>
  <c r="RA83"/>
  <c r="RA82"/>
  <c r="RA81"/>
  <c r="RA79"/>
  <c r="RA78"/>
  <c r="RB74"/>
  <c r="RB88" s="1"/>
  <c r="QY89"/>
  <c r="QZ89" s="1"/>
  <c r="RA73"/>
  <c r="RA72"/>
  <c r="RA71"/>
  <c r="RA70"/>
  <c r="RA69"/>
  <c r="RA68"/>
  <c r="RA67"/>
  <c r="RA66"/>
  <c r="RA65"/>
  <c r="RA63"/>
  <c r="RA62"/>
  <c r="RB58"/>
  <c r="RB73" s="1"/>
  <c r="QY72"/>
  <c r="QZ72" s="1"/>
  <c r="RA57"/>
  <c r="RA56"/>
  <c r="RA55"/>
  <c r="RA54"/>
  <c r="RA53"/>
  <c r="RA52"/>
  <c r="RA51"/>
  <c r="RA50"/>
  <c r="RA49"/>
  <c r="RA47"/>
  <c r="RA46"/>
  <c r="RB42"/>
  <c r="RB56" s="1"/>
  <c r="QY57"/>
  <c r="QZ57" s="1"/>
  <c r="RA41"/>
  <c r="RA40"/>
  <c r="RA39"/>
  <c r="RA38"/>
  <c r="RA37"/>
  <c r="RA36"/>
  <c r="RA35"/>
  <c r="RA34"/>
  <c r="RA33"/>
  <c r="RA31"/>
  <c r="RA30"/>
  <c r="RB26"/>
  <c r="RB41" s="1"/>
  <c r="QX26"/>
  <c r="QY40" s="1"/>
  <c r="QZ40" s="1"/>
  <c r="RA25"/>
  <c r="RA24"/>
  <c r="RA23"/>
  <c r="RA22"/>
  <c r="RA21"/>
  <c r="RA20"/>
  <c r="RA19"/>
  <c r="RA18"/>
  <c r="RA17"/>
  <c r="RA15"/>
  <c r="RA14"/>
  <c r="RB10"/>
  <c r="RB24" s="1"/>
  <c r="QX10"/>
  <c r="QY25" s="1"/>
  <c r="QZ25" s="1"/>
  <c r="QU90"/>
  <c r="QQ89"/>
  <c r="QQ88"/>
  <c r="QQ87"/>
  <c r="QQ86"/>
  <c r="QQ85"/>
  <c r="QQ84"/>
  <c r="QQ83"/>
  <c r="QQ82"/>
  <c r="QQ81"/>
  <c r="QQ80"/>
  <c r="QQ79"/>
  <c r="QQ78"/>
  <c r="QR74"/>
  <c r="QR88" s="1"/>
  <c r="QO89"/>
  <c r="QP89" s="1"/>
  <c r="QQ73"/>
  <c r="QQ72"/>
  <c r="QQ71"/>
  <c r="QQ70"/>
  <c r="QQ69"/>
  <c r="QQ68"/>
  <c r="QQ67"/>
  <c r="QQ66"/>
  <c r="QQ65"/>
  <c r="QQ64"/>
  <c r="QQ63"/>
  <c r="QQ62"/>
  <c r="QR58"/>
  <c r="QR73" s="1"/>
  <c r="QO72"/>
  <c r="QP72" s="1"/>
  <c r="QQ57"/>
  <c r="QQ56"/>
  <c r="QQ55"/>
  <c r="QQ54"/>
  <c r="QQ53"/>
  <c r="QQ52"/>
  <c r="QQ51"/>
  <c r="QQ50"/>
  <c r="QQ49"/>
  <c r="QQ48"/>
  <c r="QQ47"/>
  <c r="QQ46"/>
  <c r="QR42"/>
  <c r="QR56" s="1"/>
  <c r="QO57"/>
  <c r="QP57" s="1"/>
  <c r="QQ41"/>
  <c r="QQ40"/>
  <c r="QQ39"/>
  <c r="QQ38"/>
  <c r="QQ37"/>
  <c r="QQ36"/>
  <c r="QQ35"/>
  <c r="QQ34"/>
  <c r="QQ33"/>
  <c r="QQ32"/>
  <c r="QQ31"/>
  <c r="QQ30"/>
  <c r="QR26"/>
  <c r="QR41" s="1"/>
  <c r="QN26"/>
  <c r="QO40" s="1"/>
  <c r="QP40" s="1"/>
  <c r="QQ25"/>
  <c r="QQ24"/>
  <c r="QQ23"/>
  <c r="QQ22"/>
  <c r="QQ21"/>
  <c r="QQ20"/>
  <c r="QQ19"/>
  <c r="QQ18"/>
  <c r="QQ17"/>
  <c r="QQ16"/>
  <c r="QQ15"/>
  <c r="QQ14"/>
  <c r="QR10"/>
  <c r="QR24" s="1"/>
  <c r="QN10"/>
  <c r="QO25" s="1"/>
  <c r="QP25" s="1"/>
  <c r="QK90"/>
  <c r="QG89"/>
  <c r="QG88"/>
  <c r="QG87"/>
  <c r="QG86"/>
  <c r="QG85"/>
  <c r="QG84"/>
  <c r="QG83"/>
  <c r="QG82"/>
  <c r="QG81"/>
  <c r="QG80"/>
  <c r="QG79"/>
  <c r="QG78"/>
  <c r="QH74"/>
  <c r="QH88" s="1"/>
  <c r="QE89"/>
  <c r="QF89" s="1"/>
  <c r="QG73"/>
  <c r="QG72"/>
  <c r="QG71"/>
  <c r="QG70"/>
  <c r="QG69"/>
  <c r="QG68"/>
  <c r="QG67"/>
  <c r="QG66"/>
  <c r="QG65"/>
  <c r="QG64"/>
  <c r="QG63"/>
  <c r="QG62"/>
  <c r="QH58"/>
  <c r="QH73" s="1"/>
  <c r="QE72"/>
  <c r="QF72" s="1"/>
  <c r="QG57"/>
  <c r="QG56"/>
  <c r="QG55"/>
  <c r="QG54"/>
  <c r="QG53"/>
  <c r="QG52"/>
  <c r="QG51"/>
  <c r="QG50"/>
  <c r="QG49"/>
  <c r="QG48"/>
  <c r="QG47"/>
  <c r="QG46"/>
  <c r="QH42"/>
  <c r="QH56" s="1"/>
  <c r="QE57"/>
  <c r="QF57" s="1"/>
  <c r="QG41"/>
  <c r="QG40"/>
  <c r="QG39"/>
  <c r="QG38"/>
  <c r="QG37"/>
  <c r="QG36"/>
  <c r="QG35"/>
  <c r="QG34"/>
  <c r="QG33"/>
  <c r="QG32"/>
  <c r="QG31"/>
  <c r="QG30"/>
  <c r="QH26"/>
  <c r="QH41" s="1"/>
  <c r="QD26"/>
  <c r="QE40" s="1"/>
  <c r="QF40" s="1"/>
  <c r="QG25"/>
  <c r="QG24"/>
  <c r="QG23"/>
  <c r="QG22"/>
  <c r="QG21"/>
  <c r="QG20"/>
  <c r="QG19"/>
  <c r="QG18"/>
  <c r="QG17"/>
  <c r="QG16"/>
  <c r="QG15"/>
  <c r="QG14"/>
  <c r="QH10"/>
  <c r="QH24" s="1"/>
  <c r="QD10"/>
  <c r="QE25" s="1"/>
  <c r="QF25" s="1"/>
  <c r="QA90"/>
  <c r="PW89"/>
  <c r="PW88"/>
  <c r="PW87"/>
  <c r="PW86"/>
  <c r="PW85"/>
  <c r="PW84"/>
  <c r="PW83"/>
  <c r="PW82"/>
  <c r="PW81"/>
  <c r="PW80"/>
  <c r="PW79"/>
  <c r="PW78"/>
  <c r="PX74"/>
  <c r="PX88" s="1"/>
  <c r="PU89"/>
  <c r="PV89" s="1"/>
  <c r="PW73"/>
  <c r="PW72"/>
  <c r="PW71"/>
  <c r="PW70"/>
  <c r="PW69"/>
  <c r="PW68"/>
  <c r="PW67"/>
  <c r="PW66"/>
  <c r="PW65"/>
  <c r="PW64"/>
  <c r="PW63"/>
  <c r="PW62"/>
  <c r="PX58"/>
  <c r="PX73" s="1"/>
  <c r="PU72"/>
  <c r="PV72" s="1"/>
  <c r="PW57"/>
  <c r="PW56"/>
  <c r="PW55"/>
  <c r="PW54"/>
  <c r="PW53"/>
  <c r="PW52"/>
  <c r="PW51"/>
  <c r="PW50"/>
  <c r="PW49"/>
  <c r="PW48"/>
  <c r="PW47"/>
  <c r="PW46"/>
  <c r="PX42"/>
  <c r="PX56" s="1"/>
  <c r="PU57"/>
  <c r="PV57" s="1"/>
  <c r="PW41"/>
  <c r="PW40"/>
  <c r="PW39"/>
  <c r="PW38"/>
  <c r="PW37"/>
  <c r="PW36"/>
  <c r="PW35"/>
  <c r="PW34"/>
  <c r="PW33"/>
  <c r="PW32"/>
  <c r="PW31"/>
  <c r="PW30"/>
  <c r="PX26"/>
  <c r="PX41" s="1"/>
  <c r="PT26"/>
  <c r="PU40" s="1"/>
  <c r="PV40" s="1"/>
  <c r="PW25"/>
  <c r="PW24"/>
  <c r="PW23"/>
  <c r="PW22"/>
  <c r="PW21"/>
  <c r="PW20"/>
  <c r="PW19"/>
  <c r="PW18"/>
  <c r="PW17"/>
  <c r="PW16"/>
  <c r="PW15"/>
  <c r="PW14"/>
  <c r="PX10"/>
  <c r="PX24" s="1"/>
  <c r="PT10"/>
  <c r="PU25" s="1"/>
  <c r="PV25" s="1"/>
  <c r="PQ90"/>
  <c r="PM89"/>
  <c r="PM88"/>
  <c r="PK88"/>
  <c r="PL88" s="1"/>
  <c r="PM87"/>
  <c r="PM86"/>
  <c r="PK86"/>
  <c r="PL86" s="1"/>
  <c r="PM85"/>
  <c r="PM84"/>
  <c r="PK84"/>
  <c r="PL84" s="1"/>
  <c r="PM83"/>
  <c r="PM82"/>
  <c r="PK82"/>
  <c r="PL82" s="1"/>
  <c r="PM81"/>
  <c r="PM80"/>
  <c r="PK80"/>
  <c r="PL80" s="1"/>
  <c r="PM79"/>
  <c r="PM78"/>
  <c r="PK78"/>
  <c r="PL78" s="1"/>
  <c r="PK76"/>
  <c r="PL76" s="1"/>
  <c r="PM76" s="1"/>
  <c r="PN74"/>
  <c r="PN88" s="1"/>
  <c r="PO88" s="1"/>
  <c r="PM74"/>
  <c r="PK89"/>
  <c r="PL89" s="1"/>
  <c r="PM73"/>
  <c r="PM72"/>
  <c r="PM71"/>
  <c r="PM70"/>
  <c r="PM69"/>
  <c r="PM68"/>
  <c r="PM67"/>
  <c r="PM66"/>
  <c r="PM65"/>
  <c r="PM64"/>
  <c r="PM63"/>
  <c r="PM62"/>
  <c r="PN58"/>
  <c r="PM57"/>
  <c r="PM56"/>
  <c r="PK56"/>
  <c r="PL56" s="1"/>
  <c r="PM55"/>
  <c r="PM54"/>
  <c r="PK54"/>
  <c r="PL54" s="1"/>
  <c r="PM53"/>
  <c r="PM52"/>
  <c r="PK52"/>
  <c r="PL52" s="1"/>
  <c r="PM51"/>
  <c r="PM50"/>
  <c r="PK50"/>
  <c r="PL50" s="1"/>
  <c r="PM49"/>
  <c r="PM48"/>
  <c r="PK48"/>
  <c r="PL48" s="1"/>
  <c r="PM47"/>
  <c r="PM46"/>
  <c r="PK46"/>
  <c r="PL46" s="1"/>
  <c r="PK44"/>
  <c r="PL44" s="1"/>
  <c r="PN42"/>
  <c r="PN56" s="1"/>
  <c r="PM42"/>
  <c r="PK57"/>
  <c r="PL57" s="1"/>
  <c r="PM41"/>
  <c r="PM40"/>
  <c r="PM39"/>
  <c r="PM38"/>
  <c r="PM37"/>
  <c r="PM36"/>
  <c r="PM35"/>
  <c r="PM34"/>
  <c r="PM33"/>
  <c r="PM32"/>
  <c r="PM31"/>
  <c r="PM30"/>
  <c r="PN26"/>
  <c r="PJ26"/>
  <c r="PK41" s="1"/>
  <c r="PL41" s="1"/>
  <c r="PM25"/>
  <c r="PM24"/>
  <c r="PM23"/>
  <c r="PM22"/>
  <c r="PM21"/>
  <c r="PM20"/>
  <c r="PM19"/>
  <c r="PM18"/>
  <c r="PM17"/>
  <c r="PM16"/>
  <c r="PM15"/>
  <c r="PM14"/>
  <c r="PN10"/>
  <c r="PN24" s="1"/>
  <c r="PJ10"/>
  <c r="PK25" s="1"/>
  <c r="PL25" s="1"/>
  <c r="PG90"/>
  <c r="PC89"/>
  <c r="PC88"/>
  <c r="PC87"/>
  <c r="PC86"/>
  <c r="PC85"/>
  <c r="PC84"/>
  <c r="PC83"/>
  <c r="PC82"/>
  <c r="PC81"/>
  <c r="PC78"/>
  <c r="PC77"/>
  <c r="PD74"/>
  <c r="PD88" s="1"/>
  <c r="PA89"/>
  <c r="PB89" s="1"/>
  <c r="PC73"/>
  <c r="PC72"/>
  <c r="PC71"/>
  <c r="PC70"/>
  <c r="PC69"/>
  <c r="PC68"/>
  <c r="PC67"/>
  <c r="PC66"/>
  <c r="PC65"/>
  <c r="PC62"/>
  <c r="PC61"/>
  <c r="PD58"/>
  <c r="PD73" s="1"/>
  <c r="PA72"/>
  <c r="PB72" s="1"/>
  <c r="PC57"/>
  <c r="PC56"/>
  <c r="PC55"/>
  <c r="PC54"/>
  <c r="PC53"/>
  <c r="PC52"/>
  <c r="PC51"/>
  <c r="PC50"/>
  <c r="PC49"/>
  <c r="PC46"/>
  <c r="PC45"/>
  <c r="PD42"/>
  <c r="PD56" s="1"/>
  <c r="PA57"/>
  <c r="PB57" s="1"/>
  <c r="PC41"/>
  <c r="PC40"/>
  <c r="PC39"/>
  <c r="PC38"/>
  <c r="PC37"/>
  <c r="PC36"/>
  <c r="PC35"/>
  <c r="PC34"/>
  <c r="PC33"/>
  <c r="PC30"/>
  <c r="PC29"/>
  <c r="PD26"/>
  <c r="PD41" s="1"/>
  <c r="OZ26"/>
  <c r="PA40" s="1"/>
  <c r="PB40" s="1"/>
  <c r="PC25"/>
  <c r="PC24"/>
  <c r="PC23"/>
  <c r="PC22"/>
  <c r="PC21"/>
  <c r="PC20"/>
  <c r="PC19"/>
  <c r="PC18"/>
  <c r="PC17"/>
  <c r="PC14"/>
  <c r="PC13"/>
  <c r="PD10"/>
  <c r="PD24" s="1"/>
  <c r="OZ10"/>
  <c r="PA25" s="1"/>
  <c r="PB25" s="1"/>
  <c r="OW90"/>
  <c r="OS89"/>
  <c r="OS88"/>
  <c r="OQ88"/>
  <c r="OR88" s="1"/>
  <c r="OS87"/>
  <c r="OS86"/>
  <c r="OQ86"/>
  <c r="OR86" s="1"/>
  <c r="OS85"/>
  <c r="OS84"/>
  <c r="OQ84"/>
  <c r="OR84" s="1"/>
  <c r="OS83"/>
  <c r="OS82"/>
  <c r="OQ82"/>
  <c r="OR82" s="1"/>
  <c r="OS81"/>
  <c r="OS80"/>
  <c r="OQ80"/>
  <c r="OR80" s="1"/>
  <c r="OS79"/>
  <c r="OS78"/>
  <c r="OQ78"/>
  <c r="OR78" s="1"/>
  <c r="OQ76"/>
  <c r="OR76" s="1"/>
  <c r="OS76" s="1"/>
  <c r="OT74"/>
  <c r="OT88" s="1"/>
  <c r="OU88" s="1"/>
  <c r="OS74"/>
  <c r="OQ89"/>
  <c r="OR89" s="1"/>
  <c r="OS73"/>
  <c r="OS72"/>
  <c r="OS71"/>
  <c r="OS70"/>
  <c r="OS69"/>
  <c r="OS68"/>
  <c r="OS67"/>
  <c r="OS66"/>
  <c r="OS65"/>
  <c r="OS64"/>
  <c r="OS63"/>
  <c r="OS62"/>
  <c r="OT58"/>
  <c r="OS57"/>
  <c r="OS56"/>
  <c r="OQ56"/>
  <c r="OR56" s="1"/>
  <c r="OS55"/>
  <c r="OS54"/>
  <c r="OQ54"/>
  <c r="OR54" s="1"/>
  <c r="OS53"/>
  <c r="OS52"/>
  <c r="OQ52"/>
  <c r="OR52" s="1"/>
  <c r="OS51"/>
  <c r="OS50"/>
  <c r="OQ50"/>
  <c r="OR50" s="1"/>
  <c r="OS49"/>
  <c r="OS48"/>
  <c r="OQ48"/>
  <c r="OR48" s="1"/>
  <c r="OS47"/>
  <c r="OS46"/>
  <c r="OQ46"/>
  <c r="OR46" s="1"/>
  <c r="OQ44"/>
  <c r="OR44" s="1"/>
  <c r="OT42"/>
  <c r="OT56" s="1"/>
  <c r="OS42"/>
  <c r="OQ57"/>
  <c r="OR57" s="1"/>
  <c r="OS41"/>
  <c r="OS40"/>
  <c r="OS39"/>
  <c r="OS38"/>
  <c r="OS37"/>
  <c r="OS36"/>
  <c r="OS35"/>
  <c r="OS34"/>
  <c r="OS33"/>
  <c r="OS32"/>
  <c r="OS31"/>
  <c r="OS30"/>
  <c r="OT26"/>
  <c r="OP26"/>
  <c r="OQ41" s="1"/>
  <c r="OR41" s="1"/>
  <c r="OS25"/>
  <c r="OS24"/>
  <c r="OS23"/>
  <c r="OS22"/>
  <c r="OS21"/>
  <c r="OS20"/>
  <c r="OS19"/>
  <c r="OS18"/>
  <c r="OS17"/>
  <c r="OS16"/>
  <c r="OS15"/>
  <c r="OS14"/>
  <c r="OT10"/>
  <c r="OT24" s="1"/>
  <c r="OP10"/>
  <c r="OQ25" s="1"/>
  <c r="OR25" s="1"/>
  <c r="OM90"/>
  <c r="OI89"/>
  <c r="OI88"/>
  <c r="OI87"/>
  <c r="OI86"/>
  <c r="OI85"/>
  <c r="OI84"/>
  <c r="OI83"/>
  <c r="OI82"/>
  <c r="OI81"/>
  <c r="OI79"/>
  <c r="OI78"/>
  <c r="OI76"/>
  <c r="OJ74"/>
  <c r="OJ88" s="1"/>
  <c r="OG89"/>
  <c r="OH89" s="1"/>
  <c r="OI73"/>
  <c r="OI72"/>
  <c r="OI71"/>
  <c r="OI70"/>
  <c r="OI69"/>
  <c r="OI68"/>
  <c r="OI67"/>
  <c r="OI66"/>
  <c r="OI65"/>
  <c r="OI63"/>
  <c r="OI62"/>
  <c r="OI60"/>
  <c r="OJ58"/>
  <c r="OJ73" s="1"/>
  <c r="OG72"/>
  <c r="OH72" s="1"/>
  <c r="OI57"/>
  <c r="OI56"/>
  <c r="OI55"/>
  <c r="OI54"/>
  <c r="OI53"/>
  <c r="OI52"/>
  <c r="OI51"/>
  <c r="OI50"/>
  <c r="OI49"/>
  <c r="OI47"/>
  <c r="OI46"/>
  <c r="OI44"/>
  <c r="OJ42"/>
  <c r="OJ56" s="1"/>
  <c r="OG57"/>
  <c r="OH57" s="1"/>
  <c r="OI41"/>
  <c r="OI40"/>
  <c r="OI39"/>
  <c r="OI38"/>
  <c r="OI37"/>
  <c r="OI36"/>
  <c r="OI35"/>
  <c r="OI34"/>
  <c r="OI33"/>
  <c r="OI31"/>
  <c r="OI30"/>
  <c r="OI28"/>
  <c r="OJ26"/>
  <c r="OJ41" s="1"/>
  <c r="OF26"/>
  <c r="OG40" s="1"/>
  <c r="OH40" s="1"/>
  <c r="OI25"/>
  <c r="OI24"/>
  <c r="OI23"/>
  <c r="OI22"/>
  <c r="OI21"/>
  <c r="OI20"/>
  <c r="OI19"/>
  <c r="OI18"/>
  <c r="OI17"/>
  <c r="OI15"/>
  <c r="OI14"/>
  <c r="OI12"/>
  <c r="OJ10"/>
  <c r="OJ24" s="1"/>
  <c r="OF10"/>
  <c r="OG25" s="1"/>
  <c r="OH25" s="1"/>
  <c r="OC90"/>
  <c r="NY89"/>
  <c r="NY88"/>
  <c r="NY87"/>
  <c r="NY86"/>
  <c r="NY85"/>
  <c r="NY83"/>
  <c r="NY82"/>
  <c r="NY81"/>
  <c r="NY80"/>
  <c r="NY76"/>
  <c r="NZ74"/>
  <c r="NZ88" s="1"/>
  <c r="NW89"/>
  <c r="NX89" s="1"/>
  <c r="NY73"/>
  <c r="NY72"/>
  <c r="NY71"/>
  <c r="NY70"/>
  <c r="NY69"/>
  <c r="NY67"/>
  <c r="NY66"/>
  <c r="NY65"/>
  <c r="NY64"/>
  <c r="NY60"/>
  <c r="NZ58"/>
  <c r="NZ73" s="1"/>
  <c r="NW72"/>
  <c r="NX72" s="1"/>
  <c r="NY57"/>
  <c r="NY56"/>
  <c r="NY55"/>
  <c r="NY54"/>
  <c r="NY53"/>
  <c r="NY51"/>
  <c r="NY50"/>
  <c r="NY49"/>
  <c r="NY48"/>
  <c r="NY44"/>
  <c r="NZ42"/>
  <c r="NZ56" s="1"/>
  <c r="NW57"/>
  <c r="NX57" s="1"/>
  <c r="NY41"/>
  <c r="NY40"/>
  <c r="NY39"/>
  <c r="NY38"/>
  <c r="NY37"/>
  <c r="NY35"/>
  <c r="NY34"/>
  <c r="NY33"/>
  <c r="NY32"/>
  <c r="NY28"/>
  <c r="NZ26"/>
  <c r="NZ41" s="1"/>
  <c r="NV26"/>
  <c r="NW40" s="1"/>
  <c r="NX40" s="1"/>
  <c r="NY25"/>
  <c r="NY24"/>
  <c r="NY23"/>
  <c r="NY22"/>
  <c r="NY21"/>
  <c r="NY19"/>
  <c r="NY18"/>
  <c r="NY17"/>
  <c r="NY16"/>
  <c r="NY12"/>
  <c r="NZ10"/>
  <c r="NZ24" s="1"/>
  <c r="NV10"/>
  <c r="NW25" s="1"/>
  <c r="NX25" s="1"/>
  <c r="NS90"/>
  <c r="NO89"/>
  <c r="NO87"/>
  <c r="NO86"/>
  <c r="NO85"/>
  <c r="NO84"/>
  <c r="NO83"/>
  <c r="NO81"/>
  <c r="NO80"/>
  <c r="NO79"/>
  <c r="NO78"/>
  <c r="NP74"/>
  <c r="NP88" s="1"/>
  <c r="NM89"/>
  <c r="NN89" s="1"/>
  <c r="NO73"/>
  <c r="NO71"/>
  <c r="NO70"/>
  <c r="NO69"/>
  <c r="NO68"/>
  <c r="NO67"/>
  <c r="NO65"/>
  <c r="NO64"/>
  <c r="NO63"/>
  <c r="NO62"/>
  <c r="NP58"/>
  <c r="NP73" s="1"/>
  <c r="NM72"/>
  <c r="NN72" s="1"/>
  <c r="NO72" s="1"/>
  <c r="NO57"/>
  <c r="NO55"/>
  <c r="NO54"/>
  <c r="NO53"/>
  <c r="NO52"/>
  <c r="NO51"/>
  <c r="NO49"/>
  <c r="NO48"/>
  <c r="NO47"/>
  <c r="NO46"/>
  <c r="NP42"/>
  <c r="NP56" s="1"/>
  <c r="NM57"/>
  <c r="NN57" s="1"/>
  <c r="NO41"/>
  <c r="NO39"/>
  <c r="NO38"/>
  <c r="NO37"/>
  <c r="NO36"/>
  <c r="NO35"/>
  <c r="NO33"/>
  <c r="NO32"/>
  <c r="NO31"/>
  <c r="NO30"/>
  <c r="NP26"/>
  <c r="NP41" s="1"/>
  <c r="NL26"/>
  <c r="NM40" s="1"/>
  <c r="NN40" s="1"/>
  <c r="NO40" s="1"/>
  <c r="NO25"/>
  <c r="NO23"/>
  <c r="NO22"/>
  <c r="NO21"/>
  <c r="NO20"/>
  <c r="NO19"/>
  <c r="NO17"/>
  <c r="NO16"/>
  <c r="NO15"/>
  <c r="NO14"/>
  <c r="NP10"/>
  <c r="NP24" s="1"/>
  <c r="NL10"/>
  <c r="NM25" s="1"/>
  <c r="NN25" s="1"/>
  <c r="NI90"/>
  <c r="NE89"/>
  <c r="NE88"/>
  <c r="NE87"/>
  <c r="NE86"/>
  <c r="NE85"/>
  <c r="NE84"/>
  <c r="NE83"/>
  <c r="NE81"/>
  <c r="NE80"/>
  <c r="NE79"/>
  <c r="NE78"/>
  <c r="NF74"/>
  <c r="NF88" s="1"/>
  <c r="NC89"/>
  <c r="ND89" s="1"/>
  <c r="NE73"/>
  <c r="NE72"/>
  <c r="NE71"/>
  <c r="NE70"/>
  <c r="NE69"/>
  <c r="NE68"/>
  <c r="NE67"/>
  <c r="NE65"/>
  <c r="NE64"/>
  <c r="NE63"/>
  <c r="NE62"/>
  <c r="NF58"/>
  <c r="NF73" s="1"/>
  <c r="NC72"/>
  <c r="ND72" s="1"/>
  <c r="NE57"/>
  <c r="NE56"/>
  <c r="NE55"/>
  <c r="NE54"/>
  <c r="NE53"/>
  <c r="NE52"/>
  <c r="NE51"/>
  <c r="NE49"/>
  <c r="NE48"/>
  <c r="NE47"/>
  <c r="NE46"/>
  <c r="NF42"/>
  <c r="NF56" s="1"/>
  <c r="NC57"/>
  <c r="ND57" s="1"/>
  <c r="NE41"/>
  <c r="NE40"/>
  <c r="NE39"/>
  <c r="NE38"/>
  <c r="NE37"/>
  <c r="NE36"/>
  <c r="NE35"/>
  <c r="NE33"/>
  <c r="NE32"/>
  <c r="NE31"/>
  <c r="NE30"/>
  <c r="NF26"/>
  <c r="NF41" s="1"/>
  <c r="NB26"/>
  <c r="NC40" s="1"/>
  <c r="ND40" s="1"/>
  <c r="NE25"/>
  <c r="NE24"/>
  <c r="NE23"/>
  <c r="NE22"/>
  <c r="NE21"/>
  <c r="NE20"/>
  <c r="NE19"/>
  <c r="NE17"/>
  <c r="NE16"/>
  <c r="NE15"/>
  <c r="NE14"/>
  <c r="NF10"/>
  <c r="NF24" s="1"/>
  <c r="NB10"/>
  <c r="NC25" s="1"/>
  <c r="ND25" s="1"/>
  <c r="MY90"/>
  <c r="MU89"/>
  <c r="MU88"/>
  <c r="MU87"/>
  <c r="MU86"/>
  <c r="MU85"/>
  <c r="MU81"/>
  <c r="MU80"/>
  <c r="MU79"/>
  <c r="MU78"/>
  <c r="MV74"/>
  <c r="MV88" s="1"/>
  <c r="MS89"/>
  <c r="MT89" s="1"/>
  <c r="MU73"/>
  <c r="MU72"/>
  <c r="MU71"/>
  <c r="MU70"/>
  <c r="MU69"/>
  <c r="MU65"/>
  <c r="MU64"/>
  <c r="MU63"/>
  <c r="MU62"/>
  <c r="MV58"/>
  <c r="MV73" s="1"/>
  <c r="MS72"/>
  <c r="MT72" s="1"/>
  <c r="MU57"/>
  <c r="MU56"/>
  <c r="MU55"/>
  <c r="MU54"/>
  <c r="MU53"/>
  <c r="MU49"/>
  <c r="MU48"/>
  <c r="MU47"/>
  <c r="MU46"/>
  <c r="MV42"/>
  <c r="MV56" s="1"/>
  <c r="MS57"/>
  <c r="MT57" s="1"/>
  <c r="MU41"/>
  <c r="MU40"/>
  <c r="MU39"/>
  <c r="MU38"/>
  <c r="MU37"/>
  <c r="MU33"/>
  <c r="MU32"/>
  <c r="MU31"/>
  <c r="MU30"/>
  <c r="MV26"/>
  <c r="MV41" s="1"/>
  <c r="MR26"/>
  <c r="MS40" s="1"/>
  <c r="MT40" s="1"/>
  <c r="MU25"/>
  <c r="MU24"/>
  <c r="MU23"/>
  <c r="MU22"/>
  <c r="MU21"/>
  <c r="MU17"/>
  <c r="MU16"/>
  <c r="MU15"/>
  <c r="MU14"/>
  <c r="MV10"/>
  <c r="MV24" s="1"/>
  <c r="MR10"/>
  <c r="MS25" s="1"/>
  <c r="MT25" s="1"/>
  <c r="MO90"/>
  <c r="MK89"/>
  <c r="MK87"/>
  <c r="MK86"/>
  <c r="MK85"/>
  <c r="MK84"/>
  <c r="MK83"/>
  <c r="MK81"/>
  <c r="MK80"/>
  <c r="MK79"/>
  <c r="MK78"/>
  <c r="ML74"/>
  <c r="ML88" s="1"/>
  <c r="MI89"/>
  <c r="MJ89" s="1"/>
  <c r="MK73"/>
  <c r="MK71"/>
  <c r="MK70"/>
  <c r="MK69"/>
  <c r="MK68"/>
  <c r="MK67"/>
  <c r="MK65"/>
  <c r="MK64"/>
  <c r="MK63"/>
  <c r="MK62"/>
  <c r="ML58"/>
  <c r="ML73" s="1"/>
  <c r="MI72"/>
  <c r="MJ72" s="1"/>
  <c r="MK72" s="1"/>
  <c r="MK57"/>
  <c r="MK55"/>
  <c r="MK54"/>
  <c r="MK53"/>
  <c r="MK52"/>
  <c r="MK51"/>
  <c r="MK49"/>
  <c r="MK48"/>
  <c r="MK47"/>
  <c r="MK46"/>
  <c r="ML42"/>
  <c r="ML56" s="1"/>
  <c r="MI57"/>
  <c r="MJ57" s="1"/>
  <c r="MK41"/>
  <c r="MK39"/>
  <c r="MK38"/>
  <c r="MK37"/>
  <c r="MK36"/>
  <c r="MK35"/>
  <c r="MK33"/>
  <c r="MK32"/>
  <c r="MK31"/>
  <c r="MK30"/>
  <c r="ML26"/>
  <c r="ML41" s="1"/>
  <c r="MH26"/>
  <c r="MI40" s="1"/>
  <c r="MJ40" s="1"/>
  <c r="MK40" s="1"/>
  <c r="MK25"/>
  <c r="MK23"/>
  <c r="MK22"/>
  <c r="MK21"/>
  <c r="MK20"/>
  <c r="MK19"/>
  <c r="MK17"/>
  <c r="MK16"/>
  <c r="MK15"/>
  <c r="MK14"/>
  <c r="ML10"/>
  <c r="ML24" s="1"/>
  <c r="MH10"/>
  <c r="MI25" s="1"/>
  <c r="MJ25" s="1"/>
  <c r="ME90"/>
  <c r="MA89"/>
  <c r="MA88"/>
  <c r="MA87"/>
  <c r="MA86"/>
  <c r="MA85"/>
  <c r="MA84"/>
  <c r="MA83"/>
  <c r="MA81"/>
  <c r="MA80"/>
  <c r="MA79"/>
  <c r="MA78"/>
  <c r="MB74"/>
  <c r="MB88" s="1"/>
  <c r="LY89"/>
  <c r="LZ89" s="1"/>
  <c r="MA73"/>
  <c r="MA72"/>
  <c r="MA71"/>
  <c r="MA70"/>
  <c r="MA69"/>
  <c r="MA68"/>
  <c r="MA67"/>
  <c r="MA65"/>
  <c r="MA64"/>
  <c r="MA63"/>
  <c r="MA62"/>
  <c r="MB58"/>
  <c r="MB73" s="1"/>
  <c r="LY72"/>
  <c r="LZ72" s="1"/>
  <c r="MA57"/>
  <c r="MA56"/>
  <c r="MA55"/>
  <c r="MA54"/>
  <c r="MA53"/>
  <c r="MA52"/>
  <c r="MA51"/>
  <c r="MA49"/>
  <c r="MA48"/>
  <c r="MA47"/>
  <c r="MA46"/>
  <c r="MB42"/>
  <c r="MB56" s="1"/>
  <c r="LY57"/>
  <c r="LZ57" s="1"/>
  <c r="MA41"/>
  <c r="MA40"/>
  <c r="MA39"/>
  <c r="MA38"/>
  <c r="MA37"/>
  <c r="MA36"/>
  <c r="MA35"/>
  <c r="MA33"/>
  <c r="MA32"/>
  <c r="MA31"/>
  <c r="MA30"/>
  <c r="MB26"/>
  <c r="MB41" s="1"/>
  <c r="LX26"/>
  <c r="LY40" s="1"/>
  <c r="LZ40" s="1"/>
  <c r="MA25"/>
  <c r="MA24"/>
  <c r="MA23"/>
  <c r="MA22"/>
  <c r="MA21"/>
  <c r="MA20"/>
  <c r="MA19"/>
  <c r="MA17"/>
  <c r="MA16"/>
  <c r="MA15"/>
  <c r="MA14"/>
  <c r="MB10"/>
  <c r="MB24" s="1"/>
  <c r="LX10"/>
  <c r="LY25" s="1"/>
  <c r="LZ25" s="1"/>
  <c r="LU90"/>
  <c r="LQ89"/>
  <c r="LQ88"/>
  <c r="LQ87"/>
  <c r="LQ86"/>
  <c r="LQ85"/>
  <c r="LQ84"/>
  <c r="LQ83"/>
  <c r="LQ81"/>
  <c r="LQ80"/>
  <c r="LQ79"/>
  <c r="LQ78"/>
  <c r="LR74"/>
  <c r="LR88" s="1"/>
  <c r="LO89"/>
  <c r="LP89" s="1"/>
  <c r="LQ73"/>
  <c r="LQ72"/>
  <c r="LQ71"/>
  <c r="LQ70"/>
  <c r="LQ69"/>
  <c r="LQ68"/>
  <c r="LQ67"/>
  <c r="LQ65"/>
  <c r="LQ64"/>
  <c r="LQ63"/>
  <c r="LQ62"/>
  <c r="LR58"/>
  <c r="LQ57"/>
  <c r="LQ56"/>
  <c r="LQ55"/>
  <c r="LQ54"/>
  <c r="LQ53"/>
  <c r="LQ52"/>
  <c r="LQ51"/>
  <c r="LQ49"/>
  <c r="LQ48"/>
  <c r="LQ47"/>
  <c r="LQ46"/>
  <c r="LR42"/>
  <c r="LR56" s="1"/>
  <c r="LO57"/>
  <c r="LP57" s="1"/>
  <c r="LQ41"/>
  <c r="LQ40"/>
  <c r="LQ39"/>
  <c r="LQ38"/>
  <c r="LQ37"/>
  <c r="LQ36"/>
  <c r="LQ35"/>
  <c r="LQ33"/>
  <c r="LQ32"/>
  <c r="LQ31"/>
  <c r="LQ30"/>
  <c r="LR26"/>
  <c r="LN26"/>
  <c r="LO41" s="1"/>
  <c r="LP41" s="1"/>
  <c r="LQ25"/>
  <c r="LQ24"/>
  <c r="LQ23"/>
  <c r="LQ22"/>
  <c r="LQ21"/>
  <c r="LQ20"/>
  <c r="LQ19"/>
  <c r="LQ17"/>
  <c r="LQ16"/>
  <c r="LQ15"/>
  <c r="LQ14"/>
  <c r="LR10"/>
  <c r="LR24" s="1"/>
  <c r="LN10"/>
  <c r="LO25" s="1"/>
  <c r="LP25" s="1"/>
  <c r="LK90"/>
  <c r="LG89"/>
  <c r="LG88"/>
  <c r="LG87"/>
  <c r="LG86"/>
  <c r="LG85"/>
  <c r="LG84"/>
  <c r="LG83"/>
  <c r="LG82"/>
  <c r="LG81"/>
  <c r="LG80"/>
  <c r="LG79"/>
  <c r="LG78"/>
  <c r="LH74"/>
  <c r="LH88" s="1"/>
  <c r="LE89"/>
  <c r="LF89" s="1"/>
  <c r="LG73"/>
  <c r="LG72"/>
  <c r="LG71"/>
  <c r="LG70"/>
  <c r="LG69"/>
  <c r="LG68"/>
  <c r="LG67"/>
  <c r="LG66"/>
  <c r="LG65"/>
  <c r="LG64"/>
  <c r="LG63"/>
  <c r="LG62"/>
  <c r="LH58"/>
  <c r="LH73" s="1"/>
  <c r="LE72"/>
  <c r="LF72" s="1"/>
  <c r="LG57"/>
  <c r="LG56"/>
  <c r="LG55"/>
  <c r="LG54"/>
  <c r="LG53"/>
  <c r="LG52"/>
  <c r="LG51"/>
  <c r="LG50"/>
  <c r="LG49"/>
  <c r="LG48"/>
  <c r="LG47"/>
  <c r="LG46"/>
  <c r="LH42"/>
  <c r="LH56" s="1"/>
  <c r="LE57"/>
  <c r="LF57" s="1"/>
  <c r="LG41"/>
  <c r="LG40"/>
  <c r="LG39"/>
  <c r="LG38"/>
  <c r="LG37"/>
  <c r="LG36"/>
  <c r="LG35"/>
  <c r="LG34"/>
  <c r="LG33"/>
  <c r="LG32"/>
  <c r="LG31"/>
  <c r="LG30"/>
  <c r="LH26"/>
  <c r="LH41" s="1"/>
  <c r="LD26"/>
  <c r="LE40" s="1"/>
  <c r="LF40" s="1"/>
  <c r="LG25"/>
  <c r="LG24"/>
  <c r="LG23"/>
  <c r="LG22"/>
  <c r="LG21"/>
  <c r="LG20"/>
  <c r="LG19"/>
  <c r="LG18"/>
  <c r="LG17"/>
  <c r="LG16"/>
  <c r="LG15"/>
  <c r="LG14"/>
  <c r="LH10"/>
  <c r="LH24" s="1"/>
  <c r="LD10"/>
  <c r="LE25" s="1"/>
  <c r="LF25" s="1"/>
  <c r="LA90"/>
  <c r="KW89"/>
  <c r="KW88"/>
  <c r="KW87"/>
  <c r="KW86"/>
  <c r="KW85"/>
  <c r="KW84"/>
  <c r="KW83"/>
  <c r="KW81"/>
  <c r="KW80"/>
  <c r="KW79"/>
  <c r="KW78"/>
  <c r="KX74"/>
  <c r="KX88" s="1"/>
  <c r="KY88" s="1"/>
  <c r="KU89"/>
  <c r="KV89" s="1"/>
  <c r="KW73"/>
  <c r="KW72"/>
  <c r="KW71"/>
  <c r="KW70"/>
  <c r="KW69"/>
  <c r="KW68"/>
  <c r="KW67"/>
  <c r="KW65"/>
  <c r="KW64"/>
  <c r="KW63"/>
  <c r="KW62"/>
  <c r="KX58"/>
  <c r="KU71"/>
  <c r="KV71" s="1"/>
  <c r="KW57"/>
  <c r="KW56"/>
  <c r="KW55"/>
  <c r="KW54"/>
  <c r="KW53"/>
  <c r="KW52"/>
  <c r="KW51"/>
  <c r="KW49"/>
  <c r="KW48"/>
  <c r="KW47"/>
  <c r="KW46"/>
  <c r="KX42"/>
  <c r="KX56" s="1"/>
  <c r="KU57"/>
  <c r="KV57" s="1"/>
  <c r="KW41"/>
  <c r="KW40"/>
  <c r="KW39"/>
  <c r="KW38"/>
  <c r="KW37"/>
  <c r="KW36"/>
  <c r="KW35"/>
  <c r="KW33"/>
  <c r="KW32"/>
  <c r="KW31"/>
  <c r="KW30"/>
  <c r="KX26"/>
  <c r="KT26"/>
  <c r="KU41" s="1"/>
  <c r="KV41" s="1"/>
  <c r="KW25"/>
  <c r="KW24"/>
  <c r="KW23"/>
  <c r="KW22"/>
  <c r="KW21"/>
  <c r="KW20"/>
  <c r="KW19"/>
  <c r="KW17"/>
  <c r="KW16"/>
  <c r="KW15"/>
  <c r="KW14"/>
  <c r="KX10"/>
  <c r="KX24" s="1"/>
  <c r="KY24" s="1"/>
  <c r="KT10"/>
  <c r="KU25" s="1"/>
  <c r="KV25" s="1"/>
  <c r="KQ90"/>
  <c r="KM89"/>
  <c r="KM88"/>
  <c r="KM87"/>
  <c r="KM86"/>
  <c r="KM85"/>
  <c r="KM84"/>
  <c r="KM83"/>
  <c r="KM81"/>
  <c r="KM80"/>
  <c r="KM79"/>
  <c r="KM78"/>
  <c r="KN74"/>
  <c r="KM73"/>
  <c r="KM72"/>
  <c r="KM71"/>
  <c r="KM70"/>
  <c r="KM69"/>
  <c r="KM68"/>
  <c r="KM67"/>
  <c r="KM65"/>
  <c r="KM64"/>
  <c r="KM63"/>
  <c r="KM62"/>
  <c r="KN58"/>
  <c r="KN72" s="1"/>
  <c r="KO72" s="1"/>
  <c r="KK73"/>
  <c r="KL73" s="1"/>
  <c r="KM57"/>
  <c r="KM56"/>
  <c r="KM55"/>
  <c r="KM54"/>
  <c r="KM53"/>
  <c r="KM52"/>
  <c r="KM51"/>
  <c r="KM49"/>
  <c r="KM48"/>
  <c r="KM47"/>
  <c r="KM46"/>
  <c r="KN42"/>
  <c r="KK57"/>
  <c r="KL57" s="1"/>
  <c r="KM41"/>
  <c r="KM40"/>
  <c r="KM39"/>
  <c r="KM38"/>
  <c r="KM37"/>
  <c r="KM36"/>
  <c r="KM35"/>
  <c r="KM33"/>
  <c r="KM32"/>
  <c r="KM31"/>
  <c r="KM30"/>
  <c r="KN26"/>
  <c r="KN40" s="1"/>
  <c r="KJ26"/>
  <c r="KK41" s="1"/>
  <c r="KL41" s="1"/>
  <c r="KM25"/>
  <c r="KM24"/>
  <c r="KM23"/>
  <c r="KM22"/>
  <c r="KM21"/>
  <c r="KM20"/>
  <c r="KM19"/>
  <c r="KM17"/>
  <c r="KM16"/>
  <c r="KM15"/>
  <c r="KM14"/>
  <c r="KN10"/>
  <c r="KJ10"/>
  <c r="KG90"/>
  <c r="KC89"/>
  <c r="KC88"/>
  <c r="KC87"/>
  <c r="KC86"/>
  <c r="KC85"/>
  <c r="KC84"/>
  <c r="KC83"/>
  <c r="KC81"/>
  <c r="KC80"/>
  <c r="KC79"/>
  <c r="KC78"/>
  <c r="KD74"/>
  <c r="KD88" s="1"/>
  <c r="KA89"/>
  <c r="KB89" s="1"/>
  <c r="KC73"/>
  <c r="KC72"/>
  <c r="KC71"/>
  <c r="KC70"/>
  <c r="KC69"/>
  <c r="KC68"/>
  <c r="KC67"/>
  <c r="KC65"/>
  <c r="KC64"/>
  <c r="KC63"/>
  <c r="KC62"/>
  <c r="KD58"/>
  <c r="KD73" s="1"/>
  <c r="KA72"/>
  <c r="KB72" s="1"/>
  <c r="KC57"/>
  <c r="KC56"/>
  <c r="KC55"/>
  <c r="KC54"/>
  <c r="KC53"/>
  <c r="KC52"/>
  <c r="KC51"/>
  <c r="KC49"/>
  <c r="KC48"/>
  <c r="KC47"/>
  <c r="KC46"/>
  <c r="KD42"/>
  <c r="KD56" s="1"/>
  <c r="KA57"/>
  <c r="KB57" s="1"/>
  <c r="KC41"/>
  <c r="KC40"/>
  <c r="KC39"/>
  <c r="KC38"/>
  <c r="KC37"/>
  <c r="KC36"/>
  <c r="KC35"/>
  <c r="KC33"/>
  <c r="KC32"/>
  <c r="KC31"/>
  <c r="KC30"/>
  <c r="KD26"/>
  <c r="KD41" s="1"/>
  <c r="JZ26"/>
  <c r="KA40" s="1"/>
  <c r="KB40" s="1"/>
  <c r="KC25"/>
  <c r="KC24"/>
  <c r="KC23"/>
  <c r="KC22"/>
  <c r="KC21"/>
  <c r="KC20"/>
  <c r="KC19"/>
  <c r="KC17"/>
  <c r="KC16"/>
  <c r="KC15"/>
  <c r="KC14"/>
  <c r="KD10"/>
  <c r="KD24" s="1"/>
  <c r="JZ10"/>
  <c r="KA25" s="1"/>
  <c r="KB25" s="1"/>
  <c r="JW90"/>
  <c r="JS89"/>
  <c r="JS88"/>
  <c r="JS87"/>
  <c r="JS86"/>
  <c r="JS85"/>
  <c r="JS84"/>
  <c r="JS83"/>
  <c r="JS82"/>
  <c r="JS81"/>
  <c r="JS80"/>
  <c r="JS79"/>
  <c r="JS78"/>
  <c r="JT74"/>
  <c r="JT88" s="1"/>
  <c r="JQ89"/>
  <c r="JR89" s="1"/>
  <c r="JS73"/>
  <c r="JS72"/>
  <c r="JS71"/>
  <c r="JS70"/>
  <c r="JS69"/>
  <c r="JS68"/>
  <c r="JS67"/>
  <c r="JS66"/>
  <c r="JS65"/>
  <c r="JS64"/>
  <c r="JS63"/>
  <c r="JS62"/>
  <c r="JT58"/>
  <c r="JQ63"/>
  <c r="JR63" s="1"/>
  <c r="JS57"/>
  <c r="JS56"/>
  <c r="JS55"/>
  <c r="JS54"/>
  <c r="JS53"/>
  <c r="JS52"/>
  <c r="JS51"/>
  <c r="JS50"/>
  <c r="JS49"/>
  <c r="JS48"/>
  <c r="JS47"/>
  <c r="JS46"/>
  <c r="JT42"/>
  <c r="JT56" s="1"/>
  <c r="JQ57"/>
  <c r="JR57" s="1"/>
  <c r="JS41"/>
  <c r="JS40"/>
  <c r="JS39"/>
  <c r="JS38"/>
  <c r="JS37"/>
  <c r="JS36"/>
  <c r="JS35"/>
  <c r="JS34"/>
  <c r="JS33"/>
  <c r="JS32"/>
  <c r="JS31"/>
  <c r="JS30"/>
  <c r="JT26"/>
  <c r="JP26"/>
  <c r="JQ41" s="1"/>
  <c r="JR41" s="1"/>
  <c r="JS25"/>
  <c r="JS24"/>
  <c r="JS23"/>
  <c r="JS22"/>
  <c r="JS21"/>
  <c r="JS20"/>
  <c r="JS19"/>
  <c r="JS18"/>
  <c r="JS17"/>
  <c r="JS16"/>
  <c r="JS15"/>
  <c r="JS14"/>
  <c r="JT10"/>
  <c r="JT24" s="1"/>
  <c r="JU24" s="1"/>
  <c r="JP10"/>
  <c r="JQ25" s="1"/>
  <c r="JR25" s="1"/>
  <c r="JM90"/>
  <c r="JI88"/>
  <c r="JI87"/>
  <c r="JI85"/>
  <c r="JI84"/>
  <c r="JI83"/>
  <c r="JI81"/>
  <c r="JI80"/>
  <c r="JI78"/>
  <c r="JJ74"/>
  <c r="JJ88" s="1"/>
  <c r="JG89"/>
  <c r="JH89" s="1"/>
  <c r="JI89" s="1"/>
  <c r="JI72"/>
  <c r="JI71"/>
  <c r="JI69"/>
  <c r="JI68"/>
  <c r="JI67"/>
  <c r="JI65"/>
  <c r="JI64"/>
  <c r="JI62"/>
  <c r="JJ58"/>
  <c r="JJ73" s="1"/>
  <c r="JG72"/>
  <c r="JH72" s="1"/>
  <c r="JI56"/>
  <c r="JI55"/>
  <c r="JI53"/>
  <c r="JI52"/>
  <c r="JI51"/>
  <c r="JI49"/>
  <c r="JI48"/>
  <c r="JI46"/>
  <c r="JJ42"/>
  <c r="JJ56" s="1"/>
  <c r="JG57"/>
  <c r="JH57" s="1"/>
  <c r="JI57" s="1"/>
  <c r="JI40"/>
  <c r="JI39"/>
  <c r="JI37"/>
  <c r="JI36"/>
  <c r="JI35"/>
  <c r="JI33"/>
  <c r="JI32"/>
  <c r="JI30"/>
  <c r="JJ26"/>
  <c r="JJ41" s="1"/>
  <c r="JF26"/>
  <c r="JG40" s="1"/>
  <c r="JH40" s="1"/>
  <c r="JI24"/>
  <c r="JI23"/>
  <c r="JI21"/>
  <c r="JI20"/>
  <c r="JI19"/>
  <c r="JI17"/>
  <c r="JI16"/>
  <c r="JI14"/>
  <c r="JJ10"/>
  <c r="JJ24" s="1"/>
  <c r="JF10"/>
  <c r="JG25" s="1"/>
  <c r="JH25" s="1"/>
  <c r="JI25" s="1"/>
  <c r="JC90"/>
  <c r="IY89"/>
  <c r="IY88"/>
  <c r="IY87"/>
  <c r="IY86"/>
  <c r="IY85"/>
  <c r="IY84"/>
  <c r="IY83"/>
  <c r="IY82"/>
  <c r="IY81"/>
  <c r="IY80"/>
  <c r="IY79"/>
  <c r="IY78"/>
  <c r="IZ74"/>
  <c r="IZ88" s="1"/>
  <c r="IW89"/>
  <c r="IX89" s="1"/>
  <c r="IY73"/>
  <c r="IY72"/>
  <c r="IY71"/>
  <c r="IY70"/>
  <c r="IY69"/>
  <c r="IY68"/>
  <c r="IY67"/>
  <c r="IY66"/>
  <c r="IY65"/>
  <c r="IY64"/>
  <c r="IY63"/>
  <c r="IY62"/>
  <c r="IZ58"/>
  <c r="IW73"/>
  <c r="IX73" s="1"/>
  <c r="IY57"/>
  <c r="IY56"/>
  <c r="IY55"/>
  <c r="IY54"/>
  <c r="IY53"/>
  <c r="IY52"/>
  <c r="IY51"/>
  <c r="IY50"/>
  <c r="IY49"/>
  <c r="IY48"/>
  <c r="IY47"/>
  <c r="IY46"/>
  <c r="IZ42"/>
  <c r="IZ56" s="1"/>
  <c r="IW57"/>
  <c r="IX57" s="1"/>
  <c r="IY41"/>
  <c r="IY40"/>
  <c r="IY39"/>
  <c r="IY38"/>
  <c r="IY37"/>
  <c r="IY36"/>
  <c r="IY35"/>
  <c r="IY34"/>
  <c r="IY33"/>
  <c r="IY32"/>
  <c r="IY31"/>
  <c r="IY30"/>
  <c r="IZ26"/>
  <c r="IV26"/>
  <c r="IY25"/>
  <c r="IY24"/>
  <c r="IY23"/>
  <c r="IY22"/>
  <c r="IY21"/>
  <c r="IY20"/>
  <c r="IY19"/>
  <c r="IY18"/>
  <c r="IY17"/>
  <c r="IY16"/>
  <c r="IY15"/>
  <c r="IY14"/>
  <c r="IZ10"/>
  <c r="IZ24" s="1"/>
  <c r="IV10"/>
  <c r="IW25" s="1"/>
  <c r="IX25" s="1"/>
  <c r="IS90"/>
  <c r="IO89"/>
  <c r="IO88"/>
  <c r="IO87"/>
  <c r="IO86"/>
  <c r="IO85"/>
  <c r="IO84"/>
  <c r="IO83"/>
  <c r="IO82"/>
  <c r="IO81"/>
  <c r="IO80"/>
  <c r="IO79"/>
  <c r="IO78"/>
  <c r="IP74"/>
  <c r="IP88" s="1"/>
  <c r="IM89"/>
  <c r="IN89" s="1"/>
  <c r="IO73"/>
  <c r="IO72"/>
  <c r="IO71"/>
  <c r="IO70"/>
  <c r="IO69"/>
  <c r="IO68"/>
  <c r="IO67"/>
  <c r="IO66"/>
  <c r="IO65"/>
  <c r="IO64"/>
  <c r="IO63"/>
  <c r="IO62"/>
  <c r="IP58"/>
  <c r="IP73" s="1"/>
  <c r="IM72"/>
  <c r="IN72" s="1"/>
  <c r="IO57"/>
  <c r="IO56"/>
  <c r="IO55"/>
  <c r="IO54"/>
  <c r="IO53"/>
  <c r="IO52"/>
  <c r="IO51"/>
  <c r="IO50"/>
  <c r="IO49"/>
  <c r="IO48"/>
  <c r="IO47"/>
  <c r="IO46"/>
  <c r="IP42"/>
  <c r="IP56" s="1"/>
  <c r="IM57"/>
  <c r="IN57" s="1"/>
  <c r="IO41"/>
  <c r="IO40"/>
  <c r="IO39"/>
  <c r="IO38"/>
  <c r="IO37"/>
  <c r="IO36"/>
  <c r="IO35"/>
  <c r="IO34"/>
  <c r="IO33"/>
  <c r="IO32"/>
  <c r="IO31"/>
  <c r="IO30"/>
  <c r="IP26"/>
  <c r="IP41" s="1"/>
  <c r="IL26"/>
  <c r="IM40" s="1"/>
  <c r="IN40" s="1"/>
  <c r="IO25"/>
  <c r="IO24"/>
  <c r="IO23"/>
  <c r="IO22"/>
  <c r="IO21"/>
  <c r="IO20"/>
  <c r="IO19"/>
  <c r="IO18"/>
  <c r="IO17"/>
  <c r="IO16"/>
  <c r="IO15"/>
  <c r="IO14"/>
  <c r="IP10"/>
  <c r="IP24" s="1"/>
  <c r="IL10"/>
  <c r="IM25" s="1"/>
  <c r="IN25" s="1"/>
  <c r="II90"/>
  <c r="IE89"/>
  <c r="IE88"/>
  <c r="IE87"/>
  <c r="IE86"/>
  <c r="IE85"/>
  <c r="IE83"/>
  <c r="IE81"/>
  <c r="IE80"/>
  <c r="IE79"/>
  <c r="IF74"/>
  <c r="IF88" s="1"/>
  <c r="IC89"/>
  <c r="ID89" s="1"/>
  <c r="IE73"/>
  <c r="IE72"/>
  <c r="IE71"/>
  <c r="IE70"/>
  <c r="IE69"/>
  <c r="IE67"/>
  <c r="IE65"/>
  <c r="IE64"/>
  <c r="IE63"/>
  <c r="IF58"/>
  <c r="IE57"/>
  <c r="IE56"/>
  <c r="IE55"/>
  <c r="IE54"/>
  <c r="IE53"/>
  <c r="IE51"/>
  <c r="IE49"/>
  <c r="IE48"/>
  <c r="IE47"/>
  <c r="IF42"/>
  <c r="IF56" s="1"/>
  <c r="IC57"/>
  <c r="ID57" s="1"/>
  <c r="IE41"/>
  <c r="IE40"/>
  <c r="IE39"/>
  <c r="IE38"/>
  <c r="IE37"/>
  <c r="IE35"/>
  <c r="IE33"/>
  <c r="IE32"/>
  <c r="IE31"/>
  <c r="IF26"/>
  <c r="IB26"/>
  <c r="IC41" s="1"/>
  <c r="ID41" s="1"/>
  <c r="IE25"/>
  <c r="IE24"/>
  <c r="IE23"/>
  <c r="IE22"/>
  <c r="IE21"/>
  <c r="IE19"/>
  <c r="IE17"/>
  <c r="IE16"/>
  <c r="IE15"/>
  <c r="IF10"/>
  <c r="IF24" s="1"/>
  <c r="IB10"/>
  <c r="IC25" s="1"/>
  <c r="ID25" s="1"/>
  <c r="HY90"/>
  <c r="HU89"/>
  <c r="HU88"/>
  <c r="HU87"/>
  <c r="HU86"/>
  <c r="HU85"/>
  <c r="HU84"/>
  <c r="HU83"/>
  <c r="HU82"/>
  <c r="HU81"/>
  <c r="HU79"/>
  <c r="HU78"/>
  <c r="HS78"/>
  <c r="HT78" s="1"/>
  <c r="HS76"/>
  <c r="HT76" s="1"/>
  <c r="HU76" s="1"/>
  <c r="HV74"/>
  <c r="HV88" s="1"/>
  <c r="HW88" s="1"/>
  <c r="HU74"/>
  <c r="HS89"/>
  <c r="HT89" s="1"/>
  <c r="HU73"/>
  <c r="HU72"/>
  <c r="HU71"/>
  <c r="HU70"/>
  <c r="HU69"/>
  <c r="HU68"/>
  <c r="HU67"/>
  <c r="HU66"/>
  <c r="HU65"/>
  <c r="HU63"/>
  <c r="HU62"/>
  <c r="HV58"/>
  <c r="HU57"/>
  <c r="HU56"/>
  <c r="HU55"/>
  <c r="HU54"/>
  <c r="HU53"/>
  <c r="HU52"/>
  <c r="HU51"/>
  <c r="HU50"/>
  <c r="HU49"/>
  <c r="HU47"/>
  <c r="HU46"/>
  <c r="HV42"/>
  <c r="HV56" s="1"/>
  <c r="HS57"/>
  <c r="HT57" s="1"/>
  <c r="HU41"/>
  <c r="HU40"/>
  <c r="HU39"/>
  <c r="HU38"/>
  <c r="HU37"/>
  <c r="HU36"/>
  <c r="HU35"/>
  <c r="HU34"/>
  <c r="HU33"/>
  <c r="HU31"/>
  <c r="HU30"/>
  <c r="HV26"/>
  <c r="HR26"/>
  <c r="HS41" s="1"/>
  <c r="HT41" s="1"/>
  <c r="HU25"/>
  <c r="HU24"/>
  <c r="HU23"/>
  <c r="HU22"/>
  <c r="HU21"/>
  <c r="HU20"/>
  <c r="HU19"/>
  <c r="HU18"/>
  <c r="HU17"/>
  <c r="HU15"/>
  <c r="HU14"/>
  <c r="HV10"/>
  <c r="HV24" s="1"/>
  <c r="HW24" s="1"/>
  <c r="HR10"/>
  <c r="HS25" s="1"/>
  <c r="HT25" s="1"/>
  <c r="HO90"/>
  <c r="HK89"/>
  <c r="HK88"/>
  <c r="HK87"/>
  <c r="HK86"/>
  <c r="HK85"/>
  <c r="HK84"/>
  <c r="HK83"/>
  <c r="HK81"/>
  <c r="HK80"/>
  <c r="HK79"/>
  <c r="HK78"/>
  <c r="HL74"/>
  <c r="HI89"/>
  <c r="HJ89" s="1"/>
  <c r="HK73"/>
  <c r="HK72"/>
  <c r="HK71"/>
  <c r="HK70"/>
  <c r="HK69"/>
  <c r="HK68"/>
  <c r="HK67"/>
  <c r="HK65"/>
  <c r="HK64"/>
  <c r="HK63"/>
  <c r="HK62"/>
  <c r="HL58"/>
  <c r="HL72" s="1"/>
  <c r="HI73"/>
  <c r="HJ73" s="1"/>
  <c r="HK57"/>
  <c r="HK56"/>
  <c r="HK55"/>
  <c r="HK54"/>
  <c r="HK53"/>
  <c r="HK52"/>
  <c r="HK51"/>
  <c r="HK49"/>
  <c r="HK48"/>
  <c r="HK47"/>
  <c r="HK46"/>
  <c r="HL42"/>
  <c r="HI57"/>
  <c r="HJ57" s="1"/>
  <c r="HK41"/>
  <c r="HK40"/>
  <c r="HK39"/>
  <c r="HK38"/>
  <c r="HK37"/>
  <c r="HK36"/>
  <c r="HK35"/>
  <c r="HK33"/>
  <c r="HK32"/>
  <c r="HK31"/>
  <c r="HK30"/>
  <c r="HL26"/>
  <c r="HL40" s="1"/>
  <c r="HH26"/>
  <c r="HI41" s="1"/>
  <c r="HJ41" s="1"/>
  <c r="HK25"/>
  <c r="HK24"/>
  <c r="HK23"/>
  <c r="HK22"/>
  <c r="HK21"/>
  <c r="HK20"/>
  <c r="HK19"/>
  <c r="HK17"/>
  <c r="HK16"/>
  <c r="HK15"/>
  <c r="HK14"/>
  <c r="HL10"/>
  <c r="HH10"/>
  <c r="HI25" s="1"/>
  <c r="HJ25" s="1"/>
  <c r="HE90"/>
  <c r="HA89"/>
  <c r="HA88"/>
  <c r="HA87"/>
  <c r="HA86"/>
  <c r="HA85"/>
  <c r="HA84"/>
  <c r="HA83"/>
  <c r="HA82"/>
  <c r="HA81"/>
  <c r="HA80"/>
  <c r="HA79"/>
  <c r="HA78"/>
  <c r="HB74"/>
  <c r="HB88" s="1"/>
  <c r="GY89"/>
  <c r="GZ89" s="1"/>
  <c r="HA73"/>
  <c r="HA72"/>
  <c r="HA71"/>
  <c r="HA70"/>
  <c r="HA69"/>
  <c r="HA68"/>
  <c r="HA67"/>
  <c r="HA66"/>
  <c r="HA65"/>
  <c r="HA64"/>
  <c r="HA63"/>
  <c r="HA62"/>
  <c r="HB58"/>
  <c r="HB73" s="1"/>
  <c r="GY72"/>
  <c r="GZ72" s="1"/>
  <c r="HA57"/>
  <c r="HA56"/>
  <c r="HA55"/>
  <c r="HA54"/>
  <c r="HA53"/>
  <c r="HA52"/>
  <c r="HA51"/>
  <c r="HA50"/>
  <c r="HA49"/>
  <c r="HA48"/>
  <c r="HA47"/>
  <c r="HA46"/>
  <c r="HB42"/>
  <c r="HB56" s="1"/>
  <c r="GY57"/>
  <c r="GZ57" s="1"/>
  <c r="HA41"/>
  <c r="HA40"/>
  <c r="HA39"/>
  <c r="HA38"/>
  <c r="HA37"/>
  <c r="HA36"/>
  <c r="HA35"/>
  <c r="HA34"/>
  <c r="HA33"/>
  <c r="HA32"/>
  <c r="HA31"/>
  <c r="HA30"/>
  <c r="HB26"/>
  <c r="HB41" s="1"/>
  <c r="GX26"/>
  <c r="GY40" s="1"/>
  <c r="GZ40" s="1"/>
  <c r="HA25"/>
  <c r="HA24"/>
  <c r="HA23"/>
  <c r="HA22"/>
  <c r="HA21"/>
  <c r="HA20"/>
  <c r="HA19"/>
  <c r="HA18"/>
  <c r="HA17"/>
  <c r="HA16"/>
  <c r="HA15"/>
  <c r="HA14"/>
  <c r="HB10"/>
  <c r="HB24" s="1"/>
  <c r="GX10"/>
  <c r="GY25" s="1"/>
  <c r="GZ25" s="1"/>
  <c r="GU90"/>
  <c r="GQ89"/>
  <c r="GQ88"/>
  <c r="GQ87"/>
  <c r="GQ86"/>
  <c r="GQ85"/>
  <c r="GQ84"/>
  <c r="GQ83"/>
  <c r="GQ81"/>
  <c r="GQ80"/>
  <c r="GQ79"/>
  <c r="GQ78"/>
  <c r="GQ76"/>
  <c r="GR74"/>
  <c r="GR88" s="1"/>
  <c r="GO89"/>
  <c r="GP89" s="1"/>
  <c r="GQ73"/>
  <c r="GQ72"/>
  <c r="GQ71"/>
  <c r="GQ70"/>
  <c r="GQ69"/>
  <c r="GQ68"/>
  <c r="GQ67"/>
  <c r="GQ65"/>
  <c r="GQ64"/>
  <c r="GQ63"/>
  <c r="GQ62"/>
  <c r="GQ60"/>
  <c r="GR58"/>
  <c r="GR73" s="1"/>
  <c r="GO72"/>
  <c r="GP72" s="1"/>
  <c r="GQ57"/>
  <c r="GQ56"/>
  <c r="GQ55"/>
  <c r="GQ54"/>
  <c r="GQ53"/>
  <c r="GQ52"/>
  <c r="GQ51"/>
  <c r="GQ49"/>
  <c r="GQ48"/>
  <c r="GQ47"/>
  <c r="GQ46"/>
  <c r="GQ44"/>
  <c r="GR42"/>
  <c r="GR56" s="1"/>
  <c r="GO57"/>
  <c r="GP57" s="1"/>
  <c r="GQ41"/>
  <c r="GQ40"/>
  <c r="GQ39"/>
  <c r="GQ38"/>
  <c r="GQ37"/>
  <c r="GQ36"/>
  <c r="GQ35"/>
  <c r="GQ33"/>
  <c r="GQ32"/>
  <c r="GQ31"/>
  <c r="GQ30"/>
  <c r="GQ28"/>
  <c r="GR26"/>
  <c r="GR41" s="1"/>
  <c r="GN26"/>
  <c r="GO40" s="1"/>
  <c r="GP40" s="1"/>
  <c r="GQ25"/>
  <c r="GQ24"/>
  <c r="GQ23"/>
  <c r="GQ22"/>
  <c r="GQ21"/>
  <c r="GQ20"/>
  <c r="GQ19"/>
  <c r="GQ17"/>
  <c r="GQ16"/>
  <c r="GQ15"/>
  <c r="GQ14"/>
  <c r="GQ12"/>
  <c r="GR10"/>
  <c r="GR24" s="1"/>
  <c r="GN10"/>
  <c r="GO25" s="1"/>
  <c r="GP25" s="1"/>
  <c r="GK90"/>
  <c r="GG89"/>
  <c r="GG88"/>
  <c r="GG87"/>
  <c r="GG86"/>
  <c r="GG85"/>
  <c r="GG84"/>
  <c r="GG83"/>
  <c r="GG82"/>
  <c r="GG81"/>
  <c r="GG80"/>
  <c r="GG79"/>
  <c r="GG78"/>
  <c r="GE78"/>
  <c r="GF78" s="1"/>
  <c r="GE76"/>
  <c r="GF76" s="1"/>
  <c r="GG76" s="1"/>
  <c r="GH74"/>
  <c r="GH88" s="1"/>
  <c r="GG74"/>
  <c r="GE89"/>
  <c r="GF89" s="1"/>
  <c r="GG73"/>
  <c r="GG72"/>
  <c r="GG71"/>
  <c r="GG70"/>
  <c r="GG69"/>
  <c r="GG68"/>
  <c r="GG67"/>
  <c r="GG66"/>
  <c r="GG65"/>
  <c r="GG64"/>
  <c r="GG63"/>
  <c r="GG62"/>
  <c r="GH58"/>
  <c r="GH73" s="1"/>
  <c r="GE72"/>
  <c r="GF72" s="1"/>
  <c r="GG57"/>
  <c r="GG56"/>
  <c r="GG55"/>
  <c r="GG54"/>
  <c r="GG53"/>
  <c r="GG52"/>
  <c r="GG51"/>
  <c r="GG50"/>
  <c r="GG49"/>
  <c r="GG48"/>
  <c r="GG47"/>
  <c r="GG46"/>
  <c r="GH42"/>
  <c r="GH56" s="1"/>
  <c r="GE57"/>
  <c r="GF57" s="1"/>
  <c r="GG41"/>
  <c r="GG40"/>
  <c r="GG39"/>
  <c r="GG38"/>
  <c r="GG37"/>
  <c r="GG36"/>
  <c r="GG35"/>
  <c r="GG34"/>
  <c r="GG33"/>
  <c r="GG32"/>
  <c r="GG31"/>
  <c r="GG30"/>
  <c r="GH26"/>
  <c r="GH41" s="1"/>
  <c r="GD26"/>
  <c r="GE40" s="1"/>
  <c r="GF40" s="1"/>
  <c r="GG25"/>
  <c r="GG24"/>
  <c r="GG23"/>
  <c r="GG22"/>
  <c r="GG21"/>
  <c r="GG20"/>
  <c r="GG19"/>
  <c r="GG18"/>
  <c r="GG17"/>
  <c r="GG16"/>
  <c r="GG15"/>
  <c r="GG14"/>
  <c r="GH10"/>
  <c r="GH24" s="1"/>
  <c r="GD10"/>
  <c r="GA90"/>
  <c r="FW89"/>
  <c r="FW88"/>
  <c r="FW87"/>
  <c r="FW86"/>
  <c r="FW85"/>
  <c r="FW84"/>
  <c r="FW83"/>
  <c r="FW82"/>
  <c r="FW81"/>
  <c r="FW80"/>
  <c r="FW79"/>
  <c r="FW78"/>
  <c r="FX74"/>
  <c r="FX88" s="1"/>
  <c r="FU89"/>
  <c r="FV89" s="1"/>
  <c r="FW73"/>
  <c r="FW72"/>
  <c r="FW71"/>
  <c r="FW70"/>
  <c r="FW69"/>
  <c r="FW68"/>
  <c r="FW67"/>
  <c r="FW66"/>
  <c r="FW65"/>
  <c r="FW64"/>
  <c r="FW63"/>
  <c r="FW62"/>
  <c r="FX58"/>
  <c r="FX73" s="1"/>
  <c r="FU72"/>
  <c r="FV72" s="1"/>
  <c r="FW57"/>
  <c r="FW56"/>
  <c r="FW55"/>
  <c r="FW54"/>
  <c r="FW53"/>
  <c r="FW52"/>
  <c r="FW51"/>
  <c r="FW50"/>
  <c r="FW49"/>
  <c r="FW48"/>
  <c r="FW47"/>
  <c r="FW46"/>
  <c r="FX42"/>
  <c r="FX56" s="1"/>
  <c r="FU57"/>
  <c r="FV57" s="1"/>
  <c r="FW41"/>
  <c r="FW40"/>
  <c r="FW39"/>
  <c r="FW38"/>
  <c r="FW37"/>
  <c r="FW36"/>
  <c r="FW35"/>
  <c r="FW34"/>
  <c r="FW33"/>
  <c r="FW32"/>
  <c r="FW31"/>
  <c r="FW30"/>
  <c r="FX26"/>
  <c r="FX41" s="1"/>
  <c r="FT26"/>
  <c r="FU40" s="1"/>
  <c r="FV40" s="1"/>
  <c r="FW25"/>
  <c r="FW24"/>
  <c r="FW23"/>
  <c r="FW22"/>
  <c r="FW21"/>
  <c r="FW20"/>
  <c r="FW19"/>
  <c r="FW18"/>
  <c r="FW17"/>
  <c r="FW16"/>
  <c r="FW15"/>
  <c r="FW14"/>
  <c r="FX10"/>
  <c r="FX24" s="1"/>
  <c r="FT10"/>
  <c r="FU25" s="1"/>
  <c r="FV25" s="1"/>
  <c r="FQ90"/>
  <c r="FM89"/>
  <c r="FM88"/>
  <c r="FM87"/>
  <c r="FM86"/>
  <c r="FM85"/>
  <c r="FM84"/>
  <c r="FM83"/>
  <c r="FM82"/>
  <c r="FM81"/>
  <c r="FM80"/>
  <c r="FM79"/>
  <c r="FM78"/>
  <c r="FN74"/>
  <c r="FN88" s="1"/>
  <c r="FK89"/>
  <c r="FL89" s="1"/>
  <c r="FM73"/>
  <c r="FM72"/>
  <c r="FM71"/>
  <c r="FM70"/>
  <c r="FM69"/>
  <c r="FM68"/>
  <c r="FM67"/>
  <c r="FM66"/>
  <c r="FM65"/>
  <c r="FM64"/>
  <c r="FM63"/>
  <c r="FM62"/>
  <c r="FN58"/>
  <c r="FN73" s="1"/>
  <c r="FK72"/>
  <c r="FL72" s="1"/>
  <c r="FM57"/>
  <c r="FM56"/>
  <c r="FM55"/>
  <c r="FM54"/>
  <c r="FM53"/>
  <c r="FM52"/>
  <c r="FM51"/>
  <c r="FM50"/>
  <c r="FM49"/>
  <c r="FM48"/>
  <c r="FM47"/>
  <c r="FM46"/>
  <c r="FN42"/>
  <c r="FN56" s="1"/>
  <c r="FK57"/>
  <c r="FL57" s="1"/>
  <c r="FM41"/>
  <c r="FM40"/>
  <c r="FM39"/>
  <c r="FM38"/>
  <c r="FM37"/>
  <c r="FM36"/>
  <c r="FM35"/>
  <c r="FM34"/>
  <c r="FM33"/>
  <c r="FM32"/>
  <c r="FM31"/>
  <c r="FM30"/>
  <c r="FN26"/>
  <c r="FN41" s="1"/>
  <c r="FJ26"/>
  <c r="FK40" s="1"/>
  <c r="FL40" s="1"/>
  <c r="FM25"/>
  <c r="FM24"/>
  <c r="FM23"/>
  <c r="FM22"/>
  <c r="FM21"/>
  <c r="FM20"/>
  <c r="FM19"/>
  <c r="FM18"/>
  <c r="FM17"/>
  <c r="FM16"/>
  <c r="FM15"/>
  <c r="FM14"/>
  <c r="FN10"/>
  <c r="FN24" s="1"/>
  <c r="FJ10"/>
  <c r="FK25" s="1"/>
  <c r="FL25" s="1"/>
  <c r="FG90"/>
  <c r="FC89"/>
  <c r="FC88"/>
  <c r="FC87"/>
  <c r="FC86"/>
  <c r="FC85"/>
  <c r="FC84"/>
  <c r="FC83"/>
  <c r="FC82"/>
  <c r="FC81"/>
  <c r="FC78"/>
  <c r="FD74"/>
  <c r="FD88" s="1"/>
  <c r="FA89"/>
  <c r="FB89" s="1"/>
  <c r="FC73"/>
  <c r="FC72"/>
  <c r="FC71"/>
  <c r="FC70"/>
  <c r="FC69"/>
  <c r="FC68"/>
  <c r="FC67"/>
  <c r="FC66"/>
  <c r="FC65"/>
  <c r="FC62"/>
  <c r="FD58"/>
  <c r="FD73" s="1"/>
  <c r="FA72"/>
  <c r="FB72" s="1"/>
  <c r="FC57"/>
  <c r="FC56"/>
  <c r="FC55"/>
  <c r="FC54"/>
  <c r="FC53"/>
  <c r="FC52"/>
  <c r="FC51"/>
  <c r="FC50"/>
  <c r="FC49"/>
  <c r="FC46"/>
  <c r="FD42"/>
  <c r="FD56" s="1"/>
  <c r="FA57"/>
  <c r="FB57" s="1"/>
  <c r="FC41"/>
  <c r="FC40"/>
  <c r="FC39"/>
  <c r="FC38"/>
  <c r="FC37"/>
  <c r="FC36"/>
  <c r="FC35"/>
  <c r="FC34"/>
  <c r="FC33"/>
  <c r="FC30"/>
  <c r="FD26"/>
  <c r="FD41" s="1"/>
  <c r="EZ26"/>
  <c r="FA40" s="1"/>
  <c r="FB40" s="1"/>
  <c r="FC25"/>
  <c r="FC24"/>
  <c r="FC23"/>
  <c r="FC22"/>
  <c r="FC21"/>
  <c r="FC20"/>
  <c r="FC19"/>
  <c r="FC18"/>
  <c r="FC17"/>
  <c r="FC14"/>
  <c r="FD10"/>
  <c r="FD24" s="1"/>
  <c r="EZ10"/>
  <c r="FA25" s="1"/>
  <c r="FB25" s="1"/>
  <c r="EW90"/>
  <c r="ES89"/>
  <c r="ES88"/>
  <c r="ES87"/>
  <c r="ES86"/>
  <c r="ES85"/>
  <c r="ES84"/>
  <c r="ES83"/>
  <c r="ES82"/>
  <c r="ES81"/>
  <c r="ES80"/>
  <c r="ES78"/>
  <c r="ET74"/>
  <c r="ET88" s="1"/>
  <c r="EQ89"/>
  <c r="ER89" s="1"/>
  <c r="ES73"/>
  <c r="ES72"/>
  <c r="ES71"/>
  <c r="ES70"/>
  <c r="ES69"/>
  <c r="ES68"/>
  <c r="ES67"/>
  <c r="ES66"/>
  <c r="ES65"/>
  <c r="ES64"/>
  <c r="ES62"/>
  <c r="ET58"/>
  <c r="ET73" s="1"/>
  <c r="EQ72"/>
  <c r="ER72" s="1"/>
  <c r="ES57"/>
  <c r="ES56"/>
  <c r="ES55"/>
  <c r="ES54"/>
  <c r="ES53"/>
  <c r="ES52"/>
  <c r="ES51"/>
  <c r="ES50"/>
  <c r="ES49"/>
  <c r="ES48"/>
  <c r="ES46"/>
  <c r="ET42"/>
  <c r="ET56" s="1"/>
  <c r="EQ57"/>
  <c r="ER57" s="1"/>
  <c r="ES41"/>
  <c r="ES40"/>
  <c r="ES39"/>
  <c r="ES38"/>
  <c r="ES37"/>
  <c r="ES36"/>
  <c r="ES35"/>
  <c r="ES34"/>
  <c r="ES33"/>
  <c r="ES32"/>
  <c r="ES30"/>
  <c r="ET26"/>
  <c r="ET41" s="1"/>
  <c r="EP26"/>
  <c r="EQ40" s="1"/>
  <c r="ER40" s="1"/>
  <c r="ES25"/>
  <c r="ES24"/>
  <c r="ES23"/>
  <c r="ES22"/>
  <c r="ES21"/>
  <c r="ES20"/>
  <c r="ES19"/>
  <c r="ES18"/>
  <c r="ES17"/>
  <c r="ES16"/>
  <c r="ES14"/>
  <c r="ET10"/>
  <c r="ET24" s="1"/>
  <c r="EP10"/>
  <c r="EQ25" s="1"/>
  <c r="ER25" s="1"/>
  <c r="EM90"/>
  <c r="EI89"/>
  <c r="EI88"/>
  <c r="EI87"/>
  <c r="EI86"/>
  <c r="EI85"/>
  <c r="EI84"/>
  <c r="EI83"/>
  <c r="EI82"/>
  <c r="EI81"/>
  <c r="EI80"/>
  <c r="EI79"/>
  <c r="EI78"/>
  <c r="EJ74"/>
  <c r="EJ88" s="1"/>
  <c r="EG89"/>
  <c r="EH89" s="1"/>
  <c r="EI73"/>
  <c r="EI72"/>
  <c r="EI71"/>
  <c r="EI70"/>
  <c r="EI69"/>
  <c r="EI68"/>
  <c r="EI67"/>
  <c r="EI66"/>
  <c r="EI65"/>
  <c r="EI64"/>
  <c r="EI63"/>
  <c r="EI62"/>
  <c r="EJ58"/>
  <c r="EI57"/>
  <c r="EI56"/>
  <c r="EI55"/>
  <c r="EI54"/>
  <c r="EI53"/>
  <c r="EI52"/>
  <c r="EG52"/>
  <c r="EH52" s="1"/>
  <c r="EI51"/>
  <c r="EI50"/>
  <c r="EG50"/>
  <c r="EH50" s="1"/>
  <c r="EI49"/>
  <c r="EI48"/>
  <c r="EG48"/>
  <c r="EH48" s="1"/>
  <c r="EI47"/>
  <c r="EI46"/>
  <c r="EG46"/>
  <c r="EH46" s="1"/>
  <c r="EG44"/>
  <c r="EH44" s="1"/>
  <c r="EI44" s="1"/>
  <c r="EJ42"/>
  <c r="EJ56" s="1"/>
  <c r="EK56" s="1"/>
  <c r="EI42"/>
  <c r="EG57"/>
  <c r="EH57" s="1"/>
  <c r="EI41"/>
  <c r="EI40"/>
  <c r="EI39"/>
  <c r="EI38"/>
  <c r="EI37"/>
  <c r="EI36"/>
  <c r="EI35"/>
  <c r="EI34"/>
  <c r="EI33"/>
  <c r="EI32"/>
  <c r="EI31"/>
  <c r="EI30"/>
  <c r="EJ26"/>
  <c r="EF26"/>
  <c r="EG41" s="1"/>
  <c r="EH41" s="1"/>
  <c r="EI25"/>
  <c r="EI24"/>
  <c r="EI23"/>
  <c r="EI22"/>
  <c r="EI21"/>
  <c r="EI20"/>
  <c r="EI19"/>
  <c r="EI18"/>
  <c r="EI17"/>
  <c r="EI16"/>
  <c r="EI15"/>
  <c r="EI14"/>
  <c r="EJ10"/>
  <c r="EJ24" s="1"/>
  <c r="EF10"/>
  <c r="EG25" s="1"/>
  <c r="EH25" s="1"/>
  <c r="EC90"/>
  <c r="DY89"/>
  <c r="DY88"/>
  <c r="DY87"/>
  <c r="DY86"/>
  <c r="DY85"/>
  <c r="DY84"/>
  <c r="DY83"/>
  <c r="DY81"/>
  <c r="DY80"/>
  <c r="DY79"/>
  <c r="DY78"/>
  <c r="DY77"/>
  <c r="DY76"/>
  <c r="DZ74"/>
  <c r="DZ88" s="1"/>
  <c r="DW89"/>
  <c r="DX89" s="1"/>
  <c r="DY73"/>
  <c r="DY72"/>
  <c r="DY71"/>
  <c r="DY70"/>
  <c r="DY69"/>
  <c r="DY68"/>
  <c r="DY67"/>
  <c r="DY65"/>
  <c r="DY64"/>
  <c r="DY63"/>
  <c r="DY62"/>
  <c r="DY61"/>
  <c r="DY60"/>
  <c r="DZ58"/>
  <c r="DZ73" s="1"/>
  <c r="DW72"/>
  <c r="DX72" s="1"/>
  <c r="DY57"/>
  <c r="DY56"/>
  <c r="DY55"/>
  <c r="DY54"/>
  <c r="DY53"/>
  <c r="DY52"/>
  <c r="DY51"/>
  <c r="DY49"/>
  <c r="DY48"/>
  <c r="DY47"/>
  <c r="DY46"/>
  <c r="DY45"/>
  <c r="DY44"/>
  <c r="DZ42"/>
  <c r="DZ56" s="1"/>
  <c r="DW57"/>
  <c r="DX57" s="1"/>
  <c r="DY41"/>
  <c r="DY40"/>
  <c r="DY39"/>
  <c r="DY38"/>
  <c r="DY37"/>
  <c r="DY36"/>
  <c r="DY35"/>
  <c r="DY33"/>
  <c r="DY32"/>
  <c r="DY31"/>
  <c r="DY30"/>
  <c r="DY29"/>
  <c r="DY28"/>
  <c r="DZ26"/>
  <c r="DZ41" s="1"/>
  <c r="DV26"/>
  <c r="DW40" s="1"/>
  <c r="DX40" s="1"/>
  <c r="DY25"/>
  <c r="DY24"/>
  <c r="DY23"/>
  <c r="DY22"/>
  <c r="DY21"/>
  <c r="DY20"/>
  <c r="DY19"/>
  <c r="DY17"/>
  <c r="DY16"/>
  <c r="DY15"/>
  <c r="DY14"/>
  <c r="DY13"/>
  <c r="DY12"/>
  <c r="DZ10"/>
  <c r="DZ24" s="1"/>
  <c r="DV10"/>
  <c r="DW25" s="1"/>
  <c r="DX25" s="1"/>
  <c r="DS90"/>
  <c r="DO89"/>
  <c r="DO88"/>
  <c r="DO87"/>
  <c r="DO86"/>
  <c r="DO85"/>
  <c r="DO84"/>
  <c r="DO83"/>
  <c r="DO82"/>
  <c r="DO81"/>
  <c r="DO80"/>
  <c r="DO79"/>
  <c r="DP74"/>
  <c r="DP88" s="1"/>
  <c r="DM89"/>
  <c r="DN89" s="1"/>
  <c r="DO73"/>
  <c r="DO72"/>
  <c r="DO71"/>
  <c r="DO70"/>
  <c r="DO69"/>
  <c r="DO68"/>
  <c r="DO67"/>
  <c r="DO66"/>
  <c r="DO65"/>
  <c r="DO64"/>
  <c r="DO63"/>
  <c r="DP58"/>
  <c r="DP73" s="1"/>
  <c r="DM72"/>
  <c r="DN72" s="1"/>
  <c r="DO57"/>
  <c r="DO56"/>
  <c r="DO55"/>
  <c r="DO54"/>
  <c r="DO53"/>
  <c r="DO52"/>
  <c r="DO51"/>
  <c r="DO50"/>
  <c r="DO49"/>
  <c r="DO48"/>
  <c r="DO47"/>
  <c r="DP42"/>
  <c r="DP56" s="1"/>
  <c r="DM57"/>
  <c r="DN57" s="1"/>
  <c r="DO41"/>
  <c r="DO40"/>
  <c r="DO39"/>
  <c r="DO38"/>
  <c r="DO37"/>
  <c r="DO36"/>
  <c r="DO35"/>
  <c r="DO34"/>
  <c r="DO33"/>
  <c r="DO32"/>
  <c r="DO31"/>
  <c r="DP26"/>
  <c r="DP41" s="1"/>
  <c r="DM40"/>
  <c r="DN40" s="1"/>
  <c r="DO25"/>
  <c r="DO24"/>
  <c r="DO23"/>
  <c r="DO22"/>
  <c r="DO21"/>
  <c r="DO20"/>
  <c r="DO19"/>
  <c r="DO18"/>
  <c r="DO17"/>
  <c r="DO16"/>
  <c r="DO15"/>
  <c r="DP10"/>
  <c r="DP24" s="1"/>
  <c r="DL10"/>
  <c r="DM25" s="1"/>
  <c r="DN25" s="1"/>
  <c r="DI90"/>
  <c r="DE89"/>
  <c r="DE88"/>
  <c r="DE87"/>
  <c r="DE86"/>
  <c r="DE85"/>
  <c r="DE84"/>
  <c r="DE81"/>
  <c r="DE80"/>
  <c r="DE79"/>
  <c r="DF74"/>
  <c r="DF88" s="1"/>
  <c r="DC89"/>
  <c r="DD89" s="1"/>
  <c r="DE73"/>
  <c r="DE72"/>
  <c r="DE71"/>
  <c r="DE70"/>
  <c r="DE69"/>
  <c r="DE68"/>
  <c r="DE65"/>
  <c r="DE64"/>
  <c r="DE63"/>
  <c r="DF58"/>
  <c r="DF73" s="1"/>
  <c r="DC72"/>
  <c r="DD72" s="1"/>
  <c r="DE57"/>
  <c r="DE56"/>
  <c r="DE55"/>
  <c r="DE54"/>
  <c r="DE53"/>
  <c r="DE52"/>
  <c r="DE49"/>
  <c r="DE48"/>
  <c r="DE47"/>
  <c r="DF42"/>
  <c r="DF56" s="1"/>
  <c r="DC57"/>
  <c r="DD57" s="1"/>
  <c r="DE41"/>
  <c r="DE40"/>
  <c r="DE39"/>
  <c r="DE38"/>
  <c r="DE37"/>
  <c r="DE36"/>
  <c r="DE33"/>
  <c r="DE32"/>
  <c r="DE31"/>
  <c r="DF26"/>
  <c r="DF41" s="1"/>
  <c r="DC40"/>
  <c r="DD40" s="1"/>
  <c r="DE25"/>
  <c r="DE24"/>
  <c r="DE23"/>
  <c r="DE22"/>
  <c r="DE21"/>
  <c r="DE20"/>
  <c r="DE17"/>
  <c r="DE16"/>
  <c r="DE15"/>
  <c r="DF10"/>
  <c r="DF24" s="1"/>
  <c r="DB10"/>
  <c r="DC25" s="1"/>
  <c r="DD25" s="1"/>
  <c r="CY90"/>
  <c r="CU89"/>
  <c r="CU88"/>
  <c r="CU87"/>
  <c r="CU86"/>
  <c r="CU85"/>
  <c r="CU84"/>
  <c r="CU83"/>
  <c r="CU82"/>
  <c r="CU81"/>
  <c r="CU80"/>
  <c r="CU79"/>
  <c r="CU76"/>
  <c r="CV74"/>
  <c r="CV88" s="1"/>
  <c r="CS89"/>
  <c r="CT89" s="1"/>
  <c r="CU73"/>
  <c r="CU72"/>
  <c r="CU71"/>
  <c r="CU70"/>
  <c r="CU69"/>
  <c r="CU68"/>
  <c r="CU67"/>
  <c r="CU66"/>
  <c r="CU65"/>
  <c r="CU64"/>
  <c r="CU63"/>
  <c r="CU60"/>
  <c r="CV58"/>
  <c r="CU57"/>
  <c r="CU56"/>
  <c r="CU55"/>
  <c r="CU54"/>
  <c r="CU53"/>
  <c r="CU52"/>
  <c r="CU51"/>
  <c r="CU50"/>
  <c r="CU49"/>
  <c r="CU48"/>
  <c r="CU47"/>
  <c r="CU44"/>
  <c r="CV42"/>
  <c r="CV56" s="1"/>
  <c r="CS57"/>
  <c r="CT57" s="1"/>
  <c r="CU41"/>
  <c r="CU40"/>
  <c r="CU39"/>
  <c r="CU38"/>
  <c r="CU37"/>
  <c r="CU36"/>
  <c r="CU35"/>
  <c r="CU34"/>
  <c r="CU33"/>
  <c r="CU32"/>
  <c r="CU31"/>
  <c r="CU28"/>
  <c r="CV26"/>
  <c r="CS41"/>
  <c r="CT41" s="1"/>
  <c r="CU25"/>
  <c r="CU24"/>
  <c r="CU23"/>
  <c r="CU22"/>
  <c r="CU21"/>
  <c r="CU20"/>
  <c r="CU19"/>
  <c r="CU18"/>
  <c r="CU17"/>
  <c r="CU16"/>
  <c r="CU15"/>
  <c r="CU12"/>
  <c r="CV10"/>
  <c r="CV24" s="1"/>
  <c r="CR10"/>
  <c r="CS25" s="1"/>
  <c r="CT25" s="1"/>
  <c r="CO90"/>
  <c r="CK89"/>
  <c r="CK88"/>
  <c r="CK87"/>
  <c r="CK86"/>
  <c r="CK85"/>
  <c r="CK84"/>
  <c r="CK83"/>
  <c r="CK81"/>
  <c r="CK80"/>
  <c r="CK79"/>
  <c r="CK78"/>
  <c r="CL74"/>
  <c r="CL88" s="1"/>
  <c r="CI89"/>
  <c r="CJ89" s="1"/>
  <c r="CK73"/>
  <c r="CK72"/>
  <c r="CK71"/>
  <c r="CK70"/>
  <c r="CK69"/>
  <c r="CK68"/>
  <c r="CK67"/>
  <c r="CK65"/>
  <c r="CK64"/>
  <c r="CK63"/>
  <c r="CK62"/>
  <c r="CL58"/>
  <c r="CL73" s="1"/>
  <c r="CI72"/>
  <c r="CJ72" s="1"/>
  <c r="CK57"/>
  <c r="CK56"/>
  <c r="CK55"/>
  <c r="CK54"/>
  <c r="CK53"/>
  <c r="CK52"/>
  <c r="CK51"/>
  <c r="CK49"/>
  <c r="CK48"/>
  <c r="CK47"/>
  <c r="CK46"/>
  <c r="CL42"/>
  <c r="CL56" s="1"/>
  <c r="CI57"/>
  <c r="CJ57" s="1"/>
  <c r="CK41"/>
  <c r="CK40"/>
  <c r="CK39"/>
  <c r="CK38"/>
  <c r="CK37"/>
  <c r="CK36"/>
  <c r="CK35"/>
  <c r="CK33"/>
  <c r="CK32"/>
  <c r="CK31"/>
  <c r="CK30"/>
  <c r="CL26"/>
  <c r="CL41" s="1"/>
  <c r="CH26"/>
  <c r="CI40" s="1"/>
  <c r="CJ40" s="1"/>
  <c r="CK25"/>
  <c r="CK24"/>
  <c r="CK23"/>
  <c r="CK22"/>
  <c r="CK21"/>
  <c r="CK20"/>
  <c r="CK19"/>
  <c r="CK17"/>
  <c r="CK16"/>
  <c r="CK15"/>
  <c r="CK14"/>
  <c r="CL10"/>
  <c r="CL24" s="1"/>
  <c r="CH10"/>
  <c r="CI25" s="1"/>
  <c r="CJ25" s="1"/>
  <c r="CE90"/>
  <c r="CA89"/>
  <c r="CA88"/>
  <c r="CA87"/>
  <c r="CA86"/>
  <c r="CA85"/>
  <c r="CA84"/>
  <c r="CA83"/>
  <c r="CA81"/>
  <c r="CA80"/>
  <c r="CA79"/>
  <c r="CA78"/>
  <c r="CB74"/>
  <c r="CB88" s="1"/>
  <c r="BY89"/>
  <c r="BZ89" s="1"/>
  <c r="CA73"/>
  <c r="CA72"/>
  <c r="CA71"/>
  <c r="CA70"/>
  <c r="CA69"/>
  <c r="CA68"/>
  <c r="CA67"/>
  <c r="CA65"/>
  <c r="CA64"/>
  <c r="CA63"/>
  <c r="CA62"/>
  <c r="CB58"/>
  <c r="CB73" s="1"/>
  <c r="BY72"/>
  <c r="BZ72" s="1"/>
  <c r="CA57"/>
  <c r="CA56"/>
  <c r="CA55"/>
  <c r="CA54"/>
  <c r="CA53"/>
  <c r="CA52"/>
  <c r="CA51"/>
  <c r="CA49"/>
  <c r="CA48"/>
  <c r="CA47"/>
  <c r="CA46"/>
  <c r="CB42"/>
  <c r="CB56" s="1"/>
  <c r="BY57"/>
  <c r="BZ57" s="1"/>
  <c r="CA41"/>
  <c r="CA40"/>
  <c r="CA39"/>
  <c r="CA38"/>
  <c r="CA37"/>
  <c r="CA36"/>
  <c r="CA35"/>
  <c r="CA33"/>
  <c r="CA32"/>
  <c r="CA31"/>
  <c r="CA30"/>
  <c r="CB26"/>
  <c r="CB41" s="1"/>
  <c r="BX26"/>
  <c r="BY40" s="1"/>
  <c r="BZ40" s="1"/>
  <c r="CA25"/>
  <c r="CA24"/>
  <c r="CA23"/>
  <c r="CA22"/>
  <c r="CA21"/>
  <c r="CA20"/>
  <c r="CA19"/>
  <c r="CA17"/>
  <c r="CA16"/>
  <c r="CA15"/>
  <c r="CA14"/>
  <c r="CB10"/>
  <c r="CB24" s="1"/>
  <c r="BX10"/>
  <c r="BY25" s="1"/>
  <c r="BZ25" s="1"/>
  <c r="BU90"/>
  <c r="BQ89"/>
  <c r="BQ88"/>
  <c r="BQ87"/>
  <c r="BQ86"/>
  <c r="BQ85"/>
  <c r="BQ84"/>
  <c r="BQ83"/>
  <c r="BQ81"/>
  <c r="BQ80"/>
  <c r="BQ79"/>
  <c r="BQ78"/>
  <c r="BQ77"/>
  <c r="BQ76"/>
  <c r="BR74"/>
  <c r="BR88" s="1"/>
  <c r="BO89"/>
  <c r="BP89" s="1"/>
  <c r="BQ73"/>
  <c r="BQ72"/>
  <c r="BQ71"/>
  <c r="BQ70"/>
  <c r="BQ69"/>
  <c r="BQ68"/>
  <c r="BQ67"/>
  <c r="BQ65"/>
  <c r="BQ64"/>
  <c r="BQ63"/>
  <c r="BQ62"/>
  <c r="BQ61"/>
  <c r="BQ60"/>
  <c r="BR58"/>
  <c r="BR73" s="1"/>
  <c r="BO72"/>
  <c r="BP72" s="1"/>
  <c r="BQ57"/>
  <c r="BQ56"/>
  <c r="BQ55"/>
  <c r="BQ54"/>
  <c r="BQ53"/>
  <c r="BQ52"/>
  <c r="BQ51"/>
  <c r="BQ49"/>
  <c r="BQ48"/>
  <c r="BQ47"/>
  <c r="BQ46"/>
  <c r="BQ45"/>
  <c r="BQ44"/>
  <c r="BR42"/>
  <c r="BR56" s="1"/>
  <c r="BO57"/>
  <c r="BP57" s="1"/>
  <c r="BQ41"/>
  <c r="BQ40"/>
  <c r="BQ39"/>
  <c r="BQ38"/>
  <c r="BQ37"/>
  <c r="BQ36"/>
  <c r="BQ35"/>
  <c r="BQ33"/>
  <c r="BQ32"/>
  <c r="BQ31"/>
  <c r="BQ30"/>
  <c r="BQ29"/>
  <c r="BQ28"/>
  <c r="BR26"/>
  <c r="BR41" s="1"/>
  <c r="BN26"/>
  <c r="BO40" s="1"/>
  <c r="BP40" s="1"/>
  <c r="BQ25"/>
  <c r="BQ24"/>
  <c r="BQ23"/>
  <c r="BQ22"/>
  <c r="BQ21"/>
  <c r="BQ20"/>
  <c r="BQ19"/>
  <c r="BQ17"/>
  <c r="BQ16"/>
  <c r="BQ15"/>
  <c r="BQ14"/>
  <c r="BQ13"/>
  <c r="BQ12"/>
  <c r="BR10"/>
  <c r="BR24" s="1"/>
  <c r="BN10"/>
  <c r="BO25" s="1"/>
  <c r="BP25" s="1"/>
  <c r="BK90"/>
  <c r="BG89"/>
  <c r="BG88"/>
  <c r="BG87"/>
  <c r="BG86"/>
  <c r="BG85"/>
  <c r="BG84"/>
  <c r="BG83"/>
  <c r="BG82"/>
  <c r="BG81"/>
  <c r="BG76"/>
  <c r="BE76"/>
  <c r="BF76" s="1"/>
  <c r="BH74"/>
  <c r="BH88" s="1"/>
  <c r="BG74"/>
  <c r="BE89"/>
  <c r="BF89" s="1"/>
  <c r="BG73"/>
  <c r="BG72"/>
  <c r="BG71"/>
  <c r="BG70"/>
  <c r="BG69"/>
  <c r="BG68"/>
  <c r="BG67"/>
  <c r="BG66"/>
  <c r="BG65"/>
  <c r="BG60"/>
  <c r="BH58"/>
  <c r="BE73"/>
  <c r="BF73" s="1"/>
  <c r="BG57"/>
  <c r="BG56"/>
  <c r="BG55"/>
  <c r="BG54"/>
  <c r="BG53"/>
  <c r="BG52"/>
  <c r="BG51"/>
  <c r="BG50"/>
  <c r="BG49"/>
  <c r="BG44"/>
  <c r="BH42"/>
  <c r="BH56" s="1"/>
  <c r="BE57"/>
  <c r="BF57" s="1"/>
  <c r="BG41"/>
  <c r="BG40"/>
  <c r="BG39"/>
  <c r="BG38"/>
  <c r="BG37"/>
  <c r="BG36"/>
  <c r="BG35"/>
  <c r="BG34"/>
  <c r="BG33"/>
  <c r="BG28"/>
  <c r="BH26"/>
  <c r="BD26"/>
  <c r="BG25"/>
  <c r="BG24"/>
  <c r="BG23"/>
  <c r="BG22"/>
  <c r="BG21"/>
  <c r="BG20"/>
  <c r="BG19"/>
  <c r="BG18"/>
  <c r="BG17"/>
  <c r="BG12"/>
  <c r="BH10"/>
  <c r="BH24" s="1"/>
  <c r="BD10"/>
  <c r="BE25" s="1"/>
  <c r="BF25" s="1"/>
  <c r="M90"/>
  <c r="P90"/>
  <c r="W90"/>
  <c r="AG90"/>
  <c r="AQ90"/>
  <c r="BA90"/>
  <c r="AW89"/>
  <c r="AM89"/>
  <c r="AC89"/>
  <c r="S89"/>
  <c r="AW88"/>
  <c r="AM88"/>
  <c r="AC88"/>
  <c r="S88"/>
  <c r="AW87"/>
  <c r="AM87"/>
  <c r="AC87"/>
  <c r="S87"/>
  <c r="AW86"/>
  <c r="AM86"/>
  <c r="AC86"/>
  <c r="S86"/>
  <c r="AW85"/>
  <c r="AM85"/>
  <c r="AC85"/>
  <c r="S85"/>
  <c r="AW84"/>
  <c r="AM84"/>
  <c r="AC84"/>
  <c r="S84"/>
  <c r="AW83"/>
  <c r="AM83"/>
  <c r="AC83"/>
  <c r="S83"/>
  <c r="AW82"/>
  <c r="AC82"/>
  <c r="AW81"/>
  <c r="AM81"/>
  <c r="AC81"/>
  <c r="S81"/>
  <c r="AW80"/>
  <c r="AM80"/>
  <c r="AC80"/>
  <c r="AW79"/>
  <c r="AM78"/>
  <c r="AC78"/>
  <c r="S78"/>
  <c r="AW76"/>
  <c r="AX74"/>
  <c r="AX89" s="1"/>
  <c r="AW74"/>
  <c r="AN74"/>
  <c r="AK89"/>
  <c r="AL89" s="1"/>
  <c r="AD74"/>
  <c r="AD89" s="1"/>
  <c r="T74"/>
  <c r="P74"/>
  <c r="Q89" s="1"/>
  <c r="R89" s="1"/>
  <c r="J74"/>
  <c r="J89" s="1"/>
  <c r="AW73"/>
  <c r="AM73"/>
  <c r="AC73"/>
  <c r="S73"/>
  <c r="AW72"/>
  <c r="AM72"/>
  <c r="AC72"/>
  <c r="S72"/>
  <c r="AW71"/>
  <c r="AM71"/>
  <c r="AC71"/>
  <c r="S71"/>
  <c r="AW70"/>
  <c r="AM70"/>
  <c r="AC70"/>
  <c r="S70"/>
  <c r="AW69"/>
  <c r="AM69"/>
  <c r="AC69"/>
  <c r="S69"/>
  <c r="AW68"/>
  <c r="AM68"/>
  <c r="AC68"/>
  <c r="S68"/>
  <c r="AW67"/>
  <c r="AM67"/>
  <c r="AC67"/>
  <c r="S67"/>
  <c r="AW66"/>
  <c r="AC66"/>
  <c r="AW65"/>
  <c r="AM65"/>
  <c r="AC65"/>
  <c r="S65"/>
  <c r="AW64"/>
  <c r="AM64"/>
  <c r="AC64"/>
  <c r="AW63"/>
  <c r="AM62"/>
  <c r="AC62"/>
  <c r="S62"/>
  <c r="AW60"/>
  <c r="AX58"/>
  <c r="AN58"/>
  <c r="AM58"/>
  <c r="AD58"/>
  <c r="T58"/>
  <c r="P58"/>
  <c r="J58"/>
  <c r="AW57"/>
  <c r="AM57"/>
  <c r="AC57"/>
  <c r="S57"/>
  <c r="AW56"/>
  <c r="AM56"/>
  <c r="AC56"/>
  <c r="S56"/>
  <c r="AW55"/>
  <c r="AM55"/>
  <c r="AC55"/>
  <c r="S55"/>
  <c r="AW54"/>
  <c r="AM54"/>
  <c r="AC54"/>
  <c r="S54"/>
  <c r="AW53"/>
  <c r="AM53"/>
  <c r="AC53"/>
  <c r="S53"/>
  <c r="AW52"/>
  <c r="AM52"/>
  <c r="AC52"/>
  <c r="S52"/>
  <c r="AW51"/>
  <c r="AM51"/>
  <c r="AC51"/>
  <c r="S51"/>
  <c r="AW50"/>
  <c r="AC50"/>
  <c r="AW49"/>
  <c r="AM49"/>
  <c r="AC49"/>
  <c r="S49"/>
  <c r="AW48"/>
  <c r="AM48"/>
  <c r="AC48"/>
  <c r="AW47"/>
  <c r="AM46"/>
  <c r="AC46"/>
  <c r="S46"/>
  <c r="AW44"/>
  <c r="AX42"/>
  <c r="AU57"/>
  <c r="AV57" s="1"/>
  <c r="AN42"/>
  <c r="AN57" s="1"/>
  <c r="AD42"/>
  <c r="AC42"/>
  <c r="T42"/>
  <c r="T57" s="1"/>
  <c r="P42"/>
  <c r="J42"/>
  <c r="G57"/>
  <c r="H57" s="1"/>
  <c r="I57" s="1"/>
  <c r="AW41"/>
  <c r="AM41"/>
  <c r="AC41"/>
  <c r="S41"/>
  <c r="AW40"/>
  <c r="AM40"/>
  <c r="AC40"/>
  <c r="S40"/>
  <c r="AW39"/>
  <c r="AM39"/>
  <c r="AC39"/>
  <c r="S39"/>
  <c r="AW38"/>
  <c r="AM38"/>
  <c r="AC38"/>
  <c r="S38"/>
  <c r="AW37"/>
  <c r="AM37"/>
  <c r="AC37"/>
  <c r="S37"/>
  <c r="AW36"/>
  <c r="AM36"/>
  <c r="AC36"/>
  <c r="S36"/>
  <c r="AW35"/>
  <c r="AM35"/>
  <c r="AC35"/>
  <c r="S35"/>
  <c r="AW34"/>
  <c r="AC34"/>
  <c r="AW33"/>
  <c r="AM33"/>
  <c r="AC33"/>
  <c r="S33"/>
  <c r="AW32"/>
  <c r="AM32"/>
  <c r="AC32"/>
  <c r="AW31"/>
  <c r="AM30"/>
  <c r="AC30"/>
  <c r="S30"/>
  <c r="AW28"/>
  <c r="AX26"/>
  <c r="AX41" s="1"/>
  <c r="AT26"/>
  <c r="AN26"/>
  <c r="AJ26"/>
  <c r="AK41" s="1"/>
  <c r="AL41" s="1"/>
  <c r="AD26"/>
  <c r="AD41" s="1"/>
  <c r="Z26"/>
  <c r="AA28" s="1"/>
  <c r="AB28" s="1"/>
  <c r="AC28" s="1"/>
  <c r="T26"/>
  <c r="T28" s="1"/>
  <c r="P26"/>
  <c r="J26"/>
  <c r="J41" s="1"/>
  <c r="F26"/>
  <c r="AW25"/>
  <c r="AW24"/>
  <c r="AW23"/>
  <c r="AW22"/>
  <c r="AW21"/>
  <c r="AW20"/>
  <c r="AW19"/>
  <c r="AW18"/>
  <c r="AW17"/>
  <c r="AW16"/>
  <c r="AW15"/>
  <c r="AW12"/>
  <c r="AX10"/>
  <c r="AX25" s="1"/>
  <c r="AT10"/>
  <c r="AU25" s="1"/>
  <c r="AV25" s="1"/>
  <c r="AM25"/>
  <c r="AM24"/>
  <c r="AM23"/>
  <c r="AM22"/>
  <c r="AM21"/>
  <c r="AM20"/>
  <c r="AM19"/>
  <c r="AM17"/>
  <c r="AM16"/>
  <c r="AM14"/>
  <c r="AN10"/>
  <c r="AN25" s="1"/>
  <c r="AJ10"/>
  <c r="AK25" s="1"/>
  <c r="AL25" s="1"/>
  <c r="AC25"/>
  <c r="AC24"/>
  <c r="AC23"/>
  <c r="AC22"/>
  <c r="AC21"/>
  <c r="AC20"/>
  <c r="AC19"/>
  <c r="AC18"/>
  <c r="AC17"/>
  <c r="AC16"/>
  <c r="AC14"/>
  <c r="AD10"/>
  <c r="AD25" s="1"/>
  <c r="Z10"/>
  <c r="AA25" s="1"/>
  <c r="AB25" s="1"/>
  <c r="T10"/>
  <c r="T25" s="1"/>
  <c r="P10"/>
  <c r="VR38" l="1"/>
  <c r="VR37"/>
  <c r="BI24"/>
  <c r="BJ24" s="1"/>
  <c r="CW24"/>
  <c r="CX24" s="1"/>
  <c r="CW88"/>
  <c r="CX88" s="1"/>
  <c r="F528" i="157"/>
  <c r="F530"/>
  <c r="F532"/>
  <c r="F534"/>
  <c r="F536"/>
  <c r="F538"/>
  <c r="F527"/>
  <c r="F529"/>
  <c r="F531"/>
  <c r="F533"/>
  <c r="F535"/>
  <c r="F537"/>
  <c r="F539"/>
  <c r="VS66" i="62"/>
  <c r="VT66" s="1"/>
  <c r="VR64"/>
  <c r="RW58"/>
  <c r="RX58" s="1"/>
  <c r="VR31"/>
  <c r="VR86"/>
  <c r="VR85"/>
  <c r="VR84"/>
  <c r="VR83"/>
  <c r="VR82"/>
  <c r="VR54"/>
  <c r="VR16"/>
  <c r="VR15"/>
  <c r="VR14"/>
  <c r="VR13"/>
  <c r="AO58"/>
  <c r="SG24"/>
  <c r="SH24" s="1"/>
  <c r="VO41"/>
  <c r="VP41" s="1"/>
  <c r="VO38"/>
  <c r="VP38" s="1"/>
  <c r="VO35"/>
  <c r="VP35" s="1"/>
  <c r="VS71"/>
  <c r="VT71" s="1"/>
  <c r="VS69"/>
  <c r="VT69" s="1"/>
  <c r="VS67"/>
  <c r="VT67" s="1"/>
  <c r="VO40"/>
  <c r="VP40" s="1"/>
  <c r="VO39"/>
  <c r="VP39" s="1"/>
  <c r="VO37"/>
  <c r="VP37" s="1"/>
  <c r="VO36"/>
  <c r="VP36" s="1"/>
  <c r="VO34"/>
  <c r="VP34" s="1"/>
  <c r="VQ34" s="1"/>
  <c r="RW72"/>
  <c r="RX72" s="1"/>
  <c r="LS88"/>
  <c r="LT88" s="1"/>
  <c r="HM72"/>
  <c r="HN72" s="1"/>
  <c r="IG88"/>
  <c r="IH88" s="1"/>
  <c r="JA24"/>
  <c r="JB24" s="1"/>
  <c r="JA88"/>
  <c r="JB88" s="1"/>
  <c r="LS24"/>
  <c r="LT24" s="1"/>
  <c r="VS17"/>
  <c r="VT17" s="1"/>
  <c r="VS15"/>
  <c r="VT15" s="1"/>
  <c r="BI88"/>
  <c r="BJ88" s="1"/>
  <c r="VS85"/>
  <c r="VT85" s="1"/>
  <c r="VS83"/>
  <c r="VT83" s="1"/>
  <c r="VS70"/>
  <c r="VT70" s="1"/>
  <c r="VS68"/>
  <c r="VT68" s="1"/>
  <c r="VS65"/>
  <c r="VT65" s="1"/>
  <c r="VS63"/>
  <c r="VT63" s="1"/>
  <c r="VO33"/>
  <c r="VP33" s="1"/>
  <c r="VO32"/>
  <c r="VP32" s="1"/>
  <c r="SQ72"/>
  <c r="SR72" s="1"/>
  <c r="SE44"/>
  <c r="SE76"/>
  <c r="PO24"/>
  <c r="PP24" s="1"/>
  <c r="VX74"/>
  <c r="VY81" s="1"/>
  <c r="VZ81" s="1"/>
  <c r="Q12"/>
  <c r="R12" s="1"/>
  <c r="S12" s="1"/>
  <c r="Q13"/>
  <c r="R13" s="1"/>
  <c r="S13" s="1"/>
  <c r="Q14"/>
  <c r="R14" s="1"/>
  <c r="Q15"/>
  <c r="R15" s="1"/>
  <c r="S15" s="1"/>
  <c r="Q16"/>
  <c r="R16" s="1"/>
  <c r="S16" s="1"/>
  <c r="Q17"/>
  <c r="R17" s="1"/>
  <c r="Q18"/>
  <c r="R18" s="1"/>
  <c r="S18" s="1"/>
  <c r="Q19"/>
  <c r="R19" s="1"/>
  <c r="Q20"/>
  <c r="R20" s="1"/>
  <c r="Q21"/>
  <c r="R21" s="1"/>
  <c r="Q22"/>
  <c r="R22" s="1"/>
  <c r="Q23"/>
  <c r="R23" s="1"/>
  <c r="Q24"/>
  <c r="R24" s="1"/>
  <c r="Q25"/>
  <c r="R25" s="1"/>
  <c r="S58"/>
  <c r="U58" s="1"/>
  <c r="V58" s="1"/>
  <c r="JU88"/>
  <c r="VR80"/>
  <c r="VR79"/>
  <c r="VR76"/>
  <c r="VS72"/>
  <c r="VT72" s="1"/>
  <c r="VS64"/>
  <c r="VT64" s="1"/>
  <c r="TA74"/>
  <c r="TB74" s="1"/>
  <c r="SG74"/>
  <c r="SH74" s="1"/>
  <c r="PO74"/>
  <c r="PP74" s="1"/>
  <c r="OU74"/>
  <c r="OV74" s="1"/>
  <c r="VR49"/>
  <c r="VR48"/>
  <c r="VR47"/>
  <c r="VR46"/>
  <c r="VR45"/>
  <c r="VR41"/>
  <c r="VR39"/>
  <c r="VR36"/>
  <c r="VR34"/>
  <c r="VR32"/>
  <c r="AM10"/>
  <c r="AO10" s="1"/>
  <c r="FY24"/>
  <c r="FZ24" s="1"/>
  <c r="OT13"/>
  <c r="OT17"/>
  <c r="OT21"/>
  <c r="OU24"/>
  <c r="OV24" s="1"/>
  <c r="OT25"/>
  <c r="PN15"/>
  <c r="PN19"/>
  <c r="PN23"/>
  <c r="SE10"/>
  <c r="SG10" s="1"/>
  <c r="SH10" s="1"/>
  <c r="SC12"/>
  <c r="SD12" s="1"/>
  <c r="SC14"/>
  <c r="SD14" s="1"/>
  <c r="SC16"/>
  <c r="SD16" s="1"/>
  <c r="SC18"/>
  <c r="SD18" s="1"/>
  <c r="SC20"/>
  <c r="SD20" s="1"/>
  <c r="SC22"/>
  <c r="SD22" s="1"/>
  <c r="SC24"/>
  <c r="SD24" s="1"/>
  <c r="SF45"/>
  <c r="SG45" s="1"/>
  <c r="SH45" s="1"/>
  <c r="SF47"/>
  <c r="SF49"/>
  <c r="SF51"/>
  <c r="SF53"/>
  <c r="SF55"/>
  <c r="SG56"/>
  <c r="SH56" s="1"/>
  <c r="SF57"/>
  <c r="SZ13"/>
  <c r="SZ19"/>
  <c r="SZ23"/>
  <c r="SZ25"/>
  <c r="UD15"/>
  <c r="UD19"/>
  <c r="UD23"/>
  <c r="VR53"/>
  <c r="VR52"/>
  <c r="VR51"/>
  <c r="VR50"/>
  <c r="VS40"/>
  <c r="VS38"/>
  <c r="VS37"/>
  <c r="VS35"/>
  <c r="VS32"/>
  <c r="VS30"/>
  <c r="VO30"/>
  <c r="VP30" s="1"/>
  <c r="VS25"/>
  <c r="VT25" s="1"/>
  <c r="VS23"/>
  <c r="VT23" s="1"/>
  <c r="VS21"/>
  <c r="VT21" s="1"/>
  <c r="VS19"/>
  <c r="VT19" s="1"/>
  <c r="OK24"/>
  <c r="OL24" s="1"/>
  <c r="OT15"/>
  <c r="OT19"/>
  <c r="OT23"/>
  <c r="PN13"/>
  <c r="PN17"/>
  <c r="PN21"/>
  <c r="PN25"/>
  <c r="SF13"/>
  <c r="SF15"/>
  <c r="SF17"/>
  <c r="SF19"/>
  <c r="SF21"/>
  <c r="SF23"/>
  <c r="SF25"/>
  <c r="SG49"/>
  <c r="SH49" s="1"/>
  <c r="SG51"/>
  <c r="SH51" s="1"/>
  <c r="SG53"/>
  <c r="SH53" s="1"/>
  <c r="SG55"/>
  <c r="SH55" s="1"/>
  <c r="SG57"/>
  <c r="SH57" s="1"/>
  <c r="SF77"/>
  <c r="SF79"/>
  <c r="SF81"/>
  <c r="SF83"/>
  <c r="SF85"/>
  <c r="SF87"/>
  <c r="SF89"/>
  <c r="SZ15"/>
  <c r="SZ17"/>
  <c r="SZ21"/>
  <c r="UD13"/>
  <c r="UE15"/>
  <c r="UF15" s="1"/>
  <c r="UD17"/>
  <c r="UE17" s="1"/>
  <c r="UF17" s="1"/>
  <c r="UE19"/>
  <c r="UF19" s="1"/>
  <c r="UD21"/>
  <c r="UE21" s="1"/>
  <c r="UF21" s="1"/>
  <c r="UE23"/>
  <c r="UF23" s="1"/>
  <c r="UE24"/>
  <c r="UF24" s="1"/>
  <c r="UD25"/>
  <c r="UE25" s="1"/>
  <c r="UF25" s="1"/>
  <c r="VX58"/>
  <c r="WA58" s="1"/>
  <c r="VS89"/>
  <c r="VT89" s="1"/>
  <c r="VS87"/>
  <c r="VT87" s="1"/>
  <c r="VS73"/>
  <c r="VT73" s="1"/>
  <c r="VS58"/>
  <c r="VT58" s="1"/>
  <c r="VV58" s="1"/>
  <c r="VS57"/>
  <c r="VT57" s="1"/>
  <c r="VS56"/>
  <c r="VT56" s="1"/>
  <c r="VS55"/>
  <c r="VT55" s="1"/>
  <c r="VS54"/>
  <c r="VT54" s="1"/>
  <c r="VS53"/>
  <c r="VT53" s="1"/>
  <c r="VS52"/>
  <c r="VT52" s="1"/>
  <c r="VS51"/>
  <c r="VT51" s="1"/>
  <c r="VS49"/>
  <c r="VT49" s="1"/>
  <c r="VS48"/>
  <c r="VT48" s="1"/>
  <c r="VS47"/>
  <c r="VT47" s="1"/>
  <c r="VS46"/>
  <c r="VT46" s="1"/>
  <c r="VS41"/>
  <c r="VS39"/>
  <c r="VS36"/>
  <c r="VS34"/>
  <c r="VS31"/>
  <c r="VS26"/>
  <c r="VT26" s="1"/>
  <c r="VP59"/>
  <c r="VO28"/>
  <c r="VP28" s="1"/>
  <c r="VX90"/>
  <c r="UA29"/>
  <c r="UB29" s="1"/>
  <c r="UC29" s="1"/>
  <c r="UA33"/>
  <c r="UB33" s="1"/>
  <c r="UA37"/>
  <c r="UB37" s="1"/>
  <c r="UA41"/>
  <c r="UB41" s="1"/>
  <c r="UA31"/>
  <c r="UB31" s="1"/>
  <c r="UA35"/>
  <c r="UB35" s="1"/>
  <c r="VX26"/>
  <c r="VY28" s="1"/>
  <c r="VZ28" s="1"/>
  <c r="TA88"/>
  <c r="TB88" s="1"/>
  <c r="SO26"/>
  <c r="SQ26" s="1"/>
  <c r="SR26" s="1"/>
  <c r="SM30"/>
  <c r="SN30" s="1"/>
  <c r="SM34"/>
  <c r="SN34" s="1"/>
  <c r="SO34" s="1"/>
  <c r="SM38"/>
  <c r="SN38" s="1"/>
  <c r="SM28"/>
  <c r="SN28" s="1"/>
  <c r="SM32"/>
  <c r="SN32" s="1"/>
  <c r="SM36"/>
  <c r="SN36" s="1"/>
  <c r="SM40"/>
  <c r="SN40" s="1"/>
  <c r="RS30"/>
  <c r="RT30" s="1"/>
  <c r="RS34"/>
  <c r="RT34" s="1"/>
  <c r="RU34" s="1"/>
  <c r="RS38"/>
  <c r="RT38" s="1"/>
  <c r="RU26"/>
  <c r="RW26" s="1"/>
  <c r="RX26" s="1"/>
  <c r="RS28"/>
  <c r="RT28" s="1"/>
  <c r="RS32"/>
  <c r="RT32" s="1"/>
  <c r="RS36"/>
  <c r="RT36" s="1"/>
  <c r="RS40"/>
  <c r="RT40" s="1"/>
  <c r="PM44"/>
  <c r="OS44"/>
  <c r="Q41"/>
  <c r="R41" s="1"/>
  <c r="Q28"/>
  <c r="R28" s="1"/>
  <c r="S28" s="1"/>
  <c r="U28" s="1"/>
  <c r="VS24"/>
  <c r="VT24" s="1"/>
  <c r="VS22"/>
  <c r="VT22" s="1"/>
  <c r="VS20"/>
  <c r="VT20" s="1"/>
  <c r="VS16"/>
  <c r="VT16" s="1"/>
  <c r="VS14"/>
  <c r="VT14" s="1"/>
  <c r="UA12"/>
  <c r="UB12" s="1"/>
  <c r="UA14"/>
  <c r="UB14" s="1"/>
  <c r="UA16"/>
  <c r="UB16" s="1"/>
  <c r="UA18"/>
  <c r="UB18" s="1"/>
  <c r="UA20"/>
  <c r="UB20" s="1"/>
  <c r="UA22"/>
  <c r="UB22" s="1"/>
  <c r="UA24"/>
  <c r="UB24" s="1"/>
  <c r="UC10"/>
  <c r="UE10" s="1"/>
  <c r="UF10" s="1"/>
  <c r="SY10"/>
  <c r="TA10" s="1"/>
  <c r="TB10" s="1"/>
  <c r="SW12"/>
  <c r="SX12" s="1"/>
  <c r="SW14"/>
  <c r="SX14" s="1"/>
  <c r="SW16"/>
  <c r="SX16" s="1"/>
  <c r="SY16" s="1"/>
  <c r="SW18"/>
  <c r="SX18" s="1"/>
  <c r="SY18" s="1"/>
  <c r="SW20"/>
  <c r="SX20" s="1"/>
  <c r="SW22"/>
  <c r="SX22" s="1"/>
  <c r="SW24"/>
  <c r="SX24" s="1"/>
  <c r="SY24" s="1"/>
  <c r="TA24" s="1"/>
  <c r="TB24" s="1"/>
  <c r="PM10"/>
  <c r="PO10" s="1"/>
  <c r="PP10" s="1"/>
  <c r="PK12"/>
  <c r="PL12" s="1"/>
  <c r="PK14"/>
  <c r="PL14" s="1"/>
  <c r="PK16"/>
  <c r="PL16" s="1"/>
  <c r="PK18"/>
  <c r="PL18" s="1"/>
  <c r="PK20"/>
  <c r="PL20" s="1"/>
  <c r="PK22"/>
  <c r="PL22" s="1"/>
  <c r="PK24"/>
  <c r="PL24" s="1"/>
  <c r="OS10"/>
  <c r="OU10" s="1"/>
  <c r="OV10" s="1"/>
  <c r="OQ12"/>
  <c r="OR12" s="1"/>
  <c r="OQ14"/>
  <c r="OR14" s="1"/>
  <c r="OQ16"/>
  <c r="OR16" s="1"/>
  <c r="OQ18"/>
  <c r="OR18" s="1"/>
  <c r="OQ20"/>
  <c r="OR20" s="1"/>
  <c r="OQ22"/>
  <c r="OR22" s="1"/>
  <c r="OQ24"/>
  <c r="OR24" s="1"/>
  <c r="S10"/>
  <c r="U10" s="1"/>
  <c r="V10" s="1"/>
  <c r="X10" s="1"/>
  <c r="VR81"/>
  <c r="VS81" s="1"/>
  <c r="VT81" s="1"/>
  <c r="VR78"/>
  <c r="VS78" s="1"/>
  <c r="VT78" s="1"/>
  <c r="VS74"/>
  <c r="VT74" s="1"/>
  <c r="VS88"/>
  <c r="VT88" s="1"/>
  <c r="VS86"/>
  <c r="VT86" s="1"/>
  <c r="VS84"/>
  <c r="VT84" s="1"/>
  <c r="VS80"/>
  <c r="VT80" s="1"/>
  <c r="VS79"/>
  <c r="VT79" s="1"/>
  <c r="WB74"/>
  <c r="WB76" s="1"/>
  <c r="UE74"/>
  <c r="UF74" s="1"/>
  <c r="UD77"/>
  <c r="UD79"/>
  <c r="UE79" s="1"/>
  <c r="UF79" s="1"/>
  <c r="UD81"/>
  <c r="UE81" s="1"/>
  <c r="UF81" s="1"/>
  <c r="UD83"/>
  <c r="UE83" s="1"/>
  <c r="UF83" s="1"/>
  <c r="UD85"/>
  <c r="UE85" s="1"/>
  <c r="UF85" s="1"/>
  <c r="UD87"/>
  <c r="UE87" s="1"/>
  <c r="UF87" s="1"/>
  <c r="UE88"/>
  <c r="UF88" s="1"/>
  <c r="UD89"/>
  <c r="UE89" s="1"/>
  <c r="UF89" s="1"/>
  <c r="SZ77"/>
  <c r="SZ79"/>
  <c r="SZ81"/>
  <c r="SZ83"/>
  <c r="SZ85"/>
  <c r="SZ87"/>
  <c r="SZ89"/>
  <c r="PN77"/>
  <c r="PN79"/>
  <c r="PN81"/>
  <c r="PN83"/>
  <c r="PN85"/>
  <c r="PN87"/>
  <c r="PN89"/>
  <c r="OT77"/>
  <c r="OT79"/>
  <c r="OT81"/>
  <c r="OT83"/>
  <c r="OT85"/>
  <c r="OT87"/>
  <c r="OT89"/>
  <c r="OK88"/>
  <c r="OL88" s="1"/>
  <c r="HW74"/>
  <c r="HX74" s="1"/>
  <c r="GI74"/>
  <c r="FY88"/>
  <c r="FZ88" s="1"/>
  <c r="BI74"/>
  <c r="BJ74" s="1"/>
  <c r="AY74"/>
  <c r="AZ74" s="1"/>
  <c r="VR62"/>
  <c r="VS62" s="1"/>
  <c r="VT62" s="1"/>
  <c r="VR61"/>
  <c r="VS61" s="1"/>
  <c r="VT61" s="1"/>
  <c r="VR60"/>
  <c r="VS60" s="1"/>
  <c r="VT60" s="1"/>
  <c r="SQ58"/>
  <c r="SR58" s="1"/>
  <c r="SP61"/>
  <c r="SP63"/>
  <c r="SQ63" s="1"/>
  <c r="SP65"/>
  <c r="SP67"/>
  <c r="SQ67" s="1"/>
  <c r="SP69"/>
  <c r="SQ69" s="1"/>
  <c r="SP71"/>
  <c r="SQ71" s="1"/>
  <c r="SP73"/>
  <c r="RV61"/>
  <c r="RV63"/>
  <c r="RW63" s="1"/>
  <c r="RV65"/>
  <c r="RV67"/>
  <c r="RW67" s="1"/>
  <c r="RV69"/>
  <c r="RV71"/>
  <c r="RW71" s="1"/>
  <c r="RV73"/>
  <c r="WB58"/>
  <c r="WB61" s="1"/>
  <c r="UE42"/>
  <c r="UF42" s="1"/>
  <c r="UD45"/>
  <c r="UD47"/>
  <c r="UD49"/>
  <c r="UD51"/>
  <c r="UD53"/>
  <c r="UD55"/>
  <c r="UD57"/>
  <c r="TA42"/>
  <c r="TB42" s="1"/>
  <c r="SZ45"/>
  <c r="SZ47"/>
  <c r="SZ49"/>
  <c r="TA49" s="1"/>
  <c r="SZ51"/>
  <c r="SZ53"/>
  <c r="TA53" s="1"/>
  <c r="SZ55"/>
  <c r="TA56"/>
  <c r="TB56" s="1"/>
  <c r="SZ57"/>
  <c r="PO42"/>
  <c r="PP42" s="1"/>
  <c r="PN45"/>
  <c r="PN47"/>
  <c r="PO47" s="1"/>
  <c r="PP47" s="1"/>
  <c r="PN49"/>
  <c r="PN51"/>
  <c r="PO51" s="1"/>
  <c r="PP51" s="1"/>
  <c r="PN53"/>
  <c r="PN55"/>
  <c r="PO55" s="1"/>
  <c r="PP55" s="1"/>
  <c r="PO56"/>
  <c r="PP56" s="1"/>
  <c r="PN57"/>
  <c r="PO57" s="1"/>
  <c r="PP57" s="1"/>
  <c r="PO49"/>
  <c r="PP49" s="1"/>
  <c r="PO53"/>
  <c r="PP53" s="1"/>
  <c r="OU42"/>
  <c r="OV42" s="1"/>
  <c r="OT45"/>
  <c r="OT47"/>
  <c r="OT49"/>
  <c r="OT51"/>
  <c r="OT53"/>
  <c r="OT55"/>
  <c r="OU56"/>
  <c r="OV56" s="1"/>
  <c r="OT57"/>
  <c r="OK56"/>
  <c r="OL56" s="1"/>
  <c r="FY56"/>
  <c r="FZ56" s="1"/>
  <c r="EK42"/>
  <c r="EL42" s="1"/>
  <c r="AE42"/>
  <c r="AF42" s="1"/>
  <c r="WB42"/>
  <c r="WB44" s="1"/>
  <c r="VR33"/>
  <c r="VS33" s="1"/>
  <c r="VR29"/>
  <c r="VS29" s="1"/>
  <c r="VR28"/>
  <c r="SP29"/>
  <c r="SP31"/>
  <c r="SQ31" s="1"/>
  <c r="SP33"/>
  <c r="SQ33" s="1"/>
  <c r="SP35"/>
  <c r="SQ35" s="1"/>
  <c r="SP37"/>
  <c r="SQ37" s="1"/>
  <c r="SP39"/>
  <c r="SQ39" s="1"/>
  <c r="SQ40"/>
  <c r="SR40" s="1"/>
  <c r="SP41"/>
  <c r="SQ41" s="1"/>
  <c r="RV29"/>
  <c r="RV31"/>
  <c r="RW31" s="1"/>
  <c r="RV33"/>
  <c r="RV35"/>
  <c r="RW35" s="1"/>
  <c r="RV37"/>
  <c r="RW37" s="1"/>
  <c r="RX37" s="1"/>
  <c r="RV39"/>
  <c r="RW39" s="1"/>
  <c r="RW40"/>
  <c r="RX40" s="1"/>
  <c r="RV41"/>
  <c r="RW41" s="1"/>
  <c r="RW33"/>
  <c r="RX33" s="1"/>
  <c r="WE90"/>
  <c r="WB10"/>
  <c r="WB13" s="1"/>
  <c r="VX42"/>
  <c r="WA42" s="1"/>
  <c r="WB26"/>
  <c r="VQ10"/>
  <c r="VS10" s="1"/>
  <c r="VO12"/>
  <c r="VP12" s="1"/>
  <c r="VO13"/>
  <c r="VP13" s="1"/>
  <c r="VQ13" s="1"/>
  <c r="VS13" s="1"/>
  <c r="VT13" s="1"/>
  <c r="VO14"/>
  <c r="VP14" s="1"/>
  <c r="VO15"/>
  <c r="VP15" s="1"/>
  <c r="VO16"/>
  <c r="VP16" s="1"/>
  <c r="VO17"/>
  <c r="VP17" s="1"/>
  <c r="VO18"/>
  <c r="VP18" s="1"/>
  <c r="VQ18" s="1"/>
  <c r="VS18" s="1"/>
  <c r="VO19"/>
  <c r="VP19" s="1"/>
  <c r="VO20"/>
  <c r="VP20" s="1"/>
  <c r="VO21"/>
  <c r="VP21" s="1"/>
  <c r="VO22"/>
  <c r="VP22" s="1"/>
  <c r="VO23"/>
  <c r="VP23" s="1"/>
  <c r="VO24"/>
  <c r="VP24" s="1"/>
  <c r="VO25"/>
  <c r="VP25" s="1"/>
  <c r="VQ42"/>
  <c r="VS42" s="1"/>
  <c r="VO44"/>
  <c r="VP44" s="1"/>
  <c r="VO45"/>
  <c r="VP45" s="1"/>
  <c r="VQ45" s="1"/>
  <c r="VS45" s="1"/>
  <c r="VT45" s="1"/>
  <c r="VO46"/>
  <c r="VP46" s="1"/>
  <c r="VO47"/>
  <c r="VP47" s="1"/>
  <c r="VO48"/>
  <c r="VP48" s="1"/>
  <c r="VO49"/>
  <c r="VP49" s="1"/>
  <c r="VO50"/>
  <c r="VP50" s="1"/>
  <c r="VQ50" s="1"/>
  <c r="VS50" s="1"/>
  <c r="VT50" s="1"/>
  <c r="VO51"/>
  <c r="VP51" s="1"/>
  <c r="VO52"/>
  <c r="VP52" s="1"/>
  <c r="VO53"/>
  <c r="VP53" s="1"/>
  <c r="VO54"/>
  <c r="VP54" s="1"/>
  <c r="VO55"/>
  <c r="VP55" s="1"/>
  <c r="VO56"/>
  <c r="VP56" s="1"/>
  <c r="VO57"/>
  <c r="VP57" s="1"/>
  <c r="VX10"/>
  <c r="WA10" s="1"/>
  <c r="VO89"/>
  <c r="VP89" s="1"/>
  <c r="VO88"/>
  <c r="VP88" s="1"/>
  <c r="WA87"/>
  <c r="VO87"/>
  <c r="VP87" s="1"/>
  <c r="VO86"/>
  <c r="VP86" s="1"/>
  <c r="WA85"/>
  <c r="VO85"/>
  <c r="VP85" s="1"/>
  <c r="VO84"/>
  <c r="VP84" s="1"/>
  <c r="VO83"/>
  <c r="VP83" s="1"/>
  <c r="VO82"/>
  <c r="VP82" s="1"/>
  <c r="VQ82" s="1"/>
  <c r="VS82" s="1"/>
  <c r="VT82" s="1"/>
  <c r="WA81"/>
  <c r="VO81"/>
  <c r="VP81" s="1"/>
  <c r="VO80"/>
  <c r="VP80" s="1"/>
  <c r="VO79"/>
  <c r="VP79" s="1"/>
  <c r="VO78"/>
  <c r="VP78" s="1"/>
  <c r="VO77"/>
  <c r="VP77" s="1"/>
  <c r="VQ77" s="1"/>
  <c r="VS77" s="1"/>
  <c r="VT77" s="1"/>
  <c r="VO76"/>
  <c r="VP76" s="1"/>
  <c r="VI41"/>
  <c r="VI73"/>
  <c r="VI24"/>
  <c r="VI56"/>
  <c r="VI88"/>
  <c r="VG10"/>
  <c r="VI10" s="1"/>
  <c r="VE12"/>
  <c r="VF12" s="1"/>
  <c r="VH13"/>
  <c r="VE14"/>
  <c r="VF14" s="1"/>
  <c r="VH15"/>
  <c r="VE16"/>
  <c r="VF16" s="1"/>
  <c r="VH17"/>
  <c r="VI17" s="1"/>
  <c r="VE18"/>
  <c r="VF18" s="1"/>
  <c r="VG18" s="1"/>
  <c r="VH19"/>
  <c r="VI19" s="1"/>
  <c r="VE20"/>
  <c r="VF20" s="1"/>
  <c r="VH21"/>
  <c r="VI21" s="1"/>
  <c r="VE22"/>
  <c r="VF22" s="1"/>
  <c r="VH23"/>
  <c r="VI23" s="1"/>
  <c r="VE24"/>
  <c r="VF24" s="1"/>
  <c r="VH25"/>
  <c r="VI25" s="1"/>
  <c r="VH28"/>
  <c r="VE29"/>
  <c r="VF29" s="1"/>
  <c r="VG29" s="1"/>
  <c r="VH30"/>
  <c r="VI30" s="1"/>
  <c r="VE31"/>
  <c r="VF31" s="1"/>
  <c r="VG31" s="1"/>
  <c r="VH32"/>
  <c r="VI32" s="1"/>
  <c r="VE33"/>
  <c r="VF33" s="1"/>
  <c r="VH34"/>
  <c r="VE35"/>
  <c r="VF35" s="1"/>
  <c r="VH36"/>
  <c r="VI36" s="1"/>
  <c r="VE37"/>
  <c r="VF37" s="1"/>
  <c r="VH38"/>
  <c r="VI38" s="1"/>
  <c r="VE39"/>
  <c r="VF39" s="1"/>
  <c r="VH40"/>
  <c r="VI40" s="1"/>
  <c r="VE41"/>
  <c r="VF41" s="1"/>
  <c r="VG42"/>
  <c r="VI42" s="1"/>
  <c r="VE44"/>
  <c r="VF44" s="1"/>
  <c r="VH45"/>
  <c r="VE46"/>
  <c r="VF46" s="1"/>
  <c r="VH47"/>
  <c r="VE48"/>
  <c r="VF48" s="1"/>
  <c r="VH49"/>
  <c r="VI49" s="1"/>
  <c r="VE50"/>
  <c r="VF50" s="1"/>
  <c r="VG50" s="1"/>
  <c r="VH51"/>
  <c r="VI51" s="1"/>
  <c r="VE52"/>
  <c r="VF52" s="1"/>
  <c r="VH53"/>
  <c r="VI53" s="1"/>
  <c r="VE54"/>
  <c r="VF54" s="1"/>
  <c r="VH55"/>
  <c r="VI55" s="1"/>
  <c r="VE56"/>
  <c r="VF56" s="1"/>
  <c r="VH57"/>
  <c r="VI57" s="1"/>
  <c r="VH60"/>
  <c r="VE61"/>
  <c r="VF61" s="1"/>
  <c r="VG61" s="1"/>
  <c r="VH62"/>
  <c r="VI62" s="1"/>
  <c r="VE63"/>
  <c r="VF63" s="1"/>
  <c r="VG63" s="1"/>
  <c r="VH64"/>
  <c r="VI64" s="1"/>
  <c r="VE65"/>
  <c r="VF65" s="1"/>
  <c r="VH66"/>
  <c r="VE67"/>
  <c r="VF67" s="1"/>
  <c r="VH68"/>
  <c r="VI68" s="1"/>
  <c r="VE69"/>
  <c r="VF69" s="1"/>
  <c r="VH70"/>
  <c r="VI70" s="1"/>
  <c r="VE71"/>
  <c r="VF71" s="1"/>
  <c r="VH72"/>
  <c r="VI72" s="1"/>
  <c r="VE73"/>
  <c r="VF73" s="1"/>
  <c r="VG74"/>
  <c r="VI74" s="1"/>
  <c r="VE76"/>
  <c r="VF76" s="1"/>
  <c r="VH77"/>
  <c r="VE78"/>
  <c r="VF78" s="1"/>
  <c r="VH79"/>
  <c r="VE80"/>
  <c r="VF80" s="1"/>
  <c r="VH81"/>
  <c r="VI81" s="1"/>
  <c r="VE82"/>
  <c r="VF82" s="1"/>
  <c r="VG82" s="1"/>
  <c r="VH83"/>
  <c r="VI83" s="1"/>
  <c r="VE84"/>
  <c r="VF84" s="1"/>
  <c r="VH85"/>
  <c r="VI85" s="1"/>
  <c r="VE86"/>
  <c r="VF86" s="1"/>
  <c r="VH87"/>
  <c r="VI87" s="1"/>
  <c r="VE88"/>
  <c r="VF88" s="1"/>
  <c r="VH89"/>
  <c r="VI89" s="1"/>
  <c r="VH12"/>
  <c r="VE13"/>
  <c r="VF13" s="1"/>
  <c r="VG13" s="1"/>
  <c r="VH14"/>
  <c r="VI14" s="1"/>
  <c r="VE15"/>
  <c r="VF15" s="1"/>
  <c r="VG15" s="1"/>
  <c r="VH16"/>
  <c r="VI16" s="1"/>
  <c r="VE17"/>
  <c r="VF17" s="1"/>
  <c r="VH18"/>
  <c r="VI18" s="1"/>
  <c r="VE19"/>
  <c r="VF19" s="1"/>
  <c r="VH20"/>
  <c r="VI20" s="1"/>
  <c r="VE21"/>
  <c r="VF21" s="1"/>
  <c r="VH22"/>
  <c r="VI22" s="1"/>
  <c r="VE23"/>
  <c r="VF23" s="1"/>
  <c r="VG26"/>
  <c r="VI26" s="1"/>
  <c r="VE28"/>
  <c r="VF28" s="1"/>
  <c r="VH29"/>
  <c r="VE30"/>
  <c r="VF30" s="1"/>
  <c r="VH31"/>
  <c r="VE32"/>
  <c r="VF32" s="1"/>
  <c r="VH33"/>
  <c r="VI33" s="1"/>
  <c r="VE34"/>
  <c r="VF34" s="1"/>
  <c r="VG34" s="1"/>
  <c r="VH35"/>
  <c r="VI35" s="1"/>
  <c r="VE36"/>
  <c r="VF36" s="1"/>
  <c r="VH37"/>
  <c r="VI37" s="1"/>
  <c r="VE38"/>
  <c r="VF38" s="1"/>
  <c r="VH39"/>
  <c r="VI39" s="1"/>
  <c r="VH44"/>
  <c r="VE45"/>
  <c r="VF45" s="1"/>
  <c r="VG45" s="1"/>
  <c r="VH46"/>
  <c r="VI46" s="1"/>
  <c r="VE47"/>
  <c r="VF47" s="1"/>
  <c r="VG47" s="1"/>
  <c r="VH48"/>
  <c r="VI48" s="1"/>
  <c r="VE49"/>
  <c r="VF49" s="1"/>
  <c r="VH50"/>
  <c r="VI50" s="1"/>
  <c r="VE51"/>
  <c r="VF51" s="1"/>
  <c r="VH52"/>
  <c r="VI52" s="1"/>
  <c r="VE53"/>
  <c r="VF53" s="1"/>
  <c r="VH54"/>
  <c r="VI54" s="1"/>
  <c r="VE55"/>
  <c r="VF55" s="1"/>
  <c r="VG58"/>
  <c r="VI58" s="1"/>
  <c r="VE60"/>
  <c r="VF60" s="1"/>
  <c r="VH61"/>
  <c r="VE62"/>
  <c r="VF62" s="1"/>
  <c r="VH63"/>
  <c r="VE64"/>
  <c r="VF64" s="1"/>
  <c r="VH65"/>
  <c r="VI65" s="1"/>
  <c r="VE66"/>
  <c r="VF66" s="1"/>
  <c r="VG66" s="1"/>
  <c r="VH67"/>
  <c r="VI67" s="1"/>
  <c r="VE68"/>
  <c r="VF68" s="1"/>
  <c r="VH69"/>
  <c r="VI69" s="1"/>
  <c r="VE70"/>
  <c r="VF70" s="1"/>
  <c r="VH71"/>
  <c r="VI71" s="1"/>
  <c r="VH76"/>
  <c r="VE77"/>
  <c r="VF77" s="1"/>
  <c r="VG77" s="1"/>
  <c r="VH78"/>
  <c r="VI78" s="1"/>
  <c r="VE79"/>
  <c r="VF79" s="1"/>
  <c r="VG79" s="1"/>
  <c r="VH80"/>
  <c r="VI80" s="1"/>
  <c r="VE81"/>
  <c r="VF81" s="1"/>
  <c r="VH82"/>
  <c r="VI82" s="1"/>
  <c r="VE83"/>
  <c r="VF83" s="1"/>
  <c r="VH84"/>
  <c r="VI84" s="1"/>
  <c r="VE85"/>
  <c r="VF85" s="1"/>
  <c r="VH86"/>
  <c r="VI86" s="1"/>
  <c r="VE87"/>
  <c r="VF87" s="1"/>
  <c r="UY41"/>
  <c r="UY73"/>
  <c r="UY24"/>
  <c r="UY56"/>
  <c r="UY88"/>
  <c r="UW10"/>
  <c r="UY10" s="1"/>
  <c r="UU12"/>
  <c r="UV12" s="1"/>
  <c r="UX13"/>
  <c r="UU14"/>
  <c r="UV14" s="1"/>
  <c r="UX15"/>
  <c r="UY15" s="1"/>
  <c r="UU16"/>
  <c r="UV16" s="1"/>
  <c r="UX17"/>
  <c r="UY17" s="1"/>
  <c r="UU18"/>
  <c r="UV18" s="1"/>
  <c r="UW18" s="1"/>
  <c r="UX19"/>
  <c r="UY19" s="1"/>
  <c r="UU20"/>
  <c r="UV20" s="1"/>
  <c r="UX21"/>
  <c r="UY21" s="1"/>
  <c r="UU22"/>
  <c r="UV22" s="1"/>
  <c r="UX23"/>
  <c r="UY23" s="1"/>
  <c r="UU24"/>
  <c r="UV24" s="1"/>
  <c r="UX25"/>
  <c r="UY25" s="1"/>
  <c r="UX28"/>
  <c r="UU29"/>
  <c r="UV29" s="1"/>
  <c r="UW29" s="1"/>
  <c r="UX30"/>
  <c r="UY30" s="1"/>
  <c r="UU31"/>
  <c r="UV31" s="1"/>
  <c r="UX32"/>
  <c r="UY32" s="1"/>
  <c r="UU33"/>
  <c r="UV33" s="1"/>
  <c r="UX34"/>
  <c r="UU35"/>
  <c r="UV35" s="1"/>
  <c r="UX36"/>
  <c r="UY36" s="1"/>
  <c r="UU37"/>
  <c r="UV37" s="1"/>
  <c r="UX38"/>
  <c r="UY38" s="1"/>
  <c r="UU39"/>
  <c r="UV39" s="1"/>
  <c r="UX40"/>
  <c r="UY40" s="1"/>
  <c r="UU41"/>
  <c r="UV41" s="1"/>
  <c r="UW42"/>
  <c r="UY42" s="1"/>
  <c r="UU44"/>
  <c r="UV44" s="1"/>
  <c r="UX45"/>
  <c r="UU46"/>
  <c r="UV46" s="1"/>
  <c r="UX47"/>
  <c r="UY47" s="1"/>
  <c r="UU48"/>
  <c r="UV48" s="1"/>
  <c r="UX49"/>
  <c r="UY49" s="1"/>
  <c r="UU50"/>
  <c r="UV50" s="1"/>
  <c r="UW50" s="1"/>
  <c r="UX51"/>
  <c r="UY51" s="1"/>
  <c r="UU52"/>
  <c r="UV52" s="1"/>
  <c r="UX53"/>
  <c r="UY53" s="1"/>
  <c r="UU54"/>
  <c r="UV54" s="1"/>
  <c r="UX55"/>
  <c r="UY55" s="1"/>
  <c r="UU56"/>
  <c r="UV56" s="1"/>
  <c r="UX57"/>
  <c r="UY57" s="1"/>
  <c r="UX60"/>
  <c r="UU61"/>
  <c r="UV61" s="1"/>
  <c r="UW61" s="1"/>
  <c r="UX62"/>
  <c r="UY62" s="1"/>
  <c r="UU63"/>
  <c r="UV63" s="1"/>
  <c r="UX64"/>
  <c r="UY64" s="1"/>
  <c r="UU65"/>
  <c r="UV65" s="1"/>
  <c r="UX66"/>
  <c r="UU67"/>
  <c r="UV67" s="1"/>
  <c r="UX68"/>
  <c r="UY68" s="1"/>
  <c r="UU69"/>
  <c r="UV69" s="1"/>
  <c r="UX70"/>
  <c r="UY70" s="1"/>
  <c r="UU71"/>
  <c r="UV71" s="1"/>
  <c r="UX72"/>
  <c r="UY72" s="1"/>
  <c r="UU73"/>
  <c r="UV73" s="1"/>
  <c r="UW74"/>
  <c r="UY74" s="1"/>
  <c r="UU76"/>
  <c r="UV76" s="1"/>
  <c r="UX77"/>
  <c r="UU78"/>
  <c r="UV78" s="1"/>
  <c r="UX79"/>
  <c r="UY79" s="1"/>
  <c r="UU80"/>
  <c r="UV80" s="1"/>
  <c r="UX81"/>
  <c r="UY81" s="1"/>
  <c r="UU82"/>
  <c r="UV82" s="1"/>
  <c r="UW82" s="1"/>
  <c r="UX83"/>
  <c r="UY83" s="1"/>
  <c r="UU84"/>
  <c r="UV84" s="1"/>
  <c r="UX85"/>
  <c r="UY85" s="1"/>
  <c r="UU86"/>
  <c r="UV86" s="1"/>
  <c r="UX87"/>
  <c r="UY87" s="1"/>
  <c r="UU88"/>
  <c r="UV88" s="1"/>
  <c r="UX89"/>
  <c r="UY89" s="1"/>
  <c r="UX12"/>
  <c r="UU13"/>
  <c r="UV13" s="1"/>
  <c r="UW13" s="1"/>
  <c r="UX14"/>
  <c r="UY14" s="1"/>
  <c r="UU15"/>
  <c r="UV15" s="1"/>
  <c r="UX16"/>
  <c r="UY16" s="1"/>
  <c r="UU17"/>
  <c r="UV17" s="1"/>
  <c r="UX18"/>
  <c r="UY18" s="1"/>
  <c r="UU19"/>
  <c r="UV19" s="1"/>
  <c r="UX20"/>
  <c r="UY20" s="1"/>
  <c r="UU21"/>
  <c r="UV21" s="1"/>
  <c r="UX22"/>
  <c r="UY22" s="1"/>
  <c r="UU23"/>
  <c r="UV23" s="1"/>
  <c r="UW26"/>
  <c r="UY26" s="1"/>
  <c r="UU28"/>
  <c r="UV28" s="1"/>
  <c r="UX29"/>
  <c r="UU30"/>
  <c r="UV30" s="1"/>
  <c r="UX31"/>
  <c r="UY31" s="1"/>
  <c r="UU32"/>
  <c r="UV32" s="1"/>
  <c r="UX33"/>
  <c r="UY33" s="1"/>
  <c r="UU34"/>
  <c r="UV34" s="1"/>
  <c r="UW34" s="1"/>
  <c r="UX35"/>
  <c r="UY35" s="1"/>
  <c r="UU36"/>
  <c r="UV36" s="1"/>
  <c r="UX37"/>
  <c r="UY37" s="1"/>
  <c r="UU38"/>
  <c r="UV38" s="1"/>
  <c r="UX39"/>
  <c r="UY39" s="1"/>
  <c r="UX44"/>
  <c r="UU45"/>
  <c r="UV45" s="1"/>
  <c r="UW45" s="1"/>
  <c r="UX46"/>
  <c r="UY46" s="1"/>
  <c r="UU47"/>
  <c r="UV47" s="1"/>
  <c r="UX48"/>
  <c r="UY48" s="1"/>
  <c r="UU49"/>
  <c r="UV49" s="1"/>
  <c r="UX50"/>
  <c r="UY50" s="1"/>
  <c r="UU51"/>
  <c r="UV51" s="1"/>
  <c r="UX52"/>
  <c r="UY52" s="1"/>
  <c r="UU53"/>
  <c r="UV53" s="1"/>
  <c r="UX54"/>
  <c r="UY54" s="1"/>
  <c r="UU55"/>
  <c r="UV55" s="1"/>
  <c r="UW58"/>
  <c r="UY58" s="1"/>
  <c r="UU60"/>
  <c r="UV60" s="1"/>
  <c r="UX61"/>
  <c r="UU62"/>
  <c r="UV62" s="1"/>
  <c r="UX63"/>
  <c r="UY63" s="1"/>
  <c r="UU64"/>
  <c r="UV64" s="1"/>
  <c r="UX65"/>
  <c r="UY65" s="1"/>
  <c r="UU66"/>
  <c r="UV66" s="1"/>
  <c r="UW66" s="1"/>
  <c r="UX67"/>
  <c r="UY67" s="1"/>
  <c r="UU68"/>
  <c r="UV68" s="1"/>
  <c r="UX69"/>
  <c r="UY69" s="1"/>
  <c r="UU70"/>
  <c r="UV70" s="1"/>
  <c r="UX71"/>
  <c r="UY71" s="1"/>
  <c r="UX76"/>
  <c r="UU77"/>
  <c r="UV77" s="1"/>
  <c r="UW77" s="1"/>
  <c r="UX78"/>
  <c r="UY78" s="1"/>
  <c r="UU79"/>
  <c r="UV79" s="1"/>
  <c r="UX80"/>
  <c r="UY80" s="1"/>
  <c r="UU81"/>
  <c r="UV81" s="1"/>
  <c r="UX82"/>
  <c r="UY82" s="1"/>
  <c r="UU83"/>
  <c r="UV83" s="1"/>
  <c r="UX84"/>
  <c r="UY84" s="1"/>
  <c r="UU85"/>
  <c r="UV85" s="1"/>
  <c r="UX86"/>
  <c r="UY86" s="1"/>
  <c r="UU87"/>
  <c r="UV87" s="1"/>
  <c r="UO41"/>
  <c r="UO73"/>
  <c r="UO24"/>
  <c r="UO56"/>
  <c r="UO88"/>
  <c r="UM10"/>
  <c r="UO10" s="1"/>
  <c r="UK12"/>
  <c r="UL12" s="1"/>
  <c r="UN13"/>
  <c r="UK14"/>
  <c r="UL14" s="1"/>
  <c r="UN15"/>
  <c r="UO15" s="1"/>
  <c r="UK16"/>
  <c r="UL16" s="1"/>
  <c r="UN17"/>
  <c r="UO17" s="1"/>
  <c r="UK18"/>
  <c r="UL18" s="1"/>
  <c r="UM18" s="1"/>
  <c r="UN19"/>
  <c r="UO19" s="1"/>
  <c r="UK20"/>
  <c r="UL20" s="1"/>
  <c r="UN21"/>
  <c r="UO21" s="1"/>
  <c r="UK22"/>
  <c r="UL22" s="1"/>
  <c r="UN23"/>
  <c r="UO23" s="1"/>
  <c r="UK24"/>
  <c r="UL24" s="1"/>
  <c r="UN25"/>
  <c r="UO25" s="1"/>
  <c r="UN28"/>
  <c r="UK29"/>
  <c r="UL29" s="1"/>
  <c r="UM29" s="1"/>
  <c r="UN30"/>
  <c r="UO30" s="1"/>
  <c r="UK31"/>
  <c r="UL31" s="1"/>
  <c r="UN32"/>
  <c r="UO32" s="1"/>
  <c r="UK33"/>
  <c r="UL33" s="1"/>
  <c r="UN34"/>
  <c r="UK35"/>
  <c r="UL35" s="1"/>
  <c r="UN36"/>
  <c r="UO36" s="1"/>
  <c r="UK37"/>
  <c r="UL37" s="1"/>
  <c r="UN38"/>
  <c r="UO38" s="1"/>
  <c r="UK39"/>
  <c r="UL39" s="1"/>
  <c r="UN40"/>
  <c r="UO40" s="1"/>
  <c r="UK41"/>
  <c r="UL41" s="1"/>
  <c r="UM42"/>
  <c r="UO42" s="1"/>
  <c r="UK44"/>
  <c r="UL44" s="1"/>
  <c r="UN45"/>
  <c r="UK46"/>
  <c r="UL46" s="1"/>
  <c r="UN47"/>
  <c r="UO47" s="1"/>
  <c r="UK48"/>
  <c r="UL48" s="1"/>
  <c r="UN49"/>
  <c r="UO49" s="1"/>
  <c r="UK50"/>
  <c r="UL50" s="1"/>
  <c r="UM50" s="1"/>
  <c r="UN51"/>
  <c r="UO51" s="1"/>
  <c r="UK52"/>
  <c r="UL52" s="1"/>
  <c r="UN53"/>
  <c r="UO53" s="1"/>
  <c r="UK54"/>
  <c r="UL54" s="1"/>
  <c r="UN55"/>
  <c r="UO55" s="1"/>
  <c r="UK56"/>
  <c r="UL56" s="1"/>
  <c r="UN57"/>
  <c r="UO57" s="1"/>
  <c r="UN60"/>
  <c r="UK61"/>
  <c r="UL61" s="1"/>
  <c r="UM61" s="1"/>
  <c r="UN62"/>
  <c r="UO62" s="1"/>
  <c r="UK63"/>
  <c r="UL63" s="1"/>
  <c r="UN64"/>
  <c r="UO64" s="1"/>
  <c r="UK65"/>
  <c r="UL65" s="1"/>
  <c r="UN66"/>
  <c r="UK67"/>
  <c r="UL67" s="1"/>
  <c r="UN68"/>
  <c r="UO68" s="1"/>
  <c r="UK69"/>
  <c r="UL69" s="1"/>
  <c r="UN70"/>
  <c r="UO70" s="1"/>
  <c r="UK71"/>
  <c r="UL71" s="1"/>
  <c r="UN72"/>
  <c r="UO72" s="1"/>
  <c r="UK73"/>
  <c r="UL73" s="1"/>
  <c r="UM74"/>
  <c r="UO74" s="1"/>
  <c r="UK76"/>
  <c r="UL76" s="1"/>
  <c r="UN77"/>
  <c r="UK78"/>
  <c r="UL78" s="1"/>
  <c r="UN79"/>
  <c r="UO79" s="1"/>
  <c r="UK80"/>
  <c r="UL80" s="1"/>
  <c r="UN81"/>
  <c r="UO81" s="1"/>
  <c r="UK82"/>
  <c r="UL82" s="1"/>
  <c r="UM82" s="1"/>
  <c r="UN83"/>
  <c r="UO83" s="1"/>
  <c r="UK84"/>
  <c r="UL84" s="1"/>
  <c r="UN85"/>
  <c r="UO85" s="1"/>
  <c r="UK86"/>
  <c r="UL86" s="1"/>
  <c r="UN87"/>
  <c r="UO87" s="1"/>
  <c r="UK88"/>
  <c r="UL88" s="1"/>
  <c r="UN89"/>
  <c r="UO89" s="1"/>
  <c r="UN12"/>
  <c r="UK13"/>
  <c r="UL13" s="1"/>
  <c r="UM13" s="1"/>
  <c r="UN14"/>
  <c r="UO14" s="1"/>
  <c r="UK15"/>
  <c r="UL15" s="1"/>
  <c r="UN16"/>
  <c r="UO16" s="1"/>
  <c r="UK17"/>
  <c r="UL17" s="1"/>
  <c r="UN18"/>
  <c r="UO18" s="1"/>
  <c r="UK19"/>
  <c r="UL19" s="1"/>
  <c r="UN20"/>
  <c r="UO20" s="1"/>
  <c r="UK21"/>
  <c r="UL21" s="1"/>
  <c r="UN22"/>
  <c r="UO22" s="1"/>
  <c r="UK23"/>
  <c r="UL23" s="1"/>
  <c r="UM26"/>
  <c r="UO26" s="1"/>
  <c r="UK28"/>
  <c r="UL28" s="1"/>
  <c r="UN29"/>
  <c r="UK30"/>
  <c r="UL30" s="1"/>
  <c r="UN31"/>
  <c r="UO31" s="1"/>
  <c r="UK32"/>
  <c r="UL32" s="1"/>
  <c r="UN33"/>
  <c r="UO33" s="1"/>
  <c r="UK34"/>
  <c r="UL34" s="1"/>
  <c r="UM34" s="1"/>
  <c r="UN35"/>
  <c r="UO35" s="1"/>
  <c r="UK36"/>
  <c r="UL36" s="1"/>
  <c r="UN37"/>
  <c r="UO37" s="1"/>
  <c r="UK38"/>
  <c r="UL38" s="1"/>
  <c r="UN39"/>
  <c r="UO39" s="1"/>
  <c r="UN44"/>
  <c r="UK45"/>
  <c r="UL45" s="1"/>
  <c r="UM45" s="1"/>
  <c r="UN46"/>
  <c r="UO46" s="1"/>
  <c r="UK47"/>
  <c r="UL47" s="1"/>
  <c r="UN48"/>
  <c r="UO48" s="1"/>
  <c r="UK49"/>
  <c r="UL49" s="1"/>
  <c r="UN50"/>
  <c r="UO50" s="1"/>
  <c r="UK51"/>
  <c r="UL51" s="1"/>
  <c r="UN52"/>
  <c r="UO52" s="1"/>
  <c r="UK53"/>
  <c r="UL53" s="1"/>
  <c r="UN54"/>
  <c r="UO54" s="1"/>
  <c r="UK55"/>
  <c r="UL55" s="1"/>
  <c r="UM58"/>
  <c r="UO58" s="1"/>
  <c r="UK60"/>
  <c r="UL60" s="1"/>
  <c r="UN61"/>
  <c r="UK62"/>
  <c r="UL62" s="1"/>
  <c r="UN63"/>
  <c r="UO63" s="1"/>
  <c r="UK64"/>
  <c r="UL64" s="1"/>
  <c r="UN65"/>
  <c r="UO65" s="1"/>
  <c r="UK66"/>
  <c r="UL66" s="1"/>
  <c r="UM66" s="1"/>
  <c r="UN67"/>
  <c r="UO67" s="1"/>
  <c r="UK68"/>
  <c r="UL68" s="1"/>
  <c r="UN69"/>
  <c r="UO69" s="1"/>
  <c r="UK70"/>
  <c r="UL70" s="1"/>
  <c r="UN71"/>
  <c r="UO71" s="1"/>
  <c r="UN76"/>
  <c r="UK77"/>
  <c r="UL77" s="1"/>
  <c r="UM77" s="1"/>
  <c r="UN78"/>
  <c r="UO78" s="1"/>
  <c r="UK79"/>
  <c r="UL79" s="1"/>
  <c r="UN80"/>
  <c r="UO80" s="1"/>
  <c r="UK81"/>
  <c r="UL81" s="1"/>
  <c r="UN82"/>
  <c r="UO82" s="1"/>
  <c r="UK83"/>
  <c r="UL83" s="1"/>
  <c r="UN84"/>
  <c r="UO84" s="1"/>
  <c r="UK85"/>
  <c r="UL85" s="1"/>
  <c r="UN86"/>
  <c r="UO86" s="1"/>
  <c r="UK87"/>
  <c r="UL87" s="1"/>
  <c r="UF56"/>
  <c r="UD41"/>
  <c r="UE41" s="1"/>
  <c r="UD39"/>
  <c r="UE39" s="1"/>
  <c r="UD37"/>
  <c r="UE37" s="1"/>
  <c r="UD35"/>
  <c r="UE35" s="1"/>
  <c r="UD33"/>
  <c r="UE33" s="1"/>
  <c r="UD31"/>
  <c r="UE31" s="1"/>
  <c r="UD29"/>
  <c r="UA72"/>
  <c r="UB72" s="1"/>
  <c r="UA70"/>
  <c r="UB70" s="1"/>
  <c r="UA68"/>
  <c r="UB68" s="1"/>
  <c r="UA66"/>
  <c r="UB66" s="1"/>
  <c r="UA64"/>
  <c r="UB64" s="1"/>
  <c r="UA62"/>
  <c r="UB62" s="1"/>
  <c r="UA60"/>
  <c r="UB60" s="1"/>
  <c r="UC58"/>
  <c r="UE58" s="1"/>
  <c r="UA40"/>
  <c r="UB40" s="1"/>
  <c r="UA38"/>
  <c r="UB38" s="1"/>
  <c r="UA36"/>
  <c r="UB36" s="1"/>
  <c r="UA34"/>
  <c r="UB34" s="1"/>
  <c r="UA32"/>
  <c r="UB32" s="1"/>
  <c r="UA30"/>
  <c r="UB30" s="1"/>
  <c r="UA28"/>
  <c r="UB28" s="1"/>
  <c r="UC26"/>
  <c r="UE26" s="1"/>
  <c r="UD73"/>
  <c r="UE73" s="1"/>
  <c r="UD71"/>
  <c r="UE71" s="1"/>
  <c r="UD69"/>
  <c r="UE69" s="1"/>
  <c r="UD67"/>
  <c r="UE67" s="1"/>
  <c r="UD65"/>
  <c r="UE65" s="1"/>
  <c r="UD63"/>
  <c r="UE63" s="1"/>
  <c r="UD61"/>
  <c r="UD28"/>
  <c r="UD30"/>
  <c r="UD32"/>
  <c r="UD34"/>
  <c r="UD36"/>
  <c r="UD38"/>
  <c r="UD40"/>
  <c r="UE30"/>
  <c r="UE32"/>
  <c r="UE34"/>
  <c r="UE36"/>
  <c r="UE38"/>
  <c r="UE40"/>
  <c r="UE47"/>
  <c r="UE49"/>
  <c r="UE51"/>
  <c r="UE53"/>
  <c r="UE55"/>
  <c r="UE57"/>
  <c r="UD60"/>
  <c r="UA61"/>
  <c r="UB61" s="1"/>
  <c r="UC61" s="1"/>
  <c r="UD62"/>
  <c r="UE62" s="1"/>
  <c r="UA63"/>
  <c r="UB63" s="1"/>
  <c r="UD64"/>
  <c r="UE64" s="1"/>
  <c r="UA65"/>
  <c r="UB65" s="1"/>
  <c r="UD66"/>
  <c r="UE66" s="1"/>
  <c r="UA67"/>
  <c r="UB67" s="1"/>
  <c r="UD68"/>
  <c r="UE68" s="1"/>
  <c r="UA69"/>
  <c r="UB69" s="1"/>
  <c r="UD70"/>
  <c r="UE70" s="1"/>
  <c r="UA71"/>
  <c r="UB71" s="1"/>
  <c r="UD72"/>
  <c r="UE72" s="1"/>
  <c r="UA73"/>
  <c r="UB73" s="1"/>
  <c r="UD12"/>
  <c r="UA13"/>
  <c r="UB13" s="1"/>
  <c r="UC13" s="1"/>
  <c r="UE13" s="1"/>
  <c r="UF13" s="1"/>
  <c r="UD14"/>
  <c r="UE14" s="1"/>
  <c r="UA15"/>
  <c r="UB15" s="1"/>
  <c r="UD16"/>
  <c r="UE16" s="1"/>
  <c r="UA17"/>
  <c r="UB17" s="1"/>
  <c r="UD18"/>
  <c r="UE18" s="1"/>
  <c r="UA19"/>
  <c r="UB19" s="1"/>
  <c r="UD20"/>
  <c r="UE20" s="1"/>
  <c r="UA21"/>
  <c r="UB21" s="1"/>
  <c r="UD22"/>
  <c r="UE22" s="1"/>
  <c r="UA23"/>
  <c r="UB23" s="1"/>
  <c r="UD44"/>
  <c r="UE44" s="1"/>
  <c r="UA45"/>
  <c r="UB45" s="1"/>
  <c r="UC45" s="1"/>
  <c r="UE45" s="1"/>
  <c r="UD46"/>
  <c r="UE46" s="1"/>
  <c r="UA47"/>
  <c r="UB47" s="1"/>
  <c r="UD48"/>
  <c r="UE48" s="1"/>
  <c r="UA49"/>
  <c r="UB49" s="1"/>
  <c r="UD50"/>
  <c r="UE50" s="1"/>
  <c r="UA51"/>
  <c r="UB51" s="1"/>
  <c r="UD52"/>
  <c r="UE52" s="1"/>
  <c r="UA53"/>
  <c r="UB53" s="1"/>
  <c r="UD54"/>
  <c r="UE54" s="1"/>
  <c r="UA55"/>
  <c r="UB55" s="1"/>
  <c r="UD76"/>
  <c r="UE76" s="1"/>
  <c r="UA77"/>
  <c r="UB77" s="1"/>
  <c r="UC77" s="1"/>
  <c r="UD78"/>
  <c r="UE78" s="1"/>
  <c r="UA79"/>
  <c r="UB79" s="1"/>
  <c r="UD80"/>
  <c r="UE80" s="1"/>
  <c r="UA81"/>
  <c r="UB81" s="1"/>
  <c r="UD82"/>
  <c r="UE82" s="1"/>
  <c r="UA83"/>
  <c r="UB83" s="1"/>
  <c r="UD84"/>
  <c r="UE84" s="1"/>
  <c r="UA85"/>
  <c r="UB85" s="1"/>
  <c r="UD86"/>
  <c r="UE86" s="1"/>
  <c r="UA87"/>
  <c r="UB87" s="1"/>
  <c r="TU41"/>
  <c r="TU73"/>
  <c r="TU24"/>
  <c r="TU56"/>
  <c r="TU88"/>
  <c r="TS10"/>
  <c r="TU10" s="1"/>
  <c r="TQ12"/>
  <c r="TR12" s="1"/>
  <c r="TT13"/>
  <c r="TQ14"/>
  <c r="TR14" s="1"/>
  <c r="TT15"/>
  <c r="TU15" s="1"/>
  <c r="TQ16"/>
  <c r="TR16" s="1"/>
  <c r="TT17"/>
  <c r="TU17" s="1"/>
  <c r="TQ18"/>
  <c r="TR18" s="1"/>
  <c r="TS18" s="1"/>
  <c r="TT19"/>
  <c r="TU19" s="1"/>
  <c r="TQ20"/>
  <c r="TR20" s="1"/>
  <c r="TT21"/>
  <c r="TU21" s="1"/>
  <c r="TQ22"/>
  <c r="TR22" s="1"/>
  <c r="TT23"/>
  <c r="TU23" s="1"/>
  <c r="TQ24"/>
  <c r="TR24" s="1"/>
  <c r="TT25"/>
  <c r="TU25" s="1"/>
  <c r="TT28"/>
  <c r="TQ29"/>
  <c r="TR29" s="1"/>
  <c r="TS29" s="1"/>
  <c r="TT30"/>
  <c r="TU30" s="1"/>
  <c r="TQ31"/>
  <c r="TR31" s="1"/>
  <c r="TT32"/>
  <c r="TU32" s="1"/>
  <c r="TQ33"/>
  <c r="TR33" s="1"/>
  <c r="TT34"/>
  <c r="TQ35"/>
  <c r="TR35" s="1"/>
  <c r="TT36"/>
  <c r="TU36" s="1"/>
  <c r="TQ37"/>
  <c r="TR37" s="1"/>
  <c r="TT38"/>
  <c r="TU38" s="1"/>
  <c r="TQ39"/>
  <c r="TR39" s="1"/>
  <c r="TT40"/>
  <c r="TU40" s="1"/>
  <c r="TQ41"/>
  <c r="TR41" s="1"/>
  <c r="TS42"/>
  <c r="TU42" s="1"/>
  <c r="TQ44"/>
  <c r="TR44" s="1"/>
  <c r="TT45"/>
  <c r="TQ46"/>
  <c r="TR46" s="1"/>
  <c r="TT47"/>
  <c r="TU47" s="1"/>
  <c r="TQ48"/>
  <c r="TR48" s="1"/>
  <c r="TT49"/>
  <c r="TU49" s="1"/>
  <c r="TQ50"/>
  <c r="TR50" s="1"/>
  <c r="TS50" s="1"/>
  <c r="TT51"/>
  <c r="TU51" s="1"/>
  <c r="TQ52"/>
  <c r="TR52" s="1"/>
  <c r="TT53"/>
  <c r="TU53" s="1"/>
  <c r="TQ54"/>
  <c r="TR54" s="1"/>
  <c r="TT55"/>
  <c r="TU55" s="1"/>
  <c r="TQ56"/>
  <c r="TR56" s="1"/>
  <c r="TT57"/>
  <c r="TU57" s="1"/>
  <c r="TT60"/>
  <c r="TQ61"/>
  <c r="TR61" s="1"/>
  <c r="TS61" s="1"/>
  <c r="TT62"/>
  <c r="TU62" s="1"/>
  <c r="TQ63"/>
  <c r="TR63" s="1"/>
  <c r="TT64"/>
  <c r="TU64" s="1"/>
  <c r="TQ65"/>
  <c r="TR65" s="1"/>
  <c r="TT66"/>
  <c r="TQ67"/>
  <c r="TR67" s="1"/>
  <c r="TT68"/>
  <c r="TU68" s="1"/>
  <c r="TQ69"/>
  <c r="TR69" s="1"/>
  <c r="TT70"/>
  <c r="TU70" s="1"/>
  <c r="TQ71"/>
  <c r="TR71" s="1"/>
  <c r="TT72"/>
  <c r="TU72" s="1"/>
  <c r="TQ73"/>
  <c r="TR73" s="1"/>
  <c r="TS74"/>
  <c r="TU74" s="1"/>
  <c r="TQ76"/>
  <c r="TR76" s="1"/>
  <c r="TT77"/>
  <c r="TQ78"/>
  <c r="TR78" s="1"/>
  <c r="TT79"/>
  <c r="TU79" s="1"/>
  <c r="TQ80"/>
  <c r="TR80" s="1"/>
  <c r="TT81"/>
  <c r="TU81" s="1"/>
  <c r="TQ82"/>
  <c r="TR82" s="1"/>
  <c r="TS82" s="1"/>
  <c r="TT83"/>
  <c r="TU83" s="1"/>
  <c r="TQ84"/>
  <c r="TR84" s="1"/>
  <c r="TT85"/>
  <c r="TU85" s="1"/>
  <c r="TQ86"/>
  <c r="TR86" s="1"/>
  <c r="TT87"/>
  <c r="TU87" s="1"/>
  <c r="TQ88"/>
  <c r="TR88" s="1"/>
  <c r="TT89"/>
  <c r="TU89" s="1"/>
  <c r="TT12"/>
  <c r="TQ13"/>
  <c r="TR13" s="1"/>
  <c r="TS13" s="1"/>
  <c r="TT14"/>
  <c r="TU14" s="1"/>
  <c r="TQ15"/>
  <c r="TR15" s="1"/>
  <c r="TT16"/>
  <c r="TU16" s="1"/>
  <c r="TQ17"/>
  <c r="TR17" s="1"/>
  <c r="TT18"/>
  <c r="TU18" s="1"/>
  <c r="TQ19"/>
  <c r="TR19" s="1"/>
  <c r="TT20"/>
  <c r="TU20" s="1"/>
  <c r="TQ21"/>
  <c r="TR21" s="1"/>
  <c r="TT22"/>
  <c r="TU22" s="1"/>
  <c r="TQ23"/>
  <c r="TR23" s="1"/>
  <c r="TS26"/>
  <c r="TU26" s="1"/>
  <c r="TQ28"/>
  <c r="TR28" s="1"/>
  <c r="TT29"/>
  <c r="TQ30"/>
  <c r="TR30" s="1"/>
  <c r="TT31"/>
  <c r="TU31" s="1"/>
  <c r="TQ32"/>
  <c r="TR32" s="1"/>
  <c r="TT33"/>
  <c r="TU33" s="1"/>
  <c r="TQ34"/>
  <c r="TR34" s="1"/>
  <c r="TS34" s="1"/>
  <c r="TT35"/>
  <c r="TU35" s="1"/>
  <c r="TQ36"/>
  <c r="TR36" s="1"/>
  <c r="TT37"/>
  <c r="TU37" s="1"/>
  <c r="TQ38"/>
  <c r="TR38" s="1"/>
  <c r="TT39"/>
  <c r="TU39" s="1"/>
  <c r="TT44"/>
  <c r="TQ45"/>
  <c r="TR45" s="1"/>
  <c r="TS45" s="1"/>
  <c r="TT46"/>
  <c r="TU46" s="1"/>
  <c r="TQ47"/>
  <c r="TR47" s="1"/>
  <c r="TT48"/>
  <c r="TU48" s="1"/>
  <c r="TQ49"/>
  <c r="TR49" s="1"/>
  <c r="TT50"/>
  <c r="TU50" s="1"/>
  <c r="TQ51"/>
  <c r="TR51" s="1"/>
  <c r="TT52"/>
  <c r="TU52" s="1"/>
  <c r="TQ53"/>
  <c r="TR53" s="1"/>
  <c r="TT54"/>
  <c r="TU54" s="1"/>
  <c r="TQ55"/>
  <c r="TR55" s="1"/>
  <c r="TS58"/>
  <c r="TU58" s="1"/>
  <c r="TQ60"/>
  <c r="TR60" s="1"/>
  <c r="TT61"/>
  <c r="TQ62"/>
  <c r="TR62" s="1"/>
  <c r="TT63"/>
  <c r="TU63" s="1"/>
  <c r="TQ64"/>
  <c r="TR64" s="1"/>
  <c r="TT65"/>
  <c r="TU65" s="1"/>
  <c r="TQ66"/>
  <c r="TR66" s="1"/>
  <c r="TS66" s="1"/>
  <c r="TT67"/>
  <c r="TU67" s="1"/>
  <c r="TQ68"/>
  <c r="TR68" s="1"/>
  <c r="TT69"/>
  <c r="TU69" s="1"/>
  <c r="TQ70"/>
  <c r="TR70" s="1"/>
  <c r="TT71"/>
  <c r="TU71" s="1"/>
  <c r="TT76"/>
  <c r="TQ77"/>
  <c r="TR77" s="1"/>
  <c r="TS77" s="1"/>
  <c r="TT78"/>
  <c r="TU78" s="1"/>
  <c r="TQ79"/>
  <c r="TR79" s="1"/>
  <c r="TT80"/>
  <c r="TU80" s="1"/>
  <c r="TQ81"/>
  <c r="TR81" s="1"/>
  <c r="TT82"/>
  <c r="TU82" s="1"/>
  <c r="TQ83"/>
  <c r="TR83" s="1"/>
  <c r="TT84"/>
  <c r="TU84" s="1"/>
  <c r="TQ85"/>
  <c r="TR85" s="1"/>
  <c r="TT86"/>
  <c r="TU86" s="1"/>
  <c r="TQ87"/>
  <c r="TR87" s="1"/>
  <c r="TK41"/>
  <c r="TK73"/>
  <c r="TK24"/>
  <c r="TK56"/>
  <c r="TK88"/>
  <c r="TI10"/>
  <c r="TK10" s="1"/>
  <c r="TG12"/>
  <c r="TH12" s="1"/>
  <c r="TJ13"/>
  <c r="TG14"/>
  <c r="TH14" s="1"/>
  <c r="TJ15"/>
  <c r="TK15" s="1"/>
  <c r="TG16"/>
  <c r="TH16" s="1"/>
  <c r="TJ17"/>
  <c r="TK17" s="1"/>
  <c r="TG18"/>
  <c r="TH18" s="1"/>
  <c r="TJ19"/>
  <c r="TK19" s="1"/>
  <c r="TG20"/>
  <c r="TH20" s="1"/>
  <c r="TJ21"/>
  <c r="TK21" s="1"/>
  <c r="TG22"/>
  <c r="TH22" s="1"/>
  <c r="TJ23"/>
  <c r="TK23" s="1"/>
  <c r="TG24"/>
  <c r="TH24" s="1"/>
  <c r="TJ25"/>
  <c r="TK25" s="1"/>
  <c r="TJ28"/>
  <c r="TG29"/>
  <c r="TH29" s="1"/>
  <c r="TI29" s="1"/>
  <c r="TJ30"/>
  <c r="TK30" s="1"/>
  <c r="TG31"/>
  <c r="TH31" s="1"/>
  <c r="TJ32"/>
  <c r="TK32" s="1"/>
  <c r="TG33"/>
  <c r="TH33" s="1"/>
  <c r="TJ34"/>
  <c r="TK34" s="1"/>
  <c r="TG35"/>
  <c r="TH35" s="1"/>
  <c r="TJ36"/>
  <c r="TK36" s="1"/>
  <c r="TG37"/>
  <c r="TH37" s="1"/>
  <c r="TJ38"/>
  <c r="TK38" s="1"/>
  <c r="TG39"/>
  <c r="TH39" s="1"/>
  <c r="TJ40"/>
  <c r="TK40" s="1"/>
  <c r="TG41"/>
  <c r="TH41" s="1"/>
  <c r="TI42"/>
  <c r="TK42" s="1"/>
  <c r="TG44"/>
  <c r="TH44" s="1"/>
  <c r="TJ45"/>
  <c r="TG46"/>
  <c r="TH46" s="1"/>
  <c r="TJ47"/>
  <c r="TK47" s="1"/>
  <c r="TG48"/>
  <c r="TH48" s="1"/>
  <c r="TJ49"/>
  <c r="TK49" s="1"/>
  <c r="TG50"/>
  <c r="TH50" s="1"/>
  <c r="TJ51"/>
  <c r="TK51" s="1"/>
  <c r="TG52"/>
  <c r="TH52" s="1"/>
  <c r="TJ53"/>
  <c r="TK53" s="1"/>
  <c r="TG54"/>
  <c r="TH54" s="1"/>
  <c r="TJ55"/>
  <c r="TK55" s="1"/>
  <c r="TG56"/>
  <c r="TH56" s="1"/>
  <c r="TJ57"/>
  <c r="TK57" s="1"/>
  <c r="TJ60"/>
  <c r="TG61"/>
  <c r="TH61" s="1"/>
  <c r="TI61" s="1"/>
  <c r="TJ62"/>
  <c r="TK62" s="1"/>
  <c r="TG63"/>
  <c r="TH63" s="1"/>
  <c r="TJ64"/>
  <c r="TK64" s="1"/>
  <c r="TG65"/>
  <c r="TH65" s="1"/>
  <c r="TJ66"/>
  <c r="TK66" s="1"/>
  <c r="TG67"/>
  <c r="TH67" s="1"/>
  <c r="TJ68"/>
  <c r="TK68" s="1"/>
  <c r="TG69"/>
  <c r="TH69" s="1"/>
  <c r="TJ70"/>
  <c r="TK70" s="1"/>
  <c r="TG71"/>
  <c r="TH71" s="1"/>
  <c r="TJ72"/>
  <c r="TK72" s="1"/>
  <c r="TG73"/>
  <c r="TH73" s="1"/>
  <c r="TI74"/>
  <c r="TK74" s="1"/>
  <c r="TG76"/>
  <c r="TH76" s="1"/>
  <c r="TJ77"/>
  <c r="TG78"/>
  <c r="TH78" s="1"/>
  <c r="TJ79"/>
  <c r="TK79" s="1"/>
  <c r="TG80"/>
  <c r="TH80" s="1"/>
  <c r="TJ81"/>
  <c r="TK81" s="1"/>
  <c r="TG82"/>
  <c r="TH82" s="1"/>
  <c r="TJ83"/>
  <c r="TK83" s="1"/>
  <c r="TG84"/>
  <c r="TH84" s="1"/>
  <c r="TJ85"/>
  <c r="TK85" s="1"/>
  <c r="TG86"/>
  <c r="TH86" s="1"/>
  <c r="TJ87"/>
  <c r="TK87" s="1"/>
  <c r="TG88"/>
  <c r="TH88" s="1"/>
  <c r="TJ89"/>
  <c r="TK89" s="1"/>
  <c r="TJ12"/>
  <c r="TG13"/>
  <c r="TH13" s="1"/>
  <c r="TI13" s="1"/>
  <c r="TJ14"/>
  <c r="TK14" s="1"/>
  <c r="TG15"/>
  <c r="TH15" s="1"/>
  <c r="TJ16"/>
  <c r="TK16" s="1"/>
  <c r="TG17"/>
  <c r="TH17" s="1"/>
  <c r="TJ18"/>
  <c r="TK18" s="1"/>
  <c r="TG19"/>
  <c r="TH19" s="1"/>
  <c r="TJ20"/>
  <c r="TK20" s="1"/>
  <c r="TG21"/>
  <c r="TH21" s="1"/>
  <c r="TJ22"/>
  <c r="TK22" s="1"/>
  <c r="TG23"/>
  <c r="TH23" s="1"/>
  <c r="TI26"/>
  <c r="TK26" s="1"/>
  <c r="TG28"/>
  <c r="TH28" s="1"/>
  <c r="TJ29"/>
  <c r="TG30"/>
  <c r="TH30" s="1"/>
  <c r="TJ31"/>
  <c r="TK31" s="1"/>
  <c r="TG32"/>
  <c r="TH32" s="1"/>
  <c r="TJ33"/>
  <c r="TK33" s="1"/>
  <c r="TG34"/>
  <c r="TH34" s="1"/>
  <c r="TJ35"/>
  <c r="TK35" s="1"/>
  <c r="TG36"/>
  <c r="TH36" s="1"/>
  <c r="TJ37"/>
  <c r="TK37" s="1"/>
  <c r="TG38"/>
  <c r="TH38" s="1"/>
  <c r="TJ39"/>
  <c r="TK39" s="1"/>
  <c r="TJ44"/>
  <c r="TG45"/>
  <c r="TH45" s="1"/>
  <c r="TI45" s="1"/>
  <c r="TJ46"/>
  <c r="TK46" s="1"/>
  <c r="TG47"/>
  <c r="TH47" s="1"/>
  <c r="TJ48"/>
  <c r="TK48" s="1"/>
  <c r="TG49"/>
  <c r="TH49" s="1"/>
  <c r="TJ50"/>
  <c r="TK50" s="1"/>
  <c r="TG51"/>
  <c r="TH51" s="1"/>
  <c r="TJ52"/>
  <c r="TK52" s="1"/>
  <c r="TG53"/>
  <c r="TH53" s="1"/>
  <c r="TJ54"/>
  <c r="TK54" s="1"/>
  <c r="TG55"/>
  <c r="TH55" s="1"/>
  <c r="TI58"/>
  <c r="TK58" s="1"/>
  <c r="TG60"/>
  <c r="TH60" s="1"/>
  <c r="TJ61"/>
  <c r="TG62"/>
  <c r="TH62" s="1"/>
  <c r="TJ63"/>
  <c r="TK63" s="1"/>
  <c r="TG64"/>
  <c r="TH64" s="1"/>
  <c r="TJ65"/>
  <c r="TK65" s="1"/>
  <c r="TG66"/>
  <c r="TH66" s="1"/>
  <c r="TJ67"/>
  <c r="TK67" s="1"/>
  <c r="TG68"/>
  <c r="TH68" s="1"/>
  <c r="TJ69"/>
  <c r="TK69" s="1"/>
  <c r="TG70"/>
  <c r="TH70" s="1"/>
  <c r="TJ71"/>
  <c r="TK71" s="1"/>
  <c r="TJ76"/>
  <c r="TG77"/>
  <c r="TH77" s="1"/>
  <c r="TI77" s="1"/>
  <c r="TJ78"/>
  <c r="TK78" s="1"/>
  <c r="TG79"/>
  <c r="TH79" s="1"/>
  <c r="TJ80"/>
  <c r="TK80" s="1"/>
  <c r="TG81"/>
  <c r="TH81" s="1"/>
  <c r="TJ82"/>
  <c r="TK82" s="1"/>
  <c r="TG83"/>
  <c r="TH83" s="1"/>
  <c r="TJ84"/>
  <c r="TK84" s="1"/>
  <c r="TG85"/>
  <c r="TH85" s="1"/>
  <c r="TJ86"/>
  <c r="TK86" s="1"/>
  <c r="TG87"/>
  <c r="TH87" s="1"/>
  <c r="SZ41"/>
  <c r="TA41" s="1"/>
  <c r="SZ39"/>
  <c r="TA39" s="1"/>
  <c r="SZ37"/>
  <c r="TA37" s="1"/>
  <c r="SZ35"/>
  <c r="TA35" s="1"/>
  <c r="SZ33"/>
  <c r="TA33" s="1"/>
  <c r="SZ31"/>
  <c r="TA31" s="1"/>
  <c r="SZ29"/>
  <c r="SW72"/>
  <c r="SX72" s="1"/>
  <c r="SY72" s="1"/>
  <c r="SW70"/>
  <c r="SX70" s="1"/>
  <c r="SW68"/>
  <c r="SX68" s="1"/>
  <c r="SW66"/>
  <c r="SX66" s="1"/>
  <c r="SY66" s="1"/>
  <c r="SW64"/>
  <c r="SX64" s="1"/>
  <c r="SY64" s="1"/>
  <c r="SW62"/>
  <c r="SX62" s="1"/>
  <c r="SW60"/>
  <c r="SX60" s="1"/>
  <c r="SY58"/>
  <c r="TA58" s="1"/>
  <c r="TA15"/>
  <c r="TA17"/>
  <c r="TA19"/>
  <c r="TA21"/>
  <c r="TA23"/>
  <c r="TA25"/>
  <c r="SZ28"/>
  <c r="SW29"/>
  <c r="SX29" s="1"/>
  <c r="SY29" s="1"/>
  <c r="SZ30"/>
  <c r="SW31"/>
  <c r="SX31" s="1"/>
  <c r="SZ32"/>
  <c r="SW33"/>
  <c r="SX33" s="1"/>
  <c r="SZ34"/>
  <c r="SW35"/>
  <c r="SX35" s="1"/>
  <c r="SZ36"/>
  <c r="TA36" s="1"/>
  <c r="SW37"/>
  <c r="SX37" s="1"/>
  <c r="SZ38"/>
  <c r="TA38" s="1"/>
  <c r="SW39"/>
  <c r="SX39" s="1"/>
  <c r="SZ40"/>
  <c r="TA79"/>
  <c r="TA81"/>
  <c r="TA83"/>
  <c r="TA85"/>
  <c r="TA87"/>
  <c r="TA89"/>
  <c r="SW40"/>
  <c r="SX40" s="1"/>
  <c r="SY40" s="1"/>
  <c r="SW38"/>
  <c r="SX38" s="1"/>
  <c r="SW36"/>
  <c r="SX36" s="1"/>
  <c r="SW34"/>
  <c r="SX34" s="1"/>
  <c r="SY34" s="1"/>
  <c r="SW32"/>
  <c r="SX32" s="1"/>
  <c r="SY32" s="1"/>
  <c r="SW30"/>
  <c r="SX30" s="1"/>
  <c r="SW28"/>
  <c r="SX28" s="1"/>
  <c r="SY26"/>
  <c r="TA26" s="1"/>
  <c r="SZ73"/>
  <c r="TA73" s="1"/>
  <c r="SZ71"/>
  <c r="TA71" s="1"/>
  <c r="SZ69"/>
  <c r="TA69" s="1"/>
  <c r="SZ67"/>
  <c r="TA67" s="1"/>
  <c r="SZ65"/>
  <c r="TA65" s="1"/>
  <c r="SZ63"/>
  <c r="TA63" s="1"/>
  <c r="SZ61"/>
  <c r="TA30"/>
  <c r="TA47"/>
  <c r="TA51"/>
  <c r="TA55"/>
  <c r="TA57"/>
  <c r="SZ60"/>
  <c r="SW61"/>
  <c r="SX61" s="1"/>
  <c r="SY61" s="1"/>
  <c r="SZ62"/>
  <c r="TA62" s="1"/>
  <c r="SW63"/>
  <c r="SX63" s="1"/>
  <c r="SZ64"/>
  <c r="SW65"/>
  <c r="SX65" s="1"/>
  <c r="SZ66"/>
  <c r="TA66" s="1"/>
  <c r="SW67"/>
  <c r="SX67" s="1"/>
  <c r="SZ68"/>
  <c r="TA68" s="1"/>
  <c r="SW69"/>
  <c r="SX69" s="1"/>
  <c r="SZ70"/>
  <c r="TA70" s="1"/>
  <c r="SW71"/>
  <c r="SX71" s="1"/>
  <c r="SZ72"/>
  <c r="SW73"/>
  <c r="SX73" s="1"/>
  <c r="SZ12"/>
  <c r="SW13"/>
  <c r="SX13" s="1"/>
  <c r="SY13" s="1"/>
  <c r="TA13" s="1"/>
  <c r="SZ14"/>
  <c r="TA14" s="1"/>
  <c r="SW15"/>
  <c r="SX15" s="1"/>
  <c r="SZ16"/>
  <c r="SW17"/>
  <c r="SX17" s="1"/>
  <c r="SZ18"/>
  <c r="TA18" s="1"/>
  <c r="SW19"/>
  <c r="SX19" s="1"/>
  <c r="SZ20"/>
  <c r="TA20" s="1"/>
  <c r="SW21"/>
  <c r="SX21" s="1"/>
  <c r="SZ22"/>
  <c r="TA22" s="1"/>
  <c r="SW23"/>
  <c r="SX23" s="1"/>
  <c r="SZ44"/>
  <c r="TA44" s="1"/>
  <c r="SW45"/>
  <c r="SX45" s="1"/>
  <c r="SY45" s="1"/>
  <c r="SZ46"/>
  <c r="TA46" s="1"/>
  <c r="SW47"/>
  <c r="SX47" s="1"/>
  <c r="SZ48"/>
  <c r="TA48" s="1"/>
  <c r="SW49"/>
  <c r="SX49" s="1"/>
  <c r="SZ50"/>
  <c r="TA50" s="1"/>
  <c r="SW51"/>
  <c r="SX51" s="1"/>
  <c r="SZ52"/>
  <c r="TA52" s="1"/>
  <c r="SW53"/>
  <c r="SX53" s="1"/>
  <c r="SZ54"/>
  <c r="TA54" s="1"/>
  <c r="SW55"/>
  <c r="SX55" s="1"/>
  <c r="SZ76"/>
  <c r="TA76" s="1"/>
  <c r="SW77"/>
  <c r="SX77" s="1"/>
  <c r="SY77" s="1"/>
  <c r="TA77" s="1"/>
  <c r="SZ78"/>
  <c r="TA78" s="1"/>
  <c r="SW79"/>
  <c r="SX79" s="1"/>
  <c r="SZ80"/>
  <c r="TA80" s="1"/>
  <c r="SW81"/>
  <c r="SX81" s="1"/>
  <c r="SZ82"/>
  <c r="TA82" s="1"/>
  <c r="SW83"/>
  <c r="SX83" s="1"/>
  <c r="SZ84"/>
  <c r="TA84" s="1"/>
  <c r="SW85"/>
  <c r="SX85" s="1"/>
  <c r="SZ86"/>
  <c r="TA86" s="1"/>
  <c r="SW87"/>
  <c r="SX87" s="1"/>
  <c r="SM24"/>
  <c r="SN24" s="1"/>
  <c r="SM22"/>
  <c r="SN22" s="1"/>
  <c r="SM20"/>
  <c r="SN20" s="1"/>
  <c r="SM18"/>
  <c r="SN18" s="1"/>
  <c r="SO18" s="1"/>
  <c r="SM16"/>
  <c r="SN16" s="1"/>
  <c r="SM14"/>
  <c r="SN14" s="1"/>
  <c r="SM12"/>
  <c r="SN12" s="1"/>
  <c r="SO10"/>
  <c r="SQ10" s="1"/>
  <c r="SP57"/>
  <c r="SQ57" s="1"/>
  <c r="SP55"/>
  <c r="SQ55" s="1"/>
  <c r="SP53"/>
  <c r="SQ53" s="1"/>
  <c r="SP51"/>
  <c r="SQ51" s="1"/>
  <c r="SP49"/>
  <c r="SQ49" s="1"/>
  <c r="SP47"/>
  <c r="SQ47" s="1"/>
  <c r="SP45"/>
  <c r="SQ45" s="1"/>
  <c r="SM88"/>
  <c r="SN88" s="1"/>
  <c r="SM86"/>
  <c r="SN86" s="1"/>
  <c r="SM84"/>
  <c r="SN84" s="1"/>
  <c r="SM82"/>
  <c r="SN82" s="1"/>
  <c r="SO82" s="1"/>
  <c r="SM80"/>
  <c r="SN80" s="1"/>
  <c r="SM78"/>
  <c r="SN78" s="1"/>
  <c r="SM76"/>
  <c r="SN76" s="1"/>
  <c r="SO74"/>
  <c r="SQ74" s="1"/>
  <c r="SP25"/>
  <c r="SQ25" s="1"/>
  <c r="SP23"/>
  <c r="SQ23" s="1"/>
  <c r="SP21"/>
  <c r="SQ21" s="1"/>
  <c r="SP19"/>
  <c r="SQ19" s="1"/>
  <c r="SP17"/>
  <c r="SQ17" s="1"/>
  <c r="SP15"/>
  <c r="SQ15" s="1"/>
  <c r="SP13"/>
  <c r="SM56"/>
  <c r="SN56" s="1"/>
  <c r="SM54"/>
  <c r="SN54" s="1"/>
  <c r="SM52"/>
  <c r="SN52" s="1"/>
  <c r="SM50"/>
  <c r="SN50" s="1"/>
  <c r="SO50" s="1"/>
  <c r="SM48"/>
  <c r="SN48" s="1"/>
  <c r="SM46"/>
  <c r="SN46" s="1"/>
  <c r="SM44"/>
  <c r="SN44" s="1"/>
  <c r="SO42"/>
  <c r="SQ42" s="1"/>
  <c r="SP89"/>
  <c r="SQ89" s="1"/>
  <c r="SP87"/>
  <c r="SQ87" s="1"/>
  <c r="SP85"/>
  <c r="SQ85" s="1"/>
  <c r="SP83"/>
  <c r="SQ83" s="1"/>
  <c r="SP81"/>
  <c r="SQ81" s="1"/>
  <c r="SP79"/>
  <c r="SQ79" s="1"/>
  <c r="SP77"/>
  <c r="SP44"/>
  <c r="SP46"/>
  <c r="SP48"/>
  <c r="SP50"/>
  <c r="SP52"/>
  <c r="SQ52" s="1"/>
  <c r="SP54"/>
  <c r="SP56"/>
  <c r="SQ56" s="1"/>
  <c r="SP12"/>
  <c r="SM13"/>
  <c r="SN13" s="1"/>
  <c r="SO13" s="1"/>
  <c r="SP14"/>
  <c r="SQ14" s="1"/>
  <c r="SM15"/>
  <c r="SN15" s="1"/>
  <c r="SP16"/>
  <c r="SQ16" s="1"/>
  <c r="SM17"/>
  <c r="SN17" s="1"/>
  <c r="SP18"/>
  <c r="SM19"/>
  <c r="SN19" s="1"/>
  <c r="SP20"/>
  <c r="SQ20" s="1"/>
  <c r="SM21"/>
  <c r="SN21" s="1"/>
  <c r="SP22"/>
  <c r="SQ22" s="1"/>
  <c r="SM23"/>
  <c r="SN23" s="1"/>
  <c r="SP24"/>
  <c r="SQ24" s="1"/>
  <c r="SM25"/>
  <c r="SN25" s="1"/>
  <c r="SQ46"/>
  <c r="SQ48"/>
  <c r="SQ54"/>
  <c r="SQ65"/>
  <c r="SQ73"/>
  <c r="SP76"/>
  <c r="SM77"/>
  <c r="SN77" s="1"/>
  <c r="SO77" s="1"/>
  <c r="SP78"/>
  <c r="SQ78" s="1"/>
  <c r="SM79"/>
  <c r="SN79" s="1"/>
  <c r="SP80"/>
  <c r="SQ80" s="1"/>
  <c r="SM81"/>
  <c r="SN81" s="1"/>
  <c r="SP82"/>
  <c r="SM83"/>
  <c r="SN83" s="1"/>
  <c r="SP84"/>
  <c r="SQ84" s="1"/>
  <c r="SM85"/>
  <c r="SN85" s="1"/>
  <c r="SP86"/>
  <c r="SQ86" s="1"/>
  <c r="SM87"/>
  <c r="SN87" s="1"/>
  <c r="SP88"/>
  <c r="SQ88" s="1"/>
  <c r="SM89"/>
  <c r="SN89" s="1"/>
  <c r="SP28"/>
  <c r="SM29"/>
  <c r="SN29" s="1"/>
  <c r="SO29" s="1"/>
  <c r="SP30"/>
  <c r="SQ30" s="1"/>
  <c r="SM31"/>
  <c r="SN31" s="1"/>
  <c r="SP32"/>
  <c r="SQ32" s="1"/>
  <c r="SM33"/>
  <c r="SN33" s="1"/>
  <c r="SP34"/>
  <c r="SM35"/>
  <c r="SN35" s="1"/>
  <c r="SP36"/>
  <c r="SQ36" s="1"/>
  <c r="SM37"/>
  <c r="SN37" s="1"/>
  <c r="SP38"/>
  <c r="SQ38" s="1"/>
  <c r="SM39"/>
  <c r="SN39" s="1"/>
  <c r="SP60"/>
  <c r="SQ60" s="1"/>
  <c r="SM61"/>
  <c r="SN61" s="1"/>
  <c r="SO61" s="1"/>
  <c r="SQ61" s="1"/>
  <c r="SP62"/>
  <c r="SQ62" s="1"/>
  <c r="SM63"/>
  <c r="SN63" s="1"/>
  <c r="SP64"/>
  <c r="SQ64" s="1"/>
  <c r="SM65"/>
  <c r="SN65" s="1"/>
  <c r="SP66"/>
  <c r="SQ66" s="1"/>
  <c r="SM67"/>
  <c r="SN67" s="1"/>
  <c r="SP68"/>
  <c r="SQ68" s="1"/>
  <c r="SM69"/>
  <c r="SN69" s="1"/>
  <c r="SP70"/>
  <c r="SQ70" s="1"/>
  <c r="SM71"/>
  <c r="SN71" s="1"/>
  <c r="SH42"/>
  <c r="SH88"/>
  <c r="SF41"/>
  <c r="SG41" s="1"/>
  <c r="SF39"/>
  <c r="SG39" s="1"/>
  <c r="SF37"/>
  <c r="SG37" s="1"/>
  <c r="SF35"/>
  <c r="SG35" s="1"/>
  <c r="SF33"/>
  <c r="SG33" s="1"/>
  <c r="SF31"/>
  <c r="SF29"/>
  <c r="SG29" s="1"/>
  <c r="SC72"/>
  <c r="SD72" s="1"/>
  <c r="SC70"/>
  <c r="SD70" s="1"/>
  <c r="SC68"/>
  <c r="SD68" s="1"/>
  <c r="SC66"/>
  <c r="SD66" s="1"/>
  <c r="SC64"/>
  <c r="SD64" s="1"/>
  <c r="SC62"/>
  <c r="SD62" s="1"/>
  <c r="SC60"/>
  <c r="SD60" s="1"/>
  <c r="SE58"/>
  <c r="SG58" s="1"/>
  <c r="SG13"/>
  <c r="SG17"/>
  <c r="SG19"/>
  <c r="SG21"/>
  <c r="SG23"/>
  <c r="SG25"/>
  <c r="SF28"/>
  <c r="SC29"/>
  <c r="SD29" s="1"/>
  <c r="SF30"/>
  <c r="SC31"/>
  <c r="SD31" s="1"/>
  <c r="SE31" s="1"/>
  <c r="SF32"/>
  <c r="SG32" s="1"/>
  <c r="SC33"/>
  <c r="SD33" s="1"/>
  <c r="SF34"/>
  <c r="SG34" s="1"/>
  <c r="SC35"/>
  <c r="SD35" s="1"/>
  <c r="SF36"/>
  <c r="SG36" s="1"/>
  <c r="SC37"/>
  <c r="SD37" s="1"/>
  <c r="SF38"/>
  <c r="SG38" s="1"/>
  <c r="SC39"/>
  <c r="SD39" s="1"/>
  <c r="SF40"/>
  <c r="SG40" s="1"/>
  <c r="SG77"/>
  <c r="SG81"/>
  <c r="SG83"/>
  <c r="SG85"/>
  <c r="SG87"/>
  <c r="SG89"/>
  <c r="SC40"/>
  <c r="SD40" s="1"/>
  <c r="SC38"/>
  <c r="SD38" s="1"/>
  <c r="SC36"/>
  <c r="SD36" s="1"/>
  <c r="SC34"/>
  <c r="SD34" s="1"/>
  <c r="SC32"/>
  <c r="SD32" s="1"/>
  <c r="SC30"/>
  <c r="SD30" s="1"/>
  <c r="SC28"/>
  <c r="SD28" s="1"/>
  <c r="SE26"/>
  <c r="SG26" s="1"/>
  <c r="SF73"/>
  <c r="SG73" s="1"/>
  <c r="SF71"/>
  <c r="SG71" s="1"/>
  <c r="SF69"/>
  <c r="SG69" s="1"/>
  <c r="SF67"/>
  <c r="SG67" s="1"/>
  <c r="SF65"/>
  <c r="SG65" s="1"/>
  <c r="SF63"/>
  <c r="SG63" s="1"/>
  <c r="SF61"/>
  <c r="SG61" s="1"/>
  <c r="SG30"/>
  <c r="SF60"/>
  <c r="SF62"/>
  <c r="SG62" s="1"/>
  <c r="SF64"/>
  <c r="SG64" s="1"/>
  <c r="SF66"/>
  <c r="SG66" s="1"/>
  <c r="SF68"/>
  <c r="SG68" s="1"/>
  <c r="SF70"/>
  <c r="SG70" s="1"/>
  <c r="SF72"/>
  <c r="SG72" s="1"/>
  <c r="SF12"/>
  <c r="SC13"/>
  <c r="SD13" s="1"/>
  <c r="SF14"/>
  <c r="SG14" s="1"/>
  <c r="SC15"/>
  <c r="SD15" s="1"/>
  <c r="SE15" s="1"/>
  <c r="SG15" s="1"/>
  <c r="SF16"/>
  <c r="SG16" s="1"/>
  <c r="SC17"/>
  <c r="SD17" s="1"/>
  <c r="SF18"/>
  <c r="SG18" s="1"/>
  <c r="SC19"/>
  <c r="SD19" s="1"/>
  <c r="SF20"/>
  <c r="SG20" s="1"/>
  <c r="SC21"/>
  <c r="SD21" s="1"/>
  <c r="SF22"/>
  <c r="SG22" s="1"/>
  <c r="SC23"/>
  <c r="SD23" s="1"/>
  <c r="SF44"/>
  <c r="SC45"/>
  <c r="SD45" s="1"/>
  <c r="SF46"/>
  <c r="SG46" s="1"/>
  <c r="SC47"/>
  <c r="SD47" s="1"/>
  <c r="SE47" s="1"/>
  <c r="SG47" s="1"/>
  <c r="SH47" s="1"/>
  <c r="SF48"/>
  <c r="SG48" s="1"/>
  <c r="SC49"/>
  <c r="SD49" s="1"/>
  <c r="SF50"/>
  <c r="SG50" s="1"/>
  <c r="SC51"/>
  <c r="SD51" s="1"/>
  <c r="SF52"/>
  <c r="SG52" s="1"/>
  <c r="SC53"/>
  <c r="SD53" s="1"/>
  <c r="SF54"/>
  <c r="SG54" s="1"/>
  <c r="SC55"/>
  <c r="SD55" s="1"/>
  <c r="SF76"/>
  <c r="SC77"/>
  <c r="SD77" s="1"/>
  <c r="SF78"/>
  <c r="SG78" s="1"/>
  <c r="SC79"/>
  <c r="SD79" s="1"/>
  <c r="SE79" s="1"/>
  <c r="SG79" s="1"/>
  <c r="SF80"/>
  <c r="SG80" s="1"/>
  <c r="SC81"/>
  <c r="SD81" s="1"/>
  <c r="SF82"/>
  <c r="SG82" s="1"/>
  <c r="SC83"/>
  <c r="SD83" s="1"/>
  <c r="SF84"/>
  <c r="SG84" s="1"/>
  <c r="SC85"/>
  <c r="SD85" s="1"/>
  <c r="SF86"/>
  <c r="SG86" s="1"/>
  <c r="SC87"/>
  <c r="SD87" s="1"/>
  <c r="RS24"/>
  <c r="RT24" s="1"/>
  <c r="RS22"/>
  <c r="RT22" s="1"/>
  <c r="RS20"/>
  <c r="RT20" s="1"/>
  <c r="RS18"/>
  <c r="RT18" s="1"/>
  <c r="RU18" s="1"/>
  <c r="RS16"/>
  <c r="RT16" s="1"/>
  <c r="RS14"/>
  <c r="RT14" s="1"/>
  <c r="RS12"/>
  <c r="RT12" s="1"/>
  <c r="RU10"/>
  <c r="RW10" s="1"/>
  <c r="RV57"/>
  <c r="RW57" s="1"/>
  <c r="RV55"/>
  <c r="RW55" s="1"/>
  <c r="RV53"/>
  <c r="RW53" s="1"/>
  <c r="RV51"/>
  <c r="RW51" s="1"/>
  <c r="RV49"/>
  <c r="RW49" s="1"/>
  <c r="RV47"/>
  <c r="RW47" s="1"/>
  <c r="RV45"/>
  <c r="RW45" s="1"/>
  <c r="RS88"/>
  <c r="RT88" s="1"/>
  <c r="RS86"/>
  <c r="RT86" s="1"/>
  <c r="RS84"/>
  <c r="RT84" s="1"/>
  <c r="RS82"/>
  <c r="RT82" s="1"/>
  <c r="RU82" s="1"/>
  <c r="RS80"/>
  <c r="RT80" s="1"/>
  <c r="RS78"/>
  <c r="RT78" s="1"/>
  <c r="RS76"/>
  <c r="RT76" s="1"/>
  <c r="RU74"/>
  <c r="RW74" s="1"/>
  <c r="RV25"/>
  <c r="RW25" s="1"/>
  <c r="RV23"/>
  <c r="RW23" s="1"/>
  <c r="RV21"/>
  <c r="RW21" s="1"/>
  <c r="RV19"/>
  <c r="RW19" s="1"/>
  <c r="RV17"/>
  <c r="RW17" s="1"/>
  <c r="RV15"/>
  <c r="RW15" s="1"/>
  <c r="RV13"/>
  <c r="RS56"/>
  <c r="RT56" s="1"/>
  <c r="RS54"/>
  <c r="RT54" s="1"/>
  <c r="RS52"/>
  <c r="RT52" s="1"/>
  <c r="RS50"/>
  <c r="RT50" s="1"/>
  <c r="RU50" s="1"/>
  <c r="RS48"/>
  <c r="RT48" s="1"/>
  <c r="RS46"/>
  <c r="RT46" s="1"/>
  <c r="RS44"/>
  <c r="RT44" s="1"/>
  <c r="RU42"/>
  <c r="RW42" s="1"/>
  <c r="RV89"/>
  <c r="RW89" s="1"/>
  <c r="RV87"/>
  <c r="RW87" s="1"/>
  <c r="RV85"/>
  <c r="RW85" s="1"/>
  <c r="RV83"/>
  <c r="RW83" s="1"/>
  <c r="RV81"/>
  <c r="RW81" s="1"/>
  <c r="RV79"/>
  <c r="RW79" s="1"/>
  <c r="RV77"/>
  <c r="RV44"/>
  <c r="RV46"/>
  <c r="RV48"/>
  <c r="RV50"/>
  <c r="RV52"/>
  <c r="RV54"/>
  <c r="RW54" s="1"/>
  <c r="RV56"/>
  <c r="RV12"/>
  <c r="RS13"/>
  <c r="RT13" s="1"/>
  <c r="RU13" s="1"/>
  <c r="RV14"/>
  <c r="RW14" s="1"/>
  <c r="RS15"/>
  <c r="RT15" s="1"/>
  <c r="RV16"/>
  <c r="RW16" s="1"/>
  <c r="RS17"/>
  <c r="RT17" s="1"/>
  <c r="RV18"/>
  <c r="RS19"/>
  <c r="RT19" s="1"/>
  <c r="RV20"/>
  <c r="RW20" s="1"/>
  <c r="RS21"/>
  <c r="RT21" s="1"/>
  <c r="RV22"/>
  <c r="RW22" s="1"/>
  <c r="RS23"/>
  <c r="RT23" s="1"/>
  <c r="RV24"/>
  <c r="RW24" s="1"/>
  <c r="RS25"/>
  <c r="RT25" s="1"/>
  <c r="RW46"/>
  <c r="RW48"/>
  <c r="RW52"/>
  <c r="RW56"/>
  <c r="RW65"/>
  <c r="RW69"/>
  <c r="RW73"/>
  <c r="RV76"/>
  <c r="RS77"/>
  <c r="RT77" s="1"/>
  <c r="RU77" s="1"/>
  <c r="RV78"/>
  <c r="RW78" s="1"/>
  <c r="RS79"/>
  <c r="RT79" s="1"/>
  <c r="RV80"/>
  <c r="RW80" s="1"/>
  <c r="RS81"/>
  <c r="RT81" s="1"/>
  <c r="RV82"/>
  <c r="RS83"/>
  <c r="RT83" s="1"/>
  <c r="RV84"/>
  <c r="RW84" s="1"/>
  <c r="RS85"/>
  <c r="RT85" s="1"/>
  <c r="RV86"/>
  <c r="RW86" s="1"/>
  <c r="RS87"/>
  <c r="RT87" s="1"/>
  <c r="RV88"/>
  <c r="RW88" s="1"/>
  <c r="RS89"/>
  <c r="RT89" s="1"/>
  <c r="RV28"/>
  <c r="RS29"/>
  <c r="RT29" s="1"/>
  <c r="RU29" s="1"/>
  <c r="RW29" s="1"/>
  <c r="RV30"/>
  <c r="RW30" s="1"/>
  <c r="RS31"/>
  <c r="RT31" s="1"/>
  <c r="RV32"/>
  <c r="RW32" s="1"/>
  <c r="RS33"/>
  <c r="RT33" s="1"/>
  <c r="RV34"/>
  <c r="RS35"/>
  <c r="RT35" s="1"/>
  <c r="RV36"/>
  <c r="RW36" s="1"/>
  <c r="RS37"/>
  <c r="RT37" s="1"/>
  <c r="RV38"/>
  <c r="RW38" s="1"/>
  <c r="RS39"/>
  <c r="RT39" s="1"/>
  <c r="RV60"/>
  <c r="RW60" s="1"/>
  <c r="RS61"/>
  <c r="RT61" s="1"/>
  <c r="RU61" s="1"/>
  <c r="RW61" s="1"/>
  <c r="RV62"/>
  <c r="RW62" s="1"/>
  <c r="RS63"/>
  <c r="RT63" s="1"/>
  <c r="RV64"/>
  <c r="RW64" s="1"/>
  <c r="RS65"/>
  <c r="RT65" s="1"/>
  <c r="RV66"/>
  <c r="RW66" s="1"/>
  <c r="RS67"/>
  <c r="RT67" s="1"/>
  <c r="RV68"/>
  <c r="RW68" s="1"/>
  <c r="RS69"/>
  <c r="RT69" s="1"/>
  <c r="RV70"/>
  <c r="RW70" s="1"/>
  <c r="RS71"/>
  <c r="RT71" s="1"/>
  <c r="RM41"/>
  <c r="RM73"/>
  <c r="RM24"/>
  <c r="RM56"/>
  <c r="RM88"/>
  <c r="RK10"/>
  <c r="RM10" s="1"/>
  <c r="RI12"/>
  <c r="RJ12" s="1"/>
  <c r="RL13"/>
  <c r="RI14"/>
  <c r="RJ14" s="1"/>
  <c r="RL15"/>
  <c r="RM15" s="1"/>
  <c r="RI16"/>
  <c r="RJ16" s="1"/>
  <c r="RL17"/>
  <c r="RM17" s="1"/>
  <c r="RI18"/>
  <c r="RJ18" s="1"/>
  <c r="RL19"/>
  <c r="RM19" s="1"/>
  <c r="RI20"/>
  <c r="RJ20" s="1"/>
  <c r="RL21"/>
  <c r="RM21" s="1"/>
  <c r="RI22"/>
  <c r="RJ22" s="1"/>
  <c r="RL23"/>
  <c r="RM23" s="1"/>
  <c r="RI24"/>
  <c r="RJ24" s="1"/>
  <c r="RL25"/>
  <c r="RM25" s="1"/>
  <c r="RL28"/>
  <c r="RI29"/>
  <c r="RJ29" s="1"/>
  <c r="RK29" s="1"/>
  <c r="RL30"/>
  <c r="RM30" s="1"/>
  <c r="RI31"/>
  <c r="RJ31" s="1"/>
  <c r="RL32"/>
  <c r="RM32" s="1"/>
  <c r="RI33"/>
  <c r="RJ33" s="1"/>
  <c r="RL34"/>
  <c r="RM34" s="1"/>
  <c r="RI35"/>
  <c r="RJ35" s="1"/>
  <c r="RL36"/>
  <c r="RM36" s="1"/>
  <c r="RI37"/>
  <c r="RJ37" s="1"/>
  <c r="RL38"/>
  <c r="RM38" s="1"/>
  <c r="RI39"/>
  <c r="RJ39" s="1"/>
  <c r="RL40"/>
  <c r="RM40" s="1"/>
  <c r="RI41"/>
  <c r="RJ41" s="1"/>
  <c r="RK42"/>
  <c r="RM42" s="1"/>
  <c r="RI44"/>
  <c r="RJ44" s="1"/>
  <c r="RL45"/>
  <c r="RI46"/>
  <c r="RJ46" s="1"/>
  <c r="RL47"/>
  <c r="RM47" s="1"/>
  <c r="RI48"/>
  <c r="RJ48" s="1"/>
  <c r="RL49"/>
  <c r="RM49" s="1"/>
  <c r="RI50"/>
  <c r="RJ50" s="1"/>
  <c r="RL51"/>
  <c r="RM51" s="1"/>
  <c r="RI52"/>
  <c r="RJ52" s="1"/>
  <c r="RL53"/>
  <c r="RM53" s="1"/>
  <c r="RI54"/>
  <c r="RJ54" s="1"/>
  <c r="RL55"/>
  <c r="RM55" s="1"/>
  <c r="RI56"/>
  <c r="RJ56" s="1"/>
  <c r="RL57"/>
  <c r="RM57" s="1"/>
  <c r="RL60"/>
  <c r="RI61"/>
  <c r="RJ61" s="1"/>
  <c r="RK61" s="1"/>
  <c r="RL62"/>
  <c r="RM62" s="1"/>
  <c r="RI63"/>
  <c r="RJ63" s="1"/>
  <c r="RL64"/>
  <c r="RM64" s="1"/>
  <c r="RI65"/>
  <c r="RJ65" s="1"/>
  <c r="RL66"/>
  <c r="RM66" s="1"/>
  <c r="RI67"/>
  <c r="RJ67" s="1"/>
  <c r="RL68"/>
  <c r="RM68" s="1"/>
  <c r="RI69"/>
  <c r="RJ69" s="1"/>
  <c r="RL70"/>
  <c r="RM70" s="1"/>
  <c r="RI71"/>
  <c r="RJ71" s="1"/>
  <c r="RL72"/>
  <c r="RM72" s="1"/>
  <c r="RI73"/>
  <c r="RJ73" s="1"/>
  <c r="RK74"/>
  <c r="RM74" s="1"/>
  <c r="RI76"/>
  <c r="RJ76" s="1"/>
  <c r="RL77"/>
  <c r="RI78"/>
  <c r="RJ78" s="1"/>
  <c r="RL79"/>
  <c r="RM79" s="1"/>
  <c r="RI80"/>
  <c r="RJ80" s="1"/>
  <c r="RL81"/>
  <c r="RM81" s="1"/>
  <c r="RI82"/>
  <c r="RJ82" s="1"/>
  <c r="RL83"/>
  <c r="RM83" s="1"/>
  <c r="RI84"/>
  <c r="RJ84" s="1"/>
  <c r="RL85"/>
  <c r="RM85" s="1"/>
  <c r="RI86"/>
  <c r="RJ86" s="1"/>
  <c r="RL87"/>
  <c r="RM87" s="1"/>
  <c r="RI88"/>
  <c r="RJ88" s="1"/>
  <c r="RL89"/>
  <c r="RM89" s="1"/>
  <c r="RL12"/>
  <c r="RI13"/>
  <c r="RJ13" s="1"/>
  <c r="RK13" s="1"/>
  <c r="RL14"/>
  <c r="RM14" s="1"/>
  <c r="RI15"/>
  <c r="RJ15" s="1"/>
  <c r="RL16"/>
  <c r="RM16" s="1"/>
  <c r="RI17"/>
  <c r="RJ17" s="1"/>
  <c r="RL18"/>
  <c r="RM18" s="1"/>
  <c r="RI19"/>
  <c r="RJ19" s="1"/>
  <c r="RL20"/>
  <c r="RM20" s="1"/>
  <c r="RI21"/>
  <c r="RJ21" s="1"/>
  <c r="RL22"/>
  <c r="RM22" s="1"/>
  <c r="RI23"/>
  <c r="RJ23" s="1"/>
  <c r="RK26"/>
  <c r="RM26" s="1"/>
  <c r="RI28"/>
  <c r="RJ28" s="1"/>
  <c r="RL29"/>
  <c r="RI30"/>
  <c r="RJ30" s="1"/>
  <c r="RL31"/>
  <c r="RM31" s="1"/>
  <c r="RI32"/>
  <c r="RJ32" s="1"/>
  <c r="RL33"/>
  <c r="RM33" s="1"/>
  <c r="RI34"/>
  <c r="RJ34" s="1"/>
  <c r="RL35"/>
  <c r="RM35" s="1"/>
  <c r="RI36"/>
  <c r="RJ36" s="1"/>
  <c r="RL37"/>
  <c r="RM37" s="1"/>
  <c r="RI38"/>
  <c r="RJ38" s="1"/>
  <c r="RL39"/>
  <c r="RM39" s="1"/>
  <c r="RL44"/>
  <c r="RI45"/>
  <c r="RJ45" s="1"/>
  <c r="RK45" s="1"/>
  <c r="RL46"/>
  <c r="RM46" s="1"/>
  <c r="RI47"/>
  <c r="RJ47" s="1"/>
  <c r="RL48"/>
  <c r="RM48" s="1"/>
  <c r="RI49"/>
  <c r="RJ49" s="1"/>
  <c r="RL50"/>
  <c r="RM50" s="1"/>
  <c r="RI51"/>
  <c r="RJ51" s="1"/>
  <c r="RL52"/>
  <c r="RM52" s="1"/>
  <c r="RI53"/>
  <c r="RJ53" s="1"/>
  <c r="RL54"/>
  <c r="RM54" s="1"/>
  <c r="RI55"/>
  <c r="RJ55" s="1"/>
  <c r="RK58"/>
  <c r="RM58" s="1"/>
  <c r="RI60"/>
  <c r="RJ60" s="1"/>
  <c r="RL61"/>
  <c r="RI62"/>
  <c r="RJ62" s="1"/>
  <c r="RL63"/>
  <c r="RM63" s="1"/>
  <c r="RI64"/>
  <c r="RJ64" s="1"/>
  <c r="RL65"/>
  <c r="RM65" s="1"/>
  <c r="RI66"/>
  <c r="RJ66" s="1"/>
  <c r="RL67"/>
  <c r="RM67" s="1"/>
  <c r="RI68"/>
  <c r="RJ68" s="1"/>
  <c r="RL69"/>
  <c r="RM69" s="1"/>
  <c r="RI70"/>
  <c r="RJ70" s="1"/>
  <c r="RL71"/>
  <c r="RM71" s="1"/>
  <c r="RL76"/>
  <c r="RI77"/>
  <c r="RJ77" s="1"/>
  <c r="RK77" s="1"/>
  <c r="RL78"/>
  <c r="RM78" s="1"/>
  <c r="RI79"/>
  <c r="RJ79" s="1"/>
  <c r="RL80"/>
  <c r="RM80" s="1"/>
  <c r="RI81"/>
  <c r="RJ81" s="1"/>
  <c r="RL82"/>
  <c r="RM82" s="1"/>
  <c r="RI83"/>
  <c r="RJ83" s="1"/>
  <c r="RL84"/>
  <c r="RM84" s="1"/>
  <c r="RI85"/>
  <c r="RJ85" s="1"/>
  <c r="RL86"/>
  <c r="RM86" s="1"/>
  <c r="RI87"/>
  <c r="RJ87" s="1"/>
  <c r="RC41"/>
  <c r="RC73"/>
  <c r="RC24"/>
  <c r="RC56"/>
  <c r="RC88"/>
  <c r="RA10"/>
  <c r="RC10" s="1"/>
  <c r="QY12"/>
  <c r="QZ12" s="1"/>
  <c r="RB13"/>
  <c r="QY14"/>
  <c r="QZ14" s="1"/>
  <c r="RB15"/>
  <c r="RC15" s="1"/>
  <c r="QY16"/>
  <c r="QZ16" s="1"/>
  <c r="RA16" s="1"/>
  <c r="RB17"/>
  <c r="RC17" s="1"/>
  <c r="QY18"/>
  <c r="QZ18" s="1"/>
  <c r="RB19"/>
  <c r="RC19" s="1"/>
  <c r="QY20"/>
  <c r="QZ20" s="1"/>
  <c r="RB21"/>
  <c r="RC21" s="1"/>
  <c r="QY22"/>
  <c r="QZ22" s="1"/>
  <c r="RB23"/>
  <c r="RC23" s="1"/>
  <c r="QY24"/>
  <c r="QZ24" s="1"/>
  <c r="RB25"/>
  <c r="RC25" s="1"/>
  <c r="RB28"/>
  <c r="QY29"/>
  <c r="QZ29" s="1"/>
  <c r="RA29" s="1"/>
  <c r="RB30"/>
  <c r="RC30" s="1"/>
  <c r="QY31"/>
  <c r="QZ31" s="1"/>
  <c r="RB32"/>
  <c r="QY33"/>
  <c r="QZ33" s="1"/>
  <c r="RB34"/>
  <c r="RC34" s="1"/>
  <c r="QY35"/>
  <c r="QZ35" s="1"/>
  <c r="RB36"/>
  <c r="RC36" s="1"/>
  <c r="QY37"/>
  <c r="QZ37" s="1"/>
  <c r="RB38"/>
  <c r="RC38" s="1"/>
  <c r="QY39"/>
  <c r="QZ39" s="1"/>
  <c r="RB40"/>
  <c r="RC40" s="1"/>
  <c r="QY41"/>
  <c r="QZ41" s="1"/>
  <c r="RA42"/>
  <c r="RC42" s="1"/>
  <c r="QY44"/>
  <c r="QZ44" s="1"/>
  <c r="RB45"/>
  <c r="QY46"/>
  <c r="QZ46" s="1"/>
  <c r="RB47"/>
  <c r="RC47" s="1"/>
  <c r="QY48"/>
  <c r="QZ48" s="1"/>
  <c r="RA48" s="1"/>
  <c r="RB49"/>
  <c r="RC49" s="1"/>
  <c r="QY50"/>
  <c r="QZ50" s="1"/>
  <c r="RB51"/>
  <c r="RC51" s="1"/>
  <c r="QY52"/>
  <c r="QZ52" s="1"/>
  <c r="RB53"/>
  <c r="RC53" s="1"/>
  <c r="QY54"/>
  <c r="QZ54" s="1"/>
  <c r="RB55"/>
  <c r="RC55" s="1"/>
  <c r="QY56"/>
  <c r="QZ56" s="1"/>
  <c r="RB57"/>
  <c r="RC57" s="1"/>
  <c r="RB60"/>
  <c r="QY61"/>
  <c r="QZ61" s="1"/>
  <c r="RA61" s="1"/>
  <c r="RB62"/>
  <c r="RC62" s="1"/>
  <c r="QY63"/>
  <c r="QZ63" s="1"/>
  <c r="RB64"/>
  <c r="QY65"/>
  <c r="QZ65" s="1"/>
  <c r="RB66"/>
  <c r="RC66" s="1"/>
  <c r="QY67"/>
  <c r="QZ67" s="1"/>
  <c r="RB68"/>
  <c r="RC68" s="1"/>
  <c r="QY69"/>
  <c r="QZ69" s="1"/>
  <c r="RB70"/>
  <c r="RC70" s="1"/>
  <c r="QY71"/>
  <c r="QZ71" s="1"/>
  <c r="RB72"/>
  <c r="RC72" s="1"/>
  <c r="QY73"/>
  <c r="QZ73" s="1"/>
  <c r="RA74"/>
  <c r="RC74" s="1"/>
  <c r="QY76"/>
  <c r="QZ76" s="1"/>
  <c r="RB77"/>
  <c r="QY78"/>
  <c r="QZ78" s="1"/>
  <c r="RB79"/>
  <c r="RC79" s="1"/>
  <c r="QY80"/>
  <c r="QZ80" s="1"/>
  <c r="RA80" s="1"/>
  <c r="RB81"/>
  <c r="RC81" s="1"/>
  <c r="QY82"/>
  <c r="QZ82" s="1"/>
  <c r="RB83"/>
  <c r="RC83" s="1"/>
  <c r="QY84"/>
  <c r="QZ84" s="1"/>
  <c r="RB85"/>
  <c r="RC85" s="1"/>
  <c r="QY86"/>
  <c r="QZ86" s="1"/>
  <c r="RB87"/>
  <c r="RC87" s="1"/>
  <c r="QY88"/>
  <c r="QZ88" s="1"/>
  <c r="RB89"/>
  <c r="RC89" s="1"/>
  <c r="RB12"/>
  <c r="QY13"/>
  <c r="QZ13" s="1"/>
  <c r="RA13" s="1"/>
  <c r="RB14"/>
  <c r="RC14" s="1"/>
  <c r="QY15"/>
  <c r="QZ15" s="1"/>
  <c r="RB16"/>
  <c r="RC16" s="1"/>
  <c r="QY17"/>
  <c r="QZ17" s="1"/>
  <c r="RB18"/>
  <c r="RC18" s="1"/>
  <c r="QY19"/>
  <c r="QZ19" s="1"/>
  <c r="RB20"/>
  <c r="RC20" s="1"/>
  <c r="QY21"/>
  <c r="QZ21" s="1"/>
  <c r="RB22"/>
  <c r="RC22" s="1"/>
  <c r="QY23"/>
  <c r="QZ23" s="1"/>
  <c r="RA26"/>
  <c r="RC26" s="1"/>
  <c r="QY28"/>
  <c r="QZ28" s="1"/>
  <c r="RB29"/>
  <c r="QY30"/>
  <c r="QZ30" s="1"/>
  <c r="RB31"/>
  <c r="RC31" s="1"/>
  <c r="QY32"/>
  <c r="QZ32" s="1"/>
  <c r="RA32" s="1"/>
  <c r="RB33"/>
  <c r="RC33" s="1"/>
  <c r="QY34"/>
  <c r="QZ34" s="1"/>
  <c r="RB35"/>
  <c r="RC35" s="1"/>
  <c r="QY36"/>
  <c r="QZ36" s="1"/>
  <c r="RB37"/>
  <c r="RC37" s="1"/>
  <c r="QY38"/>
  <c r="QZ38" s="1"/>
  <c r="RB39"/>
  <c r="RC39" s="1"/>
  <c r="RB44"/>
  <c r="QY45"/>
  <c r="QZ45" s="1"/>
  <c r="RA45" s="1"/>
  <c r="RB46"/>
  <c r="RC46" s="1"/>
  <c r="QY47"/>
  <c r="QZ47" s="1"/>
  <c r="RB48"/>
  <c r="RC48" s="1"/>
  <c r="QY49"/>
  <c r="QZ49" s="1"/>
  <c r="RB50"/>
  <c r="RC50" s="1"/>
  <c r="QY51"/>
  <c r="QZ51" s="1"/>
  <c r="RB52"/>
  <c r="RC52" s="1"/>
  <c r="QY53"/>
  <c r="QZ53" s="1"/>
  <c r="RB54"/>
  <c r="RC54" s="1"/>
  <c r="QY55"/>
  <c r="QZ55" s="1"/>
  <c r="RA58"/>
  <c r="RC58" s="1"/>
  <c r="QY60"/>
  <c r="QZ60" s="1"/>
  <c r="RB61"/>
  <c r="QY62"/>
  <c r="QZ62" s="1"/>
  <c r="RB63"/>
  <c r="RC63" s="1"/>
  <c r="QY64"/>
  <c r="QZ64" s="1"/>
  <c r="RA64" s="1"/>
  <c r="RB65"/>
  <c r="RC65" s="1"/>
  <c r="QY66"/>
  <c r="QZ66" s="1"/>
  <c r="RB67"/>
  <c r="RC67" s="1"/>
  <c r="QY68"/>
  <c r="QZ68" s="1"/>
  <c r="RB69"/>
  <c r="RC69" s="1"/>
  <c r="QY70"/>
  <c r="QZ70" s="1"/>
  <c r="RB71"/>
  <c r="RC71" s="1"/>
  <c r="RB76"/>
  <c r="QY77"/>
  <c r="QZ77" s="1"/>
  <c r="RA77" s="1"/>
  <c r="RB78"/>
  <c r="RC78" s="1"/>
  <c r="QY79"/>
  <c r="QZ79" s="1"/>
  <c r="RB80"/>
  <c r="RC80" s="1"/>
  <c r="QY81"/>
  <c r="QZ81" s="1"/>
  <c r="RB82"/>
  <c r="RC82" s="1"/>
  <c r="QY83"/>
  <c r="QZ83" s="1"/>
  <c r="RB84"/>
  <c r="RC84" s="1"/>
  <c r="QY85"/>
  <c r="QZ85" s="1"/>
  <c r="RB86"/>
  <c r="RC86" s="1"/>
  <c r="QY87"/>
  <c r="QZ87" s="1"/>
  <c r="QS41"/>
  <c r="QS73"/>
  <c r="QS24"/>
  <c r="QS56"/>
  <c r="QS88"/>
  <c r="QQ10"/>
  <c r="QS10" s="1"/>
  <c r="QO12"/>
  <c r="QP12" s="1"/>
  <c r="QR13"/>
  <c r="QO14"/>
  <c r="QP14" s="1"/>
  <c r="QR15"/>
  <c r="QS15" s="1"/>
  <c r="QO16"/>
  <c r="QP16" s="1"/>
  <c r="QR17"/>
  <c r="QS17" s="1"/>
  <c r="QO18"/>
  <c r="QP18" s="1"/>
  <c r="QR19"/>
  <c r="QS19" s="1"/>
  <c r="QO20"/>
  <c r="QP20" s="1"/>
  <c r="QR21"/>
  <c r="QS21" s="1"/>
  <c r="QO22"/>
  <c r="QP22" s="1"/>
  <c r="QR23"/>
  <c r="QS23" s="1"/>
  <c r="QO24"/>
  <c r="QP24" s="1"/>
  <c r="QR25"/>
  <c r="QS25" s="1"/>
  <c r="QR28"/>
  <c r="QO29"/>
  <c r="QP29" s="1"/>
  <c r="QQ29" s="1"/>
  <c r="QR30"/>
  <c r="QS30" s="1"/>
  <c r="QO31"/>
  <c r="QP31" s="1"/>
  <c r="QR32"/>
  <c r="QS32" s="1"/>
  <c r="QO33"/>
  <c r="QP33" s="1"/>
  <c r="QR34"/>
  <c r="QS34" s="1"/>
  <c r="QO35"/>
  <c r="QP35" s="1"/>
  <c r="QR36"/>
  <c r="QS36" s="1"/>
  <c r="QO37"/>
  <c r="QP37" s="1"/>
  <c r="QR38"/>
  <c r="QS38" s="1"/>
  <c r="QO39"/>
  <c r="QP39" s="1"/>
  <c r="QR40"/>
  <c r="QS40" s="1"/>
  <c r="QO41"/>
  <c r="QP41" s="1"/>
  <c r="QQ42"/>
  <c r="QS42" s="1"/>
  <c r="QO44"/>
  <c r="QP44" s="1"/>
  <c r="QR45"/>
  <c r="QO46"/>
  <c r="QP46" s="1"/>
  <c r="QR47"/>
  <c r="QS47" s="1"/>
  <c r="QO48"/>
  <c r="QP48" s="1"/>
  <c r="QR49"/>
  <c r="QS49" s="1"/>
  <c r="QO50"/>
  <c r="QP50" s="1"/>
  <c r="QR51"/>
  <c r="QS51" s="1"/>
  <c r="QO52"/>
  <c r="QP52" s="1"/>
  <c r="QR53"/>
  <c r="QS53" s="1"/>
  <c r="QO54"/>
  <c r="QP54" s="1"/>
  <c r="QR55"/>
  <c r="QS55" s="1"/>
  <c r="QO56"/>
  <c r="QP56" s="1"/>
  <c r="QR57"/>
  <c r="QS57" s="1"/>
  <c r="QR60"/>
  <c r="QO61"/>
  <c r="QP61" s="1"/>
  <c r="QQ61" s="1"/>
  <c r="QR62"/>
  <c r="QS62" s="1"/>
  <c r="QO63"/>
  <c r="QP63" s="1"/>
  <c r="QR64"/>
  <c r="QS64" s="1"/>
  <c r="QO65"/>
  <c r="QP65" s="1"/>
  <c r="QR66"/>
  <c r="QS66" s="1"/>
  <c r="QO67"/>
  <c r="QP67" s="1"/>
  <c r="QR68"/>
  <c r="QS68" s="1"/>
  <c r="QO69"/>
  <c r="QP69" s="1"/>
  <c r="QR70"/>
  <c r="QS70" s="1"/>
  <c r="QO71"/>
  <c r="QP71" s="1"/>
  <c r="QR72"/>
  <c r="QS72" s="1"/>
  <c r="QO73"/>
  <c r="QP73" s="1"/>
  <c r="QQ74"/>
  <c r="QS74" s="1"/>
  <c r="QO76"/>
  <c r="QP76" s="1"/>
  <c r="QR77"/>
  <c r="QO78"/>
  <c r="QP78" s="1"/>
  <c r="QR79"/>
  <c r="QS79" s="1"/>
  <c r="QO80"/>
  <c r="QP80" s="1"/>
  <c r="QR81"/>
  <c r="QS81" s="1"/>
  <c r="QO82"/>
  <c r="QP82" s="1"/>
  <c r="QR83"/>
  <c r="QS83" s="1"/>
  <c r="QO84"/>
  <c r="QP84" s="1"/>
  <c r="QR85"/>
  <c r="QS85" s="1"/>
  <c r="QO86"/>
  <c r="QP86" s="1"/>
  <c r="QR87"/>
  <c r="QS87" s="1"/>
  <c r="QO88"/>
  <c r="QP88" s="1"/>
  <c r="QR89"/>
  <c r="QS89" s="1"/>
  <c r="QR12"/>
  <c r="QO13"/>
  <c r="QP13" s="1"/>
  <c r="QQ13" s="1"/>
  <c r="QR14"/>
  <c r="QS14" s="1"/>
  <c r="QO15"/>
  <c r="QP15" s="1"/>
  <c r="QR16"/>
  <c r="QS16" s="1"/>
  <c r="QO17"/>
  <c r="QP17" s="1"/>
  <c r="QR18"/>
  <c r="QS18" s="1"/>
  <c r="QO19"/>
  <c r="QP19" s="1"/>
  <c r="QR20"/>
  <c r="QS20" s="1"/>
  <c r="QO21"/>
  <c r="QP21" s="1"/>
  <c r="QR22"/>
  <c r="QS22" s="1"/>
  <c r="QO23"/>
  <c r="QP23" s="1"/>
  <c r="QQ26"/>
  <c r="QS26" s="1"/>
  <c r="QO28"/>
  <c r="QP28" s="1"/>
  <c r="QR29"/>
  <c r="QO30"/>
  <c r="QP30" s="1"/>
  <c r="QR31"/>
  <c r="QS31" s="1"/>
  <c r="QO32"/>
  <c r="QP32" s="1"/>
  <c r="QR33"/>
  <c r="QS33" s="1"/>
  <c r="QO34"/>
  <c r="QP34" s="1"/>
  <c r="QR35"/>
  <c r="QS35" s="1"/>
  <c r="QO36"/>
  <c r="QP36" s="1"/>
  <c r="QR37"/>
  <c r="QS37" s="1"/>
  <c r="QO38"/>
  <c r="QP38" s="1"/>
  <c r="QR39"/>
  <c r="QS39" s="1"/>
  <c r="QR44"/>
  <c r="QO45"/>
  <c r="QP45" s="1"/>
  <c r="QQ45" s="1"/>
  <c r="QR46"/>
  <c r="QS46" s="1"/>
  <c r="QO47"/>
  <c r="QP47" s="1"/>
  <c r="QR48"/>
  <c r="QS48" s="1"/>
  <c r="QO49"/>
  <c r="QP49" s="1"/>
  <c r="QR50"/>
  <c r="QS50" s="1"/>
  <c r="QO51"/>
  <c r="QP51" s="1"/>
  <c r="QR52"/>
  <c r="QS52" s="1"/>
  <c r="QO53"/>
  <c r="QP53" s="1"/>
  <c r="QR54"/>
  <c r="QS54" s="1"/>
  <c r="QO55"/>
  <c r="QP55" s="1"/>
  <c r="QQ58"/>
  <c r="QS58" s="1"/>
  <c r="QO60"/>
  <c r="QP60" s="1"/>
  <c r="QR61"/>
  <c r="QO62"/>
  <c r="QP62" s="1"/>
  <c r="QR63"/>
  <c r="QS63" s="1"/>
  <c r="QO64"/>
  <c r="QP64" s="1"/>
  <c r="QR65"/>
  <c r="QS65" s="1"/>
  <c r="QO66"/>
  <c r="QP66" s="1"/>
  <c r="QR67"/>
  <c r="QS67" s="1"/>
  <c r="QO68"/>
  <c r="QP68" s="1"/>
  <c r="QR69"/>
  <c r="QS69" s="1"/>
  <c r="QO70"/>
  <c r="QP70" s="1"/>
  <c r="QR71"/>
  <c r="QS71" s="1"/>
  <c r="QR76"/>
  <c r="QO77"/>
  <c r="QP77" s="1"/>
  <c r="QQ77" s="1"/>
  <c r="QR78"/>
  <c r="QS78" s="1"/>
  <c r="QO79"/>
  <c r="QP79" s="1"/>
  <c r="QR80"/>
  <c r="QS80" s="1"/>
  <c r="QO81"/>
  <c r="QP81" s="1"/>
  <c r="QR82"/>
  <c r="QS82" s="1"/>
  <c r="QO83"/>
  <c r="QP83" s="1"/>
  <c r="QR84"/>
  <c r="QS84" s="1"/>
  <c r="QO85"/>
  <c r="QP85" s="1"/>
  <c r="QR86"/>
  <c r="QS86" s="1"/>
  <c r="QO87"/>
  <c r="QP87" s="1"/>
  <c r="QI41"/>
  <c r="QI73"/>
  <c r="QI24"/>
  <c r="QI56"/>
  <c r="QI88"/>
  <c r="QG10"/>
  <c r="QI10" s="1"/>
  <c r="QE12"/>
  <c r="QF12" s="1"/>
  <c r="QH13"/>
  <c r="QE14"/>
  <c r="QF14" s="1"/>
  <c r="QH15"/>
  <c r="QI15" s="1"/>
  <c r="QE16"/>
  <c r="QF16" s="1"/>
  <c r="QH17"/>
  <c r="QI17" s="1"/>
  <c r="QE18"/>
  <c r="QF18" s="1"/>
  <c r="QH19"/>
  <c r="QI19" s="1"/>
  <c r="QE20"/>
  <c r="QF20" s="1"/>
  <c r="QH21"/>
  <c r="QI21" s="1"/>
  <c r="QE22"/>
  <c r="QF22" s="1"/>
  <c r="QH23"/>
  <c r="QI23" s="1"/>
  <c r="QE24"/>
  <c r="QF24" s="1"/>
  <c r="QH25"/>
  <c r="QI25" s="1"/>
  <c r="QH28"/>
  <c r="QE29"/>
  <c r="QF29" s="1"/>
  <c r="QG29" s="1"/>
  <c r="QH30"/>
  <c r="QI30" s="1"/>
  <c r="QE31"/>
  <c r="QF31" s="1"/>
  <c r="QH32"/>
  <c r="QI32" s="1"/>
  <c r="QE33"/>
  <c r="QF33" s="1"/>
  <c r="QH34"/>
  <c r="QI34" s="1"/>
  <c r="QE35"/>
  <c r="QF35" s="1"/>
  <c r="QH36"/>
  <c r="QI36" s="1"/>
  <c r="QE37"/>
  <c r="QF37" s="1"/>
  <c r="QH38"/>
  <c r="QI38" s="1"/>
  <c r="QE39"/>
  <c r="QF39" s="1"/>
  <c r="QH40"/>
  <c r="QI40" s="1"/>
  <c r="QE41"/>
  <c r="QF41" s="1"/>
  <c r="QG42"/>
  <c r="QI42" s="1"/>
  <c r="QE44"/>
  <c r="QF44" s="1"/>
  <c r="QH45"/>
  <c r="QE46"/>
  <c r="QF46" s="1"/>
  <c r="QH47"/>
  <c r="QI47" s="1"/>
  <c r="QE48"/>
  <c r="QF48" s="1"/>
  <c r="QH49"/>
  <c r="QI49" s="1"/>
  <c r="QE50"/>
  <c r="QF50" s="1"/>
  <c r="QH51"/>
  <c r="QI51" s="1"/>
  <c r="QE52"/>
  <c r="QF52" s="1"/>
  <c r="QH53"/>
  <c r="QI53" s="1"/>
  <c r="QE54"/>
  <c r="QF54" s="1"/>
  <c r="QH55"/>
  <c r="QI55" s="1"/>
  <c r="QE56"/>
  <c r="QF56" s="1"/>
  <c r="QH57"/>
  <c r="QI57" s="1"/>
  <c r="QH60"/>
  <c r="QE61"/>
  <c r="QF61" s="1"/>
  <c r="QG61" s="1"/>
  <c r="QH62"/>
  <c r="QI62" s="1"/>
  <c r="QE63"/>
  <c r="QF63" s="1"/>
  <c r="QH64"/>
  <c r="QI64" s="1"/>
  <c r="QE65"/>
  <c r="QF65" s="1"/>
  <c r="QH66"/>
  <c r="QI66" s="1"/>
  <c r="QE67"/>
  <c r="QF67" s="1"/>
  <c r="QH68"/>
  <c r="QI68" s="1"/>
  <c r="QE69"/>
  <c r="QF69" s="1"/>
  <c r="QH70"/>
  <c r="QI70" s="1"/>
  <c r="QE71"/>
  <c r="QF71" s="1"/>
  <c r="QH72"/>
  <c r="QI72" s="1"/>
  <c r="QE73"/>
  <c r="QF73" s="1"/>
  <c r="QG74"/>
  <c r="QI74" s="1"/>
  <c r="QE76"/>
  <c r="QF76" s="1"/>
  <c r="QH77"/>
  <c r="QE78"/>
  <c r="QF78" s="1"/>
  <c r="QH79"/>
  <c r="QI79" s="1"/>
  <c r="QE80"/>
  <c r="QF80" s="1"/>
  <c r="QH81"/>
  <c r="QI81" s="1"/>
  <c r="QE82"/>
  <c r="QF82" s="1"/>
  <c r="QH83"/>
  <c r="QI83" s="1"/>
  <c r="QE84"/>
  <c r="QF84" s="1"/>
  <c r="QH85"/>
  <c r="QI85" s="1"/>
  <c r="QE86"/>
  <c r="QF86" s="1"/>
  <c r="QH87"/>
  <c r="QI87" s="1"/>
  <c r="QE88"/>
  <c r="QF88" s="1"/>
  <c r="QH89"/>
  <c r="QI89" s="1"/>
  <c r="QH12"/>
  <c r="QE13"/>
  <c r="QF13" s="1"/>
  <c r="QG13" s="1"/>
  <c r="QH14"/>
  <c r="QI14" s="1"/>
  <c r="QE15"/>
  <c r="QF15" s="1"/>
  <c r="QH16"/>
  <c r="QI16" s="1"/>
  <c r="QE17"/>
  <c r="QF17" s="1"/>
  <c r="QH18"/>
  <c r="QI18" s="1"/>
  <c r="QE19"/>
  <c r="QF19" s="1"/>
  <c r="QH20"/>
  <c r="QI20" s="1"/>
  <c r="QE21"/>
  <c r="QF21" s="1"/>
  <c r="QH22"/>
  <c r="QI22" s="1"/>
  <c r="QE23"/>
  <c r="QF23" s="1"/>
  <c r="QG26"/>
  <c r="QI26" s="1"/>
  <c r="QE28"/>
  <c r="QF28" s="1"/>
  <c r="QH29"/>
  <c r="QE30"/>
  <c r="QF30" s="1"/>
  <c r="QH31"/>
  <c r="QI31" s="1"/>
  <c r="QE32"/>
  <c r="QF32" s="1"/>
  <c r="QH33"/>
  <c r="QI33" s="1"/>
  <c r="QE34"/>
  <c r="QF34" s="1"/>
  <c r="QH35"/>
  <c r="QI35" s="1"/>
  <c r="QE36"/>
  <c r="QF36" s="1"/>
  <c r="QH37"/>
  <c r="QI37" s="1"/>
  <c r="QE38"/>
  <c r="QF38" s="1"/>
  <c r="QH39"/>
  <c r="QI39" s="1"/>
  <c r="QH44"/>
  <c r="QE45"/>
  <c r="QF45" s="1"/>
  <c r="QG45" s="1"/>
  <c r="QH46"/>
  <c r="QI46" s="1"/>
  <c r="QE47"/>
  <c r="QF47" s="1"/>
  <c r="QH48"/>
  <c r="QI48" s="1"/>
  <c r="QE49"/>
  <c r="QF49" s="1"/>
  <c r="QH50"/>
  <c r="QI50" s="1"/>
  <c r="QE51"/>
  <c r="QF51" s="1"/>
  <c r="QH52"/>
  <c r="QI52" s="1"/>
  <c r="QE53"/>
  <c r="QF53" s="1"/>
  <c r="QH54"/>
  <c r="QI54" s="1"/>
  <c r="QE55"/>
  <c r="QF55" s="1"/>
  <c r="QG58"/>
  <c r="QI58" s="1"/>
  <c r="QE60"/>
  <c r="QF60" s="1"/>
  <c r="QH61"/>
  <c r="QE62"/>
  <c r="QF62" s="1"/>
  <c r="QH63"/>
  <c r="QI63" s="1"/>
  <c r="QE64"/>
  <c r="QF64" s="1"/>
  <c r="QH65"/>
  <c r="QI65" s="1"/>
  <c r="QE66"/>
  <c r="QF66" s="1"/>
  <c r="QH67"/>
  <c r="QI67" s="1"/>
  <c r="QE68"/>
  <c r="QF68" s="1"/>
  <c r="QH69"/>
  <c r="QI69" s="1"/>
  <c r="QE70"/>
  <c r="QF70" s="1"/>
  <c r="QH71"/>
  <c r="QI71" s="1"/>
  <c r="QH76"/>
  <c r="QE77"/>
  <c r="QF77" s="1"/>
  <c r="QG77" s="1"/>
  <c r="QH78"/>
  <c r="QI78" s="1"/>
  <c r="QE79"/>
  <c r="QF79" s="1"/>
  <c r="QH80"/>
  <c r="QI80" s="1"/>
  <c r="QE81"/>
  <c r="QF81" s="1"/>
  <c r="QH82"/>
  <c r="QI82" s="1"/>
  <c r="QE83"/>
  <c r="QF83" s="1"/>
  <c r="QH84"/>
  <c r="QI84" s="1"/>
  <c r="QE85"/>
  <c r="QF85" s="1"/>
  <c r="QH86"/>
  <c r="QI86" s="1"/>
  <c r="QE87"/>
  <c r="QF87" s="1"/>
  <c r="PY41"/>
  <c r="PY73"/>
  <c r="PY24"/>
  <c r="PY56"/>
  <c r="PY88"/>
  <c r="PW10"/>
  <c r="PY10" s="1"/>
  <c r="PU12"/>
  <c r="PV12" s="1"/>
  <c r="PX13"/>
  <c r="PU14"/>
  <c r="PV14" s="1"/>
  <c r="PX15"/>
  <c r="PY15" s="1"/>
  <c r="PU16"/>
  <c r="PV16" s="1"/>
  <c r="PX17"/>
  <c r="PY17" s="1"/>
  <c r="PU18"/>
  <c r="PV18" s="1"/>
  <c r="PX19"/>
  <c r="PY19" s="1"/>
  <c r="PU20"/>
  <c r="PV20" s="1"/>
  <c r="PX21"/>
  <c r="PY21" s="1"/>
  <c r="PU22"/>
  <c r="PV22" s="1"/>
  <c r="PX23"/>
  <c r="PY23" s="1"/>
  <c r="PU24"/>
  <c r="PV24" s="1"/>
  <c r="PX25"/>
  <c r="PY25" s="1"/>
  <c r="PX28"/>
  <c r="PU29"/>
  <c r="PV29" s="1"/>
  <c r="PW29" s="1"/>
  <c r="PX30"/>
  <c r="PY30" s="1"/>
  <c r="PU31"/>
  <c r="PV31" s="1"/>
  <c r="PX32"/>
  <c r="PY32" s="1"/>
  <c r="PU33"/>
  <c r="PV33" s="1"/>
  <c r="PX34"/>
  <c r="PY34" s="1"/>
  <c r="PU35"/>
  <c r="PV35" s="1"/>
  <c r="PX36"/>
  <c r="PY36" s="1"/>
  <c r="PU37"/>
  <c r="PV37" s="1"/>
  <c r="PX38"/>
  <c r="PY38" s="1"/>
  <c r="PU39"/>
  <c r="PV39" s="1"/>
  <c r="PX40"/>
  <c r="PY40" s="1"/>
  <c r="PU41"/>
  <c r="PV41" s="1"/>
  <c r="PW42"/>
  <c r="PY42" s="1"/>
  <c r="PU44"/>
  <c r="PV44" s="1"/>
  <c r="PX45"/>
  <c r="PU46"/>
  <c r="PV46" s="1"/>
  <c r="PX47"/>
  <c r="PY47" s="1"/>
  <c r="PU48"/>
  <c r="PV48" s="1"/>
  <c r="PX49"/>
  <c r="PY49" s="1"/>
  <c r="PU50"/>
  <c r="PV50" s="1"/>
  <c r="PX51"/>
  <c r="PY51" s="1"/>
  <c r="PU52"/>
  <c r="PV52" s="1"/>
  <c r="PX53"/>
  <c r="PY53" s="1"/>
  <c r="PU54"/>
  <c r="PV54" s="1"/>
  <c r="PX55"/>
  <c r="PY55" s="1"/>
  <c r="PU56"/>
  <c r="PV56" s="1"/>
  <c r="PX57"/>
  <c r="PY57" s="1"/>
  <c r="PX60"/>
  <c r="PU61"/>
  <c r="PV61" s="1"/>
  <c r="PW61" s="1"/>
  <c r="PX62"/>
  <c r="PY62" s="1"/>
  <c r="PU63"/>
  <c r="PV63" s="1"/>
  <c r="PX64"/>
  <c r="PY64" s="1"/>
  <c r="PU65"/>
  <c r="PV65" s="1"/>
  <c r="PX66"/>
  <c r="PY66" s="1"/>
  <c r="PU67"/>
  <c r="PV67" s="1"/>
  <c r="PX68"/>
  <c r="PY68" s="1"/>
  <c r="PU69"/>
  <c r="PV69" s="1"/>
  <c r="PX70"/>
  <c r="PY70" s="1"/>
  <c r="PU71"/>
  <c r="PV71" s="1"/>
  <c r="PX72"/>
  <c r="PY72" s="1"/>
  <c r="PU73"/>
  <c r="PV73" s="1"/>
  <c r="PW74"/>
  <c r="PY74" s="1"/>
  <c r="PU76"/>
  <c r="PV76" s="1"/>
  <c r="PX77"/>
  <c r="PU78"/>
  <c r="PV78" s="1"/>
  <c r="PX79"/>
  <c r="PY79" s="1"/>
  <c r="PU80"/>
  <c r="PV80" s="1"/>
  <c r="PX81"/>
  <c r="PY81" s="1"/>
  <c r="PU82"/>
  <c r="PV82" s="1"/>
  <c r="PX83"/>
  <c r="PY83" s="1"/>
  <c r="PU84"/>
  <c r="PV84" s="1"/>
  <c r="PX85"/>
  <c r="PY85" s="1"/>
  <c r="PU86"/>
  <c r="PV86" s="1"/>
  <c r="PX87"/>
  <c r="PY87" s="1"/>
  <c r="PU88"/>
  <c r="PV88" s="1"/>
  <c r="PX89"/>
  <c r="PY89" s="1"/>
  <c r="PX12"/>
  <c r="PU13"/>
  <c r="PV13" s="1"/>
  <c r="PW13" s="1"/>
  <c r="PX14"/>
  <c r="PY14" s="1"/>
  <c r="PU15"/>
  <c r="PV15" s="1"/>
  <c r="PX16"/>
  <c r="PY16" s="1"/>
  <c r="PU17"/>
  <c r="PV17" s="1"/>
  <c r="PX18"/>
  <c r="PY18" s="1"/>
  <c r="PU19"/>
  <c r="PV19" s="1"/>
  <c r="PX20"/>
  <c r="PY20" s="1"/>
  <c r="PU21"/>
  <c r="PV21" s="1"/>
  <c r="PX22"/>
  <c r="PY22" s="1"/>
  <c r="PU23"/>
  <c r="PV23" s="1"/>
  <c r="PW26"/>
  <c r="PY26" s="1"/>
  <c r="PU28"/>
  <c r="PV28" s="1"/>
  <c r="PX29"/>
  <c r="PU30"/>
  <c r="PV30" s="1"/>
  <c r="PX31"/>
  <c r="PY31" s="1"/>
  <c r="PU32"/>
  <c r="PV32" s="1"/>
  <c r="PX33"/>
  <c r="PY33" s="1"/>
  <c r="PU34"/>
  <c r="PV34" s="1"/>
  <c r="PX35"/>
  <c r="PY35" s="1"/>
  <c r="PU36"/>
  <c r="PV36" s="1"/>
  <c r="PX37"/>
  <c r="PY37" s="1"/>
  <c r="PU38"/>
  <c r="PV38" s="1"/>
  <c r="PX39"/>
  <c r="PY39" s="1"/>
  <c r="PX44"/>
  <c r="PU45"/>
  <c r="PV45" s="1"/>
  <c r="PW45" s="1"/>
  <c r="PX46"/>
  <c r="PY46" s="1"/>
  <c r="PU47"/>
  <c r="PV47" s="1"/>
  <c r="PX48"/>
  <c r="PY48" s="1"/>
  <c r="PU49"/>
  <c r="PV49" s="1"/>
  <c r="PX50"/>
  <c r="PY50" s="1"/>
  <c r="PU51"/>
  <c r="PV51" s="1"/>
  <c r="PX52"/>
  <c r="PY52" s="1"/>
  <c r="PU53"/>
  <c r="PV53" s="1"/>
  <c r="PX54"/>
  <c r="PY54" s="1"/>
  <c r="PU55"/>
  <c r="PV55" s="1"/>
  <c r="PW58"/>
  <c r="PY58" s="1"/>
  <c r="PU60"/>
  <c r="PV60" s="1"/>
  <c r="PX61"/>
  <c r="PU62"/>
  <c r="PV62" s="1"/>
  <c r="PX63"/>
  <c r="PY63" s="1"/>
  <c r="PU64"/>
  <c r="PV64" s="1"/>
  <c r="PX65"/>
  <c r="PY65" s="1"/>
  <c r="PU66"/>
  <c r="PV66" s="1"/>
  <c r="PX67"/>
  <c r="PY67" s="1"/>
  <c r="PU68"/>
  <c r="PV68" s="1"/>
  <c r="PX69"/>
  <c r="PY69" s="1"/>
  <c r="PU70"/>
  <c r="PV70" s="1"/>
  <c r="PX71"/>
  <c r="PY71" s="1"/>
  <c r="PX76"/>
  <c r="PU77"/>
  <c r="PV77" s="1"/>
  <c r="PW77" s="1"/>
  <c r="PX78"/>
  <c r="PY78" s="1"/>
  <c r="PU79"/>
  <c r="PV79" s="1"/>
  <c r="PX80"/>
  <c r="PY80" s="1"/>
  <c r="PU81"/>
  <c r="PV81" s="1"/>
  <c r="PX82"/>
  <c r="PY82" s="1"/>
  <c r="PU83"/>
  <c r="PV83" s="1"/>
  <c r="PX84"/>
  <c r="PY84" s="1"/>
  <c r="PU85"/>
  <c r="PV85" s="1"/>
  <c r="PX86"/>
  <c r="PY86" s="1"/>
  <c r="PU87"/>
  <c r="PV87" s="1"/>
  <c r="PP88"/>
  <c r="PN41"/>
  <c r="PO41" s="1"/>
  <c r="PN39"/>
  <c r="PO39" s="1"/>
  <c r="PN37"/>
  <c r="PO37" s="1"/>
  <c r="PN35"/>
  <c r="PO35" s="1"/>
  <c r="PN33"/>
  <c r="PO33" s="1"/>
  <c r="PN31"/>
  <c r="PO31" s="1"/>
  <c r="PN29"/>
  <c r="PK72"/>
  <c r="PL72" s="1"/>
  <c r="PK70"/>
  <c r="PL70" s="1"/>
  <c r="PK68"/>
  <c r="PL68" s="1"/>
  <c r="PK66"/>
  <c r="PL66" s="1"/>
  <c r="PK64"/>
  <c r="PL64" s="1"/>
  <c r="PK62"/>
  <c r="PL62" s="1"/>
  <c r="PK60"/>
  <c r="PL60" s="1"/>
  <c r="PM58"/>
  <c r="PO58" s="1"/>
  <c r="PO15"/>
  <c r="PO17"/>
  <c r="PO19"/>
  <c r="PO21"/>
  <c r="PO23"/>
  <c r="PO25"/>
  <c r="PN28"/>
  <c r="PK29"/>
  <c r="PL29" s="1"/>
  <c r="PM29" s="1"/>
  <c r="PN30"/>
  <c r="PK31"/>
  <c r="PL31" s="1"/>
  <c r="PN32"/>
  <c r="PK33"/>
  <c r="PL33" s="1"/>
  <c r="PN34"/>
  <c r="PK35"/>
  <c r="PL35" s="1"/>
  <c r="PN36"/>
  <c r="PK37"/>
  <c r="PL37" s="1"/>
  <c r="PN38"/>
  <c r="PK39"/>
  <c r="PL39" s="1"/>
  <c r="PN40"/>
  <c r="PO40" s="1"/>
  <c r="PO79"/>
  <c r="PO81"/>
  <c r="PO83"/>
  <c r="PO85"/>
  <c r="PO87"/>
  <c r="PO89"/>
  <c r="PK40"/>
  <c r="PL40" s="1"/>
  <c r="PK38"/>
  <c r="PL38" s="1"/>
  <c r="PK36"/>
  <c r="PL36" s="1"/>
  <c r="PK34"/>
  <c r="PL34" s="1"/>
  <c r="PK32"/>
  <c r="PL32" s="1"/>
  <c r="PK30"/>
  <c r="PL30" s="1"/>
  <c r="PK28"/>
  <c r="PL28" s="1"/>
  <c r="PM26"/>
  <c r="PO26" s="1"/>
  <c r="PN73"/>
  <c r="PO73" s="1"/>
  <c r="PN71"/>
  <c r="PO71" s="1"/>
  <c r="PN69"/>
  <c r="PO69" s="1"/>
  <c r="PN67"/>
  <c r="PO67" s="1"/>
  <c r="PN65"/>
  <c r="PO65" s="1"/>
  <c r="PN63"/>
  <c r="PO63" s="1"/>
  <c r="PN61"/>
  <c r="PO30"/>
  <c r="PO32"/>
  <c r="PO34"/>
  <c r="PO36"/>
  <c r="PO38"/>
  <c r="PN60"/>
  <c r="PK61"/>
  <c r="PL61" s="1"/>
  <c r="PM61" s="1"/>
  <c r="PN62"/>
  <c r="PO62" s="1"/>
  <c r="PK63"/>
  <c r="PL63" s="1"/>
  <c r="PN64"/>
  <c r="PO64" s="1"/>
  <c r="PK65"/>
  <c r="PL65" s="1"/>
  <c r="PN66"/>
  <c r="PO66" s="1"/>
  <c r="PK67"/>
  <c r="PL67" s="1"/>
  <c r="PN68"/>
  <c r="PO68" s="1"/>
  <c r="PK69"/>
  <c r="PL69" s="1"/>
  <c r="PN70"/>
  <c r="PO70" s="1"/>
  <c r="PK71"/>
  <c r="PL71" s="1"/>
  <c r="PN72"/>
  <c r="PO72" s="1"/>
  <c r="PK73"/>
  <c r="PL73" s="1"/>
  <c r="PN12"/>
  <c r="PK13"/>
  <c r="PL13" s="1"/>
  <c r="PM13" s="1"/>
  <c r="PO13" s="1"/>
  <c r="PN14"/>
  <c r="PO14" s="1"/>
  <c r="PK15"/>
  <c r="PL15" s="1"/>
  <c r="PN16"/>
  <c r="PO16" s="1"/>
  <c r="PK17"/>
  <c r="PL17" s="1"/>
  <c r="PN18"/>
  <c r="PO18" s="1"/>
  <c r="PK19"/>
  <c r="PL19" s="1"/>
  <c r="PN20"/>
  <c r="PO20" s="1"/>
  <c r="PK21"/>
  <c r="PL21" s="1"/>
  <c r="PN22"/>
  <c r="PO22" s="1"/>
  <c r="PK23"/>
  <c r="PL23" s="1"/>
  <c r="PN44"/>
  <c r="PK45"/>
  <c r="PL45" s="1"/>
  <c r="PM45" s="1"/>
  <c r="PO45" s="1"/>
  <c r="PP45" s="1"/>
  <c r="PN46"/>
  <c r="PO46" s="1"/>
  <c r="PK47"/>
  <c r="PL47" s="1"/>
  <c r="PN48"/>
  <c r="PO48" s="1"/>
  <c r="PK49"/>
  <c r="PL49" s="1"/>
  <c r="PN50"/>
  <c r="PO50" s="1"/>
  <c r="PK51"/>
  <c r="PL51" s="1"/>
  <c r="PN52"/>
  <c r="PO52" s="1"/>
  <c r="PK53"/>
  <c r="PL53" s="1"/>
  <c r="PN54"/>
  <c r="PO54" s="1"/>
  <c r="PK55"/>
  <c r="PL55" s="1"/>
  <c r="PN76"/>
  <c r="PO76" s="1"/>
  <c r="PK77"/>
  <c r="PL77" s="1"/>
  <c r="PM77" s="1"/>
  <c r="PO77" s="1"/>
  <c r="PN78"/>
  <c r="PO78" s="1"/>
  <c r="PK79"/>
  <c r="PL79" s="1"/>
  <c r="PN80"/>
  <c r="PO80" s="1"/>
  <c r="PK81"/>
  <c r="PL81" s="1"/>
  <c r="PN82"/>
  <c r="PO82" s="1"/>
  <c r="PK83"/>
  <c r="PL83" s="1"/>
  <c r="PN84"/>
  <c r="PO84" s="1"/>
  <c r="PK85"/>
  <c r="PL85" s="1"/>
  <c r="PN86"/>
  <c r="PO86" s="1"/>
  <c r="PK87"/>
  <c r="PL87" s="1"/>
  <c r="PE41"/>
  <c r="PE73"/>
  <c r="PE24"/>
  <c r="PE56"/>
  <c r="PE88"/>
  <c r="PC10"/>
  <c r="PE10" s="1"/>
  <c r="PA12"/>
  <c r="PB12" s="1"/>
  <c r="PC12" s="1"/>
  <c r="PD13"/>
  <c r="PE13" s="1"/>
  <c r="PA14"/>
  <c r="PB14" s="1"/>
  <c r="PD15"/>
  <c r="PA16"/>
  <c r="PB16" s="1"/>
  <c r="PC16" s="1"/>
  <c r="PD17"/>
  <c r="PE17" s="1"/>
  <c r="PA18"/>
  <c r="PB18" s="1"/>
  <c r="PD19"/>
  <c r="PE19" s="1"/>
  <c r="PA20"/>
  <c r="PB20" s="1"/>
  <c r="PD21"/>
  <c r="PE21" s="1"/>
  <c r="PA22"/>
  <c r="PB22" s="1"/>
  <c r="PD23"/>
  <c r="PE23" s="1"/>
  <c r="PA24"/>
  <c r="PB24" s="1"/>
  <c r="PD25"/>
  <c r="PE25" s="1"/>
  <c r="PD28"/>
  <c r="PA29"/>
  <c r="PB29" s="1"/>
  <c r="PD30"/>
  <c r="PE30" s="1"/>
  <c r="PA31"/>
  <c r="PB31" s="1"/>
  <c r="PC31" s="1"/>
  <c r="PD32"/>
  <c r="PA33"/>
  <c r="PB33" s="1"/>
  <c r="PD34"/>
  <c r="PE34" s="1"/>
  <c r="PA35"/>
  <c r="PB35" s="1"/>
  <c r="PD36"/>
  <c r="PE36" s="1"/>
  <c r="PA37"/>
  <c r="PB37" s="1"/>
  <c r="PD38"/>
  <c r="PE38" s="1"/>
  <c r="PA39"/>
  <c r="PB39" s="1"/>
  <c r="PD40"/>
  <c r="PE40" s="1"/>
  <c r="PA41"/>
  <c r="PB41" s="1"/>
  <c r="PC42"/>
  <c r="PE42" s="1"/>
  <c r="PA44"/>
  <c r="PB44" s="1"/>
  <c r="PC44" s="1"/>
  <c r="PD45"/>
  <c r="PE45" s="1"/>
  <c r="PA46"/>
  <c r="PB46" s="1"/>
  <c r="PD47"/>
  <c r="PA48"/>
  <c r="PB48" s="1"/>
  <c r="PC48" s="1"/>
  <c r="PD49"/>
  <c r="PE49" s="1"/>
  <c r="PA50"/>
  <c r="PB50" s="1"/>
  <c r="PD51"/>
  <c r="PE51" s="1"/>
  <c r="PA52"/>
  <c r="PB52" s="1"/>
  <c r="PD53"/>
  <c r="PE53" s="1"/>
  <c r="PA54"/>
  <c r="PB54" s="1"/>
  <c r="PD55"/>
  <c r="PE55" s="1"/>
  <c r="PA56"/>
  <c r="PB56" s="1"/>
  <c r="PD57"/>
  <c r="PE57" s="1"/>
  <c r="PD60"/>
  <c r="PA61"/>
  <c r="PB61" s="1"/>
  <c r="PD62"/>
  <c r="PE62" s="1"/>
  <c r="PA63"/>
  <c r="PB63" s="1"/>
  <c r="PC63" s="1"/>
  <c r="PD64"/>
  <c r="PA65"/>
  <c r="PB65" s="1"/>
  <c r="PD66"/>
  <c r="PE66" s="1"/>
  <c r="PA67"/>
  <c r="PB67" s="1"/>
  <c r="PD68"/>
  <c r="PE68" s="1"/>
  <c r="PA69"/>
  <c r="PB69" s="1"/>
  <c r="PD70"/>
  <c r="PE70" s="1"/>
  <c r="PA71"/>
  <c r="PB71" s="1"/>
  <c r="PD72"/>
  <c r="PE72" s="1"/>
  <c r="PA73"/>
  <c r="PB73" s="1"/>
  <c r="PC74"/>
  <c r="PE74" s="1"/>
  <c r="PA76"/>
  <c r="PB76" s="1"/>
  <c r="PC76" s="1"/>
  <c r="PD77"/>
  <c r="PE77" s="1"/>
  <c r="PA78"/>
  <c r="PB78" s="1"/>
  <c r="PD79"/>
  <c r="PA80"/>
  <c r="PB80" s="1"/>
  <c r="PC80" s="1"/>
  <c r="PD81"/>
  <c r="PE81" s="1"/>
  <c r="PA82"/>
  <c r="PB82" s="1"/>
  <c r="PD83"/>
  <c r="PE83" s="1"/>
  <c r="PA84"/>
  <c r="PB84" s="1"/>
  <c r="PD85"/>
  <c r="PE85" s="1"/>
  <c r="PA86"/>
  <c r="PB86" s="1"/>
  <c r="PD87"/>
  <c r="PE87" s="1"/>
  <c r="PA88"/>
  <c r="PB88" s="1"/>
  <c r="PD89"/>
  <c r="PE89" s="1"/>
  <c r="PD12"/>
  <c r="PE12" s="1"/>
  <c r="PA13"/>
  <c r="PB13" s="1"/>
  <c r="PD14"/>
  <c r="PE14" s="1"/>
  <c r="PA15"/>
  <c r="PB15" s="1"/>
  <c r="PC15" s="1"/>
  <c r="PD16"/>
  <c r="PE16" s="1"/>
  <c r="PA17"/>
  <c r="PB17" s="1"/>
  <c r="PD18"/>
  <c r="PE18" s="1"/>
  <c r="PA19"/>
  <c r="PB19" s="1"/>
  <c r="PD20"/>
  <c r="PE20" s="1"/>
  <c r="PA21"/>
  <c r="PB21" s="1"/>
  <c r="PD22"/>
  <c r="PE22" s="1"/>
  <c r="PA23"/>
  <c r="PB23" s="1"/>
  <c r="PC26"/>
  <c r="PE26" s="1"/>
  <c r="PA28"/>
  <c r="PB28" s="1"/>
  <c r="PC28" s="1"/>
  <c r="PD29"/>
  <c r="PE29" s="1"/>
  <c r="PA30"/>
  <c r="PB30" s="1"/>
  <c r="PD31"/>
  <c r="PA32"/>
  <c r="PB32" s="1"/>
  <c r="PC32" s="1"/>
  <c r="PD33"/>
  <c r="PE33" s="1"/>
  <c r="PA34"/>
  <c r="PB34" s="1"/>
  <c r="PD35"/>
  <c r="PE35" s="1"/>
  <c r="PA36"/>
  <c r="PB36" s="1"/>
  <c r="PD37"/>
  <c r="PE37" s="1"/>
  <c r="PA38"/>
  <c r="PB38" s="1"/>
  <c r="PD39"/>
  <c r="PE39" s="1"/>
  <c r="PD44"/>
  <c r="PE44" s="1"/>
  <c r="PA45"/>
  <c r="PB45" s="1"/>
  <c r="PD46"/>
  <c r="PE46" s="1"/>
  <c r="PA47"/>
  <c r="PB47" s="1"/>
  <c r="PC47" s="1"/>
  <c r="PD48"/>
  <c r="PE48" s="1"/>
  <c r="PA49"/>
  <c r="PB49" s="1"/>
  <c r="PD50"/>
  <c r="PE50" s="1"/>
  <c r="PA51"/>
  <c r="PB51" s="1"/>
  <c r="PD52"/>
  <c r="PE52" s="1"/>
  <c r="PA53"/>
  <c r="PB53" s="1"/>
  <c r="PD54"/>
  <c r="PE54" s="1"/>
  <c r="PA55"/>
  <c r="PB55" s="1"/>
  <c r="PC58"/>
  <c r="PE58" s="1"/>
  <c r="PA60"/>
  <c r="PB60" s="1"/>
  <c r="PC60" s="1"/>
  <c r="PD61"/>
  <c r="PE61" s="1"/>
  <c r="PA62"/>
  <c r="PB62" s="1"/>
  <c r="PD63"/>
  <c r="PA64"/>
  <c r="PB64" s="1"/>
  <c r="PC64" s="1"/>
  <c r="PD65"/>
  <c r="PE65" s="1"/>
  <c r="PA66"/>
  <c r="PB66" s="1"/>
  <c r="PD67"/>
  <c r="PE67" s="1"/>
  <c r="PA68"/>
  <c r="PB68" s="1"/>
  <c r="PD69"/>
  <c r="PE69" s="1"/>
  <c r="PA70"/>
  <c r="PB70" s="1"/>
  <c r="PD71"/>
  <c r="PE71" s="1"/>
  <c r="PD76"/>
  <c r="PE76" s="1"/>
  <c r="PA77"/>
  <c r="PB77" s="1"/>
  <c r="PD78"/>
  <c r="PE78" s="1"/>
  <c r="PA79"/>
  <c r="PB79" s="1"/>
  <c r="PC79" s="1"/>
  <c r="PD80"/>
  <c r="PE80" s="1"/>
  <c r="PA81"/>
  <c r="PB81" s="1"/>
  <c r="PD82"/>
  <c r="PE82" s="1"/>
  <c r="PA83"/>
  <c r="PB83" s="1"/>
  <c r="PD84"/>
  <c r="PE84" s="1"/>
  <c r="PA85"/>
  <c r="PB85" s="1"/>
  <c r="PD86"/>
  <c r="PE86" s="1"/>
  <c r="PA87"/>
  <c r="PB87" s="1"/>
  <c r="OV88"/>
  <c r="OT41"/>
  <c r="OU41" s="1"/>
  <c r="OT39"/>
  <c r="OU39" s="1"/>
  <c r="OT37"/>
  <c r="OU37" s="1"/>
  <c r="OT35"/>
  <c r="OU35" s="1"/>
  <c r="OT33"/>
  <c r="OU33" s="1"/>
  <c r="OT31"/>
  <c r="OU31" s="1"/>
  <c r="OT29"/>
  <c r="OQ72"/>
  <c r="OR72" s="1"/>
  <c r="OQ70"/>
  <c r="OR70" s="1"/>
  <c r="OQ68"/>
  <c r="OR68" s="1"/>
  <c r="OQ66"/>
  <c r="OR66" s="1"/>
  <c r="OQ64"/>
  <c r="OR64" s="1"/>
  <c r="OQ62"/>
  <c r="OR62" s="1"/>
  <c r="OQ60"/>
  <c r="OR60" s="1"/>
  <c r="OS58"/>
  <c r="OU58" s="1"/>
  <c r="OU15"/>
  <c r="OU17"/>
  <c r="OU19"/>
  <c r="OU21"/>
  <c r="OU23"/>
  <c r="OU25"/>
  <c r="OT28"/>
  <c r="OQ29"/>
  <c r="OR29" s="1"/>
  <c r="OS29" s="1"/>
  <c r="OT30"/>
  <c r="OQ31"/>
  <c r="OR31" s="1"/>
  <c r="OT32"/>
  <c r="OU32" s="1"/>
  <c r="OQ33"/>
  <c r="OR33" s="1"/>
  <c r="OT34"/>
  <c r="OQ35"/>
  <c r="OR35" s="1"/>
  <c r="OT36"/>
  <c r="OU36" s="1"/>
  <c r="OQ37"/>
  <c r="OR37" s="1"/>
  <c r="OT38"/>
  <c r="OQ39"/>
  <c r="OR39" s="1"/>
  <c r="OT40"/>
  <c r="OU40" s="1"/>
  <c r="OU79"/>
  <c r="OU81"/>
  <c r="OU83"/>
  <c r="OU85"/>
  <c r="OU87"/>
  <c r="OU89"/>
  <c r="OQ40"/>
  <c r="OR40" s="1"/>
  <c r="OQ38"/>
  <c r="OR38" s="1"/>
  <c r="OQ36"/>
  <c r="OR36" s="1"/>
  <c r="OQ34"/>
  <c r="OR34" s="1"/>
  <c r="OQ32"/>
  <c r="OR32" s="1"/>
  <c r="OQ30"/>
  <c r="OR30" s="1"/>
  <c r="OQ28"/>
  <c r="OR28" s="1"/>
  <c r="OS26"/>
  <c r="OU26" s="1"/>
  <c r="OT73"/>
  <c r="OU73" s="1"/>
  <c r="OT71"/>
  <c r="OU71" s="1"/>
  <c r="OT69"/>
  <c r="OU69" s="1"/>
  <c r="OT67"/>
  <c r="OU67" s="1"/>
  <c r="OT65"/>
  <c r="OU65" s="1"/>
  <c r="OT63"/>
  <c r="OU63" s="1"/>
  <c r="OT61"/>
  <c r="OU30"/>
  <c r="OU34"/>
  <c r="OU38"/>
  <c r="OU47"/>
  <c r="OU49"/>
  <c r="OU51"/>
  <c r="OU53"/>
  <c r="OU55"/>
  <c r="OU57"/>
  <c r="OT60"/>
  <c r="OQ61"/>
  <c r="OR61" s="1"/>
  <c r="OS61" s="1"/>
  <c r="OT62"/>
  <c r="OU62" s="1"/>
  <c r="OQ63"/>
  <c r="OR63" s="1"/>
  <c r="OT64"/>
  <c r="OU64" s="1"/>
  <c r="OQ65"/>
  <c r="OR65" s="1"/>
  <c r="OT66"/>
  <c r="OU66" s="1"/>
  <c r="OQ67"/>
  <c r="OR67" s="1"/>
  <c r="OT68"/>
  <c r="OU68" s="1"/>
  <c r="OQ69"/>
  <c r="OR69" s="1"/>
  <c r="OT70"/>
  <c r="OU70" s="1"/>
  <c r="OQ71"/>
  <c r="OR71" s="1"/>
  <c r="OT72"/>
  <c r="OU72" s="1"/>
  <c r="OQ73"/>
  <c r="OR73" s="1"/>
  <c r="OT12"/>
  <c r="OQ13"/>
  <c r="OR13" s="1"/>
  <c r="OS13" s="1"/>
  <c r="OU13" s="1"/>
  <c r="OT14"/>
  <c r="OU14" s="1"/>
  <c r="OQ15"/>
  <c r="OR15" s="1"/>
  <c r="OT16"/>
  <c r="OU16" s="1"/>
  <c r="OQ17"/>
  <c r="OR17" s="1"/>
  <c r="OT18"/>
  <c r="OU18" s="1"/>
  <c r="OQ19"/>
  <c r="OR19" s="1"/>
  <c r="OT20"/>
  <c r="OU20" s="1"/>
  <c r="OQ21"/>
  <c r="OR21" s="1"/>
  <c r="OT22"/>
  <c r="OU22" s="1"/>
  <c r="OQ23"/>
  <c r="OR23" s="1"/>
  <c r="OT44"/>
  <c r="OQ45"/>
  <c r="OR45" s="1"/>
  <c r="OS45" s="1"/>
  <c r="OU45" s="1"/>
  <c r="OT46"/>
  <c r="OU46" s="1"/>
  <c r="OQ47"/>
  <c r="OR47" s="1"/>
  <c r="OT48"/>
  <c r="OU48" s="1"/>
  <c r="OQ49"/>
  <c r="OR49" s="1"/>
  <c r="OT50"/>
  <c r="OU50" s="1"/>
  <c r="OQ51"/>
  <c r="OR51" s="1"/>
  <c r="OT52"/>
  <c r="OU52" s="1"/>
  <c r="OQ53"/>
  <c r="OR53" s="1"/>
  <c r="OT54"/>
  <c r="OU54" s="1"/>
  <c r="OQ55"/>
  <c r="OR55" s="1"/>
  <c r="OT76"/>
  <c r="OU76" s="1"/>
  <c r="OQ77"/>
  <c r="OR77" s="1"/>
  <c r="OS77" s="1"/>
  <c r="OU77" s="1"/>
  <c r="OT78"/>
  <c r="OU78" s="1"/>
  <c r="OQ79"/>
  <c r="OR79" s="1"/>
  <c r="OT80"/>
  <c r="OU80" s="1"/>
  <c r="OQ81"/>
  <c r="OR81" s="1"/>
  <c r="OT82"/>
  <c r="OU82" s="1"/>
  <c r="OQ83"/>
  <c r="OR83" s="1"/>
  <c r="OT84"/>
  <c r="OU84" s="1"/>
  <c r="OQ85"/>
  <c r="OR85" s="1"/>
  <c r="OT86"/>
  <c r="OU86" s="1"/>
  <c r="OQ87"/>
  <c r="OR87" s="1"/>
  <c r="OK41"/>
  <c r="OK73"/>
  <c r="OI10"/>
  <c r="OK10" s="1"/>
  <c r="OG12"/>
  <c r="OH12" s="1"/>
  <c r="OJ13"/>
  <c r="OG14"/>
  <c r="OH14" s="1"/>
  <c r="OJ15"/>
  <c r="OK15" s="1"/>
  <c r="OG16"/>
  <c r="OH16" s="1"/>
  <c r="OI16" s="1"/>
  <c r="OJ17"/>
  <c r="OK17" s="1"/>
  <c r="OG18"/>
  <c r="OH18" s="1"/>
  <c r="OJ19"/>
  <c r="OK19" s="1"/>
  <c r="OG20"/>
  <c r="OH20" s="1"/>
  <c r="OJ21"/>
  <c r="OK21" s="1"/>
  <c r="OG22"/>
  <c r="OH22" s="1"/>
  <c r="OJ23"/>
  <c r="OK23" s="1"/>
  <c r="OG24"/>
  <c r="OH24" s="1"/>
  <c r="OJ25"/>
  <c r="OK25" s="1"/>
  <c r="OJ28"/>
  <c r="OK28" s="1"/>
  <c r="OG29"/>
  <c r="OH29" s="1"/>
  <c r="OI29" s="1"/>
  <c r="OJ30"/>
  <c r="OK30" s="1"/>
  <c r="OG31"/>
  <c r="OH31" s="1"/>
  <c r="OJ32"/>
  <c r="OG33"/>
  <c r="OH33" s="1"/>
  <c r="OJ34"/>
  <c r="OK34" s="1"/>
  <c r="OG35"/>
  <c r="OH35" s="1"/>
  <c r="OJ36"/>
  <c r="OK36" s="1"/>
  <c r="OG37"/>
  <c r="OH37" s="1"/>
  <c r="OJ38"/>
  <c r="OK38" s="1"/>
  <c r="OG39"/>
  <c r="OH39" s="1"/>
  <c r="OJ40"/>
  <c r="OK40" s="1"/>
  <c r="OG41"/>
  <c r="OH41" s="1"/>
  <c r="OI42"/>
  <c r="OK42" s="1"/>
  <c r="OG44"/>
  <c r="OH44" s="1"/>
  <c r="OJ45"/>
  <c r="OG46"/>
  <c r="OH46" s="1"/>
  <c r="OJ47"/>
  <c r="OK47" s="1"/>
  <c r="OG48"/>
  <c r="OH48" s="1"/>
  <c r="OI48" s="1"/>
  <c r="OJ49"/>
  <c r="OK49" s="1"/>
  <c r="OG50"/>
  <c r="OH50" s="1"/>
  <c r="OJ51"/>
  <c r="OK51" s="1"/>
  <c r="OG52"/>
  <c r="OH52" s="1"/>
  <c r="OJ53"/>
  <c r="OK53" s="1"/>
  <c r="OG54"/>
  <c r="OH54" s="1"/>
  <c r="OJ55"/>
  <c r="OK55" s="1"/>
  <c r="OG56"/>
  <c r="OH56" s="1"/>
  <c r="OJ57"/>
  <c r="OK57" s="1"/>
  <c r="OJ60"/>
  <c r="OK60" s="1"/>
  <c r="OG61"/>
  <c r="OH61" s="1"/>
  <c r="OI61" s="1"/>
  <c r="OJ62"/>
  <c r="OK62" s="1"/>
  <c r="OG63"/>
  <c r="OH63" s="1"/>
  <c r="OJ64"/>
  <c r="OG65"/>
  <c r="OH65" s="1"/>
  <c r="OJ66"/>
  <c r="OK66" s="1"/>
  <c r="OG67"/>
  <c r="OH67" s="1"/>
  <c r="OJ68"/>
  <c r="OK68" s="1"/>
  <c r="OG69"/>
  <c r="OH69" s="1"/>
  <c r="OJ70"/>
  <c r="OK70" s="1"/>
  <c r="OG71"/>
  <c r="OH71" s="1"/>
  <c r="OJ72"/>
  <c r="OK72" s="1"/>
  <c r="OG73"/>
  <c r="OH73" s="1"/>
  <c r="OI74"/>
  <c r="OK74" s="1"/>
  <c r="OG76"/>
  <c r="OH76" s="1"/>
  <c r="OJ77"/>
  <c r="OG78"/>
  <c r="OH78" s="1"/>
  <c r="OJ79"/>
  <c r="OK79" s="1"/>
  <c r="OG80"/>
  <c r="OH80" s="1"/>
  <c r="OI80" s="1"/>
  <c r="OJ81"/>
  <c r="OK81" s="1"/>
  <c r="OG82"/>
  <c r="OH82" s="1"/>
  <c r="OJ83"/>
  <c r="OK83" s="1"/>
  <c r="OG84"/>
  <c r="OH84" s="1"/>
  <c r="OJ85"/>
  <c r="OK85" s="1"/>
  <c r="OG86"/>
  <c r="OH86" s="1"/>
  <c r="OJ87"/>
  <c r="OK87" s="1"/>
  <c r="OG88"/>
  <c r="OH88" s="1"/>
  <c r="OJ89"/>
  <c r="OK89" s="1"/>
  <c r="OJ12"/>
  <c r="OK12" s="1"/>
  <c r="OG13"/>
  <c r="OH13" s="1"/>
  <c r="OI13" s="1"/>
  <c r="OJ14"/>
  <c r="OK14" s="1"/>
  <c r="OG15"/>
  <c r="OH15" s="1"/>
  <c r="OJ16"/>
  <c r="OK16" s="1"/>
  <c r="OG17"/>
  <c r="OH17" s="1"/>
  <c r="OJ18"/>
  <c r="OK18" s="1"/>
  <c r="OG19"/>
  <c r="OH19" s="1"/>
  <c r="OJ20"/>
  <c r="OK20" s="1"/>
  <c r="OG21"/>
  <c r="OH21" s="1"/>
  <c r="OJ22"/>
  <c r="OK22" s="1"/>
  <c r="OG23"/>
  <c r="OH23" s="1"/>
  <c r="OI26"/>
  <c r="OK26" s="1"/>
  <c r="OG28"/>
  <c r="OH28" s="1"/>
  <c r="OJ29"/>
  <c r="OG30"/>
  <c r="OH30" s="1"/>
  <c r="OJ31"/>
  <c r="OK31" s="1"/>
  <c r="OG32"/>
  <c r="OH32" s="1"/>
  <c r="OI32" s="1"/>
  <c r="OJ33"/>
  <c r="OK33" s="1"/>
  <c r="OG34"/>
  <c r="OH34" s="1"/>
  <c r="OJ35"/>
  <c r="OK35" s="1"/>
  <c r="OG36"/>
  <c r="OH36" s="1"/>
  <c r="OJ37"/>
  <c r="OK37" s="1"/>
  <c r="OG38"/>
  <c r="OH38" s="1"/>
  <c r="OJ39"/>
  <c r="OK39" s="1"/>
  <c r="OJ44"/>
  <c r="OK44" s="1"/>
  <c r="OG45"/>
  <c r="OH45" s="1"/>
  <c r="OI45" s="1"/>
  <c r="OJ46"/>
  <c r="OK46" s="1"/>
  <c r="OG47"/>
  <c r="OH47" s="1"/>
  <c r="OJ48"/>
  <c r="OK48" s="1"/>
  <c r="OG49"/>
  <c r="OH49" s="1"/>
  <c r="OJ50"/>
  <c r="OK50" s="1"/>
  <c r="OG51"/>
  <c r="OH51" s="1"/>
  <c r="OJ52"/>
  <c r="OK52" s="1"/>
  <c r="OG53"/>
  <c r="OH53" s="1"/>
  <c r="OJ54"/>
  <c r="OK54" s="1"/>
  <c r="OG55"/>
  <c r="OH55" s="1"/>
  <c r="OI58"/>
  <c r="OK58" s="1"/>
  <c r="OG60"/>
  <c r="OH60" s="1"/>
  <c r="OJ61"/>
  <c r="OG62"/>
  <c r="OH62" s="1"/>
  <c r="OJ63"/>
  <c r="OK63" s="1"/>
  <c r="OG64"/>
  <c r="OH64" s="1"/>
  <c r="OI64" s="1"/>
  <c r="OJ65"/>
  <c r="OK65" s="1"/>
  <c r="OG66"/>
  <c r="OH66" s="1"/>
  <c r="OJ67"/>
  <c r="OK67" s="1"/>
  <c r="OG68"/>
  <c r="OH68" s="1"/>
  <c r="OJ69"/>
  <c r="OK69" s="1"/>
  <c r="OG70"/>
  <c r="OH70" s="1"/>
  <c r="OJ71"/>
  <c r="OK71" s="1"/>
  <c r="OJ76"/>
  <c r="OK76" s="1"/>
  <c r="OG77"/>
  <c r="OH77" s="1"/>
  <c r="OI77" s="1"/>
  <c r="OJ78"/>
  <c r="OK78" s="1"/>
  <c r="OG79"/>
  <c r="OH79" s="1"/>
  <c r="OJ80"/>
  <c r="OK80" s="1"/>
  <c r="OG81"/>
  <c r="OH81" s="1"/>
  <c r="OJ82"/>
  <c r="OK82" s="1"/>
  <c r="OG83"/>
  <c r="OH83" s="1"/>
  <c r="OJ84"/>
  <c r="OK84" s="1"/>
  <c r="OG85"/>
  <c r="OH85" s="1"/>
  <c r="OJ86"/>
  <c r="OK86" s="1"/>
  <c r="OG87"/>
  <c r="OH87" s="1"/>
  <c r="GE25"/>
  <c r="GF25" s="1"/>
  <c r="GE24"/>
  <c r="GF24" s="1"/>
  <c r="GE22"/>
  <c r="GF22" s="1"/>
  <c r="GE20"/>
  <c r="GF20" s="1"/>
  <c r="GE18"/>
  <c r="GF18" s="1"/>
  <c r="GE16"/>
  <c r="GF16" s="1"/>
  <c r="GE14"/>
  <c r="GF14" s="1"/>
  <c r="GE12"/>
  <c r="GF12" s="1"/>
  <c r="GG12" s="1"/>
  <c r="U25"/>
  <c r="AN12"/>
  <c r="AN13"/>
  <c r="AN14"/>
  <c r="AN15"/>
  <c r="AN16"/>
  <c r="AN17"/>
  <c r="AO17" s="1"/>
  <c r="AN18"/>
  <c r="AN19"/>
  <c r="AO19" s="1"/>
  <c r="AN20"/>
  <c r="AN21"/>
  <c r="AO21" s="1"/>
  <c r="AN22"/>
  <c r="AN23"/>
  <c r="AO23" s="1"/>
  <c r="AN24"/>
  <c r="I42"/>
  <c r="K42" s="1"/>
  <c r="L42" s="1"/>
  <c r="AW42"/>
  <c r="AY42" s="1"/>
  <c r="AZ42" s="1"/>
  <c r="AA44"/>
  <c r="AB44" s="1"/>
  <c r="AA45"/>
  <c r="AB45" s="1"/>
  <c r="AC45" s="1"/>
  <c r="AA46"/>
  <c r="AB46" s="1"/>
  <c r="AA47"/>
  <c r="AB47" s="1"/>
  <c r="AC47" s="1"/>
  <c r="AA48"/>
  <c r="AB48" s="1"/>
  <c r="AA49"/>
  <c r="AB49" s="1"/>
  <c r="AA50"/>
  <c r="AB50" s="1"/>
  <c r="AA51"/>
  <c r="AB51" s="1"/>
  <c r="AA52"/>
  <c r="AB52" s="1"/>
  <c r="AA53"/>
  <c r="AB53" s="1"/>
  <c r="AA54"/>
  <c r="AB54" s="1"/>
  <c r="AA55"/>
  <c r="AB55" s="1"/>
  <c r="AA56"/>
  <c r="AB56" s="1"/>
  <c r="AA57"/>
  <c r="AB57" s="1"/>
  <c r="BH13"/>
  <c r="BH15"/>
  <c r="BH17"/>
  <c r="BH19"/>
  <c r="BH21"/>
  <c r="BH23"/>
  <c r="BH25"/>
  <c r="BG42"/>
  <c r="BI42" s="1"/>
  <c r="BJ42" s="1"/>
  <c r="BH45"/>
  <c r="BH47"/>
  <c r="BH49"/>
  <c r="BI49" s="1"/>
  <c r="BJ49" s="1"/>
  <c r="BH51"/>
  <c r="BH53"/>
  <c r="BI53" s="1"/>
  <c r="BJ53" s="1"/>
  <c r="BH55"/>
  <c r="BI56"/>
  <c r="BJ56" s="1"/>
  <c r="BH57"/>
  <c r="BE78"/>
  <c r="BF78" s="1"/>
  <c r="BG78" s="1"/>
  <c r="BE80"/>
  <c r="BF80" s="1"/>
  <c r="BG80" s="1"/>
  <c r="BE82"/>
  <c r="BF82" s="1"/>
  <c r="BE84"/>
  <c r="BF84" s="1"/>
  <c r="BE86"/>
  <c r="BF86" s="1"/>
  <c r="BE88"/>
  <c r="BF88" s="1"/>
  <c r="CV13"/>
  <c r="CV15"/>
  <c r="CV17"/>
  <c r="CV19"/>
  <c r="CV21"/>
  <c r="CV23"/>
  <c r="CV25"/>
  <c r="CU42"/>
  <c r="CW42" s="1"/>
  <c r="CX42" s="1"/>
  <c r="CV45"/>
  <c r="CV47"/>
  <c r="CW47" s="1"/>
  <c r="CX47" s="1"/>
  <c r="CV49"/>
  <c r="CW49" s="1"/>
  <c r="CX49" s="1"/>
  <c r="CV51"/>
  <c r="CV53"/>
  <c r="CW53" s="1"/>
  <c r="CX53" s="1"/>
  <c r="CV55"/>
  <c r="CW55" s="1"/>
  <c r="CX55" s="1"/>
  <c r="CW56"/>
  <c r="CX56" s="1"/>
  <c r="CV57"/>
  <c r="CW57" s="1"/>
  <c r="CX57" s="1"/>
  <c r="CU74"/>
  <c r="CW74" s="1"/>
  <c r="CX74" s="1"/>
  <c r="CS76"/>
  <c r="CT76" s="1"/>
  <c r="CS78"/>
  <c r="CT78" s="1"/>
  <c r="CU78" s="1"/>
  <c r="CS80"/>
  <c r="CT80" s="1"/>
  <c r="CS82"/>
  <c r="CT82" s="1"/>
  <c r="CS84"/>
  <c r="CT84" s="1"/>
  <c r="CS86"/>
  <c r="CT86" s="1"/>
  <c r="CS88"/>
  <c r="CT88" s="1"/>
  <c r="EG12"/>
  <c r="EH12" s="1"/>
  <c r="EG14"/>
  <c r="EH14" s="1"/>
  <c r="EG16"/>
  <c r="EH16" s="1"/>
  <c r="EG18"/>
  <c r="EH18" s="1"/>
  <c r="EG20"/>
  <c r="EH20" s="1"/>
  <c r="EG22"/>
  <c r="EH22" s="1"/>
  <c r="EG24"/>
  <c r="EH24" s="1"/>
  <c r="EG31"/>
  <c r="EH31" s="1"/>
  <c r="EG35"/>
  <c r="EH35" s="1"/>
  <c r="EG39"/>
  <c r="EH39" s="1"/>
  <c r="EG54"/>
  <c r="EH54" s="1"/>
  <c r="EG56"/>
  <c r="EH56" s="1"/>
  <c r="EG76"/>
  <c r="EH76" s="1"/>
  <c r="EG78"/>
  <c r="EH78" s="1"/>
  <c r="EG80"/>
  <c r="EH80" s="1"/>
  <c r="EG82"/>
  <c r="EH82" s="1"/>
  <c r="EG84"/>
  <c r="EH84" s="1"/>
  <c r="EG86"/>
  <c r="EH86" s="1"/>
  <c r="EG88"/>
  <c r="EH88" s="1"/>
  <c r="T12"/>
  <c r="T13"/>
  <c r="T14"/>
  <c r="U14" s="1"/>
  <c r="T15"/>
  <c r="T16"/>
  <c r="T17"/>
  <c r="U17" s="1"/>
  <c r="T18"/>
  <c r="T19"/>
  <c r="U19" s="1"/>
  <c r="T20"/>
  <c r="U20" s="1"/>
  <c r="T21"/>
  <c r="U21" s="1"/>
  <c r="T22"/>
  <c r="U22" s="1"/>
  <c r="T23"/>
  <c r="U23" s="1"/>
  <c r="T24"/>
  <c r="U24" s="1"/>
  <c r="AO14"/>
  <c r="AO16"/>
  <c r="AO20"/>
  <c r="AO22"/>
  <c r="AO24"/>
  <c r="AO25"/>
  <c r="G44"/>
  <c r="H44" s="1"/>
  <c r="AU44"/>
  <c r="AV44" s="1"/>
  <c r="G45"/>
  <c r="H45" s="1"/>
  <c r="I45" s="1"/>
  <c r="AU45"/>
  <c r="AV45" s="1"/>
  <c r="AW45" s="1"/>
  <c r="G46"/>
  <c r="H46" s="1"/>
  <c r="I46" s="1"/>
  <c r="AU46"/>
  <c r="AV46" s="1"/>
  <c r="AW46" s="1"/>
  <c r="G47"/>
  <c r="H47" s="1"/>
  <c r="I47" s="1"/>
  <c r="AU47"/>
  <c r="AV47" s="1"/>
  <c r="G48"/>
  <c r="H48" s="1"/>
  <c r="I48" s="1"/>
  <c r="AU48"/>
  <c r="AV48" s="1"/>
  <c r="G49"/>
  <c r="H49" s="1"/>
  <c r="I49" s="1"/>
  <c r="AU49"/>
  <c r="AV49" s="1"/>
  <c r="G50"/>
  <c r="H50" s="1"/>
  <c r="I50" s="1"/>
  <c r="AU50"/>
  <c r="AV50" s="1"/>
  <c r="G51"/>
  <c r="H51" s="1"/>
  <c r="I51" s="1"/>
  <c r="AU51"/>
  <c r="AV51" s="1"/>
  <c r="G52"/>
  <c r="H52" s="1"/>
  <c r="I52" s="1"/>
  <c r="AU52"/>
  <c r="AV52" s="1"/>
  <c r="G53"/>
  <c r="H53" s="1"/>
  <c r="I53" s="1"/>
  <c r="AU53"/>
  <c r="AV53" s="1"/>
  <c r="G54"/>
  <c r="H54" s="1"/>
  <c r="I54" s="1"/>
  <c r="AU54"/>
  <c r="AV54" s="1"/>
  <c r="G55"/>
  <c r="H55" s="1"/>
  <c r="I55" s="1"/>
  <c r="AU55"/>
  <c r="AV55" s="1"/>
  <c r="G56"/>
  <c r="H56" s="1"/>
  <c r="I56" s="1"/>
  <c r="AU56"/>
  <c r="AV56" s="1"/>
  <c r="BG10"/>
  <c r="BI10" s="1"/>
  <c r="BJ10" s="1"/>
  <c r="BE12"/>
  <c r="BF12" s="1"/>
  <c r="BE14"/>
  <c r="BF14" s="1"/>
  <c r="BG14" s="1"/>
  <c r="BE16"/>
  <c r="BF16" s="1"/>
  <c r="BG16" s="1"/>
  <c r="BE18"/>
  <c r="BF18" s="1"/>
  <c r="BE20"/>
  <c r="BF20" s="1"/>
  <c r="BE22"/>
  <c r="BF22" s="1"/>
  <c r="BE24"/>
  <c r="BF24" s="1"/>
  <c r="BE44"/>
  <c r="BF44" s="1"/>
  <c r="BE46"/>
  <c r="BF46" s="1"/>
  <c r="BG46" s="1"/>
  <c r="BE48"/>
  <c r="BF48" s="1"/>
  <c r="BG48" s="1"/>
  <c r="BE50"/>
  <c r="BF50" s="1"/>
  <c r="BI51"/>
  <c r="BJ51" s="1"/>
  <c r="BE52"/>
  <c r="BF52" s="1"/>
  <c r="BE54"/>
  <c r="BF54" s="1"/>
  <c r="BI55"/>
  <c r="BJ55" s="1"/>
  <c r="BE56"/>
  <c r="BF56" s="1"/>
  <c r="BI57"/>
  <c r="BJ57" s="1"/>
  <c r="BH77"/>
  <c r="BH79"/>
  <c r="BH81"/>
  <c r="BH83"/>
  <c r="BH85"/>
  <c r="BH87"/>
  <c r="BH89"/>
  <c r="CU10"/>
  <c r="CW10" s="1"/>
  <c r="CX10" s="1"/>
  <c r="CS12"/>
  <c r="CT12" s="1"/>
  <c r="CS14"/>
  <c r="CT14" s="1"/>
  <c r="CU14" s="1"/>
  <c r="CS16"/>
  <c r="CT16" s="1"/>
  <c r="CS18"/>
  <c r="CT18" s="1"/>
  <c r="CS20"/>
  <c r="CT20" s="1"/>
  <c r="CS22"/>
  <c r="CT22" s="1"/>
  <c r="CS24"/>
  <c r="CT24" s="1"/>
  <c r="CS44"/>
  <c r="CT44" s="1"/>
  <c r="CS46"/>
  <c r="CT46" s="1"/>
  <c r="CU46" s="1"/>
  <c r="CS48"/>
  <c r="CT48" s="1"/>
  <c r="CS50"/>
  <c r="CT50" s="1"/>
  <c r="CW51"/>
  <c r="CX51" s="1"/>
  <c r="CS52"/>
  <c r="CT52" s="1"/>
  <c r="CS54"/>
  <c r="CT54" s="1"/>
  <c r="CS56"/>
  <c r="CT56" s="1"/>
  <c r="CV77"/>
  <c r="CV79"/>
  <c r="CV81"/>
  <c r="CV83"/>
  <c r="CV85"/>
  <c r="CV87"/>
  <c r="CV89"/>
  <c r="EI10"/>
  <c r="EK10" s="1"/>
  <c r="EL10" s="1"/>
  <c r="EJ13"/>
  <c r="EJ15"/>
  <c r="EK15" s="1"/>
  <c r="EL15" s="1"/>
  <c r="EJ17"/>
  <c r="EK17" s="1"/>
  <c r="EL17" s="1"/>
  <c r="EJ19"/>
  <c r="EK19" s="1"/>
  <c r="EL19" s="1"/>
  <c r="EJ21"/>
  <c r="EK21" s="1"/>
  <c r="EL21" s="1"/>
  <c r="EJ23"/>
  <c r="EK23" s="1"/>
  <c r="EL23" s="1"/>
  <c r="EK24"/>
  <c r="EL24" s="1"/>
  <c r="EJ25"/>
  <c r="EK25" s="1"/>
  <c r="EL25" s="1"/>
  <c r="EG29"/>
  <c r="EH29" s="1"/>
  <c r="EI29" s="1"/>
  <c r="EG33"/>
  <c r="EH33" s="1"/>
  <c r="EG37"/>
  <c r="EH37" s="1"/>
  <c r="EJ45"/>
  <c r="EJ47"/>
  <c r="EJ49"/>
  <c r="EK49" s="1"/>
  <c r="EJ51"/>
  <c r="EJ53"/>
  <c r="EK53" s="1"/>
  <c r="EJ55"/>
  <c r="EJ57"/>
  <c r="EK57" s="1"/>
  <c r="EI74"/>
  <c r="EK74" s="1"/>
  <c r="EL74" s="1"/>
  <c r="EJ77"/>
  <c r="EJ79"/>
  <c r="EK79" s="1"/>
  <c r="EL79" s="1"/>
  <c r="EJ81"/>
  <c r="EK81" s="1"/>
  <c r="EL81" s="1"/>
  <c r="EJ83"/>
  <c r="EK83" s="1"/>
  <c r="EL83" s="1"/>
  <c r="EJ85"/>
  <c r="EK85" s="1"/>
  <c r="EL85" s="1"/>
  <c r="EJ87"/>
  <c r="EK87" s="1"/>
  <c r="EL87" s="1"/>
  <c r="EK88"/>
  <c r="EL88" s="1"/>
  <c r="EJ89"/>
  <c r="EK89" s="1"/>
  <c r="EL89" s="1"/>
  <c r="GG10"/>
  <c r="GI10" s="1"/>
  <c r="GH45"/>
  <c r="GH47"/>
  <c r="GH49"/>
  <c r="GH51"/>
  <c r="GH53"/>
  <c r="GH55"/>
  <c r="GH57"/>
  <c r="GE80"/>
  <c r="GF80" s="1"/>
  <c r="GE82"/>
  <c r="GF82" s="1"/>
  <c r="GE84"/>
  <c r="GF84" s="1"/>
  <c r="GE86"/>
  <c r="GF86" s="1"/>
  <c r="GE88"/>
  <c r="GF88" s="1"/>
  <c r="HI28"/>
  <c r="HJ28" s="1"/>
  <c r="HI30"/>
  <c r="HJ30" s="1"/>
  <c r="HI32"/>
  <c r="HJ32" s="1"/>
  <c r="HI34"/>
  <c r="HJ34" s="1"/>
  <c r="HK34" s="1"/>
  <c r="HI36"/>
  <c r="HJ36" s="1"/>
  <c r="HI38"/>
  <c r="HJ38" s="1"/>
  <c r="HI40"/>
  <c r="HJ40" s="1"/>
  <c r="HI47"/>
  <c r="HJ47" s="1"/>
  <c r="HI51"/>
  <c r="HJ51" s="1"/>
  <c r="HI55"/>
  <c r="HJ55" s="1"/>
  <c r="HK58"/>
  <c r="HM58" s="1"/>
  <c r="HN58" s="1"/>
  <c r="HI60"/>
  <c r="HJ60" s="1"/>
  <c r="HI62"/>
  <c r="HJ62" s="1"/>
  <c r="HI64"/>
  <c r="HJ64" s="1"/>
  <c r="HI66"/>
  <c r="HJ66" s="1"/>
  <c r="HK66" s="1"/>
  <c r="HI68"/>
  <c r="HJ68" s="1"/>
  <c r="HI70"/>
  <c r="HJ70" s="1"/>
  <c r="HI72"/>
  <c r="HJ72" s="1"/>
  <c r="HV13"/>
  <c r="HV15"/>
  <c r="HV17"/>
  <c r="HV19"/>
  <c r="HV21"/>
  <c r="HV23"/>
  <c r="HV25"/>
  <c r="HU42"/>
  <c r="HW42" s="1"/>
  <c r="HX42" s="1"/>
  <c r="HV45"/>
  <c r="HV47"/>
  <c r="HV49"/>
  <c r="HW49" s="1"/>
  <c r="HX49" s="1"/>
  <c r="HV51"/>
  <c r="HV53"/>
  <c r="HW53" s="1"/>
  <c r="HX53" s="1"/>
  <c r="HV55"/>
  <c r="HW56"/>
  <c r="HX56" s="1"/>
  <c r="HV57"/>
  <c r="HS80"/>
  <c r="HT80" s="1"/>
  <c r="HU80" s="1"/>
  <c r="HS82"/>
  <c r="HT82" s="1"/>
  <c r="HS84"/>
  <c r="HT84" s="1"/>
  <c r="HS86"/>
  <c r="HT86" s="1"/>
  <c r="HS88"/>
  <c r="HT88" s="1"/>
  <c r="IC12"/>
  <c r="ID12" s="1"/>
  <c r="IE12" s="1"/>
  <c r="IC14"/>
  <c r="ID14" s="1"/>
  <c r="IE14" s="1"/>
  <c r="IC16"/>
  <c r="ID16" s="1"/>
  <c r="IC18"/>
  <c r="ID18" s="1"/>
  <c r="IE18" s="1"/>
  <c r="IC20"/>
  <c r="ID20" s="1"/>
  <c r="IE20" s="1"/>
  <c r="IC22"/>
  <c r="ID22" s="1"/>
  <c r="IC24"/>
  <c r="ID24" s="1"/>
  <c r="IC44"/>
  <c r="ID44" s="1"/>
  <c r="IE44" s="1"/>
  <c r="IC46"/>
  <c r="ID46" s="1"/>
  <c r="IE46" s="1"/>
  <c r="IC48"/>
  <c r="ID48" s="1"/>
  <c r="IC50"/>
  <c r="ID50" s="1"/>
  <c r="IE50" s="1"/>
  <c r="IC52"/>
  <c r="ID52" s="1"/>
  <c r="IE52" s="1"/>
  <c r="IC54"/>
  <c r="ID54" s="1"/>
  <c r="IC56"/>
  <c r="ID56" s="1"/>
  <c r="IF77"/>
  <c r="IF79"/>
  <c r="IF81"/>
  <c r="IF83"/>
  <c r="IF85"/>
  <c r="IF87"/>
  <c r="IF89"/>
  <c r="IY10"/>
  <c r="JA10" s="1"/>
  <c r="JB10" s="1"/>
  <c r="IW12"/>
  <c r="IX12" s="1"/>
  <c r="IW14"/>
  <c r="IX14" s="1"/>
  <c r="IW16"/>
  <c r="IX16" s="1"/>
  <c r="IW18"/>
  <c r="IX18" s="1"/>
  <c r="IW20"/>
  <c r="IX20" s="1"/>
  <c r="IW22"/>
  <c r="IX22" s="1"/>
  <c r="IW24"/>
  <c r="IX24" s="1"/>
  <c r="IW44"/>
  <c r="IX44" s="1"/>
  <c r="IW46"/>
  <c r="IX46" s="1"/>
  <c r="IW48"/>
  <c r="IX48" s="1"/>
  <c r="IW50"/>
  <c r="IX50" s="1"/>
  <c r="IW52"/>
  <c r="IX52" s="1"/>
  <c r="IW54"/>
  <c r="IX54" s="1"/>
  <c r="IW56"/>
  <c r="IX56" s="1"/>
  <c r="IW63"/>
  <c r="IX63" s="1"/>
  <c r="IW67"/>
  <c r="IX67" s="1"/>
  <c r="IW71"/>
  <c r="IX71" s="1"/>
  <c r="IY74"/>
  <c r="JA74" s="1"/>
  <c r="JB74" s="1"/>
  <c r="IW76"/>
  <c r="IX76" s="1"/>
  <c r="IW78"/>
  <c r="IX78" s="1"/>
  <c r="IW80"/>
  <c r="IX80" s="1"/>
  <c r="IW82"/>
  <c r="IX82" s="1"/>
  <c r="IW84"/>
  <c r="IX84" s="1"/>
  <c r="IW86"/>
  <c r="IX86" s="1"/>
  <c r="IW88"/>
  <c r="IX88" s="1"/>
  <c r="JT13"/>
  <c r="JT15"/>
  <c r="JT17"/>
  <c r="JT19"/>
  <c r="JT21"/>
  <c r="JT23"/>
  <c r="JT25"/>
  <c r="JS42"/>
  <c r="JU42" s="1"/>
  <c r="JT45"/>
  <c r="JT47"/>
  <c r="JT49"/>
  <c r="JU49" s="1"/>
  <c r="JV49" s="1"/>
  <c r="JT51"/>
  <c r="JT53"/>
  <c r="JU53" s="1"/>
  <c r="JV53" s="1"/>
  <c r="JT55"/>
  <c r="JU56"/>
  <c r="JT57"/>
  <c r="JQ61"/>
  <c r="JR61" s="1"/>
  <c r="JS61" s="1"/>
  <c r="JS74"/>
  <c r="JU74" s="1"/>
  <c r="JQ76"/>
  <c r="JR76" s="1"/>
  <c r="JQ78"/>
  <c r="JR78" s="1"/>
  <c r="JQ80"/>
  <c r="JR80" s="1"/>
  <c r="JQ82"/>
  <c r="JR82" s="1"/>
  <c r="JQ84"/>
  <c r="JR84" s="1"/>
  <c r="JQ86"/>
  <c r="JR86" s="1"/>
  <c r="JQ88"/>
  <c r="JR88" s="1"/>
  <c r="KK28"/>
  <c r="KL28" s="1"/>
  <c r="KK30"/>
  <c r="KL30" s="1"/>
  <c r="KK32"/>
  <c r="KL32" s="1"/>
  <c r="KK34"/>
  <c r="KL34" s="1"/>
  <c r="KM34" s="1"/>
  <c r="KK36"/>
  <c r="KL36" s="1"/>
  <c r="KK38"/>
  <c r="KL38" s="1"/>
  <c r="KK40"/>
  <c r="KL40" s="1"/>
  <c r="KK47"/>
  <c r="KL47" s="1"/>
  <c r="KK51"/>
  <c r="KL51" s="1"/>
  <c r="KK55"/>
  <c r="KL55" s="1"/>
  <c r="KM58"/>
  <c r="KO58" s="1"/>
  <c r="KP58" s="1"/>
  <c r="KK60"/>
  <c r="KL60" s="1"/>
  <c r="KK62"/>
  <c r="KL62" s="1"/>
  <c r="KK64"/>
  <c r="KL64" s="1"/>
  <c r="KK66"/>
  <c r="KL66" s="1"/>
  <c r="KM66" s="1"/>
  <c r="KK68"/>
  <c r="KL68" s="1"/>
  <c r="KK70"/>
  <c r="KL70" s="1"/>
  <c r="KK72"/>
  <c r="KL72" s="1"/>
  <c r="KX13"/>
  <c r="KX15"/>
  <c r="KX17"/>
  <c r="KX19"/>
  <c r="KX21"/>
  <c r="KX23"/>
  <c r="KX25"/>
  <c r="KW42"/>
  <c r="KY42" s="1"/>
  <c r="KZ42" s="1"/>
  <c r="KX45"/>
  <c r="KX47"/>
  <c r="KX49"/>
  <c r="KX51"/>
  <c r="KX53"/>
  <c r="KX55"/>
  <c r="KY56"/>
  <c r="KZ56" s="1"/>
  <c r="KX57"/>
  <c r="KU61"/>
  <c r="KV61" s="1"/>
  <c r="KW61" s="1"/>
  <c r="KU65"/>
  <c r="KV65" s="1"/>
  <c r="KU69"/>
  <c r="KV69" s="1"/>
  <c r="KU73"/>
  <c r="KV73" s="1"/>
  <c r="KX77"/>
  <c r="KX79"/>
  <c r="KX81"/>
  <c r="KX83"/>
  <c r="KX85"/>
  <c r="KX87"/>
  <c r="KX89"/>
  <c r="LQ10"/>
  <c r="LS10" s="1"/>
  <c r="LT10" s="1"/>
  <c r="LO12"/>
  <c r="LP12" s="1"/>
  <c r="LO14"/>
  <c r="LP14" s="1"/>
  <c r="LO16"/>
  <c r="LP16" s="1"/>
  <c r="LO18"/>
  <c r="LP18" s="1"/>
  <c r="LQ18" s="1"/>
  <c r="LO20"/>
  <c r="LP20" s="1"/>
  <c r="LO22"/>
  <c r="LP22" s="1"/>
  <c r="LO24"/>
  <c r="LP24" s="1"/>
  <c r="LO44"/>
  <c r="LP44" s="1"/>
  <c r="LO46"/>
  <c r="LP46" s="1"/>
  <c r="LO48"/>
  <c r="LP48" s="1"/>
  <c r="LO50"/>
  <c r="LP50" s="1"/>
  <c r="LQ50" s="1"/>
  <c r="LO52"/>
  <c r="LP52" s="1"/>
  <c r="LO54"/>
  <c r="LP54" s="1"/>
  <c r="LO56"/>
  <c r="LP56" s="1"/>
  <c r="LR77"/>
  <c r="LR79"/>
  <c r="LR81"/>
  <c r="LR83"/>
  <c r="LR85"/>
  <c r="LR87"/>
  <c r="LR89"/>
  <c r="GH13"/>
  <c r="GH15"/>
  <c r="GI15" s="1"/>
  <c r="GJ15" s="1"/>
  <c r="GH17"/>
  <c r="GI17" s="1"/>
  <c r="GJ17" s="1"/>
  <c r="GH19"/>
  <c r="GI19" s="1"/>
  <c r="GJ19" s="1"/>
  <c r="GH21"/>
  <c r="GI21" s="1"/>
  <c r="GJ21" s="1"/>
  <c r="GH23"/>
  <c r="GI23" s="1"/>
  <c r="GJ23" s="1"/>
  <c r="GH25"/>
  <c r="GI25" s="1"/>
  <c r="GJ25" s="1"/>
  <c r="GG42"/>
  <c r="GI42" s="1"/>
  <c r="GJ42" s="1"/>
  <c r="GE44"/>
  <c r="GF44" s="1"/>
  <c r="GG44" s="1"/>
  <c r="GE46"/>
  <c r="GF46" s="1"/>
  <c r="GI47"/>
  <c r="GJ47" s="1"/>
  <c r="GE48"/>
  <c r="GF48" s="1"/>
  <c r="GI49"/>
  <c r="GJ49" s="1"/>
  <c r="GE50"/>
  <c r="GF50" s="1"/>
  <c r="GI51"/>
  <c r="GJ51" s="1"/>
  <c r="GE52"/>
  <c r="GF52" s="1"/>
  <c r="GI53"/>
  <c r="GJ53" s="1"/>
  <c r="GE54"/>
  <c r="GF54" s="1"/>
  <c r="GI55"/>
  <c r="GJ55" s="1"/>
  <c r="GE56"/>
  <c r="GF56" s="1"/>
  <c r="GI57"/>
  <c r="GJ57" s="1"/>
  <c r="GH77"/>
  <c r="GH79"/>
  <c r="GI79" s="1"/>
  <c r="GJ79" s="1"/>
  <c r="GH81"/>
  <c r="GI81" s="1"/>
  <c r="GJ81" s="1"/>
  <c r="GH83"/>
  <c r="GI83" s="1"/>
  <c r="GJ83" s="1"/>
  <c r="GH85"/>
  <c r="GI85" s="1"/>
  <c r="GJ85" s="1"/>
  <c r="GH87"/>
  <c r="GI87" s="1"/>
  <c r="GJ87" s="1"/>
  <c r="GH89"/>
  <c r="GI89" s="1"/>
  <c r="GJ89" s="1"/>
  <c r="HK26"/>
  <c r="HM26" s="1"/>
  <c r="HN26" s="1"/>
  <c r="HL29"/>
  <c r="HL31"/>
  <c r="HM31" s="1"/>
  <c r="HL33"/>
  <c r="HM33" s="1"/>
  <c r="HL35"/>
  <c r="HM35" s="1"/>
  <c r="HL37"/>
  <c r="HM37" s="1"/>
  <c r="HL39"/>
  <c r="HM39" s="1"/>
  <c r="HM40"/>
  <c r="HN40" s="1"/>
  <c r="HL41"/>
  <c r="HM41" s="1"/>
  <c r="HI45"/>
  <c r="HJ45" s="1"/>
  <c r="HK45" s="1"/>
  <c r="HI49"/>
  <c r="HJ49" s="1"/>
  <c r="HI53"/>
  <c r="HJ53" s="1"/>
  <c r="HL61"/>
  <c r="HL63"/>
  <c r="HL65"/>
  <c r="HM65" s="1"/>
  <c r="HL67"/>
  <c r="HL69"/>
  <c r="HM69" s="1"/>
  <c r="HL71"/>
  <c r="HL73"/>
  <c r="HM73" s="1"/>
  <c r="HU10"/>
  <c r="HW10" s="1"/>
  <c r="HX10" s="1"/>
  <c r="HS12"/>
  <c r="HT12" s="1"/>
  <c r="HS14"/>
  <c r="HT14" s="1"/>
  <c r="HS16"/>
  <c r="HT16" s="1"/>
  <c r="HU16" s="1"/>
  <c r="HS18"/>
  <c r="HT18" s="1"/>
  <c r="HS20"/>
  <c r="HT20" s="1"/>
  <c r="HS22"/>
  <c r="HT22" s="1"/>
  <c r="HS24"/>
  <c r="HT24" s="1"/>
  <c r="HS44"/>
  <c r="HT44" s="1"/>
  <c r="HS46"/>
  <c r="HT46" s="1"/>
  <c r="HW47"/>
  <c r="HX47" s="1"/>
  <c r="HS48"/>
  <c r="HT48" s="1"/>
  <c r="HU48" s="1"/>
  <c r="HS50"/>
  <c r="HT50" s="1"/>
  <c r="HW51"/>
  <c r="HX51" s="1"/>
  <c r="HS52"/>
  <c r="HT52" s="1"/>
  <c r="HS54"/>
  <c r="HT54" s="1"/>
  <c r="HW55"/>
  <c r="HX55" s="1"/>
  <c r="HS56"/>
  <c r="HT56" s="1"/>
  <c r="HW57"/>
  <c r="HX57" s="1"/>
  <c r="HV77"/>
  <c r="HV79"/>
  <c r="HV81"/>
  <c r="HV83"/>
  <c r="HV85"/>
  <c r="HV87"/>
  <c r="HV89"/>
  <c r="IE10"/>
  <c r="IG10" s="1"/>
  <c r="IH10" s="1"/>
  <c r="IF13"/>
  <c r="IF15"/>
  <c r="IG15" s="1"/>
  <c r="IH15" s="1"/>
  <c r="IF17"/>
  <c r="IG17" s="1"/>
  <c r="IH17" s="1"/>
  <c r="IF19"/>
  <c r="IG19" s="1"/>
  <c r="IH19" s="1"/>
  <c r="IF21"/>
  <c r="IG21" s="1"/>
  <c r="IH21" s="1"/>
  <c r="IF23"/>
  <c r="IG23" s="1"/>
  <c r="IH23" s="1"/>
  <c r="IG24"/>
  <c r="IH24" s="1"/>
  <c r="IF25"/>
  <c r="IG25" s="1"/>
  <c r="IH25" s="1"/>
  <c r="IE42"/>
  <c r="IG42" s="1"/>
  <c r="IH42" s="1"/>
  <c r="IF45"/>
  <c r="IF47"/>
  <c r="IG47" s="1"/>
  <c r="IH47" s="1"/>
  <c r="IF49"/>
  <c r="IG49" s="1"/>
  <c r="IH49" s="1"/>
  <c r="IF51"/>
  <c r="IG51" s="1"/>
  <c r="IH51" s="1"/>
  <c r="IF53"/>
  <c r="IG53" s="1"/>
  <c r="IH53" s="1"/>
  <c r="IF55"/>
  <c r="IG55" s="1"/>
  <c r="IH55" s="1"/>
  <c r="IG56"/>
  <c r="IH56" s="1"/>
  <c r="IF57"/>
  <c r="IG57" s="1"/>
  <c r="IH57" s="1"/>
  <c r="IE74"/>
  <c r="IG74" s="1"/>
  <c r="IH74" s="1"/>
  <c r="IC76"/>
  <c r="ID76" s="1"/>
  <c r="IE76" s="1"/>
  <c r="IC78"/>
  <c r="ID78" s="1"/>
  <c r="IE78" s="1"/>
  <c r="IC80"/>
  <c r="ID80" s="1"/>
  <c r="IC82"/>
  <c r="ID82" s="1"/>
  <c r="IE82" s="1"/>
  <c r="IC84"/>
  <c r="ID84" s="1"/>
  <c r="IE84" s="1"/>
  <c r="IC86"/>
  <c r="ID86" s="1"/>
  <c r="IC88"/>
  <c r="ID88" s="1"/>
  <c r="IZ13"/>
  <c r="IZ15"/>
  <c r="IZ17"/>
  <c r="IZ19"/>
  <c r="IZ21"/>
  <c r="IZ23"/>
  <c r="IZ25"/>
  <c r="IY42"/>
  <c r="JA42" s="1"/>
  <c r="JB42" s="1"/>
  <c r="IZ45"/>
  <c r="IZ47"/>
  <c r="JA47" s="1"/>
  <c r="JB47" s="1"/>
  <c r="IZ49"/>
  <c r="JA49" s="1"/>
  <c r="JB49" s="1"/>
  <c r="IZ51"/>
  <c r="JA51" s="1"/>
  <c r="JB51" s="1"/>
  <c r="IZ53"/>
  <c r="JA53" s="1"/>
  <c r="JB53" s="1"/>
  <c r="IZ55"/>
  <c r="JA55" s="1"/>
  <c r="JB55" s="1"/>
  <c r="JA56"/>
  <c r="JB56" s="1"/>
  <c r="IZ57"/>
  <c r="JA57" s="1"/>
  <c r="JB57" s="1"/>
  <c r="IW61"/>
  <c r="IX61" s="1"/>
  <c r="IY61" s="1"/>
  <c r="IW65"/>
  <c r="IX65" s="1"/>
  <c r="IW69"/>
  <c r="IX69" s="1"/>
  <c r="IZ77"/>
  <c r="IZ79"/>
  <c r="IZ81"/>
  <c r="IZ83"/>
  <c r="IZ85"/>
  <c r="IZ87"/>
  <c r="IZ89"/>
  <c r="JS10"/>
  <c r="JU10" s="1"/>
  <c r="JQ12"/>
  <c r="JR12" s="1"/>
  <c r="JQ14"/>
  <c r="JR14" s="1"/>
  <c r="JQ16"/>
  <c r="JR16" s="1"/>
  <c r="JQ18"/>
  <c r="JR18" s="1"/>
  <c r="JQ20"/>
  <c r="JR20" s="1"/>
  <c r="JQ22"/>
  <c r="JR22" s="1"/>
  <c r="JQ24"/>
  <c r="JR24" s="1"/>
  <c r="JQ44"/>
  <c r="JR44" s="1"/>
  <c r="JQ46"/>
  <c r="JR46" s="1"/>
  <c r="JU47"/>
  <c r="JQ48"/>
  <c r="JR48" s="1"/>
  <c r="JQ50"/>
  <c r="JR50" s="1"/>
  <c r="JU51"/>
  <c r="JQ52"/>
  <c r="JR52" s="1"/>
  <c r="JQ54"/>
  <c r="JR54" s="1"/>
  <c r="JU55"/>
  <c r="JQ56"/>
  <c r="JR56" s="1"/>
  <c r="JU57"/>
  <c r="JV57" s="1"/>
  <c r="JT77"/>
  <c r="JT79"/>
  <c r="JT81"/>
  <c r="JT83"/>
  <c r="JT85"/>
  <c r="JT87"/>
  <c r="JT89"/>
  <c r="KM26"/>
  <c r="KO26" s="1"/>
  <c r="KP26" s="1"/>
  <c r="KN29"/>
  <c r="KN31"/>
  <c r="KO31" s="1"/>
  <c r="KN33"/>
  <c r="KO33" s="1"/>
  <c r="KN35"/>
  <c r="KO35" s="1"/>
  <c r="KN37"/>
  <c r="KO37" s="1"/>
  <c r="KN39"/>
  <c r="KO39" s="1"/>
  <c r="KO40"/>
  <c r="KP40" s="1"/>
  <c r="KN41"/>
  <c r="KO41" s="1"/>
  <c r="KK45"/>
  <c r="KL45" s="1"/>
  <c r="KM45" s="1"/>
  <c r="KK49"/>
  <c r="KL49" s="1"/>
  <c r="KK53"/>
  <c r="KL53" s="1"/>
  <c r="KN61"/>
  <c r="KN63"/>
  <c r="KN65"/>
  <c r="KN67"/>
  <c r="KN69"/>
  <c r="KN71"/>
  <c r="KN73"/>
  <c r="KW10"/>
  <c r="KY10" s="1"/>
  <c r="KZ10" s="1"/>
  <c r="KU12"/>
  <c r="KV12" s="1"/>
  <c r="KU14"/>
  <c r="KV14" s="1"/>
  <c r="KU16"/>
  <c r="KV16" s="1"/>
  <c r="KU18"/>
  <c r="KV18" s="1"/>
  <c r="KW18" s="1"/>
  <c r="KU20"/>
  <c r="KV20" s="1"/>
  <c r="KU22"/>
  <c r="KV22" s="1"/>
  <c r="KU24"/>
  <c r="KV24" s="1"/>
  <c r="KU44"/>
  <c r="KV44" s="1"/>
  <c r="KU46"/>
  <c r="KV46" s="1"/>
  <c r="KY47"/>
  <c r="KZ47" s="1"/>
  <c r="KU48"/>
  <c r="KV48" s="1"/>
  <c r="KY49"/>
  <c r="KZ49" s="1"/>
  <c r="KU50"/>
  <c r="KV50" s="1"/>
  <c r="KW50" s="1"/>
  <c r="KY51"/>
  <c r="KZ51" s="1"/>
  <c r="KU52"/>
  <c r="KV52" s="1"/>
  <c r="KY53"/>
  <c r="KZ53" s="1"/>
  <c r="KU54"/>
  <c r="KV54" s="1"/>
  <c r="KY55"/>
  <c r="KZ55" s="1"/>
  <c r="KU56"/>
  <c r="KV56" s="1"/>
  <c r="KY57"/>
  <c r="KZ57" s="1"/>
  <c r="KU63"/>
  <c r="KV63" s="1"/>
  <c r="KU67"/>
  <c r="KV67" s="1"/>
  <c r="KW74"/>
  <c r="KY74" s="1"/>
  <c r="KZ74" s="1"/>
  <c r="KU76"/>
  <c r="KV76" s="1"/>
  <c r="KU78"/>
  <c r="KV78" s="1"/>
  <c r="KU80"/>
  <c r="KV80" s="1"/>
  <c r="KU82"/>
  <c r="KV82" s="1"/>
  <c r="KW82" s="1"/>
  <c r="KU84"/>
  <c r="KV84" s="1"/>
  <c r="KU86"/>
  <c r="KV86" s="1"/>
  <c r="KU88"/>
  <c r="KV88" s="1"/>
  <c r="LR13"/>
  <c r="LR15"/>
  <c r="LR17"/>
  <c r="LR19"/>
  <c r="LR21"/>
  <c r="LR23"/>
  <c r="LR25"/>
  <c r="LQ42"/>
  <c r="LS42" s="1"/>
  <c r="LT42" s="1"/>
  <c r="LR45"/>
  <c r="LR47"/>
  <c r="LS47" s="1"/>
  <c r="LT47" s="1"/>
  <c r="LR49"/>
  <c r="LS49" s="1"/>
  <c r="LT49" s="1"/>
  <c r="LR51"/>
  <c r="LS51" s="1"/>
  <c r="LT51" s="1"/>
  <c r="LR53"/>
  <c r="LS53" s="1"/>
  <c r="LT53" s="1"/>
  <c r="LR55"/>
  <c r="LS55" s="1"/>
  <c r="LT55" s="1"/>
  <c r="LS56"/>
  <c r="LT56" s="1"/>
  <c r="LR57"/>
  <c r="LS57" s="1"/>
  <c r="LT57" s="1"/>
  <c r="LQ74"/>
  <c r="LS74" s="1"/>
  <c r="LT74" s="1"/>
  <c r="LO76"/>
  <c r="LP76" s="1"/>
  <c r="LO78"/>
  <c r="LP78" s="1"/>
  <c r="LO80"/>
  <c r="LP80" s="1"/>
  <c r="LO82"/>
  <c r="LP82" s="1"/>
  <c r="LQ82" s="1"/>
  <c r="LO84"/>
  <c r="LP84" s="1"/>
  <c r="LO86"/>
  <c r="LP86" s="1"/>
  <c r="LO88"/>
  <c r="LP88" s="1"/>
  <c r="OA41"/>
  <c r="OA73"/>
  <c r="OA24"/>
  <c r="OA56"/>
  <c r="OA88"/>
  <c r="NY10"/>
  <c r="OA10" s="1"/>
  <c r="NW12"/>
  <c r="NX12" s="1"/>
  <c r="NZ13"/>
  <c r="NW14"/>
  <c r="NX14" s="1"/>
  <c r="NY14" s="1"/>
  <c r="NZ15"/>
  <c r="NW16"/>
  <c r="NX16" s="1"/>
  <c r="NZ17"/>
  <c r="OA17" s="1"/>
  <c r="NW18"/>
  <c r="NX18" s="1"/>
  <c r="NZ19"/>
  <c r="OA19" s="1"/>
  <c r="NW20"/>
  <c r="NX20" s="1"/>
  <c r="NY20" s="1"/>
  <c r="NZ21"/>
  <c r="OA21" s="1"/>
  <c r="NW22"/>
  <c r="NX22" s="1"/>
  <c r="NZ23"/>
  <c r="OA23" s="1"/>
  <c r="NW24"/>
  <c r="NX24" s="1"/>
  <c r="NZ25"/>
  <c r="OA25" s="1"/>
  <c r="NZ28"/>
  <c r="OA28" s="1"/>
  <c r="NW29"/>
  <c r="NX29" s="1"/>
  <c r="NY29" s="1"/>
  <c r="NZ30"/>
  <c r="NW31"/>
  <c r="NX31" s="1"/>
  <c r="NY31" s="1"/>
  <c r="NZ32"/>
  <c r="OA32" s="1"/>
  <c r="NW33"/>
  <c r="NX33" s="1"/>
  <c r="NZ34"/>
  <c r="OA34" s="1"/>
  <c r="NW35"/>
  <c r="NX35" s="1"/>
  <c r="NZ36"/>
  <c r="NW37"/>
  <c r="NX37" s="1"/>
  <c r="NZ38"/>
  <c r="OA38" s="1"/>
  <c r="NW39"/>
  <c r="NX39" s="1"/>
  <c r="NZ40"/>
  <c r="OA40" s="1"/>
  <c r="NW41"/>
  <c r="NX41" s="1"/>
  <c r="NY42"/>
  <c r="OA42" s="1"/>
  <c r="NW44"/>
  <c r="NX44" s="1"/>
  <c r="NZ45"/>
  <c r="NW46"/>
  <c r="NX46" s="1"/>
  <c r="NY46" s="1"/>
  <c r="NZ47"/>
  <c r="NW48"/>
  <c r="NX48" s="1"/>
  <c r="NZ49"/>
  <c r="OA49" s="1"/>
  <c r="NW50"/>
  <c r="NX50" s="1"/>
  <c r="NZ51"/>
  <c r="OA51" s="1"/>
  <c r="NW52"/>
  <c r="NX52" s="1"/>
  <c r="NY52" s="1"/>
  <c r="NZ53"/>
  <c r="OA53" s="1"/>
  <c r="NW54"/>
  <c r="NX54" s="1"/>
  <c r="NZ55"/>
  <c r="OA55" s="1"/>
  <c r="NW56"/>
  <c r="NX56" s="1"/>
  <c r="NZ57"/>
  <c r="OA57" s="1"/>
  <c r="NZ60"/>
  <c r="OA60" s="1"/>
  <c r="NW61"/>
  <c r="NX61" s="1"/>
  <c r="NY61" s="1"/>
  <c r="NZ62"/>
  <c r="NW63"/>
  <c r="NX63" s="1"/>
  <c r="NY63" s="1"/>
  <c r="NZ64"/>
  <c r="OA64" s="1"/>
  <c r="NW65"/>
  <c r="NX65" s="1"/>
  <c r="NZ66"/>
  <c r="OA66" s="1"/>
  <c r="NW67"/>
  <c r="NX67" s="1"/>
  <c r="NZ68"/>
  <c r="NW69"/>
  <c r="NX69" s="1"/>
  <c r="NZ70"/>
  <c r="OA70" s="1"/>
  <c r="NW71"/>
  <c r="NX71" s="1"/>
  <c r="NZ72"/>
  <c r="OA72" s="1"/>
  <c r="NW73"/>
  <c r="NX73" s="1"/>
  <c r="NY74"/>
  <c r="OA74" s="1"/>
  <c r="NW76"/>
  <c r="NX76" s="1"/>
  <c r="NZ77"/>
  <c r="NW78"/>
  <c r="NX78" s="1"/>
  <c r="NY78" s="1"/>
  <c r="NZ79"/>
  <c r="NW80"/>
  <c r="NX80" s="1"/>
  <c r="NZ81"/>
  <c r="OA81" s="1"/>
  <c r="NW82"/>
  <c r="NX82" s="1"/>
  <c r="NZ83"/>
  <c r="OA83" s="1"/>
  <c r="NW84"/>
  <c r="NX84" s="1"/>
  <c r="NY84" s="1"/>
  <c r="NZ85"/>
  <c r="OA85" s="1"/>
  <c r="NW86"/>
  <c r="NX86" s="1"/>
  <c r="NZ87"/>
  <c r="OA87" s="1"/>
  <c r="NW88"/>
  <c r="NX88" s="1"/>
  <c r="NZ89"/>
  <c r="OA89" s="1"/>
  <c r="NZ12"/>
  <c r="OA12" s="1"/>
  <c r="NW13"/>
  <c r="NX13" s="1"/>
  <c r="NY13" s="1"/>
  <c r="NZ14"/>
  <c r="OA14" s="1"/>
  <c r="NW15"/>
  <c r="NX15" s="1"/>
  <c r="NY15" s="1"/>
  <c r="NZ16"/>
  <c r="OA16" s="1"/>
  <c r="NW17"/>
  <c r="NX17" s="1"/>
  <c r="NZ18"/>
  <c r="OA18" s="1"/>
  <c r="NW19"/>
  <c r="NX19" s="1"/>
  <c r="NZ20"/>
  <c r="OA20" s="1"/>
  <c r="NW21"/>
  <c r="NX21" s="1"/>
  <c r="NZ22"/>
  <c r="OA22" s="1"/>
  <c r="NW23"/>
  <c r="NX23" s="1"/>
  <c r="NY26"/>
  <c r="OA26" s="1"/>
  <c r="NW28"/>
  <c r="NX28" s="1"/>
  <c r="NZ29"/>
  <c r="NW30"/>
  <c r="NX30" s="1"/>
  <c r="NY30" s="1"/>
  <c r="NZ31"/>
  <c r="NW32"/>
  <c r="NX32" s="1"/>
  <c r="NZ33"/>
  <c r="OA33" s="1"/>
  <c r="NW34"/>
  <c r="NX34" s="1"/>
  <c r="NZ35"/>
  <c r="OA35" s="1"/>
  <c r="NW36"/>
  <c r="NX36" s="1"/>
  <c r="NY36" s="1"/>
  <c r="NZ37"/>
  <c r="OA37" s="1"/>
  <c r="NW38"/>
  <c r="NX38" s="1"/>
  <c r="NZ39"/>
  <c r="OA39" s="1"/>
  <c r="NZ44"/>
  <c r="OA44" s="1"/>
  <c r="NW45"/>
  <c r="NX45" s="1"/>
  <c r="NY45" s="1"/>
  <c r="NZ46"/>
  <c r="OA46" s="1"/>
  <c r="NW47"/>
  <c r="NX47" s="1"/>
  <c r="NY47" s="1"/>
  <c r="NZ48"/>
  <c r="OA48" s="1"/>
  <c r="NW49"/>
  <c r="NX49" s="1"/>
  <c r="NZ50"/>
  <c r="OA50" s="1"/>
  <c r="NW51"/>
  <c r="NX51" s="1"/>
  <c r="NZ52"/>
  <c r="OA52" s="1"/>
  <c r="NW53"/>
  <c r="NX53" s="1"/>
  <c r="NZ54"/>
  <c r="OA54" s="1"/>
  <c r="NW55"/>
  <c r="NX55" s="1"/>
  <c r="NY58"/>
  <c r="OA58" s="1"/>
  <c r="NW60"/>
  <c r="NX60" s="1"/>
  <c r="NZ61"/>
  <c r="NW62"/>
  <c r="NX62" s="1"/>
  <c r="NY62" s="1"/>
  <c r="NZ63"/>
  <c r="NW64"/>
  <c r="NX64" s="1"/>
  <c r="NZ65"/>
  <c r="OA65" s="1"/>
  <c r="NW66"/>
  <c r="NX66" s="1"/>
  <c r="NZ67"/>
  <c r="OA67" s="1"/>
  <c r="NW68"/>
  <c r="NX68" s="1"/>
  <c r="NY68" s="1"/>
  <c r="NZ69"/>
  <c r="OA69" s="1"/>
  <c r="NW70"/>
  <c r="NX70" s="1"/>
  <c r="NZ71"/>
  <c r="OA71" s="1"/>
  <c r="NZ76"/>
  <c r="OA76" s="1"/>
  <c r="NW77"/>
  <c r="NX77" s="1"/>
  <c r="NY77" s="1"/>
  <c r="NZ78"/>
  <c r="OA78" s="1"/>
  <c r="NW79"/>
  <c r="NX79" s="1"/>
  <c r="NY79" s="1"/>
  <c r="NZ80"/>
  <c r="OA80" s="1"/>
  <c r="NW81"/>
  <c r="NX81" s="1"/>
  <c r="NZ82"/>
  <c r="OA82" s="1"/>
  <c r="NW83"/>
  <c r="NX83" s="1"/>
  <c r="NZ84"/>
  <c r="OA84" s="1"/>
  <c r="NW85"/>
  <c r="NX85" s="1"/>
  <c r="NZ86"/>
  <c r="OA86" s="1"/>
  <c r="NW87"/>
  <c r="NX87" s="1"/>
  <c r="NQ41"/>
  <c r="NQ73"/>
  <c r="NO10"/>
  <c r="NQ10" s="1"/>
  <c r="NM12"/>
  <c r="NN12" s="1"/>
  <c r="NP13"/>
  <c r="NM14"/>
  <c r="NN14" s="1"/>
  <c r="NP15"/>
  <c r="NQ15" s="1"/>
  <c r="NM16"/>
  <c r="NN16" s="1"/>
  <c r="NP17"/>
  <c r="NQ17" s="1"/>
  <c r="NM18"/>
  <c r="NN18" s="1"/>
  <c r="NO18" s="1"/>
  <c r="NP19"/>
  <c r="NQ19" s="1"/>
  <c r="NM20"/>
  <c r="NN20" s="1"/>
  <c r="NP21"/>
  <c r="NQ21" s="1"/>
  <c r="NM22"/>
  <c r="NN22" s="1"/>
  <c r="NP23"/>
  <c r="NQ23" s="1"/>
  <c r="NM24"/>
  <c r="NN24" s="1"/>
  <c r="NO24" s="1"/>
  <c r="NQ24" s="1"/>
  <c r="NP25"/>
  <c r="NQ25" s="1"/>
  <c r="NP28"/>
  <c r="NM29"/>
  <c r="NN29" s="1"/>
  <c r="NO29" s="1"/>
  <c r="NP30"/>
  <c r="NQ30" s="1"/>
  <c r="NM31"/>
  <c r="NN31" s="1"/>
  <c r="NP32"/>
  <c r="NQ32" s="1"/>
  <c r="NM33"/>
  <c r="NN33" s="1"/>
  <c r="NP34"/>
  <c r="NM35"/>
  <c r="NN35" s="1"/>
  <c r="NP36"/>
  <c r="NQ36" s="1"/>
  <c r="NM37"/>
  <c r="NN37" s="1"/>
  <c r="NP38"/>
  <c r="NQ38" s="1"/>
  <c r="NM39"/>
  <c r="NN39" s="1"/>
  <c r="NP40"/>
  <c r="NQ40" s="1"/>
  <c r="NM41"/>
  <c r="NN41" s="1"/>
  <c r="NO42"/>
  <c r="NQ42" s="1"/>
  <c r="NM44"/>
  <c r="NN44" s="1"/>
  <c r="NP45"/>
  <c r="NM46"/>
  <c r="NN46" s="1"/>
  <c r="NP47"/>
  <c r="NQ47" s="1"/>
  <c r="NM48"/>
  <c r="NN48" s="1"/>
  <c r="NP49"/>
  <c r="NQ49" s="1"/>
  <c r="NM50"/>
  <c r="NN50" s="1"/>
  <c r="NO50" s="1"/>
  <c r="NP51"/>
  <c r="NQ51" s="1"/>
  <c r="NM52"/>
  <c r="NN52" s="1"/>
  <c r="NP53"/>
  <c r="NQ53" s="1"/>
  <c r="NM54"/>
  <c r="NN54" s="1"/>
  <c r="NP55"/>
  <c r="NQ55" s="1"/>
  <c r="NM56"/>
  <c r="NN56" s="1"/>
  <c r="NO56" s="1"/>
  <c r="NQ56" s="1"/>
  <c r="NP57"/>
  <c r="NQ57" s="1"/>
  <c r="NP60"/>
  <c r="NM61"/>
  <c r="NN61" s="1"/>
  <c r="NO61" s="1"/>
  <c r="NP62"/>
  <c r="NQ62" s="1"/>
  <c r="NM63"/>
  <c r="NN63" s="1"/>
  <c r="NP64"/>
  <c r="NQ64" s="1"/>
  <c r="NM65"/>
  <c r="NN65" s="1"/>
  <c r="NP66"/>
  <c r="NM67"/>
  <c r="NN67" s="1"/>
  <c r="NP68"/>
  <c r="NQ68" s="1"/>
  <c r="NM69"/>
  <c r="NN69" s="1"/>
  <c r="NP70"/>
  <c r="NQ70" s="1"/>
  <c r="NM71"/>
  <c r="NN71" s="1"/>
  <c r="NP72"/>
  <c r="NQ72" s="1"/>
  <c r="NM73"/>
  <c r="NN73" s="1"/>
  <c r="NO74"/>
  <c r="NQ74" s="1"/>
  <c r="NM76"/>
  <c r="NN76" s="1"/>
  <c r="NP77"/>
  <c r="NM78"/>
  <c r="NN78" s="1"/>
  <c r="NP79"/>
  <c r="NQ79" s="1"/>
  <c r="NM80"/>
  <c r="NN80" s="1"/>
  <c r="NP81"/>
  <c r="NQ81" s="1"/>
  <c r="NM82"/>
  <c r="NN82" s="1"/>
  <c r="NO82" s="1"/>
  <c r="NP83"/>
  <c r="NQ83" s="1"/>
  <c r="NM84"/>
  <c r="NN84" s="1"/>
  <c r="NP85"/>
  <c r="NQ85" s="1"/>
  <c r="NM86"/>
  <c r="NN86" s="1"/>
  <c r="NP87"/>
  <c r="NQ87" s="1"/>
  <c r="NM88"/>
  <c r="NN88" s="1"/>
  <c r="NO88" s="1"/>
  <c r="NQ88" s="1"/>
  <c r="NP89"/>
  <c r="NQ89" s="1"/>
  <c r="NP12"/>
  <c r="NM13"/>
  <c r="NN13" s="1"/>
  <c r="NO13" s="1"/>
  <c r="NP14"/>
  <c r="NQ14" s="1"/>
  <c r="NM15"/>
  <c r="NN15" s="1"/>
  <c r="NP16"/>
  <c r="NQ16" s="1"/>
  <c r="NM17"/>
  <c r="NN17" s="1"/>
  <c r="NP18"/>
  <c r="NQ18" s="1"/>
  <c r="NM19"/>
  <c r="NN19" s="1"/>
  <c r="NP20"/>
  <c r="NQ20" s="1"/>
  <c r="NM21"/>
  <c r="NN21" s="1"/>
  <c r="NP22"/>
  <c r="NQ22" s="1"/>
  <c r="NM23"/>
  <c r="NN23" s="1"/>
  <c r="NO26"/>
  <c r="NQ26" s="1"/>
  <c r="NM28"/>
  <c r="NN28" s="1"/>
  <c r="NP29"/>
  <c r="NM30"/>
  <c r="NN30" s="1"/>
  <c r="NP31"/>
  <c r="NQ31" s="1"/>
  <c r="NM32"/>
  <c r="NN32" s="1"/>
  <c r="NP33"/>
  <c r="NQ33" s="1"/>
  <c r="NM34"/>
  <c r="NN34" s="1"/>
  <c r="NO34" s="1"/>
  <c r="NP35"/>
  <c r="NQ35" s="1"/>
  <c r="NM36"/>
  <c r="NN36" s="1"/>
  <c r="NP37"/>
  <c r="NQ37" s="1"/>
  <c r="NM38"/>
  <c r="NN38" s="1"/>
  <c r="NP39"/>
  <c r="NQ39" s="1"/>
  <c r="NP44"/>
  <c r="NM45"/>
  <c r="NN45" s="1"/>
  <c r="NO45" s="1"/>
  <c r="NP46"/>
  <c r="NQ46" s="1"/>
  <c r="NM47"/>
  <c r="NN47" s="1"/>
  <c r="NP48"/>
  <c r="NQ48" s="1"/>
  <c r="NM49"/>
  <c r="NN49" s="1"/>
  <c r="NP50"/>
  <c r="NQ50" s="1"/>
  <c r="NM51"/>
  <c r="NN51" s="1"/>
  <c r="NP52"/>
  <c r="NQ52" s="1"/>
  <c r="NM53"/>
  <c r="NN53" s="1"/>
  <c r="NP54"/>
  <c r="NQ54" s="1"/>
  <c r="NM55"/>
  <c r="NN55" s="1"/>
  <c r="NO58"/>
  <c r="NQ58" s="1"/>
  <c r="NM60"/>
  <c r="NN60" s="1"/>
  <c r="NP61"/>
  <c r="NM62"/>
  <c r="NN62" s="1"/>
  <c r="NP63"/>
  <c r="NQ63" s="1"/>
  <c r="NM64"/>
  <c r="NN64" s="1"/>
  <c r="NP65"/>
  <c r="NQ65" s="1"/>
  <c r="NM66"/>
  <c r="NN66" s="1"/>
  <c r="NO66" s="1"/>
  <c r="NP67"/>
  <c r="NQ67" s="1"/>
  <c r="NM68"/>
  <c r="NN68" s="1"/>
  <c r="NP69"/>
  <c r="NQ69" s="1"/>
  <c r="NM70"/>
  <c r="NN70" s="1"/>
  <c r="NP71"/>
  <c r="NQ71" s="1"/>
  <c r="NP76"/>
  <c r="NM77"/>
  <c r="NN77" s="1"/>
  <c r="NO77" s="1"/>
  <c r="NP78"/>
  <c r="NQ78" s="1"/>
  <c r="NM79"/>
  <c r="NN79" s="1"/>
  <c r="NP80"/>
  <c r="NQ80" s="1"/>
  <c r="NM81"/>
  <c r="NN81" s="1"/>
  <c r="NP82"/>
  <c r="NQ82" s="1"/>
  <c r="NM83"/>
  <c r="NN83" s="1"/>
  <c r="NP84"/>
  <c r="NQ84" s="1"/>
  <c r="NM85"/>
  <c r="NN85" s="1"/>
  <c r="NP86"/>
  <c r="NQ86" s="1"/>
  <c r="NM87"/>
  <c r="NN87" s="1"/>
  <c r="NG41"/>
  <c r="NG73"/>
  <c r="NG24"/>
  <c r="NG56"/>
  <c r="NG88"/>
  <c r="NE10"/>
  <c r="NG10" s="1"/>
  <c r="NC12"/>
  <c r="ND12" s="1"/>
  <c r="NF13"/>
  <c r="NC14"/>
  <c r="ND14" s="1"/>
  <c r="NF15"/>
  <c r="NG15" s="1"/>
  <c r="NC16"/>
  <c r="ND16" s="1"/>
  <c r="NF17"/>
  <c r="NG17" s="1"/>
  <c r="NC18"/>
  <c r="ND18" s="1"/>
  <c r="NE18" s="1"/>
  <c r="NF19"/>
  <c r="NG19" s="1"/>
  <c r="NC20"/>
  <c r="ND20" s="1"/>
  <c r="NF21"/>
  <c r="NG21" s="1"/>
  <c r="NC22"/>
  <c r="ND22" s="1"/>
  <c r="NF23"/>
  <c r="NG23" s="1"/>
  <c r="NC24"/>
  <c r="ND24" s="1"/>
  <c r="NF25"/>
  <c r="NG25" s="1"/>
  <c r="NF28"/>
  <c r="NC29"/>
  <c r="ND29" s="1"/>
  <c r="NE29" s="1"/>
  <c r="NF30"/>
  <c r="NG30" s="1"/>
  <c r="NC31"/>
  <c r="ND31" s="1"/>
  <c r="NF32"/>
  <c r="NG32" s="1"/>
  <c r="NC33"/>
  <c r="ND33" s="1"/>
  <c r="NF34"/>
  <c r="NC35"/>
  <c r="ND35" s="1"/>
  <c r="NF36"/>
  <c r="NG36" s="1"/>
  <c r="NC37"/>
  <c r="ND37" s="1"/>
  <c r="NF38"/>
  <c r="NG38" s="1"/>
  <c r="NC39"/>
  <c r="ND39" s="1"/>
  <c r="NF40"/>
  <c r="NG40" s="1"/>
  <c r="NC41"/>
  <c r="ND41" s="1"/>
  <c r="NE42"/>
  <c r="NG42" s="1"/>
  <c r="NC44"/>
  <c r="ND44" s="1"/>
  <c r="NF45"/>
  <c r="NC46"/>
  <c r="ND46" s="1"/>
  <c r="NF47"/>
  <c r="NG47" s="1"/>
  <c r="NC48"/>
  <c r="ND48" s="1"/>
  <c r="NF49"/>
  <c r="NG49" s="1"/>
  <c r="NC50"/>
  <c r="ND50" s="1"/>
  <c r="NE50" s="1"/>
  <c r="NF51"/>
  <c r="NG51" s="1"/>
  <c r="NC52"/>
  <c r="ND52" s="1"/>
  <c r="NF53"/>
  <c r="NG53" s="1"/>
  <c r="NC54"/>
  <c r="ND54" s="1"/>
  <c r="NF55"/>
  <c r="NG55" s="1"/>
  <c r="NC56"/>
  <c r="ND56" s="1"/>
  <c r="NF57"/>
  <c r="NG57" s="1"/>
  <c r="NF60"/>
  <c r="NC61"/>
  <c r="ND61" s="1"/>
  <c r="NE61" s="1"/>
  <c r="NF62"/>
  <c r="NG62" s="1"/>
  <c r="NC63"/>
  <c r="ND63" s="1"/>
  <c r="NF64"/>
  <c r="NG64" s="1"/>
  <c r="NC65"/>
  <c r="ND65" s="1"/>
  <c r="NF66"/>
  <c r="NC67"/>
  <c r="ND67" s="1"/>
  <c r="NF68"/>
  <c r="NG68" s="1"/>
  <c r="NC69"/>
  <c r="ND69" s="1"/>
  <c r="NF70"/>
  <c r="NG70" s="1"/>
  <c r="NC71"/>
  <c r="ND71" s="1"/>
  <c r="NF72"/>
  <c r="NG72" s="1"/>
  <c r="NC73"/>
  <c r="ND73" s="1"/>
  <c r="NE74"/>
  <c r="NG74" s="1"/>
  <c r="NC76"/>
  <c r="ND76" s="1"/>
  <c r="NF77"/>
  <c r="NC78"/>
  <c r="ND78" s="1"/>
  <c r="NF79"/>
  <c r="NG79" s="1"/>
  <c r="NC80"/>
  <c r="ND80" s="1"/>
  <c r="NF81"/>
  <c r="NG81" s="1"/>
  <c r="NC82"/>
  <c r="ND82" s="1"/>
  <c r="NE82" s="1"/>
  <c r="NF83"/>
  <c r="NG83" s="1"/>
  <c r="NC84"/>
  <c r="ND84" s="1"/>
  <c r="NF85"/>
  <c r="NG85" s="1"/>
  <c r="NC86"/>
  <c r="ND86" s="1"/>
  <c r="NF87"/>
  <c r="NG87" s="1"/>
  <c r="NC88"/>
  <c r="ND88" s="1"/>
  <c r="NF89"/>
  <c r="NG89" s="1"/>
  <c r="NF12"/>
  <c r="NC13"/>
  <c r="ND13" s="1"/>
  <c r="NE13" s="1"/>
  <c r="NF14"/>
  <c r="NG14" s="1"/>
  <c r="NC15"/>
  <c r="ND15" s="1"/>
  <c r="NF16"/>
  <c r="NG16" s="1"/>
  <c r="NC17"/>
  <c r="ND17" s="1"/>
  <c r="NF18"/>
  <c r="NG18" s="1"/>
  <c r="NC19"/>
  <c r="ND19" s="1"/>
  <c r="NF20"/>
  <c r="NG20" s="1"/>
  <c r="NC21"/>
  <c r="ND21" s="1"/>
  <c r="NF22"/>
  <c r="NG22" s="1"/>
  <c r="NC23"/>
  <c r="ND23" s="1"/>
  <c r="NE26"/>
  <c r="NG26" s="1"/>
  <c r="NC28"/>
  <c r="ND28" s="1"/>
  <c r="NF29"/>
  <c r="NC30"/>
  <c r="ND30" s="1"/>
  <c r="NF31"/>
  <c r="NG31" s="1"/>
  <c r="NC32"/>
  <c r="ND32" s="1"/>
  <c r="NF33"/>
  <c r="NG33" s="1"/>
  <c r="NC34"/>
  <c r="ND34" s="1"/>
  <c r="NE34" s="1"/>
  <c r="NF35"/>
  <c r="NG35" s="1"/>
  <c r="NC36"/>
  <c r="ND36" s="1"/>
  <c r="NF37"/>
  <c r="NG37" s="1"/>
  <c r="NC38"/>
  <c r="ND38" s="1"/>
  <c r="NF39"/>
  <c r="NG39" s="1"/>
  <c r="NF44"/>
  <c r="NC45"/>
  <c r="ND45" s="1"/>
  <c r="NE45" s="1"/>
  <c r="NF46"/>
  <c r="NG46" s="1"/>
  <c r="NC47"/>
  <c r="ND47" s="1"/>
  <c r="NF48"/>
  <c r="NG48" s="1"/>
  <c r="NC49"/>
  <c r="ND49" s="1"/>
  <c r="NF50"/>
  <c r="NG50" s="1"/>
  <c r="NC51"/>
  <c r="ND51" s="1"/>
  <c r="NF52"/>
  <c r="NG52" s="1"/>
  <c r="NC53"/>
  <c r="ND53" s="1"/>
  <c r="NF54"/>
  <c r="NG54" s="1"/>
  <c r="NC55"/>
  <c r="ND55" s="1"/>
  <c r="NE58"/>
  <c r="NG58" s="1"/>
  <c r="NC60"/>
  <c r="ND60" s="1"/>
  <c r="NF61"/>
  <c r="NC62"/>
  <c r="ND62" s="1"/>
  <c r="NF63"/>
  <c r="NG63" s="1"/>
  <c r="NC64"/>
  <c r="ND64" s="1"/>
  <c r="NF65"/>
  <c r="NG65" s="1"/>
  <c r="NC66"/>
  <c r="ND66" s="1"/>
  <c r="NE66" s="1"/>
  <c r="NF67"/>
  <c r="NG67" s="1"/>
  <c r="NC68"/>
  <c r="ND68" s="1"/>
  <c r="NF69"/>
  <c r="NG69" s="1"/>
  <c r="NC70"/>
  <c r="ND70" s="1"/>
  <c r="NF71"/>
  <c r="NG71" s="1"/>
  <c r="NF76"/>
  <c r="NC77"/>
  <c r="ND77" s="1"/>
  <c r="NE77" s="1"/>
  <c r="NF78"/>
  <c r="NG78" s="1"/>
  <c r="NC79"/>
  <c r="ND79" s="1"/>
  <c r="NF80"/>
  <c r="NG80" s="1"/>
  <c r="NC81"/>
  <c r="ND81" s="1"/>
  <c r="NF82"/>
  <c r="NG82" s="1"/>
  <c r="NC83"/>
  <c r="ND83" s="1"/>
  <c r="NF84"/>
  <c r="NG84" s="1"/>
  <c r="NC85"/>
  <c r="ND85" s="1"/>
  <c r="NF86"/>
  <c r="NG86" s="1"/>
  <c r="NC87"/>
  <c r="ND87" s="1"/>
  <c r="MW41"/>
  <c r="MW73"/>
  <c r="MW24"/>
  <c r="MW56"/>
  <c r="MW88"/>
  <c r="MU10"/>
  <c r="MW10" s="1"/>
  <c r="MS12"/>
  <c r="MT12" s="1"/>
  <c r="MU12" s="1"/>
  <c r="MV13"/>
  <c r="MS14"/>
  <c r="MT14" s="1"/>
  <c r="MV15"/>
  <c r="MW15" s="1"/>
  <c r="MS16"/>
  <c r="MT16" s="1"/>
  <c r="MV17"/>
  <c r="MW17" s="1"/>
  <c r="MS18"/>
  <c r="MT18" s="1"/>
  <c r="MU18" s="1"/>
  <c r="MV19"/>
  <c r="MS20"/>
  <c r="MT20" s="1"/>
  <c r="MU20" s="1"/>
  <c r="MV21"/>
  <c r="MW21" s="1"/>
  <c r="MS22"/>
  <c r="MT22" s="1"/>
  <c r="MV23"/>
  <c r="MW23" s="1"/>
  <c r="MS24"/>
  <c r="MT24" s="1"/>
  <c r="MV25"/>
  <c r="MW25" s="1"/>
  <c r="MV28"/>
  <c r="MS29"/>
  <c r="MT29" s="1"/>
  <c r="MU29" s="1"/>
  <c r="MV30"/>
  <c r="MW30" s="1"/>
  <c r="MS31"/>
  <c r="MT31" s="1"/>
  <c r="MV32"/>
  <c r="MW32" s="1"/>
  <c r="MS33"/>
  <c r="MT33" s="1"/>
  <c r="MV34"/>
  <c r="MS35"/>
  <c r="MT35" s="1"/>
  <c r="MU35" s="1"/>
  <c r="MV36"/>
  <c r="MS37"/>
  <c r="MT37" s="1"/>
  <c r="MV38"/>
  <c r="MW38" s="1"/>
  <c r="MS39"/>
  <c r="MT39" s="1"/>
  <c r="MV40"/>
  <c r="MW40" s="1"/>
  <c r="MS41"/>
  <c r="MT41" s="1"/>
  <c r="MU42"/>
  <c r="MW42" s="1"/>
  <c r="MS44"/>
  <c r="MT44" s="1"/>
  <c r="MU44" s="1"/>
  <c r="MV45"/>
  <c r="MS46"/>
  <c r="MT46" s="1"/>
  <c r="MV47"/>
  <c r="MW47" s="1"/>
  <c r="MS48"/>
  <c r="MT48" s="1"/>
  <c r="MV49"/>
  <c r="MW49" s="1"/>
  <c r="MS50"/>
  <c r="MT50" s="1"/>
  <c r="MU50" s="1"/>
  <c r="MV51"/>
  <c r="MS52"/>
  <c r="MT52" s="1"/>
  <c r="MU52" s="1"/>
  <c r="MV53"/>
  <c r="MW53" s="1"/>
  <c r="MS54"/>
  <c r="MT54" s="1"/>
  <c r="MV55"/>
  <c r="MW55" s="1"/>
  <c r="MS56"/>
  <c r="MT56" s="1"/>
  <c r="MV57"/>
  <c r="MW57" s="1"/>
  <c r="MV60"/>
  <c r="MS61"/>
  <c r="MT61" s="1"/>
  <c r="MU61" s="1"/>
  <c r="MV62"/>
  <c r="MW62" s="1"/>
  <c r="MS63"/>
  <c r="MT63" s="1"/>
  <c r="MV64"/>
  <c r="MW64" s="1"/>
  <c r="MS65"/>
  <c r="MT65" s="1"/>
  <c r="MV66"/>
  <c r="MS67"/>
  <c r="MT67" s="1"/>
  <c r="MU67" s="1"/>
  <c r="MV68"/>
  <c r="MS69"/>
  <c r="MT69" s="1"/>
  <c r="MV70"/>
  <c r="MW70" s="1"/>
  <c r="MS71"/>
  <c r="MT71" s="1"/>
  <c r="MV72"/>
  <c r="MW72" s="1"/>
  <c r="MS73"/>
  <c r="MT73" s="1"/>
  <c r="MU74"/>
  <c r="MW74" s="1"/>
  <c r="MS76"/>
  <c r="MT76" s="1"/>
  <c r="MU76" s="1"/>
  <c r="MV77"/>
  <c r="MS78"/>
  <c r="MT78" s="1"/>
  <c r="MV79"/>
  <c r="MW79" s="1"/>
  <c r="MS80"/>
  <c r="MT80" s="1"/>
  <c r="MV81"/>
  <c r="MW81" s="1"/>
  <c r="MS82"/>
  <c r="MT82" s="1"/>
  <c r="MU82" s="1"/>
  <c r="MV83"/>
  <c r="MS84"/>
  <c r="MT84" s="1"/>
  <c r="MU84" s="1"/>
  <c r="MV85"/>
  <c r="MW85" s="1"/>
  <c r="MS86"/>
  <c r="MT86" s="1"/>
  <c r="MV87"/>
  <c r="MW87" s="1"/>
  <c r="MS88"/>
  <c r="MT88" s="1"/>
  <c r="MV89"/>
  <c r="MW89" s="1"/>
  <c r="MV12"/>
  <c r="MW12" s="1"/>
  <c r="MS13"/>
  <c r="MT13" s="1"/>
  <c r="MU13" s="1"/>
  <c r="MV14"/>
  <c r="MW14" s="1"/>
  <c r="MS15"/>
  <c r="MT15" s="1"/>
  <c r="MV16"/>
  <c r="MW16" s="1"/>
  <c r="MS17"/>
  <c r="MT17" s="1"/>
  <c r="MV18"/>
  <c r="MW18" s="1"/>
  <c r="MS19"/>
  <c r="MT19" s="1"/>
  <c r="MU19" s="1"/>
  <c r="MV20"/>
  <c r="MW20" s="1"/>
  <c r="MS21"/>
  <c r="MT21" s="1"/>
  <c r="MV22"/>
  <c r="MW22" s="1"/>
  <c r="MS23"/>
  <c r="MT23" s="1"/>
  <c r="MU26"/>
  <c r="MW26" s="1"/>
  <c r="MS28"/>
  <c r="MT28" s="1"/>
  <c r="MU28" s="1"/>
  <c r="MV29"/>
  <c r="MS30"/>
  <c r="MT30" s="1"/>
  <c r="MV31"/>
  <c r="MW31" s="1"/>
  <c r="MS32"/>
  <c r="MT32" s="1"/>
  <c r="MV33"/>
  <c r="MW33" s="1"/>
  <c r="MS34"/>
  <c r="MT34" s="1"/>
  <c r="MU34" s="1"/>
  <c r="MV35"/>
  <c r="MS36"/>
  <c r="MT36" s="1"/>
  <c r="MU36" s="1"/>
  <c r="MV37"/>
  <c r="MW37" s="1"/>
  <c r="MS38"/>
  <c r="MT38" s="1"/>
  <c r="MV39"/>
  <c r="MW39" s="1"/>
  <c r="MV44"/>
  <c r="MW44" s="1"/>
  <c r="MS45"/>
  <c r="MT45" s="1"/>
  <c r="MU45" s="1"/>
  <c r="MV46"/>
  <c r="MW46" s="1"/>
  <c r="MS47"/>
  <c r="MT47" s="1"/>
  <c r="MV48"/>
  <c r="MW48" s="1"/>
  <c r="MS49"/>
  <c r="MT49" s="1"/>
  <c r="MV50"/>
  <c r="MW50" s="1"/>
  <c r="MS51"/>
  <c r="MT51" s="1"/>
  <c r="MU51" s="1"/>
  <c r="MV52"/>
  <c r="MW52" s="1"/>
  <c r="MS53"/>
  <c r="MT53" s="1"/>
  <c r="MV54"/>
  <c r="MW54" s="1"/>
  <c r="MS55"/>
  <c r="MT55" s="1"/>
  <c r="MU58"/>
  <c r="MW58" s="1"/>
  <c r="MS60"/>
  <c r="MT60" s="1"/>
  <c r="MU60" s="1"/>
  <c r="MV61"/>
  <c r="MS62"/>
  <c r="MT62" s="1"/>
  <c r="MV63"/>
  <c r="MW63" s="1"/>
  <c r="MS64"/>
  <c r="MT64" s="1"/>
  <c r="MV65"/>
  <c r="MW65" s="1"/>
  <c r="MS66"/>
  <c r="MT66" s="1"/>
  <c r="MU66" s="1"/>
  <c r="MV67"/>
  <c r="MS68"/>
  <c r="MT68" s="1"/>
  <c r="MU68" s="1"/>
  <c r="MV69"/>
  <c r="MW69" s="1"/>
  <c r="MS70"/>
  <c r="MT70" s="1"/>
  <c r="MV71"/>
  <c r="MW71" s="1"/>
  <c r="MV76"/>
  <c r="MW76" s="1"/>
  <c r="MS77"/>
  <c r="MT77" s="1"/>
  <c r="MU77" s="1"/>
  <c r="MV78"/>
  <c r="MW78" s="1"/>
  <c r="MS79"/>
  <c r="MT79" s="1"/>
  <c r="MV80"/>
  <c r="MW80" s="1"/>
  <c r="MS81"/>
  <c r="MT81" s="1"/>
  <c r="MV82"/>
  <c r="MW82" s="1"/>
  <c r="MS83"/>
  <c r="MT83" s="1"/>
  <c r="MU83" s="1"/>
  <c r="MV84"/>
  <c r="MW84" s="1"/>
  <c r="MS85"/>
  <c r="MT85" s="1"/>
  <c r="MV86"/>
  <c r="MW86" s="1"/>
  <c r="MS87"/>
  <c r="MT87" s="1"/>
  <c r="MM41"/>
  <c r="MM73"/>
  <c r="MK10"/>
  <c r="MM10" s="1"/>
  <c r="MI12"/>
  <c r="MJ12" s="1"/>
  <c r="ML13"/>
  <c r="MI14"/>
  <c r="MJ14" s="1"/>
  <c r="ML15"/>
  <c r="MM15" s="1"/>
  <c r="MI16"/>
  <c r="MJ16" s="1"/>
  <c r="ML17"/>
  <c r="MM17" s="1"/>
  <c r="MI18"/>
  <c r="MJ18" s="1"/>
  <c r="MK18" s="1"/>
  <c r="ML19"/>
  <c r="MM19" s="1"/>
  <c r="MI20"/>
  <c r="MJ20" s="1"/>
  <c r="ML21"/>
  <c r="MM21" s="1"/>
  <c r="MI22"/>
  <c r="MJ22" s="1"/>
  <c r="ML23"/>
  <c r="MM23" s="1"/>
  <c r="MI24"/>
  <c r="MJ24" s="1"/>
  <c r="MK24" s="1"/>
  <c r="MM24" s="1"/>
  <c r="ML25"/>
  <c r="MM25" s="1"/>
  <c r="ML28"/>
  <c r="MI29"/>
  <c r="MJ29" s="1"/>
  <c r="MK29" s="1"/>
  <c r="ML30"/>
  <c r="MM30" s="1"/>
  <c r="MI31"/>
  <c r="MJ31" s="1"/>
  <c r="ML32"/>
  <c r="MM32" s="1"/>
  <c r="MI33"/>
  <c r="MJ33" s="1"/>
  <c r="ML34"/>
  <c r="MI35"/>
  <c r="MJ35" s="1"/>
  <c r="ML36"/>
  <c r="MM36" s="1"/>
  <c r="MI37"/>
  <c r="MJ37" s="1"/>
  <c r="ML38"/>
  <c r="MM38" s="1"/>
  <c r="MI39"/>
  <c r="MJ39" s="1"/>
  <c r="ML40"/>
  <c r="MM40" s="1"/>
  <c r="MI41"/>
  <c r="MJ41" s="1"/>
  <c r="MK42"/>
  <c r="MM42" s="1"/>
  <c r="MI44"/>
  <c r="MJ44" s="1"/>
  <c r="ML45"/>
  <c r="MI46"/>
  <c r="MJ46" s="1"/>
  <c r="ML47"/>
  <c r="MM47" s="1"/>
  <c r="MI48"/>
  <c r="MJ48" s="1"/>
  <c r="ML49"/>
  <c r="MM49" s="1"/>
  <c r="MI50"/>
  <c r="MJ50" s="1"/>
  <c r="MK50" s="1"/>
  <c r="ML51"/>
  <c r="MM51" s="1"/>
  <c r="MI52"/>
  <c r="MJ52" s="1"/>
  <c r="ML53"/>
  <c r="MM53" s="1"/>
  <c r="MI54"/>
  <c r="MJ54" s="1"/>
  <c r="ML55"/>
  <c r="MM55" s="1"/>
  <c r="MI56"/>
  <c r="MJ56" s="1"/>
  <c r="MK56" s="1"/>
  <c r="MM56" s="1"/>
  <c r="ML57"/>
  <c r="MM57" s="1"/>
  <c r="ML60"/>
  <c r="MI61"/>
  <c r="MJ61" s="1"/>
  <c r="MK61" s="1"/>
  <c r="ML62"/>
  <c r="MM62" s="1"/>
  <c r="MI63"/>
  <c r="MJ63" s="1"/>
  <c r="ML64"/>
  <c r="MM64" s="1"/>
  <c r="MI65"/>
  <c r="MJ65" s="1"/>
  <c r="ML66"/>
  <c r="MI67"/>
  <c r="MJ67" s="1"/>
  <c r="ML68"/>
  <c r="MM68" s="1"/>
  <c r="MI69"/>
  <c r="MJ69" s="1"/>
  <c r="ML70"/>
  <c r="MM70" s="1"/>
  <c r="MI71"/>
  <c r="MJ71" s="1"/>
  <c r="ML72"/>
  <c r="MM72" s="1"/>
  <c r="MI73"/>
  <c r="MJ73" s="1"/>
  <c r="MK74"/>
  <c r="MM74" s="1"/>
  <c r="MI76"/>
  <c r="MJ76" s="1"/>
  <c r="ML77"/>
  <c r="MI78"/>
  <c r="MJ78" s="1"/>
  <c r="ML79"/>
  <c r="MM79" s="1"/>
  <c r="MI80"/>
  <c r="MJ80" s="1"/>
  <c r="ML81"/>
  <c r="MM81" s="1"/>
  <c r="MI82"/>
  <c r="MJ82" s="1"/>
  <c r="MK82" s="1"/>
  <c r="ML83"/>
  <c r="MM83" s="1"/>
  <c r="MI84"/>
  <c r="MJ84" s="1"/>
  <c r="ML85"/>
  <c r="MM85" s="1"/>
  <c r="MI86"/>
  <c r="MJ86" s="1"/>
  <c r="ML87"/>
  <c r="MM87" s="1"/>
  <c r="MI88"/>
  <c r="MJ88" s="1"/>
  <c r="MK88" s="1"/>
  <c r="MM88" s="1"/>
  <c r="ML89"/>
  <c r="MM89" s="1"/>
  <c r="ML12"/>
  <c r="MI13"/>
  <c r="MJ13" s="1"/>
  <c r="MK13" s="1"/>
  <c r="ML14"/>
  <c r="MM14" s="1"/>
  <c r="MI15"/>
  <c r="MJ15" s="1"/>
  <c r="ML16"/>
  <c r="MM16" s="1"/>
  <c r="MI17"/>
  <c r="MJ17" s="1"/>
  <c r="ML18"/>
  <c r="MM18" s="1"/>
  <c r="MI19"/>
  <c r="MJ19" s="1"/>
  <c r="ML20"/>
  <c r="MM20" s="1"/>
  <c r="MI21"/>
  <c r="MJ21" s="1"/>
  <c r="ML22"/>
  <c r="MM22" s="1"/>
  <c r="MI23"/>
  <c r="MJ23" s="1"/>
  <c r="MK26"/>
  <c r="MM26" s="1"/>
  <c r="MI28"/>
  <c r="MJ28" s="1"/>
  <c r="ML29"/>
  <c r="MI30"/>
  <c r="MJ30" s="1"/>
  <c r="ML31"/>
  <c r="MM31" s="1"/>
  <c r="MI32"/>
  <c r="MJ32" s="1"/>
  <c r="ML33"/>
  <c r="MM33" s="1"/>
  <c r="MI34"/>
  <c r="MJ34" s="1"/>
  <c r="MK34" s="1"/>
  <c r="ML35"/>
  <c r="MM35" s="1"/>
  <c r="MI36"/>
  <c r="MJ36" s="1"/>
  <c r="ML37"/>
  <c r="MM37" s="1"/>
  <c r="MI38"/>
  <c r="MJ38" s="1"/>
  <c r="ML39"/>
  <c r="MM39" s="1"/>
  <c r="ML44"/>
  <c r="MI45"/>
  <c r="MJ45" s="1"/>
  <c r="MK45" s="1"/>
  <c r="ML46"/>
  <c r="MM46" s="1"/>
  <c r="MI47"/>
  <c r="MJ47" s="1"/>
  <c r="ML48"/>
  <c r="MM48" s="1"/>
  <c r="MI49"/>
  <c r="MJ49" s="1"/>
  <c r="ML50"/>
  <c r="MM50" s="1"/>
  <c r="MI51"/>
  <c r="MJ51" s="1"/>
  <c r="ML52"/>
  <c r="MM52" s="1"/>
  <c r="MI53"/>
  <c r="MJ53" s="1"/>
  <c r="ML54"/>
  <c r="MM54" s="1"/>
  <c r="MI55"/>
  <c r="MJ55" s="1"/>
  <c r="MK58"/>
  <c r="MM58" s="1"/>
  <c r="MI60"/>
  <c r="MJ60" s="1"/>
  <c r="ML61"/>
  <c r="MI62"/>
  <c r="MJ62" s="1"/>
  <c r="ML63"/>
  <c r="MM63" s="1"/>
  <c r="MI64"/>
  <c r="MJ64" s="1"/>
  <c r="ML65"/>
  <c r="MM65" s="1"/>
  <c r="MI66"/>
  <c r="MJ66" s="1"/>
  <c r="MK66" s="1"/>
  <c r="ML67"/>
  <c r="MM67" s="1"/>
  <c r="MI68"/>
  <c r="MJ68" s="1"/>
  <c r="ML69"/>
  <c r="MM69" s="1"/>
  <c r="MI70"/>
  <c r="MJ70" s="1"/>
  <c r="ML71"/>
  <c r="MM71" s="1"/>
  <c r="ML76"/>
  <c r="MI77"/>
  <c r="MJ77" s="1"/>
  <c r="MK77" s="1"/>
  <c r="ML78"/>
  <c r="MM78" s="1"/>
  <c r="MI79"/>
  <c r="MJ79" s="1"/>
  <c r="ML80"/>
  <c r="MM80" s="1"/>
  <c r="MI81"/>
  <c r="MJ81" s="1"/>
  <c r="ML82"/>
  <c r="MM82" s="1"/>
  <c r="MI83"/>
  <c r="MJ83" s="1"/>
  <c r="ML84"/>
  <c r="MM84" s="1"/>
  <c r="MI85"/>
  <c r="MJ85" s="1"/>
  <c r="ML86"/>
  <c r="MM86" s="1"/>
  <c r="MI87"/>
  <c r="MJ87" s="1"/>
  <c r="MC41"/>
  <c r="MC73"/>
  <c r="MC24"/>
  <c r="MC56"/>
  <c r="MC88"/>
  <c r="MA10"/>
  <c r="MC10" s="1"/>
  <c r="LY12"/>
  <c r="LZ12" s="1"/>
  <c r="MB13"/>
  <c r="LY14"/>
  <c r="LZ14" s="1"/>
  <c r="MB15"/>
  <c r="MC15" s="1"/>
  <c r="LY16"/>
  <c r="LZ16" s="1"/>
  <c r="MB17"/>
  <c r="MC17" s="1"/>
  <c r="LY18"/>
  <c r="LZ18" s="1"/>
  <c r="MA18" s="1"/>
  <c r="MB19"/>
  <c r="MC19" s="1"/>
  <c r="LY20"/>
  <c r="LZ20" s="1"/>
  <c r="MB21"/>
  <c r="MC21" s="1"/>
  <c r="LY22"/>
  <c r="LZ22" s="1"/>
  <c r="MB23"/>
  <c r="MC23" s="1"/>
  <c r="LY24"/>
  <c r="LZ24" s="1"/>
  <c r="MB25"/>
  <c r="MC25" s="1"/>
  <c r="MB28"/>
  <c r="LY29"/>
  <c r="LZ29" s="1"/>
  <c r="MA29" s="1"/>
  <c r="MB30"/>
  <c r="MC30" s="1"/>
  <c r="LY31"/>
  <c r="LZ31" s="1"/>
  <c r="MB32"/>
  <c r="MC32" s="1"/>
  <c r="LY33"/>
  <c r="LZ33" s="1"/>
  <c r="MB34"/>
  <c r="LY35"/>
  <c r="LZ35" s="1"/>
  <c r="MB36"/>
  <c r="MC36" s="1"/>
  <c r="LY37"/>
  <c r="LZ37" s="1"/>
  <c r="MB38"/>
  <c r="MC38" s="1"/>
  <c r="LY39"/>
  <c r="LZ39" s="1"/>
  <c r="MB40"/>
  <c r="MC40" s="1"/>
  <c r="LY41"/>
  <c r="LZ41" s="1"/>
  <c r="MA42"/>
  <c r="MC42" s="1"/>
  <c r="LY44"/>
  <c r="LZ44" s="1"/>
  <c r="MB45"/>
  <c r="LY46"/>
  <c r="LZ46" s="1"/>
  <c r="MB47"/>
  <c r="MC47" s="1"/>
  <c r="LY48"/>
  <c r="LZ48" s="1"/>
  <c r="MB49"/>
  <c r="MC49" s="1"/>
  <c r="LY50"/>
  <c r="LZ50" s="1"/>
  <c r="MA50" s="1"/>
  <c r="MB51"/>
  <c r="MC51" s="1"/>
  <c r="LY52"/>
  <c r="LZ52" s="1"/>
  <c r="MB53"/>
  <c r="MC53" s="1"/>
  <c r="LY54"/>
  <c r="LZ54" s="1"/>
  <c r="MB55"/>
  <c r="MC55" s="1"/>
  <c r="LY56"/>
  <c r="LZ56" s="1"/>
  <c r="MB57"/>
  <c r="MC57" s="1"/>
  <c r="MB60"/>
  <c r="LY61"/>
  <c r="LZ61" s="1"/>
  <c r="MA61" s="1"/>
  <c r="MB62"/>
  <c r="MC62" s="1"/>
  <c r="LY63"/>
  <c r="LZ63" s="1"/>
  <c r="MB64"/>
  <c r="MC64" s="1"/>
  <c r="LY65"/>
  <c r="LZ65" s="1"/>
  <c r="MB66"/>
  <c r="LY67"/>
  <c r="LZ67" s="1"/>
  <c r="MB68"/>
  <c r="MC68" s="1"/>
  <c r="LY69"/>
  <c r="LZ69" s="1"/>
  <c r="MB70"/>
  <c r="MC70" s="1"/>
  <c r="LY71"/>
  <c r="LZ71" s="1"/>
  <c r="MB72"/>
  <c r="MC72" s="1"/>
  <c r="LY73"/>
  <c r="LZ73" s="1"/>
  <c r="MA74"/>
  <c r="MC74" s="1"/>
  <c r="LY76"/>
  <c r="LZ76" s="1"/>
  <c r="MB77"/>
  <c r="LY78"/>
  <c r="LZ78" s="1"/>
  <c r="MB79"/>
  <c r="MC79" s="1"/>
  <c r="LY80"/>
  <c r="LZ80" s="1"/>
  <c r="MB81"/>
  <c r="MC81" s="1"/>
  <c r="LY82"/>
  <c r="LZ82" s="1"/>
  <c r="MA82" s="1"/>
  <c r="MB83"/>
  <c r="MC83" s="1"/>
  <c r="LY84"/>
  <c r="LZ84" s="1"/>
  <c r="MB85"/>
  <c r="MC85" s="1"/>
  <c r="LY86"/>
  <c r="LZ86" s="1"/>
  <c r="MB87"/>
  <c r="MC87" s="1"/>
  <c r="LY88"/>
  <c r="LZ88" s="1"/>
  <c r="MB89"/>
  <c r="MC89" s="1"/>
  <c r="MB12"/>
  <c r="LY13"/>
  <c r="LZ13" s="1"/>
  <c r="MA13" s="1"/>
  <c r="MB14"/>
  <c r="MC14" s="1"/>
  <c r="LY15"/>
  <c r="LZ15" s="1"/>
  <c r="MB16"/>
  <c r="MC16" s="1"/>
  <c r="LY17"/>
  <c r="LZ17" s="1"/>
  <c r="MB18"/>
  <c r="LY19"/>
  <c r="LZ19" s="1"/>
  <c r="MB20"/>
  <c r="MC20" s="1"/>
  <c r="LY21"/>
  <c r="LZ21" s="1"/>
  <c r="MB22"/>
  <c r="MC22" s="1"/>
  <c r="LY23"/>
  <c r="LZ23" s="1"/>
  <c r="MA26"/>
  <c r="MC26" s="1"/>
  <c r="LY28"/>
  <c r="LZ28" s="1"/>
  <c r="MB29"/>
  <c r="LY30"/>
  <c r="LZ30" s="1"/>
  <c r="MB31"/>
  <c r="MC31" s="1"/>
  <c r="LY32"/>
  <c r="LZ32" s="1"/>
  <c r="MB33"/>
  <c r="MC33" s="1"/>
  <c r="LY34"/>
  <c r="LZ34" s="1"/>
  <c r="MA34" s="1"/>
  <c r="MB35"/>
  <c r="MC35" s="1"/>
  <c r="LY36"/>
  <c r="LZ36" s="1"/>
  <c r="MB37"/>
  <c r="MC37" s="1"/>
  <c r="LY38"/>
  <c r="LZ38" s="1"/>
  <c r="MB39"/>
  <c r="MC39" s="1"/>
  <c r="MB44"/>
  <c r="LY45"/>
  <c r="LZ45" s="1"/>
  <c r="MA45" s="1"/>
  <c r="MB46"/>
  <c r="MC46" s="1"/>
  <c r="LY47"/>
  <c r="LZ47" s="1"/>
  <c r="MB48"/>
  <c r="MC48" s="1"/>
  <c r="LY49"/>
  <c r="LZ49" s="1"/>
  <c r="MB50"/>
  <c r="MC50" s="1"/>
  <c r="LY51"/>
  <c r="LZ51" s="1"/>
  <c r="MB52"/>
  <c r="MC52" s="1"/>
  <c r="LY53"/>
  <c r="LZ53" s="1"/>
  <c r="MB54"/>
  <c r="MC54" s="1"/>
  <c r="LY55"/>
  <c r="LZ55" s="1"/>
  <c r="MA58"/>
  <c r="MC58" s="1"/>
  <c r="LY60"/>
  <c r="LZ60" s="1"/>
  <c r="MB61"/>
  <c r="LY62"/>
  <c r="LZ62" s="1"/>
  <c r="MB63"/>
  <c r="MC63" s="1"/>
  <c r="LY64"/>
  <c r="LZ64" s="1"/>
  <c r="MB65"/>
  <c r="MC65" s="1"/>
  <c r="LY66"/>
  <c r="LZ66" s="1"/>
  <c r="MA66" s="1"/>
  <c r="MB67"/>
  <c r="MC67" s="1"/>
  <c r="LY68"/>
  <c r="LZ68" s="1"/>
  <c r="MB69"/>
  <c r="MC69" s="1"/>
  <c r="LY70"/>
  <c r="LZ70" s="1"/>
  <c r="MB71"/>
  <c r="MC71" s="1"/>
  <c r="MB76"/>
  <c r="LY77"/>
  <c r="LZ77" s="1"/>
  <c r="MA77" s="1"/>
  <c r="MB78"/>
  <c r="MC78" s="1"/>
  <c r="LY79"/>
  <c r="LZ79" s="1"/>
  <c r="MB80"/>
  <c r="MC80" s="1"/>
  <c r="LY81"/>
  <c r="LZ81" s="1"/>
  <c r="MB82"/>
  <c r="MC82" s="1"/>
  <c r="LY83"/>
  <c r="LZ83" s="1"/>
  <c r="MB84"/>
  <c r="MC84" s="1"/>
  <c r="LY85"/>
  <c r="LZ85" s="1"/>
  <c r="MB86"/>
  <c r="MC86" s="1"/>
  <c r="LY87"/>
  <c r="LZ87" s="1"/>
  <c r="LR41"/>
  <c r="LS41" s="1"/>
  <c r="LR39"/>
  <c r="LS39" s="1"/>
  <c r="LR37"/>
  <c r="LS37" s="1"/>
  <c r="LR35"/>
  <c r="LS35" s="1"/>
  <c r="LR33"/>
  <c r="LS33" s="1"/>
  <c r="LR31"/>
  <c r="LS31" s="1"/>
  <c r="LR29"/>
  <c r="LO72"/>
  <c r="LP72" s="1"/>
  <c r="LO70"/>
  <c r="LP70" s="1"/>
  <c r="LO68"/>
  <c r="LP68" s="1"/>
  <c r="LO66"/>
  <c r="LP66" s="1"/>
  <c r="LQ66" s="1"/>
  <c r="LO64"/>
  <c r="LP64" s="1"/>
  <c r="LO62"/>
  <c r="LP62" s="1"/>
  <c r="LO60"/>
  <c r="LP60" s="1"/>
  <c r="LQ58"/>
  <c r="LS58" s="1"/>
  <c r="LS15"/>
  <c r="LS17"/>
  <c r="LS19"/>
  <c r="LS21"/>
  <c r="LS23"/>
  <c r="LS25"/>
  <c r="LR28"/>
  <c r="LO29"/>
  <c r="LP29" s="1"/>
  <c r="LQ29" s="1"/>
  <c r="LR30"/>
  <c r="LO31"/>
  <c r="LP31" s="1"/>
  <c r="LR32"/>
  <c r="LS32" s="1"/>
  <c r="LO33"/>
  <c r="LP33" s="1"/>
  <c r="LR34"/>
  <c r="LO35"/>
  <c r="LP35" s="1"/>
  <c r="LR36"/>
  <c r="LS36" s="1"/>
  <c r="LO37"/>
  <c r="LP37" s="1"/>
  <c r="LR38"/>
  <c r="LS38" s="1"/>
  <c r="LO39"/>
  <c r="LP39" s="1"/>
  <c r="LR40"/>
  <c r="LS40" s="1"/>
  <c r="LS79"/>
  <c r="LS81"/>
  <c r="LS83"/>
  <c r="LS85"/>
  <c r="LS87"/>
  <c r="LS89"/>
  <c r="LO40"/>
  <c r="LP40" s="1"/>
  <c r="LO38"/>
  <c r="LP38" s="1"/>
  <c r="LO36"/>
  <c r="LP36" s="1"/>
  <c r="LO34"/>
  <c r="LP34" s="1"/>
  <c r="LQ34" s="1"/>
  <c r="LO32"/>
  <c r="LP32" s="1"/>
  <c r="LO30"/>
  <c r="LP30" s="1"/>
  <c r="LO28"/>
  <c r="LP28" s="1"/>
  <c r="LQ26"/>
  <c r="LS26" s="1"/>
  <c r="LR73"/>
  <c r="LS73" s="1"/>
  <c r="LR71"/>
  <c r="LS71" s="1"/>
  <c r="LR69"/>
  <c r="LS69" s="1"/>
  <c r="LR67"/>
  <c r="LS67" s="1"/>
  <c r="LR65"/>
  <c r="LS65" s="1"/>
  <c r="LR63"/>
  <c r="LS63" s="1"/>
  <c r="LR61"/>
  <c r="LS30"/>
  <c r="LR60"/>
  <c r="LO61"/>
  <c r="LP61" s="1"/>
  <c r="LQ61" s="1"/>
  <c r="LR62"/>
  <c r="LS62" s="1"/>
  <c r="LO63"/>
  <c r="LP63" s="1"/>
  <c r="LR64"/>
  <c r="LS64" s="1"/>
  <c r="LO65"/>
  <c r="LP65" s="1"/>
  <c r="LR66"/>
  <c r="LS66" s="1"/>
  <c r="LO67"/>
  <c r="LP67" s="1"/>
  <c r="LR68"/>
  <c r="LS68" s="1"/>
  <c r="LO69"/>
  <c r="LP69" s="1"/>
  <c r="LR70"/>
  <c r="LS70" s="1"/>
  <c r="LO71"/>
  <c r="LP71" s="1"/>
  <c r="LR72"/>
  <c r="LS72" s="1"/>
  <c r="LO73"/>
  <c r="LP73" s="1"/>
  <c r="LR12"/>
  <c r="LO13"/>
  <c r="LP13" s="1"/>
  <c r="LQ13" s="1"/>
  <c r="LS13" s="1"/>
  <c r="LR14"/>
  <c r="LS14" s="1"/>
  <c r="LO15"/>
  <c r="LP15" s="1"/>
  <c r="LR16"/>
  <c r="LS16" s="1"/>
  <c r="LO17"/>
  <c r="LP17" s="1"/>
  <c r="LR18"/>
  <c r="LO19"/>
  <c r="LP19" s="1"/>
  <c r="LR20"/>
  <c r="LS20" s="1"/>
  <c r="LO21"/>
  <c r="LP21" s="1"/>
  <c r="LR22"/>
  <c r="LS22" s="1"/>
  <c r="LO23"/>
  <c r="LP23" s="1"/>
  <c r="LR44"/>
  <c r="LO45"/>
  <c r="LP45" s="1"/>
  <c r="LQ45" s="1"/>
  <c r="LR46"/>
  <c r="LS46" s="1"/>
  <c r="LO47"/>
  <c r="LP47" s="1"/>
  <c r="LR48"/>
  <c r="LS48" s="1"/>
  <c r="LO49"/>
  <c r="LP49" s="1"/>
  <c r="LR50"/>
  <c r="LO51"/>
  <c r="LP51" s="1"/>
  <c r="LR52"/>
  <c r="LS52" s="1"/>
  <c r="LO53"/>
  <c r="LP53" s="1"/>
  <c r="LR54"/>
  <c r="LS54" s="1"/>
  <c r="LO55"/>
  <c r="LP55" s="1"/>
  <c r="LR76"/>
  <c r="LO77"/>
  <c r="LP77" s="1"/>
  <c r="LQ77" s="1"/>
  <c r="LS77" s="1"/>
  <c r="LR78"/>
  <c r="LS78" s="1"/>
  <c r="LO79"/>
  <c r="LP79" s="1"/>
  <c r="LR80"/>
  <c r="LS80" s="1"/>
  <c r="LO81"/>
  <c r="LP81" s="1"/>
  <c r="LR82"/>
  <c r="LO83"/>
  <c r="LP83" s="1"/>
  <c r="LR84"/>
  <c r="LS84" s="1"/>
  <c r="LO85"/>
  <c r="LP85" s="1"/>
  <c r="LR86"/>
  <c r="LS86" s="1"/>
  <c r="LO87"/>
  <c r="LP87" s="1"/>
  <c r="LI41"/>
  <c r="LI73"/>
  <c r="LI24"/>
  <c r="LI56"/>
  <c r="LI88"/>
  <c r="LG10"/>
  <c r="LI10" s="1"/>
  <c r="LE12"/>
  <c r="LF12" s="1"/>
  <c r="LH13"/>
  <c r="LE14"/>
  <c r="LF14" s="1"/>
  <c r="LH15"/>
  <c r="LI15" s="1"/>
  <c r="LE16"/>
  <c r="LF16" s="1"/>
  <c r="LH17"/>
  <c r="LI17" s="1"/>
  <c r="LE18"/>
  <c r="LF18" s="1"/>
  <c r="LH19"/>
  <c r="LI19" s="1"/>
  <c r="LE20"/>
  <c r="LF20" s="1"/>
  <c r="LH21"/>
  <c r="LI21" s="1"/>
  <c r="LE22"/>
  <c r="LF22" s="1"/>
  <c r="LH23"/>
  <c r="LI23" s="1"/>
  <c r="LE24"/>
  <c r="LF24" s="1"/>
  <c r="LH25"/>
  <c r="LI25" s="1"/>
  <c r="LH28"/>
  <c r="LE29"/>
  <c r="LF29" s="1"/>
  <c r="LG29" s="1"/>
  <c r="LH30"/>
  <c r="LI30" s="1"/>
  <c r="LE31"/>
  <c r="LF31" s="1"/>
  <c r="LH32"/>
  <c r="LI32" s="1"/>
  <c r="LE33"/>
  <c r="LF33" s="1"/>
  <c r="LH34"/>
  <c r="LI34" s="1"/>
  <c r="LE35"/>
  <c r="LF35" s="1"/>
  <c r="LH36"/>
  <c r="LI36" s="1"/>
  <c r="LE37"/>
  <c r="LF37" s="1"/>
  <c r="LH38"/>
  <c r="LI38" s="1"/>
  <c r="LE39"/>
  <c r="LF39" s="1"/>
  <c r="LH40"/>
  <c r="LI40" s="1"/>
  <c r="LE41"/>
  <c r="LF41" s="1"/>
  <c r="LG42"/>
  <c r="LI42" s="1"/>
  <c r="LE44"/>
  <c r="LF44" s="1"/>
  <c r="LH45"/>
  <c r="LE46"/>
  <c r="LF46" s="1"/>
  <c r="LH47"/>
  <c r="LI47" s="1"/>
  <c r="LE48"/>
  <c r="LF48" s="1"/>
  <c r="LH49"/>
  <c r="LI49" s="1"/>
  <c r="LE50"/>
  <c r="LF50" s="1"/>
  <c r="LH51"/>
  <c r="LI51" s="1"/>
  <c r="LE52"/>
  <c r="LF52" s="1"/>
  <c r="LH53"/>
  <c r="LI53" s="1"/>
  <c r="LE54"/>
  <c r="LF54" s="1"/>
  <c r="LH55"/>
  <c r="LI55" s="1"/>
  <c r="LE56"/>
  <c r="LF56" s="1"/>
  <c r="LH57"/>
  <c r="LI57" s="1"/>
  <c r="LH60"/>
  <c r="LE61"/>
  <c r="LF61" s="1"/>
  <c r="LG61" s="1"/>
  <c r="LH62"/>
  <c r="LI62" s="1"/>
  <c r="LE63"/>
  <c r="LF63" s="1"/>
  <c r="LH64"/>
  <c r="LI64" s="1"/>
  <c r="LE65"/>
  <c r="LF65" s="1"/>
  <c r="LH66"/>
  <c r="LI66" s="1"/>
  <c r="LE67"/>
  <c r="LF67" s="1"/>
  <c r="LH68"/>
  <c r="LI68" s="1"/>
  <c r="LE69"/>
  <c r="LF69" s="1"/>
  <c r="LH70"/>
  <c r="LI70" s="1"/>
  <c r="LE71"/>
  <c r="LF71" s="1"/>
  <c r="LH72"/>
  <c r="LI72" s="1"/>
  <c r="LE73"/>
  <c r="LF73" s="1"/>
  <c r="LG74"/>
  <c r="LI74" s="1"/>
  <c r="LE76"/>
  <c r="LF76" s="1"/>
  <c r="LH77"/>
  <c r="LE78"/>
  <c r="LF78" s="1"/>
  <c r="LH79"/>
  <c r="LI79" s="1"/>
  <c r="LE80"/>
  <c r="LF80" s="1"/>
  <c r="LH81"/>
  <c r="LI81" s="1"/>
  <c r="LE82"/>
  <c r="LF82" s="1"/>
  <c r="LH83"/>
  <c r="LI83" s="1"/>
  <c r="LE84"/>
  <c r="LF84" s="1"/>
  <c r="LH85"/>
  <c r="LI85" s="1"/>
  <c r="LE86"/>
  <c r="LF86" s="1"/>
  <c r="LH87"/>
  <c r="LI87" s="1"/>
  <c r="LE88"/>
  <c r="LF88" s="1"/>
  <c r="LH89"/>
  <c r="LI89" s="1"/>
  <c r="LH12"/>
  <c r="LE13"/>
  <c r="LF13" s="1"/>
  <c r="LG13" s="1"/>
  <c r="LH14"/>
  <c r="LI14" s="1"/>
  <c r="LE15"/>
  <c r="LF15" s="1"/>
  <c r="LH16"/>
  <c r="LI16" s="1"/>
  <c r="LE17"/>
  <c r="LF17" s="1"/>
  <c r="LH18"/>
  <c r="LI18" s="1"/>
  <c r="LE19"/>
  <c r="LF19" s="1"/>
  <c r="LH20"/>
  <c r="LI20" s="1"/>
  <c r="LE21"/>
  <c r="LF21" s="1"/>
  <c r="LH22"/>
  <c r="LI22" s="1"/>
  <c r="LE23"/>
  <c r="LF23" s="1"/>
  <c r="LG26"/>
  <c r="LI26" s="1"/>
  <c r="LE28"/>
  <c r="LF28" s="1"/>
  <c r="LH29"/>
  <c r="LE30"/>
  <c r="LF30" s="1"/>
  <c r="LH31"/>
  <c r="LI31" s="1"/>
  <c r="LE32"/>
  <c r="LF32" s="1"/>
  <c r="LH33"/>
  <c r="LI33" s="1"/>
  <c r="LE34"/>
  <c r="LF34" s="1"/>
  <c r="LH35"/>
  <c r="LI35" s="1"/>
  <c r="LE36"/>
  <c r="LF36" s="1"/>
  <c r="LH37"/>
  <c r="LI37" s="1"/>
  <c r="LE38"/>
  <c r="LF38" s="1"/>
  <c r="LH39"/>
  <c r="LI39" s="1"/>
  <c r="LH44"/>
  <c r="LE45"/>
  <c r="LF45" s="1"/>
  <c r="LG45" s="1"/>
  <c r="LH46"/>
  <c r="LI46" s="1"/>
  <c r="LE47"/>
  <c r="LF47" s="1"/>
  <c r="LH48"/>
  <c r="LI48" s="1"/>
  <c r="LE49"/>
  <c r="LF49" s="1"/>
  <c r="LH50"/>
  <c r="LI50" s="1"/>
  <c r="LE51"/>
  <c r="LF51" s="1"/>
  <c r="LH52"/>
  <c r="LI52" s="1"/>
  <c r="LE53"/>
  <c r="LF53" s="1"/>
  <c r="LH54"/>
  <c r="LI54" s="1"/>
  <c r="LE55"/>
  <c r="LF55" s="1"/>
  <c r="LG58"/>
  <c r="LI58" s="1"/>
  <c r="LE60"/>
  <c r="LF60" s="1"/>
  <c r="LH61"/>
  <c r="LE62"/>
  <c r="LF62" s="1"/>
  <c r="LH63"/>
  <c r="LI63" s="1"/>
  <c r="LE64"/>
  <c r="LF64" s="1"/>
  <c r="LH65"/>
  <c r="LI65" s="1"/>
  <c r="LE66"/>
  <c r="LF66" s="1"/>
  <c r="LH67"/>
  <c r="LI67" s="1"/>
  <c r="LE68"/>
  <c r="LF68" s="1"/>
  <c r="LH69"/>
  <c r="LI69" s="1"/>
  <c r="LE70"/>
  <c r="LF70" s="1"/>
  <c r="LH71"/>
  <c r="LI71" s="1"/>
  <c r="LH76"/>
  <c r="LE77"/>
  <c r="LF77" s="1"/>
  <c r="LG77" s="1"/>
  <c r="LH78"/>
  <c r="LI78" s="1"/>
  <c r="LE79"/>
  <c r="LF79" s="1"/>
  <c r="LH80"/>
  <c r="LI80" s="1"/>
  <c r="LE81"/>
  <c r="LF81" s="1"/>
  <c r="LH82"/>
  <c r="LI82" s="1"/>
  <c r="LE83"/>
  <c r="LF83" s="1"/>
  <c r="LH84"/>
  <c r="LI84" s="1"/>
  <c r="LE85"/>
  <c r="LF85" s="1"/>
  <c r="LH86"/>
  <c r="LI86" s="1"/>
  <c r="LE87"/>
  <c r="LF87" s="1"/>
  <c r="KZ24"/>
  <c r="KZ88"/>
  <c r="KX41"/>
  <c r="KY41" s="1"/>
  <c r="KX39"/>
  <c r="KY39" s="1"/>
  <c r="KX37"/>
  <c r="KY37" s="1"/>
  <c r="KX35"/>
  <c r="KY35" s="1"/>
  <c r="KX33"/>
  <c r="KY33" s="1"/>
  <c r="KX31"/>
  <c r="KY31" s="1"/>
  <c r="KX29"/>
  <c r="KU72"/>
  <c r="KV72" s="1"/>
  <c r="KU70"/>
  <c r="KV70" s="1"/>
  <c r="KU68"/>
  <c r="KV68" s="1"/>
  <c r="KU66"/>
  <c r="KV66" s="1"/>
  <c r="KW66" s="1"/>
  <c r="KU64"/>
  <c r="KV64" s="1"/>
  <c r="KU62"/>
  <c r="KV62" s="1"/>
  <c r="KU60"/>
  <c r="KV60" s="1"/>
  <c r="KW58"/>
  <c r="KY58" s="1"/>
  <c r="KY15"/>
  <c r="KY17"/>
  <c r="KY19"/>
  <c r="KY21"/>
  <c r="KY23"/>
  <c r="KY25"/>
  <c r="KX28"/>
  <c r="KU29"/>
  <c r="KV29" s="1"/>
  <c r="KW29" s="1"/>
  <c r="KX30"/>
  <c r="KU31"/>
  <c r="KV31" s="1"/>
  <c r="KX32"/>
  <c r="KY32" s="1"/>
  <c r="KU33"/>
  <c r="KV33" s="1"/>
  <c r="KX34"/>
  <c r="KU35"/>
  <c r="KV35" s="1"/>
  <c r="KX36"/>
  <c r="KY36" s="1"/>
  <c r="KU37"/>
  <c r="KV37" s="1"/>
  <c r="KX38"/>
  <c r="KY38" s="1"/>
  <c r="KU39"/>
  <c r="KV39" s="1"/>
  <c r="KX40"/>
  <c r="KY40" s="1"/>
  <c r="KY79"/>
  <c r="KY81"/>
  <c r="KY83"/>
  <c r="KY85"/>
  <c r="KY87"/>
  <c r="KY89"/>
  <c r="KU40"/>
  <c r="KV40" s="1"/>
  <c r="KU38"/>
  <c r="KV38" s="1"/>
  <c r="KU36"/>
  <c r="KV36" s="1"/>
  <c r="KU34"/>
  <c r="KV34" s="1"/>
  <c r="KW34" s="1"/>
  <c r="KY34" s="1"/>
  <c r="KU32"/>
  <c r="KV32" s="1"/>
  <c r="KU30"/>
  <c r="KV30" s="1"/>
  <c r="KU28"/>
  <c r="KV28" s="1"/>
  <c r="KW26"/>
  <c r="KY26" s="1"/>
  <c r="KX73"/>
  <c r="KY73" s="1"/>
  <c r="KX71"/>
  <c r="KY71" s="1"/>
  <c r="KX69"/>
  <c r="KY69" s="1"/>
  <c r="KX67"/>
  <c r="KY67" s="1"/>
  <c r="KX65"/>
  <c r="KY65" s="1"/>
  <c r="KX63"/>
  <c r="KY63" s="1"/>
  <c r="KX61"/>
  <c r="KY30"/>
  <c r="KX60"/>
  <c r="KX62"/>
  <c r="KY62" s="1"/>
  <c r="KX64"/>
  <c r="KY64" s="1"/>
  <c r="KX66"/>
  <c r="KX68"/>
  <c r="KY68" s="1"/>
  <c r="KX70"/>
  <c r="KY70" s="1"/>
  <c r="KX72"/>
  <c r="KY72" s="1"/>
  <c r="KX12"/>
  <c r="KU13"/>
  <c r="KV13" s="1"/>
  <c r="KW13" s="1"/>
  <c r="KY13" s="1"/>
  <c r="KX14"/>
  <c r="KY14" s="1"/>
  <c r="KU15"/>
  <c r="KV15" s="1"/>
  <c r="KX16"/>
  <c r="KY16" s="1"/>
  <c r="KU17"/>
  <c r="KV17" s="1"/>
  <c r="KX18"/>
  <c r="KU19"/>
  <c r="KV19" s="1"/>
  <c r="KX20"/>
  <c r="KY20" s="1"/>
  <c r="KU21"/>
  <c r="KV21" s="1"/>
  <c r="KX22"/>
  <c r="KY22" s="1"/>
  <c r="KU23"/>
  <c r="KV23" s="1"/>
  <c r="KX44"/>
  <c r="KU45"/>
  <c r="KV45" s="1"/>
  <c r="KW45" s="1"/>
  <c r="KY45" s="1"/>
  <c r="KZ45" s="1"/>
  <c r="KX46"/>
  <c r="KY46" s="1"/>
  <c r="KU47"/>
  <c r="KV47" s="1"/>
  <c r="KX48"/>
  <c r="KY48" s="1"/>
  <c r="KU49"/>
  <c r="KV49" s="1"/>
  <c r="KX50"/>
  <c r="KU51"/>
  <c r="KV51" s="1"/>
  <c r="KX52"/>
  <c r="KY52" s="1"/>
  <c r="KU53"/>
  <c r="KV53" s="1"/>
  <c r="KX54"/>
  <c r="KY54" s="1"/>
  <c r="KU55"/>
  <c r="KV55" s="1"/>
  <c r="KX76"/>
  <c r="KU77"/>
  <c r="KV77" s="1"/>
  <c r="KW77" s="1"/>
  <c r="KY77" s="1"/>
  <c r="KX78"/>
  <c r="KY78" s="1"/>
  <c r="KU79"/>
  <c r="KV79" s="1"/>
  <c r="KX80"/>
  <c r="KY80" s="1"/>
  <c r="KU81"/>
  <c r="KV81" s="1"/>
  <c r="KX82"/>
  <c r="KU83"/>
  <c r="KV83" s="1"/>
  <c r="KX84"/>
  <c r="KY84" s="1"/>
  <c r="KU85"/>
  <c r="KV85" s="1"/>
  <c r="KX86"/>
  <c r="KY86" s="1"/>
  <c r="KU87"/>
  <c r="KV87" s="1"/>
  <c r="KP72"/>
  <c r="KK24"/>
  <c r="KL24" s="1"/>
  <c r="KK22"/>
  <c r="KL22" s="1"/>
  <c r="KK20"/>
  <c r="KL20" s="1"/>
  <c r="KK18"/>
  <c r="KL18" s="1"/>
  <c r="KM18" s="1"/>
  <c r="KK16"/>
  <c r="KL16" s="1"/>
  <c r="KK14"/>
  <c r="KL14" s="1"/>
  <c r="KK12"/>
  <c r="KL12" s="1"/>
  <c r="KM10"/>
  <c r="KO10" s="1"/>
  <c r="KN57"/>
  <c r="KO57" s="1"/>
  <c r="KN55"/>
  <c r="KO55" s="1"/>
  <c r="KN53"/>
  <c r="KO53" s="1"/>
  <c r="KN51"/>
  <c r="KO51" s="1"/>
  <c r="KN49"/>
  <c r="KO49" s="1"/>
  <c r="KN47"/>
  <c r="KO47" s="1"/>
  <c r="KN45"/>
  <c r="KK88"/>
  <c r="KL88" s="1"/>
  <c r="KK86"/>
  <c r="KL86" s="1"/>
  <c r="KK84"/>
  <c r="KL84" s="1"/>
  <c r="KK82"/>
  <c r="KL82" s="1"/>
  <c r="KM82" s="1"/>
  <c r="KK80"/>
  <c r="KL80" s="1"/>
  <c r="KK78"/>
  <c r="KL78" s="1"/>
  <c r="KK76"/>
  <c r="KL76" s="1"/>
  <c r="KM74"/>
  <c r="KO74" s="1"/>
  <c r="KN25"/>
  <c r="KO25" s="1"/>
  <c r="KN23"/>
  <c r="KO23" s="1"/>
  <c r="KN21"/>
  <c r="KO21" s="1"/>
  <c r="KN19"/>
  <c r="KO19" s="1"/>
  <c r="KN17"/>
  <c r="KO17" s="1"/>
  <c r="KN15"/>
  <c r="KO15" s="1"/>
  <c r="KN13"/>
  <c r="KK56"/>
  <c r="KL56" s="1"/>
  <c r="KK54"/>
  <c r="KL54" s="1"/>
  <c r="KK52"/>
  <c r="KL52" s="1"/>
  <c r="KK50"/>
  <c r="KL50" s="1"/>
  <c r="KM50" s="1"/>
  <c r="KK48"/>
  <c r="KL48" s="1"/>
  <c r="KK46"/>
  <c r="KL46" s="1"/>
  <c r="KK44"/>
  <c r="KL44" s="1"/>
  <c r="KM42"/>
  <c r="KO42" s="1"/>
  <c r="KN89"/>
  <c r="KO89" s="1"/>
  <c r="KN87"/>
  <c r="KO87" s="1"/>
  <c r="KN85"/>
  <c r="KO85" s="1"/>
  <c r="KN83"/>
  <c r="KO83" s="1"/>
  <c r="KN81"/>
  <c r="KO81" s="1"/>
  <c r="KN79"/>
  <c r="KO79" s="1"/>
  <c r="KN77"/>
  <c r="KN44"/>
  <c r="KN46"/>
  <c r="KO46" s="1"/>
  <c r="KN48"/>
  <c r="KO48" s="1"/>
  <c r="KN50"/>
  <c r="KN52"/>
  <c r="KN54"/>
  <c r="KO54" s="1"/>
  <c r="KN56"/>
  <c r="KO56" s="1"/>
  <c r="KN12"/>
  <c r="KK13"/>
  <c r="KL13" s="1"/>
  <c r="KM13" s="1"/>
  <c r="KN14"/>
  <c r="KO14" s="1"/>
  <c r="KK15"/>
  <c r="KL15" s="1"/>
  <c r="KN16"/>
  <c r="KO16" s="1"/>
  <c r="KK17"/>
  <c r="KL17" s="1"/>
  <c r="KN18"/>
  <c r="KK19"/>
  <c r="KL19" s="1"/>
  <c r="KN20"/>
  <c r="KO20" s="1"/>
  <c r="KK21"/>
  <c r="KL21" s="1"/>
  <c r="KN22"/>
  <c r="KO22" s="1"/>
  <c r="KK23"/>
  <c r="KL23" s="1"/>
  <c r="KN24"/>
  <c r="KO24" s="1"/>
  <c r="KK25"/>
  <c r="KL25" s="1"/>
  <c r="KO52"/>
  <c r="KO63"/>
  <c r="KO65"/>
  <c r="KO67"/>
  <c r="KO69"/>
  <c r="KO71"/>
  <c r="KO73"/>
  <c r="KN76"/>
  <c r="KK77"/>
  <c r="KL77" s="1"/>
  <c r="KM77" s="1"/>
  <c r="KN78"/>
  <c r="KO78" s="1"/>
  <c r="KK79"/>
  <c r="KL79" s="1"/>
  <c r="KN80"/>
  <c r="KO80" s="1"/>
  <c r="KK81"/>
  <c r="KL81" s="1"/>
  <c r="KN82"/>
  <c r="KK83"/>
  <c r="KL83" s="1"/>
  <c r="KN84"/>
  <c r="KO84" s="1"/>
  <c r="KK85"/>
  <c r="KL85" s="1"/>
  <c r="KN86"/>
  <c r="KO86" s="1"/>
  <c r="KK87"/>
  <c r="KL87" s="1"/>
  <c r="KN88"/>
  <c r="KO88" s="1"/>
  <c r="KK89"/>
  <c r="KL89" s="1"/>
  <c r="KN28"/>
  <c r="KK29"/>
  <c r="KL29" s="1"/>
  <c r="KM29" s="1"/>
  <c r="KN30"/>
  <c r="KO30" s="1"/>
  <c r="KK31"/>
  <c r="KL31" s="1"/>
  <c r="KN32"/>
  <c r="KO32" s="1"/>
  <c r="KK33"/>
  <c r="KL33" s="1"/>
  <c r="KN34"/>
  <c r="KK35"/>
  <c r="KL35" s="1"/>
  <c r="KN36"/>
  <c r="KO36" s="1"/>
  <c r="KK37"/>
  <c r="KL37" s="1"/>
  <c r="KN38"/>
  <c r="KO38" s="1"/>
  <c r="KK39"/>
  <c r="KL39" s="1"/>
  <c r="KN60"/>
  <c r="KK61"/>
  <c r="KL61" s="1"/>
  <c r="KM61" s="1"/>
  <c r="KO61" s="1"/>
  <c r="KN62"/>
  <c r="KO62" s="1"/>
  <c r="KK63"/>
  <c r="KL63" s="1"/>
  <c r="KN64"/>
  <c r="KO64" s="1"/>
  <c r="KK65"/>
  <c r="KL65" s="1"/>
  <c r="KN66"/>
  <c r="KK67"/>
  <c r="KL67" s="1"/>
  <c r="KN68"/>
  <c r="KO68" s="1"/>
  <c r="KK69"/>
  <c r="KL69" s="1"/>
  <c r="KN70"/>
  <c r="KO70" s="1"/>
  <c r="KK71"/>
  <c r="KL71" s="1"/>
  <c r="KE41"/>
  <c r="KE73"/>
  <c r="KE24"/>
  <c r="KE56"/>
  <c r="KE88"/>
  <c r="KC10"/>
  <c r="KE10" s="1"/>
  <c r="KA12"/>
  <c r="KB12" s="1"/>
  <c r="KD13"/>
  <c r="KA14"/>
  <c r="KB14" s="1"/>
  <c r="KD15"/>
  <c r="KE15" s="1"/>
  <c r="KA16"/>
  <c r="KB16" s="1"/>
  <c r="KD17"/>
  <c r="KE17" s="1"/>
  <c r="KA18"/>
  <c r="KB18" s="1"/>
  <c r="KC18" s="1"/>
  <c r="KD19"/>
  <c r="KE19" s="1"/>
  <c r="KA20"/>
  <c r="KB20" s="1"/>
  <c r="KD21"/>
  <c r="KE21" s="1"/>
  <c r="KA22"/>
  <c r="KB22" s="1"/>
  <c r="KD23"/>
  <c r="KE23" s="1"/>
  <c r="KA24"/>
  <c r="KB24" s="1"/>
  <c r="KD25"/>
  <c r="KE25" s="1"/>
  <c r="KD28"/>
  <c r="KA29"/>
  <c r="KB29" s="1"/>
  <c r="KC29" s="1"/>
  <c r="KD30"/>
  <c r="KE30" s="1"/>
  <c r="KA31"/>
  <c r="KB31" s="1"/>
  <c r="KD32"/>
  <c r="KE32" s="1"/>
  <c r="KA33"/>
  <c r="KB33" s="1"/>
  <c r="KD34"/>
  <c r="KA35"/>
  <c r="KB35" s="1"/>
  <c r="KD36"/>
  <c r="KE36" s="1"/>
  <c r="KA37"/>
  <c r="KB37" s="1"/>
  <c r="KD38"/>
  <c r="KE38" s="1"/>
  <c r="KA39"/>
  <c r="KB39" s="1"/>
  <c r="KD40"/>
  <c r="KE40" s="1"/>
  <c r="KA41"/>
  <c r="KB41" s="1"/>
  <c r="KC42"/>
  <c r="KE42" s="1"/>
  <c r="KA44"/>
  <c r="KB44" s="1"/>
  <c r="KD45"/>
  <c r="KA46"/>
  <c r="KB46" s="1"/>
  <c r="KD47"/>
  <c r="KE47" s="1"/>
  <c r="KA48"/>
  <c r="KB48" s="1"/>
  <c r="KD49"/>
  <c r="KE49" s="1"/>
  <c r="KA50"/>
  <c r="KB50" s="1"/>
  <c r="KC50" s="1"/>
  <c r="KD51"/>
  <c r="KE51" s="1"/>
  <c r="KA52"/>
  <c r="KB52" s="1"/>
  <c r="KD53"/>
  <c r="KE53" s="1"/>
  <c r="KA54"/>
  <c r="KB54" s="1"/>
  <c r="KD55"/>
  <c r="KE55" s="1"/>
  <c r="KA56"/>
  <c r="KB56" s="1"/>
  <c r="KD57"/>
  <c r="KE57" s="1"/>
  <c r="KD60"/>
  <c r="KA61"/>
  <c r="KB61" s="1"/>
  <c r="KC61" s="1"/>
  <c r="KD62"/>
  <c r="KE62" s="1"/>
  <c r="KA63"/>
  <c r="KB63" s="1"/>
  <c r="KD64"/>
  <c r="KE64" s="1"/>
  <c r="KA65"/>
  <c r="KB65" s="1"/>
  <c r="KD66"/>
  <c r="KA67"/>
  <c r="KB67" s="1"/>
  <c r="KD68"/>
  <c r="KE68" s="1"/>
  <c r="KA69"/>
  <c r="KB69" s="1"/>
  <c r="KD70"/>
  <c r="KE70" s="1"/>
  <c r="KA71"/>
  <c r="KB71" s="1"/>
  <c r="KD72"/>
  <c r="KE72" s="1"/>
  <c r="KA73"/>
  <c r="KB73" s="1"/>
  <c r="KC74"/>
  <c r="KE74" s="1"/>
  <c r="KA76"/>
  <c r="KB76" s="1"/>
  <c r="KD77"/>
  <c r="KA78"/>
  <c r="KB78" s="1"/>
  <c r="KD79"/>
  <c r="KE79" s="1"/>
  <c r="KA80"/>
  <c r="KB80" s="1"/>
  <c r="KD81"/>
  <c r="KE81" s="1"/>
  <c r="KA82"/>
  <c r="KB82" s="1"/>
  <c r="KC82" s="1"/>
  <c r="KD83"/>
  <c r="KE83" s="1"/>
  <c r="KA84"/>
  <c r="KB84" s="1"/>
  <c r="KD85"/>
  <c r="KE85" s="1"/>
  <c r="KA86"/>
  <c r="KB86" s="1"/>
  <c r="KD87"/>
  <c r="KE87" s="1"/>
  <c r="KA88"/>
  <c r="KB88" s="1"/>
  <c r="KD89"/>
  <c r="KE89" s="1"/>
  <c r="KD12"/>
  <c r="KA13"/>
  <c r="KB13" s="1"/>
  <c r="KC13" s="1"/>
  <c r="KD14"/>
  <c r="KE14" s="1"/>
  <c r="KA15"/>
  <c r="KB15" s="1"/>
  <c r="KD16"/>
  <c r="KE16" s="1"/>
  <c r="KA17"/>
  <c r="KB17" s="1"/>
  <c r="KD18"/>
  <c r="KE18" s="1"/>
  <c r="KA19"/>
  <c r="KB19" s="1"/>
  <c r="KD20"/>
  <c r="KE20" s="1"/>
  <c r="KA21"/>
  <c r="KB21" s="1"/>
  <c r="KD22"/>
  <c r="KE22" s="1"/>
  <c r="KA23"/>
  <c r="KB23" s="1"/>
  <c r="KC26"/>
  <c r="KE26" s="1"/>
  <c r="KA28"/>
  <c r="KB28" s="1"/>
  <c r="KD29"/>
  <c r="KA30"/>
  <c r="KB30" s="1"/>
  <c r="KD31"/>
  <c r="KE31" s="1"/>
  <c r="KA32"/>
  <c r="KB32" s="1"/>
  <c r="KD33"/>
  <c r="KE33" s="1"/>
  <c r="KA34"/>
  <c r="KB34" s="1"/>
  <c r="KC34" s="1"/>
  <c r="KD35"/>
  <c r="KE35" s="1"/>
  <c r="KA36"/>
  <c r="KB36" s="1"/>
  <c r="KD37"/>
  <c r="KE37" s="1"/>
  <c r="KA38"/>
  <c r="KB38" s="1"/>
  <c r="KD39"/>
  <c r="KE39" s="1"/>
  <c r="KD44"/>
  <c r="KA45"/>
  <c r="KB45" s="1"/>
  <c r="KC45" s="1"/>
  <c r="KD46"/>
  <c r="KE46" s="1"/>
  <c r="KA47"/>
  <c r="KB47" s="1"/>
  <c r="KD48"/>
  <c r="KE48" s="1"/>
  <c r="KA49"/>
  <c r="KB49" s="1"/>
  <c r="KD50"/>
  <c r="KE50" s="1"/>
  <c r="KA51"/>
  <c r="KB51" s="1"/>
  <c r="KD52"/>
  <c r="KE52" s="1"/>
  <c r="KA53"/>
  <c r="KB53" s="1"/>
  <c r="KD54"/>
  <c r="KE54" s="1"/>
  <c r="KA55"/>
  <c r="KB55" s="1"/>
  <c r="KC58"/>
  <c r="KE58" s="1"/>
  <c r="KA60"/>
  <c r="KB60" s="1"/>
  <c r="KD61"/>
  <c r="KA62"/>
  <c r="KB62" s="1"/>
  <c r="KD63"/>
  <c r="KE63" s="1"/>
  <c r="KA64"/>
  <c r="KB64" s="1"/>
  <c r="KD65"/>
  <c r="KE65" s="1"/>
  <c r="KA66"/>
  <c r="KB66" s="1"/>
  <c r="KC66" s="1"/>
  <c r="KD67"/>
  <c r="KE67" s="1"/>
  <c r="KA68"/>
  <c r="KB68" s="1"/>
  <c r="KD69"/>
  <c r="KE69" s="1"/>
  <c r="KA70"/>
  <c r="KB70" s="1"/>
  <c r="KD71"/>
  <c r="KE71" s="1"/>
  <c r="KD76"/>
  <c r="KA77"/>
  <c r="KB77" s="1"/>
  <c r="KC77" s="1"/>
  <c r="KD78"/>
  <c r="KE78" s="1"/>
  <c r="KA79"/>
  <c r="KB79" s="1"/>
  <c r="KD80"/>
  <c r="KE80" s="1"/>
  <c r="KA81"/>
  <c r="KB81" s="1"/>
  <c r="KD82"/>
  <c r="KE82" s="1"/>
  <c r="KA83"/>
  <c r="KB83" s="1"/>
  <c r="KD84"/>
  <c r="KE84" s="1"/>
  <c r="KA85"/>
  <c r="KB85" s="1"/>
  <c r="KD86"/>
  <c r="KE86" s="1"/>
  <c r="KA87"/>
  <c r="KB87" s="1"/>
  <c r="JV10"/>
  <c r="JV88"/>
  <c r="JV24"/>
  <c r="JV42"/>
  <c r="JV56"/>
  <c r="JV74"/>
  <c r="JT41"/>
  <c r="JU41" s="1"/>
  <c r="JT39"/>
  <c r="JU39" s="1"/>
  <c r="JT37"/>
  <c r="JU37" s="1"/>
  <c r="JT35"/>
  <c r="JU35" s="1"/>
  <c r="JT33"/>
  <c r="JU33" s="1"/>
  <c r="JT31"/>
  <c r="JU31" s="1"/>
  <c r="JT29"/>
  <c r="JQ72"/>
  <c r="JR72" s="1"/>
  <c r="JQ70"/>
  <c r="JR70" s="1"/>
  <c r="JQ68"/>
  <c r="JR68" s="1"/>
  <c r="JQ66"/>
  <c r="JR66" s="1"/>
  <c r="JQ64"/>
  <c r="JR64" s="1"/>
  <c r="JQ62"/>
  <c r="JR62" s="1"/>
  <c r="JQ60"/>
  <c r="JR60" s="1"/>
  <c r="JS58"/>
  <c r="JU58" s="1"/>
  <c r="JU15"/>
  <c r="JU17"/>
  <c r="JU19"/>
  <c r="JU21"/>
  <c r="JU23"/>
  <c r="JU25"/>
  <c r="JT28"/>
  <c r="JQ29"/>
  <c r="JR29" s="1"/>
  <c r="JS29" s="1"/>
  <c r="JT30"/>
  <c r="JQ31"/>
  <c r="JR31" s="1"/>
  <c r="JT32"/>
  <c r="JU32" s="1"/>
  <c r="JQ33"/>
  <c r="JR33" s="1"/>
  <c r="JT34"/>
  <c r="JQ35"/>
  <c r="JR35" s="1"/>
  <c r="JT36"/>
  <c r="JU36" s="1"/>
  <c r="JQ37"/>
  <c r="JR37" s="1"/>
  <c r="JT38"/>
  <c r="JQ39"/>
  <c r="JR39" s="1"/>
  <c r="JT40"/>
  <c r="JU40" s="1"/>
  <c r="JU79"/>
  <c r="JU81"/>
  <c r="JU83"/>
  <c r="JU85"/>
  <c r="JU87"/>
  <c r="JU89"/>
  <c r="JQ40"/>
  <c r="JR40" s="1"/>
  <c r="JQ38"/>
  <c r="JR38" s="1"/>
  <c r="JQ36"/>
  <c r="JR36" s="1"/>
  <c r="JQ34"/>
  <c r="JR34" s="1"/>
  <c r="JQ32"/>
  <c r="JR32" s="1"/>
  <c r="JQ30"/>
  <c r="JR30" s="1"/>
  <c r="JQ28"/>
  <c r="JR28" s="1"/>
  <c r="JS26"/>
  <c r="JU26" s="1"/>
  <c r="JT73"/>
  <c r="JU73" s="1"/>
  <c r="JT71"/>
  <c r="JU71" s="1"/>
  <c r="JT69"/>
  <c r="JU69" s="1"/>
  <c r="JT67"/>
  <c r="JU67" s="1"/>
  <c r="JT65"/>
  <c r="JU65" s="1"/>
  <c r="JT63"/>
  <c r="JU63" s="1"/>
  <c r="JT61"/>
  <c r="JU61" s="1"/>
  <c r="JU30"/>
  <c r="JU34"/>
  <c r="JU38"/>
  <c r="JV47"/>
  <c r="JV51"/>
  <c r="JV55"/>
  <c r="JT60"/>
  <c r="JT62"/>
  <c r="JU62" s="1"/>
  <c r="JT64"/>
  <c r="JU64" s="1"/>
  <c r="JQ65"/>
  <c r="JR65" s="1"/>
  <c r="JT66"/>
  <c r="JU66" s="1"/>
  <c r="JQ67"/>
  <c r="JR67" s="1"/>
  <c r="JT68"/>
  <c r="JU68" s="1"/>
  <c r="JQ69"/>
  <c r="JR69" s="1"/>
  <c r="JT70"/>
  <c r="JU70" s="1"/>
  <c r="JQ71"/>
  <c r="JR71" s="1"/>
  <c r="JT72"/>
  <c r="JU72" s="1"/>
  <c r="JQ73"/>
  <c r="JR73" s="1"/>
  <c r="JT12"/>
  <c r="JQ13"/>
  <c r="JR13" s="1"/>
  <c r="JS13" s="1"/>
  <c r="JU13" s="1"/>
  <c r="JT14"/>
  <c r="JU14" s="1"/>
  <c r="JQ15"/>
  <c r="JR15" s="1"/>
  <c r="JT16"/>
  <c r="JU16" s="1"/>
  <c r="JQ17"/>
  <c r="JR17" s="1"/>
  <c r="JT18"/>
  <c r="JU18" s="1"/>
  <c r="JQ19"/>
  <c r="JR19" s="1"/>
  <c r="JT20"/>
  <c r="JU20" s="1"/>
  <c r="JQ21"/>
  <c r="JR21" s="1"/>
  <c r="JT22"/>
  <c r="JU22" s="1"/>
  <c r="JQ23"/>
  <c r="JR23" s="1"/>
  <c r="JT44"/>
  <c r="JQ45"/>
  <c r="JR45" s="1"/>
  <c r="JS45" s="1"/>
  <c r="JU45" s="1"/>
  <c r="JV45" s="1"/>
  <c r="JT46"/>
  <c r="JU46" s="1"/>
  <c r="JQ47"/>
  <c r="JR47" s="1"/>
  <c r="JT48"/>
  <c r="JU48" s="1"/>
  <c r="JQ49"/>
  <c r="JR49" s="1"/>
  <c r="JT50"/>
  <c r="JU50" s="1"/>
  <c r="JQ51"/>
  <c r="JR51" s="1"/>
  <c r="JT52"/>
  <c r="JU52" s="1"/>
  <c r="JQ53"/>
  <c r="JR53" s="1"/>
  <c r="JT54"/>
  <c r="JU54" s="1"/>
  <c r="JQ55"/>
  <c r="JR55" s="1"/>
  <c r="JT76"/>
  <c r="JQ77"/>
  <c r="JR77" s="1"/>
  <c r="JS77" s="1"/>
  <c r="JU77" s="1"/>
  <c r="JT78"/>
  <c r="JU78" s="1"/>
  <c r="JQ79"/>
  <c r="JR79" s="1"/>
  <c r="JT80"/>
  <c r="JU80" s="1"/>
  <c r="JQ81"/>
  <c r="JR81" s="1"/>
  <c r="JT82"/>
  <c r="JU82" s="1"/>
  <c r="JQ83"/>
  <c r="JR83" s="1"/>
  <c r="JT84"/>
  <c r="JU84" s="1"/>
  <c r="JQ85"/>
  <c r="JR85" s="1"/>
  <c r="JT86"/>
  <c r="JU86" s="1"/>
  <c r="JQ87"/>
  <c r="JR87" s="1"/>
  <c r="JK24"/>
  <c r="JK56"/>
  <c r="JK88"/>
  <c r="JI10"/>
  <c r="JK10" s="1"/>
  <c r="JG12"/>
  <c r="JH12" s="1"/>
  <c r="JJ13"/>
  <c r="JG14"/>
  <c r="JH14" s="1"/>
  <c r="JJ15"/>
  <c r="JG16"/>
  <c r="JH16" s="1"/>
  <c r="JJ17"/>
  <c r="JK17" s="1"/>
  <c r="JG18"/>
  <c r="JH18" s="1"/>
  <c r="JI18" s="1"/>
  <c r="JJ19"/>
  <c r="JK19" s="1"/>
  <c r="JG20"/>
  <c r="JH20" s="1"/>
  <c r="JJ21"/>
  <c r="JK21" s="1"/>
  <c r="JG22"/>
  <c r="JH22" s="1"/>
  <c r="JI22" s="1"/>
  <c r="JJ23"/>
  <c r="JK23" s="1"/>
  <c r="JG24"/>
  <c r="JH24" s="1"/>
  <c r="JJ25"/>
  <c r="JK25" s="1"/>
  <c r="JJ28"/>
  <c r="JG29"/>
  <c r="JH29" s="1"/>
  <c r="JI29" s="1"/>
  <c r="JJ30"/>
  <c r="JK30" s="1"/>
  <c r="JG31"/>
  <c r="JH31" s="1"/>
  <c r="JI31" s="1"/>
  <c r="JJ32"/>
  <c r="JK32" s="1"/>
  <c r="JG33"/>
  <c r="JH33" s="1"/>
  <c r="JJ34"/>
  <c r="JG35"/>
  <c r="JH35" s="1"/>
  <c r="JJ36"/>
  <c r="JK36" s="1"/>
  <c r="JG37"/>
  <c r="JH37" s="1"/>
  <c r="JJ38"/>
  <c r="JG39"/>
  <c r="JH39" s="1"/>
  <c r="JJ40"/>
  <c r="JK40" s="1"/>
  <c r="JG41"/>
  <c r="JH41" s="1"/>
  <c r="JI41" s="1"/>
  <c r="JK41" s="1"/>
  <c r="JI42"/>
  <c r="JK42" s="1"/>
  <c r="JG44"/>
  <c r="JH44" s="1"/>
  <c r="JJ45"/>
  <c r="JG46"/>
  <c r="JH46" s="1"/>
  <c r="JJ47"/>
  <c r="JG48"/>
  <c r="JH48" s="1"/>
  <c r="JJ49"/>
  <c r="JK49" s="1"/>
  <c r="JG50"/>
  <c r="JH50" s="1"/>
  <c r="JI50" s="1"/>
  <c r="JJ51"/>
  <c r="JK51" s="1"/>
  <c r="JG52"/>
  <c r="JH52" s="1"/>
  <c r="JJ53"/>
  <c r="JK53" s="1"/>
  <c r="JG54"/>
  <c r="JH54" s="1"/>
  <c r="JI54" s="1"/>
  <c r="JJ55"/>
  <c r="JK55" s="1"/>
  <c r="JG56"/>
  <c r="JH56" s="1"/>
  <c r="JJ57"/>
  <c r="JK57" s="1"/>
  <c r="JJ60"/>
  <c r="JG61"/>
  <c r="JH61" s="1"/>
  <c r="JI61" s="1"/>
  <c r="JJ62"/>
  <c r="JK62" s="1"/>
  <c r="JG63"/>
  <c r="JH63" s="1"/>
  <c r="JI63" s="1"/>
  <c r="JJ64"/>
  <c r="JK64" s="1"/>
  <c r="JG65"/>
  <c r="JH65" s="1"/>
  <c r="JJ66"/>
  <c r="JG67"/>
  <c r="JH67" s="1"/>
  <c r="JJ68"/>
  <c r="JK68" s="1"/>
  <c r="JG69"/>
  <c r="JH69" s="1"/>
  <c r="JJ70"/>
  <c r="JG71"/>
  <c r="JH71" s="1"/>
  <c r="JJ72"/>
  <c r="JK72" s="1"/>
  <c r="JG73"/>
  <c r="JH73" s="1"/>
  <c r="JI73" s="1"/>
  <c r="JK73" s="1"/>
  <c r="JI74"/>
  <c r="JK74" s="1"/>
  <c r="JG76"/>
  <c r="JH76" s="1"/>
  <c r="JJ77"/>
  <c r="JG78"/>
  <c r="JH78" s="1"/>
  <c r="JJ7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H86" s="1"/>
  <c r="JI86" s="1"/>
  <c r="JJ87"/>
  <c r="JK87" s="1"/>
  <c r="JG88"/>
  <c r="JH88" s="1"/>
  <c r="JJ89"/>
  <c r="JK89" s="1"/>
  <c r="JJ12"/>
  <c r="JG13"/>
  <c r="JH13" s="1"/>
  <c r="JI13" s="1"/>
  <c r="JJ14"/>
  <c r="JK14" s="1"/>
  <c r="JG15"/>
  <c r="JH15" s="1"/>
  <c r="JI15" s="1"/>
  <c r="JJ16"/>
  <c r="JK16" s="1"/>
  <c r="JG17"/>
  <c r="JH17" s="1"/>
  <c r="JJ18"/>
  <c r="JK18" s="1"/>
  <c r="JG19"/>
  <c r="JH19" s="1"/>
  <c r="JJ20"/>
  <c r="JK20" s="1"/>
  <c r="JG21"/>
  <c r="JH21" s="1"/>
  <c r="JJ22"/>
  <c r="JK22" s="1"/>
  <c r="JG23"/>
  <c r="JH23" s="1"/>
  <c r="JI26"/>
  <c r="JK26" s="1"/>
  <c r="JG28"/>
  <c r="JH28" s="1"/>
  <c r="JJ29"/>
  <c r="JG30"/>
  <c r="JH30" s="1"/>
  <c r="JJ31"/>
  <c r="JG32"/>
  <c r="JH32" s="1"/>
  <c r="JJ33"/>
  <c r="JK33" s="1"/>
  <c r="JG34"/>
  <c r="JH34" s="1"/>
  <c r="JI34" s="1"/>
  <c r="JJ35"/>
  <c r="JK35" s="1"/>
  <c r="JG36"/>
  <c r="JH36" s="1"/>
  <c r="JJ37"/>
  <c r="JK37" s="1"/>
  <c r="JG38"/>
  <c r="JH38" s="1"/>
  <c r="JI38" s="1"/>
  <c r="JJ39"/>
  <c r="JK39" s="1"/>
  <c r="JJ44"/>
  <c r="JG45"/>
  <c r="JH45" s="1"/>
  <c r="JI45" s="1"/>
  <c r="JJ46"/>
  <c r="JK46" s="1"/>
  <c r="JG47"/>
  <c r="JH47" s="1"/>
  <c r="JI47" s="1"/>
  <c r="JJ48"/>
  <c r="JK48" s="1"/>
  <c r="JG49"/>
  <c r="JH49" s="1"/>
  <c r="JJ50"/>
  <c r="JK50" s="1"/>
  <c r="JG51"/>
  <c r="JH51" s="1"/>
  <c r="JJ52"/>
  <c r="JK52" s="1"/>
  <c r="JG53"/>
  <c r="JH53" s="1"/>
  <c r="JJ54"/>
  <c r="JK54" s="1"/>
  <c r="JG55"/>
  <c r="JH55" s="1"/>
  <c r="JI58"/>
  <c r="JK58" s="1"/>
  <c r="JG60"/>
  <c r="JH60" s="1"/>
  <c r="JJ61"/>
  <c r="JG62"/>
  <c r="JH62" s="1"/>
  <c r="JJ63"/>
  <c r="JG64"/>
  <c r="JH64" s="1"/>
  <c r="JJ65"/>
  <c r="JK65" s="1"/>
  <c r="JG66"/>
  <c r="JH66" s="1"/>
  <c r="JI66" s="1"/>
  <c r="JJ67"/>
  <c r="JK67" s="1"/>
  <c r="JG68"/>
  <c r="JH68" s="1"/>
  <c r="JJ69"/>
  <c r="JK69" s="1"/>
  <c r="JG70"/>
  <c r="JH70" s="1"/>
  <c r="JI70" s="1"/>
  <c r="JJ71"/>
  <c r="JK71" s="1"/>
  <c r="JJ76"/>
  <c r="JG77"/>
  <c r="JH77" s="1"/>
  <c r="JI77" s="1"/>
  <c r="JJ78"/>
  <c r="JK78" s="1"/>
  <c r="JG79"/>
  <c r="JH79" s="1"/>
  <c r="JI79" s="1"/>
  <c r="JJ80"/>
  <c r="JK80" s="1"/>
  <c r="JG81"/>
  <c r="JH81" s="1"/>
  <c r="JJ82"/>
  <c r="JK82" s="1"/>
  <c r="JG83"/>
  <c r="JH83" s="1"/>
  <c r="JJ84"/>
  <c r="JK84" s="1"/>
  <c r="JG85"/>
  <c r="JH85" s="1"/>
  <c r="JJ86"/>
  <c r="JK86" s="1"/>
  <c r="JG87"/>
  <c r="JH87" s="1"/>
  <c r="IW40"/>
  <c r="IX40" s="1"/>
  <c r="IW38"/>
  <c r="IX38" s="1"/>
  <c r="IW36"/>
  <c r="IX36" s="1"/>
  <c r="IW34"/>
  <c r="IX34" s="1"/>
  <c r="IW32"/>
  <c r="IX32" s="1"/>
  <c r="IW30"/>
  <c r="IX30" s="1"/>
  <c r="IW28"/>
  <c r="IX28" s="1"/>
  <c r="IY26"/>
  <c r="JA26" s="1"/>
  <c r="IZ73"/>
  <c r="JA73" s="1"/>
  <c r="IZ71"/>
  <c r="JA71" s="1"/>
  <c r="IZ69"/>
  <c r="JA69" s="1"/>
  <c r="IZ67"/>
  <c r="JA67" s="1"/>
  <c r="IZ65"/>
  <c r="JA65" s="1"/>
  <c r="IZ63"/>
  <c r="JA63" s="1"/>
  <c r="IZ61"/>
  <c r="IZ41"/>
  <c r="JA41" s="1"/>
  <c r="IZ39"/>
  <c r="JA39" s="1"/>
  <c r="IZ37"/>
  <c r="JA37" s="1"/>
  <c r="IZ35"/>
  <c r="JA35" s="1"/>
  <c r="IZ33"/>
  <c r="JA33" s="1"/>
  <c r="IZ31"/>
  <c r="JA31" s="1"/>
  <c r="IZ29"/>
  <c r="IW72"/>
  <c r="IX72" s="1"/>
  <c r="IW70"/>
  <c r="IX70" s="1"/>
  <c r="IW68"/>
  <c r="IX68" s="1"/>
  <c r="IW66"/>
  <c r="IX66" s="1"/>
  <c r="IW64"/>
  <c r="IX64" s="1"/>
  <c r="IW62"/>
  <c r="IX62" s="1"/>
  <c r="IW60"/>
  <c r="IX60" s="1"/>
  <c r="IY58"/>
  <c r="JA58" s="1"/>
  <c r="IZ60"/>
  <c r="IZ62"/>
  <c r="IZ64"/>
  <c r="IZ66"/>
  <c r="IZ68"/>
  <c r="IZ70"/>
  <c r="IZ72"/>
  <c r="JA15"/>
  <c r="JA17"/>
  <c r="JA19"/>
  <c r="JA21"/>
  <c r="JA23"/>
  <c r="JA25"/>
  <c r="IZ28"/>
  <c r="IW29"/>
  <c r="IX29" s="1"/>
  <c r="IY29" s="1"/>
  <c r="IZ30"/>
  <c r="JA30" s="1"/>
  <c r="IW31"/>
  <c r="IX31" s="1"/>
  <c r="IZ32"/>
  <c r="JA32" s="1"/>
  <c r="IW33"/>
  <c r="IX33" s="1"/>
  <c r="IZ34"/>
  <c r="JA34" s="1"/>
  <c r="IW35"/>
  <c r="IX35" s="1"/>
  <c r="IZ36"/>
  <c r="JA36" s="1"/>
  <c r="IW37"/>
  <c r="IX37" s="1"/>
  <c r="IZ38"/>
  <c r="JA38" s="1"/>
  <c r="IW39"/>
  <c r="IX39" s="1"/>
  <c r="IZ40"/>
  <c r="JA40" s="1"/>
  <c r="IW41"/>
  <c r="IX41" s="1"/>
  <c r="JA62"/>
  <c r="JA64"/>
  <c r="JA66"/>
  <c r="JA68"/>
  <c r="JA70"/>
  <c r="JA72"/>
  <c r="JA79"/>
  <c r="JA81"/>
  <c r="JA83"/>
  <c r="JA85"/>
  <c r="JA87"/>
  <c r="JA89"/>
  <c r="IZ12"/>
  <c r="IW13"/>
  <c r="IX13" s="1"/>
  <c r="IY13" s="1"/>
  <c r="JA13" s="1"/>
  <c r="IZ14"/>
  <c r="JA14" s="1"/>
  <c r="IW15"/>
  <c r="IX15" s="1"/>
  <c r="IZ16"/>
  <c r="JA16" s="1"/>
  <c r="IW17"/>
  <c r="IX17" s="1"/>
  <c r="IZ18"/>
  <c r="JA18" s="1"/>
  <c r="IW19"/>
  <c r="IX19" s="1"/>
  <c r="IZ20"/>
  <c r="JA20" s="1"/>
  <c r="IW21"/>
  <c r="IX21" s="1"/>
  <c r="IZ22"/>
  <c r="JA22" s="1"/>
  <c r="IW23"/>
  <c r="IX23" s="1"/>
  <c r="IZ44"/>
  <c r="IW45"/>
  <c r="IX45" s="1"/>
  <c r="IY45" s="1"/>
  <c r="IZ46"/>
  <c r="JA46" s="1"/>
  <c r="IW47"/>
  <c r="IX47" s="1"/>
  <c r="IZ48"/>
  <c r="JA48" s="1"/>
  <c r="IW49"/>
  <c r="IX49" s="1"/>
  <c r="IZ50"/>
  <c r="JA50" s="1"/>
  <c r="IW51"/>
  <c r="IX51" s="1"/>
  <c r="IZ52"/>
  <c r="JA52" s="1"/>
  <c r="IW53"/>
  <c r="IX53" s="1"/>
  <c r="IZ54"/>
  <c r="JA54" s="1"/>
  <c r="IW55"/>
  <c r="IX55" s="1"/>
  <c r="IZ76"/>
  <c r="IW77"/>
  <c r="IX77" s="1"/>
  <c r="IY77" s="1"/>
  <c r="JA77" s="1"/>
  <c r="IZ78"/>
  <c r="JA78" s="1"/>
  <c r="IW79"/>
  <c r="IX79" s="1"/>
  <c r="IZ80"/>
  <c r="JA80" s="1"/>
  <c r="IW81"/>
  <c r="IX81" s="1"/>
  <c r="IZ82"/>
  <c r="JA82" s="1"/>
  <c r="IW83"/>
  <c r="IX83" s="1"/>
  <c r="IZ84"/>
  <c r="JA84" s="1"/>
  <c r="IW85"/>
  <c r="IX85" s="1"/>
  <c r="IZ86"/>
  <c r="JA86" s="1"/>
  <c r="IW87"/>
  <c r="IX87" s="1"/>
  <c r="IQ41"/>
  <c r="IQ73"/>
  <c r="IQ24"/>
  <c r="IQ56"/>
  <c r="IQ88"/>
  <c r="IO10"/>
  <c r="IQ10" s="1"/>
  <c r="IM12"/>
  <c r="IN12" s="1"/>
  <c r="IP13"/>
  <c r="IM14"/>
  <c r="IN14" s="1"/>
  <c r="IP15"/>
  <c r="IQ15" s="1"/>
  <c r="IM16"/>
  <c r="IN16" s="1"/>
  <c r="IP17"/>
  <c r="IQ17" s="1"/>
  <c r="IM18"/>
  <c r="IN18" s="1"/>
  <c r="IP19"/>
  <c r="IQ19" s="1"/>
  <c r="IM20"/>
  <c r="IN20" s="1"/>
  <c r="IP21"/>
  <c r="IQ21" s="1"/>
  <c r="IM22"/>
  <c r="IN22" s="1"/>
  <c r="IP23"/>
  <c r="IQ23" s="1"/>
  <c r="IM24"/>
  <c r="IN24" s="1"/>
  <c r="IP25"/>
  <c r="IQ25" s="1"/>
  <c r="IP28"/>
  <c r="IM29"/>
  <c r="IN29" s="1"/>
  <c r="IO29" s="1"/>
  <c r="IP30"/>
  <c r="IQ30" s="1"/>
  <c r="IM31"/>
  <c r="IN31" s="1"/>
  <c r="IP32"/>
  <c r="IQ32" s="1"/>
  <c r="IM33"/>
  <c r="IN33" s="1"/>
  <c r="IP34"/>
  <c r="IQ34" s="1"/>
  <c r="IM35"/>
  <c r="IN35" s="1"/>
  <c r="IP36"/>
  <c r="IQ36" s="1"/>
  <c r="IM37"/>
  <c r="IN37" s="1"/>
  <c r="IP38"/>
  <c r="IQ38" s="1"/>
  <c r="IM39"/>
  <c r="IN39" s="1"/>
  <c r="IP40"/>
  <c r="IQ40" s="1"/>
  <c r="IM41"/>
  <c r="IN41" s="1"/>
  <c r="IO42"/>
  <c r="IQ42" s="1"/>
  <c r="IM44"/>
  <c r="IN44" s="1"/>
  <c r="IP45"/>
  <c r="IM46"/>
  <c r="IN46" s="1"/>
  <c r="IP47"/>
  <c r="IQ47" s="1"/>
  <c r="IM48"/>
  <c r="IN48" s="1"/>
  <c r="IP49"/>
  <c r="IQ49" s="1"/>
  <c r="IM50"/>
  <c r="IN50" s="1"/>
  <c r="IP51"/>
  <c r="IQ51" s="1"/>
  <c r="IM52"/>
  <c r="IN52" s="1"/>
  <c r="IP53"/>
  <c r="IQ53" s="1"/>
  <c r="IM54"/>
  <c r="IN54" s="1"/>
  <c r="IP55"/>
  <c r="IQ55" s="1"/>
  <c r="IM56"/>
  <c r="IN56" s="1"/>
  <c r="IP57"/>
  <c r="IQ57" s="1"/>
  <c r="IP60"/>
  <c r="IM61"/>
  <c r="IN61" s="1"/>
  <c r="IO61" s="1"/>
  <c r="IP62"/>
  <c r="IQ62" s="1"/>
  <c r="IM63"/>
  <c r="IN63" s="1"/>
  <c r="IP64"/>
  <c r="IQ64" s="1"/>
  <c r="IM65"/>
  <c r="IN65" s="1"/>
  <c r="IP66"/>
  <c r="IQ66" s="1"/>
  <c r="IM67"/>
  <c r="IN67" s="1"/>
  <c r="IP68"/>
  <c r="IQ68" s="1"/>
  <c r="IM69"/>
  <c r="IN69" s="1"/>
  <c r="IP70"/>
  <c r="IQ70" s="1"/>
  <c r="IM71"/>
  <c r="IN71" s="1"/>
  <c r="IP72"/>
  <c r="IQ72" s="1"/>
  <c r="IM73"/>
  <c r="IN73" s="1"/>
  <c r="IO74"/>
  <c r="IQ74" s="1"/>
  <c r="IM76"/>
  <c r="IN76" s="1"/>
  <c r="IP77"/>
  <c r="IM78"/>
  <c r="IN78" s="1"/>
  <c r="IP79"/>
  <c r="IQ79" s="1"/>
  <c r="IM80"/>
  <c r="IN80" s="1"/>
  <c r="IP81"/>
  <c r="IQ81" s="1"/>
  <c r="IM82"/>
  <c r="IN82" s="1"/>
  <c r="IP83"/>
  <c r="IQ83" s="1"/>
  <c r="IM84"/>
  <c r="IN84" s="1"/>
  <c r="IP85"/>
  <c r="IQ85" s="1"/>
  <c r="IM86"/>
  <c r="IN86" s="1"/>
  <c r="IP87"/>
  <c r="IQ87" s="1"/>
  <c r="IM88"/>
  <c r="IN88" s="1"/>
  <c r="IP89"/>
  <c r="IQ89" s="1"/>
  <c r="IP12"/>
  <c r="IM13"/>
  <c r="IN13" s="1"/>
  <c r="IO13" s="1"/>
  <c r="IP14"/>
  <c r="IQ14" s="1"/>
  <c r="IM15"/>
  <c r="IN15" s="1"/>
  <c r="IP16"/>
  <c r="IQ16" s="1"/>
  <c r="IM17"/>
  <c r="IN17" s="1"/>
  <c r="IP18"/>
  <c r="IQ18" s="1"/>
  <c r="IM19"/>
  <c r="IN19" s="1"/>
  <c r="IP20"/>
  <c r="IQ20" s="1"/>
  <c r="IM21"/>
  <c r="IN21" s="1"/>
  <c r="IP22"/>
  <c r="IQ22" s="1"/>
  <c r="IM23"/>
  <c r="IN23" s="1"/>
  <c r="IO26"/>
  <c r="IQ26" s="1"/>
  <c r="IM28"/>
  <c r="IN28" s="1"/>
  <c r="IP29"/>
  <c r="IM30"/>
  <c r="IN30" s="1"/>
  <c r="IP31"/>
  <c r="IQ31" s="1"/>
  <c r="IM32"/>
  <c r="IN32" s="1"/>
  <c r="IP33"/>
  <c r="IQ33" s="1"/>
  <c r="IM34"/>
  <c r="IN34" s="1"/>
  <c r="IP35"/>
  <c r="IQ35" s="1"/>
  <c r="IM36"/>
  <c r="IN36" s="1"/>
  <c r="IP37"/>
  <c r="IQ37" s="1"/>
  <c r="IM38"/>
  <c r="IN38" s="1"/>
  <c r="IP39"/>
  <c r="IQ39" s="1"/>
  <c r="IP44"/>
  <c r="IM45"/>
  <c r="IN45" s="1"/>
  <c r="IO45" s="1"/>
  <c r="IP46"/>
  <c r="IQ46" s="1"/>
  <c r="IM47"/>
  <c r="IN47" s="1"/>
  <c r="IP48"/>
  <c r="IQ48" s="1"/>
  <c r="IM49"/>
  <c r="IN49" s="1"/>
  <c r="IP50"/>
  <c r="IQ50" s="1"/>
  <c r="IM51"/>
  <c r="IN51" s="1"/>
  <c r="IP52"/>
  <c r="IQ52" s="1"/>
  <c r="IM53"/>
  <c r="IN53" s="1"/>
  <c r="IP54"/>
  <c r="IQ54" s="1"/>
  <c r="IM55"/>
  <c r="IN55" s="1"/>
  <c r="IO58"/>
  <c r="IQ58" s="1"/>
  <c r="IM60"/>
  <c r="IN60" s="1"/>
  <c r="IP61"/>
  <c r="IM62"/>
  <c r="IN62" s="1"/>
  <c r="IP63"/>
  <c r="IQ63" s="1"/>
  <c r="IM64"/>
  <c r="IN64" s="1"/>
  <c r="IP65"/>
  <c r="IQ65" s="1"/>
  <c r="IM66"/>
  <c r="IN66" s="1"/>
  <c r="IP67"/>
  <c r="IQ67" s="1"/>
  <c r="IM68"/>
  <c r="IN68" s="1"/>
  <c r="IP69"/>
  <c r="IQ69" s="1"/>
  <c r="IM70"/>
  <c r="IN70" s="1"/>
  <c r="IP71"/>
  <c r="IQ71" s="1"/>
  <c r="IP76"/>
  <c r="IM77"/>
  <c r="IN77" s="1"/>
  <c r="IO77" s="1"/>
  <c r="IP78"/>
  <c r="IQ78" s="1"/>
  <c r="IM79"/>
  <c r="IN79" s="1"/>
  <c r="IP80"/>
  <c r="IQ80" s="1"/>
  <c r="IM81"/>
  <c r="IN81" s="1"/>
  <c r="IP82"/>
  <c r="IQ82" s="1"/>
  <c r="IM83"/>
  <c r="IN83" s="1"/>
  <c r="IP84"/>
  <c r="IQ84" s="1"/>
  <c r="IM85"/>
  <c r="IN85" s="1"/>
  <c r="IP86"/>
  <c r="IQ86" s="1"/>
  <c r="IM87"/>
  <c r="IN87" s="1"/>
  <c r="IF41"/>
  <c r="IG41" s="1"/>
  <c r="IF39"/>
  <c r="IG39" s="1"/>
  <c r="IF37"/>
  <c r="IG37" s="1"/>
  <c r="IF35"/>
  <c r="IG35" s="1"/>
  <c r="IF33"/>
  <c r="IG33" s="1"/>
  <c r="IF31"/>
  <c r="IG31" s="1"/>
  <c r="IF29"/>
  <c r="IC72"/>
  <c r="ID72" s="1"/>
  <c r="IC70"/>
  <c r="ID70" s="1"/>
  <c r="IC68"/>
  <c r="ID68" s="1"/>
  <c r="IE68" s="1"/>
  <c r="IC66"/>
  <c r="ID66" s="1"/>
  <c r="IE66" s="1"/>
  <c r="IC64"/>
  <c r="ID64" s="1"/>
  <c r="IC62"/>
  <c r="ID62" s="1"/>
  <c r="IE62" s="1"/>
  <c r="IC60"/>
  <c r="ID60" s="1"/>
  <c r="IE60" s="1"/>
  <c r="IE58"/>
  <c r="IG58" s="1"/>
  <c r="IF28"/>
  <c r="IC29"/>
  <c r="ID29" s="1"/>
  <c r="IE29" s="1"/>
  <c r="IF30"/>
  <c r="IC31"/>
  <c r="ID31" s="1"/>
  <c r="IF32"/>
  <c r="IC33"/>
  <c r="ID33" s="1"/>
  <c r="IF34"/>
  <c r="IC35"/>
  <c r="ID35" s="1"/>
  <c r="IF36"/>
  <c r="IC37"/>
  <c r="ID37" s="1"/>
  <c r="IF38"/>
  <c r="IC39"/>
  <c r="ID39" s="1"/>
  <c r="IF40"/>
  <c r="IG40" s="1"/>
  <c r="IG79"/>
  <c r="IG81"/>
  <c r="IG83"/>
  <c r="IG85"/>
  <c r="IG87"/>
  <c r="IG89"/>
  <c r="IC40"/>
  <c r="ID40" s="1"/>
  <c r="IC38"/>
  <c r="ID38" s="1"/>
  <c r="IC36"/>
  <c r="ID36" s="1"/>
  <c r="IE36" s="1"/>
  <c r="IC34"/>
  <c r="ID34" s="1"/>
  <c r="IE34" s="1"/>
  <c r="IG34" s="1"/>
  <c r="IC32"/>
  <c r="ID32" s="1"/>
  <c r="IC30"/>
  <c r="ID30" s="1"/>
  <c r="IE30" s="1"/>
  <c r="IC28"/>
  <c r="ID28" s="1"/>
  <c r="IE28" s="1"/>
  <c r="IG28" s="1"/>
  <c r="IE26"/>
  <c r="IG26" s="1"/>
  <c r="IF73"/>
  <c r="IG73" s="1"/>
  <c r="IF71"/>
  <c r="IG71" s="1"/>
  <c r="IF69"/>
  <c r="IG69" s="1"/>
  <c r="IF67"/>
  <c r="IG67" s="1"/>
  <c r="IF65"/>
  <c r="IG65" s="1"/>
  <c r="IF63"/>
  <c r="IG63" s="1"/>
  <c r="IF61"/>
  <c r="IG30"/>
  <c r="IG32"/>
  <c r="IG38"/>
  <c r="IF60"/>
  <c r="IC61"/>
  <c r="ID61" s="1"/>
  <c r="IE61" s="1"/>
  <c r="IF62"/>
  <c r="IC63"/>
  <c r="ID63" s="1"/>
  <c r="IF64"/>
  <c r="IG64" s="1"/>
  <c r="IC65"/>
  <c r="ID65" s="1"/>
  <c r="IF66"/>
  <c r="IC67"/>
  <c r="ID67" s="1"/>
  <c r="IF68"/>
  <c r="IC69"/>
  <c r="ID69" s="1"/>
  <c r="IF70"/>
  <c r="IG70" s="1"/>
  <c r="IC71"/>
  <c r="ID71" s="1"/>
  <c r="IF72"/>
  <c r="IG72" s="1"/>
  <c r="IC73"/>
  <c r="ID73" s="1"/>
  <c r="IF12"/>
  <c r="IC13"/>
  <c r="ID13" s="1"/>
  <c r="IE13" s="1"/>
  <c r="IF14"/>
  <c r="IC15"/>
  <c r="ID15" s="1"/>
  <c r="IF16"/>
  <c r="IG16" s="1"/>
  <c r="IC17"/>
  <c r="ID17" s="1"/>
  <c r="IF18"/>
  <c r="IC19"/>
  <c r="ID19" s="1"/>
  <c r="IF20"/>
  <c r="IC21"/>
  <c r="ID21" s="1"/>
  <c r="IF22"/>
  <c r="IG22" s="1"/>
  <c r="IC23"/>
  <c r="ID23" s="1"/>
  <c r="IF44"/>
  <c r="IC45"/>
  <c r="ID45" s="1"/>
  <c r="IE45" s="1"/>
  <c r="IF46"/>
  <c r="IG46" s="1"/>
  <c r="IC47"/>
  <c r="ID47" s="1"/>
  <c r="IF48"/>
  <c r="IG48" s="1"/>
  <c r="IC49"/>
  <c r="ID49" s="1"/>
  <c r="IF50"/>
  <c r="IC51"/>
  <c r="ID51" s="1"/>
  <c r="IF52"/>
  <c r="IC53"/>
  <c r="ID53" s="1"/>
  <c r="IF54"/>
  <c r="IG54" s="1"/>
  <c r="IC55"/>
  <c r="ID55" s="1"/>
  <c r="IF76"/>
  <c r="IC77"/>
  <c r="ID77" s="1"/>
  <c r="IE77" s="1"/>
  <c r="IG77" s="1"/>
  <c r="IF78"/>
  <c r="IG78" s="1"/>
  <c r="IC79"/>
  <c r="ID79" s="1"/>
  <c r="IF80"/>
  <c r="IG80" s="1"/>
  <c r="IC81"/>
  <c r="ID81" s="1"/>
  <c r="IF82"/>
  <c r="IC83"/>
  <c r="ID83" s="1"/>
  <c r="IF84"/>
  <c r="IC85"/>
  <c r="ID85" s="1"/>
  <c r="IF86"/>
  <c r="IG86" s="1"/>
  <c r="IC87"/>
  <c r="ID87" s="1"/>
  <c r="HX88"/>
  <c r="HX24"/>
  <c r="HV41"/>
  <c r="HW41" s="1"/>
  <c r="HV39"/>
  <c r="HW39" s="1"/>
  <c r="HV37"/>
  <c r="HW37" s="1"/>
  <c r="HV35"/>
  <c r="HW35" s="1"/>
  <c r="HV33"/>
  <c r="HW33" s="1"/>
  <c r="HV31"/>
  <c r="HW31" s="1"/>
  <c r="HV29"/>
  <c r="HS72"/>
  <c r="HT72" s="1"/>
  <c r="HS70"/>
  <c r="HT70" s="1"/>
  <c r="HS68"/>
  <c r="HT68" s="1"/>
  <c r="HS66"/>
  <c r="HT66" s="1"/>
  <c r="HS64"/>
  <c r="HT64" s="1"/>
  <c r="HU64" s="1"/>
  <c r="HS62"/>
  <c r="HT62" s="1"/>
  <c r="HS60"/>
  <c r="HT60" s="1"/>
  <c r="HU58"/>
  <c r="HW58" s="1"/>
  <c r="HW15"/>
  <c r="HW17"/>
  <c r="HW19"/>
  <c r="HW21"/>
  <c r="HW23"/>
  <c r="HW25"/>
  <c r="HV28"/>
  <c r="HS29"/>
  <c r="HT29" s="1"/>
  <c r="HU29" s="1"/>
  <c r="HV30"/>
  <c r="HS31"/>
  <c r="HT31" s="1"/>
  <c r="HV32"/>
  <c r="HS33"/>
  <c r="HT33" s="1"/>
  <c r="HV34"/>
  <c r="HW34" s="1"/>
  <c r="HS35"/>
  <c r="HT35" s="1"/>
  <c r="HV36"/>
  <c r="HW36" s="1"/>
  <c r="HS37"/>
  <c r="HT37" s="1"/>
  <c r="HV38"/>
  <c r="HW38" s="1"/>
  <c r="HS39"/>
  <c r="HT39" s="1"/>
  <c r="HV40"/>
  <c r="HW40" s="1"/>
  <c r="HW79"/>
  <c r="HW81"/>
  <c r="HW83"/>
  <c r="HW85"/>
  <c r="HW87"/>
  <c r="HW89"/>
  <c r="HS40"/>
  <c r="HT40" s="1"/>
  <c r="HS38"/>
  <c r="HT38" s="1"/>
  <c r="HS36"/>
  <c r="HT36" s="1"/>
  <c r="HS34"/>
  <c r="HT34" s="1"/>
  <c r="HS32"/>
  <c r="HT32" s="1"/>
  <c r="HU32" s="1"/>
  <c r="HS30"/>
  <c r="HT30" s="1"/>
  <c r="HS28"/>
  <c r="HT28" s="1"/>
  <c r="HU26"/>
  <c r="HW26" s="1"/>
  <c r="HV73"/>
  <c r="HW73" s="1"/>
  <c r="HV71"/>
  <c r="HW71" s="1"/>
  <c r="HV69"/>
  <c r="HW69" s="1"/>
  <c r="HV67"/>
  <c r="HW67" s="1"/>
  <c r="HV65"/>
  <c r="HW65" s="1"/>
  <c r="HV63"/>
  <c r="HW63" s="1"/>
  <c r="HV61"/>
  <c r="HW30"/>
  <c r="HV60"/>
  <c r="HS61"/>
  <c r="HT61" s="1"/>
  <c r="HU61" s="1"/>
  <c r="HV62"/>
  <c r="HW62" s="1"/>
  <c r="HS63"/>
  <c r="HT63" s="1"/>
  <c r="HV64"/>
  <c r="HS65"/>
  <c r="HT65" s="1"/>
  <c r="HV66"/>
  <c r="HW66" s="1"/>
  <c r="HS67"/>
  <c r="HT67" s="1"/>
  <c r="HV68"/>
  <c r="HW68" s="1"/>
  <c r="HS69"/>
  <c r="HT69" s="1"/>
  <c r="HV70"/>
  <c r="HW70" s="1"/>
  <c r="HS71"/>
  <c r="HT71" s="1"/>
  <c r="HV72"/>
  <c r="HW72" s="1"/>
  <c r="HS73"/>
  <c r="HT73" s="1"/>
  <c r="HV12"/>
  <c r="HS13"/>
  <c r="HT13" s="1"/>
  <c r="HU13" s="1"/>
  <c r="HW13" s="1"/>
  <c r="HV14"/>
  <c r="HW14" s="1"/>
  <c r="HS15"/>
  <c r="HT15" s="1"/>
  <c r="HV16"/>
  <c r="HS17"/>
  <c r="HT17" s="1"/>
  <c r="HV18"/>
  <c r="HW18" s="1"/>
  <c r="HS19"/>
  <c r="HT19" s="1"/>
  <c r="HV20"/>
  <c r="HW20" s="1"/>
  <c r="HS21"/>
  <c r="HT21" s="1"/>
  <c r="HV22"/>
  <c r="HW22" s="1"/>
  <c r="HS23"/>
  <c r="HT23" s="1"/>
  <c r="HV44"/>
  <c r="HS45"/>
  <c r="HT45" s="1"/>
  <c r="HU45" s="1"/>
  <c r="HW45" s="1"/>
  <c r="HX45" s="1"/>
  <c r="HV46"/>
  <c r="HW46" s="1"/>
  <c r="HS47"/>
  <c r="HT47" s="1"/>
  <c r="HV48"/>
  <c r="HS49"/>
  <c r="HT49" s="1"/>
  <c r="HV50"/>
  <c r="HW50" s="1"/>
  <c r="HS51"/>
  <c r="HT51" s="1"/>
  <c r="HV52"/>
  <c r="HW52" s="1"/>
  <c r="HS53"/>
  <c r="HT53" s="1"/>
  <c r="HV54"/>
  <c r="HW54" s="1"/>
  <c r="HS55"/>
  <c r="HT55" s="1"/>
  <c r="HV76"/>
  <c r="HW76" s="1"/>
  <c r="HS77"/>
  <c r="HT77" s="1"/>
  <c r="HU77" s="1"/>
  <c r="HW77" s="1"/>
  <c r="HV78"/>
  <c r="HW78" s="1"/>
  <c r="HS79"/>
  <c r="HT79" s="1"/>
  <c r="HV80"/>
  <c r="HS81"/>
  <c r="HT81" s="1"/>
  <c r="HV82"/>
  <c r="HW82" s="1"/>
  <c r="HS83"/>
  <c r="HT83" s="1"/>
  <c r="HV84"/>
  <c r="HW84" s="1"/>
  <c r="HS85"/>
  <c r="HT85" s="1"/>
  <c r="HV86"/>
  <c r="HW86" s="1"/>
  <c r="HS87"/>
  <c r="HT87" s="1"/>
  <c r="HL25"/>
  <c r="HM25" s="1"/>
  <c r="HL23"/>
  <c r="HM23" s="1"/>
  <c r="HL21"/>
  <c r="HM21" s="1"/>
  <c r="HL19"/>
  <c r="HM19" s="1"/>
  <c r="HL17"/>
  <c r="HM17" s="1"/>
  <c r="HL15"/>
  <c r="HM15" s="1"/>
  <c r="HL13"/>
  <c r="HI56"/>
  <c r="HJ56" s="1"/>
  <c r="HI54"/>
  <c r="HJ54" s="1"/>
  <c r="HI52"/>
  <c r="HJ52" s="1"/>
  <c r="HI50"/>
  <c r="HJ50" s="1"/>
  <c r="HK50" s="1"/>
  <c r="HI48"/>
  <c r="HJ48" s="1"/>
  <c r="HI46"/>
  <c r="HJ46" s="1"/>
  <c r="HI44"/>
  <c r="HJ44" s="1"/>
  <c r="HK42"/>
  <c r="HM42" s="1"/>
  <c r="HL89"/>
  <c r="HM89" s="1"/>
  <c r="HL87"/>
  <c r="HM87" s="1"/>
  <c r="HL85"/>
  <c r="HM85" s="1"/>
  <c r="HL83"/>
  <c r="HM83" s="1"/>
  <c r="HL81"/>
  <c r="HM81" s="1"/>
  <c r="HL79"/>
  <c r="HM79" s="1"/>
  <c r="HL77"/>
  <c r="HL12"/>
  <c r="HI13"/>
  <c r="HJ13" s="1"/>
  <c r="HK13" s="1"/>
  <c r="HL14"/>
  <c r="HM14" s="1"/>
  <c r="HI15"/>
  <c r="HJ15" s="1"/>
  <c r="HL16"/>
  <c r="HI17"/>
  <c r="HJ17" s="1"/>
  <c r="HL18"/>
  <c r="HI19"/>
  <c r="HJ19" s="1"/>
  <c r="HL20"/>
  <c r="HI21"/>
  <c r="HJ21" s="1"/>
  <c r="HL22"/>
  <c r="HM22" s="1"/>
  <c r="HI23"/>
  <c r="HJ23" s="1"/>
  <c r="HL24"/>
  <c r="HM63"/>
  <c r="HM67"/>
  <c r="HM71"/>
  <c r="HL76"/>
  <c r="HI77"/>
  <c r="HJ77" s="1"/>
  <c r="HK77" s="1"/>
  <c r="HL78"/>
  <c r="HI79"/>
  <c r="HJ79" s="1"/>
  <c r="HL80"/>
  <c r="HI81"/>
  <c r="HJ81" s="1"/>
  <c r="HL82"/>
  <c r="HI83"/>
  <c r="HJ83" s="1"/>
  <c r="HL84"/>
  <c r="HI85"/>
  <c r="HJ85" s="1"/>
  <c r="HL86"/>
  <c r="HI87"/>
  <c r="HJ87" s="1"/>
  <c r="HL88"/>
  <c r="HI24"/>
  <c r="HJ24" s="1"/>
  <c r="HI22"/>
  <c r="HJ22" s="1"/>
  <c r="HI20"/>
  <c r="HJ20" s="1"/>
  <c r="HI18"/>
  <c r="HJ18" s="1"/>
  <c r="HK18" s="1"/>
  <c r="HI16"/>
  <c r="HJ16" s="1"/>
  <c r="HI14"/>
  <c r="HJ14" s="1"/>
  <c r="HI12"/>
  <c r="HJ12" s="1"/>
  <c r="HK10"/>
  <c r="HM10" s="1"/>
  <c r="HL57"/>
  <c r="HM57" s="1"/>
  <c r="HL55"/>
  <c r="HM55" s="1"/>
  <c r="HL53"/>
  <c r="HM53" s="1"/>
  <c r="HL51"/>
  <c r="HM51" s="1"/>
  <c r="HL49"/>
  <c r="HM49" s="1"/>
  <c r="HL47"/>
  <c r="HM47" s="1"/>
  <c r="HL45"/>
  <c r="HI88"/>
  <c r="HJ88" s="1"/>
  <c r="HI86"/>
  <c r="HJ86" s="1"/>
  <c r="HI84"/>
  <c r="HJ84" s="1"/>
  <c r="HI82"/>
  <c r="HJ82" s="1"/>
  <c r="HK82" s="1"/>
  <c r="HM82" s="1"/>
  <c r="HI80"/>
  <c r="HJ80" s="1"/>
  <c r="HI78"/>
  <c r="HJ78" s="1"/>
  <c r="HI76"/>
  <c r="HJ76" s="1"/>
  <c r="HK74"/>
  <c r="HM74" s="1"/>
  <c r="HM16"/>
  <c r="HM20"/>
  <c r="HM24"/>
  <c r="HL44"/>
  <c r="HL46"/>
  <c r="HM46" s="1"/>
  <c r="HL48"/>
  <c r="HM48" s="1"/>
  <c r="HL50"/>
  <c r="HM50" s="1"/>
  <c r="HL52"/>
  <c r="HM52" s="1"/>
  <c r="HL54"/>
  <c r="HM54" s="1"/>
  <c r="HL56"/>
  <c r="HM56" s="1"/>
  <c r="HM78"/>
  <c r="HM80"/>
  <c r="HM84"/>
  <c r="HM86"/>
  <c r="HM88"/>
  <c r="HL28"/>
  <c r="HI29"/>
  <c r="HJ29" s="1"/>
  <c r="HK29" s="1"/>
  <c r="HL30"/>
  <c r="HM30" s="1"/>
  <c r="HI31"/>
  <c r="HJ31" s="1"/>
  <c r="HL32"/>
  <c r="HM32" s="1"/>
  <c r="HI33"/>
  <c r="HJ33" s="1"/>
  <c r="HL34"/>
  <c r="HI35"/>
  <c r="HJ35" s="1"/>
  <c r="HL36"/>
  <c r="HM36" s="1"/>
  <c r="HI37"/>
  <c r="HJ37" s="1"/>
  <c r="HL38"/>
  <c r="HM38" s="1"/>
  <c r="HI39"/>
  <c r="HJ39" s="1"/>
  <c r="HL60"/>
  <c r="HI61"/>
  <c r="HJ61" s="1"/>
  <c r="HK61" s="1"/>
  <c r="HL62"/>
  <c r="HM62" s="1"/>
  <c r="HI63"/>
  <c r="HJ63" s="1"/>
  <c r="HL64"/>
  <c r="HM64" s="1"/>
  <c r="HI65"/>
  <c r="HJ65" s="1"/>
  <c r="HL66"/>
  <c r="HM66" s="1"/>
  <c r="HI67"/>
  <c r="HJ67" s="1"/>
  <c r="HL68"/>
  <c r="HM68" s="1"/>
  <c r="HI69"/>
  <c r="HJ69" s="1"/>
  <c r="HL70"/>
  <c r="HM70" s="1"/>
  <c r="HI71"/>
  <c r="HJ71" s="1"/>
  <c r="HC41"/>
  <c r="HC73"/>
  <c r="HC24"/>
  <c r="HC56"/>
  <c r="HC88"/>
  <c r="HA10"/>
  <c r="HC10" s="1"/>
  <c r="GY12"/>
  <c r="GZ12" s="1"/>
  <c r="HB13"/>
  <c r="GY14"/>
  <c r="GZ14" s="1"/>
  <c r="HB15"/>
  <c r="HC15" s="1"/>
  <c r="GY16"/>
  <c r="GZ16" s="1"/>
  <c r="HB17"/>
  <c r="HC17" s="1"/>
  <c r="GY18"/>
  <c r="GZ18" s="1"/>
  <c r="HB19"/>
  <c r="HC19" s="1"/>
  <c r="GY20"/>
  <c r="GZ20" s="1"/>
  <c r="HB21"/>
  <c r="HC21" s="1"/>
  <c r="GY22"/>
  <c r="GZ22" s="1"/>
  <c r="HB23"/>
  <c r="HC23" s="1"/>
  <c r="GY24"/>
  <c r="GZ24" s="1"/>
  <c r="HB25"/>
  <c r="HC25" s="1"/>
  <c r="HB28"/>
  <c r="GY29"/>
  <c r="GZ29" s="1"/>
  <c r="HA29" s="1"/>
  <c r="HB30"/>
  <c r="HC30" s="1"/>
  <c r="GY31"/>
  <c r="GZ31" s="1"/>
  <c r="HB32"/>
  <c r="HC32" s="1"/>
  <c r="GY33"/>
  <c r="GZ33" s="1"/>
  <c r="HB34"/>
  <c r="HC34" s="1"/>
  <c r="GY35"/>
  <c r="GZ35" s="1"/>
  <c r="HB36"/>
  <c r="HC36" s="1"/>
  <c r="GY37"/>
  <c r="GZ37" s="1"/>
  <c r="HB38"/>
  <c r="HC38" s="1"/>
  <c r="GY39"/>
  <c r="GZ39" s="1"/>
  <c r="HB40"/>
  <c r="HC40" s="1"/>
  <c r="GY41"/>
  <c r="GZ41" s="1"/>
  <c r="HA42"/>
  <c r="HC42" s="1"/>
  <c r="GY44"/>
  <c r="GZ44" s="1"/>
  <c r="HB45"/>
  <c r="GY46"/>
  <c r="GZ46" s="1"/>
  <c r="HB47"/>
  <c r="HC47" s="1"/>
  <c r="GY48"/>
  <c r="GZ48" s="1"/>
  <c r="HB49"/>
  <c r="HC49" s="1"/>
  <c r="GY50"/>
  <c r="GZ50" s="1"/>
  <c r="HB51"/>
  <c r="HC51" s="1"/>
  <c r="GY52"/>
  <c r="GZ52" s="1"/>
  <c r="HB53"/>
  <c r="HC53" s="1"/>
  <c r="GY54"/>
  <c r="GZ54" s="1"/>
  <c r="HB55"/>
  <c r="HC55" s="1"/>
  <c r="GY56"/>
  <c r="GZ56" s="1"/>
  <c r="HB57"/>
  <c r="HC57" s="1"/>
  <c r="HB60"/>
  <c r="GY61"/>
  <c r="GZ61" s="1"/>
  <c r="HA61" s="1"/>
  <c r="HB62"/>
  <c r="HC62" s="1"/>
  <c r="GY63"/>
  <c r="GZ63" s="1"/>
  <c r="HB64"/>
  <c r="HC64" s="1"/>
  <c r="GY65"/>
  <c r="GZ65" s="1"/>
  <c r="HB66"/>
  <c r="HC66" s="1"/>
  <c r="GY67"/>
  <c r="GZ67" s="1"/>
  <c r="HB68"/>
  <c r="HC68" s="1"/>
  <c r="GY69"/>
  <c r="GZ69" s="1"/>
  <c r="HB70"/>
  <c r="HC70" s="1"/>
  <c r="GY71"/>
  <c r="GZ71" s="1"/>
  <c r="HB72"/>
  <c r="HC72" s="1"/>
  <c r="GY73"/>
  <c r="GZ73" s="1"/>
  <c r="HA74"/>
  <c r="HC74" s="1"/>
  <c r="GY76"/>
  <c r="GZ76" s="1"/>
  <c r="HB77"/>
  <c r="GY78"/>
  <c r="GZ78" s="1"/>
  <c r="HB79"/>
  <c r="HC79" s="1"/>
  <c r="GY80"/>
  <c r="GZ80" s="1"/>
  <c r="HB81"/>
  <c r="HC81" s="1"/>
  <c r="GY82"/>
  <c r="GZ82" s="1"/>
  <c r="HB83"/>
  <c r="HC83" s="1"/>
  <c r="GY84"/>
  <c r="GZ84" s="1"/>
  <c r="HB85"/>
  <c r="HC85" s="1"/>
  <c r="GY86"/>
  <c r="GZ86" s="1"/>
  <c r="HB87"/>
  <c r="HC87" s="1"/>
  <c r="GY88"/>
  <c r="GZ88" s="1"/>
  <c r="HB89"/>
  <c r="HC89" s="1"/>
  <c r="HB12"/>
  <c r="GY13"/>
  <c r="GZ13" s="1"/>
  <c r="HA13" s="1"/>
  <c r="HB14"/>
  <c r="HC14" s="1"/>
  <c r="GY15"/>
  <c r="GZ15" s="1"/>
  <c r="HB16"/>
  <c r="HC16" s="1"/>
  <c r="GY17"/>
  <c r="GZ17" s="1"/>
  <c r="HB18"/>
  <c r="HC18" s="1"/>
  <c r="GY19"/>
  <c r="GZ19" s="1"/>
  <c r="HB20"/>
  <c r="HC20" s="1"/>
  <c r="GY21"/>
  <c r="GZ21" s="1"/>
  <c r="HB22"/>
  <c r="HC22" s="1"/>
  <c r="GY23"/>
  <c r="GZ23" s="1"/>
  <c r="HA26"/>
  <c r="HC26" s="1"/>
  <c r="GY28"/>
  <c r="GZ28" s="1"/>
  <c r="HB29"/>
  <c r="GY30"/>
  <c r="GZ30" s="1"/>
  <c r="HB31"/>
  <c r="HC31" s="1"/>
  <c r="GY32"/>
  <c r="GZ32" s="1"/>
  <c r="HB33"/>
  <c r="HC33" s="1"/>
  <c r="GY34"/>
  <c r="GZ34" s="1"/>
  <c r="HB35"/>
  <c r="HC35" s="1"/>
  <c r="GY36"/>
  <c r="GZ36" s="1"/>
  <c r="HB37"/>
  <c r="HC37" s="1"/>
  <c r="GY38"/>
  <c r="GZ38" s="1"/>
  <c r="HB39"/>
  <c r="HC39" s="1"/>
  <c r="HB44"/>
  <c r="GY45"/>
  <c r="GZ45" s="1"/>
  <c r="HA45" s="1"/>
  <c r="HB46"/>
  <c r="HC46" s="1"/>
  <c r="GY47"/>
  <c r="GZ47" s="1"/>
  <c r="HB48"/>
  <c r="HC48" s="1"/>
  <c r="GY49"/>
  <c r="GZ49" s="1"/>
  <c r="HB50"/>
  <c r="HC50" s="1"/>
  <c r="GY51"/>
  <c r="GZ51" s="1"/>
  <c r="HB52"/>
  <c r="HC52" s="1"/>
  <c r="GY53"/>
  <c r="GZ53" s="1"/>
  <c r="HB54"/>
  <c r="HC54" s="1"/>
  <c r="GY55"/>
  <c r="GZ55" s="1"/>
  <c r="HA58"/>
  <c r="HC58" s="1"/>
  <c r="GY60"/>
  <c r="GZ60" s="1"/>
  <c r="HB61"/>
  <c r="GY62"/>
  <c r="GZ62" s="1"/>
  <c r="HB63"/>
  <c r="HC63" s="1"/>
  <c r="GY64"/>
  <c r="GZ64" s="1"/>
  <c r="HB65"/>
  <c r="HC65" s="1"/>
  <c r="GY66"/>
  <c r="GZ66" s="1"/>
  <c r="HB67"/>
  <c r="HC67" s="1"/>
  <c r="GY68"/>
  <c r="GZ68" s="1"/>
  <c r="HB69"/>
  <c r="HC69" s="1"/>
  <c r="GY70"/>
  <c r="GZ70" s="1"/>
  <c r="HB71"/>
  <c r="HC71" s="1"/>
  <c r="HB76"/>
  <c r="GY77"/>
  <c r="GZ77" s="1"/>
  <c r="HA77" s="1"/>
  <c r="HB78"/>
  <c r="HC78" s="1"/>
  <c r="GY79"/>
  <c r="GZ79" s="1"/>
  <c r="HB80"/>
  <c r="HC80" s="1"/>
  <c r="GY81"/>
  <c r="GZ81" s="1"/>
  <c r="HB82"/>
  <c r="HC82" s="1"/>
  <c r="GY83"/>
  <c r="GZ83" s="1"/>
  <c r="HB84"/>
  <c r="HC84" s="1"/>
  <c r="GY85"/>
  <c r="GZ85" s="1"/>
  <c r="HB86"/>
  <c r="HC86" s="1"/>
  <c r="GY87"/>
  <c r="GZ87" s="1"/>
  <c r="GS41"/>
  <c r="GS73"/>
  <c r="GS24"/>
  <c r="GS56"/>
  <c r="GS88"/>
  <c r="GQ10"/>
  <c r="GS10" s="1"/>
  <c r="GO12"/>
  <c r="GP12" s="1"/>
  <c r="GR13"/>
  <c r="GO14"/>
  <c r="GP14" s="1"/>
  <c r="GR15"/>
  <c r="GS15" s="1"/>
  <c r="GO16"/>
  <c r="GP16" s="1"/>
  <c r="GR17"/>
  <c r="GS17" s="1"/>
  <c r="GO18"/>
  <c r="GP18" s="1"/>
  <c r="GQ18" s="1"/>
  <c r="GR19"/>
  <c r="GS19" s="1"/>
  <c r="GO20"/>
  <c r="GP20" s="1"/>
  <c r="GR21"/>
  <c r="GS21" s="1"/>
  <c r="GO22"/>
  <c r="GP22" s="1"/>
  <c r="GR23"/>
  <c r="GS23" s="1"/>
  <c r="GO24"/>
  <c r="GP24" s="1"/>
  <c r="GR25"/>
  <c r="GS25" s="1"/>
  <c r="GR28"/>
  <c r="GS28" s="1"/>
  <c r="GO29"/>
  <c r="GP29" s="1"/>
  <c r="GQ29" s="1"/>
  <c r="GR30"/>
  <c r="GS30" s="1"/>
  <c r="GO31"/>
  <c r="GP31" s="1"/>
  <c r="GR32"/>
  <c r="GS32" s="1"/>
  <c r="GO33"/>
  <c r="GP33" s="1"/>
  <c r="GR34"/>
  <c r="GO35"/>
  <c r="GP35" s="1"/>
  <c r="GR36"/>
  <c r="GS36" s="1"/>
  <c r="GO37"/>
  <c r="GP37" s="1"/>
  <c r="GR38"/>
  <c r="GS38" s="1"/>
  <c r="GO39"/>
  <c r="GP39" s="1"/>
  <c r="GR40"/>
  <c r="GS40" s="1"/>
  <c r="GO41"/>
  <c r="GP41" s="1"/>
  <c r="GQ42"/>
  <c r="GS42" s="1"/>
  <c r="GO44"/>
  <c r="GP44" s="1"/>
  <c r="GR45"/>
  <c r="GO46"/>
  <c r="GP46" s="1"/>
  <c r="GR47"/>
  <c r="GS47" s="1"/>
  <c r="GO48"/>
  <c r="GP48" s="1"/>
  <c r="GR49"/>
  <c r="GS49" s="1"/>
  <c r="GO50"/>
  <c r="GP50" s="1"/>
  <c r="GQ50" s="1"/>
  <c r="GR51"/>
  <c r="GS51" s="1"/>
  <c r="GO52"/>
  <c r="GP52" s="1"/>
  <c r="GR53"/>
  <c r="GS53" s="1"/>
  <c r="GO54"/>
  <c r="GP54" s="1"/>
  <c r="GR55"/>
  <c r="GS55" s="1"/>
  <c r="GO56"/>
  <c r="GP56" s="1"/>
  <c r="GR57"/>
  <c r="GS57" s="1"/>
  <c r="GR60"/>
  <c r="GS60" s="1"/>
  <c r="GO61"/>
  <c r="GP61" s="1"/>
  <c r="GQ61" s="1"/>
  <c r="GR62"/>
  <c r="GS62" s="1"/>
  <c r="GO63"/>
  <c r="GP63" s="1"/>
  <c r="GR64"/>
  <c r="GS64" s="1"/>
  <c r="GO65"/>
  <c r="GP65" s="1"/>
  <c r="GR66"/>
  <c r="GO67"/>
  <c r="GP67" s="1"/>
  <c r="GR68"/>
  <c r="GS68" s="1"/>
  <c r="GO69"/>
  <c r="GP69" s="1"/>
  <c r="GR70"/>
  <c r="GS70" s="1"/>
  <c r="GO71"/>
  <c r="GP71" s="1"/>
  <c r="GR72"/>
  <c r="GS72" s="1"/>
  <c r="GO73"/>
  <c r="GP73" s="1"/>
  <c r="GQ74"/>
  <c r="GS74" s="1"/>
  <c r="GO76"/>
  <c r="GP76" s="1"/>
  <c r="GR77"/>
  <c r="GO78"/>
  <c r="GP78" s="1"/>
  <c r="GR79"/>
  <c r="GS79" s="1"/>
  <c r="GO80"/>
  <c r="GP80" s="1"/>
  <c r="GR81"/>
  <c r="GS81" s="1"/>
  <c r="GO82"/>
  <c r="GP82" s="1"/>
  <c r="GQ82" s="1"/>
  <c r="GR83"/>
  <c r="GS83" s="1"/>
  <c r="GO84"/>
  <c r="GP84" s="1"/>
  <c r="GR85"/>
  <c r="GS85" s="1"/>
  <c r="GO86"/>
  <c r="GP86" s="1"/>
  <c r="GR87"/>
  <c r="GS87" s="1"/>
  <c r="GO88"/>
  <c r="GP88" s="1"/>
  <c r="GR89"/>
  <c r="GS89" s="1"/>
  <c r="GR12"/>
  <c r="GS12" s="1"/>
  <c r="GO13"/>
  <c r="GP13" s="1"/>
  <c r="GQ13" s="1"/>
  <c r="GR14"/>
  <c r="GS14" s="1"/>
  <c r="GO15"/>
  <c r="GP15" s="1"/>
  <c r="GR16"/>
  <c r="GS16" s="1"/>
  <c r="GO17"/>
  <c r="GP17" s="1"/>
  <c r="GR18"/>
  <c r="GS18" s="1"/>
  <c r="GO19"/>
  <c r="GP19" s="1"/>
  <c r="GR20"/>
  <c r="GS20" s="1"/>
  <c r="GO21"/>
  <c r="GP21" s="1"/>
  <c r="GR22"/>
  <c r="GS22" s="1"/>
  <c r="GO23"/>
  <c r="GP23" s="1"/>
  <c r="GQ26"/>
  <c r="GS26" s="1"/>
  <c r="GO28"/>
  <c r="GP28" s="1"/>
  <c r="GR29"/>
  <c r="GO30"/>
  <c r="GP30" s="1"/>
  <c r="GR31"/>
  <c r="GS31" s="1"/>
  <c r="GO32"/>
  <c r="GP32" s="1"/>
  <c r="GR33"/>
  <c r="GS33" s="1"/>
  <c r="GO34"/>
  <c r="GP34" s="1"/>
  <c r="GQ34" s="1"/>
  <c r="GR35"/>
  <c r="GS35" s="1"/>
  <c r="GO36"/>
  <c r="GP36" s="1"/>
  <c r="GR37"/>
  <c r="GS37" s="1"/>
  <c r="GO38"/>
  <c r="GP38" s="1"/>
  <c r="GR39"/>
  <c r="GS39" s="1"/>
  <c r="GR44"/>
  <c r="GS44" s="1"/>
  <c r="GO45"/>
  <c r="GP45" s="1"/>
  <c r="GQ45" s="1"/>
  <c r="GR46"/>
  <c r="GS46" s="1"/>
  <c r="GO47"/>
  <c r="GP47" s="1"/>
  <c r="GR48"/>
  <c r="GS48" s="1"/>
  <c r="GO49"/>
  <c r="GP49" s="1"/>
  <c r="GR50"/>
  <c r="GS50" s="1"/>
  <c r="GO51"/>
  <c r="GP51" s="1"/>
  <c r="GR52"/>
  <c r="GS52" s="1"/>
  <c r="GO53"/>
  <c r="GP53" s="1"/>
  <c r="GR54"/>
  <c r="GS54" s="1"/>
  <c r="GO55"/>
  <c r="GP55" s="1"/>
  <c r="GQ58"/>
  <c r="GS58" s="1"/>
  <c r="GO60"/>
  <c r="GP60" s="1"/>
  <c r="GR61"/>
  <c r="GO62"/>
  <c r="GP62" s="1"/>
  <c r="GR63"/>
  <c r="GS63" s="1"/>
  <c r="GO64"/>
  <c r="GP64" s="1"/>
  <c r="GR65"/>
  <c r="GS65" s="1"/>
  <c r="GO66"/>
  <c r="GP66" s="1"/>
  <c r="GQ66" s="1"/>
  <c r="GR67"/>
  <c r="GS67" s="1"/>
  <c r="GO68"/>
  <c r="GP68" s="1"/>
  <c r="GR69"/>
  <c r="GS69" s="1"/>
  <c r="GO70"/>
  <c r="GP70" s="1"/>
  <c r="GR71"/>
  <c r="GS71" s="1"/>
  <c r="GR76"/>
  <c r="GS76" s="1"/>
  <c r="GO77"/>
  <c r="GP77" s="1"/>
  <c r="GQ77" s="1"/>
  <c r="GR78"/>
  <c r="GS78" s="1"/>
  <c r="GO79"/>
  <c r="GP79" s="1"/>
  <c r="GR80"/>
  <c r="GS80" s="1"/>
  <c r="GO81"/>
  <c r="GP81" s="1"/>
  <c r="GR82"/>
  <c r="GS82" s="1"/>
  <c r="GO83"/>
  <c r="GP83" s="1"/>
  <c r="GR84"/>
  <c r="GS84" s="1"/>
  <c r="GO85"/>
  <c r="GP85" s="1"/>
  <c r="GR86"/>
  <c r="GS86" s="1"/>
  <c r="GO87"/>
  <c r="GP87" s="1"/>
  <c r="GI24"/>
  <c r="GI41"/>
  <c r="GI88"/>
  <c r="GJ10"/>
  <c r="GJ74"/>
  <c r="GI56"/>
  <c r="GI73"/>
  <c r="GH28"/>
  <c r="GE29"/>
  <c r="GF29" s="1"/>
  <c r="GG29" s="1"/>
  <c r="GH30"/>
  <c r="GI30" s="1"/>
  <c r="GE31"/>
  <c r="GF31" s="1"/>
  <c r="GH32"/>
  <c r="GI32" s="1"/>
  <c r="GE33"/>
  <c r="GF33" s="1"/>
  <c r="GH34"/>
  <c r="GI34" s="1"/>
  <c r="GE35"/>
  <c r="GF35" s="1"/>
  <c r="GH36"/>
  <c r="GI36" s="1"/>
  <c r="GE37"/>
  <c r="GF37" s="1"/>
  <c r="GH38"/>
  <c r="GI38" s="1"/>
  <c r="GE39"/>
  <c r="GF39" s="1"/>
  <c r="GH40"/>
  <c r="GI40" s="1"/>
  <c r="GE41"/>
  <c r="GF41" s="1"/>
  <c r="GH60"/>
  <c r="GE61"/>
  <c r="GF61" s="1"/>
  <c r="GG61" s="1"/>
  <c r="GH62"/>
  <c r="GI62" s="1"/>
  <c r="GE63"/>
  <c r="GF63" s="1"/>
  <c r="GH64"/>
  <c r="GI64" s="1"/>
  <c r="GE65"/>
  <c r="GF65" s="1"/>
  <c r="GH66"/>
  <c r="GI66" s="1"/>
  <c r="GE67"/>
  <c r="GF67" s="1"/>
  <c r="GH68"/>
  <c r="GI68" s="1"/>
  <c r="GE69"/>
  <c r="GF69" s="1"/>
  <c r="GH70"/>
  <c r="GI70" s="1"/>
  <c r="GE71"/>
  <c r="GF71" s="1"/>
  <c r="GH72"/>
  <c r="GI72" s="1"/>
  <c r="GE73"/>
  <c r="GF73" s="1"/>
  <c r="GH12"/>
  <c r="GE13"/>
  <c r="GF13" s="1"/>
  <c r="GG13" s="1"/>
  <c r="GH14"/>
  <c r="GI14" s="1"/>
  <c r="GE15"/>
  <c r="GF15" s="1"/>
  <c r="GH16"/>
  <c r="GI16" s="1"/>
  <c r="GE17"/>
  <c r="GF17" s="1"/>
  <c r="GH18"/>
  <c r="GI18" s="1"/>
  <c r="GE19"/>
  <c r="GF19" s="1"/>
  <c r="GH20"/>
  <c r="GI20" s="1"/>
  <c r="GE21"/>
  <c r="GF21" s="1"/>
  <c r="GH22"/>
  <c r="GI22" s="1"/>
  <c r="GE23"/>
  <c r="GF23" s="1"/>
  <c r="GG26"/>
  <c r="GI26" s="1"/>
  <c r="GE28"/>
  <c r="GF28" s="1"/>
  <c r="GG28" s="1"/>
  <c r="GH29"/>
  <c r="GE30"/>
  <c r="GF30" s="1"/>
  <c r="GH31"/>
  <c r="GI31" s="1"/>
  <c r="GE32"/>
  <c r="GF32" s="1"/>
  <c r="GH33"/>
  <c r="GI33" s="1"/>
  <c r="GE34"/>
  <c r="GF34" s="1"/>
  <c r="GH35"/>
  <c r="GI35" s="1"/>
  <c r="GE36"/>
  <c r="GF36" s="1"/>
  <c r="GH37"/>
  <c r="GI37" s="1"/>
  <c r="GE38"/>
  <c r="GF38" s="1"/>
  <c r="GH39"/>
  <c r="GI39" s="1"/>
  <c r="GH44"/>
  <c r="GE45"/>
  <c r="GF45" s="1"/>
  <c r="GG45" s="1"/>
  <c r="GI45" s="1"/>
  <c r="GJ45" s="1"/>
  <c r="GH46"/>
  <c r="GI46" s="1"/>
  <c r="GE47"/>
  <c r="GF47" s="1"/>
  <c r="GH48"/>
  <c r="GI48" s="1"/>
  <c r="GE49"/>
  <c r="GF49" s="1"/>
  <c r="GH50"/>
  <c r="GI50" s="1"/>
  <c r="GE51"/>
  <c r="GF51" s="1"/>
  <c r="GH52"/>
  <c r="GI52" s="1"/>
  <c r="GE53"/>
  <c r="GF53" s="1"/>
  <c r="GH54"/>
  <c r="GI54" s="1"/>
  <c r="GE55"/>
  <c r="GF55" s="1"/>
  <c r="GG58"/>
  <c r="GI58" s="1"/>
  <c r="GE60"/>
  <c r="GF60" s="1"/>
  <c r="GG60" s="1"/>
  <c r="GH61"/>
  <c r="GI61" s="1"/>
  <c r="GE62"/>
  <c r="GF62" s="1"/>
  <c r="GH63"/>
  <c r="GI63" s="1"/>
  <c r="GE64"/>
  <c r="GF64" s="1"/>
  <c r="GH65"/>
  <c r="GI65" s="1"/>
  <c r="GE66"/>
  <c r="GF66" s="1"/>
  <c r="GH67"/>
  <c r="GI67" s="1"/>
  <c r="GE68"/>
  <c r="GF68" s="1"/>
  <c r="GH69"/>
  <c r="GI69" s="1"/>
  <c r="GE70"/>
  <c r="GF70" s="1"/>
  <c r="GH71"/>
  <c r="GI71" s="1"/>
  <c r="GH76"/>
  <c r="GI76" s="1"/>
  <c r="GE77"/>
  <c r="GF77" s="1"/>
  <c r="GG77" s="1"/>
  <c r="GH78"/>
  <c r="GI78" s="1"/>
  <c r="GE79"/>
  <c r="GF79" s="1"/>
  <c r="GH80"/>
  <c r="GI80" s="1"/>
  <c r="GE81"/>
  <c r="GF81" s="1"/>
  <c r="GH82"/>
  <c r="GI82" s="1"/>
  <c r="GE83"/>
  <c r="GF83" s="1"/>
  <c r="GH84"/>
  <c r="GI84" s="1"/>
  <c r="GE85"/>
  <c r="GF85" s="1"/>
  <c r="GH86"/>
  <c r="GI86" s="1"/>
  <c r="GE87"/>
  <c r="GF87" s="1"/>
  <c r="FY41"/>
  <c r="FY73"/>
  <c r="FW10"/>
  <c r="FY10" s="1"/>
  <c r="FU12"/>
  <c r="FV12" s="1"/>
  <c r="FX13"/>
  <c r="FU14"/>
  <c r="FV14" s="1"/>
  <c r="FX15"/>
  <c r="FY15" s="1"/>
  <c r="FU16"/>
  <c r="FV16" s="1"/>
  <c r="FX17"/>
  <c r="FY17" s="1"/>
  <c r="FU18"/>
  <c r="FV18" s="1"/>
  <c r="FX19"/>
  <c r="FY19" s="1"/>
  <c r="FU20"/>
  <c r="FV20" s="1"/>
  <c r="FX21"/>
  <c r="FY21" s="1"/>
  <c r="FU22"/>
  <c r="FV22" s="1"/>
  <c r="FX23"/>
  <c r="FY23" s="1"/>
  <c r="FU24"/>
  <c r="FV24" s="1"/>
  <c r="FX25"/>
  <c r="FY25" s="1"/>
  <c r="FX28"/>
  <c r="FU29"/>
  <c r="FV29" s="1"/>
  <c r="FW29" s="1"/>
  <c r="FX30"/>
  <c r="FY30" s="1"/>
  <c r="FU31"/>
  <c r="FV31" s="1"/>
  <c r="FX32"/>
  <c r="FY32" s="1"/>
  <c r="FU33"/>
  <c r="FV33" s="1"/>
  <c r="FX34"/>
  <c r="FY34" s="1"/>
  <c r="FU35"/>
  <c r="FV35" s="1"/>
  <c r="FX36"/>
  <c r="FY36" s="1"/>
  <c r="FU37"/>
  <c r="FV37" s="1"/>
  <c r="FX38"/>
  <c r="FY38" s="1"/>
  <c r="FU39"/>
  <c r="FV39" s="1"/>
  <c r="FX40"/>
  <c r="FY40" s="1"/>
  <c r="FU41"/>
  <c r="FV41" s="1"/>
  <c r="FW42"/>
  <c r="FY42" s="1"/>
  <c r="FU44"/>
  <c r="FV44" s="1"/>
  <c r="FX45"/>
  <c r="FU46"/>
  <c r="FV46" s="1"/>
  <c r="FX47"/>
  <c r="FY47" s="1"/>
  <c r="FU48"/>
  <c r="FV48" s="1"/>
  <c r="FX49"/>
  <c r="FY49" s="1"/>
  <c r="FU50"/>
  <c r="FV50" s="1"/>
  <c r="FX51"/>
  <c r="FY51" s="1"/>
  <c r="FU52"/>
  <c r="FV52" s="1"/>
  <c r="FX53"/>
  <c r="FY53" s="1"/>
  <c r="FU54"/>
  <c r="FV54" s="1"/>
  <c r="FX55"/>
  <c r="FY55" s="1"/>
  <c r="FU56"/>
  <c r="FV56" s="1"/>
  <c r="FX57"/>
  <c r="FY57" s="1"/>
  <c r="FX60"/>
  <c r="FU61"/>
  <c r="FV61" s="1"/>
  <c r="FW61" s="1"/>
  <c r="FX62"/>
  <c r="FY62" s="1"/>
  <c r="FU63"/>
  <c r="FV63" s="1"/>
  <c r="FX64"/>
  <c r="FY64" s="1"/>
  <c r="FU65"/>
  <c r="FV65" s="1"/>
  <c r="FX66"/>
  <c r="FY66" s="1"/>
  <c r="FU67"/>
  <c r="FV67" s="1"/>
  <c r="FX68"/>
  <c r="FY68" s="1"/>
  <c r="FU69"/>
  <c r="FV69" s="1"/>
  <c r="FX70"/>
  <c r="FY70" s="1"/>
  <c r="FU71"/>
  <c r="FV71" s="1"/>
  <c r="FX72"/>
  <c r="FY72" s="1"/>
  <c r="FU73"/>
  <c r="FV73" s="1"/>
  <c r="FW74"/>
  <c r="FY74" s="1"/>
  <c r="FU76"/>
  <c r="FV76" s="1"/>
  <c r="FX77"/>
  <c r="FU78"/>
  <c r="FV78" s="1"/>
  <c r="FX79"/>
  <c r="FY79" s="1"/>
  <c r="FU80"/>
  <c r="FV80" s="1"/>
  <c r="FX81"/>
  <c r="FY81" s="1"/>
  <c r="FU82"/>
  <c r="FV82" s="1"/>
  <c r="FX83"/>
  <c r="FY83" s="1"/>
  <c r="FU84"/>
  <c r="FV84" s="1"/>
  <c r="FX85"/>
  <c r="FY85" s="1"/>
  <c r="FU86"/>
  <c r="FV86" s="1"/>
  <c r="FX87"/>
  <c r="FY87" s="1"/>
  <c r="FU88"/>
  <c r="FV88" s="1"/>
  <c r="FX89"/>
  <c r="FY89" s="1"/>
  <c r="FX12"/>
  <c r="FU13"/>
  <c r="FV13" s="1"/>
  <c r="FW13" s="1"/>
  <c r="FX14"/>
  <c r="FY14" s="1"/>
  <c r="FU15"/>
  <c r="FV15" s="1"/>
  <c r="FX16"/>
  <c r="FY16" s="1"/>
  <c r="FU17"/>
  <c r="FV17" s="1"/>
  <c r="FX18"/>
  <c r="FY18" s="1"/>
  <c r="FU19"/>
  <c r="FV19" s="1"/>
  <c r="FX20"/>
  <c r="FY20" s="1"/>
  <c r="FU21"/>
  <c r="FV21" s="1"/>
  <c r="FX22"/>
  <c r="FY22" s="1"/>
  <c r="FU23"/>
  <c r="FV23" s="1"/>
  <c r="FW26"/>
  <c r="FY26" s="1"/>
  <c r="FU28"/>
  <c r="FV28" s="1"/>
  <c r="FX29"/>
  <c r="FU30"/>
  <c r="FV30" s="1"/>
  <c r="FX31"/>
  <c r="FY31" s="1"/>
  <c r="FU32"/>
  <c r="FV32" s="1"/>
  <c r="FX33"/>
  <c r="FY33" s="1"/>
  <c r="FU34"/>
  <c r="FV34" s="1"/>
  <c r="FX35"/>
  <c r="FY35" s="1"/>
  <c r="FU36"/>
  <c r="FV36" s="1"/>
  <c r="FX37"/>
  <c r="FY37" s="1"/>
  <c r="FU38"/>
  <c r="FV38" s="1"/>
  <c r="FX39"/>
  <c r="FY39" s="1"/>
  <c r="FX44"/>
  <c r="FU45"/>
  <c r="FV45" s="1"/>
  <c r="FW45" s="1"/>
  <c r="FX46"/>
  <c r="FY46" s="1"/>
  <c r="FU47"/>
  <c r="FV47" s="1"/>
  <c r="FX48"/>
  <c r="FY48" s="1"/>
  <c r="FU49"/>
  <c r="FV49" s="1"/>
  <c r="FX50"/>
  <c r="FY50" s="1"/>
  <c r="FU51"/>
  <c r="FV51" s="1"/>
  <c r="FX52"/>
  <c r="FY52" s="1"/>
  <c r="FU53"/>
  <c r="FV53" s="1"/>
  <c r="FX54"/>
  <c r="FY54" s="1"/>
  <c r="FU55"/>
  <c r="FV55" s="1"/>
  <c r="FW58"/>
  <c r="FY58" s="1"/>
  <c r="FU60"/>
  <c r="FV60" s="1"/>
  <c r="FX61"/>
  <c r="FU62"/>
  <c r="FV62" s="1"/>
  <c r="FX63"/>
  <c r="FY63" s="1"/>
  <c r="FU64"/>
  <c r="FV64" s="1"/>
  <c r="FX65"/>
  <c r="FY65" s="1"/>
  <c r="FU66"/>
  <c r="FV66" s="1"/>
  <c r="FX67"/>
  <c r="FY67" s="1"/>
  <c r="FU68"/>
  <c r="FV68" s="1"/>
  <c r="FX69"/>
  <c r="FY69" s="1"/>
  <c r="FU70"/>
  <c r="FV70" s="1"/>
  <c r="FX71"/>
  <c r="FY71" s="1"/>
  <c r="FX76"/>
  <c r="FU77"/>
  <c r="FV77" s="1"/>
  <c r="FW77" s="1"/>
  <c r="FX78"/>
  <c r="FY78" s="1"/>
  <c r="FU79"/>
  <c r="FV79" s="1"/>
  <c r="FX80"/>
  <c r="FY80" s="1"/>
  <c r="FU81"/>
  <c r="FV81" s="1"/>
  <c r="FX82"/>
  <c r="FY82" s="1"/>
  <c r="FU83"/>
  <c r="FV83" s="1"/>
  <c r="FX84"/>
  <c r="FY84" s="1"/>
  <c r="FU85"/>
  <c r="FV85" s="1"/>
  <c r="FX86"/>
  <c r="FY86" s="1"/>
  <c r="FU87"/>
  <c r="FV87" s="1"/>
  <c r="FO41"/>
  <c r="FO73"/>
  <c r="FO24"/>
  <c r="FO56"/>
  <c r="FO88"/>
  <c r="FM10"/>
  <c r="FO10" s="1"/>
  <c r="FK12"/>
  <c r="FL12" s="1"/>
  <c r="FN13"/>
  <c r="FK14"/>
  <c r="FL14" s="1"/>
  <c r="FN15"/>
  <c r="FO15" s="1"/>
  <c r="FK16"/>
  <c r="FL16" s="1"/>
  <c r="FN17"/>
  <c r="FO17" s="1"/>
  <c r="FK18"/>
  <c r="FL18" s="1"/>
  <c r="FN19"/>
  <c r="FO19" s="1"/>
  <c r="FK20"/>
  <c r="FL20" s="1"/>
  <c r="FN21"/>
  <c r="FO21" s="1"/>
  <c r="FK22"/>
  <c r="FL22" s="1"/>
  <c r="FN23"/>
  <c r="FO23" s="1"/>
  <c r="FK24"/>
  <c r="FL24" s="1"/>
  <c r="FN25"/>
  <c r="FO25" s="1"/>
  <c r="FN28"/>
  <c r="FK29"/>
  <c r="FL29" s="1"/>
  <c r="FM29" s="1"/>
  <c r="FN30"/>
  <c r="FO30" s="1"/>
  <c r="FK31"/>
  <c r="FL31" s="1"/>
  <c r="FN32"/>
  <c r="FO32" s="1"/>
  <c r="FK33"/>
  <c r="FL33" s="1"/>
  <c r="FN34"/>
  <c r="FO34" s="1"/>
  <c r="FK35"/>
  <c r="FL35" s="1"/>
  <c r="FN36"/>
  <c r="FO36" s="1"/>
  <c r="FK37"/>
  <c r="FL37" s="1"/>
  <c r="FN38"/>
  <c r="FO38" s="1"/>
  <c r="FK39"/>
  <c r="FL39" s="1"/>
  <c r="FN40"/>
  <c r="FO40" s="1"/>
  <c r="FK41"/>
  <c r="FL41" s="1"/>
  <c r="FM42"/>
  <c r="FO42" s="1"/>
  <c r="FK44"/>
  <c r="FL44" s="1"/>
  <c r="FN45"/>
  <c r="FK46"/>
  <c r="FL46" s="1"/>
  <c r="FN47"/>
  <c r="FO47" s="1"/>
  <c r="FK48"/>
  <c r="FL48" s="1"/>
  <c r="FN49"/>
  <c r="FO49" s="1"/>
  <c r="FK50"/>
  <c r="FL50" s="1"/>
  <c r="FN51"/>
  <c r="FO51" s="1"/>
  <c r="FK52"/>
  <c r="FL52" s="1"/>
  <c r="FN53"/>
  <c r="FO53" s="1"/>
  <c r="FK54"/>
  <c r="FL54" s="1"/>
  <c r="FN55"/>
  <c r="FO55" s="1"/>
  <c r="FK56"/>
  <c r="FL56" s="1"/>
  <c r="FN57"/>
  <c r="FO57" s="1"/>
  <c r="FN60"/>
  <c r="FK61"/>
  <c r="FL61" s="1"/>
  <c r="FM61" s="1"/>
  <c r="FN62"/>
  <c r="FO62" s="1"/>
  <c r="FK63"/>
  <c r="FL63" s="1"/>
  <c r="FN64"/>
  <c r="FO64" s="1"/>
  <c r="FK65"/>
  <c r="FL65" s="1"/>
  <c r="FN66"/>
  <c r="FO66" s="1"/>
  <c r="FK67"/>
  <c r="FL67" s="1"/>
  <c r="FN68"/>
  <c r="FO68" s="1"/>
  <c r="FK69"/>
  <c r="FL69" s="1"/>
  <c r="FN70"/>
  <c r="FO70" s="1"/>
  <c r="FK71"/>
  <c r="FL71" s="1"/>
  <c r="FN72"/>
  <c r="FO72" s="1"/>
  <c r="FK73"/>
  <c r="FL73" s="1"/>
  <c r="FM74"/>
  <c r="FO74" s="1"/>
  <c r="FK76"/>
  <c r="FL76" s="1"/>
  <c r="FN77"/>
  <c r="FK78"/>
  <c r="FL78" s="1"/>
  <c r="FN79"/>
  <c r="FO79" s="1"/>
  <c r="FK80"/>
  <c r="FL80" s="1"/>
  <c r="FN81"/>
  <c r="FO81" s="1"/>
  <c r="FK82"/>
  <c r="FL82" s="1"/>
  <c r="FN83"/>
  <c r="FO83" s="1"/>
  <c r="FK84"/>
  <c r="FL84" s="1"/>
  <c r="FN85"/>
  <c r="FO85" s="1"/>
  <c r="FK86"/>
  <c r="FL86" s="1"/>
  <c r="FN87"/>
  <c r="FO87" s="1"/>
  <c r="FK88"/>
  <c r="FL88" s="1"/>
  <c r="FN89"/>
  <c r="FO89" s="1"/>
  <c r="FN12"/>
  <c r="FK13"/>
  <c r="FL13" s="1"/>
  <c r="FM13" s="1"/>
  <c r="FN14"/>
  <c r="FO14" s="1"/>
  <c r="FK15"/>
  <c r="FL15" s="1"/>
  <c r="FN16"/>
  <c r="FO16" s="1"/>
  <c r="FK17"/>
  <c r="FL17" s="1"/>
  <c r="FN18"/>
  <c r="FO18" s="1"/>
  <c r="FK19"/>
  <c r="FL19" s="1"/>
  <c r="FN20"/>
  <c r="FO20" s="1"/>
  <c r="FK21"/>
  <c r="FL21" s="1"/>
  <c r="FN22"/>
  <c r="FO22" s="1"/>
  <c r="FK23"/>
  <c r="FL23" s="1"/>
  <c r="FM26"/>
  <c r="FO26" s="1"/>
  <c r="FK28"/>
  <c r="FL28" s="1"/>
  <c r="FN29"/>
  <c r="FK30"/>
  <c r="FL30" s="1"/>
  <c r="FN31"/>
  <c r="FO31" s="1"/>
  <c r="FK32"/>
  <c r="FL32" s="1"/>
  <c r="FN33"/>
  <c r="FO33" s="1"/>
  <c r="FK34"/>
  <c r="FL34" s="1"/>
  <c r="FN35"/>
  <c r="FO35" s="1"/>
  <c r="FK36"/>
  <c r="FL36" s="1"/>
  <c r="FN37"/>
  <c r="FO37" s="1"/>
  <c r="FK38"/>
  <c r="FL38" s="1"/>
  <c r="FN39"/>
  <c r="FO39" s="1"/>
  <c r="FN44"/>
  <c r="FK45"/>
  <c r="FL45" s="1"/>
  <c r="FM45" s="1"/>
  <c r="FN46"/>
  <c r="FO46" s="1"/>
  <c r="FK47"/>
  <c r="FL47" s="1"/>
  <c r="FN48"/>
  <c r="FO48" s="1"/>
  <c r="FK49"/>
  <c r="FL49" s="1"/>
  <c r="FN50"/>
  <c r="FO50" s="1"/>
  <c r="FK51"/>
  <c r="FL51" s="1"/>
  <c r="FN52"/>
  <c r="FO52" s="1"/>
  <c r="FK53"/>
  <c r="FL53" s="1"/>
  <c r="FN54"/>
  <c r="FO54" s="1"/>
  <c r="FK55"/>
  <c r="FL55" s="1"/>
  <c r="FM58"/>
  <c r="FO58" s="1"/>
  <c r="FK60"/>
  <c r="FL60" s="1"/>
  <c r="FN61"/>
  <c r="FK62"/>
  <c r="FL62" s="1"/>
  <c r="FN63"/>
  <c r="FO63" s="1"/>
  <c r="FK64"/>
  <c r="FL64" s="1"/>
  <c r="FN65"/>
  <c r="FO65" s="1"/>
  <c r="FK66"/>
  <c r="FL66" s="1"/>
  <c r="FN67"/>
  <c r="FO67" s="1"/>
  <c r="FK68"/>
  <c r="FL68" s="1"/>
  <c r="FN69"/>
  <c r="FO69" s="1"/>
  <c r="FK70"/>
  <c r="FL70" s="1"/>
  <c r="FN71"/>
  <c r="FO71" s="1"/>
  <c r="FN76"/>
  <c r="FK77"/>
  <c r="FL77" s="1"/>
  <c r="FM77" s="1"/>
  <c r="FN78"/>
  <c r="FO78" s="1"/>
  <c r="FK79"/>
  <c r="FL79" s="1"/>
  <c r="FN80"/>
  <c r="FO80" s="1"/>
  <c r="FK81"/>
  <c r="FL81" s="1"/>
  <c r="FN82"/>
  <c r="FO82" s="1"/>
  <c r="FK83"/>
  <c r="FL83" s="1"/>
  <c r="FN84"/>
  <c r="FO84" s="1"/>
  <c r="FK85"/>
  <c r="FL85" s="1"/>
  <c r="FN86"/>
  <c r="FO86" s="1"/>
  <c r="FK87"/>
  <c r="FL87" s="1"/>
  <c r="FE41"/>
  <c r="FE73"/>
  <c r="FE24"/>
  <c r="FE56"/>
  <c r="FE88"/>
  <c r="FC10"/>
  <c r="FE10" s="1"/>
  <c r="FA12"/>
  <c r="FB12" s="1"/>
  <c r="FD13"/>
  <c r="FA14"/>
  <c r="FB14" s="1"/>
  <c r="FD15"/>
  <c r="FA16"/>
  <c r="FB16" s="1"/>
  <c r="FC16" s="1"/>
  <c r="FD17"/>
  <c r="FE17" s="1"/>
  <c r="FA18"/>
  <c r="FB18" s="1"/>
  <c r="FD19"/>
  <c r="FE19" s="1"/>
  <c r="FA20"/>
  <c r="FB20" s="1"/>
  <c r="FD21"/>
  <c r="FE21" s="1"/>
  <c r="FA22"/>
  <c r="FB22" s="1"/>
  <c r="FD23"/>
  <c r="FE23" s="1"/>
  <c r="FA24"/>
  <c r="FB24" s="1"/>
  <c r="FD25"/>
  <c r="FE25" s="1"/>
  <c r="FD28"/>
  <c r="FA29"/>
  <c r="FB29" s="1"/>
  <c r="FC29" s="1"/>
  <c r="FD30"/>
  <c r="FE30" s="1"/>
  <c r="FA31"/>
  <c r="FB31" s="1"/>
  <c r="FC31" s="1"/>
  <c r="FD32"/>
  <c r="FA33"/>
  <c r="FB33" s="1"/>
  <c r="FD34"/>
  <c r="FE34" s="1"/>
  <c r="FA35"/>
  <c r="FB35" s="1"/>
  <c r="FD36"/>
  <c r="FE36" s="1"/>
  <c r="FA37"/>
  <c r="FB37" s="1"/>
  <c r="FD38"/>
  <c r="FE38" s="1"/>
  <c r="FA39"/>
  <c r="FB39" s="1"/>
  <c r="FD40"/>
  <c r="FE40" s="1"/>
  <c r="FA41"/>
  <c r="FB41" s="1"/>
  <c r="FC42"/>
  <c r="FE42" s="1"/>
  <c r="FA44"/>
  <c r="FB44" s="1"/>
  <c r="FD45"/>
  <c r="FA46"/>
  <c r="FB46" s="1"/>
  <c r="FD47"/>
  <c r="FA48"/>
  <c r="FB48" s="1"/>
  <c r="FC48" s="1"/>
  <c r="FD49"/>
  <c r="FE49" s="1"/>
  <c r="FA50"/>
  <c r="FB50" s="1"/>
  <c r="FD51"/>
  <c r="FE51" s="1"/>
  <c r="FA52"/>
  <c r="FB52" s="1"/>
  <c r="FD53"/>
  <c r="FE53" s="1"/>
  <c r="FA54"/>
  <c r="FB54" s="1"/>
  <c r="FD55"/>
  <c r="FE55" s="1"/>
  <c r="FA56"/>
  <c r="FB56" s="1"/>
  <c r="FD57"/>
  <c r="FE57" s="1"/>
  <c r="FD60"/>
  <c r="FA61"/>
  <c r="FB61" s="1"/>
  <c r="FC61" s="1"/>
  <c r="FD62"/>
  <c r="FE62" s="1"/>
  <c r="FA63"/>
  <c r="FB63" s="1"/>
  <c r="FC63" s="1"/>
  <c r="FD64"/>
  <c r="FA65"/>
  <c r="FB65" s="1"/>
  <c r="FD66"/>
  <c r="FE66" s="1"/>
  <c r="FA67"/>
  <c r="FB67" s="1"/>
  <c r="FD68"/>
  <c r="FE68" s="1"/>
  <c r="FA69"/>
  <c r="FB69" s="1"/>
  <c r="FD70"/>
  <c r="FE70" s="1"/>
  <c r="FA71"/>
  <c r="FB71" s="1"/>
  <c r="FD72"/>
  <c r="FE72" s="1"/>
  <c r="FA73"/>
  <c r="FB73" s="1"/>
  <c r="FC74"/>
  <c r="FE74" s="1"/>
  <c r="FA76"/>
  <c r="FB76" s="1"/>
  <c r="FD77"/>
  <c r="FA78"/>
  <c r="FB78" s="1"/>
  <c r="FD79"/>
  <c r="FA80"/>
  <c r="FB80" s="1"/>
  <c r="FC80" s="1"/>
  <c r="FD81"/>
  <c r="FE81" s="1"/>
  <c r="FA82"/>
  <c r="FB82" s="1"/>
  <c r="FD83"/>
  <c r="FE83" s="1"/>
  <c r="FA84"/>
  <c r="FB84" s="1"/>
  <c r="FD85"/>
  <c r="FE85" s="1"/>
  <c r="FA86"/>
  <c r="FB86" s="1"/>
  <c r="FD87"/>
  <c r="FE87" s="1"/>
  <c r="FA88"/>
  <c r="FB88" s="1"/>
  <c r="FD89"/>
  <c r="FE89" s="1"/>
  <c r="FD12"/>
  <c r="FA13"/>
  <c r="FB13" s="1"/>
  <c r="FC13" s="1"/>
  <c r="FD14"/>
  <c r="FE14" s="1"/>
  <c r="FA15"/>
  <c r="FB15" s="1"/>
  <c r="FC15" s="1"/>
  <c r="FD16"/>
  <c r="FE16" s="1"/>
  <c r="FA17"/>
  <c r="FB17" s="1"/>
  <c r="FD18"/>
  <c r="FE18" s="1"/>
  <c r="FA19"/>
  <c r="FB19" s="1"/>
  <c r="FD20"/>
  <c r="FE20" s="1"/>
  <c r="FA21"/>
  <c r="FB21" s="1"/>
  <c r="FD22"/>
  <c r="FE22" s="1"/>
  <c r="FA23"/>
  <c r="FB23" s="1"/>
  <c r="FC26"/>
  <c r="FE26" s="1"/>
  <c r="FA28"/>
  <c r="FB28" s="1"/>
  <c r="FD29"/>
  <c r="FA30"/>
  <c r="FB30" s="1"/>
  <c r="FD31"/>
  <c r="FA32"/>
  <c r="FB32" s="1"/>
  <c r="FC32" s="1"/>
  <c r="FD33"/>
  <c r="FE33" s="1"/>
  <c r="FA34"/>
  <c r="FB34" s="1"/>
  <c r="FD35"/>
  <c r="FE35" s="1"/>
  <c r="FA36"/>
  <c r="FB36" s="1"/>
  <c r="FD37"/>
  <c r="FE37" s="1"/>
  <c r="FA38"/>
  <c r="FB38" s="1"/>
  <c r="FD39"/>
  <c r="FE39" s="1"/>
  <c r="FD44"/>
  <c r="FA45"/>
  <c r="FB45" s="1"/>
  <c r="FC45" s="1"/>
  <c r="FD46"/>
  <c r="FE46" s="1"/>
  <c r="FA47"/>
  <c r="FB47" s="1"/>
  <c r="FC47" s="1"/>
  <c r="FD48"/>
  <c r="FE48" s="1"/>
  <c r="FA49"/>
  <c r="FB49" s="1"/>
  <c r="FD50"/>
  <c r="FE50" s="1"/>
  <c r="FA51"/>
  <c r="FB51" s="1"/>
  <c r="FD52"/>
  <c r="FE52" s="1"/>
  <c r="FA53"/>
  <c r="FB53" s="1"/>
  <c r="FD54"/>
  <c r="FE54" s="1"/>
  <c r="FA55"/>
  <c r="FB55" s="1"/>
  <c r="FC58"/>
  <c r="FE58" s="1"/>
  <c r="FA60"/>
  <c r="FB60" s="1"/>
  <c r="FD61"/>
  <c r="FA62"/>
  <c r="FB62" s="1"/>
  <c r="FD63"/>
  <c r="FA64"/>
  <c r="FB64" s="1"/>
  <c r="FC64" s="1"/>
  <c r="FD65"/>
  <c r="FE65" s="1"/>
  <c r="FA66"/>
  <c r="FB66" s="1"/>
  <c r="FD67"/>
  <c r="FE67" s="1"/>
  <c r="FA68"/>
  <c r="FB68" s="1"/>
  <c r="FD69"/>
  <c r="FE69" s="1"/>
  <c r="FA70"/>
  <c r="FB70" s="1"/>
  <c r="FD71"/>
  <c r="FE71" s="1"/>
  <c r="FD76"/>
  <c r="FA77"/>
  <c r="FB77" s="1"/>
  <c r="FC77" s="1"/>
  <c r="FD78"/>
  <c r="FE78" s="1"/>
  <c r="FA79"/>
  <c r="FB79" s="1"/>
  <c r="FC79" s="1"/>
  <c r="FD80"/>
  <c r="FE80" s="1"/>
  <c r="FA81"/>
  <c r="FB81" s="1"/>
  <c r="FD82"/>
  <c r="FE82" s="1"/>
  <c r="FA83"/>
  <c r="FB83" s="1"/>
  <c r="FD84"/>
  <c r="FE84" s="1"/>
  <c r="FA85"/>
  <c r="FB85" s="1"/>
  <c r="FD86"/>
  <c r="FE86" s="1"/>
  <c r="FA87"/>
  <c r="FB87" s="1"/>
  <c r="EU41"/>
  <c r="EU73"/>
  <c r="EU24"/>
  <c r="EU56"/>
  <c r="EU88"/>
  <c r="ES10"/>
  <c r="EU10" s="1"/>
  <c r="EQ12"/>
  <c r="ER12" s="1"/>
  <c r="ET13"/>
  <c r="EQ14"/>
  <c r="ER14" s="1"/>
  <c r="ET15"/>
  <c r="EQ16"/>
  <c r="ER16" s="1"/>
  <c r="ET17"/>
  <c r="EU17" s="1"/>
  <c r="EQ18"/>
  <c r="ER18" s="1"/>
  <c r="ET19"/>
  <c r="EU19" s="1"/>
  <c r="EQ20"/>
  <c r="ER20" s="1"/>
  <c r="ET21"/>
  <c r="EU21" s="1"/>
  <c r="EQ22"/>
  <c r="ER22" s="1"/>
  <c r="ET23"/>
  <c r="EU23" s="1"/>
  <c r="EQ24"/>
  <c r="ER24" s="1"/>
  <c r="ET25"/>
  <c r="EU25" s="1"/>
  <c r="ET28"/>
  <c r="EQ29"/>
  <c r="ER29" s="1"/>
  <c r="ES29" s="1"/>
  <c r="ET30"/>
  <c r="EU30" s="1"/>
  <c r="EQ31"/>
  <c r="ER31" s="1"/>
  <c r="ES31" s="1"/>
  <c r="ET32"/>
  <c r="EU32" s="1"/>
  <c r="EQ33"/>
  <c r="ER33" s="1"/>
  <c r="ET34"/>
  <c r="EU34" s="1"/>
  <c r="EQ35"/>
  <c r="ER35" s="1"/>
  <c r="ET36"/>
  <c r="EU36" s="1"/>
  <c r="EQ37"/>
  <c r="ER37" s="1"/>
  <c r="ET38"/>
  <c r="EU38" s="1"/>
  <c r="EQ39"/>
  <c r="ER39" s="1"/>
  <c r="ET40"/>
  <c r="EU40" s="1"/>
  <c r="EQ41"/>
  <c r="ER41" s="1"/>
  <c r="ES42"/>
  <c r="EU42" s="1"/>
  <c r="EQ44"/>
  <c r="ER44" s="1"/>
  <c r="ET45"/>
  <c r="EQ46"/>
  <c r="ER46" s="1"/>
  <c r="ET47"/>
  <c r="EQ48"/>
  <c r="ER48" s="1"/>
  <c r="ET49"/>
  <c r="EU49" s="1"/>
  <c r="EQ50"/>
  <c r="ER50" s="1"/>
  <c r="ET51"/>
  <c r="EU51" s="1"/>
  <c r="EQ52"/>
  <c r="ER52" s="1"/>
  <c r="ET53"/>
  <c r="EU53" s="1"/>
  <c r="EQ54"/>
  <c r="ER54" s="1"/>
  <c r="ET55"/>
  <c r="EU55" s="1"/>
  <c r="EQ56"/>
  <c r="ER56" s="1"/>
  <c r="ET57"/>
  <c r="EU57" s="1"/>
  <c r="ET60"/>
  <c r="EQ61"/>
  <c r="ER61" s="1"/>
  <c r="ES61" s="1"/>
  <c r="ET62"/>
  <c r="EU62" s="1"/>
  <c r="EQ63"/>
  <c r="ER63" s="1"/>
  <c r="ES63" s="1"/>
  <c r="ET64"/>
  <c r="EU64" s="1"/>
  <c r="EQ65"/>
  <c r="ER65" s="1"/>
  <c r="ET66"/>
  <c r="EU66" s="1"/>
  <c r="EQ67"/>
  <c r="ER67" s="1"/>
  <c r="ET68"/>
  <c r="EU68" s="1"/>
  <c r="EQ69"/>
  <c r="ER69" s="1"/>
  <c r="ET70"/>
  <c r="EU70" s="1"/>
  <c r="EQ71"/>
  <c r="ER71" s="1"/>
  <c r="ET72"/>
  <c r="EU72" s="1"/>
  <c r="EQ73"/>
  <c r="ER73" s="1"/>
  <c r="ES74"/>
  <c r="EU74" s="1"/>
  <c r="EQ76"/>
  <c r="ER76" s="1"/>
  <c r="ET77"/>
  <c r="EQ78"/>
  <c r="ER78" s="1"/>
  <c r="ET79"/>
  <c r="EQ80"/>
  <c r="ER80" s="1"/>
  <c r="ET81"/>
  <c r="EU81" s="1"/>
  <c r="EQ82"/>
  <c r="ER82" s="1"/>
  <c r="ET83"/>
  <c r="EU83" s="1"/>
  <c r="EQ84"/>
  <c r="ER84" s="1"/>
  <c r="ET85"/>
  <c r="EU85" s="1"/>
  <c r="EQ86"/>
  <c r="ER86" s="1"/>
  <c r="ET87"/>
  <c r="EU87" s="1"/>
  <c r="EQ88"/>
  <c r="ER88" s="1"/>
  <c r="ET89"/>
  <c r="EU89" s="1"/>
  <c r="ET12"/>
  <c r="EQ13"/>
  <c r="ER13" s="1"/>
  <c r="ES13" s="1"/>
  <c r="ET14"/>
  <c r="EU14" s="1"/>
  <c r="EQ15"/>
  <c r="ER15" s="1"/>
  <c r="ES15" s="1"/>
  <c r="ET16"/>
  <c r="EU16" s="1"/>
  <c r="EQ17"/>
  <c r="ER17" s="1"/>
  <c r="ET18"/>
  <c r="EU18" s="1"/>
  <c r="EQ19"/>
  <c r="ER19" s="1"/>
  <c r="ET20"/>
  <c r="EU20" s="1"/>
  <c r="EQ21"/>
  <c r="ER21" s="1"/>
  <c r="ET22"/>
  <c r="EU22" s="1"/>
  <c r="EQ23"/>
  <c r="ER23" s="1"/>
  <c r="ES26"/>
  <c r="EU26" s="1"/>
  <c r="EQ28"/>
  <c r="ER28" s="1"/>
  <c r="ET29"/>
  <c r="EQ30"/>
  <c r="ER30" s="1"/>
  <c r="ET31"/>
  <c r="EQ32"/>
  <c r="ER32" s="1"/>
  <c r="ET33"/>
  <c r="EU33" s="1"/>
  <c r="EQ34"/>
  <c r="ER34" s="1"/>
  <c r="ET35"/>
  <c r="EU35" s="1"/>
  <c r="EQ36"/>
  <c r="ER36" s="1"/>
  <c r="ET37"/>
  <c r="EU37" s="1"/>
  <c r="EQ38"/>
  <c r="ER38" s="1"/>
  <c r="ET39"/>
  <c r="EU39" s="1"/>
  <c r="ET44"/>
  <c r="EQ45"/>
  <c r="ER45" s="1"/>
  <c r="ES45" s="1"/>
  <c r="ET46"/>
  <c r="EU46" s="1"/>
  <c r="EQ47"/>
  <c r="ER47" s="1"/>
  <c r="ES47" s="1"/>
  <c r="ET48"/>
  <c r="EU48" s="1"/>
  <c r="EQ49"/>
  <c r="ER49" s="1"/>
  <c r="ET50"/>
  <c r="EU50" s="1"/>
  <c r="EQ51"/>
  <c r="ER51" s="1"/>
  <c r="ET52"/>
  <c r="EU52" s="1"/>
  <c r="EQ53"/>
  <c r="ER53" s="1"/>
  <c r="ET54"/>
  <c r="EU54" s="1"/>
  <c r="EQ55"/>
  <c r="ER55" s="1"/>
  <c r="ES58"/>
  <c r="EU58" s="1"/>
  <c r="EQ60"/>
  <c r="ER60" s="1"/>
  <c r="ET61"/>
  <c r="EQ62"/>
  <c r="ER62" s="1"/>
  <c r="ET63"/>
  <c r="EQ64"/>
  <c r="ER64" s="1"/>
  <c r="ET65"/>
  <c r="EU65" s="1"/>
  <c r="EQ66"/>
  <c r="ER66" s="1"/>
  <c r="ET67"/>
  <c r="EU67" s="1"/>
  <c r="EQ68"/>
  <c r="ER68" s="1"/>
  <c r="ET69"/>
  <c r="EU69" s="1"/>
  <c r="EQ70"/>
  <c r="ER70" s="1"/>
  <c r="ET71"/>
  <c r="EU71" s="1"/>
  <c r="ET76"/>
  <c r="EQ77"/>
  <c r="ER77" s="1"/>
  <c r="ES77" s="1"/>
  <c r="ET78"/>
  <c r="EU78" s="1"/>
  <c r="EQ79"/>
  <c r="ER79" s="1"/>
  <c r="ES79" s="1"/>
  <c r="ET80"/>
  <c r="EU80" s="1"/>
  <c r="EQ81"/>
  <c r="ER81" s="1"/>
  <c r="ET82"/>
  <c r="EU82" s="1"/>
  <c r="EQ83"/>
  <c r="ER83" s="1"/>
  <c r="ET84"/>
  <c r="EU84" s="1"/>
  <c r="EQ85"/>
  <c r="ER85" s="1"/>
  <c r="ET86"/>
  <c r="EU86" s="1"/>
  <c r="EQ87"/>
  <c r="ER87" s="1"/>
  <c r="EL56"/>
  <c r="EJ41"/>
  <c r="EK41" s="1"/>
  <c r="EJ39"/>
  <c r="EK39" s="1"/>
  <c r="EJ37"/>
  <c r="EK37" s="1"/>
  <c r="EJ35"/>
  <c r="EK35" s="1"/>
  <c r="EJ33"/>
  <c r="EK33" s="1"/>
  <c r="EJ31"/>
  <c r="EK31" s="1"/>
  <c r="EJ29"/>
  <c r="EG72"/>
  <c r="EH72" s="1"/>
  <c r="EG70"/>
  <c r="EH70" s="1"/>
  <c r="EG68"/>
  <c r="EH68" s="1"/>
  <c r="EG66"/>
  <c r="EH66" s="1"/>
  <c r="EG64"/>
  <c r="EH64" s="1"/>
  <c r="EG62"/>
  <c r="EH62" s="1"/>
  <c r="EG60"/>
  <c r="EH60" s="1"/>
  <c r="EI58"/>
  <c r="EK58" s="1"/>
  <c r="EG40"/>
  <c r="EH40" s="1"/>
  <c r="EG38"/>
  <c r="EH38" s="1"/>
  <c r="EG36"/>
  <c r="EH36" s="1"/>
  <c r="EG34"/>
  <c r="EH34" s="1"/>
  <c r="EG32"/>
  <c r="EH32" s="1"/>
  <c r="EG30"/>
  <c r="EH30" s="1"/>
  <c r="EG28"/>
  <c r="EH28" s="1"/>
  <c r="EI26"/>
  <c r="EK26" s="1"/>
  <c r="EJ73"/>
  <c r="EK73" s="1"/>
  <c r="EJ71"/>
  <c r="EK71" s="1"/>
  <c r="EJ69"/>
  <c r="EK69" s="1"/>
  <c r="EJ67"/>
  <c r="EK67" s="1"/>
  <c r="EJ65"/>
  <c r="EK65" s="1"/>
  <c r="EJ63"/>
  <c r="EK63" s="1"/>
  <c r="EJ61"/>
  <c r="EJ28"/>
  <c r="EJ30"/>
  <c r="EJ32"/>
  <c r="EK32" s="1"/>
  <c r="EJ34"/>
  <c r="EK34" s="1"/>
  <c r="EJ36"/>
  <c r="EK36" s="1"/>
  <c r="EJ38"/>
  <c r="EJ40"/>
  <c r="EK40" s="1"/>
  <c r="EK30"/>
  <c r="EK38"/>
  <c r="EK47"/>
  <c r="EK51"/>
  <c r="EK55"/>
  <c r="EJ60"/>
  <c r="EG61"/>
  <c r="EH61" s="1"/>
  <c r="EI61" s="1"/>
  <c r="EJ62"/>
  <c r="EK62" s="1"/>
  <c r="EG63"/>
  <c r="EH63" s="1"/>
  <c r="EJ64"/>
  <c r="EK64" s="1"/>
  <c r="EG65"/>
  <c r="EH65" s="1"/>
  <c r="EJ66"/>
  <c r="EK66" s="1"/>
  <c r="EG67"/>
  <c r="EH67" s="1"/>
  <c r="EJ68"/>
  <c r="EK68" s="1"/>
  <c r="EG69"/>
  <c r="EH69" s="1"/>
  <c r="EJ70"/>
  <c r="EK70" s="1"/>
  <c r="EG71"/>
  <c r="EH71" s="1"/>
  <c r="EJ72"/>
  <c r="EK72" s="1"/>
  <c r="EG73"/>
  <c r="EH73" s="1"/>
  <c r="EJ12"/>
  <c r="EG13"/>
  <c r="EH13" s="1"/>
  <c r="EI13" s="1"/>
  <c r="EJ14"/>
  <c r="EK14" s="1"/>
  <c r="EG15"/>
  <c r="EH15" s="1"/>
  <c r="EJ16"/>
  <c r="EK16" s="1"/>
  <c r="EG17"/>
  <c r="EH17" s="1"/>
  <c r="EJ18"/>
  <c r="EK18" s="1"/>
  <c r="EG19"/>
  <c r="EH19" s="1"/>
  <c r="EJ20"/>
  <c r="EK20" s="1"/>
  <c r="EG21"/>
  <c r="EH21" s="1"/>
  <c r="EJ22"/>
  <c r="EK22" s="1"/>
  <c r="EG23"/>
  <c r="EH23" s="1"/>
  <c r="EJ44"/>
  <c r="EK44" s="1"/>
  <c r="EG45"/>
  <c r="EH45" s="1"/>
  <c r="EI45" s="1"/>
  <c r="EJ46"/>
  <c r="EK46" s="1"/>
  <c r="EG47"/>
  <c r="EH47" s="1"/>
  <c r="EJ48"/>
  <c r="EK48" s="1"/>
  <c r="EG49"/>
  <c r="EH49" s="1"/>
  <c r="EJ50"/>
  <c r="EK50" s="1"/>
  <c r="EG51"/>
  <c r="EH51" s="1"/>
  <c r="EJ52"/>
  <c r="EK52" s="1"/>
  <c r="EG53"/>
  <c r="EH53" s="1"/>
  <c r="EJ54"/>
  <c r="EK54" s="1"/>
  <c r="EG55"/>
  <c r="EH55" s="1"/>
  <c r="EJ76"/>
  <c r="EG77"/>
  <c r="EH77" s="1"/>
  <c r="EI77" s="1"/>
  <c r="EJ78"/>
  <c r="EK78" s="1"/>
  <c r="EG79"/>
  <c r="EH79" s="1"/>
  <c r="EJ80"/>
  <c r="EK80" s="1"/>
  <c r="EG81"/>
  <c r="EH81" s="1"/>
  <c r="EJ82"/>
  <c r="EK82" s="1"/>
  <c r="EG83"/>
  <c r="EH83" s="1"/>
  <c r="EJ84"/>
  <c r="EK84" s="1"/>
  <c r="EG85"/>
  <c r="EH85" s="1"/>
  <c r="EJ86"/>
  <c r="EK86" s="1"/>
  <c r="EG87"/>
  <c r="EH87" s="1"/>
  <c r="EA41"/>
  <c r="EA73"/>
  <c r="EA24"/>
  <c r="EA56"/>
  <c r="EA88"/>
  <c r="DY10"/>
  <c r="EA10" s="1"/>
  <c r="DW12"/>
  <c r="DX12" s="1"/>
  <c r="DZ13"/>
  <c r="EA13" s="1"/>
  <c r="DW14"/>
  <c r="DX14" s="1"/>
  <c r="DZ15"/>
  <c r="EA15" s="1"/>
  <c r="DW16"/>
  <c r="DX16" s="1"/>
  <c r="DZ17"/>
  <c r="EA17" s="1"/>
  <c r="DW18"/>
  <c r="DX18" s="1"/>
  <c r="DY18" s="1"/>
  <c r="DZ19"/>
  <c r="EA19" s="1"/>
  <c r="DW20"/>
  <c r="DX20" s="1"/>
  <c r="DZ21"/>
  <c r="EA21" s="1"/>
  <c r="DW22"/>
  <c r="DX22" s="1"/>
  <c r="DZ23"/>
  <c r="EA23" s="1"/>
  <c r="DW24"/>
  <c r="DX24" s="1"/>
  <c r="DZ25"/>
  <c r="EA25" s="1"/>
  <c r="DZ28"/>
  <c r="EA28" s="1"/>
  <c r="DW29"/>
  <c r="DX29" s="1"/>
  <c r="DZ30"/>
  <c r="EA30" s="1"/>
  <c r="DW31"/>
  <c r="DX31" s="1"/>
  <c r="DZ32"/>
  <c r="EA32" s="1"/>
  <c r="DW33"/>
  <c r="DX33" s="1"/>
  <c r="DZ34"/>
  <c r="DW35"/>
  <c r="DX35" s="1"/>
  <c r="DZ36"/>
  <c r="EA36" s="1"/>
  <c r="DW37"/>
  <c r="DX37" s="1"/>
  <c r="DZ38"/>
  <c r="EA38" s="1"/>
  <c r="DW39"/>
  <c r="DX39" s="1"/>
  <c r="DZ40"/>
  <c r="EA40" s="1"/>
  <c r="DW41"/>
  <c r="DX41" s="1"/>
  <c r="DY42"/>
  <c r="EA42" s="1"/>
  <c r="DW44"/>
  <c r="DX44" s="1"/>
  <c r="DZ45"/>
  <c r="EA45" s="1"/>
  <c r="DW46"/>
  <c r="DX46" s="1"/>
  <c r="DZ47"/>
  <c r="EA47" s="1"/>
  <c r="DW48"/>
  <c r="DX48" s="1"/>
  <c r="DZ49"/>
  <c r="EA49" s="1"/>
  <c r="DW50"/>
  <c r="DX50" s="1"/>
  <c r="DY50" s="1"/>
  <c r="DZ51"/>
  <c r="EA51" s="1"/>
  <c r="DW52"/>
  <c r="DX52" s="1"/>
  <c r="DZ53"/>
  <c r="EA53" s="1"/>
  <c r="DW54"/>
  <c r="DX54" s="1"/>
  <c r="DZ55"/>
  <c r="EA55" s="1"/>
  <c r="DW56"/>
  <c r="DX56" s="1"/>
  <c r="DZ57"/>
  <c r="EA57" s="1"/>
  <c r="DZ60"/>
  <c r="EA60" s="1"/>
  <c r="DW61"/>
  <c r="DX61" s="1"/>
  <c r="DZ62"/>
  <c r="EA62" s="1"/>
  <c r="DW63"/>
  <c r="DX63" s="1"/>
  <c r="DZ64"/>
  <c r="EA64" s="1"/>
  <c r="DW65"/>
  <c r="DX65" s="1"/>
  <c r="DZ66"/>
  <c r="DW67"/>
  <c r="DX67" s="1"/>
  <c r="DZ68"/>
  <c r="EA68" s="1"/>
  <c r="DW69"/>
  <c r="DX69" s="1"/>
  <c r="DZ70"/>
  <c r="EA70" s="1"/>
  <c r="DW71"/>
  <c r="DX71" s="1"/>
  <c r="DZ72"/>
  <c r="EA72" s="1"/>
  <c r="DW73"/>
  <c r="DX73" s="1"/>
  <c r="DY74"/>
  <c r="EA74" s="1"/>
  <c r="DW76"/>
  <c r="DX76" s="1"/>
  <c r="DZ77"/>
  <c r="EA77" s="1"/>
  <c r="DW78"/>
  <c r="DX78" s="1"/>
  <c r="DZ79"/>
  <c r="EA79" s="1"/>
  <c r="DW80"/>
  <c r="DX80" s="1"/>
  <c r="DZ81"/>
  <c r="EA81" s="1"/>
  <c r="DW82"/>
  <c r="DX82" s="1"/>
  <c r="DY82" s="1"/>
  <c r="DZ83"/>
  <c r="EA83" s="1"/>
  <c r="DW84"/>
  <c r="DX84" s="1"/>
  <c r="DZ85"/>
  <c r="EA85" s="1"/>
  <c r="DW86"/>
  <c r="DX86" s="1"/>
  <c r="DZ87"/>
  <c r="EA87" s="1"/>
  <c r="DW88"/>
  <c r="DX88" s="1"/>
  <c r="DZ89"/>
  <c r="EA89" s="1"/>
  <c r="DZ12"/>
  <c r="EA12" s="1"/>
  <c r="DW13"/>
  <c r="DX13" s="1"/>
  <c r="DZ14"/>
  <c r="EA14" s="1"/>
  <c r="DW15"/>
  <c r="DX15" s="1"/>
  <c r="DZ16"/>
  <c r="EA16" s="1"/>
  <c r="DW17"/>
  <c r="DX17" s="1"/>
  <c r="DZ18"/>
  <c r="EA18" s="1"/>
  <c r="DW19"/>
  <c r="DX19" s="1"/>
  <c r="DZ20"/>
  <c r="EA20" s="1"/>
  <c r="DW21"/>
  <c r="DX21" s="1"/>
  <c r="DZ22"/>
  <c r="EA22" s="1"/>
  <c r="DW23"/>
  <c r="DX23" s="1"/>
  <c r="DY26"/>
  <c r="EA26" s="1"/>
  <c r="DW28"/>
  <c r="DX28" s="1"/>
  <c r="DZ29"/>
  <c r="EA29" s="1"/>
  <c r="DW30"/>
  <c r="DX30" s="1"/>
  <c r="DZ31"/>
  <c r="EA31" s="1"/>
  <c r="DW32"/>
  <c r="DX32" s="1"/>
  <c r="DZ33"/>
  <c r="EA33" s="1"/>
  <c r="DW34"/>
  <c r="DX34" s="1"/>
  <c r="DY34" s="1"/>
  <c r="DZ35"/>
  <c r="EA35" s="1"/>
  <c r="DW36"/>
  <c r="DX36" s="1"/>
  <c r="DZ37"/>
  <c r="EA37" s="1"/>
  <c r="DW38"/>
  <c r="DX38" s="1"/>
  <c r="DZ39"/>
  <c r="EA39" s="1"/>
  <c r="DZ44"/>
  <c r="EA44" s="1"/>
  <c r="DW45"/>
  <c r="DX45" s="1"/>
  <c r="DZ46"/>
  <c r="EA46" s="1"/>
  <c r="DW47"/>
  <c r="DX47" s="1"/>
  <c r="DZ48"/>
  <c r="EA48" s="1"/>
  <c r="DW49"/>
  <c r="DX49" s="1"/>
  <c r="DZ50"/>
  <c r="EA50" s="1"/>
  <c r="DW51"/>
  <c r="DX51" s="1"/>
  <c r="DZ52"/>
  <c r="EA52" s="1"/>
  <c r="DW53"/>
  <c r="DX53" s="1"/>
  <c r="DZ54"/>
  <c r="EA54" s="1"/>
  <c r="DW55"/>
  <c r="DX55" s="1"/>
  <c r="DY58"/>
  <c r="EA58" s="1"/>
  <c r="DW60"/>
  <c r="DX60" s="1"/>
  <c r="DZ61"/>
  <c r="EA61" s="1"/>
  <c r="DW62"/>
  <c r="DX62" s="1"/>
  <c r="DZ63"/>
  <c r="EA63" s="1"/>
  <c r="DW64"/>
  <c r="DX64" s="1"/>
  <c r="DZ65"/>
  <c r="EA65" s="1"/>
  <c r="DW66"/>
  <c r="DX66" s="1"/>
  <c r="DY66" s="1"/>
  <c r="DZ67"/>
  <c r="EA67" s="1"/>
  <c r="DW68"/>
  <c r="DX68" s="1"/>
  <c r="DZ69"/>
  <c r="EA69" s="1"/>
  <c r="DW70"/>
  <c r="DX70" s="1"/>
  <c r="DZ71"/>
  <c r="EA71" s="1"/>
  <c r="DZ76"/>
  <c r="EA76" s="1"/>
  <c r="DW77"/>
  <c r="DX77" s="1"/>
  <c r="DZ78"/>
  <c r="EA78" s="1"/>
  <c r="DW79"/>
  <c r="DX79" s="1"/>
  <c r="DZ80"/>
  <c r="EA80" s="1"/>
  <c r="DW81"/>
  <c r="DX81" s="1"/>
  <c r="DZ82"/>
  <c r="EA82" s="1"/>
  <c r="DW83"/>
  <c r="DX83" s="1"/>
  <c r="DZ84"/>
  <c r="EA84" s="1"/>
  <c r="DW85"/>
  <c r="DX85" s="1"/>
  <c r="DZ86"/>
  <c r="EA86" s="1"/>
  <c r="DW87"/>
  <c r="DX87" s="1"/>
  <c r="DQ41"/>
  <c r="DQ73"/>
  <c r="DQ24"/>
  <c r="DQ56"/>
  <c r="DQ88"/>
  <c r="DO10"/>
  <c r="DQ10" s="1"/>
  <c r="DM12"/>
  <c r="DN12" s="1"/>
  <c r="DO12" s="1"/>
  <c r="DP13"/>
  <c r="DM14"/>
  <c r="DN14" s="1"/>
  <c r="DO14" s="1"/>
  <c r="DP15"/>
  <c r="DQ15" s="1"/>
  <c r="DM16"/>
  <c r="DN16" s="1"/>
  <c r="DP17"/>
  <c r="DQ17" s="1"/>
  <c r="DM18"/>
  <c r="DN18" s="1"/>
  <c r="DP19"/>
  <c r="DQ19" s="1"/>
  <c r="DM20"/>
  <c r="DN20" s="1"/>
  <c r="DP21"/>
  <c r="DQ21" s="1"/>
  <c r="DM22"/>
  <c r="DN22" s="1"/>
  <c r="DP23"/>
  <c r="DQ23" s="1"/>
  <c r="DM24"/>
  <c r="DN24" s="1"/>
  <c r="DP25"/>
  <c r="DQ25" s="1"/>
  <c r="DP28"/>
  <c r="DM29"/>
  <c r="DN29" s="1"/>
  <c r="DO29" s="1"/>
  <c r="DP30"/>
  <c r="DM31"/>
  <c r="DN31" s="1"/>
  <c r="DP32"/>
  <c r="DQ32" s="1"/>
  <c r="DM33"/>
  <c r="DN33" s="1"/>
  <c r="DP34"/>
  <c r="DQ34" s="1"/>
  <c r="DM35"/>
  <c r="DN35" s="1"/>
  <c r="DP36"/>
  <c r="DQ36" s="1"/>
  <c r="DM37"/>
  <c r="DN37" s="1"/>
  <c r="DP38"/>
  <c r="DQ38" s="1"/>
  <c r="DM39"/>
  <c r="DN39" s="1"/>
  <c r="DP40"/>
  <c r="DQ40" s="1"/>
  <c r="DM41"/>
  <c r="DN41" s="1"/>
  <c r="DO42"/>
  <c r="DQ42" s="1"/>
  <c r="DM44"/>
  <c r="DN44" s="1"/>
  <c r="DO44" s="1"/>
  <c r="DP45"/>
  <c r="DM46"/>
  <c r="DN46" s="1"/>
  <c r="DO46" s="1"/>
  <c r="DP47"/>
  <c r="DQ47" s="1"/>
  <c r="DM48"/>
  <c r="DN48" s="1"/>
  <c r="DP49"/>
  <c r="DQ49" s="1"/>
  <c r="DM50"/>
  <c r="DN50" s="1"/>
  <c r="DP51"/>
  <c r="DQ51" s="1"/>
  <c r="DM52"/>
  <c r="DN52" s="1"/>
  <c r="DP53"/>
  <c r="DQ53" s="1"/>
  <c r="DM54"/>
  <c r="DN54" s="1"/>
  <c r="DP55"/>
  <c r="DQ55" s="1"/>
  <c r="DM56"/>
  <c r="DN56" s="1"/>
  <c r="DP57"/>
  <c r="DQ57" s="1"/>
  <c r="DP60"/>
  <c r="DM61"/>
  <c r="DN61" s="1"/>
  <c r="DO61" s="1"/>
  <c r="DP62"/>
  <c r="DM63"/>
  <c r="DN63" s="1"/>
  <c r="DP64"/>
  <c r="DQ64" s="1"/>
  <c r="DM65"/>
  <c r="DN65" s="1"/>
  <c r="DP66"/>
  <c r="DQ66" s="1"/>
  <c r="DM67"/>
  <c r="DN67" s="1"/>
  <c r="DP68"/>
  <c r="DQ68" s="1"/>
  <c r="DM69"/>
  <c r="DN69" s="1"/>
  <c r="DP70"/>
  <c r="DQ70" s="1"/>
  <c r="DM71"/>
  <c r="DN71" s="1"/>
  <c r="DP72"/>
  <c r="DQ72" s="1"/>
  <c r="DM73"/>
  <c r="DN73" s="1"/>
  <c r="DO74"/>
  <c r="DQ74" s="1"/>
  <c r="DM76"/>
  <c r="DN76" s="1"/>
  <c r="DO76" s="1"/>
  <c r="DP77"/>
  <c r="DM78"/>
  <c r="DN78" s="1"/>
  <c r="DO78" s="1"/>
  <c r="DP79"/>
  <c r="DQ79" s="1"/>
  <c r="DM80"/>
  <c r="DN80" s="1"/>
  <c r="DP81"/>
  <c r="DQ81" s="1"/>
  <c r="DM82"/>
  <c r="DN82" s="1"/>
  <c r="DP83"/>
  <c r="DQ83" s="1"/>
  <c r="DM84"/>
  <c r="DN84" s="1"/>
  <c r="DP85"/>
  <c r="DQ85" s="1"/>
  <c r="DM86"/>
  <c r="DN86" s="1"/>
  <c r="DP87"/>
  <c r="DQ87" s="1"/>
  <c r="DM88"/>
  <c r="DN88" s="1"/>
  <c r="DP89"/>
  <c r="DQ89" s="1"/>
  <c r="DP12"/>
  <c r="DQ12" s="1"/>
  <c r="DM13"/>
  <c r="DN13" s="1"/>
  <c r="DO13" s="1"/>
  <c r="DP14"/>
  <c r="DQ14" s="1"/>
  <c r="DM15"/>
  <c r="DN15" s="1"/>
  <c r="DP16"/>
  <c r="DQ16" s="1"/>
  <c r="DM17"/>
  <c r="DN17" s="1"/>
  <c r="DP18"/>
  <c r="DQ18" s="1"/>
  <c r="DM19"/>
  <c r="DN19" s="1"/>
  <c r="DP20"/>
  <c r="DQ20" s="1"/>
  <c r="DM21"/>
  <c r="DN21" s="1"/>
  <c r="DP22"/>
  <c r="DQ22" s="1"/>
  <c r="DM23"/>
  <c r="DN23" s="1"/>
  <c r="DO26"/>
  <c r="DQ26" s="1"/>
  <c r="DM28"/>
  <c r="DN28" s="1"/>
  <c r="DO28" s="1"/>
  <c r="DP29"/>
  <c r="DM30"/>
  <c r="DN30" s="1"/>
  <c r="DO30" s="1"/>
  <c r="DP31"/>
  <c r="DQ31" s="1"/>
  <c r="DM32"/>
  <c r="DN32" s="1"/>
  <c r="DP33"/>
  <c r="DQ33" s="1"/>
  <c r="DM34"/>
  <c r="DN34" s="1"/>
  <c r="DP35"/>
  <c r="DQ35" s="1"/>
  <c r="DM36"/>
  <c r="DN36" s="1"/>
  <c r="DP37"/>
  <c r="DQ37" s="1"/>
  <c r="DM38"/>
  <c r="DN38" s="1"/>
  <c r="DP39"/>
  <c r="DQ39" s="1"/>
  <c r="DP44"/>
  <c r="DQ44" s="1"/>
  <c r="DM45"/>
  <c r="DN45" s="1"/>
  <c r="DO45" s="1"/>
  <c r="DP46"/>
  <c r="DQ46" s="1"/>
  <c r="DM47"/>
  <c r="DN47" s="1"/>
  <c r="DP48"/>
  <c r="DQ48" s="1"/>
  <c r="DM49"/>
  <c r="DN49" s="1"/>
  <c r="DP50"/>
  <c r="DQ50" s="1"/>
  <c r="DM51"/>
  <c r="DN51" s="1"/>
  <c r="DP52"/>
  <c r="DQ52" s="1"/>
  <c r="DM53"/>
  <c r="DN53" s="1"/>
  <c r="DP54"/>
  <c r="DQ54" s="1"/>
  <c r="DM55"/>
  <c r="DN55" s="1"/>
  <c r="DO58"/>
  <c r="DQ58" s="1"/>
  <c r="DM60"/>
  <c r="DN60" s="1"/>
  <c r="DO60" s="1"/>
  <c r="DP61"/>
  <c r="DM62"/>
  <c r="DN62" s="1"/>
  <c r="DO62" s="1"/>
  <c r="DP63"/>
  <c r="DQ63" s="1"/>
  <c r="DM64"/>
  <c r="DN64" s="1"/>
  <c r="DP65"/>
  <c r="DQ65" s="1"/>
  <c r="DM66"/>
  <c r="DN66" s="1"/>
  <c r="DP67"/>
  <c r="DQ67" s="1"/>
  <c r="DM68"/>
  <c r="DN68" s="1"/>
  <c r="DP69"/>
  <c r="DQ69" s="1"/>
  <c r="DM70"/>
  <c r="DN70" s="1"/>
  <c r="DP71"/>
  <c r="DQ71" s="1"/>
  <c r="DP76"/>
  <c r="DQ76" s="1"/>
  <c r="DM77"/>
  <c r="DN77" s="1"/>
  <c r="DO77" s="1"/>
  <c r="DP78"/>
  <c r="DQ78" s="1"/>
  <c r="DM79"/>
  <c r="DN79" s="1"/>
  <c r="DP80"/>
  <c r="DQ80" s="1"/>
  <c r="DM81"/>
  <c r="DN81" s="1"/>
  <c r="DP82"/>
  <c r="DQ82" s="1"/>
  <c r="DM83"/>
  <c r="DN83" s="1"/>
  <c r="DP84"/>
  <c r="DQ84" s="1"/>
  <c r="DM85"/>
  <c r="DN85" s="1"/>
  <c r="DP86"/>
  <c r="DQ86" s="1"/>
  <c r="DM87"/>
  <c r="DN87" s="1"/>
  <c r="DG41"/>
  <c r="DG73"/>
  <c r="DG24"/>
  <c r="DG56"/>
  <c r="DG88"/>
  <c r="DE10"/>
  <c r="DG10" s="1"/>
  <c r="DC12"/>
  <c r="DD12" s="1"/>
  <c r="DF13"/>
  <c r="DC14"/>
  <c r="DD14" s="1"/>
  <c r="DE14" s="1"/>
  <c r="DF15"/>
  <c r="DG15" s="1"/>
  <c r="DC16"/>
  <c r="DD16" s="1"/>
  <c r="DF17"/>
  <c r="DG17" s="1"/>
  <c r="DC18"/>
  <c r="DD18" s="1"/>
  <c r="DE18" s="1"/>
  <c r="DF19"/>
  <c r="DC20"/>
  <c r="DD20" s="1"/>
  <c r="DF21"/>
  <c r="DG21" s="1"/>
  <c r="DC22"/>
  <c r="DD22" s="1"/>
  <c r="DF23"/>
  <c r="DG23" s="1"/>
  <c r="DC24"/>
  <c r="DD24" s="1"/>
  <c r="DF25"/>
  <c r="DG25" s="1"/>
  <c r="DF28"/>
  <c r="DC29"/>
  <c r="DD29" s="1"/>
  <c r="DE29" s="1"/>
  <c r="DF30"/>
  <c r="DC31"/>
  <c r="DD31" s="1"/>
  <c r="DF32"/>
  <c r="DG32" s="1"/>
  <c r="DC33"/>
  <c r="DD33" s="1"/>
  <c r="DF34"/>
  <c r="DC35"/>
  <c r="DD35" s="1"/>
  <c r="DE35" s="1"/>
  <c r="DF36"/>
  <c r="DG36" s="1"/>
  <c r="DC37"/>
  <c r="DD37" s="1"/>
  <c r="DF38"/>
  <c r="DG38" s="1"/>
  <c r="DC39"/>
  <c r="DD39" s="1"/>
  <c r="DF40"/>
  <c r="DG40" s="1"/>
  <c r="DC41"/>
  <c r="DD41" s="1"/>
  <c r="DE42"/>
  <c r="DG42" s="1"/>
  <c r="DC44"/>
  <c r="DD44" s="1"/>
  <c r="DF45"/>
  <c r="DC46"/>
  <c r="DD46" s="1"/>
  <c r="DE46" s="1"/>
  <c r="DF47"/>
  <c r="DG47" s="1"/>
  <c r="DC48"/>
  <c r="DD48" s="1"/>
  <c r="DF49"/>
  <c r="DG49" s="1"/>
  <c r="DC50"/>
  <c r="DD50" s="1"/>
  <c r="DE50" s="1"/>
  <c r="DF51"/>
  <c r="DC52"/>
  <c r="DD52" s="1"/>
  <c r="DF53"/>
  <c r="DG53" s="1"/>
  <c r="DC54"/>
  <c r="DD54" s="1"/>
  <c r="DF55"/>
  <c r="DG55" s="1"/>
  <c r="DC56"/>
  <c r="DD56" s="1"/>
  <c r="DF57"/>
  <c r="DG57" s="1"/>
  <c r="DF60"/>
  <c r="DC61"/>
  <c r="DD61" s="1"/>
  <c r="DE61" s="1"/>
  <c r="DF62"/>
  <c r="DC63"/>
  <c r="DD63" s="1"/>
  <c r="DF64"/>
  <c r="DG64" s="1"/>
  <c r="DC65"/>
  <c r="DD65" s="1"/>
  <c r="DF66"/>
  <c r="DC67"/>
  <c r="DD67" s="1"/>
  <c r="DE67" s="1"/>
  <c r="DF68"/>
  <c r="DG68" s="1"/>
  <c r="DC69"/>
  <c r="DD69" s="1"/>
  <c r="DF70"/>
  <c r="DG70" s="1"/>
  <c r="DC71"/>
  <c r="DD71" s="1"/>
  <c r="DF72"/>
  <c r="DG72" s="1"/>
  <c r="DC73"/>
  <c r="DD73" s="1"/>
  <c r="DE74"/>
  <c r="DG74" s="1"/>
  <c r="DC76"/>
  <c r="DD76" s="1"/>
  <c r="DF77"/>
  <c r="DC78"/>
  <c r="DD78" s="1"/>
  <c r="DE78" s="1"/>
  <c r="DF79"/>
  <c r="DG79" s="1"/>
  <c r="DC80"/>
  <c r="DD80" s="1"/>
  <c r="DF81"/>
  <c r="DG81" s="1"/>
  <c r="DC82"/>
  <c r="DD82" s="1"/>
  <c r="DE82" s="1"/>
  <c r="DF83"/>
  <c r="DC84"/>
  <c r="DD84" s="1"/>
  <c r="DF85"/>
  <c r="DG85" s="1"/>
  <c r="DC86"/>
  <c r="DD86" s="1"/>
  <c r="DF87"/>
  <c r="DG87" s="1"/>
  <c r="DC88"/>
  <c r="DD88" s="1"/>
  <c r="DF89"/>
  <c r="DG89" s="1"/>
  <c r="DF12"/>
  <c r="DC13"/>
  <c r="DD13" s="1"/>
  <c r="DE13" s="1"/>
  <c r="DF14"/>
  <c r="DG14" s="1"/>
  <c r="DC15"/>
  <c r="DD15" s="1"/>
  <c r="DF16"/>
  <c r="DG16" s="1"/>
  <c r="DC17"/>
  <c r="DD17" s="1"/>
  <c r="DF18"/>
  <c r="DG18" s="1"/>
  <c r="DC19"/>
  <c r="DD19" s="1"/>
  <c r="DE19" s="1"/>
  <c r="DF20"/>
  <c r="DG20" s="1"/>
  <c r="DC21"/>
  <c r="DD21" s="1"/>
  <c r="DF22"/>
  <c r="DG22" s="1"/>
  <c r="DC23"/>
  <c r="DD23" s="1"/>
  <c r="DE26"/>
  <c r="DG26" s="1"/>
  <c r="DC28"/>
  <c r="DD28" s="1"/>
  <c r="DF29"/>
  <c r="DC30"/>
  <c r="DD30" s="1"/>
  <c r="DE30" s="1"/>
  <c r="DF31"/>
  <c r="DG31" s="1"/>
  <c r="DC32"/>
  <c r="DD32" s="1"/>
  <c r="DF33"/>
  <c r="DG33" s="1"/>
  <c r="DC34"/>
  <c r="DD34" s="1"/>
  <c r="DE34" s="1"/>
  <c r="DF35"/>
  <c r="DC36"/>
  <c r="DD36" s="1"/>
  <c r="DF37"/>
  <c r="DG37" s="1"/>
  <c r="DC38"/>
  <c r="DD38" s="1"/>
  <c r="DF39"/>
  <c r="DG39" s="1"/>
  <c r="DF44"/>
  <c r="DC45"/>
  <c r="DD45" s="1"/>
  <c r="DE45" s="1"/>
  <c r="DF46"/>
  <c r="DG46" s="1"/>
  <c r="DC47"/>
  <c r="DD47" s="1"/>
  <c r="DF48"/>
  <c r="DG48" s="1"/>
  <c r="DC49"/>
  <c r="DD49" s="1"/>
  <c r="DF50"/>
  <c r="DG50" s="1"/>
  <c r="DC51"/>
  <c r="DD51" s="1"/>
  <c r="DE51" s="1"/>
  <c r="DF52"/>
  <c r="DG52" s="1"/>
  <c r="DC53"/>
  <c r="DD53" s="1"/>
  <c r="DF54"/>
  <c r="DG54" s="1"/>
  <c r="DC55"/>
  <c r="DD55" s="1"/>
  <c r="DE58"/>
  <c r="DG58" s="1"/>
  <c r="DC60"/>
  <c r="DD60" s="1"/>
  <c r="DF61"/>
  <c r="DC62"/>
  <c r="DD62" s="1"/>
  <c r="DE62" s="1"/>
  <c r="DF63"/>
  <c r="DG63" s="1"/>
  <c r="DC64"/>
  <c r="DD64" s="1"/>
  <c r="DF65"/>
  <c r="DG65" s="1"/>
  <c r="DC66"/>
  <c r="DD66" s="1"/>
  <c r="DE66" s="1"/>
  <c r="DF67"/>
  <c r="DC68"/>
  <c r="DD68" s="1"/>
  <c r="DF69"/>
  <c r="DG69" s="1"/>
  <c r="DC70"/>
  <c r="DD70" s="1"/>
  <c r="DF71"/>
  <c r="DG71" s="1"/>
  <c r="DF76"/>
  <c r="DC77"/>
  <c r="DD77" s="1"/>
  <c r="DE77" s="1"/>
  <c r="DF78"/>
  <c r="DG78" s="1"/>
  <c r="DC79"/>
  <c r="DD79" s="1"/>
  <c r="DF80"/>
  <c r="DG80" s="1"/>
  <c r="DC81"/>
  <c r="DD81" s="1"/>
  <c r="DF82"/>
  <c r="DG82" s="1"/>
  <c r="DC83"/>
  <c r="DD83" s="1"/>
  <c r="DE83" s="1"/>
  <c r="DF84"/>
  <c r="DG84" s="1"/>
  <c r="DC85"/>
  <c r="DD85" s="1"/>
  <c r="DF86"/>
  <c r="DG86" s="1"/>
  <c r="DC87"/>
  <c r="DD87" s="1"/>
  <c r="CV41"/>
  <c r="CW41" s="1"/>
  <c r="CV39"/>
  <c r="CW39" s="1"/>
  <c r="CV37"/>
  <c r="CW37" s="1"/>
  <c r="CV35"/>
  <c r="CW35" s="1"/>
  <c r="CV33"/>
  <c r="CW33" s="1"/>
  <c r="CV31"/>
  <c r="CW31" s="1"/>
  <c r="CV29"/>
  <c r="CS72"/>
  <c r="CT72" s="1"/>
  <c r="CS70"/>
  <c r="CT70" s="1"/>
  <c r="CS68"/>
  <c r="CT68" s="1"/>
  <c r="CS66"/>
  <c r="CT66" s="1"/>
  <c r="CS64"/>
  <c r="CT64" s="1"/>
  <c r="CS62"/>
  <c r="CT62" s="1"/>
  <c r="CU62" s="1"/>
  <c r="CS60"/>
  <c r="CT60" s="1"/>
  <c r="CU58"/>
  <c r="CW58" s="1"/>
  <c r="CW15"/>
  <c r="CW17"/>
  <c r="CW19"/>
  <c r="CW21"/>
  <c r="CW23"/>
  <c r="CW25"/>
  <c r="CV28"/>
  <c r="CS29"/>
  <c r="CT29" s="1"/>
  <c r="CU29" s="1"/>
  <c r="CV30"/>
  <c r="CS31"/>
  <c r="CT31" s="1"/>
  <c r="CV32"/>
  <c r="CS33"/>
  <c r="CT33" s="1"/>
  <c r="CV34"/>
  <c r="CW34" s="1"/>
  <c r="CS35"/>
  <c r="CT35" s="1"/>
  <c r="CV36"/>
  <c r="CW36" s="1"/>
  <c r="CS37"/>
  <c r="CT37" s="1"/>
  <c r="CV38"/>
  <c r="CS39"/>
  <c r="CT39" s="1"/>
  <c r="CV40"/>
  <c r="CW40" s="1"/>
  <c r="CW79"/>
  <c r="CW81"/>
  <c r="CW83"/>
  <c r="CW85"/>
  <c r="CW87"/>
  <c r="CW89"/>
  <c r="CS40"/>
  <c r="CT40" s="1"/>
  <c r="CS38"/>
  <c r="CT38" s="1"/>
  <c r="CS36"/>
  <c r="CT36" s="1"/>
  <c r="CS34"/>
  <c r="CT34" s="1"/>
  <c r="CS32"/>
  <c r="CT32" s="1"/>
  <c r="CS30"/>
  <c r="CT30" s="1"/>
  <c r="CU30" s="1"/>
  <c r="CS28"/>
  <c r="CT28" s="1"/>
  <c r="CU26"/>
  <c r="CW26" s="1"/>
  <c r="CV73"/>
  <c r="CW73" s="1"/>
  <c r="CV71"/>
  <c r="CW71" s="1"/>
  <c r="CV69"/>
  <c r="CW69" s="1"/>
  <c r="CV67"/>
  <c r="CW67" s="1"/>
  <c r="CV65"/>
  <c r="CW65" s="1"/>
  <c r="CV63"/>
  <c r="CW63" s="1"/>
  <c r="CV61"/>
  <c r="CW28"/>
  <c r="CW32"/>
  <c r="CW38"/>
  <c r="CV60"/>
  <c r="CW60" s="1"/>
  <c r="CS61"/>
  <c r="CT61" s="1"/>
  <c r="CU61" s="1"/>
  <c r="CV62"/>
  <c r="CW62" s="1"/>
  <c r="CS63"/>
  <c r="CT63" s="1"/>
  <c r="CV64"/>
  <c r="CW64" s="1"/>
  <c r="CS65"/>
  <c r="CT65" s="1"/>
  <c r="CV66"/>
  <c r="CW66" s="1"/>
  <c r="CS67"/>
  <c r="CT67" s="1"/>
  <c r="CV68"/>
  <c r="CW68" s="1"/>
  <c r="CS69"/>
  <c r="CT69" s="1"/>
  <c r="CV70"/>
  <c r="CW70" s="1"/>
  <c r="CS71"/>
  <c r="CT71" s="1"/>
  <c r="CV72"/>
  <c r="CW72" s="1"/>
  <c r="CS73"/>
  <c r="CT73" s="1"/>
  <c r="CV12"/>
  <c r="CW12" s="1"/>
  <c r="CS13"/>
  <c r="CT13" s="1"/>
  <c r="CU13" s="1"/>
  <c r="CW13" s="1"/>
  <c r="CV14"/>
  <c r="CS15"/>
  <c r="CT15" s="1"/>
  <c r="CV16"/>
  <c r="CW16" s="1"/>
  <c r="CS17"/>
  <c r="CT17" s="1"/>
  <c r="CV18"/>
  <c r="CW18" s="1"/>
  <c r="CS19"/>
  <c r="CT19" s="1"/>
  <c r="CV20"/>
  <c r="CW20" s="1"/>
  <c r="CS21"/>
  <c r="CT21" s="1"/>
  <c r="CV22"/>
  <c r="CW22" s="1"/>
  <c r="CS23"/>
  <c r="CT23" s="1"/>
  <c r="CV44"/>
  <c r="CW44" s="1"/>
  <c r="CS45"/>
  <c r="CT45" s="1"/>
  <c r="CU45" s="1"/>
  <c r="CW45" s="1"/>
  <c r="CX45" s="1"/>
  <c r="CV46"/>
  <c r="CS47"/>
  <c r="CT47" s="1"/>
  <c r="CV48"/>
  <c r="CW48" s="1"/>
  <c r="CS49"/>
  <c r="CT49" s="1"/>
  <c r="CV50"/>
  <c r="CW50" s="1"/>
  <c r="CS51"/>
  <c r="CT51" s="1"/>
  <c r="CV52"/>
  <c r="CW52" s="1"/>
  <c r="CS53"/>
  <c r="CT53" s="1"/>
  <c r="CV54"/>
  <c r="CW54" s="1"/>
  <c r="CS55"/>
  <c r="CT55" s="1"/>
  <c r="CV76"/>
  <c r="CW76" s="1"/>
  <c r="CS77"/>
  <c r="CT77" s="1"/>
  <c r="CU77" s="1"/>
  <c r="CW77" s="1"/>
  <c r="CV78"/>
  <c r="CW78" s="1"/>
  <c r="CS79"/>
  <c r="CT79" s="1"/>
  <c r="CV80"/>
  <c r="CW80" s="1"/>
  <c r="CS81"/>
  <c r="CT81" s="1"/>
  <c r="CV82"/>
  <c r="CW82" s="1"/>
  <c r="CS83"/>
  <c r="CT83" s="1"/>
  <c r="CV84"/>
  <c r="CW84" s="1"/>
  <c r="CS85"/>
  <c r="CT85" s="1"/>
  <c r="CV86"/>
  <c r="CW86" s="1"/>
  <c r="CS87"/>
  <c r="CT87" s="1"/>
  <c r="CM41"/>
  <c r="CM73"/>
  <c r="CM24"/>
  <c r="CM56"/>
  <c r="CM88"/>
  <c r="CK10"/>
  <c r="CM10" s="1"/>
  <c r="CI12"/>
  <c r="CJ12" s="1"/>
  <c r="CL13"/>
  <c r="CI14"/>
  <c r="CJ14" s="1"/>
  <c r="CL15"/>
  <c r="CM15" s="1"/>
  <c r="CI16"/>
  <c r="CJ16" s="1"/>
  <c r="CL17"/>
  <c r="CM17" s="1"/>
  <c r="CI18"/>
  <c r="CJ18" s="1"/>
  <c r="CK18" s="1"/>
  <c r="CL19"/>
  <c r="CM19" s="1"/>
  <c r="CI20"/>
  <c r="CJ20" s="1"/>
  <c r="CL21"/>
  <c r="CM21" s="1"/>
  <c r="CI22"/>
  <c r="CJ22" s="1"/>
  <c r="CL23"/>
  <c r="CM23" s="1"/>
  <c r="CI24"/>
  <c r="CJ24" s="1"/>
  <c r="CL25"/>
  <c r="CM25" s="1"/>
  <c r="CL28"/>
  <c r="CI29"/>
  <c r="CJ29" s="1"/>
  <c r="CK29" s="1"/>
  <c r="CL30"/>
  <c r="CM30" s="1"/>
  <c r="CI31"/>
  <c r="CJ31" s="1"/>
  <c r="CL32"/>
  <c r="CM32" s="1"/>
  <c r="CI33"/>
  <c r="CJ33" s="1"/>
  <c r="CL34"/>
  <c r="CI35"/>
  <c r="CJ35" s="1"/>
  <c r="CL36"/>
  <c r="CM36" s="1"/>
  <c r="CI37"/>
  <c r="CJ37" s="1"/>
  <c r="CL38"/>
  <c r="CM38" s="1"/>
  <c r="CI39"/>
  <c r="CJ39" s="1"/>
  <c r="CL40"/>
  <c r="CM40" s="1"/>
  <c r="CI41"/>
  <c r="CJ41" s="1"/>
  <c r="CK42"/>
  <c r="CM42" s="1"/>
  <c r="CI44"/>
  <c r="CJ44" s="1"/>
  <c r="CL45"/>
  <c r="CI46"/>
  <c r="CJ46" s="1"/>
  <c r="CL47"/>
  <c r="CM47" s="1"/>
  <c r="CI48"/>
  <c r="CJ48" s="1"/>
  <c r="CL49"/>
  <c r="CM49" s="1"/>
  <c r="CI50"/>
  <c r="CJ50" s="1"/>
  <c r="CK50" s="1"/>
  <c r="CL51"/>
  <c r="CM51" s="1"/>
  <c r="CI52"/>
  <c r="CJ52" s="1"/>
  <c r="CL53"/>
  <c r="CM53" s="1"/>
  <c r="CI54"/>
  <c r="CJ54" s="1"/>
  <c r="CL55"/>
  <c r="CM55" s="1"/>
  <c r="CI56"/>
  <c r="CJ56" s="1"/>
  <c r="CL57"/>
  <c r="CM57" s="1"/>
  <c r="CL60"/>
  <c r="CI61"/>
  <c r="CJ61" s="1"/>
  <c r="CK61" s="1"/>
  <c r="CL62"/>
  <c r="CM62" s="1"/>
  <c r="CI63"/>
  <c r="CJ63" s="1"/>
  <c r="CL64"/>
  <c r="CM64" s="1"/>
  <c r="CI65"/>
  <c r="CJ65" s="1"/>
  <c r="CL66"/>
  <c r="CI67"/>
  <c r="CJ67" s="1"/>
  <c r="CL68"/>
  <c r="CM68" s="1"/>
  <c r="CI69"/>
  <c r="CJ69" s="1"/>
  <c r="CL70"/>
  <c r="CM70" s="1"/>
  <c r="CI71"/>
  <c r="CJ71" s="1"/>
  <c r="CL72"/>
  <c r="CM72" s="1"/>
  <c r="CI73"/>
  <c r="CJ73" s="1"/>
  <c r="CK74"/>
  <c r="CM74" s="1"/>
  <c r="CI76"/>
  <c r="CJ76" s="1"/>
  <c r="CL77"/>
  <c r="CI78"/>
  <c r="CJ78" s="1"/>
  <c r="CL79"/>
  <c r="CM79" s="1"/>
  <c r="CI80"/>
  <c r="CJ80" s="1"/>
  <c r="CL81"/>
  <c r="CM81" s="1"/>
  <c r="CI82"/>
  <c r="CJ82" s="1"/>
  <c r="CK82" s="1"/>
  <c r="CL83"/>
  <c r="CM83" s="1"/>
  <c r="CI84"/>
  <c r="CJ84" s="1"/>
  <c r="CL85"/>
  <c r="CM85" s="1"/>
  <c r="CI86"/>
  <c r="CJ86" s="1"/>
  <c r="CL87"/>
  <c r="CM87" s="1"/>
  <c r="CI88"/>
  <c r="CJ88" s="1"/>
  <c r="CL89"/>
  <c r="CM89" s="1"/>
  <c r="CL12"/>
  <c r="CI13"/>
  <c r="CJ13" s="1"/>
  <c r="CK13" s="1"/>
  <c r="CL14"/>
  <c r="CM14" s="1"/>
  <c r="CI15"/>
  <c r="CJ15" s="1"/>
  <c r="CL16"/>
  <c r="CM16" s="1"/>
  <c r="CI17"/>
  <c r="CJ17" s="1"/>
  <c r="CL18"/>
  <c r="CM18" s="1"/>
  <c r="CI19"/>
  <c r="CJ19" s="1"/>
  <c r="CL20"/>
  <c r="CM20" s="1"/>
  <c r="CI21"/>
  <c r="CJ21" s="1"/>
  <c r="CL22"/>
  <c r="CM22" s="1"/>
  <c r="CI23"/>
  <c r="CJ23" s="1"/>
  <c r="CK26"/>
  <c r="CM26" s="1"/>
  <c r="CI28"/>
  <c r="CJ28" s="1"/>
  <c r="CL29"/>
  <c r="CM29" s="1"/>
  <c r="CI30"/>
  <c r="CJ30" s="1"/>
  <c r="CL31"/>
  <c r="CM31" s="1"/>
  <c r="CI32"/>
  <c r="CJ32" s="1"/>
  <c r="CL33"/>
  <c r="CM33" s="1"/>
  <c r="CI34"/>
  <c r="CJ34" s="1"/>
  <c r="CK34" s="1"/>
  <c r="CL35"/>
  <c r="CM35" s="1"/>
  <c r="CI36"/>
  <c r="CJ36" s="1"/>
  <c r="CL37"/>
  <c r="CM37" s="1"/>
  <c r="CI38"/>
  <c r="CJ38" s="1"/>
  <c r="CL39"/>
  <c r="CM39" s="1"/>
  <c r="CL44"/>
  <c r="CI45"/>
  <c r="CJ45" s="1"/>
  <c r="CK45" s="1"/>
  <c r="CL46"/>
  <c r="CM46" s="1"/>
  <c r="CI47"/>
  <c r="CJ47" s="1"/>
  <c r="CL48"/>
  <c r="CM48" s="1"/>
  <c r="CI49"/>
  <c r="CJ49" s="1"/>
  <c r="CL50"/>
  <c r="CM50" s="1"/>
  <c r="CI51"/>
  <c r="CJ51" s="1"/>
  <c r="CL52"/>
  <c r="CM52" s="1"/>
  <c r="CI53"/>
  <c r="CJ53" s="1"/>
  <c r="CL54"/>
  <c r="CM54" s="1"/>
  <c r="CI55"/>
  <c r="CJ55" s="1"/>
  <c r="CK58"/>
  <c r="CM58" s="1"/>
  <c r="CI60"/>
  <c r="CJ60" s="1"/>
  <c r="CL61"/>
  <c r="CM61" s="1"/>
  <c r="CI62"/>
  <c r="CJ62" s="1"/>
  <c r="CL63"/>
  <c r="CM63" s="1"/>
  <c r="CI64"/>
  <c r="CJ64" s="1"/>
  <c r="CL65"/>
  <c r="CM65" s="1"/>
  <c r="CI66"/>
  <c r="CJ66" s="1"/>
  <c r="CK66" s="1"/>
  <c r="CL67"/>
  <c r="CM67" s="1"/>
  <c r="CI68"/>
  <c r="CJ68" s="1"/>
  <c r="CL69"/>
  <c r="CM69" s="1"/>
  <c r="CI70"/>
  <c r="CJ70" s="1"/>
  <c r="CL71"/>
  <c r="CM71" s="1"/>
  <c r="CL76"/>
  <c r="CI77"/>
  <c r="CJ77" s="1"/>
  <c r="CK77" s="1"/>
  <c r="CL78"/>
  <c r="CM78" s="1"/>
  <c r="CI79"/>
  <c r="CJ79" s="1"/>
  <c r="CL80"/>
  <c r="CM80" s="1"/>
  <c r="CI81"/>
  <c r="CJ81" s="1"/>
  <c r="CL82"/>
  <c r="CM82" s="1"/>
  <c r="CI83"/>
  <c r="CJ83" s="1"/>
  <c r="CL84"/>
  <c r="CM84" s="1"/>
  <c r="CI85"/>
  <c r="CJ85" s="1"/>
  <c r="CL86"/>
  <c r="CM86" s="1"/>
  <c r="CI87"/>
  <c r="CJ87" s="1"/>
  <c r="CC41"/>
  <c r="CC73"/>
  <c r="CC24"/>
  <c r="CC56"/>
  <c r="CC88"/>
  <c r="CA10"/>
  <c r="CC10" s="1"/>
  <c r="BY12"/>
  <c r="BZ12" s="1"/>
  <c r="CB13"/>
  <c r="BY14"/>
  <c r="BZ14" s="1"/>
  <c r="CB15"/>
  <c r="CC15" s="1"/>
  <c r="BY16"/>
  <c r="BZ16" s="1"/>
  <c r="CB17"/>
  <c r="CC17" s="1"/>
  <c r="BY18"/>
  <c r="BZ18" s="1"/>
  <c r="CA18" s="1"/>
  <c r="CB19"/>
  <c r="CC19" s="1"/>
  <c r="BY20"/>
  <c r="BZ20" s="1"/>
  <c r="CB21"/>
  <c r="CC21" s="1"/>
  <c r="BY22"/>
  <c r="BZ22" s="1"/>
  <c r="CB23"/>
  <c r="CC23" s="1"/>
  <c r="BY24"/>
  <c r="BZ24" s="1"/>
  <c r="CB25"/>
  <c r="CC25" s="1"/>
  <c r="CB28"/>
  <c r="BY29"/>
  <c r="BZ29" s="1"/>
  <c r="CA29" s="1"/>
  <c r="CB30"/>
  <c r="CC30" s="1"/>
  <c r="BY31"/>
  <c r="BZ31" s="1"/>
  <c r="CB32"/>
  <c r="CC32" s="1"/>
  <c r="BY33"/>
  <c r="BZ33" s="1"/>
  <c r="CB34"/>
  <c r="BY35"/>
  <c r="BZ35" s="1"/>
  <c r="CB36"/>
  <c r="CC36" s="1"/>
  <c r="BY37"/>
  <c r="BZ37" s="1"/>
  <c r="CB38"/>
  <c r="CC38" s="1"/>
  <c r="BY39"/>
  <c r="BZ39" s="1"/>
  <c r="CB40"/>
  <c r="CC40" s="1"/>
  <c r="BY41"/>
  <c r="BZ41" s="1"/>
  <c r="CA42"/>
  <c r="CC42" s="1"/>
  <c r="BY44"/>
  <c r="BZ44" s="1"/>
  <c r="CB45"/>
  <c r="BY46"/>
  <c r="BZ46" s="1"/>
  <c r="CB47"/>
  <c r="CC47" s="1"/>
  <c r="BY48"/>
  <c r="BZ48" s="1"/>
  <c r="CB49"/>
  <c r="CC49" s="1"/>
  <c r="BY50"/>
  <c r="BZ50" s="1"/>
  <c r="CA50" s="1"/>
  <c r="CB51"/>
  <c r="CC51" s="1"/>
  <c r="BY52"/>
  <c r="BZ52" s="1"/>
  <c r="CB53"/>
  <c r="CC53" s="1"/>
  <c r="BY54"/>
  <c r="BZ54" s="1"/>
  <c r="CB55"/>
  <c r="CC55" s="1"/>
  <c r="BY56"/>
  <c r="BZ56" s="1"/>
  <c r="CB57"/>
  <c r="CC57" s="1"/>
  <c r="CB60"/>
  <c r="BY61"/>
  <c r="BZ61" s="1"/>
  <c r="CA61" s="1"/>
  <c r="CB62"/>
  <c r="CC62" s="1"/>
  <c r="BY63"/>
  <c r="BZ63" s="1"/>
  <c r="CB64"/>
  <c r="CC64" s="1"/>
  <c r="BY65"/>
  <c r="BZ65" s="1"/>
  <c r="CB66"/>
  <c r="BY67"/>
  <c r="BZ67" s="1"/>
  <c r="CB68"/>
  <c r="CC68" s="1"/>
  <c r="BY69"/>
  <c r="BZ69" s="1"/>
  <c r="CB70"/>
  <c r="CC70" s="1"/>
  <c r="BY71"/>
  <c r="BZ71" s="1"/>
  <c r="CB72"/>
  <c r="CC72" s="1"/>
  <c r="BY73"/>
  <c r="BZ73" s="1"/>
  <c r="CA74"/>
  <c r="CC74" s="1"/>
  <c r="BY76"/>
  <c r="BZ76" s="1"/>
  <c r="CB77"/>
  <c r="BY78"/>
  <c r="BZ78" s="1"/>
  <c r="CB79"/>
  <c r="CC79" s="1"/>
  <c r="BY80"/>
  <c r="BZ80" s="1"/>
  <c r="CB81"/>
  <c r="CC81" s="1"/>
  <c r="BY82"/>
  <c r="BZ82" s="1"/>
  <c r="CA82" s="1"/>
  <c r="CB83"/>
  <c r="CC83" s="1"/>
  <c r="BY84"/>
  <c r="BZ84" s="1"/>
  <c r="CB85"/>
  <c r="CC85" s="1"/>
  <c r="BY86"/>
  <c r="BZ86" s="1"/>
  <c r="CB87"/>
  <c r="CC87" s="1"/>
  <c r="BY88"/>
  <c r="BZ88" s="1"/>
  <c r="CB89"/>
  <c r="CC89" s="1"/>
  <c r="CB12"/>
  <c r="BY13"/>
  <c r="BZ13" s="1"/>
  <c r="CA13" s="1"/>
  <c r="CB14"/>
  <c r="CC14" s="1"/>
  <c r="BY15"/>
  <c r="BZ15" s="1"/>
  <c r="CB16"/>
  <c r="CC16" s="1"/>
  <c r="BY17"/>
  <c r="BZ17" s="1"/>
  <c r="CB18"/>
  <c r="CC18" s="1"/>
  <c r="BY19"/>
  <c r="BZ19" s="1"/>
  <c r="CB20"/>
  <c r="CC20" s="1"/>
  <c r="BY21"/>
  <c r="BZ21" s="1"/>
  <c r="CB22"/>
  <c r="CC22" s="1"/>
  <c r="BY23"/>
  <c r="BZ23" s="1"/>
  <c r="CA26"/>
  <c r="CC26" s="1"/>
  <c r="BY28"/>
  <c r="BZ28" s="1"/>
  <c r="CB29"/>
  <c r="BY30"/>
  <c r="BZ30" s="1"/>
  <c r="CB31"/>
  <c r="CC31" s="1"/>
  <c r="BY32"/>
  <c r="BZ32" s="1"/>
  <c r="CB33"/>
  <c r="CC33" s="1"/>
  <c r="BY34"/>
  <c r="BZ34" s="1"/>
  <c r="CA34" s="1"/>
  <c r="CB35"/>
  <c r="CC35" s="1"/>
  <c r="BY36"/>
  <c r="BZ36" s="1"/>
  <c r="CB37"/>
  <c r="CC37" s="1"/>
  <c r="BY38"/>
  <c r="BZ38" s="1"/>
  <c r="CB39"/>
  <c r="CC39" s="1"/>
  <c r="CB44"/>
  <c r="BY45"/>
  <c r="BZ45" s="1"/>
  <c r="CA45" s="1"/>
  <c r="CB46"/>
  <c r="CC46" s="1"/>
  <c r="BY47"/>
  <c r="BZ47" s="1"/>
  <c r="CB48"/>
  <c r="CC48" s="1"/>
  <c r="BY49"/>
  <c r="BZ49" s="1"/>
  <c r="CB50"/>
  <c r="CC50" s="1"/>
  <c r="BY51"/>
  <c r="BZ51" s="1"/>
  <c r="CB52"/>
  <c r="CC52" s="1"/>
  <c r="BY53"/>
  <c r="BZ53" s="1"/>
  <c r="CB54"/>
  <c r="CC54" s="1"/>
  <c r="BY55"/>
  <c r="BZ55" s="1"/>
  <c r="CA58"/>
  <c r="CC58" s="1"/>
  <c r="BY60"/>
  <c r="BZ60" s="1"/>
  <c r="CB61"/>
  <c r="BY62"/>
  <c r="BZ62" s="1"/>
  <c r="CB63"/>
  <c r="CC63" s="1"/>
  <c r="BY64"/>
  <c r="BZ64" s="1"/>
  <c r="CB65"/>
  <c r="CC65" s="1"/>
  <c r="BY66"/>
  <c r="BZ66" s="1"/>
  <c r="CA66" s="1"/>
  <c r="CB67"/>
  <c r="CC67" s="1"/>
  <c r="BY68"/>
  <c r="BZ68" s="1"/>
  <c r="CB69"/>
  <c r="CC69" s="1"/>
  <c r="BY70"/>
  <c r="BZ70" s="1"/>
  <c r="CB71"/>
  <c r="CC71" s="1"/>
  <c r="CB76"/>
  <c r="BY77"/>
  <c r="BZ77" s="1"/>
  <c r="CA77" s="1"/>
  <c r="CB78"/>
  <c r="CC78" s="1"/>
  <c r="BY79"/>
  <c r="BZ79" s="1"/>
  <c r="CB80"/>
  <c r="CC80" s="1"/>
  <c r="BY81"/>
  <c r="BZ81" s="1"/>
  <c r="CB82"/>
  <c r="CC82" s="1"/>
  <c r="BY83"/>
  <c r="BZ83" s="1"/>
  <c r="CB84"/>
  <c r="CC84" s="1"/>
  <c r="BY85"/>
  <c r="BZ85" s="1"/>
  <c r="CB86"/>
  <c r="CC86" s="1"/>
  <c r="BY87"/>
  <c r="BZ87" s="1"/>
  <c r="BS41"/>
  <c r="BS73"/>
  <c r="BS24"/>
  <c r="BS56"/>
  <c r="BS88"/>
  <c r="BQ10"/>
  <c r="BS10" s="1"/>
  <c r="BO12"/>
  <c r="BP12" s="1"/>
  <c r="BR13"/>
  <c r="BS13" s="1"/>
  <c r="BO14"/>
  <c r="BP14" s="1"/>
  <c r="BR15"/>
  <c r="BS15" s="1"/>
  <c r="BO16"/>
  <c r="BP16" s="1"/>
  <c r="BR17"/>
  <c r="BS17" s="1"/>
  <c r="BO18"/>
  <c r="BP18" s="1"/>
  <c r="BQ18" s="1"/>
  <c r="BR19"/>
  <c r="BS19" s="1"/>
  <c r="BO20"/>
  <c r="BP20" s="1"/>
  <c r="BR21"/>
  <c r="BS21" s="1"/>
  <c r="BO22"/>
  <c r="BP22" s="1"/>
  <c r="BR23"/>
  <c r="BS23" s="1"/>
  <c r="BO24"/>
  <c r="BP24" s="1"/>
  <c r="BR25"/>
  <c r="BS25" s="1"/>
  <c r="BR28"/>
  <c r="BS28" s="1"/>
  <c r="BO29"/>
  <c r="BP29" s="1"/>
  <c r="BR30"/>
  <c r="BS30" s="1"/>
  <c r="BO31"/>
  <c r="BP31" s="1"/>
  <c r="BR32"/>
  <c r="BS32" s="1"/>
  <c r="BO33"/>
  <c r="BP33" s="1"/>
  <c r="BR34"/>
  <c r="BO35"/>
  <c r="BP35" s="1"/>
  <c r="BR36"/>
  <c r="BS36" s="1"/>
  <c r="BO37"/>
  <c r="BP37" s="1"/>
  <c r="BR38"/>
  <c r="BS38" s="1"/>
  <c r="BO39"/>
  <c r="BP39" s="1"/>
  <c r="BR40"/>
  <c r="BS40" s="1"/>
  <c r="BO41"/>
  <c r="BP41" s="1"/>
  <c r="BQ42"/>
  <c r="BS42" s="1"/>
  <c r="BO44"/>
  <c r="BP44" s="1"/>
  <c r="BR45"/>
  <c r="BS45" s="1"/>
  <c r="BO46"/>
  <c r="BP46" s="1"/>
  <c r="BR47"/>
  <c r="BS47" s="1"/>
  <c r="BO48"/>
  <c r="BP48" s="1"/>
  <c r="BR49"/>
  <c r="BS49" s="1"/>
  <c r="BO50"/>
  <c r="BP50" s="1"/>
  <c r="BQ50" s="1"/>
  <c r="BR51"/>
  <c r="BS51" s="1"/>
  <c r="BO52"/>
  <c r="BP52" s="1"/>
  <c r="BR53"/>
  <c r="BS53" s="1"/>
  <c r="BO54"/>
  <c r="BP54" s="1"/>
  <c r="BR55"/>
  <c r="BS55" s="1"/>
  <c r="BO56"/>
  <c r="BP56" s="1"/>
  <c r="BR57"/>
  <c r="BS57" s="1"/>
  <c r="BR60"/>
  <c r="BS60" s="1"/>
  <c r="BO61"/>
  <c r="BP61" s="1"/>
  <c r="BR62"/>
  <c r="BS62" s="1"/>
  <c r="BO63"/>
  <c r="BP63" s="1"/>
  <c r="BR64"/>
  <c r="BS64" s="1"/>
  <c r="BO65"/>
  <c r="BP65" s="1"/>
  <c r="BR66"/>
  <c r="BO67"/>
  <c r="BP67" s="1"/>
  <c r="BR68"/>
  <c r="BS68" s="1"/>
  <c r="BO69"/>
  <c r="BP69" s="1"/>
  <c r="BR70"/>
  <c r="BS70" s="1"/>
  <c r="BO71"/>
  <c r="BP71" s="1"/>
  <c r="BR72"/>
  <c r="BS72" s="1"/>
  <c r="BO73"/>
  <c r="BP73" s="1"/>
  <c r="BQ74"/>
  <c r="BS74" s="1"/>
  <c r="BO76"/>
  <c r="BP76" s="1"/>
  <c r="BR77"/>
  <c r="BS77" s="1"/>
  <c r="BO78"/>
  <c r="BP78" s="1"/>
  <c r="BR79"/>
  <c r="BS79" s="1"/>
  <c r="BO80"/>
  <c r="BP80" s="1"/>
  <c r="BR81"/>
  <c r="BS81" s="1"/>
  <c r="BO82"/>
  <c r="BP82" s="1"/>
  <c r="BQ82" s="1"/>
  <c r="BR83"/>
  <c r="BS83" s="1"/>
  <c r="BO84"/>
  <c r="BP84" s="1"/>
  <c r="BR85"/>
  <c r="BS85" s="1"/>
  <c r="BO86"/>
  <c r="BP86" s="1"/>
  <c r="BR87"/>
  <c r="BS87" s="1"/>
  <c r="BO88"/>
  <c r="BP88" s="1"/>
  <c r="BR89"/>
  <c r="BS89" s="1"/>
  <c r="BR12"/>
  <c r="BS12" s="1"/>
  <c r="BO13"/>
  <c r="BP13" s="1"/>
  <c r="BR14"/>
  <c r="BS14" s="1"/>
  <c r="BO15"/>
  <c r="BP15" s="1"/>
  <c r="BR16"/>
  <c r="BS16" s="1"/>
  <c r="BO17"/>
  <c r="BP17" s="1"/>
  <c r="BR18"/>
  <c r="BS18" s="1"/>
  <c r="BO19"/>
  <c r="BP19" s="1"/>
  <c r="BR20"/>
  <c r="BS20" s="1"/>
  <c r="BO21"/>
  <c r="BP21" s="1"/>
  <c r="BR22"/>
  <c r="BS22" s="1"/>
  <c r="BO23"/>
  <c r="BP23" s="1"/>
  <c r="BQ26"/>
  <c r="BS26" s="1"/>
  <c r="BO28"/>
  <c r="BP28" s="1"/>
  <c r="BR29"/>
  <c r="BS29" s="1"/>
  <c r="BO30"/>
  <c r="BP30" s="1"/>
  <c r="BR31"/>
  <c r="BS31" s="1"/>
  <c r="BO32"/>
  <c r="BP32" s="1"/>
  <c r="BR33"/>
  <c r="BS33" s="1"/>
  <c r="BO34"/>
  <c r="BP34" s="1"/>
  <c r="BQ34" s="1"/>
  <c r="BR35"/>
  <c r="BS35" s="1"/>
  <c r="BO36"/>
  <c r="BP36" s="1"/>
  <c r="BR37"/>
  <c r="BS37" s="1"/>
  <c r="BO38"/>
  <c r="BP38" s="1"/>
  <c r="BR39"/>
  <c r="BS39" s="1"/>
  <c r="BR44"/>
  <c r="BS44" s="1"/>
  <c r="BO45"/>
  <c r="BP45" s="1"/>
  <c r="BR46"/>
  <c r="BS46" s="1"/>
  <c r="BO47"/>
  <c r="BP47" s="1"/>
  <c r="BR48"/>
  <c r="BS48" s="1"/>
  <c r="BO49"/>
  <c r="BP49" s="1"/>
  <c r="BR50"/>
  <c r="BS50" s="1"/>
  <c r="BO51"/>
  <c r="BP51" s="1"/>
  <c r="BR52"/>
  <c r="BS52" s="1"/>
  <c r="BO53"/>
  <c r="BP53" s="1"/>
  <c r="BR54"/>
  <c r="BS54" s="1"/>
  <c r="BO55"/>
  <c r="BP55" s="1"/>
  <c r="BQ58"/>
  <c r="BS58" s="1"/>
  <c r="BO60"/>
  <c r="BP60" s="1"/>
  <c r="BR61"/>
  <c r="BS61" s="1"/>
  <c r="BO62"/>
  <c r="BP62" s="1"/>
  <c r="BR63"/>
  <c r="BS63" s="1"/>
  <c r="BO64"/>
  <c r="BP64" s="1"/>
  <c r="BR65"/>
  <c r="BS65" s="1"/>
  <c r="BO66"/>
  <c r="BP66" s="1"/>
  <c r="BQ66" s="1"/>
  <c r="BR67"/>
  <c r="BS67" s="1"/>
  <c r="BO68"/>
  <c r="BP68" s="1"/>
  <c r="BR69"/>
  <c r="BS69" s="1"/>
  <c r="BO70"/>
  <c r="BP70" s="1"/>
  <c r="BR71"/>
  <c r="BS71" s="1"/>
  <c r="BR76"/>
  <c r="BS76" s="1"/>
  <c r="BO77"/>
  <c r="BP77" s="1"/>
  <c r="BR78"/>
  <c r="BS78" s="1"/>
  <c r="BO79"/>
  <c r="BP79" s="1"/>
  <c r="BR80"/>
  <c r="BS80" s="1"/>
  <c r="BO81"/>
  <c r="BP81" s="1"/>
  <c r="BR82"/>
  <c r="BS82" s="1"/>
  <c r="BO83"/>
  <c r="BP83" s="1"/>
  <c r="BR84"/>
  <c r="BS84" s="1"/>
  <c r="BO85"/>
  <c r="BP85" s="1"/>
  <c r="BR86"/>
  <c r="BS86" s="1"/>
  <c r="BO87"/>
  <c r="BP87" s="1"/>
  <c r="BE40"/>
  <c r="BF40" s="1"/>
  <c r="BE38"/>
  <c r="BF38" s="1"/>
  <c r="BE36"/>
  <c r="BF36" s="1"/>
  <c r="BE34"/>
  <c r="BF34" s="1"/>
  <c r="BE32"/>
  <c r="BF32" s="1"/>
  <c r="BG32" s="1"/>
  <c r="BE30"/>
  <c r="BF30" s="1"/>
  <c r="BG30" s="1"/>
  <c r="BE28"/>
  <c r="BF28" s="1"/>
  <c r="BG26"/>
  <c r="BI26" s="1"/>
  <c r="BH73"/>
  <c r="BI73" s="1"/>
  <c r="BH71"/>
  <c r="BI71" s="1"/>
  <c r="BH69"/>
  <c r="BI69" s="1"/>
  <c r="BH67"/>
  <c r="BI67" s="1"/>
  <c r="BH65"/>
  <c r="BI65" s="1"/>
  <c r="BH63"/>
  <c r="BH61"/>
  <c r="BH60"/>
  <c r="BI60" s="1"/>
  <c r="BE61"/>
  <c r="BF61" s="1"/>
  <c r="BG61" s="1"/>
  <c r="BH62"/>
  <c r="BE63"/>
  <c r="BF63" s="1"/>
  <c r="BG63" s="1"/>
  <c r="BH64"/>
  <c r="BE65"/>
  <c r="BF65" s="1"/>
  <c r="BH66"/>
  <c r="BE67"/>
  <c r="BF67" s="1"/>
  <c r="BH68"/>
  <c r="BI68" s="1"/>
  <c r="BE69"/>
  <c r="BF69" s="1"/>
  <c r="BH70"/>
  <c r="BE71"/>
  <c r="BF71" s="1"/>
  <c r="BH72"/>
  <c r="BI72" s="1"/>
  <c r="BH41"/>
  <c r="BI41" s="1"/>
  <c r="BH39"/>
  <c r="BI39" s="1"/>
  <c r="BH37"/>
  <c r="BI37" s="1"/>
  <c r="BH35"/>
  <c r="BI35" s="1"/>
  <c r="BH33"/>
  <c r="BI33" s="1"/>
  <c r="BH31"/>
  <c r="BH29"/>
  <c r="BE72"/>
  <c r="BF72" s="1"/>
  <c r="BE70"/>
  <c r="BF70" s="1"/>
  <c r="BE68"/>
  <c r="BF68" s="1"/>
  <c r="BE66"/>
  <c r="BF66" s="1"/>
  <c r="BE64"/>
  <c r="BF64" s="1"/>
  <c r="BG64" s="1"/>
  <c r="BE62"/>
  <c r="BF62" s="1"/>
  <c r="BG62" s="1"/>
  <c r="BE60"/>
  <c r="BF60" s="1"/>
  <c r="BG58"/>
  <c r="BI58" s="1"/>
  <c r="BI17"/>
  <c r="BI19"/>
  <c r="BI21"/>
  <c r="BI23"/>
  <c r="BI25"/>
  <c r="BH28"/>
  <c r="BI28" s="1"/>
  <c r="BE29"/>
  <c r="BF29" s="1"/>
  <c r="BG29" s="1"/>
  <c r="BH30"/>
  <c r="BE31"/>
  <c r="BF31" s="1"/>
  <c r="BG31" s="1"/>
  <c r="BH32"/>
  <c r="BE33"/>
  <c r="BF33" s="1"/>
  <c r="BH34"/>
  <c r="BI34" s="1"/>
  <c r="BE35"/>
  <c r="BF35" s="1"/>
  <c r="BH36"/>
  <c r="BI36" s="1"/>
  <c r="BE37"/>
  <c r="BF37" s="1"/>
  <c r="BH38"/>
  <c r="BI38" s="1"/>
  <c r="BE39"/>
  <c r="BF39" s="1"/>
  <c r="BH40"/>
  <c r="BI40" s="1"/>
  <c r="BE41"/>
  <c r="BF41" s="1"/>
  <c r="BI62"/>
  <c r="BI66"/>
  <c r="BI70"/>
  <c r="BI81"/>
  <c r="BI83"/>
  <c r="BI85"/>
  <c r="BI87"/>
  <c r="BI89"/>
  <c r="BH12"/>
  <c r="BI12" s="1"/>
  <c r="BE13"/>
  <c r="BF13" s="1"/>
  <c r="BG13" s="1"/>
  <c r="BI13" s="1"/>
  <c r="BH14"/>
  <c r="BE15"/>
  <c r="BF15" s="1"/>
  <c r="BG15" s="1"/>
  <c r="BI15" s="1"/>
  <c r="BH16"/>
  <c r="BE17"/>
  <c r="BF17" s="1"/>
  <c r="BH18"/>
  <c r="BI18" s="1"/>
  <c r="BE19"/>
  <c r="BF19" s="1"/>
  <c r="BH20"/>
  <c r="BI20" s="1"/>
  <c r="BE21"/>
  <c r="BF21" s="1"/>
  <c r="BH22"/>
  <c r="BI22" s="1"/>
  <c r="BE23"/>
  <c r="BF23" s="1"/>
  <c r="BH44"/>
  <c r="BI44" s="1"/>
  <c r="BE45"/>
  <c r="BF45" s="1"/>
  <c r="BG45" s="1"/>
  <c r="BI45" s="1"/>
  <c r="BJ45" s="1"/>
  <c r="BH46"/>
  <c r="BE47"/>
  <c r="BF47" s="1"/>
  <c r="BG47" s="1"/>
  <c r="BI47" s="1"/>
  <c r="BJ47" s="1"/>
  <c r="BH48"/>
  <c r="BE49"/>
  <c r="BF49" s="1"/>
  <c r="BH50"/>
  <c r="BI50" s="1"/>
  <c r="BE51"/>
  <c r="BF51" s="1"/>
  <c r="BH52"/>
  <c r="BI52" s="1"/>
  <c r="BE53"/>
  <c r="BF53" s="1"/>
  <c r="BH54"/>
  <c r="BI54" s="1"/>
  <c r="BE55"/>
  <c r="BF55" s="1"/>
  <c r="BH76"/>
  <c r="BI76" s="1"/>
  <c r="BE77"/>
  <c r="BF77" s="1"/>
  <c r="BG77" s="1"/>
  <c r="BI77" s="1"/>
  <c r="BH78"/>
  <c r="BE79"/>
  <c r="BF79" s="1"/>
  <c r="BG79" s="1"/>
  <c r="BI79" s="1"/>
  <c r="BH80"/>
  <c r="BE81"/>
  <c r="BF81" s="1"/>
  <c r="BH82"/>
  <c r="BI82" s="1"/>
  <c r="BE83"/>
  <c r="BF83" s="1"/>
  <c r="BH84"/>
  <c r="BI84" s="1"/>
  <c r="BE85"/>
  <c r="BF85" s="1"/>
  <c r="BH86"/>
  <c r="BI86" s="1"/>
  <c r="BE87"/>
  <c r="BF87" s="1"/>
  <c r="G89"/>
  <c r="H89" s="1"/>
  <c r="I89" s="1"/>
  <c r="G88"/>
  <c r="H88" s="1"/>
  <c r="I88" s="1"/>
  <c r="G87"/>
  <c r="H87" s="1"/>
  <c r="I87" s="1"/>
  <c r="G86"/>
  <c r="H86" s="1"/>
  <c r="I86" s="1"/>
  <c r="G85"/>
  <c r="H85" s="1"/>
  <c r="I85" s="1"/>
  <c r="G84"/>
  <c r="H84" s="1"/>
  <c r="I84" s="1"/>
  <c r="G83"/>
  <c r="H83" s="1"/>
  <c r="I83" s="1"/>
  <c r="G82"/>
  <c r="H82" s="1"/>
  <c r="I82" s="1"/>
  <c r="G81"/>
  <c r="H81" s="1"/>
  <c r="I81" s="1"/>
  <c r="G80"/>
  <c r="H80" s="1"/>
  <c r="I80" s="1"/>
  <c r="G79"/>
  <c r="H79" s="1"/>
  <c r="I79" s="1"/>
  <c r="G78"/>
  <c r="H78" s="1"/>
  <c r="I78" s="1"/>
  <c r="G77"/>
  <c r="H77" s="1"/>
  <c r="I77" s="1"/>
  <c r="G76"/>
  <c r="H76" s="1"/>
  <c r="AA89"/>
  <c r="AB89" s="1"/>
  <c r="AA88"/>
  <c r="AB88" s="1"/>
  <c r="AA87"/>
  <c r="AB87" s="1"/>
  <c r="AA86"/>
  <c r="AB86" s="1"/>
  <c r="AA85"/>
  <c r="AB85" s="1"/>
  <c r="AA84"/>
  <c r="AB84" s="1"/>
  <c r="AA83"/>
  <c r="AB83" s="1"/>
  <c r="AA82"/>
  <c r="AB82" s="1"/>
  <c r="AA81"/>
  <c r="AB81" s="1"/>
  <c r="AA80"/>
  <c r="AB80" s="1"/>
  <c r="AA79"/>
  <c r="AB79" s="1"/>
  <c r="AC79" s="1"/>
  <c r="AA78"/>
  <c r="AB78" s="1"/>
  <c r="AA77"/>
  <c r="AB77" s="1"/>
  <c r="AC77" s="1"/>
  <c r="AA76"/>
  <c r="AB76" s="1"/>
  <c r="AU89"/>
  <c r="AV89" s="1"/>
  <c r="AU88"/>
  <c r="AV88" s="1"/>
  <c r="AU87"/>
  <c r="AV87" s="1"/>
  <c r="AU86"/>
  <c r="AV86" s="1"/>
  <c r="AU85"/>
  <c r="AV85" s="1"/>
  <c r="AU84"/>
  <c r="AV84" s="1"/>
  <c r="AU83"/>
  <c r="AV83" s="1"/>
  <c r="AU82"/>
  <c r="AV82" s="1"/>
  <c r="AU81"/>
  <c r="AV81" s="1"/>
  <c r="AU80"/>
  <c r="AV80" s="1"/>
  <c r="AU79"/>
  <c r="AV79" s="1"/>
  <c r="AU78"/>
  <c r="AV78" s="1"/>
  <c r="AW78" s="1"/>
  <c r="AU77"/>
  <c r="AV77" s="1"/>
  <c r="AW77" s="1"/>
  <c r="AU76"/>
  <c r="AV76" s="1"/>
  <c r="S74"/>
  <c r="U74" s="1"/>
  <c r="AM74"/>
  <c r="AO74" s="1"/>
  <c r="K89"/>
  <c r="AE89"/>
  <c r="AY89"/>
  <c r="T89"/>
  <c r="U89" s="1"/>
  <c r="T88"/>
  <c r="U88" s="1"/>
  <c r="T87"/>
  <c r="U87" s="1"/>
  <c r="T86"/>
  <c r="U86" s="1"/>
  <c r="T85"/>
  <c r="U85" s="1"/>
  <c r="T84"/>
  <c r="U84" s="1"/>
  <c r="T83"/>
  <c r="U83" s="1"/>
  <c r="T82"/>
  <c r="T81"/>
  <c r="U81" s="1"/>
  <c r="T80"/>
  <c r="T79"/>
  <c r="T78"/>
  <c r="U78" s="1"/>
  <c r="T77"/>
  <c r="T76"/>
  <c r="AN89"/>
  <c r="AO89" s="1"/>
  <c r="AN88"/>
  <c r="AO88" s="1"/>
  <c r="AN87"/>
  <c r="AO87" s="1"/>
  <c r="AN86"/>
  <c r="AO86" s="1"/>
  <c r="AN85"/>
  <c r="AO85" s="1"/>
  <c r="AN84"/>
  <c r="AO84" s="1"/>
  <c r="AN83"/>
  <c r="AO83" s="1"/>
  <c r="AN82"/>
  <c r="AN81"/>
  <c r="AO81" s="1"/>
  <c r="AN80"/>
  <c r="AO80" s="1"/>
  <c r="AN79"/>
  <c r="AN78"/>
  <c r="AO78" s="1"/>
  <c r="AN77"/>
  <c r="AN76"/>
  <c r="I74"/>
  <c r="K74" s="1"/>
  <c r="AC74"/>
  <c r="AE74" s="1"/>
  <c r="J76"/>
  <c r="Q76"/>
  <c r="R76" s="1"/>
  <c r="AD76"/>
  <c r="AK76"/>
  <c r="AL76" s="1"/>
  <c r="AX76"/>
  <c r="AY76" s="1"/>
  <c r="J77"/>
  <c r="K77" s="1"/>
  <c r="Q77"/>
  <c r="R77" s="1"/>
  <c r="S77" s="1"/>
  <c r="AD77"/>
  <c r="AE77" s="1"/>
  <c r="AK77"/>
  <c r="AL77" s="1"/>
  <c r="AM77" s="1"/>
  <c r="AX77"/>
  <c r="AY77" s="1"/>
  <c r="J78"/>
  <c r="K78" s="1"/>
  <c r="Q78"/>
  <c r="R78" s="1"/>
  <c r="AD78"/>
  <c r="AE78" s="1"/>
  <c r="AK78"/>
  <c r="AL78" s="1"/>
  <c r="AX78"/>
  <c r="AY78" s="1"/>
  <c r="J79"/>
  <c r="K79" s="1"/>
  <c r="Q79"/>
  <c r="R79" s="1"/>
  <c r="S79" s="1"/>
  <c r="AD79"/>
  <c r="AE79" s="1"/>
  <c r="AK79"/>
  <c r="AL79" s="1"/>
  <c r="AM79" s="1"/>
  <c r="AX79"/>
  <c r="AY79" s="1"/>
  <c r="J80"/>
  <c r="K80" s="1"/>
  <c r="Q80"/>
  <c r="R80" s="1"/>
  <c r="S80" s="1"/>
  <c r="AD80"/>
  <c r="AE80" s="1"/>
  <c r="AK80"/>
  <c r="AL80" s="1"/>
  <c r="AX80"/>
  <c r="AY80" s="1"/>
  <c r="J81"/>
  <c r="K81" s="1"/>
  <c r="Q81"/>
  <c r="R81" s="1"/>
  <c r="AD81"/>
  <c r="AE81" s="1"/>
  <c r="AK81"/>
  <c r="AL81" s="1"/>
  <c r="AX81"/>
  <c r="AY81" s="1"/>
  <c r="J82"/>
  <c r="K82" s="1"/>
  <c r="Q82"/>
  <c r="R82" s="1"/>
  <c r="S82" s="1"/>
  <c r="AD82"/>
  <c r="AE82" s="1"/>
  <c r="AK82"/>
  <c r="AL82" s="1"/>
  <c r="AM82" s="1"/>
  <c r="AX82"/>
  <c r="AY82" s="1"/>
  <c r="J83"/>
  <c r="K83" s="1"/>
  <c r="Q83"/>
  <c r="R83" s="1"/>
  <c r="AD83"/>
  <c r="AE83" s="1"/>
  <c r="AK83"/>
  <c r="AL83" s="1"/>
  <c r="AX83"/>
  <c r="AY83" s="1"/>
  <c r="J84"/>
  <c r="K84" s="1"/>
  <c r="Q84"/>
  <c r="R84" s="1"/>
  <c r="AD84"/>
  <c r="AE84" s="1"/>
  <c r="AK84"/>
  <c r="AL84" s="1"/>
  <c r="AX84"/>
  <c r="AY84" s="1"/>
  <c r="J85"/>
  <c r="K85" s="1"/>
  <c r="Q85"/>
  <c r="R85" s="1"/>
  <c r="AD85"/>
  <c r="AE85" s="1"/>
  <c r="AK85"/>
  <c r="AL85" s="1"/>
  <c r="AX85"/>
  <c r="AY85" s="1"/>
  <c r="J86"/>
  <c r="K86" s="1"/>
  <c r="Q86"/>
  <c r="R86" s="1"/>
  <c r="AD86"/>
  <c r="AE86" s="1"/>
  <c r="AK86"/>
  <c r="AL86" s="1"/>
  <c r="AX86"/>
  <c r="AY86" s="1"/>
  <c r="J87"/>
  <c r="K87" s="1"/>
  <c r="Q87"/>
  <c r="R87" s="1"/>
  <c r="AD87"/>
  <c r="AE87" s="1"/>
  <c r="AK87"/>
  <c r="AL87" s="1"/>
  <c r="AX87"/>
  <c r="AY87" s="1"/>
  <c r="J88"/>
  <c r="K88" s="1"/>
  <c r="Q88"/>
  <c r="R88" s="1"/>
  <c r="AD88"/>
  <c r="AE88" s="1"/>
  <c r="AK88"/>
  <c r="AL88" s="1"/>
  <c r="AX88"/>
  <c r="AY88" s="1"/>
  <c r="AP58"/>
  <c r="G73"/>
  <c r="H73" s="1"/>
  <c r="I73" s="1"/>
  <c r="G72"/>
  <c r="H72" s="1"/>
  <c r="I72" s="1"/>
  <c r="G71"/>
  <c r="H71" s="1"/>
  <c r="I71" s="1"/>
  <c r="G70"/>
  <c r="H70" s="1"/>
  <c r="I70" s="1"/>
  <c r="G69"/>
  <c r="H69" s="1"/>
  <c r="I69" s="1"/>
  <c r="G68"/>
  <c r="H68" s="1"/>
  <c r="I68" s="1"/>
  <c r="G67"/>
  <c r="H67" s="1"/>
  <c r="I67" s="1"/>
  <c r="G66"/>
  <c r="H66" s="1"/>
  <c r="I66" s="1"/>
  <c r="G65"/>
  <c r="H65" s="1"/>
  <c r="I65" s="1"/>
  <c r="G64"/>
  <c r="H64" s="1"/>
  <c r="I64" s="1"/>
  <c r="G63"/>
  <c r="H63" s="1"/>
  <c r="I63" s="1"/>
  <c r="G62"/>
  <c r="H62" s="1"/>
  <c r="I62" s="1"/>
  <c r="G61"/>
  <c r="H61" s="1"/>
  <c r="I61" s="1"/>
  <c r="G60"/>
  <c r="H60" s="1"/>
  <c r="J73"/>
  <c r="J72"/>
  <c r="J71"/>
  <c r="J70"/>
  <c r="J69"/>
  <c r="J68"/>
  <c r="J67"/>
  <c r="J66"/>
  <c r="J65"/>
  <c r="J64"/>
  <c r="J63"/>
  <c r="J62"/>
  <c r="J61"/>
  <c r="J60"/>
  <c r="AA73"/>
  <c r="AB73" s="1"/>
  <c r="AA72"/>
  <c r="AB72" s="1"/>
  <c r="AA71"/>
  <c r="AB71" s="1"/>
  <c r="AA70"/>
  <c r="AB70" s="1"/>
  <c r="AA69"/>
  <c r="AB69" s="1"/>
  <c r="AA68"/>
  <c r="AB68" s="1"/>
  <c r="AA67"/>
  <c r="AB67" s="1"/>
  <c r="AA66"/>
  <c r="AB66" s="1"/>
  <c r="AA65"/>
  <c r="AB65" s="1"/>
  <c r="AA64"/>
  <c r="AB64" s="1"/>
  <c r="AA63"/>
  <c r="AB63" s="1"/>
  <c r="AC63" s="1"/>
  <c r="AA62"/>
  <c r="AB62" s="1"/>
  <c r="AA61"/>
  <c r="AB61" s="1"/>
  <c r="AC61" s="1"/>
  <c r="AA60"/>
  <c r="AB60" s="1"/>
  <c r="AD73"/>
  <c r="AD72"/>
  <c r="AE72" s="1"/>
  <c r="AD71"/>
  <c r="AD70"/>
  <c r="AE70" s="1"/>
  <c r="AD69"/>
  <c r="AD68"/>
  <c r="AE68" s="1"/>
  <c r="AD67"/>
  <c r="AD66"/>
  <c r="AE66" s="1"/>
  <c r="AD65"/>
  <c r="AD64"/>
  <c r="AE64" s="1"/>
  <c r="AD63"/>
  <c r="AD62"/>
  <c r="AE62" s="1"/>
  <c r="AD61"/>
  <c r="AD60"/>
  <c r="AU73"/>
  <c r="AV73" s="1"/>
  <c r="AU72"/>
  <c r="AV72" s="1"/>
  <c r="AU71"/>
  <c r="AV71" s="1"/>
  <c r="AU70"/>
  <c r="AV70" s="1"/>
  <c r="AU69"/>
  <c r="AV69" s="1"/>
  <c r="AU68"/>
  <c r="AV68" s="1"/>
  <c r="AU67"/>
  <c r="AV67" s="1"/>
  <c r="AU66"/>
  <c r="AV66" s="1"/>
  <c r="AU65"/>
  <c r="AV65" s="1"/>
  <c r="AU64"/>
  <c r="AV64" s="1"/>
  <c r="AU63"/>
  <c r="AV63" s="1"/>
  <c r="AU62"/>
  <c r="AV62" s="1"/>
  <c r="AW62" s="1"/>
  <c r="AY62" s="1"/>
  <c r="AU61"/>
  <c r="AV61" s="1"/>
  <c r="AW61" s="1"/>
  <c r="AU60"/>
  <c r="AV60" s="1"/>
  <c r="AX73"/>
  <c r="AX72"/>
  <c r="AX71"/>
  <c r="AX70"/>
  <c r="AX69"/>
  <c r="AX68"/>
  <c r="AX67"/>
  <c r="AX66"/>
  <c r="AX65"/>
  <c r="AX64"/>
  <c r="AX63"/>
  <c r="AX62"/>
  <c r="AX61"/>
  <c r="AX60"/>
  <c r="Q73"/>
  <c r="R73" s="1"/>
  <c r="Q72"/>
  <c r="R72" s="1"/>
  <c r="Q71"/>
  <c r="R71" s="1"/>
  <c r="Q70"/>
  <c r="R70" s="1"/>
  <c r="Q69"/>
  <c r="R69" s="1"/>
  <c r="Q68"/>
  <c r="R68" s="1"/>
  <c r="Q67"/>
  <c r="R67" s="1"/>
  <c r="Q66"/>
  <c r="R66" s="1"/>
  <c r="S66" s="1"/>
  <c r="Q65"/>
  <c r="R65" s="1"/>
  <c r="Q64"/>
  <c r="R64" s="1"/>
  <c r="S64" s="1"/>
  <c r="Q63"/>
  <c r="R63" s="1"/>
  <c r="S63" s="1"/>
  <c r="Q62"/>
  <c r="R62" s="1"/>
  <c r="Q61"/>
  <c r="R61" s="1"/>
  <c r="S61" s="1"/>
  <c r="Q60"/>
  <c r="R60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T65"/>
  <c r="U65" s="1"/>
  <c r="T64"/>
  <c r="U64" s="1"/>
  <c r="T63"/>
  <c r="U63" s="1"/>
  <c r="T62"/>
  <c r="U62" s="1"/>
  <c r="T61"/>
  <c r="U61" s="1"/>
  <c r="T60"/>
  <c r="AK73"/>
  <c r="AL73" s="1"/>
  <c r="AK72"/>
  <c r="AL72" s="1"/>
  <c r="AK71"/>
  <c r="AL71" s="1"/>
  <c r="AK70"/>
  <c r="AL70" s="1"/>
  <c r="AK69"/>
  <c r="AL69" s="1"/>
  <c r="AK68"/>
  <c r="AL68" s="1"/>
  <c r="AK67"/>
  <c r="AL67" s="1"/>
  <c r="AK66"/>
  <c r="AL66" s="1"/>
  <c r="AM66" s="1"/>
  <c r="AK65"/>
  <c r="AL65" s="1"/>
  <c r="AK64"/>
  <c r="AL64" s="1"/>
  <c r="AK63"/>
  <c r="AL63" s="1"/>
  <c r="AM63" s="1"/>
  <c r="AK62"/>
  <c r="AL62" s="1"/>
  <c r="AK61"/>
  <c r="AL61" s="1"/>
  <c r="AM61" s="1"/>
  <c r="AK60"/>
  <c r="AL60" s="1"/>
  <c r="AN73"/>
  <c r="AO73" s="1"/>
  <c r="AN72"/>
  <c r="AO72" s="1"/>
  <c r="AN71"/>
  <c r="AO71" s="1"/>
  <c r="AN70"/>
  <c r="AO70" s="1"/>
  <c r="AN69"/>
  <c r="AO69" s="1"/>
  <c r="AN68"/>
  <c r="AO68" s="1"/>
  <c r="AN67"/>
  <c r="AO67" s="1"/>
  <c r="AN66"/>
  <c r="AN65"/>
  <c r="AO65" s="1"/>
  <c r="AN64"/>
  <c r="AO64" s="1"/>
  <c r="AN63"/>
  <c r="AO63" s="1"/>
  <c r="AN62"/>
  <c r="AO62" s="1"/>
  <c r="AN61"/>
  <c r="AO61" s="1"/>
  <c r="AN60"/>
  <c r="I58"/>
  <c r="K58" s="1"/>
  <c r="AC58"/>
  <c r="AE58" s="1"/>
  <c r="AW58"/>
  <c r="AY58" s="1"/>
  <c r="AY60"/>
  <c r="K61"/>
  <c r="K62"/>
  <c r="AY63"/>
  <c r="AY64"/>
  <c r="AE65"/>
  <c r="AY65"/>
  <c r="AY66"/>
  <c r="AE67"/>
  <c r="AY67"/>
  <c r="AY68"/>
  <c r="AE69"/>
  <c r="AY69"/>
  <c r="AY70"/>
  <c r="AE71"/>
  <c r="AY71"/>
  <c r="AY72"/>
  <c r="AE73"/>
  <c r="AY73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S50" s="1"/>
  <c r="Q49"/>
  <c r="R49" s="1"/>
  <c r="Q48"/>
  <c r="R48" s="1"/>
  <c r="S48" s="1"/>
  <c r="Q47"/>
  <c r="R47" s="1"/>
  <c r="S47" s="1"/>
  <c r="Q46"/>
  <c r="R46" s="1"/>
  <c r="Q45"/>
  <c r="R45" s="1"/>
  <c r="S45" s="1"/>
  <c r="Q44"/>
  <c r="R44" s="1"/>
  <c r="AK57"/>
  <c r="AL57" s="1"/>
  <c r="AK56"/>
  <c r="AL56" s="1"/>
  <c r="AK55"/>
  <c r="AL55" s="1"/>
  <c r="AK54"/>
  <c r="AL54" s="1"/>
  <c r="AK53"/>
  <c r="AL53" s="1"/>
  <c r="AK52"/>
  <c r="AL52" s="1"/>
  <c r="AK51"/>
  <c r="AL51" s="1"/>
  <c r="AK50"/>
  <c r="AL50" s="1"/>
  <c r="AM50" s="1"/>
  <c r="AK49"/>
  <c r="AL49" s="1"/>
  <c r="AK48"/>
  <c r="AL48" s="1"/>
  <c r="AK47"/>
  <c r="AL47" s="1"/>
  <c r="AM47" s="1"/>
  <c r="AK46"/>
  <c r="AL46" s="1"/>
  <c r="AK45"/>
  <c r="AL45" s="1"/>
  <c r="AM45" s="1"/>
  <c r="AK44"/>
  <c r="AL44" s="1"/>
  <c r="J57"/>
  <c r="K57" s="1"/>
  <c r="J56"/>
  <c r="J55"/>
  <c r="J54"/>
  <c r="J53"/>
  <c r="J52"/>
  <c r="J51"/>
  <c r="J50"/>
  <c r="J49"/>
  <c r="J48"/>
  <c r="J47"/>
  <c r="J46"/>
  <c r="J45"/>
  <c r="J44"/>
  <c r="AD57"/>
  <c r="AE57" s="1"/>
  <c r="AD56"/>
  <c r="AE56" s="1"/>
  <c r="AD55"/>
  <c r="AE55" s="1"/>
  <c r="AD54"/>
  <c r="AE54" s="1"/>
  <c r="AD53"/>
  <c r="AE53" s="1"/>
  <c r="AD52"/>
  <c r="AE52" s="1"/>
  <c r="AD51"/>
  <c r="AE51" s="1"/>
  <c r="AD50"/>
  <c r="AE50" s="1"/>
  <c r="AD49"/>
  <c r="AE49" s="1"/>
  <c r="AD48"/>
  <c r="AE48" s="1"/>
  <c r="AD47"/>
  <c r="AD46"/>
  <c r="AE46" s="1"/>
  <c r="AD45"/>
  <c r="AD44"/>
  <c r="AX57"/>
  <c r="AY57" s="1"/>
  <c r="AX56"/>
  <c r="AY56" s="1"/>
  <c r="AX55"/>
  <c r="AY55" s="1"/>
  <c r="AX54"/>
  <c r="AY54" s="1"/>
  <c r="AX53"/>
  <c r="AY53" s="1"/>
  <c r="AX52"/>
  <c r="AY52" s="1"/>
  <c r="AX51"/>
  <c r="AY51" s="1"/>
  <c r="AX50"/>
  <c r="AY50" s="1"/>
  <c r="AX49"/>
  <c r="AY49" s="1"/>
  <c r="AX48"/>
  <c r="AY48" s="1"/>
  <c r="AX47"/>
  <c r="AY47" s="1"/>
  <c r="AX46"/>
  <c r="AX45"/>
  <c r="AX44"/>
  <c r="AY44" s="1"/>
  <c r="T44"/>
  <c r="AN44"/>
  <c r="T45"/>
  <c r="AN45"/>
  <c r="T46"/>
  <c r="AN46"/>
  <c r="AO46" s="1"/>
  <c r="T47"/>
  <c r="U47" s="1"/>
  <c r="AN47"/>
  <c r="T48"/>
  <c r="AN48"/>
  <c r="AO48" s="1"/>
  <c r="T49"/>
  <c r="U49" s="1"/>
  <c r="AN49"/>
  <c r="AO49" s="1"/>
  <c r="T50"/>
  <c r="AN50"/>
  <c r="AO50" s="1"/>
  <c r="T51"/>
  <c r="U51" s="1"/>
  <c r="AN51"/>
  <c r="AO51" s="1"/>
  <c r="T52"/>
  <c r="U52" s="1"/>
  <c r="AN52"/>
  <c r="AO52" s="1"/>
  <c r="T53"/>
  <c r="U53" s="1"/>
  <c r="AN53"/>
  <c r="AO53" s="1"/>
  <c r="T54"/>
  <c r="U54" s="1"/>
  <c r="AN54"/>
  <c r="AO54" s="1"/>
  <c r="T55"/>
  <c r="U55" s="1"/>
  <c r="AN55"/>
  <c r="AO55" s="1"/>
  <c r="T56"/>
  <c r="U56" s="1"/>
  <c r="AN56"/>
  <c r="AO56" s="1"/>
  <c r="S42"/>
  <c r="U42" s="1"/>
  <c r="AM42"/>
  <c r="AO42" s="1"/>
  <c r="U46"/>
  <c r="U57"/>
  <c r="AO57"/>
  <c r="G41"/>
  <c r="H41" s="1"/>
  <c r="I41" s="1"/>
  <c r="K41" s="1"/>
  <c r="G40"/>
  <c r="H40" s="1"/>
  <c r="I40" s="1"/>
  <c r="G39"/>
  <c r="H39" s="1"/>
  <c r="I39" s="1"/>
  <c r="G38"/>
  <c r="H38" s="1"/>
  <c r="I38" s="1"/>
  <c r="G37"/>
  <c r="H37" s="1"/>
  <c r="I37" s="1"/>
  <c r="G36"/>
  <c r="H36" s="1"/>
  <c r="I36" s="1"/>
  <c r="G35"/>
  <c r="H35" s="1"/>
  <c r="I35" s="1"/>
  <c r="G34"/>
  <c r="H34" s="1"/>
  <c r="I34" s="1"/>
  <c r="G33"/>
  <c r="H33" s="1"/>
  <c r="I33" s="1"/>
  <c r="G32"/>
  <c r="H32" s="1"/>
  <c r="I32" s="1"/>
  <c r="G31"/>
  <c r="H31" s="1"/>
  <c r="I31" s="1"/>
  <c r="G30"/>
  <c r="H30" s="1"/>
  <c r="I30" s="1"/>
  <c r="G29"/>
  <c r="H29" s="1"/>
  <c r="I29" s="1"/>
  <c r="G28"/>
  <c r="H28" s="1"/>
  <c r="AA41"/>
  <c r="AB41" s="1"/>
  <c r="AA40"/>
  <c r="AB40" s="1"/>
  <c r="AA39"/>
  <c r="AB39" s="1"/>
  <c r="AA38"/>
  <c r="AB38" s="1"/>
  <c r="AA37"/>
  <c r="AB37" s="1"/>
  <c r="AA36"/>
  <c r="AB36" s="1"/>
  <c r="AA35"/>
  <c r="AB35" s="1"/>
  <c r="AA34"/>
  <c r="AB34" s="1"/>
  <c r="AA33"/>
  <c r="AB33" s="1"/>
  <c r="AA32"/>
  <c r="AB32" s="1"/>
  <c r="AA31"/>
  <c r="AB31" s="1"/>
  <c r="AC31" s="1"/>
  <c r="AA30"/>
  <c r="AB30" s="1"/>
  <c r="AA29"/>
  <c r="AB29" s="1"/>
  <c r="AU41"/>
  <c r="AV41" s="1"/>
  <c r="AU40"/>
  <c r="AV40" s="1"/>
  <c r="AU39"/>
  <c r="AV39" s="1"/>
  <c r="AU38"/>
  <c r="AV38" s="1"/>
  <c r="AU37"/>
  <c r="AV37" s="1"/>
  <c r="AU36"/>
  <c r="AV36" s="1"/>
  <c r="AU35"/>
  <c r="AV35" s="1"/>
  <c r="AU34"/>
  <c r="AV34" s="1"/>
  <c r="AU33"/>
  <c r="AV33" s="1"/>
  <c r="AU32"/>
  <c r="AV32" s="1"/>
  <c r="AU31"/>
  <c r="AV31" s="1"/>
  <c r="AU30"/>
  <c r="AV30" s="1"/>
  <c r="AW30" s="1"/>
  <c r="AU29"/>
  <c r="AV29" s="1"/>
  <c r="AW29" s="1"/>
  <c r="AU28"/>
  <c r="AV28" s="1"/>
  <c r="S26"/>
  <c r="U26" s="1"/>
  <c r="AM26"/>
  <c r="AO26" s="1"/>
  <c r="AE41"/>
  <c r="AY4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T33"/>
  <c r="U33" s="1"/>
  <c r="T32"/>
  <c r="T31"/>
  <c r="T30"/>
  <c r="U30" s="1"/>
  <c r="T29"/>
  <c r="AN41"/>
  <c r="AO41" s="1"/>
  <c r="AN40"/>
  <c r="AO40" s="1"/>
  <c r="AN39"/>
  <c r="AO39" s="1"/>
  <c r="AN38"/>
  <c r="AO38" s="1"/>
  <c r="AN37"/>
  <c r="AO37" s="1"/>
  <c r="AN36"/>
  <c r="AO36" s="1"/>
  <c r="AN35"/>
  <c r="AO35" s="1"/>
  <c r="AN34"/>
  <c r="AN33"/>
  <c r="AO33" s="1"/>
  <c r="AN32"/>
  <c r="AO32" s="1"/>
  <c r="AN31"/>
  <c r="AN30"/>
  <c r="AO30" s="1"/>
  <c r="AN29"/>
  <c r="AN28"/>
  <c r="I26"/>
  <c r="K26" s="1"/>
  <c r="AC26"/>
  <c r="AE26" s="1"/>
  <c r="AW26"/>
  <c r="AY26" s="1"/>
  <c r="J28"/>
  <c r="AD28"/>
  <c r="AE28" s="1"/>
  <c r="AK28"/>
  <c r="AL28" s="1"/>
  <c r="AX28"/>
  <c r="AY28" s="1"/>
  <c r="J29"/>
  <c r="Q29"/>
  <c r="R29" s="1"/>
  <c r="S29" s="1"/>
  <c r="AD29"/>
  <c r="AK29"/>
  <c r="AL29" s="1"/>
  <c r="AM29" s="1"/>
  <c r="AX29"/>
  <c r="J30"/>
  <c r="Q30"/>
  <c r="R30" s="1"/>
  <c r="AD30"/>
  <c r="AE30" s="1"/>
  <c r="AK30"/>
  <c r="AL30" s="1"/>
  <c r="AX30"/>
  <c r="AY30" s="1"/>
  <c r="J31"/>
  <c r="Q31"/>
  <c r="R31" s="1"/>
  <c r="S31" s="1"/>
  <c r="AD31"/>
  <c r="AK31"/>
  <c r="AL31" s="1"/>
  <c r="AM31" s="1"/>
  <c r="AX31"/>
  <c r="AY31" s="1"/>
  <c r="J32"/>
  <c r="Q32"/>
  <c r="R32" s="1"/>
  <c r="S32" s="1"/>
  <c r="AD32"/>
  <c r="AE32" s="1"/>
  <c r="AK32"/>
  <c r="AL32" s="1"/>
  <c r="AX32"/>
  <c r="AY32" s="1"/>
  <c r="J33"/>
  <c r="Q33"/>
  <c r="R33" s="1"/>
  <c r="AD33"/>
  <c r="AE33" s="1"/>
  <c r="AK33"/>
  <c r="AL33" s="1"/>
  <c r="AX33"/>
  <c r="AY33" s="1"/>
  <c r="J34"/>
  <c r="Q34"/>
  <c r="R34" s="1"/>
  <c r="S34" s="1"/>
  <c r="AD34"/>
  <c r="AE34" s="1"/>
  <c r="AK34"/>
  <c r="AL34" s="1"/>
  <c r="AM34" s="1"/>
  <c r="AX34"/>
  <c r="AY34" s="1"/>
  <c r="J35"/>
  <c r="Q35"/>
  <c r="R35" s="1"/>
  <c r="AD35"/>
  <c r="AE35" s="1"/>
  <c r="AK35"/>
  <c r="AL35" s="1"/>
  <c r="AX35"/>
  <c r="AY35" s="1"/>
  <c r="J36"/>
  <c r="Q36"/>
  <c r="R36" s="1"/>
  <c r="AD36"/>
  <c r="AE36" s="1"/>
  <c r="AK36"/>
  <c r="AL36" s="1"/>
  <c r="AX36"/>
  <c r="AY36" s="1"/>
  <c r="J37"/>
  <c r="Q37"/>
  <c r="R37" s="1"/>
  <c r="AD37"/>
  <c r="AE37" s="1"/>
  <c r="AK37"/>
  <c r="AL37" s="1"/>
  <c r="AX37"/>
  <c r="AY37" s="1"/>
  <c r="J38"/>
  <c r="Q38"/>
  <c r="R38" s="1"/>
  <c r="AD38"/>
  <c r="AE38" s="1"/>
  <c r="AK38"/>
  <c r="AL38" s="1"/>
  <c r="AX38"/>
  <c r="AY38" s="1"/>
  <c r="J39"/>
  <c r="Q39"/>
  <c r="R39" s="1"/>
  <c r="AD39"/>
  <c r="AE39" s="1"/>
  <c r="AK39"/>
  <c r="AL39" s="1"/>
  <c r="AX39"/>
  <c r="AY39" s="1"/>
  <c r="J40"/>
  <c r="Q40"/>
  <c r="R40" s="1"/>
  <c r="AD40"/>
  <c r="AE40" s="1"/>
  <c r="AK40"/>
  <c r="AL40" s="1"/>
  <c r="AX40"/>
  <c r="AY40" s="1"/>
  <c r="AY25"/>
  <c r="AW10"/>
  <c r="AY10" s="1"/>
  <c r="AX12"/>
  <c r="AY12" s="1"/>
  <c r="AX13"/>
  <c r="AX14"/>
  <c r="AX15"/>
  <c r="AY15" s="1"/>
  <c r="AX16"/>
  <c r="AY16" s="1"/>
  <c r="AX17"/>
  <c r="AY17" s="1"/>
  <c r="AX18"/>
  <c r="AY18" s="1"/>
  <c r="AX19"/>
  <c r="AY19" s="1"/>
  <c r="AX20"/>
  <c r="AY20" s="1"/>
  <c r="AX21"/>
  <c r="AY21" s="1"/>
  <c r="AX22"/>
  <c r="AY22" s="1"/>
  <c r="AX23"/>
  <c r="AY23" s="1"/>
  <c r="AX24"/>
  <c r="AY24" s="1"/>
  <c r="AU12"/>
  <c r="AV12" s="1"/>
  <c r="AU13"/>
  <c r="AV13" s="1"/>
  <c r="AW13" s="1"/>
  <c r="AU14"/>
  <c r="AV14" s="1"/>
  <c r="AW14" s="1"/>
  <c r="AU15"/>
  <c r="AV15" s="1"/>
  <c r="AU16"/>
  <c r="AV16" s="1"/>
  <c r="AU17"/>
  <c r="AV17" s="1"/>
  <c r="AU18"/>
  <c r="AV18" s="1"/>
  <c r="AU19"/>
  <c r="AV19" s="1"/>
  <c r="AU20"/>
  <c r="AV20" s="1"/>
  <c r="AU21"/>
  <c r="AV21" s="1"/>
  <c r="AU22"/>
  <c r="AV22" s="1"/>
  <c r="AU23"/>
  <c r="AV23" s="1"/>
  <c r="AU24"/>
  <c r="AV24" s="1"/>
  <c r="AK12"/>
  <c r="AL12" s="1"/>
  <c r="AK13"/>
  <c r="AL13" s="1"/>
  <c r="AM13" s="1"/>
  <c r="AO13" s="1"/>
  <c r="AK14"/>
  <c r="AL14" s="1"/>
  <c r="AK15"/>
  <c r="AL15" s="1"/>
  <c r="AM15" s="1"/>
  <c r="AK16"/>
  <c r="AL16" s="1"/>
  <c r="AK17"/>
  <c r="AL17" s="1"/>
  <c r="AK18"/>
  <c r="AL18" s="1"/>
  <c r="AM18" s="1"/>
  <c r="AO18" s="1"/>
  <c r="AK19"/>
  <c r="AL19" s="1"/>
  <c r="AK20"/>
  <c r="AL20" s="1"/>
  <c r="AK21"/>
  <c r="AL21" s="1"/>
  <c r="AK22"/>
  <c r="AL22" s="1"/>
  <c r="AK23"/>
  <c r="AL23" s="1"/>
  <c r="AK24"/>
  <c r="AL24" s="1"/>
  <c r="AE25"/>
  <c r="AA12"/>
  <c r="AB12" s="1"/>
  <c r="AC10"/>
  <c r="AE10" s="1"/>
  <c r="AD12"/>
  <c r="AD13"/>
  <c r="AD14"/>
  <c r="AE14" s="1"/>
  <c r="AD15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A13"/>
  <c r="AB13" s="1"/>
  <c r="AC13" s="1"/>
  <c r="AA14"/>
  <c r="AB14" s="1"/>
  <c r="AA15"/>
  <c r="AB15" s="1"/>
  <c r="AC15" s="1"/>
  <c r="AA16"/>
  <c r="AB16" s="1"/>
  <c r="AA17"/>
  <c r="AB17" s="1"/>
  <c r="AA18"/>
  <c r="AB18" s="1"/>
  <c r="AA19"/>
  <c r="AB19" s="1"/>
  <c r="AA20"/>
  <c r="AB20" s="1"/>
  <c r="AA21"/>
  <c r="AB21" s="1"/>
  <c r="AA22"/>
  <c r="AB22" s="1"/>
  <c r="AA23"/>
  <c r="AB23" s="1"/>
  <c r="AA24"/>
  <c r="AB24" s="1"/>
  <c r="AO66" l="1"/>
  <c r="AP66" s="1"/>
  <c r="BI78"/>
  <c r="BI14"/>
  <c r="BJ14" s="1"/>
  <c r="AY46"/>
  <c r="AZ46" s="1"/>
  <c r="BI46"/>
  <c r="BJ46" s="1"/>
  <c r="U15"/>
  <c r="V15" s="1"/>
  <c r="MC18"/>
  <c r="MD18" s="1"/>
  <c r="CW46"/>
  <c r="HM34"/>
  <c r="HM45"/>
  <c r="HN45" s="1"/>
  <c r="AE45"/>
  <c r="AF45" s="1"/>
  <c r="AE47"/>
  <c r="AF47" s="1"/>
  <c r="CW14"/>
  <c r="CX14" s="1"/>
  <c r="GI12"/>
  <c r="GJ12" s="1"/>
  <c r="IG14"/>
  <c r="IH14" s="1"/>
  <c r="KO45"/>
  <c r="KP45" s="1"/>
  <c r="TA16"/>
  <c r="TB16" s="1"/>
  <c r="VS101"/>
  <c r="AO47"/>
  <c r="AP47" s="1"/>
  <c r="EU31"/>
  <c r="JK31"/>
  <c r="JL31" s="1"/>
  <c r="BI30"/>
  <c r="BJ30" s="1"/>
  <c r="EU63"/>
  <c r="EV63" s="1"/>
  <c r="JK63"/>
  <c r="JL63" s="1"/>
  <c r="UO66"/>
  <c r="UO34"/>
  <c r="UP34" s="1"/>
  <c r="TA34"/>
  <c r="TA131" s="1"/>
  <c r="PE28"/>
  <c r="PF28" s="1"/>
  <c r="PE60"/>
  <c r="PF60" s="1"/>
  <c r="KE34"/>
  <c r="KF34" s="1"/>
  <c r="KE66"/>
  <c r="JK79"/>
  <c r="JL79" s="1"/>
  <c r="JK15"/>
  <c r="JK47"/>
  <c r="JL47" s="1"/>
  <c r="IG62"/>
  <c r="IH62" s="1"/>
  <c r="HM18"/>
  <c r="HN18" s="1"/>
  <c r="EU47"/>
  <c r="EV47" s="1"/>
  <c r="EU79"/>
  <c r="EV79" s="1"/>
  <c r="EU15"/>
  <c r="EV15" s="1"/>
  <c r="AY14"/>
  <c r="AY94" s="1"/>
  <c r="AO31"/>
  <c r="AP31" s="1"/>
  <c r="AO82"/>
  <c r="AP82" s="1"/>
  <c r="AO34"/>
  <c r="AP34" s="1"/>
  <c r="AO79"/>
  <c r="AO15"/>
  <c r="AP15" s="1"/>
  <c r="DG67"/>
  <c r="DH67" s="1"/>
  <c r="DG35"/>
  <c r="DH35" s="1"/>
  <c r="DQ30"/>
  <c r="DQ62"/>
  <c r="DR62" s="1"/>
  <c r="DG51"/>
  <c r="DH51" s="1"/>
  <c r="DG30"/>
  <c r="DG83"/>
  <c r="DH83" s="1"/>
  <c r="DG62"/>
  <c r="DH62" s="1"/>
  <c r="DG19"/>
  <c r="CW30"/>
  <c r="U50"/>
  <c r="V50" s="1"/>
  <c r="E372" i="157"/>
  <c r="E378"/>
  <c r="E376"/>
  <c r="U31" i="62"/>
  <c r="V31" s="1"/>
  <c r="U79"/>
  <c r="V79" s="1"/>
  <c r="GS61"/>
  <c r="GT61" s="1"/>
  <c r="SQ50"/>
  <c r="SR50" s="1"/>
  <c r="IG36"/>
  <c r="IH36" s="1"/>
  <c r="KY61"/>
  <c r="LS82"/>
  <c r="LT82" s="1"/>
  <c r="LS50"/>
  <c r="LT50" s="1"/>
  <c r="AO45"/>
  <c r="AP45" s="1"/>
  <c r="GI44"/>
  <c r="GJ44" s="1"/>
  <c r="LS18"/>
  <c r="LT18" s="1"/>
  <c r="MC66"/>
  <c r="MD66" s="1"/>
  <c r="MC34"/>
  <c r="MD34" s="1"/>
  <c r="LS34"/>
  <c r="LT34" s="1"/>
  <c r="DQ60"/>
  <c r="DR60" s="1"/>
  <c r="DQ28"/>
  <c r="U66"/>
  <c r="V66" s="1"/>
  <c r="AE61"/>
  <c r="AF61" s="1"/>
  <c r="AE63"/>
  <c r="AF63" s="1"/>
  <c r="K63"/>
  <c r="L63" s="1"/>
  <c r="K65"/>
  <c r="L65" s="1"/>
  <c r="K67"/>
  <c r="L67" s="1"/>
  <c r="K69"/>
  <c r="L69" s="1"/>
  <c r="K71"/>
  <c r="L71" s="1"/>
  <c r="K73"/>
  <c r="L73" s="1"/>
  <c r="U45"/>
  <c r="V45" s="1"/>
  <c r="K64"/>
  <c r="L64" s="1"/>
  <c r="K66"/>
  <c r="L66" s="1"/>
  <c r="K68"/>
  <c r="L68" s="1"/>
  <c r="K70"/>
  <c r="L70" s="1"/>
  <c r="K72"/>
  <c r="L72" s="1"/>
  <c r="PY61"/>
  <c r="RW50"/>
  <c r="RX50" s="1"/>
  <c r="TA45"/>
  <c r="TB45" s="1"/>
  <c r="VI31"/>
  <c r="VJ31" s="1"/>
  <c r="VI29"/>
  <c r="VJ29" s="1"/>
  <c r="WB17"/>
  <c r="AO29"/>
  <c r="AO77"/>
  <c r="AP77" s="1"/>
  <c r="AL59"/>
  <c r="AM60"/>
  <c r="AO60" s="1"/>
  <c r="AP60" s="1"/>
  <c r="AL75"/>
  <c r="AM76"/>
  <c r="AO76" s="1"/>
  <c r="AP76" s="1"/>
  <c r="AL11"/>
  <c r="AM12"/>
  <c r="AO12" s="1"/>
  <c r="AP12" s="1"/>
  <c r="AL27"/>
  <c r="AM28"/>
  <c r="AO28" s="1"/>
  <c r="AL43"/>
  <c r="AM44"/>
  <c r="AO44" s="1"/>
  <c r="AP44" s="1"/>
  <c r="CW123"/>
  <c r="CX123" s="1"/>
  <c r="CZ123" s="1"/>
  <c r="GS29"/>
  <c r="GT29" s="1"/>
  <c r="IG82"/>
  <c r="IH82" s="1"/>
  <c r="IG50"/>
  <c r="IH50" s="1"/>
  <c r="IG20"/>
  <c r="IG12"/>
  <c r="IH12" s="1"/>
  <c r="TA72"/>
  <c r="TB72" s="1"/>
  <c r="TA64"/>
  <c r="TB64" s="1"/>
  <c r="UO29"/>
  <c r="UP29" s="1"/>
  <c r="MW28"/>
  <c r="MX28" s="1"/>
  <c r="MW60"/>
  <c r="GS45"/>
  <c r="GT45" s="1"/>
  <c r="GS77"/>
  <c r="GS13"/>
  <c r="GT13" s="1"/>
  <c r="GI28"/>
  <c r="GJ28" s="1"/>
  <c r="GI60"/>
  <c r="CC66"/>
  <c r="CC34"/>
  <c r="CD34" s="1"/>
  <c r="PO44"/>
  <c r="PP44" s="1"/>
  <c r="SG76"/>
  <c r="SH76" s="1"/>
  <c r="VS95"/>
  <c r="LI29"/>
  <c r="LJ29" s="1"/>
  <c r="VS102"/>
  <c r="KE61"/>
  <c r="KF61" s="1"/>
  <c r="KO18"/>
  <c r="KP18" s="1"/>
  <c r="SG44"/>
  <c r="SH44" s="1"/>
  <c r="UE29"/>
  <c r="UF29" s="1"/>
  <c r="VS94"/>
  <c r="VS100"/>
  <c r="VT59"/>
  <c r="VS96"/>
  <c r="VS104"/>
  <c r="K45"/>
  <c r="L45" s="1"/>
  <c r="K47"/>
  <c r="L47" s="1"/>
  <c r="K49"/>
  <c r="L49" s="1"/>
  <c r="K51"/>
  <c r="L51" s="1"/>
  <c r="K53"/>
  <c r="L53" s="1"/>
  <c r="K55"/>
  <c r="L55" s="1"/>
  <c r="EK29"/>
  <c r="EL29" s="1"/>
  <c r="HW80"/>
  <c r="HX80" s="1"/>
  <c r="HW48"/>
  <c r="HX48" s="1"/>
  <c r="HW16"/>
  <c r="HX16" s="1"/>
  <c r="HW64"/>
  <c r="HX64" s="1"/>
  <c r="OU44"/>
  <c r="OV44" s="1"/>
  <c r="RW34"/>
  <c r="RX34" s="1"/>
  <c r="TU29"/>
  <c r="TV29" s="1"/>
  <c r="VS99"/>
  <c r="VS103"/>
  <c r="VS97"/>
  <c r="IQ61"/>
  <c r="IR61" s="1"/>
  <c r="JA61"/>
  <c r="JB61" s="1"/>
  <c r="KO66"/>
  <c r="KP66" s="1"/>
  <c r="KY82"/>
  <c r="KY50"/>
  <c r="KZ50" s="1"/>
  <c r="KY66"/>
  <c r="SQ34"/>
  <c r="SR34" s="1"/>
  <c r="TA123"/>
  <c r="TB123" s="1"/>
  <c r="TD123" s="1"/>
  <c r="TU61"/>
  <c r="TV61" s="1"/>
  <c r="UO61"/>
  <c r="UP61" s="1"/>
  <c r="UY61"/>
  <c r="UZ61" s="1"/>
  <c r="VS105"/>
  <c r="K40"/>
  <c r="L40" s="1"/>
  <c r="K38"/>
  <c r="L38" s="1"/>
  <c r="K36"/>
  <c r="L36" s="1"/>
  <c r="K34"/>
  <c r="L34" s="1"/>
  <c r="K32"/>
  <c r="L32" s="1"/>
  <c r="K30"/>
  <c r="L30" s="1"/>
  <c r="BI137"/>
  <c r="CC61"/>
  <c r="DG61"/>
  <c r="DH61" s="1"/>
  <c r="DQ61"/>
  <c r="DR61" s="1"/>
  <c r="FE63"/>
  <c r="FF63" s="1"/>
  <c r="FE61"/>
  <c r="FF61" s="1"/>
  <c r="FY61"/>
  <c r="FZ61" s="1"/>
  <c r="K39"/>
  <c r="L39" s="1"/>
  <c r="K37"/>
  <c r="L37" s="1"/>
  <c r="K35"/>
  <c r="L35" s="1"/>
  <c r="K33"/>
  <c r="L33" s="1"/>
  <c r="AE31"/>
  <c r="AF31" s="1"/>
  <c r="K31"/>
  <c r="L31" s="1"/>
  <c r="K29"/>
  <c r="L29" s="1"/>
  <c r="IG66"/>
  <c r="IH66" s="1"/>
  <c r="JK61"/>
  <c r="JL61" s="1"/>
  <c r="QS29"/>
  <c r="QT29" s="1"/>
  <c r="RC29"/>
  <c r="RD29" s="1"/>
  <c r="RM29"/>
  <c r="RN29" s="1"/>
  <c r="RW18"/>
  <c r="RX18" s="1"/>
  <c r="SG90"/>
  <c r="SH90" s="1"/>
  <c r="RM61"/>
  <c r="RN61" s="1"/>
  <c r="K46"/>
  <c r="L46" s="1"/>
  <c r="K48"/>
  <c r="L48" s="1"/>
  <c r="K50"/>
  <c r="L50" s="1"/>
  <c r="K52"/>
  <c r="L52" s="1"/>
  <c r="K54"/>
  <c r="L54" s="1"/>
  <c r="K56"/>
  <c r="L56" s="1"/>
  <c r="IG84"/>
  <c r="IH84" s="1"/>
  <c r="IG76"/>
  <c r="IH76" s="1"/>
  <c r="IG52"/>
  <c r="IH52" s="1"/>
  <c r="IG44"/>
  <c r="IH44" s="1"/>
  <c r="IG18"/>
  <c r="IH18" s="1"/>
  <c r="KO34"/>
  <c r="KP34" s="1"/>
  <c r="KY18"/>
  <c r="KZ18" s="1"/>
  <c r="MC29"/>
  <c r="MD29" s="1"/>
  <c r="MM29"/>
  <c r="MN29" s="1"/>
  <c r="NG61"/>
  <c r="NH61" s="1"/>
  <c r="NQ61"/>
  <c r="NR61" s="1"/>
  <c r="OA31"/>
  <c r="OB31" s="1"/>
  <c r="OA29"/>
  <c r="OK61"/>
  <c r="OL61" s="1"/>
  <c r="PE31"/>
  <c r="PF31" s="1"/>
  <c r="AY29"/>
  <c r="AZ29" s="1"/>
  <c r="AO90"/>
  <c r="AP90" s="1"/>
  <c r="AR90" s="1"/>
  <c r="AV27"/>
  <c r="CC29"/>
  <c r="CD29" s="1"/>
  <c r="DG29"/>
  <c r="DH29" s="1"/>
  <c r="DQ29"/>
  <c r="DR29" s="1"/>
  <c r="EU29"/>
  <c r="EV29" s="1"/>
  <c r="FE31"/>
  <c r="FF31" s="1"/>
  <c r="FE29"/>
  <c r="FF29" s="1"/>
  <c r="FO29"/>
  <c r="FP29" s="1"/>
  <c r="JK29"/>
  <c r="JL29" s="1"/>
  <c r="KO82"/>
  <c r="KP82" s="1"/>
  <c r="LI61"/>
  <c r="LJ61" s="1"/>
  <c r="LS123"/>
  <c r="LT123" s="1"/>
  <c r="LV123" s="1"/>
  <c r="MC61"/>
  <c r="MD61" s="1"/>
  <c r="MM61"/>
  <c r="MN61" s="1"/>
  <c r="MW35"/>
  <c r="MX35" s="1"/>
  <c r="MW29"/>
  <c r="MX29" s="1"/>
  <c r="NG29"/>
  <c r="NH29" s="1"/>
  <c r="NQ29"/>
  <c r="NR29" s="1"/>
  <c r="OK29"/>
  <c r="OL29" s="1"/>
  <c r="PE63"/>
  <c r="PF63" s="1"/>
  <c r="QI61"/>
  <c r="QJ61" s="1"/>
  <c r="RC61"/>
  <c r="RD61" s="1"/>
  <c r="BI31"/>
  <c r="BJ31" s="1"/>
  <c r="FY29"/>
  <c r="FZ29" s="1"/>
  <c r="GI29"/>
  <c r="GJ29" s="1"/>
  <c r="HC29"/>
  <c r="HD29" s="1"/>
  <c r="IG68"/>
  <c r="IH68" s="1"/>
  <c r="IG60"/>
  <c r="BI63"/>
  <c r="BJ63" s="1"/>
  <c r="OU137"/>
  <c r="SD75"/>
  <c r="SD43"/>
  <c r="UY29"/>
  <c r="UZ29" s="1"/>
  <c r="SQ18"/>
  <c r="SR18" s="1"/>
  <c r="SD59"/>
  <c r="SE60"/>
  <c r="SG60" s="1"/>
  <c r="SH60" s="1"/>
  <c r="SG31"/>
  <c r="SG128" s="1"/>
  <c r="SD27"/>
  <c r="SE28"/>
  <c r="SG28" s="1"/>
  <c r="SH28" s="1"/>
  <c r="SD11"/>
  <c r="SE12"/>
  <c r="SG12" s="1"/>
  <c r="PE64"/>
  <c r="PF64" s="1"/>
  <c r="PE32"/>
  <c r="PF32" s="1"/>
  <c r="OA47"/>
  <c r="OB47" s="1"/>
  <c r="OA63"/>
  <c r="OB63" s="1"/>
  <c r="OA61"/>
  <c r="OB61" s="1"/>
  <c r="OA79"/>
  <c r="OB79" s="1"/>
  <c r="OA15"/>
  <c r="OB15" s="1"/>
  <c r="NQ34"/>
  <c r="NR34" s="1"/>
  <c r="NQ66"/>
  <c r="NR66" s="1"/>
  <c r="NG34"/>
  <c r="NG66"/>
  <c r="NH66" s="1"/>
  <c r="MW67"/>
  <c r="MX67" s="1"/>
  <c r="MW61"/>
  <c r="MX61" s="1"/>
  <c r="VY62"/>
  <c r="VZ62" s="1"/>
  <c r="WA62" s="1"/>
  <c r="KE29"/>
  <c r="KF29" s="1"/>
  <c r="VY36"/>
  <c r="VZ36" s="1"/>
  <c r="WA36" s="1"/>
  <c r="VY76"/>
  <c r="VZ76" s="1"/>
  <c r="WA76" s="1"/>
  <c r="JA128"/>
  <c r="JA132"/>
  <c r="JA136"/>
  <c r="IQ29"/>
  <c r="IR29" s="1"/>
  <c r="HW32"/>
  <c r="HX32" s="1"/>
  <c r="VY65"/>
  <c r="VZ65" s="1"/>
  <c r="WA65" s="1"/>
  <c r="HC61"/>
  <c r="HD61" s="1"/>
  <c r="VY82"/>
  <c r="VZ82" s="1"/>
  <c r="WA82" s="1"/>
  <c r="FO61"/>
  <c r="FP61" s="1"/>
  <c r="VY79"/>
  <c r="VZ79" s="1"/>
  <c r="WA79" s="1"/>
  <c r="VY83"/>
  <c r="VZ83" s="1"/>
  <c r="WA83" s="1"/>
  <c r="EU61"/>
  <c r="EV61" s="1"/>
  <c r="VY61"/>
  <c r="VZ61" s="1"/>
  <c r="WA61" s="1"/>
  <c r="VY68"/>
  <c r="VZ68" s="1"/>
  <c r="WA68" s="1"/>
  <c r="VY86"/>
  <c r="VZ86" s="1"/>
  <c r="WA86" s="1"/>
  <c r="VY70"/>
  <c r="VZ70" s="1"/>
  <c r="WA70" s="1"/>
  <c r="VY85"/>
  <c r="VZ85" s="1"/>
  <c r="WA74"/>
  <c r="WC74" s="1"/>
  <c r="VY29"/>
  <c r="VZ29" s="1"/>
  <c r="WA29" s="1"/>
  <c r="VY77"/>
  <c r="VZ77" s="1"/>
  <c r="WA77" s="1"/>
  <c r="VY78"/>
  <c r="VZ78" s="1"/>
  <c r="WA78" s="1"/>
  <c r="VY80"/>
  <c r="VZ80" s="1"/>
  <c r="WA80" s="1"/>
  <c r="VY84"/>
  <c r="VZ84" s="1"/>
  <c r="WA84" s="1"/>
  <c r="VY88"/>
  <c r="VZ88" s="1"/>
  <c r="WA88" s="1"/>
  <c r="VY87"/>
  <c r="VZ87" s="1"/>
  <c r="VY89"/>
  <c r="VZ89" s="1"/>
  <c r="WA89" s="1"/>
  <c r="E380" i="157" s="1"/>
  <c r="VY32" i="62"/>
  <c r="VZ32" s="1"/>
  <c r="WA32" s="1"/>
  <c r="VY40"/>
  <c r="VZ40" s="1"/>
  <c r="WA40" s="1"/>
  <c r="VY60"/>
  <c r="VZ60" s="1"/>
  <c r="WA60" s="1"/>
  <c r="VY41"/>
  <c r="VZ41" s="1"/>
  <c r="WA41" s="1"/>
  <c r="E284" i="157" s="1"/>
  <c r="VY66" i="62"/>
  <c r="VZ66" s="1"/>
  <c r="WA66" s="1"/>
  <c r="VY71"/>
  <c r="VZ71" s="1"/>
  <c r="WA71" s="1"/>
  <c r="VY63"/>
  <c r="VZ63" s="1"/>
  <c r="WA63" s="1"/>
  <c r="VY72"/>
  <c r="VZ72" s="1"/>
  <c r="WA72" s="1"/>
  <c r="VY67"/>
  <c r="VZ67" s="1"/>
  <c r="WA67" s="1"/>
  <c r="VY35"/>
  <c r="VZ35" s="1"/>
  <c r="WA35" s="1"/>
  <c r="VY31"/>
  <c r="VZ31" s="1"/>
  <c r="WA31" s="1"/>
  <c r="DG66"/>
  <c r="DG34"/>
  <c r="VY64"/>
  <c r="VZ64" s="1"/>
  <c r="WA64" s="1"/>
  <c r="BI80"/>
  <c r="BJ80" s="1"/>
  <c r="BI48"/>
  <c r="BJ48" s="1"/>
  <c r="BI16"/>
  <c r="BJ16" s="1"/>
  <c r="VY30"/>
  <c r="VZ30" s="1"/>
  <c r="WA30" s="1"/>
  <c r="VY34"/>
  <c r="VZ34" s="1"/>
  <c r="WA34" s="1"/>
  <c r="VY38"/>
  <c r="VZ38" s="1"/>
  <c r="WA38" s="1"/>
  <c r="WA26"/>
  <c r="WC26" s="1"/>
  <c r="VY39"/>
  <c r="VZ39" s="1"/>
  <c r="WA39" s="1"/>
  <c r="VY33"/>
  <c r="VZ33" s="1"/>
  <c r="WA33" s="1"/>
  <c r="VY37"/>
  <c r="VZ37" s="1"/>
  <c r="WA37" s="1"/>
  <c r="AY137"/>
  <c r="AY135"/>
  <c r="AY133"/>
  <c r="AY131"/>
  <c r="AY129"/>
  <c r="AY127"/>
  <c r="AY125"/>
  <c r="AY123"/>
  <c r="AZ123" s="1"/>
  <c r="BB123" s="1"/>
  <c r="AY138"/>
  <c r="AY136"/>
  <c r="AY134"/>
  <c r="AY132"/>
  <c r="AY130"/>
  <c r="AY128"/>
  <c r="VY73"/>
  <c r="VZ73" s="1"/>
  <c r="WA73" s="1"/>
  <c r="E348" i="157" s="1"/>
  <c r="AP10" i="62"/>
  <c r="AR10" s="1"/>
  <c r="AO123"/>
  <c r="AP123" s="1"/>
  <c r="AO137"/>
  <c r="AO135"/>
  <c r="AO133"/>
  <c r="AO129"/>
  <c r="AO127"/>
  <c r="AO138"/>
  <c r="AO136"/>
  <c r="AO134"/>
  <c r="AO132"/>
  <c r="AO130"/>
  <c r="VY69"/>
  <c r="VZ69" s="1"/>
  <c r="WA69" s="1"/>
  <c r="AE137"/>
  <c r="AE135"/>
  <c r="AE133"/>
  <c r="AE131"/>
  <c r="AE129"/>
  <c r="AE127"/>
  <c r="AE136"/>
  <c r="AE134"/>
  <c r="AE132"/>
  <c r="AE130"/>
  <c r="AE123"/>
  <c r="AF123" s="1"/>
  <c r="AH123" s="1"/>
  <c r="AE138"/>
  <c r="U127"/>
  <c r="U133"/>
  <c r="U132"/>
  <c r="U134"/>
  <c r="U136"/>
  <c r="H27"/>
  <c r="I28"/>
  <c r="K28" s="1"/>
  <c r="L28" s="1"/>
  <c r="H59"/>
  <c r="I60"/>
  <c r="K60" s="1"/>
  <c r="L60" s="1"/>
  <c r="H75"/>
  <c r="I76"/>
  <c r="K76" s="1"/>
  <c r="L76" s="1"/>
  <c r="H43"/>
  <c r="I44"/>
  <c r="K44" s="1"/>
  <c r="L44" s="1"/>
  <c r="VX122"/>
  <c r="P107"/>
  <c r="Q122" s="1"/>
  <c r="R122" s="1"/>
  <c r="S122" s="1"/>
  <c r="U122" s="1"/>
  <c r="U138" s="1"/>
  <c r="VI136"/>
  <c r="VI134"/>
  <c r="VI132"/>
  <c r="VI130"/>
  <c r="VI123"/>
  <c r="VJ123" s="1"/>
  <c r="VL123" s="1"/>
  <c r="VI137"/>
  <c r="UY136"/>
  <c r="UY134"/>
  <c r="UY132"/>
  <c r="UY130"/>
  <c r="UY128"/>
  <c r="UY123"/>
  <c r="UZ123" s="1"/>
  <c r="VB123" s="1"/>
  <c r="UY137"/>
  <c r="UO136"/>
  <c r="UO134"/>
  <c r="UO132"/>
  <c r="UO130"/>
  <c r="UO128"/>
  <c r="UO123"/>
  <c r="UP123" s="1"/>
  <c r="UR123" s="1"/>
  <c r="UO137"/>
  <c r="UE137"/>
  <c r="TU136"/>
  <c r="TU134"/>
  <c r="TU132"/>
  <c r="TU130"/>
  <c r="TU128"/>
  <c r="TU123"/>
  <c r="TV123" s="1"/>
  <c r="TX123" s="1"/>
  <c r="TU137"/>
  <c r="TK136"/>
  <c r="TK134"/>
  <c r="TK132"/>
  <c r="TK130"/>
  <c r="TK128"/>
  <c r="TK123"/>
  <c r="TL123" s="1"/>
  <c r="TN123" s="1"/>
  <c r="TK137"/>
  <c r="TK61"/>
  <c r="TL61" s="1"/>
  <c r="SQ135"/>
  <c r="SQ133"/>
  <c r="SQ129"/>
  <c r="SQ127"/>
  <c r="SG135"/>
  <c r="SG131"/>
  <c r="SG127"/>
  <c r="SG137"/>
  <c r="SG136"/>
  <c r="SG132"/>
  <c r="WB79"/>
  <c r="RW135"/>
  <c r="RW133"/>
  <c r="RW129"/>
  <c r="RW127"/>
  <c r="RM136"/>
  <c r="RM134"/>
  <c r="RM132"/>
  <c r="RM130"/>
  <c r="RM128"/>
  <c r="RM123"/>
  <c r="RN123" s="1"/>
  <c r="RP123" s="1"/>
  <c r="RM137"/>
  <c r="RC136"/>
  <c r="RC134"/>
  <c r="RC132"/>
  <c r="RC130"/>
  <c r="RC128"/>
  <c r="RC123"/>
  <c r="RD123" s="1"/>
  <c r="RF123" s="1"/>
  <c r="RC137"/>
  <c r="QS136"/>
  <c r="QS134"/>
  <c r="QS132"/>
  <c r="QS130"/>
  <c r="QS128"/>
  <c r="QS123"/>
  <c r="QT123" s="1"/>
  <c r="QV123" s="1"/>
  <c r="QS137"/>
  <c r="QS61"/>
  <c r="QT61" s="1"/>
  <c r="QI136"/>
  <c r="QI134"/>
  <c r="QI132"/>
  <c r="QI130"/>
  <c r="QI128"/>
  <c r="QI123"/>
  <c r="QJ123" s="1"/>
  <c r="QL123" s="1"/>
  <c r="QI137"/>
  <c r="PY136"/>
  <c r="PY134"/>
  <c r="PY132"/>
  <c r="PY130"/>
  <c r="PY128"/>
  <c r="PY123"/>
  <c r="PZ123" s="1"/>
  <c r="PY137"/>
  <c r="PO128"/>
  <c r="PO132"/>
  <c r="PO136"/>
  <c r="PO137"/>
  <c r="PO130"/>
  <c r="PO134"/>
  <c r="PO138"/>
  <c r="WB83"/>
  <c r="PE136"/>
  <c r="PE134"/>
  <c r="PE132"/>
  <c r="PE130"/>
  <c r="PE126"/>
  <c r="PE123"/>
  <c r="PF123" s="1"/>
  <c r="PH123" s="1"/>
  <c r="PE137"/>
  <c r="OU123"/>
  <c r="OV123" s="1"/>
  <c r="OX123" s="1"/>
  <c r="OK136"/>
  <c r="OK134"/>
  <c r="OK132"/>
  <c r="OK130"/>
  <c r="OK128"/>
  <c r="OK123"/>
  <c r="OL123" s="1"/>
  <c r="ON123" s="1"/>
  <c r="OK137"/>
  <c r="WB86"/>
  <c r="OA136"/>
  <c r="OA134"/>
  <c r="OA132"/>
  <c r="OA130"/>
  <c r="OA123"/>
  <c r="OB123" s="1"/>
  <c r="OD123" s="1"/>
  <c r="OA137"/>
  <c r="NQ136"/>
  <c r="NQ134"/>
  <c r="NQ132"/>
  <c r="NQ130"/>
  <c r="NQ128"/>
  <c r="NQ123"/>
  <c r="NR123" s="1"/>
  <c r="NT123" s="1"/>
  <c r="NG136"/>
  <c r="NG134"/>
  <c r="NG132"/>
  <c r="NG130"/>
  <c r="NG128"/>
  <c r="NG123"/>
  <c r="NH123" s="1"/>
  <c r="NJ123" s="1"/>
  <c r="NG137"/>
  <c r="MW136"/>
  <c r="MW134"/>
  <c r="MW130"/>
  <c r="MW128"/>
  <c r="MW123"/>
  <c r="MX123" s="1"/>
  <c r="MZ123" s="1"/>
  <c r="MW137"/>
  <c r="MM136"/>
  <c r="MM134"/>
  <c r="MM132"/>
  <c r="MM130"/>
  <c r="MM128"/>
  <c r="MM123"/>
  <c r="MN123" s="1"/>
  <c r="MP123" s="1"/>
  <c r="MC136"/>
  <c r="MC134"/>
  <c r="MC132"/>
  <c r="MC130"/>
  <c r="MC128"/>
  <c r="MC123"/>
  <c r="MD123" s="1"/>
  <c r="MF123" s="1"/>
  <c r="MC137"/>
  <c r="LS137"/>
  <c r="LS132"/>
  <c r="LS128"/>
  <c r="LS136"/>
  <c r="LS130"/>
  <c r="LS134"/>
  <c r="LS138"/>
  <c r="LI136"/>
  <c r="LI134"/>
  <c r="LI132"/>
  <c r="LI130"/>
  <c r="LI128"/>
  <c r="LI123"/>
  <c r="LJ123" s="1"/>
  <c r="LL123" s="1"/>
  <c r="KY130"/>
  <c r="KY134"/>
  <c r="KY138"/>
  <c r="KY137"/>
  <c r="KY128"/>
  <c r="KY132"/>
  <c r="KY136"/>
  <c r="KO135"/>
  <c r="KO133"/>
  <c r="KO127"/>
  <c r="KE136"/>
  <c r="KE134"/>
  <c r="KE132"/>
  <c r="KE130"/>
  <c r="KE128"/>
  <c r="KE123"/>
  <c r="KF123" s="1"/>
  <c r="KH123" s="1"/>
  <c r="KE137"/>
  <c r="JU137"/>
  <c r="JU128"/>
  <c r="JU132"/>
  <c r="JU136"/>
  <c r="JK136"/>
  <c r="JK134"/>
  <c r="JK132"/>
  <c r="JK130"/>
  <c r="JK123"/>
  <c r="JL123" s="1"/>
  <c r="JN123" s="1"/>
  <c r="JK137"/>
  <c r="JA130"/>
  <c r="JA134"/>
  <c r="JA138"/>
  <c r="JA137"/>
  <c r="JA123"/>
  <c r="JB123" s="1"/>
  <c r="JD123" s="1"/>
  <c r="IQ136"/>
  <c r="IQ134"/>
  <c r="IQ132"/>
  <c r="IQ130"/>
  <c r="IQ128"/>
  <c r="IQ123"/>
  <c r="IR123" s="1"/>
  <c r="IT123" s="1"/>
  <c r="IQ137"/>
  <c r="IG128"/>
  <c r="IG132"/>
  <c r="IG136"/>
  <c r="IG137"/>
  <c r="IG130"/>
  <c r="IG134"/>
  <c r="IG138"/>
  <c r="HW130"/>
  <c r="HW134"/>
  <c r="HW138"/>
  <c r="HW137"/>
  <c r="HW128"/>
  <c r="HW132"/>
  <c r="HW136"/>
  <c r="HM133"/>
  <c r="HM129"/>
  <c r="HM135"/>
  <c r="HM127"/>
  <c r="HM61"/>
  <c r="HN61" s="1"/>
  <c r="GS136"/>
  <c r="GS134"/>
  <c r="GS132"/>
  <c r="GS130"/>
  <c r="GS128"/>
  <c r="GS123"/>
  <c r="GT123" s="1"/>
  <c r="GV123" s="1"/>
  <c r="HC136"/>
  <c r="HC134"/>
  <c r="HC132"/>
  <c r="HC130"/>
  <c r="HC128"/>
  <c r="HC123"/>
  <c r="HD123" s="1"/>
  <c r="HF123" s="1"/>
  <c r="HC137"/>
  <c r="GI136"/>
  <c r="GI134"/>
  <c r="GI132"/>
  <c r="GI130"/>
  <c r="GI128"/>
  <c r="GI123"/>
  <c r="GJ123" s="1"/>
  <c r="GL123" s="1"/>
  <c r="GI137"/>
  <c r="GI138"/>
  <c r="FY136"/>
  <c r="FY134"/>
  <c r="FY132"/>
  <c r="FY130"/>
  <c r="FY128"/>
  <c r="FY123"/>
  <c r="FZ123" s="1"/>
  <c r="GB123" s="1"/>
  <c r="FY137"/>
  <c r="WB77"/>
  <c r="WB81"/>
  <c r="WC81" s="1"/>
  <c r="WB88"/>
  <c r="FO136"/>
  <c r="FO134"/>
  <c r="FO132"/>
  <c r="FO130"/>
  <c r="FO128"/>
  <c r="FO123"/>
  <c r="FP123" s="1"/>
  <c r="FR123" s="1"/>
  <c r="FO137"/>
  <c r="FE136"/>
  <c r="FE134"/>
  <c r="FE132"/>
  <c r="FE130"/>
  <c r="FE123"/>
  <c r="FF123" s="1"/>
  <c r="FH123" s="1"/>
  <c r="EU135"/>
  <c r="EU133"/>
  <c r="EU131"/>
  <c r="EU129"/>
  <c r="EU127"/>
  <c r="WB68"/>
  <c r="EK137"/>
  <c r="EA135"/>
  <c r="EA133"/>
  <c r="EA129"/>
  <c r="EA127"/>
  <c r="EA125"/>
  <c r="DQ136"/>
  <c r="DQ134"/>
  <c r="DQ132"/>
  <c r="DQ130"/>
  <c r="DQ128"/>
  <c r="DQ123"/>
  <c r="DR123" s="1"/>
  <c r="DT123" s="1"/>
  <c r="DG136"/>
  <c r="DG134"/>
  <c r="DG130"/>
  <c r="DG128"/>
  <c r="DG123"/>
  <c r="DH123" s="1"/>
  <c r="DJ123" s="1"/>
  <c r="DG137"/>
  <c r="WB60"/>
  <c r="CW130"/>
  <c r="CW134"/>
  <c r="CW138"/>
  <c r="CW137"/>
  <c r="CW128"/>
  <c r="CW132"/>
  <c r="CW136"/>
  <c r="CM136"/>
  <c r="CM134"/>
  <c r="CM132"/>
  <c r="CM130"/>
  <c r="CM128"/>
  <c r="CM123"/>
  <c r="CN123" s="1"/>
  <c r="CM137"/>
  <c r="WB78"/>
  <c r="WB80"/>
  <c r="WB82"/>
  <c r="WB84"/>
  <c r="WB85"/>
  <c r="WC85" s="1"/>
  <c r="WB87"/>
  <c r="WC87" s="1"/>
  <c r="WB89"/>
  <c r="WC89" s="1"/>
  <c r="CC136"/>
  <c r="CC134"/>
  <c r="CC132"/>
  <c r="CC130"/>
  <c r="CC128"/>
  <c r="CC123"/>
  <c r="CD123" s="1"/>
  <c r="CF123" s="1"/>
  <c r="BS136"/>
  <c r="BS134"/>
  <c r="BS132"/>
  <c r="BS130"/>
  <c r="BS128"/>
  <c r="BS126"/>
  <c r="BS123"/>
  <c r="BT123" s="1"/>
  <c r="BV123" s="1"/>
  <c r="BI132"/>
  <c r="BI136"/>
  <c r="BI130"/>
  <c r="BI134"/>
  <c r="BI138"/>
  <c r="BI123"/>
  <c r="BJ123" s="1"/>
  <c r="BL123" s="1"/>
  <c r="VS123"/>
  <c r="VT123" s="1"/>
  <c r="VV123" s="1"/>
  <c r="VI135"/>
  <c r="VI133"/>
  <c r="VI129"/>
  <c r="VI127"/>
  <c r="VI138"/>
  <c r="UY135"/>
  <c r="UY133"/>
  <c r="UY129"/>
  <c r="UY127"/>
  <c r="UY138"/>
  <c r="UO135"/>
  <c r="UO133"/>
  <c r="UO129"/>
  <c r="UO127"/>
  <c r="UO138"/>
  <c r="UE133"/>
  <c r="UE129"/>
  <c r="UE128"/>
  <c r="UE132"/>
  <c r="UE136"/>
  <c r="UE135"/>
  <c r="UE131"/>
  <c r="UE127"/>
  <c r="UE130"/>
  <c r="UE134"/>
  <c r="UE138"/>
  <c r="TU135"/>
  <c r="TU133"/>
  <c r="TU129"/>
  <c r="TU127"/>
  <c r="TU138"/>
  <c r="TK135"/>
  <c r="TK133"/>
  <c r="TK131"/>
  <c r="TK129"/>
  <c r="TK127"/>
  <c r="TK138"/>
  <c r="TA130"/>
  <c r="TA134"/>
  <c r="TA138"/>
  <c r="TA127"/>
  <c r="TA135"/>
  <c r="TA133"/>
  <c r="TA128"/>
  <c r="TA132"/>
  <c r="TA136"/>
  <c r="SQ123"/>
  <c r="SR123" s="1"/>
  <c r="ST123" s="1"/>
  <c r="SQ137"/>
  <c r="RW130"/>
  <c r="RW137"/>
  <c r="RW134"/>
  <c r="RW123"/>
  <c r="RX123" s="1"/>
  <c r="RZ123" s="1"/>
  <c r="RM135"/>
  <c r="RM133"/>
  <c r="RM131"/>
  <c r="RM129"/>
  <c r="RM127"/>
  <c r="RM138"/>
  <c r="RC135"/>
  <c r="RC133"/>
  <c r="RC131"/>
  <c r="RC127"/>
  <c r="RC138"/>
  <c r="QS135"/>
  <c r="QS133"/>
  <c r="QS131"/>
  <c r="QS129"/>
  <c r="QS127"/>
  <c r="QS138"/>
  <c r="PY135"/>
  <c r="PY133"/>
  <c r="PY131"/>
  <c r="PY129"/>
  <c r="PY127"/>
  <c r="PY138"/>
  <c r="QI135"/>
  <c r="QI133"/>
  <c r="QI131"/>
  <c r="QI129"/>
  <c r="QI127"/>
  <c r="QI138"/>
  <c r="PO135"/>
  <c r="PO131"/>
  <c r="PO127"/>
  <c r="PO133"/>
  <c r="PO129"/>
  <c r="PE135"/>
  <c r="PE133"/>
  <c r="PE131"/>
  <c r="PE127"/>
  <c r="PE138"/>
  <c r="OU135"/>
  <c r="OU131"/>
  <c r="OU127"/>
  <c r="OU128"/>
  <c r="OU132"/>
  <c r="OU136"/>
  <c r="OU133"/>
  <c r="OU129"/>
  <c r="OU130"/>
  <c r="OU134"/>
  <c r="OU138"/>
  <c r="OK135"/>
  <c r="OK133"/>
  <c r="OK131"/>
  <c r="OK127"/>
  <c r="OK125"/>
  <c r="OK138"/>
  <c r="OA135"/>
  <c r="OA131"/>
  <c r="OA129"/>
  <c r="OA125"/>
  <c r="OA138"/>
  <c r="NQ138"/>
  <c r="NQ137"/>
  <c r="NQ135"/>
  <c r="NQ133"/>
  <c r="NQ129"/>
  <c r="NQ127"/>
  <c r="NG135"/>
  <c r="NG133"/>
  <c r="NG129"/>
  <c r="NG127"/>
  <c r="NG138"/>
  <c r="MW135"/>
  <c r="MW129"/>
  <c r="MW127"/>
  <c r="MW138"/>
  <c r="MM138"/>
  <c r="MM137"/>
  <c r="MM135"/>
  <c r="MM133"/>
  <c r="MM129"/>
  <c r="MM127"/>
  <c r="MC135"/>
  <c r="MC133"/>
  <c r="MC129"/>
  <c r="MC127"/>
  <c r="MC138"/>
  <c r="LS127"/>
  <c r="LS135"/>
  <c r="LS133"/>
  <c r="LS129"/>
  <c r="LI137"/>
  <c r="LI135"/>
  <c r="LI133"/>
  <c r="LI131"/>
  <c r="LI129"/>
  <c r="LI127"/>
  <c r="LI138"/>
  <c r="KY135"/>
  <c r="KY129"/>
  <c r="KY133"/>
  <c r="KY127"/>
  <c r="KO50"/>
  <c r="KO123"/>
  <c r="KP123" s="1"/>
  <c r="KR123" s="1"/>
  <c r="KO129"/>
  <c r="KO137"/>
  <c r="KE135"/>
  <c r="KE133"/>
  <c r="KE129"/>
  <c r="KE127"/>
  <c r="KE138"/>
  <c r="JU135"/>
  <c r="JU127"/>
  <c r="JU131"/>
  <c r="JU133"/>
  <c r="JU129"/>
  <c r="JU130"/>
  <c r="JU134"/>
  <c r="JU138"/>
  <c r="JK133"/>
  <c r="JK129"/>
  <c r="JK127"/>
  <c r="JK138"/>
  <c r="JA135"/>
  <c r="JA133"/>
  <c r="JA131"/>
  <c r="JA129"/>
  <c r="JA127"/>
  <c r="IQ135"/>
  <c r="IQ133"/>
  <c r="IQ131"/>
  <c r="IQ129"/>
  <c r="IQ127"/>
  <c r="IQ138"/>
  <c r="IG135"/>
  <c r="IG129"/>
  <c r="HW135"/>
  <c r="HW127"/>
  <c r="HW133"/>
  <c r="HW131"/>
  <c r="HM137"/>
  <c r="HM123"/>
  <c r="HN123" s="1"/>
  <c r="HP123" s="1"/>
  <c r="HC135"/>
  <c r="HC133"/>
  <c r="HC131"/>
  <c r="HC129"/>
  <c r="HC127"/>
  <c r="HC138"/>
  <c r="GS137"/>
  <c r="GS135"/>
  <c r="GS133"/>
  <c r="GS129"/>
  <c r="GS127"/>
  <c r="GS125"/>
  <c r="GS138"/>
  <c r="GI135"/>
  <c r="GI133"/>
  <c r="GI131"/>
  <c r="GI129"/>
  <c r="GI127"/>
  <c r="FY135"/>
  <c r="FY133"/>
  <c r="FY131"/>
  <c r="FY129"/>
  <c r="FY127"/>
  <c r="FY138"/>
  <c r="FO135"/>
  <c r="FO133"/>
  <c r="FO131"/>
  <c r="FO129"/>
  <c r="FO127"/>
  <c r="FO138"/>
  <c r="FE137"/>
  <c r="FE135"/>
  <c r="FE133"/>
  <c r="FE131"/>
  <c r="FE127"/>
  <c r="FE138"/>
  <c r="EK45"/>
  <c r="EL45" s="1"/>
  <c r="EK131"/>
  <c r="EK133"/>
  <c r="EK129"/>
  <c r="EK130"/>
  <c r="EK134"/>
  <c r="EK138"/>
  <c r="EK135"/>
  <c r="EK127"/>
  <c r="EK128"/>
  <c r="EK132"/>
  <c r="EK136"/>
  <c r="DQ137"/>
  <c r="DQ135"/>
  <c r="DQ133"/>
  <c r="DQ131"/>
  <c r="DQ129"/>
  <c r="DQ138"/>
  <c r="WB57"/>
  <c r="DG135"/>
  <c r="DG133"/>
  <c r="DG129"/>
  <c r="DG138"/>
  <c r="CW129"/>
  <c r="CW125"/>
  <c r="CW135"/>
  <c r="CW133"/>
  <c r="CW131"/>
  <c r="CM135"/>
  <c r="CM133"/>
  <c r="CM129"/>
  <c r="CM127"/>
  <c r="CM138"/>
  <c r="CC137"/>
  <c r="CC135"/>
  <c r="CC133"/>
  <c r="CC131"/>
  <c r="CC129"/>
  <c r="CC127"/>
  <c r="CC138"/>
  <c r="BS137"/>
  <c r="BS135"/>
  <c r="BS133"/>
  <c r="BS129"/>
  <c r="BS127"/>
  <c r="BS125"/>
  <c r="BS138"/>
  <c r="BI135"/>
  <c r="BI133"/>
  <c r="BI131"/>
  <c r="BI125"/>
  <c r="U135"/>
  <c r="U137"/>
  <c r="VT29"/>
  <c r="VT126" s="1"/>
  <c r="VS126"/>
  <c r="VT31"/>
  <c r="VT128" s="1"/>
  <c r="VS128"/>
  <c r="VT36"/>
  <c r="VT133" s="1"/>
  <c r="VS133"/>
  <c r="VT41"/>
  <c r="VT138" s="1"/>
  <c r="VS138"/>
  <c r="VT32"/>
  <c r="VT129" s="1"/>
  <c r="VS129"/>
  <c r="VT37"/>
  <c r="VT134" s="1"/>
  <c r="VS134"/>
  <c r="VT40"/>
  <c r="VT137" s="1"/>
  <c r="VS137"/>
  <c r="VT95"/>
  <c r="VT33"/>
  <c r="VT130" s="1"/>
  <c r="VS130"/>
  <c r="VT34"/>
  <c r="VS131"/>
  <c r="VT39"/>
  <c r="VT136" s="1"/>
  <c r="VS136"/>
  <c r="VT30"/>
  <c r="VT127" s="1"/>
  <c r="VS127"/>
  <c r="VT35"/>
  <c r="VT132" s="1"/>
  <c r="VS132"/>
  <c r="VT38"/>
  <c r="VT135" s="1"/>
  <c r="VS135"/>
  <c r="VT94"/>
  <c r="VT96"/>
  <c r="VT99"/>
  <c r="VT101"/>
  <c r="VT103"/>
  <c r="VT105"/>
  <c r="UE90"/>
  <c r="UF90" s="1"/>
  <c r="UE123"/>
  <c r="UF123" s="1"/>
  <c r="TA29"/>
  <c r="TB29" s="1"/>
  <c r="SR37"/>
  <c r="SQ134"/>
  <c r="SR33"/>
  <c r="SQ130"/>
  <c r="SR41"/>
  <c r="SQ138"/>
  <c r="SR39"/>
  <c r="SQ136"/>
  <c r="SR35"/>
  <c r="SQ132"/>
  <c r="SR31"/>
  <c r="SQ128"/>
  <c r="SG138"/>
  <c r="SG134"/>
  <c r="SG130"/>
  <c r="SG126"/>
  <c r="SG133"/>
  <c r="SG129"/>
  <c r="SG123"/>
  <c r="SH123" s="1"/>
  <c r="SJ123" s="1"/>
  <c r="RW136"/>
  <c r="RX39"/>
  <c r="RW132"/>
  <c r="RX35"/>
  <c r="RW128"/>
  <c r="RX31"/>
  <c r="RX41"/>
  <c r="RW138"/>
  <c r="RX29"/>
  <c r="QI29"/>
  <c r="QJ29" s="1"/>
  <c r="QB123"/>
  <c r="PO90"/>
  <c r="PP90" s="1"/>
  <c r="PO123"/>
  <c r="PP123" s="1"/>
  <c r="KY90"/>
  <c r="KZ90" s="1"/>
  <c r="KY123"/>
  <c r="KZ123" s="1"/>
  <c r="KP37"/>
  <c r="KO134"/>
  <c r="KP33"/>
  <c r="KO130"/>
  <c r="KP41"/>
  <c r="KO138"/>
  <c r="KP39"/>
  <c r="KO136"/>
  <c r="KP35"/>
  <c r="KO132"/>
  <c r="KP31"/>
  <c r="KO128"/>
  <c r="JU90"/>
  <c r="JU123"/>
  <c r="JV123" s="1"/>
  <c r="IG90"/>
  <c r="IH90" s="1"/>
  <c r="IG123"/>
  <c r="IH123" s="1"/>
  <c r="HW90"/>
  <c r="HX90" s="1"/>
  <c r="HW123"/>
  <c r="HX123" s="1"/>
  <c r="HN41"/>
  <c r="HM138"/>
  <c r="HN39"/>
  <c r="HM136"/>
  <c r="HN35"/>
  <c r="HM132"/>
  <c r="HN31"/>
  <c r="HM128"/>
  <c r="HN37"/>
  <c r="HM134"/>
  <c r="HN33"/>
  <c r="HM130"/>
  <c r="EU138"/>
  <c r="EU136"/>
  <c r="EU134"/>
  <c r="EU132"/>
  <c r="EU130"/>
  <c r="EU123"/>
  <c r="EV123" s="1"/>
  <c r="EX123" s="1"/>
  <c r="EU137"/>
  <c r="EK90"/>
  <c r="EL90" s="1"/>
  <c r="EK123"/>
  <c r="EL123" s="1"/>
  <c r="EA138"/>
  <c r="EA136"/>
  <c r="EA134"/>
  <c r="EA132"/>
  <c r="EA130"/>
  <c r="EA128"/>
  <c r="EA126"/>
  <c r="EA123"/>
  <c r="EB123" s="1"/>
  <c r="EA137"/>
  <c r="CP123"/>
  <c r="BI32"/>
  <c r="BJ32" s="1"/>
  <c r="U90"/>
  <c r="V90" s="1"/>
  <c r="X90" s="1"/>
  <c r="WC10"/>
  <c r="CQ10" s="1"/>
  <c r="RW82"/>
  <c r="TA32"/>
  <c r="TA40"/>
  <c r="U48"/>
  <c r="V48" s="1"/>
  <c r="AY61"/>
  <c r="AZ61" s="1"/>
  <c r="HM13"/>
  <c r="HN13" s="1"/>
  <c r="VI34"/>
  <c r="VJ34" s="1"/>
  <c r="VP75"/>
  <c r="VQ76"/>
  <c r="VS76" s="1"/>
  <c r="VT76" s="1"/>
  <c r="VT75" s="1"/>
  <c r="VP43"/>
  <c r="VQ44"/>
  <c r="VS44" s="1"/>
  <c r="VT44" s="1"/>
  <c r="VP27"/>
  <c r="VQ28"/>
  <c r="VS28" s="1"/>
  <c r="VF27"/>
  <c r="VG28"/>
  <c r="VI28" s="1"/>
  <c r="VF43"/>
  <c r="VG44"/>
  <c r="VI44" s="1"/>
  <c r="VJ44" s="1"/>
  <c r="VI63"/>
  <c r="VJ63" s="1"/>
  <c r="VI61"/>
  <c r="VJ61" s="1"/>
  <c r="VI79"/>
  <c r="VJ79" s="1"/>
  <c r="VI77"/>
  <c r="VJ77" s="1"/>
  <c r="VI66"/>
  <c r="VF59"/>
  <c r="VG60"/>
  <c r="VI60" s="1"/>
  <c r="VF75"/>
  <c r="VG76"/>
  <c r="VI76" s="1"/>
  <c r="VJ76" s="1"/>
  <c r="VI47"/>
  <c r="VJ47" s="1"/>
  <c r="VI45"/>
  <c r="VJ45" s="1"/>
  <c r="UV59"/>
  <c r="UW60"/>
  <c r="UY60" s="1"/>
  <c r="UZ60" s="1"/>
  <c r="UV75"/>
  <c r="UW76"/>
  <c r="UY76" s="1"/>
  <c r="UZ76" s="1"/>
  <c r="UY45"/>
  <c r="UZ45" s="1"/>
  <c r="UY34"/>
  <c r="UZ34" s="1"/>
  <c r="UV27"/>
  <c r="UW28"/>
  <c r="UY28" s="1"/>
  <c r="UV43"/>
  <c r="UW44"/>
  <c r="UY44" s="1"/>
  <c r="UZ44" s="1"/>
  <c r="UY77"/>
  <c r="UZ77" s="1"/>
  <c r="UY66"/>
  <c r="UZ66" s="1"/>
  <c r="UL27"/>
  <c r="UM28"/>
  <c r="UO28" s="1"/>
  <c r="UL43"/>
  <c r="UM44"/>
  <c r="UO44" s="1"/>
  <c r="UO77"/>
  <c r="UP77" s="1"/>
  <c r="UL59"/>
  <c r="UM60"/>
  <c r="UO60" s="1"/>
  <c r="UP60" s="1"/>
  <c r="UL75"/>
  <c r="UM76"/>
  <c r="UO76" s="1"/>
  <c r="UP76" s="1"/>
  <c r="UO45"/>
  <c r="UP45" s="1"/>
  <c r="UB27"/>
  <c r="UC28"/>
  <c r="UE28" s="1"/>
  <c r="UF28" s="1"/>
  <c r="UB59"/>
  <c r="UC60"/>
  <c r="UE60" s="1"/>
  <c r="UE61"/>
  <c r="UF61" s="1"/>
  <c r="UB75"/>
  <c r="UE77"/>
  <c r="UF77" s="1"/>
  <c r="UB43"/>
  <c r="TR59"/>
  <c r="TS60"/>
  <c r="TU60" s="1"/>
  <c r="TV60" s="1"/>
  <c r="TR75"/>
  <c r="TS76"/>
  <c r="TU76" s="1"/>
  <c r="TV76" s="1"/>
  <c r="TU45"/>
  <c r="TV45" s="1"/>
  <c r="TU34"/>
  <c r="TV34" s="1"/>
  <c r="TR27"/>
  <c r="TS28"/>
  <c r="TU28" s="1"/>
  <c r="TR43"/>
  <c r="TS44"/>
  <c r="TU44" s="1"/>
  <c r="TV44" s="1"/>
  <c r="TU77"/>
  <c r="TV77" s="1"/>
  <c r="TU66"/>
  <c r="TV66" s="1"/>
  <c r="TH27"/>
  <c r="TI28"/>
  <c r="TK28" s="1"/>
  <c r="TH43"/>
  <c r="TI44"/>
  <c r="TK44" s="1"/>
  <c r="TL44" s="1"/>
  <c r="TH59"/>
  <c r="TI60"/>
  <c r="TK60" s="1"/>
  <c r="TL60" s="1"/>
  <c r="TH75"/>
  <c r="TI76"/>
  <c r="TK77"/>
  <c r="TL77" s="1"/>
  <c r="TK76"/>
  <c r="TL76" s="1"/>
  <c r="TK29"/>
  <c r="TL29" s="1"/>
  <c r="TK45"/>
  <c r="TL45" s="1"/>
  <c r="SX59"/>
  <c r="SY60"/>
  <c r="TA60" s="1"/>
  <c r="TB60" s="1"/>
  <c r="SX75"/>
  <c r="SX43"/>
  <c r="SX27"/>
  <c r="SY28"/>
  <c r="TA28" s="1"/>
  <c r="TB28" s="1"/>
  <c r="TA61"/>
  <c r="SN43"/>
  <c r="SO44"/>
  <c r="SQ44" s="1"/>
  <c r="SR44" s="1"/>
  <c r="SO28"/>
  <c r="SQ28" s="1"/>
  <c r="SR28" s="1"/>
  <c r="SN27"/>
  <c r="SQ77"/>
  <c r="SR77" s="1"/>
  <c r="SQ29"/>
  <c r="SN59"/>
  <c r="SN75"/>
  <c r="SO76"/>
  <c r="SQ76" s="1"/>
  <c r="SR76" s="1"/>
  <c r="SQ82"/>
  <c r="RT27"/>
  <c r="RU28"/>
  <c r="RT59"/>
  <c r="RT75"/>
  <c r="RU76"/>
  <c r="RT43"/>
  <c r="RU44"/>
  <c r="RW44" s="1"/>
  <c r="RX44" s="1"/>
  <c r="RW28"/>
  <c r="RX28" s="1"/>
  <c r="RW76"/>
  <c r="RX76" s="1"/>
  <c r="RW77"/>
  <c r="RJ27"/>
  <c r="RK28"/>
  <c r="RM28" s="1"/>
  <c r="RN28" s="1"/>
  <c r="RJ43"/>
  <c r="RK44"/>
  <c r="RM44" s="1"/>
  <c r="RN44" s="1"/>
  <c r="RM77"/>
  <c r="RN77" s="1"/>
  <c r="RJ59"/>
  <c r="RK60"/>
  <c r="RM60" s="1"/>
  <c r="RJ75"/>
  <c r="RK76"/>
  <c r="RM76" s="1"/>
  <c r="RN76" s="1"/>
  <c r="RM45"/>
  <c r="RN45" s="1"/>
  <c r="QZ27"/>
  <c r="RA28"/>
  <c r="RC28" s="1"/>
  <c r="RD28" s="1"/>
  <c r="QZ43"/>
  <c r="RA44"/>
  <c r="RC44" s="1"/>
  <c r="RD44" s="1"/>
  <c r="RC77"/>
  <c r="RD77" s="1"/>
  <c r="RC64"/>
  <c r="RD64" s="1"/>
  <c r="QZ59"/>
  <c r="RA60"/>
  <c r="RC60" s="1"/>
  <c r="QZ75"/>
  <c r="RA76"/>
  <c r="RC76" s="1"/>
  <c r="RD76" s="1"/>
  <c r="RC45"/>
  <c r="RD45" s="1"/>
  <c r="RC32"/>
  <c r="RC129" s="1"/>
  <c r="QP59"/>
  <c r="QQ60"/>
  <c r="QS60" s="1"/>
  <c r="QT60" s="1"/>
  <c r="QP75"/>
  <c r="QQ76"/>
  <c r="QS76" s="1"/>
  <c r="QS45"/>
  <c r="QT45" s="1"/>
  <c r="QP27"/>
  <c r="QQ28"/>
  <c r="QS28" s="1"/>
  <c r="QP43"/>
  <c r="QQ44"/>
  <c r="QS44" s="1"/>
  <c r="QT44" s="1"/>
  <c r="QS77"/>
  <c r="QT77" s="1"/>
  <c r="QF59"/>
  <c r="QG60"/>
  <c r="QI60" s="1"/>
  <c r="QF75"/>
  <c r="QG76"/>
  <c r="QI76" s="1"/>
  <c r="QI45"/>
  <c r="QJ45" s="1"/>
  <c r="QF27"/>
  <c r="QG28"/>
  <c r="QI28" s="1"/>
  <c r="QF43"/>
  <c r="QG44"/>
  <c r="QI44" s="1"/>
  <c r="QJ44" s="1"/>
  <c r="QI77"/>
  <c r="QJ77" s="1"/>
  <c r="PV27"/>
  <c r="PW28"/>
  <c r="PV43"/>
  <c r="PW44"/>
  <c r="PY44" s="1"/>
  <c r="PZ44" s="1"/>
  <c r="PV59"/>
  <c r="PW60"/>
  <c r="PY60" s="1"/>
  <c r="PV75"/>
  <c r="PW76"/>
  <c r="PY76" s="1"/>
  <c r="PZ76" s="1"/>
  <c r="PY77"/>
  <c r="PY29"/>
  <c r="PY45"/>
  <c r="PY28"/>
  <c r="PO29"/>
  <c r="PP29" s="1"/>
  <c r="PL75"/>
  <c r="PL43"/>
  <c r="PL27"/>
  <c r="PM28"/>
  <c r="PO28" s="1"/>
  <c r="PP28" s="1"/>
  <c r="PL59"/>
  <c r="PM60"/>
  <c r="PO60" s="1"/>
  <c r="PO61"/>
  <c r="PB59"/>
  <c r="PB75"/>
  <c r="PE47"/>
  <c r="PF47" s="1"/>
  <c r="PB27"/>
  <c r="PE79"/>
  <c r="PF79" s="1"/>
  <c r="PB43"/>
  <c r="OU29"/>
  <c r="OV29" s="1"/>
  <c r="OR75"/>
  <c r="OR43"/>
  <c r="OR27"/>
  <c r="OS28"/>
  <c r="OU28" s="1"/>
  <c r="OV28" s="1"/>
  <c r="OR59"/>
  <c r="OS60"/>
  <c r="OU60" s="1"/>
  <c r="OU61"/>
  <c r="OH27"/>
  <c r="OK77"/>
  <c r="OL77" s="1"/>
  <c r="OK64"/>
  <c r="OL64" s="1"/>
  <c r="OH43"/>
  <c r="OH59"/>
  <c r="OH75"/>
  <c r="OK45"/>
  <c r="OL45" s="1"/>
  <c r="OK32"/>
  <c r="NX59"/>
  <c r="NX75"/>
  <c r="OA45"/>
  <c r="OB45" s="1"/>
  <c r="OA36"/>
  <c r="OA30"/>
  <c r="NX27"/>
  <c r="OA77"/>
  <c r="OB77" s="1"/>
  <c r="OA68"/>
  <c r="OB68" s="1"/>
  <c r="OA62"/>
  <c r="OB62" s="1"/>
  <c r="NX43"/>
  <c r="NN27"/>
  <c r="NO28"/>
  <c r="NQ28" s="1"/>
  <c r="NN43"/>
  <c r="NO44"/>
  <c r="NQ44" s="1"/>
  <c r="NR44" s="1"/>
  <c r="NQ77"/>
  <c r="NR77" s="1"/>
  <c r="NN59"/>
  <c r="NO60"/>
  <c r="NQ60" s="1"/>
  <c r="NN75"/>
  <c r="NO76"/>
  <c r="NQ76" s="1"/>
  <c r="NQ45"/>
  <c r="NR45" s="1"/>
  <c r="ND27"/>
  <c r="NE28"/>
  <c r="NG28" s="1"/>
  <c r="NH28" s="1"/>
  <c r="ND43"/>
  <c r="NE44"/>
  <c r="NG44" s="1"/>
  <c r="NH44" s="1"/>
  <c r="NG77"/>
  <c r="NH77" s="1"/>
  <c r="ND59"/>
  <c r="NE60"/>
  <c r="NG60" s="1"/>
  <c r="ND75"/>
  <c r="NE76"/>
  <c r="NG76" s="1"/>
  <c r="NH76" s="1"/>
  <c r="NG45"/>
  <c r="NH45" s="1"/>
  <c r="MT59"/>
  <c r="MT75"/>
  <c r="MW51"/>
  <c r="MX51" s="1"/>
  <c r="MW45"/>
  <c r="MX45" s="1"/>
  <c r="MW36"/>
  <c r="MX36" s="1"/>
  <c r="MW34"/>
  <c r="MX34" s="1"/>
  <c r="MT27"/>
  <c r="MW83"/>
  <c r="MX83" s="1"/>
  <c r="MW77"/>
  <c r="MX77" s="1"/>
  <c r="MW68"/>
  <c r="MX68" s="1"/>
  <c r="MW66"/>
  <c r="MT43"/>
  <c r="MJ59"/>
  <c r="MK60"/>
  <c r="MM60" s="1"/>
  <c r="MN60" s="1"/>
  <c r="MJ75"/>
  <c r="MK76"/>
  <c r="MM76" s="1"/>
  <c r="MN76" s="1"/>
  <c r="MM45"/>
  <c r="MN45" s="1"/>
  <c r="MM34"/>
  <c r="MN34" s="1"/>
  <c r="MJ27"/>
  <c r="MK28"/>
  <c r="MM28" s="1"/>
  <c r="MJ43"/>
  <c r="MK44"/>
  <c r="MM44" s="1"/>
  <c r="MN44" s="1"/>
  <c r="MM77"/>
  <c r="MN77" s="1"/>
  <c r="MM66"/>
  <c r="MN66" s="1"/>
  <c r="LZ59"/>
  <c r="MA60"/>
  <c r="MC60" s="1"/>
  <c r="MD60" s="1"/>
  <c r="LZ75"/>
  <c r="MA76"/>
  <c r="MC76" s="1"/>
  <c r="MD76" s="1"/>
  <c r="MC45"/>
  <c r="MD45" s="1"/>
  <c r="LZ27"/>
  <c r="MA28"/>
  <c r="MC28" s="1"/>
  <c r="LZ43"/>
  <c r="MA44"/>
  <c r="MC44" s="1"/>
  <c r="MD44" s="1"/>
  <c r="MC77"/>
  <c r="MD77" s="1"/>
  <c r="LS29"/>
  <c r="LT29" s="1"/>
  <c r="LS45"/>
  <c r="LT45" s="1"/>
  <c r="LP27"/>
  <c r="LQ28"/>
  <c r="LP59"/>
  <c r="LQ60"/>
  <c r="LS60" s="1"/>
  <c r="LP75"/>
  <c r="LQ76"/>
  <c r="LS76" s="1"/>
  <c r="LP43"/>
  <c r="LQ44"/>
  <c r="LS44" s="1"/>
  <c r="LT44" s="1"/>
  <c r="LS61"/>
  <c r="LT61" s="1"/>
  <c r="LS28"/>
  <c r="LT28" s="1"/>
  <c r="LF59"/>
  <c r="LG60"/>
  <c r="LI60" s="1"/>
  <c r="LJ60" s="1"/>
  <c r="LF75"/>
  <c r="LG76"/>
  <c r="LI76" s="1"/>
  <c r="LJ76" s="1"/>
  <c r="LI45"/>
  <c r="LJ45" s="1"/>
  <c r="LF27"/>
  <c r="LG28"/>
  <c r="LI28" s="1"/>
  <c r="LF43"/>
  <c r="LG44"/>
  <c r="LI44" s="1"/>
  <c r="LJ44" s="1"/>
  <c r="LI77"/>
  <c r="LJ77" s="1"/>
  <c r="KV27"/>
  <c r="KW28"/>
  <c r="KY28" s="1"/>
  <c r="KZ28" s="1"/>
  <c r="KV59"/>
  <c r="KW60"/>
  <c r="KY60" s="1"/>
  <c r="KZ60" s="1"/>
  <c r="KV75"/>
  <c r="KW76"/>
  <c r="KY76" s="1"/>
  <c r="KZ76" s="1"/>
  <c r="KV43"/>
  <c r="KW44"/>
  <c r="KY44" s="1"/>
  <c r="KZ44" s="1"/>
  <c r="KY29"/>
  <c r="KL75"/>
  <c r="KM76"/>
  <c r="KO76" s="1"/>
  <c r="KP76" s="1"/>
  <c r="KL27"/>
  <c r="KM28"/>
  <c r="KO28" s="1"/>
  <c r="KL43"/>
  <c r="KM44"/>
  <c r="KO44" s="1"/>
  <c r="KP44" s="1"/>
  <c r="KL59"/>
  <c r="KM60"/>
  <c r="KO60" s="1"/>
  <c r="KO77"/>
  <c r="KP77" s="1"/>
  <c r="KO29"/>
  <c r="KB59"/>
  <c r="KC60"/>
  <c r="KE60" s="1"/>
  <c r="KF60" s="1"/>
  <c r="KB75"/>
  <c r="KC76"/>
  <c r="KE76" s="1"/>
  <c r="KF76" s="1"/>
  <c r="KE45"/>
  <c r="KF45" s="1"/>
  <c r="KB27"/>
  <c r="KC28"/>
  <c r="KE28" s="1"/>
  <c r="KB43"/>
  <c r="KC44"/>
  <c r="KE44" s="1"/>
  <c r="KF44" s="1"/>
  <c r="KE77"/>
  <c r="KF77" s="1"/>
  <c r="JR27"/>
  <c r="JS28"/>
  <c r="JU28" s="1"/>
  <c r="JR59"/>
  <c r="JS60"/>
  <c r="JU60" s="1"/>
  <c r="JV60" s="1"/>
  <c r="JR43"/>
  <c r="JS44"/>
  <c r="JU44" s="1"/>
  <c r="JV44" s="1"/>
  <c r="JR75"/>
  <c r="JS76"/>
  <c r="JU76" s="1"/>
  <c r="JV76" s="1"/>
  <c r="JU29"/>
  <c r="JU126" s="1"/>
  <c r="JH59"/>
  <c r="JI60"/>
  <c r="JK60" s="1"/>
  <c r="JL60" s="1"/>
  <c r="JH75"/>
  <c r="JI76"/>
  <c r="JK76" s="1"/>
  <c r="JL76" s="1"/>
  <c r="JK45"/>
  <c r="JL45" s="1"/>
  <c r="JK38"/>
  <c r="JL38" s="1"/>
  <c r="JK34"/>
  <c r="JL34" s="1"/>
  <c r="JH27"/>
  <c r="JI28"/>
  <c r="JK28" s="1"/>
  <c r="JH43"/>
  <c r="JI44"/>
  <c r="JK44" s="1"/>
  <c r="JL44" s="1"/>
  <c r="JK77"/>
  <c r="JL77" s="1"/>
  <c r="JK70"/>
  <c r="JL70" s="1"/>
  <c r="JK66"/>
  <c r="JL66" s="1"/>
  <c r="IX59"/>
  <c r="IY60"/>
  <c r="JA60" s="1"/>
  <c r="JB60" s="1"/>
  <c r="IX27"/>
  <c r="IY28"/>
  <c r="JA28" s="1"/>
  <c r="IX43"/>
  <c r="IY44"/>
  <c r="JA44" s="1"/>
  <c r="JB44" s="1"/>
  <c r="IX75"/>
  <c r="IY76"/>
  <c r="JA76" s="1"/>
  <c r="JB76" s="1"/>
  <c r="JA29"/>
  <c r="JB29" s="1"/>
  <c r="JA45"/>
  <c r="JB45" s="1"/>
  <c r="IN27"/>
  <c r="IO28"/>
  <c r="IQ28" s="1"/>
  <c r="IR28" s="1"/>
  <c r="IN43"/>
  <c r="IO44"/>
  <c r="IQ44" s="1"/>
  <c r="IR44" s="1"/>
  <c r="IQ77"/>
  <c r="IR77" s="1"/>
  <c r="IN59"/>
  <c r="IO60"/>
  <c r="IQ60" s="1"/>
  <c r="IN75"/>
  <c r="IO76"/>
  <c r="IQ76" s="1"/>
  <c r="IQ45"/>
  <c r="IR45" s="1"/>
  <c r="IG61"/>
  <c r="IH61" s="1"/>
  <c r="ID27"/>
  <c r="ID59"/>
  <c r="ID75"/>
  <c r="ID43"/>
  <c r="IG29"/>
  <c r="IH29" s="1"/>
  <c r="IG45"/>
  <c r="IH45" s="1"/>
  <c r="HT27"/>
  <c r="HU28"/>
  <c r="HT59"/>
  <c r="HU60"/>
  <c r="HW61"/>
  <c r="HX61" s="1"/>
  <c r="HW28"/>
  <c r="HX28" s="1"/>
  <c r="HT75"/>
  <c r="HT43"/>
  <c r="HU44"/>
  <c r="HW44" s="1"/>
  <c r="HW60"/>
  <c r="HX60" s="1"/>
  <c r="HW29"/>
  <c r="HW126" s="1"/>
  <c r="HJ75"/>
  <c r="HK76"/>
  <c r="HM76" s="1"/>
  <c r="HN76" s="1"/>
  <c r="HJ59"/>
  <c r="HK60"/>
  <c r="HM29"/>
  <c r="HJ43"/>
  <c r="HK44"/>
  <c r="HM44" s="1"/>
  <c r="HJ27"/>
  <c r="HK28"/>
  <c r="HM60"/>
  <c r="HM28"/>
  <c r="HN28" s="1"/>
  <c r="HM77"/>
  <c r="HN77" s="1"/>
  <c r="GZ27"/>
  <c r="HA28"/>
  <c r="HC28" s="1"/>
  <c r="GZ43"/>
  <c r="HA44"/>
  <c r="HC44" s="1"/>
  <c r="HD44" s="1"/>
  <c r="HC77"/>
  <c r="HD77" s="1"/>
  <c r="GZ59"/>
  <c r="HA60"/>
  <c r="HC60" s="1"/>
  <c r="GZ75"/>
  <c r="HA76"/>
  <c r="HC76" s="1"/>
  <c r="HC45"/>
  <c r="HD45" s="1"/>
  <c r="GP27"/>
  <c r="GS66"/>
  <c r="GT66" s="1"/>
  <c r="GP43"/>
  <c r="GP59"/>
  <c r="GP75"/>
  <c r="GS34"/>
  <c r="GS131" s="1"/>
  <c r="GF27"/>
  <c r="GF75"/>
  <c r="GF59"/>
  <c r="GI77"/>
  <c r="GJ77" s="1"/>
  <c r="GF43"/>
  <c r="FV27"/>
  <c r="FW28"/>
  <c r="FY28" s="1"/>
  <c r="FZ28" s="1"/>
  <c r="FV43"/>
  <c r="FW44"/>
  <c r="FY44" s="1"/>
  <c r="FZ44" s="1"/>
  <c r="FY77"/>
  <c r="FZ77" s="1"/>
  <c r="FV59"/>
  <c r="FW60"/>
  <c r="FY60" s="1"/>
  <c r="FV75"/>
  <c r="FW76"/>
  <c r="FY76" s="1"/>
  <c r="FY45"/>
  <c r="FZ45" s="1"/>
  <c r="FL27"/>
  <c r="FM28"/>
  <c r="FO28" s="1"/>
  <c r="FP28" s="1"/>
  <c r="FL43"/>
  <c r="FM44"/>
  <c r="FO44" s="1"/>
  <c r="FP44" s="1"/>
  <c r="FO77"/>
  <c r="FP77" s="1"/>
  <c r="FL59"/>
  <c r="FM60"/>
  <c r="FO60" s="1"/>
  <c r="FL75"/>
  <c r="FM76"/>
  <c r="FO76" s="1"/>
  <c r="FO45"/>
  <c r="FP45" s="1"/>
  <c r="FB27"/>
  <c r="FC28"/>
  <c r="FE28" s="1"/>
  <c r="FB43"/>
  <c r="FC44"/>
  <c r="FE44" s="1"/>
  <c r="FF44" s="1"/>
  <c r="FE79"/>
  <c r="FF79" s="1"/>
  <c r="FE77"/>
  <c r="FF77" s="1"/>
  <c r="FE64"/>
  <c r="FF64" s="1"/>
  <c r="FB59"/>
  <c r="FC60"/>
  <c r="FE60" s="1"/>
  <c r="FB75"/>
  <c r="FC76"/>
  <c r="FE76" s="1"/>
  <c r="FE47"/>
  <c r="FF47" s="1"/>
  <c r="FE45"/>
  <c r="FF45" s="1"/>
  <c r="FE32"/>
  <c r="FF32" s="1"/>
  <c r="ER27"/>
  <c r="ES28"/>
  <c r="EU28" s="1"/>
  <c r="EV28" s="1"/>
  <c r="ER43"/>
  <c r="ES44"/>
  <c r="EU44" s="1"/>
  <c r="EV44" s="1"/>
  <c r="EU77"/>
  <c r="EV77" s="1"/>
  <c r="ER59"/>
  <c r="ES60"/>
  <c r="EU60" s="1"/>
  <c r="ER75"/>
  <c r="ES76"/>
  <c r="EU76" s="1"/>
  <c r="EV76" s="1"/>
  <c r="EU45"/>
  <c r="EV45" s="1"/>
  <c r="EH43"/>
  <c r="EH27"/>
  <c r="EI28"/>
  <c r="EK28" s="1"/>
  <c r="EH59"/>
  <c r="EI60"/>
  <c r="EK60" s="1"/>
  <c r="EL60" s="1"/>
  <c r="EH75"/>
  <c r="EI76"/>
  <c r="EK76" s="1"/>
  <c r="EK61"/>
  <c r="EL61" s="1"/>
  <c r="EK77"/>
  <c r="EL77" s="1"/>
  <c r="DX59"/>
  <c r="DX75"/>
  <c r="EA34"/>
  <c r="DX27"/>
  <c r="EA66"/>
  <c r="EB66" s="1"/>
  <c r="DX43"/>
  <c r="DN59"/>
  <c r="DN75"/>
  <c r="DQ45"/>
  <c r="DR45" s="1"/>
  <c r="DN27"/>
  <c r="DQ77"/>
  <c r="DR77" s="1"/>
  <c r="DN43"/>
  <c r="DD59"/>
  <c r="DE60"/>
  <c r="DG60" s="1"/>
  <c r="DH60" s="1"/>
  <c r="DD75"/>
  <c r="DE76"/>
  <c r="DG76" s="1"/>
  <c r="DH76" s="1"/>
  <c r="DG45"/>
  <c r="DH45" s="1"/>
  <c r="DD27"/>
  <c r="DE28"/>
  <c r="DG28" s="1"/>
  <c r="DD43"/>
  <c r="DE44"/>
  <c r="DG44" s="1"/>
  <c r="DH44" s="1"/>
  <c r="DG77"/>
  <c r="DH77" s="1"/>
  <c r="CW61"/>
  <c r="CX61" s="1"/>
  <c r="CT27"/>
  <c r="CT59"/>
  <c r="CT43"/>
  <c r="CW29"/>
  <c r="CW126" s="1"/>
  <c r="CT75"/>
  <c r="CJ27"/>
  <c r="CK28"/>
  <c r="CM28" s="1"/>
  <c r="CN28" s="1"/>
  <c r="CJ43"/>
  <c r="CK44"/>
  <c r="CM44" s="1"/>
  <c r="CN44" s="1"/>
  <c r="CM77"/>
  <c r="CM66"/>
  <c r="CJ59"/>
  <c r="CK60"/>
  <c r="CM60" s="1"/>
  <c r="CJ75"/>
  <c r="CK76"/>
  <c r="CM76" s="1"/>
  <c r="CN76" s="1"/>
  <c r="CM45"/>
  <c r="CM34"/>
  <c r="CM131" s="1"/>
  <c r="BZ27"/>
  <c r="CA28"/>
  <c r="CC28" s="1"/>
  <c r="CD28" s="1"/>
  <c r="BZ43"/>
  <c r="CA44"/>
  <c r="CC44" s="1"/>
  <c r="CD44" s="1"/>
  <c r="CC77"/>
  <c r="CD77" s="1"/>
  <c r="BZ59"/>
  <c r="CA60"/>
  <c r="CC60" s="1"/>
  <c r="BZ75"/>
  <c r="CA76"/>
  <c r="CC76" s="1"/>
  <c r="CD76" s="1"/>
  <c r="CC45"/>
  <c r="CD45" s="1"/>
  <c r="BP27"/>
  <c r="BS66"/>
  <c r="BT66" s="1"/>
  <c r="BP43"/>
  <c r="BP59"/>
  <c r="BP75"/>
  <c r="BS34"/>
  <c r="BS131" s="1"/>
  <c r="BI29"/>
  <c r="BJ29" s="1"/>
  <c r="BF75"/>
  <c r="BF59"/>
  <c r="BI64"/>
  <c r="BJ64" s="1"/>
  <c r="BI61"/>
  <c r="BJ61" s="1"/>
  <c r="BF27"/>
  <c r="BF43"/>
  <c r="AV43"/>
  <c r="AY45"/>
  <c r="AZ45" s="1"/>
  <c r="AV59"/>
  <c r="AV75"/>
  <c r="AB59"/>
  <c r="AC60"/>
  <c r="AE60" s="1"/>
  <c r="AF60" s="1"/>
  <c r="AB75"/>
  <c r="AC76"/>
  <c r="AE76" s="1"/>
  <c r="AF76" s="1"/>
  <c r="AB43"/>
  <c r="AC44"/>
  <c r="AE44" s="1"/>
  <c r="AF44" s="1"/>
  <c r="AB27"/>
  <c r="AC29"/>
  <c r="AE29" s="1"/>
  <c r="V28"/>
  <c r="U29"/>
  <c r="V29" s="1"/>
  <c r="R75"/>
  <c r="S76"/>
  <c r="U76" s="1"/>
  <c r="U77"/>
  <c r="V77" s="1"/>
  <c r="U80"/>
  <c r="V80" s="1"/>
  <c r="U82"/>
  <c r="V82" s="1"/>
  <c r="R59"/>
  <c r="S60"/>
  <c r="U60" s="1"/>
  <c r="V60" s="1"/>
  <c r="R43"/>
  <c r="S44"/>
  <c r="U44" s="1"/>
  <c r="V44" s="1"/>
  <c r="WA28"/>
  <c r="U32"/>
  <c r="V32" s="1"/>
  <c r="U34"/>
  <c r="V34" s="1"/>
  <c r="R27"/>
  <c r="VT18"/>
  <c r="VS98"/>
  <c r="VP11"/>
  <c r="VQ12"/>
  <c r="VS12" s="1"/>
  <c r="VI15"/>
  <c r="VI13"/>
  <c r="VF11"/>
  <c r="VG12"/>
  <c r="VI12" s="1"/>
  <c r="VJ12" s="1"/>
  <c r="UY13"/>
  <c r="UZ13" s="1"/>
  <c r="UV11"/>
  <c r="UW12"/>
  <c r="UY12" s="1"/>
  <c r="UZ12" s="1"/>
  <c r="UO13"/>
  <c r="UP13" s="1"/>
  <c r="UL11"/>
  <c r="UM12"/>
  <c r="UO12" s="1"/>
  <c r="UP12" s="1"/>
  <c r="UC12"/>
  <c r="UB11"/>
  <c r="UE12"/>
  <c r="UF12" s="1"/>
  <c r="TU13"/>
  <c r="TV13" s="1"/>
  <c r="TR11"/>
  <c r="TS12"/>
  <c r="TU12" s="1"/>
  <c r="TK13"/>
  <c r="TL13" s="1"/>
  <c r="TH11"/>
  <c r="TI12"/>
  <c r="TK12" s="1"/>
  <c r="SX11"/>
  <c r="SY12"/>
  <c r="TA12" s="1"/>
  <c r="SQ13"/>
  <c r="SR13" s="1"/>
  <c r="SN11"/>
  <c r="SO12"/>
  <c r="SQ12" s="1"/>
  <c r="RW13"/>
  <c r="RX13" s="1"/>
  <c r="RT11"/>
  <c r="RU12"/>
  <c r="RW12" s="1"/>
  <c r="RJ11"/>
  <c r="RK12"/>
  <c r="RM12" s="1"/>
  <c r="RN12" s="1"/>
  <c r="RM13"/>
  <c r="RN13" s="1"/>
  <c r="QZ11"/>
  <c r="RA12"/>
  <c r="RC12" s="1"/>
  <c r="RD12" s="1"/>
  <c r="RC13"/>
  <c r="RD13" s="1"/>
  <c r="QS13"/>
  <c r="QT13" s="1"/>
  <c r="QP11"/>
  <c r="QQ12"/>
  <c r="QS12" s="1"/>
  <c r="QT12" s="1"/>
  <c r="QI13"/>
  <c r="QJ13" s="1"/>
  <c r="QF11"/>
  <c r="QG12"/>
  <c r="QI12" s="1"/>
  <c r="PY13"/>
  <c r="PV11"/>
  <c r="PW12"/>
  <c r="PY12" s="1"/>
  <c r="PL11"/>
  <c r="PM12"/>
  <c r="PO12" s="1"/>
  <c r="PP12" s="1"/>
  <c r="PE15"/>
  <c r="PB11"/>
  <c r="OR11"/>
  <c r="OS12"/>
  <c r="OU12" s="1"/>
  <c r="OH11"/>
  <c r="OK13"/>
  <c r="OA13"/>
  <c r="OB13" s="1"/>
  <c r="NX11"/>
  <c r="NQ13"/>
  <c r="NR13" s="1"/>
  <c r="NN11"/>
  <c r="NO12"/>
  <c r="NQ12" s="1"/>
  <c r="NR12" s="1"/>
  <c r="NG13"/>
  <c r="NH13" s="1"/>
  <c r="ND11"/>
  <c r="NE12"/>
  <c r="NG12" s="1"/>
  <c r="MT11"/>
  <c r="MW19"/>
  <c r="MX19" s="1"/>
  <c r="MW13"/>
  <c r="MX13" s="1"/>
  <c r="MM13"/>
  <c r="MN13" s="1"/>
  <c r="MJ11"/>
  <c r="MK12"/>
  <c r="MM12" s="1"/>
  <c r="MN12" s="1"/>
  <c r="MC13"/>
  <c r="MD13" s="1"/>
  <c r="LZ11"/>
  <c r="MA12"/>
  <c r="MC12" s="1"/>
  <c r="LP11"/>
  <c r="LQ12"/>
  <c r="LS12" s="1"/>
  <c r="LF11"/>
  <c r="LG12"/>
  <c r="LI12" s="1"/>
  <c r="LJ12" s="1"/>
  <c r="LI13"/>
  <c r="LJ13" s="1"/>
  <c r="KV11"/>
  <c r="KW12"/>
  <c r="KY12" s="1"/>
  <c r="KO13"/>
  <c r="KP13" s="1"/>
  <c r="KL11"/>
  <c r="KM12"/>
  <c r="KO12" s="1"/>
  <c r="KB11"/>
  <c r="KC12"/>
  <c r="KE12" s="1"/>
  <c r="KF12" s="1"/>
  <c r="KE13"/>
  <c r="KF13" s="1"/>
  <c r="JR11"/>
  <c r="JS12"/>
  <c r="JU12" s="1"/>
  <c r="JH11"/>
  <c r="JI12"/>
  <c r="JK12" s="1"/>
  <c r="JL12" s="1"/>
  <c r="JK13"/>
  <c r="IX11"/>
  <c r="IY12"/>
  <c r="JA12" s="1"/>
  <c r="JB12" s="1"/>
  <c r="IN11"/>
  <c r="IO12"/>
  <c r="IQ12" s="1"/>
  <c r="IQ13"/>
  <c r="IR13" s="1"/>
  <c r="IG13"/>
  <c r="IH13" s="1"/>
  <c r="ID11"/>
  <c r="HT11"/>
  <c r="HU12"/>
  <c r="HW12" s="1"/>
  <c r="HX12" s="1"/>
  <c r="HJ11"/>
  <c r="HK12"/>
  <c r="HM12" s="1"/>
  <c r="HN12" s="1"/>
  <c r="HC13"/>
  <c r="HD13" s="1"/>
  <c r="GZ11"/>
  <c r="HA12"/>
  <c r="HC12" s="1"/>
  <c r="GP11"/>
  <c r="GI13"/>
  <c r="GJ13" s="1"/>
  <c r="GF11"/>
  <c r="FV11"/>
  <c r="FW12"/>
  <c r="FY12" s="1"/>
  <c r="FZ12" s="1"/>
  <c r="FY13"/>
  <c r="FZ13" s="1"/>
  <c r="FL11"/>
  <c r="FM12"/>
  <c r="FO12" s="1"/>
  <c r="FO13"/>
  <c r="FP13" s="1"/>
  <c r="FB11"/>
  <c r="FC12"/>
  <c r="FE12" s="1"/>
  <c r="FF12" s="1"/>
  <c r="FE15"/>
  <c r="FF15" s="1"/>
  <c r="FE13"/>
  <c r="FF13" s="1"/>
  <c r="ER11"/>
  <c r="ES12"/>
  <c r="EU12" s="1"/>
  <c r="EU13"/>
  <c r="EV13" s="1"/>
  <c r="EK13"/>
  <c r="EL13" s="1"/>
  <c r="EH11"/>
  <c r="EI12"/>
  <c r="EK12" s="1"/>
  <c r="DX11"/>
  <c r="DQ13"/>
  <c r="DR13" s="1"/>
  <c r="DN11"/>
  <c r="DG13"/>
  <c r="DH13" s="1"/>
  <c r="DD11"/>
  <c r="DE12"/>
  <c r="DG12" s="1"/>
  <c r="CT11"/>
  <c r="CJ11"/>
  <c r="CK12"/>
  <c r="CM12" s="1"/>
  <c r="CN12" s="1"/>
  <c r="CM13"/>
  <c r="BZ11"/>
  <c r="CA12"/>
  <c r="CC13"/>
  <c r="CC12"/>
  <c r="CD12" s="1"/>
  <c r="BP11"/>
  <c r="BF11"/>
  <c r="AV11"/>
  <c r="AY13"/>
  <c r="AZ13" s="1"/>
  <c r="AB11"/>
  <c r="AC12"/>
  <c r="AE12" s="1"/>
  <c r="AE15"/>
  <c r="AE13"/>
  <c r="AF13" s="1"/>
  <c r="U13"/>
  <c r="V13" s="1"/>
  <c r="R11"/>
  <c r="U12"/>
  <c r="U18"/>
  <c r="U16"/>
  <c r="V16" s="1"/>
  <c r="UE99"/>
  <c r="WB72"/>
  <c r="WB64"/>
  <c r="WC58"/>
  <c r="O58" s="1"/>
  <c r="WB70"/>
  <c r="WB66"/>
  <c r="WB62"/>
  <c r="WB73"/>
  <c r="WB71"/>
  <c r="WB69"/>
  <c r="WB67"/>
  <c r="WB65"/>
  <c r="WB63"/>
  <c r="JA90"/>
  <c r="JB90" s="1"/>
  <c r="WB47"/>
  <c r="WB52"/>
  <c r="WC42"/>
  <c r="WD42" s="1"/>
  <c r="WF42" s="1"/>
  <c r="WB45"/>
  <c r="WB56"/>
  <c r="WB54"/>
  <c r="WB49"/>
  <c r="WB46"/>
  <c r="WB48"/>
  <c r="WB50"/>
  <c r="WB55"/>
  <c r="WB53"/>
  <c r="WB51"/>
  <c r="VS93"/>
  <c r="WB12"/>
  <c r="WB16"/>
  <c r="WB18"/>
  <c r="WB21"/>
  <c r="WB24"/>
  <c r="WB14"/>
  <c r="WB15"/>
  <c r="WB19"/>
  <c r="WB23"/>
  <c r="WB20"/>
  <c r="WB25"/>
  <c r="WB22"/>
  <c r="VY44"/>
  <c r="VZ44" s="1"/>
  <c r="VT10"/>
  <c r="VS90"/>
  <c r="VV26"/>
  <c r="WB28"/>
  <c r="WB29"/>
  <c r="WB30"/>
  <c r="WB31"/>
  <c r="WB32"/>
  <c r="WB33"/>
  <c r="WB34"/>
  <c r="WB35"/>
  <c r="WB36"/>
  <c r="WB37"/>
  <c r="WB38"/>
  <c r="WB39"/>
  <c r="WB40"/>
  <c r="WB41"/>
  <c r="VY13"/>
  <c r="VZ13" s="1"/>
  <c r="WA13" s="1"/>
  <c r="VY14"/>
  <c r="VZ14" s="1"/>
  <c r="WA14" s="1"/>
  <c r="VY15"/>
  <c r="VZ15" s="1"/>
  <c r="WA15" s="1"/>
  <c r="VY16"/>
  <c r="VZ16" s="1"/>
  <c r="WA16" s="1"/>
  <c r="VY17"/>
  <c r="VZ17" s="1"/>
  <c r="WA17" s="1"/>
  <c r="VY18"/>
  <c r="VZ18" s="1"/>
  <c r="WA18" s="1"/>
  <c r="VY19"/>
  <c r="VZ19" s="1"/>
  <c r="WA19" s="1"/>
  <c r="VY20"/>
  <c r="VZ20" s="1"/>
  <c r="WA20" s="1"/>
  <c r="VY21"/>
  <c r="VZ21" s="1"/>
  <c r="WA21" s="1"/>
  <c r="VY22"/>
  <c r="VZ22" s="1"/>
  <c r="WA22" s="1"/>
  <c r="VY23"/>
  <c r="VZ23" s="1"/>
  <c r="WA23" s="1"/>
  <c r="VY24"/>
  <c r="VZ24" s="1"/>
  <c r="WA24" s="1"/>
  <c r="VY25"/>
  <c r="VZ25" s="1"/>
  <c r="WA25" s="1"/>
  <c r="E252" i="157" s="1"/>
  <c r="VT42" i="62"/>
  <c r="VV74"/>
  <c r="VY12"/>
  <c r="VZ12" s="1"/>
  <c r="VY45"/>
  <c r="VZ45" s="1"/>
  <c r="WA45" s="1"/>
  <c r="VY46"/>
  <c r="VZ46" s="1"/>
  <c r="WA46" s="1"/>
  <c r="VY47"/>
  <c r="VZ47" s="1"/>
  <c r="WA47" s="1"/>
  <c r="VY48"/>
  <c r="VZ48" s="1"/>
  <c r="WA48" s="1"/>
  <c r="VY49"/>
  <c r="VZ49" s="1"/>
  <c r="WA49" s="1"/>
  <c r="VY50"/>
  <c r="VZ50" s="1"/>
  <c r="WA50" s="1"/>
  <c r="VY51"/>
  <c r="VZ51" s="1"/>
  <c r="WA51" s="1"/>
  <c r="VY52"/>
  <c r="VZ52" s="1"/>
  <c r="WA52" s="1"/>
  <c r="VY53"/>
  <c r="VZ53" s="1"/>
  <c r="WA53" s="1"/>
  <c r="VY54"/>
  <c r="VZ54" s="1"/>
  <c r="WA54" s="1"/>
  <c r="VY55"/>
  <c r="VZ55" s="1"/>
  <c r="WA55" s="1"/>
  <c r="VY56"/>
  <c r="VZ56" s="1"/>
  <c r="WA56" s="1"/>
  <c r="VY57"/>
  <c r="VZ57" s="1"/>
  <c r="WA57" s="1"/>
  <c r="E316" i="157" s="1"/>
  <c r="VJ86" i="62"/>
  <c r="VJ84"/>
  <c r="VJ82"/>
  <c r="VJ80"/>
  <c r="VJ78"/>
  <c r="VJ39"/>
  <c r="VJ37"/>
  <c r="VJ35"/>
  <c r="VJ33"/>
  <c r="VI102"/>
  <c r="VJ22"/>
  <c r="VI100"/>
  <c r="VJ20"/>
  <c r="VJ18"/>
  <c r="VI96"/>
  <c r="VJ16"/>
  <c r="VI94"/>
  <c r="VJ14"/>
  <c r="VJ57"/>
  <c r="VJ55"/>
  <c r="VJ53"/>
  <c r="VJ51"/>
  <c r="VJ49"/>
  <c r="VJ40"/>
  <c r="VJ38"/>
  <c r="VJ36"/>
  <c r="VJ32"/>
  <c r="VJ30"/>
  <c r="VJ71"/>
  <c r="VJ69"/>
  <c r="VJ67"/>
  <c r="VJ65"/>
  <c r="VJ54"/>
  <c r="VJ52"/>
  <c r="VJ50"/>
  <c r="VJ48"/>
  <c r="VJ46"/>
  <c r="VJ89"/>
  <c r="VJ87"/>
  <c r="VJ85"/>
  <c r="VJ83"/>
  <c r="VJ81"/>
  <c r="VJ72"/>
  <c r="VJ70"/>
  <c r="VJ68"/>
  <c r="VJ64"/>
  <c r="VJ62"/>
  <c r="VI105"/>
  <c r="VJ25"/>
  <c r="VI103"/>
  <c r="VJ23"/>
  <c r="VI101"/>
  <c r="VJ21"/>
  <c r="VI99"/>
  <c r="VJ19"/>
  <c r="VI97"/>
  <c r="VJ17"/>
  <c r="VJ13"/>
  <c r="VJ26"/>
  <c r="VJ42"/>
  <c r="VJ88"/>
  <c r="VJ56"/>
  <c r="VI104"/>
  <c r="VJ24"/>
  <c r="VJ58"/>
  <c r="VJ74"/>
  <c r="VI90"/>
  <c r="VJ10"/>
  <c r="VJ73"/>
  <c r="VJ41"/>
  <c r="UZ86"/>
  <c r="UZ84"/>
  <c r="UZ82"/>
  <c r="UZ80"/>
  <c r="UZ78"/>
  <c r="UZ39"/>
  <c r="UZ37"/>
  <c r="UZ35"/>
  <c r="UZ33"/>
  <c r="UZ31"/>
  <c r="UY102"/>
  <c r="UZ22"/>
  <c r="UY100"/>
  <c r="UZ20"/>
  <c r="UZ18"/>
  <c r="UY96"/>
  <c r="UZ16"/>
  <c r="UY94"/>
  <c r="UZ14"/>
  <c r="UZ57"/>
  <c r="UZ55"/>
  <c r="UZ53"/>
  <c r="UZ51"/>
  <c r="UZ49"/>
  <c r="UZ47"/>
  <c r="UZ40"/>
  <c r="UZ38"/>
  <c r="UZ36"/>
  <c r="UZ32"/>
  <c r="UZ30"/>
  <c r="UZ71"/>
  <c r="UZ69"/>
  <c r="UZ67"/>
  <c r="UZ65"/>
  <c r="UZ63"/>
  <c r="UZ54"/>
  <c r="UZ52"/>
  <c r="UZ50"/>
  <c r="UZ48"/>
  <c r="UZ46"/>
  <c r="UZ89"/>
  <c r="UZ87"/>
  <c r="UZ85"/>
  <c r="UZ83"/>
  <c r="UZ81"/>
  <c r="UZ79"/>
  <c r="UZ72"/>
  <c r="UZ70"/>
  <c r="UZ68"/>
  <c r="UZ64"/>
  <c r="UZ62"/>
  <c r="UY105"/>
  <c r="UZ25"/>
  <c r="UY103"/>
  <c r="UZ23"/>
  <c r="UY101"/>
  <c r="UZ21"/>
  <c r="UY99"/>
  <c r="UZ19"/>
  <c r="UY97"/>
  <c r="UZ17"/>
  <c r="UY95"/>
  <c r="UZ15"/>
  <c r="UZ26"/>
  <c r="UZ42"/>
  <c r="UZ88"/>
  <c r="UZ56"/>
  <c r="UY104"/>
  <c r="UZ24"/>
  <c r="UZ58"/>
  <c r="UZ74"/>
  <c r="UY90"/>
  <c r="UZ10"/>
  <c r="UZ73"/>
  <c r="UZ41"/>
  <c r="UP86"/>
  <c r="UP84"/>
  <c r="UP82"/>
  <c r="UP80"/>
  <c r="UP78"/>
  <c r="UP39"/>
  <c r="UP37"/>
  <c r="UP35"/>
  <c r="UP33"/>
  <c r="UP31"/>
  <c r="UO102"/>
  <c r="UP22"/>
  <c r="UO100"/>
  <c r="UP20"/>
  <c r="UP18"/>
  <c r="UO96"/>
  <c r="UP16"/>
  <c r="UO94"/>
  <c r="UP14"/>
  <c r="UP57"/>
  <c r="UP55"/>
  <c r="UP53"/>
  <c r="UP51"/>
  <c r="UP49"/>
  <c r="UP47"/>
  <c r="UP40"/>
  <c r="UP38"/>
  <c r="UP36"/>
  <c r="UP32"/>
  <c r="UP30"/>
  <c r="UP71"/>
  <c r="UP69"/>
  <c r="UP67"/>
  <c r="UP65"/>
  <c r="UP63"/>
  <c r="UP54"/>
  <c r="UP52"/>
  <c r="UP50"/>
  <c r="UP48"/>
  <c r="UP46"/>
  <c r="UP89"/>
  <c r="UP87"/>
  <c r="UP85"/>
  <c r="UP83"/>
  <c r="UP81"/>
  <c r="UP79"/>
  <c r="UP72"/>
  <c r="UP70"/>
  <c r="UP68"/>
  <c r="UP64"/>
  <c r="UP62"/>
  <c r="UO105"/>
  <c r="UP25"/>
  <c r="UO103"/>
  <c r="UP23"/>
  <c r="UO101"/>
  <c r="UP21"/>
  <c r="UO99"/>
  <c r="UP19"/>
  <c r="UO97"/>
  <c r="UP17"/>
  <c r="UO95"/>
  <c r="UP15"/>
  <c r="UP26"/>
  <c r="UP42"/>
  <c r="UP88"/>
  <c r="UP56"/>
  <c r="UO104"/>
  <c r="UP24"/>
  <c r="UP58"/>
  <c r="UP74"/>
  <c r="UO90"/>
  <c r="UP10"/>
  <c r="UP73"/>
  <c r="UP41"/>
  <c r="UF63"/>
  <c r="UF67"/>
  <c r="UF71"/>
  <c r="UE105"/>
  <c r="UF86"/>
  <c r="UF84"/>
  <c r="UF82"/>
  <c r="UF80"/>
  <c r="UF78"/>
  <c r="UF76"/>
  <c r="UE102"/>
  <c r="UF22"/>
  <c r="UE100"/>
  <c r="UF20"/>
  <c r="UE98"/>
  <c r="UF18"/>
  <c r="UE96"/>
  <c r="UF16"/>
  <c r="UE94"/>
  <c r="UF14"/>
  <c r="UF72"/>
  <c r="UF70"/>
  <c r="UF68"/>
  <c r="UF66"/>
  <c r="UF64"/>
  <c r="UF62"/>
  <c r="UF65"/>
  <c r="UE97"/>
  <c r="UF69"/>
  <c r="UE101"/>
  <c r="UF73"/>
  <c r="UF54"/>
  <c r="UF52"/>
  <c r="UF50"/>
  <c r="UF48"/>
  <c r="UF46"/>
  <c r="UF44"/>
  <c r="UF57"/>
  <c r="UF53"/>
  <c r="UF49"/>
  <c r="UF45"/>
  <c r="UF38"/>
  <c r="UF34"/>
  <c r="UF30"/>
  <c r="UF31"/>
  <c r="UF35"/>
  <c r="UF39"/>
  <c r="UH42"/>
  <c r="UH10"/>
  <c r="UE103"/>
  <c r="UF55"/>
  <c r="UF51"/>
  <c r="UF47"/>
  <c r="UF40"/>
  <c r="UF36"/>
  <c r="UF32"/>
  <c r="UF26"/>
  <c r="UF58"/>
  <c r="UF33"/>
  <c r="UF37"/>
  <c r="UF41"/>
  <c r="UH74"/>
  <c r="UE95"/>
  <c r="UE104"/>
  <c r="TV86"/>
  <c r="TV84"/>
  <c r="TV82"/>
  <c r="TV80"/>
  <c r="TV78"/>
  <c r="TV39"/>
  <c r="TV37"/>
  <c r="TV35"/>
  <c r="TV33"/>
  <c r="TV31"/>
  <c r="TU102"/>
  <c r="TV22"/>
  <c r="TU100"/>
  <c r="TV20"/>
  <c r="TV18"/>
  <c r="TU96"/>
  <c r="TV16"/>
  <c r="TU94"/>
  <c r="TV14"/>
  <c r="TV57"/>
  <c r="TV55"/>
  <c r="TV53"/>
  <c r="TV51"/>
  <c r="TV49"/>
  <c r="TV47"/>
  <c r="TV40"/>
  <c r="TV38"/>
  <c r="TV36"/>
  <c r="TV32"/>
  <c r="TV30"/>
  <c r="TV71"/>
  <c r="TV69"/>
  <c r="TV67"/>
  <c r="TV65"/>
  <c r="TV63"/>
  <c r="TV54"/>
  <c r="TV52"/>
  <c r="TV50"/>
  <c r="TV48"/>
  <c r="TV46"/>
  <c r="TV89"/>
  <c r="TV87"/>
  <c r="TV85"/>
  <c r="TV83"/>
  <c r="TV81"/>
  <c r="TV79"/>
  <c r="TV72"/>
  <c r="TV70"/>
  <c r="TV68"/>
  <c r="TV64"/>
  <c r="TV62"/>
  <c r="TU105"/>
  <c r="TV25"/>
  <c r="TU103"/>
  <c r="TV23"/>
  <c r="TU101"/>
  <c r="TV21"/>
  <c r="TU99"/>
  <c r="TV19"/>
  <c r="TU97"/>
  <c r="TV17"/>
  <c r="TU95"/>
  <c r="TV15"/>
  <c r="TV26"/>
  <c r="TV42"/>
  <c r="TV88"/>
  <c r="TV56"/>
  <c r="TU104"/>
  <c r="TV24"/>
  <c r="TV58"/>
  <c r="TV74"/>
  <c r="TU90"/>
  <c r="TV10"/>
  <c r="TV73"/>
  <c r="TV41"/>
  <c r="TL86"/>
  <c r="TL84"/>
  <c r="TL82"/>
  <c r="TL80"/>
  <c r="TL78"/>
  <c r="TL39"/>
  <c r="TL37"/>
  <c r="TL35"/>
  <c r="TL33"/>
  <c r="TL31"/>
  <c r="TK102"/>
  <c r="TL22"/>
  <c r="TK100"/>
  <c r="TL20"/>
  <c r="TK98"/>
  <c r="TL18"/>
  <c r="TK96"/>
  <c r="TL16"/>
  <c r="TK94"/>
  <c r="TL14"/>
  <c r="TL57"/>
  <c r="TL55"/>
  <c r="TL53"/>
  <c r="TL51"/>
  <c r="TL49"/>
  <c r="TL47"/>
  <c r="TL40"/>
  <c r="TL38"/>
  <c r="TL36"/>
  <c r="TL34"/>
  <c r="TL32"/>
  <c r="TL30"/>
  <c r="TL71"/>
  <c r="TL69"/>
  <c r="TL67"/>
  <c r="TL65"/>
  <c r="TL63"/>
  <c r="TL54"/>
  <c r="TL52"/>
  <c r="TL50"/>
  <c r="TL48"/>
  <c r="TL46"/>
  <c r="TL89"/>
  <c r="TL87"/>
  <c r="TL85"/>
  <c r="TL83"/>
  <c r="TL81"/>
  <c r="TL79"/>
  <c r="TL72"/>
  <c r="TL70"/>
  <c r="TL68"/>
  <c r="TL66"/>
  <c r="TL64"/>
  <c r="TL62"/>
  <c r="TK105"/>
  <c r="TL25"/>
  <c r="TK103"/>
  <c r="TL23"/>
  <c r="TK101"/>
  <c r="TL21"/>
  <c r="TK99"/>
  <c r="TL19"/>
  <c r="TK97"/>
  <c r="TL17"/>
  <c r="TK95"/>
  <c r="TL15"/>
  <c r="TL26"/>
  <c r="TL42"/>
  <c r="TL88"/>
  <c r="TL56"/>
  <c r="TK104"/>
  <c r="TL24"/>
  <c r="TL58"/>
  <c r="TL74"/>
  <c r="TK90"/>
  <c r="TL10"/>
  <c r="TL73"/>
  <c r="TL41"/>
  <c r="TB33"/>
  <c r="TB37"/>
  <c r="TB54"/>
  <c r="TB70"/>
  <c r="TB68"/>
  <c r="TB66"/>
  <c r="TB62"/>
  <c r="TB31"/>
  <c r="TB35"/>
  <c r="TB57"/>
  <c r="TB53"/>
  <c r="TB49"/>
  <c r="TB38"/>
  <c r="TB30"/>
  <c r="TB63"/>
  <c r="TB67"/>
  <c r="TB71"/>
  <c r="TB26"/>
  <c r="TB89"/>
  <c r="TB85"/>
  <c r="TB81"/>
  <c r="TB77"/>
  <c r="TA103"/>
  <c r="TB23"/>
  <c r="TA99"/>
  <c r="TB19"/>
  <c r="TA95"/>
  <c r="TB15"/>
  <c r="TB58"/>
  <c r="TB41"/>
  <c r="TD74"/>
  <c r="TD10"/>
  <c r="TD42"/>
  <c r="TA90"/>
  <c r="TB86"/>
  <c r="TB84"/>
  <c r="TB82"/>
  <c r="TB80"/>
  <c r="TB78"/>
  <c r="TB76"/>
  <c r="TB52"/>
  <c r="TB50"/>
  <c r="TB48"/>
  <c r="TB46"/>
  <c r="TB44"/>
  <c r="TA102"/>
  <c r="TB22"/>
  <c r="TA100"/>
  <c r="TB20"/>
  <c r="TB18"/>
  <c r="TA94"/>
  <c r="TB14"/>
  <c r="TB55"/>
  <c r="TB51"/>
  <c r="TB47"/>
  <c r="TB36"/>
  <c r="TB65"/>
  <c r="TB69"/>
  <c r="TB73"/>
  <c r="TB87"/>
  <c r="TB83"/>
  <c r="TB79"/>
  <c r="TA105"/>
  <c r="TB25"/>
  <c r="TA101"/>
  <c r="TB21"/>
  <c r="TA97"/>
  <c r="TB17"/>
  <c r="TB13"/>
  <c r="TB39"/>
  <c r="SR81"/>
  <c r="SR85"/>
  <c r="SR89"/>
  <c r="SQ95"/>
  <c r="SR15"/>
  <c r="SQ99"/>
  <c r="SR19"/>
  <c r="SQ103"/>
  <c r="SR23"/>
  <c r="SR38"/>
  <c r="SR36"/>
  <c r="SR32"/>
  <c r="SR30"/>
  <c r="SR88"/>
  <c r="SR86"/>
  <c r="SR84"/>
  <c r="SR80"/>
  <c r="SR78"/>
  <c r="SQ104"/>
  <c r="SR24"/>
  <c r="SQ102"/>
  <c r="SR22"/>
  <c r="SQ100"/>
  <c r="SR20"/>
  <c r="SQ96"/>
  <c r="SR16"/>
  <c r="SR79"/>
  <c r="SR83"/>
  <c r="SR87"/>
  <c r="SQ97"/>
  <c r="SR17"/>
  <c r="SQ101"/>
  <c r="SR21"/>
  <c r="SQ105"/>
  <c r="SR25"/>
  <c r="SR71"/>
  <c r="SR67"/>
  <c r="SR63"/>
  <c r="SR56"/>
  <c r="SR52"/>
  <c r="SR48"/>
  <c r="SR74"/>
  <c r="SR45"/>
  <c r="SR49"/>
  <c r="SR53"/>
  <c r="SR57"/>
  <c r="SR70"/>
  <c r="SR68"/>
  <c r="SR66"/>
  <c r="SR64"/>
  <c r="SR62"/>
  <c r="SR60"/>
  <c r="SR73"/>
  <c r="SR69"/>
  <c r="SR65"/>
  <c r="SR61"/>
  <c r="SR54"/>
  <c r="SR46"/>
  <c r="SQ94"/>
  <c r="SR14"/>
  <c r="SR42"/>
  <c r="SR47"/>
  <c r="SR51"/>
  <c r="SR55"/>
  <c r="SQ90"/>
  <c r="SR10"/>
  <c r="ST26"/>
  <c r="ST58"/>
  <c r="SH54"/>
  <c r="SH52"/>
  <c r="SH50"/>
  <c r="SH48"/>
  <c r="SH46"/>
  <c r="SH70"/>
  <c r="SH66"/>
  <c r="SH62"/>
  <c r="SH29"/>
  <c r="SH33"/>
  <c r="SH37"/>
  <c r="SH41"/>
  <c r="SH72"/>
  <c r="SH68"/>
  <c r="SH64"/>
  <c r="SH35"/>
  <c r="SH39"/>
  <c r="SH40"/>
  <c r="SH36"/>
  <c r="SH32"/>
  <c r="SH61"/>
  <c r="SH65"/>
  <c r="SH69"/>
  <c r="SH73"/>
  <c r="SH87"/>
  <c r="SH83"/>
  <c r="SH79"/>
  <c r="SG105"/>
  <c r="SH25"/>
  <c r="SG101"/>
  <c r="SH21"/>
  <c r="SG97"/>
  <c r="SH17"/>
  <c r="SG93"/>
  <c r="SH13"/>
  <c r="SJ74"/>
  <c r="SJ10"/>
  <c r="SJ42"/>
  <c r="SG104"/>
  <c r="SH86"/>
  <c r="SH84"/>
  <c r="SH82"/>
  <c r="SH80"/>
  <c r="SH78"/>
  <c r="SG102"/>
  <c r="SH22"/>
  <c r="SG100"/>
  <c r="SH20"/>
  <c r="SG98"/>
  <c r="SH18"/>
  <c r="SG96"/>
  <c r="SH16"/>
  <c r="SG94"/>
  <c r="SH14"/>
  <c r="SH38"/>
  <c r="SH34"/>
  <c r="SH30"/>
  <c r="SH63"/>
  <c r="SH67"/>
  <c r="SH71"/>
  <c r="SH26"/>
  <c r="SH89"/>
  <c r="SH85"/>
  <c r="SH81"/>
  <c r="SH77"/>
  <c r="SG103"/>
  <c r="SH23"/>
  <c r="SG99"/>
  <c r="SH19"/>
  <c r="SH15"/>
  <c r="SH58"/>
  <c r="RX38"/>
  <c r="RX30"/>
  <c r="RX88"/>
  <c r="RX86"/>
  <c r="RX84"/>
  <c r="RX80"/>
  <c r="RX78"/>
  <c r="RW104"/>
  <c r="RX24"/>
  <c r="RW102"/>
  <c r="RX22"/>
  <c r="RW100"/>
  <c r="RX20"/>
  <c r="RW96"/>
  <c r="RX16"/>
  <c r="RW94"/>
  <c r="RX14"/>
  <c r="RX79"/>
  <c r="RX83"/>
  <c r="RX87"/>
  <c r="RW97"/>
  <c r="RX17"/>
  <c r="RW101"/>
  <c r="RX21"/>
  <c r="RW105"/>
  <c r="RX25"/>
  <c r="RX70"/>
  <c r="RX68"/>
  <c r="RX66"/>
  <c r="RX64"/>
  <c r="RX62"/>
  <c r="RX60"/>
  <c r="RX73"/>
  <c r="RX69"/>
  <c r="RX65"/>
  <c r="RX61"/>
  <c r="RX54"/>
  <c r="RX46"/>
  <c r="RX74"/>
  <c r="RX45"/>
  <c r="RX49"/>
  <c r="RX53"/>
  <c r="RX57"/>
  <c r="RX71"/>
  <c r="RX67"/>
  <c r="RX63"/>
  <c r="RX56"/>
  <c r="RX52"/>
  <c r="RX48"/>
  <c r="RX42"/>
  <c r="RX47"/>
  <c r="RX51"/>
  <c r="RX55"/>
  <c r="RW90"/>
  <c r="RX10"/>
  <c r="RX89"/>
  <c r="RX85"/>
  <c r="RX81"/>
  <c r="RX36"/>
  <c r="RX32"/>
  <c r="RW103"/>
  <c r="RX23"/>
  <c r="RW99"/>
  <c r="RX19"/>
  <c r="RW95"/>
  <c r="RX15"/>
  <c r="RZ26"/>
  <c r="RZ58"/>
  <c r="RN86"/>
  <c r="RN84"/>
  <c r="RN82"/>
  <c r="RN80"/>
  <c r="RN78"/>
  <c r="RN39"/>
  <c r="RN37"/>
  <c r="RN35"/>
  <c r="RN33"/>
  <c r="RN31"/>
  <c r="RM102"/>
  <c r="RN22"/>
  <c r="RM100"/>
  <c r="RN20"/>
  <c r="RM98"/>
  <c r="RN18"/>
  <c r="RM96"/>
  <c r="RN16"/>
  <c r="RM94"/>
  <c r="RN14"/>
  <c r="RN57"/>
  <c r="RN55"/>
  <c r="RN53"/>
  <c r="RN51"/>
  <c r="RN49"/>
  <c r="RN47"/>
  <c r="RN40"/>
  <c r="RN38"/>
  <c r="RN36"/>
  <c r="RN34"/>
  <c r="RN32"/>
  <c r="RN30"/>
  <c r="RN71"/>
  <c r="RN69"/>
  <c r="RN67"/>
  <c r="RN65"/>
  <c r="RN63"/>
  <c r="RN54"/>
  <c r="RN52"/>
  <c r="RN50"/>
  <c r="RN48"/>
  <c r="RN46"/>
  <c r="RN89"/>
  <c r="RN87"/>
  <c r="RN85"/>
  <c r="RN83"/>
  <c r="RN81"/>
  <c r="RN79"/>
  <c r="RN72"/>
  <c r="RN70"/>
  <c r="RN68"/>
  <c r="RN66"/>
  <c r="RN64"/>
  <c r="RN62"/>
  <c r="RM105"/>
  <c r="RN25"/>
  <c r="RM103"/>
  <c r="RN23"/>
  <c r="RM101"/>
  <c r="RN21"/>
  <c r="RM99"/>
  <c r="RN19"/>
  <c r="RM97"/>
  <c r="RN17"/>
  <c r="RM95"/>
  <c r="RN15"/>
  <c r="RN26"/>
  <c r="RN42"/>
  <c r="RN88"/>
  <c r="RN56"/>
  <c r="RM104"/>
  <c r="RN24"/>
  <c r="RN58"/>
  <c r="RN74"/>
  <c r="RM90"/>
  <c r="RN10"/>
  <c r="RN73"/>
  <c r="RN41"/>
  <c r="RD86"/>
  <c r="RD84"/>
  <c r="RD82"/>
  <c r="RD80"/>
  <c r="RD78"/>
  <c r="RD39"/>
  <c r="RD37"/>
  <c r="RD35"/>
  <c r="RD33"/>
  <c r="RD31"/>
  <c r="RC102"/>
  <c r="RD22"/>
  <c r="RC100"/>
  <c r="RD20"/>
  <c r="RC98"/>
  <c r="RD18"/>
  <c r="RD16"/>
  <c r="RC94"/>
  <c r="RD14"/>
  <c r="RD57"/>
  <c r="RD55"/>
  <c r="RD53"/>
  <c r="RD51"/>
  <c r="RD49"/>
  <c r="RD47"/>
  <c r="RD40"/>
  <c r="RD38"/>
  <c r="RD36"/>
  <c r="RD34"/>
  <c r="RD30"/>
  <c r="RD71"/>
  <c r="RD69"/>
  <c r="RD67"/>
  <c r="RD65"/>
  <c r="RD63"/>
  <c r="RD54"/>
  <c r="RD52"/>
  <c r="RD50"/>
  <c r="RD48"/>
  <c r="RD46"/>
  <c r="RD89"/>
  <c r="RD87"/>
  <c r="RD85"/>
  <c r="RD83"/>
  <c r="RD81"/>
  <c r="RD79"/>
  <c r="RD72"/>
  <c r="RD70"/>
  <c r="RD68"/>
  <c r="RD66"/>
  <c r="RD62"/>
  <c r="RC105"/>
  <c r="RD25"/>
  <c r="RC103"/>
  <c r="RD23"/>
  <c r="RC101"/>
  <c r="RD21"/>
  <c r="RC99"/>
  <c r="RD19"/>
  <c r="RC97"/>
  <c r="RD17"/>
  <c r="RC95"/>
  <c r="RD15"/>
  <c r="RD26"/>
  <c r="RD42"/>
  <c r="RD88"/>
  <c r="RD56"/>
  <c r="RC104"/>
  <c r="RD24"/>
  <c r="RD58"/>
  <c r="RD74"/>
  <c r="RC90"/>
  <c r="RD10"/>
  <c r="RD73"/>
  <c r="RD41"/>
  <c r="QT84"/>
  <c r="QT80"/>
  <c r="QT39"/>
  <c r="QT35"/>
  <c r="QT31"/>
  <c r="QS100"/>
  <c r="QT20"/>
  <c r="QS96"/>
  <c r="QT16"/>
  <c r="QT57"/>
  <c r="QT53"/>
  <c r="QT49"/>
  <c r="QT38"/>
  <c r="QT34"/>
  <c r="QT30"/>
  <c r="QT71"/>
  <c r="QT69"/>
  <c r="QT67"/>
  <c r="QT65"/>
  <c r="QT63"/>
  <c r="QT54"/>
  <c r="QT52"/>
  <c r="QT50"/>
  <c r="QT48"/>
  <c r="QT46"/>
  <c r="QT89"/>
  <c r="QT87"/>
  <c r="QT85"/>
  <c r="QT83"/>
  <c r="QT81"/>
  <c r="QT79"/>
  <c r="QT72"/>
  <c r="QT70"/>
  <c r="QT68"/>
  <c r="QT66"/>
  <c r="QT64"/>
  <c r="QT62"/>
  <c r="QS105"/>
  <c r="QT25"/>
  <c r="QS103"/>
  <c r="QT23"/>
  <c r="QS101"/>
  <c r="QT21"/>
  <c r="QS99"/>
  <c r="QT19"/>
  <c r="QS97"/>
  <c r="QT17"/>
  <c r="QS95"/>
  <c r="QT15"/>
  <c r="QT26"/>
  <c r="QT42"/>
  <c r="QT88"/>
  <c r="QT56"/>
  <c r="QS104"/>
  <c r="QT24"/>
  <c r="QT58"/>
  <c r="QT74"/>
  <c r="QS90"/>
  <c r="QT10"/>
  <c r="QT86"/>
  <c r="QT82"/>
  <c r="QT78"/>
  <c r="QT40"/>
  <c r="QT36"/>
  <c r="QT32"/>
  <c r="QS102"/>
  <c r="QT22"/>
  <c r="QS98"/>
  <c r="QT18"/>
  <c r="QS94"/>
  <c r="QT14"/>
  <c r="QT73"/>
  <c r="QT55"/>
  <c r="QT51"/>
  <c r="QT47"/>
  <c r="QT41"/>
  <c r="QT37"/>
  <c r="QT33"/>
  <c r="QJ86"/>
  <c r="QJ84"/>
  <c r="QJ82"/>
  <c r="QJ80"/>
  <c r="QJ78"/>
  <c r="QJ39"/>
  <c r="QJ37"/>
  <c r="QJ35"/>
  <c r="QJ33"/>
  <c r="QJ31"/>
  <c r="QI102"/>
  <c r="QJ22"/>
  <c r="QI100"/>
  <c r="QJ20"/>
  <c r="QI98"/>
  <c r="QJ18"/>
  <c r="QI96"/>
  <c r="QJ16"/>
  <c r="QI94"/>
  <c r="QJ14"/>
  <c r="QJ57"/>
  <c r="QJ55"/>
  <c r="QJ53"/>
  <c r="QJ51"/>
  <c r="QJ49"/>
  <c r="QJ47"/>
  <c r="QJ40"/>
  <c r="QJ38"/>
  <c r="QJ36"/>
  <c r="QJ34"/>
  <c r="QJ32"/>
  <c r="QJ30"/>
  <c r="QJ71"/>
  <c r="QJ69"/>
  <c r="QJ67"/>
  <c r="QJ65"/>
  <c r="QJ63"/>
  <c r="QJ54"/>
  <c r="QJ52"/>
  <c r="QJ50"/>
  <c r="QJ48"/>
  <c r="QJ46"/>
  <c r="QJ89"/>
  <c r="QJ87"/>
  <c r="QJ85"/>
  <c r="QJ83"/>
  <c r="QJ81"/>
  <c r="QJ79"/>
  <c r="QJ72"/>
  <c r="QJ70"/>
  <c r="QJ68"/>
  <c r="QJ66"/>
  <c r="QJ64"/>
  <c r="QJ62"/>
  <c r="QI105"/>
  <c r="QJ25"/>
  <c r="QI103"/>
  <c r="QJ23"/>
  <c r="QI101"/>
  <c r="QJ21"/>
  <c r="QI99"/>
  <c r="QJ19"/>
  <c r="QI97"/>
  <c r="QJ17"/>
  <c r="QI95"/>
  <c r="QJ15"/>
  <c r="QJ26"/>
  <c r="QJ42"/>
  <c r="QJ88"/>
  <c r="QJ56"/>
  <c r="QI104"/>
  <c r="QJ24"/>
  <c r="QJ58"/>
  <c r="QJ74"/>
  <c r="QI90"/>
  <c r="QJ10"/>
  <c r="QJ73"/>
  <c r="QJ41"/>
  <c r="PZ86"/>
  <c r="PZ84"/>
  <c r="PZ82"/>
  <c r="PZ80"/>
  <c r="PZ78"/>
  <c r="PZ39"/>
  <c r="PZ37"/>
  <c r="PZ35"/>
  <c r="PZ33"/>
  <c r="PZ31"/>
  <c r="PZ29"/>
  <c r="PY102"/>
  <c r="PZ22"/>
  <c r="PY100"/>
  <c r="PZ20"/>
  <c r="PY98"/>
  <c r="PZ18"/>
  <c r="PY96"/>
  <c r="PZ16"/>
  <c r="PY94"/>
  <c r="PZ14"/>
  <c r="PZ57"/>
  <c r="PZ55"/>
  <c r="PZ53"/>
  <c r="PZ51"/>
  <c r="PZ49"/>
  <c r="PZ47"/>
  <c r="PZ45"/>
  <c r="PZ40"/>
  <c r="PZ38"/>
  <c r="PZ36"/>
  <c r="PZ34"/>
  <c r="PZ32"/>
  <c r="PZ30"/>
  <c r="PZ28"/>
  <c r="PZ71"/>
  <c r="PZ69"/>
  <c r="PZ67"/>
  <c r="PZ65"/>
  <c r="PZ63"/>
  <c r="PZ61"/>
  <c r="PZ54"/>
  <c r="PZ52"/>
  <c r="PZ50"/>
  <c r="PZ48"/>
  <c r="PZ46"/>
  <c r="PZ89"/>
  <c r="PZ87"/>
  <c r="PZ85"/>
  <c r="PZ83"/>
  <c r="PZ81"/>
  <c r="PZ79"/>
  <c r="PZ77"/>
  <c r="PZ72"/>
  <c r="PZ70"/>
  <c r="PZ68"/>
  <c r="PZ66"/>
  <c r="PZ64"/>
  <c r="PZ62"/>
  <c r="PY105"/>
  <c r="PZ25"/>
  <c r="PY103"/>
  <c r="PZ23"/>
  <c r="PY101"/>
  <c r="PZ21"/>
  <c r="PY99"/>
  <c r="PZ19"/>
  <c r="PY97"/>
  <c r="PZ17"/>
  <c r="PY95"/>
  <c r="PZ15"/>
  <c r="PY93"/>
  <c r="PZ13"/>
  <c r="PZ58"/>
  <c r="PZ74"/>
  <c r="PY90"/>
  <c r="PZ10"/>
  <c r="PZ73"/>
  <c r="PZ41"/>
  <c r="PZ26"/>
  <c r="PZ42"/>
  <c r="PZ88"/>
  <c r="PZ56"/>
  <c r="PY104"/>
  <c r="PZ24"/>
  <c r="PP54"/>
  <c r="PP52"/>
  <c r="PP50"/>
  <c r="PP48"/>
  <c r="PP46"/>
  <c r="PP72"/>
  <c r="PP70"/>
  <c r="PP68"/>
  <c r="PP66"/>
  <c r="PP64"/>
  <c r="PP62"/>
  <c r="PP31"/>
  <c r="PP35"/>
  <c r="PP33"/>
  <c r="PP37"/>
  <c r="PP41"/>
  <c r="PP38"/>
  <c r="PP34"/>
  <c r="PP30"/>
  <c r="PP65"/>
  <c r="PP69"/>
  <c r="PP73"/>
  <c r="PP87"/>
  <c r="PP83"/>
  <c r="PP79"/>
  <c r="PO105"/>
  <c r="PP25"/>
  <c r="PO101"/>
  <c r="PP21"/>
  <c r="PO97"/>
  <c r="PP17"/>
  <c r="PP13"/>
  <c r="PR10"/>
  <c r="PP86"/>
  <c r="PP84"/>
  <c r="PP82"/>
  <c r="PP80"/>
  <c r="PP78"/>
  <c r="PP76"/>
  <c r="PO102"/>
  <c r="PP22"/>
  <c r="PO100"/>
  <c r="PP20"/>
  <c r="PO98"/>
  <c r="PP18"/>
  <c r="PO96"/>
  <c r="PP16"/>
  <c r="PO94"/>
  <c r="PP14"/>
  <c r="PP40"/>
  <c r="PP36"/>
  <c r="PP32"/>
  <c r="PP63"/>
  <c r="PP67"/>
  <c r="PP71"/>
  <c r="PP26"/>
  <c r="PP89"/>
  <c r="PP85"/>
  <c r="PP81"/>
  <c r="PP77"/>
  <c r="PO103"/>
  <c r="PP23"/>
  <c r="PO99"/>
  <c r="PP19"/>
  <c r="PO95"/>
  <c r="PP15"/>
  <c r="PP58"/>
  <c r="PP39"/>
  <c r="PR74"/>
  <c r="PR42"/>
  <c r="PO104"/>
  <c r="PF86"/>
  <c r="PF84"/>
  <c r="PF82"/>
  <c r="PF80"/>
  <c r="PF78"/>
  <c r="PF76"/>
  <c r="PF39"/>
  <c r="PF37"/>
  <c r="PF35"/>
  <c r="PF33"/>
  <c r="PF29"/>
  <c r="PE102"/>
  <c r="PF22"/>
  <c r="PE100"/>
  <c r="PF20"/>
  <c r="PE98"/>
  <c r="PF18"/>
  <c r="PF16"/>
  <c r="PE94"/>
  <c r="PF14"/>
  <c r="PF12"/>
  <c r="PF57"/>
  <c r="PF55"/>
  <c r="PF53"/>
  <c r="PF51"/>
  <c r="PF49"/>
  <c r="PF45"/>
  <c r="PF40"/>
  <c r="PF38"/>
  <c r="PF36"/>
  <c r="PF34"/>
  <c r="PF30"/>
  <c r="PF71"/>
  <c r="PF69"/>
  <c r="PF67"/>
  <c r="PF65"/>
  <c r="PF61"/>
  <c r="PF54"/>
  <c r="PF52"/>
  <c r="PF50"/>
  <c r="PF48"/>
  <c r="PF46"/>
  <c r="PF44"/>
  <c r="PF89"/>
  <c r="PF87"/>
  <c r="PF85"/>
  <c r="PF83"/>
  <c r="PF81"/>
  <c r="PF77"/>
  <c r="PF72"/>
  <c r="PF70"/>
  <c r="PF68"/>
  <c r="PF66"/>
  <c r="PF62"/>
  <c r="PE105"/>
  <c r="PF25"/>
  <c r="PE103"/>
  <c r="PF23"/>
  <c r="PE101"/>
  <c r="PF21"/>
  <c r="PE99"/>
  <c r="PF19"/>
  <c r="PE97"/>
  <c r="PF17"/>
  <c r="PE93"/>
  <c r="PF13"/>
  <c r="PF26"/>
  <c r="PF42"/>
  <c r="PF88"/>
  <c r="PF56"/>
  <c r="PE104"/>
  <c r="PF24"/>
  <c r="PF58"/>
  <c r="PF74"/>
  <c r="PE90"/>
  <c r="PF10"/>
  <c r="PF73"/>
  <c r="PF41"/>
  <c r="OV33"/>
  <c r="OV37"/>
  <c r="OV72"/>
  <c r="OV70"/>
  <c r="OV68"/>
  <c r="OV66"/>
  <c r="OV64"/>
  <c r="OV62"/>
  <c r="OV31"/>
  <c r="OV35"/>
  <c r="OV39"/>
  <c r="OV86"/>
  <c r="OV84"/>
  <c r="OV82"/>
  <c r="OV80"/>
  <c r="OV78"/>
  <c r="OV76"/>
  <c r="OV54"/>
  <c r="OV52"/>
  <c r="OV50"/>
  <c r="OV48"/>
  <c r="OV46"/>
  <c r="OU102"/>
  <c r="OV22"/>
  <c r="OU100"/>
  <c r="OV20"/>
  <c r="OU98"/>
  <c r="OV18"/>
  <c r="OU96"/>
  <c r="OV16"/>
  <c r="OU94"/>
  <c r="OV14"/>
  <c r="OV55"/>
  <c r="OV51"/>
  <c r="OV47"/>
  <c r="OV40"/>
  <c r="OV36"/>
  <c r="OV32"/>
  <c r="OV63"/>
  <c r="OV67"/>
  <c r="OV71"/>
  <c r="OV26"/>
  <c r="OV89"/>
  <c r="OV85"/>
  <c r="OV81"/>
  <c r="OV77"/>
  <c r="OU103"/>
  <c r="OV23"/>
  <c r="OU99"/>
  <c r="OV19"/>
  <c r="OU95"/>
  <c r="OV15"/>
  <c r="OV58"/>
  <c r="OV41"/>
  <c r="OX42"/>
  <c r="OU104"/>
  <c r="OV57"/>
  <c r="OV53"/>
  <c r="OV49"/>
  <c r="OV45"/>
  <c r="OV38"/>
  <c r="OV34"/>
  <c r="OV30"/>
  <c r="OV65"/>
  <c r="OV69"/>
  <c r="OV73"/>
  <c r="OV87"/>
  <c r="OV83"/>
  <c r="OV79"/>
  <c r="OU105"/>
  <c r="OV25"/>
  <c r="OU101"/>
  <c r="OV21"/>
  <c r="OU97"/>
  <c r="OV17"/>
  <c r="OV13"/>
  <c r="OX74"/>
  <c r="OX10"/>
  <c r="OU90"/>
  <c r="OL71"/>
  <c r="OL69"/>
  <c r="OL67"/>
  <c r="OL65"/>
  <c r="OL63"/>
  <c r="OL54"/>
  <c r="OL52"/>
  <c r="OL50"/>
  <c r="OL48"/>
  <c r="OL46"/>
  <c r="OL44"/>
  <c r="OL89"/>
  <c r="OL87"/>
  <c r="OL85"/>
  <c r="OL83"/>
  <c r="OL81"/>
  <c r="OL79"/>
  <c r="OL72"/>
  <c r="OL70"/>
  <c r="OL68"/>
  <c r="OL66"/>
  <c r="OL62"/>
  <c r="OL60"/>
  <c r="OK105"/>
  <c r="OL25"/>
  <c r="OK103"/>
  <c r="OL23"/>
  <c r="OK101"/>
  <c r="OL21"/>
  <c r="OK99"/>
  <c r="OL19"/>
  <c r="OK97"/>
  <c r="OL17"/>
  <c r="OK95"/>
  <c r="OL15"/>
  <c r="OL86"/>
  <c r="OL84"/>
  <c r="OL82"/>
  <c r="OL80"/>
  <c r="OL78"/>
  <c r="OL76"/>
  <c r="OL39"/>
  <c r="OL37"/>
  <c r="OL35"/>
  <c r="OL33"/>
  <c r="OL31"/>
  <c r="OK102"/>
  <c r="OL22"/>
  <c r="OK100"/>
  <c r="OL20"/>
  <c r="OK98"/>
  <c r="OL18"/>
  <c r="OL16"/>
  <c r="OK94"/>
  <c r="OL14"/>
  <c r="OK92"/>
  <c r="OL12"/>
  <c r="OL57"/>
  <c r="OL55"/>
  <c r="OL53"/>
  <c r="OL51"/>
  <c r="OL49"/>
  <c r="OL47"/>
  <c r="OL40"/>
  <c r="OK104"/>
  <c r="OL38"/>
  <c r="OL36"/>
  <c r="OL34"/>
  <c r="OL30"/>
  <c r="OL28"/>
  <c r="OL26"/>
  <c r="OL42"/>
  <c r="OL58"/>
  <c r="OL74"/>
  <c r="OK90"/>
  <c r="OL10"/>
  <c r="OL73"/>
  <c r="OL41"/>
  <c r="V23"/>
  <c r="U103"/>
  <c r="V21"/>
  <c r="U101"/>
  <c r="V19"/>
  <c r="U99"/>
  <c r="V17"/>
  <c r="U97"/>
  <c r="AZ23"/>
  <c r="AY103"/>
  <c r="AZ19"/>
  <c r="AY99"/>
  <c r="AZ15"/>
  <c r="AY95"/>
  <c r="V24"/>
  <c r="U104"/>
  <c r="V22"/>
  <c r="U102"/>
  <c r="V20"/>
  <c r="U100"/>
  <c r="V14"/>
  <c r="U94"/>
  <c r="AP25"/>
  <c r="AO105"/>
  <c r="AP23"/>
  <c r="AO103"/>
  <c r="AP21"/>
  <c r="AO101"/>
  <c r="AP19"/>
  <c r="AO99"/>
  <c r="AP17"/>
  <c r="AO97"/>
  <c r="AP13"/>
  <c r="V25"/>
  <c r="U105"/>
  <c r="GI90"/>
  <c r="LS90"/>
  <c r="LT90" s="1"/>
  <c r="AF23"/>
  <c r="AE103"/>
  <c r="AF21"/>
  <c r="AE101"/>
  <c r="AF19"/>
  <c r="AE99"/>
  <c r="AF17"/>
  <c r="AE97"/>
  <c r="AF10"/>
  <c r="AH10" s="1"/>
  <c r="AE90"/>
  <c r="AF90" s="1"/>
  <c r="AF25"/>
  <c r="AE105"/>
  <c r="AZ21"/>
  <c r="AY101"/>
  <c r="AZ17"/>
  <c r="AY97"/>
  <c r="AZ10"/>
  <c r="BB10" s="1"/>
  <c r="AY90"/>
  <c r="AZ90" s="1"/>
  <c r="BB90" s="1"/>
  <c r="AF24"/>
  <c r="AE104"/>
  <c r="AF22"/>
  <c r="AE102"/>
  <c r="AF20"/>
  <c r="AE100"/>
  <c r="AF18"/>
  <c r="AE98"/>
  <c r="AF16"/>
  <c r="AE96"/>
  <c r="AF14"/>
  <c r="AE94"/>
  <c r="AZ24"/>
  <c r="AY104"/>
  <c r="AZ22"/>
  <c r="AY102"/>
  <c r="AZ20"/>
  <c r="AY100"/>
  <c r="AZ18"/>
  <c r="AY98"/>
  <c r="AZ16"/>
  <c r="AY96"/>
  <c r="AZ12"/>
  <c r="AY92"/>
  <c r="AZ25"/>
  <c r="AY105"/>
  <c r="AP24"/>
  <c r="AO104"/>
  <c r="AP22"/>
  <c r="AO102"/>
  <c r="AP20"/>
  <c r="AO100"/>
  <c r="AP18"/>
  <c r="AP16"/>
  <c r="AO96"/>
  <c r="AP14"/>
  <c r="AO94"/>
  <c r="OB84"/>
  <c r="OB80"/>
  <c r="OB76"/>
  <c r="OB39"/>
  <c r="OB35"/>
  <c r="OB20"/>
  <c r="OA96"/>
  <c r="OB16"/>
  <c r="OA92"/>
  <c r="OB12"/>
  <c r="OB57"/>
  <c r="OB53"/>
  <c r="OB49"/>
  <c r="OB38"/>
  <c r="OB34"/>
  <c r="OB71"/>
  <c r="OB69"/>
  <c r="OB67"/>
  <c r="OB65"/>
  <c r="OB54"/>
  <c r="OB52"/>
  <c r="OB50"/>
  <c r="OB48"/>
  <c r="OB46"/>
  <c r="OB44"/>
  <c r="OB89"/>
  <c r="OB87"/>
  <c r="OB85"/>
  <c r="OB83"/>
  <c r="OB81"/>
  <c r="OB72"/>
  <c r="OB70"/>
  <c r="OB66"/>
  <c r="OB64"/>
  <c r="OB60"/>
  <c r="OA105"/>
  <c r="OB25"/>
  <c r="OA103"/>
  <c r="OB23"/>
  <c r="OA101"/>
  <c r="OB21"/>
  <c r="OA99"/>
  <c r="OB19"/>
  <c r="OA97"/>
  <c r="OB17"/>
  <c r="OB26"/>
  <c r="OB42"/>
  <c r="OB88"/>
  <c r="OB56"/>
  <c r="OA104"/>
  <c r="OB24"/>
  <c r="OB58"/>
  <c r="OB74"/>
  <c r="OA90"/>
  <c r="OB10"/>
  <c r="OB86"/>
  <c r="OB82"/>
  <c r="OB78"/>
  <c r="OB40"/>
  <c r="OB32"/>
  <c r="OB28"/>
  <c r="OA102"/>
  <c r="OB22"/>
  <c r="OA98"/>
  <c r="OB18"/>
  <c r="OB14"/>
  <c r="OB73"/>
  <c r="OB55"/>
  <c r="OB51"/>
  <c r="OB41"/>
  <c r="OB37"/>
  <c r="OB33"/>
  <c r="NR86"/>
  <c r="NR84"/>
  <c r="NR82"/>
  <c r="NR80"/>
  <c r="NR78"/>
  <c r="NR39"/>
  <c r="NR37"/>
  <c r="NR35"/>
  <c r="NR33"/>
  <c r="NR31"/>
  <c r="NQ102"/>
  <c r="NR22"/>
  <c r="NQ100"/>
  <c r="NR20"/>
  <c r="NR18"/>
  <c r="NQ96"/>
  <c r="NR16"/>
  <c r="NQ94"/>
  <c r="NR14"/>
  <c r="NR57"/>
  <c r="NR55"/>
  <c r="NR53"/>
  <c r="NR51"/>
  <c r="NR49"/>
  <c r="NR47"/>
  <c r="NR40"/>
  <c r="NR38"/>
  <c r="NR36"/>
  <c r="NR32"/>
  <c r="NR30"/>
  <c r="NR71"/>
  <c r="NR69"/>
  <c r="NR67"/>
  <c r="NR65"/>
  <c r="NR63"/>
  <c r="NR54"/>
  <c r="NR52"/>
  <c r="NR50"/>
  <c r="NR48"/>
  <c r="NR46"/>
  <c r="NR89"/>
  <c r="NR87"/>
  <c r="NR85"/>
  <c r="NR83"/>
  <c r="NR81"/>
  <c r="NR79"/>
  <c r="NR72"/>
  <c r="NR70"/>
  <c r="NR68"/>
  <c r="NR64"/>
  <c r="NR62"/>
  <c r="NQ105"/>
  <c r="NR25"/>
  <c r="NQ103"/>
  <c r="NR23"/>
  <c r="NQ101"/>
  <c r="NR21"/>
  <c r="NQ99"/>
  <c r="NR19"/>
  <c r="NQ97"/>
  <c r="NR17"/>
  <c r="NQ95"/>
  <c r="NR15"/>
  <c r="NR26"/>
  <c r="NR42"/>
  <c r="NR88"/>
  <c r="NR56"/>
  <c r="NQ104"/>
  <c r="NR24"/>
  <c r="NR58"/>
  <c r="NR74"/>
  <c r="NQ90"/>
  <c r="NR10"/>
  <c r="NR73"/>
  <c r="NR41"/>
  <c r="NH86"/>
  <c r="NH84"/>
  <c r="NH82"/>
  <c r="NH80"/>
  <c r="NH78"/>
  <c r="NH39"/>
  <c r="NH37"/>
  <c r="NH35"/>
  <c r="NH33"/>
  <c r="NH31"/>
  <c r="NG102"/>
  <c r="NH22"/>
  <c r="NG100"/>
  <c r="NH20"/>
  <c r="NH18"/>
  <c r="NG96"/>
  <c r="NH16"/>
  <c r="NG94"/>
  <c r="NH14"/>
  <c r="NH57"/>
  <c r="NH55"/>
  <c r="NH53"/>
  <c r="NH51"/>
  <c r="NH49"/>
  <c r="NH47"/>
  <c r="NH40"/>
  <c r="NH38"/>
  <c r="NH36"/>
  <c r="NH32"/>
  <c r="NH30"/>
  <c r="NH71"/>
  <c r="NH69"/>
  <c r="NH67"/>
  <c r="NH65"/>
  <c r="NH63"/>
  <c r="NH54"/>
  <c r="NH52"/>
  <c r="NH50"/>
  <c r="NH48"/>
  <c r="NH46"/>
  <c r="NH89"/>
  <c r="NH87"/>
  <c r="NH85"/>
  <c r="NH83"/>
  <c r="NH81"/>
  <c r="NH79"/>
  <c r="NH72"/>
  <c r="NH70"/>
  <c r="NH68"/>
  <c r="NH64"/>
  <c r="NH62"/>
  <c r="NG105"/>
  <c r="NH25"/>
  <c r="NG103"/>
  <c r="NH23"/>
  <c r="NG101"/>
  <c r="NH21"/>
  <c r="NG99"/>
  <c r="NH19"/>
  <c r="NG97"/>
  <c r="NH17"/>
  <c r="NG95"/>
  <c r="NH15"/>
  <c r="NH26"/>
  <c r="NH42"/>
  <c r="NH88"/>
  <c r="NH56"/>
  <c r="NG104"/>
  <c r="NH24"/>
  <c r="NH58"/>
  <c r="NH74"/>
  <c r="NG90"/>
  <c r="NH10"/>
  <c r="NH73"/>
  <c r="NH41"/>
  <c r="MX86"/>
  <c r="MX84"/>
  <c r="MX82"/>
  <c r="MX80"/>
  <c r="MX78"/>
  <c r="MX76"/>
  <c r="MX39"/>
  <c r="MX37"/>
  <c r="MX33"/>
  <c r="MX31"/>
  <c r="MW102"/>
  <c r="MX22"/>
  <c r="MX20"/>
  <c r="MX18"/>
  <c r="MW96"/>
  <c r="MX16"/>
  <c r="MW94"/>
  <c r="MX14"/>
  <c r="MX12"/>
  <c r="MX57"/>
  <c r="MX55"/>
  <c r="MX53"/>
  <c r="MX49"/>
  <c r="MX47"/>
  <c r="MX40"/>
  <c r="MX38"/>
  <c r="MX32"/>
  <c r="MX30"/>
  <c r="MX71"/>
  <c r="MX69"/>
  <c r="MX65"/>
  <c r="MX63"/>
  <c r="MX54"/>
  <c r="MX52"/>
  <c r="MX50"/>
  <c r="MX48"/>
  <c r="MX46"/>
  <c r="MX44"/>
  <c r="MX89"/>
  <c r="MX87"/>
  <c r="MX85"/>
  <c r="MX81"/>
  <c r="MX79"/>
  <c r="MX72"/>
  <c r="MX70"/>
  <c r="MX64"/>
  <c r="MX62"/>
  <c r="MW105"/>
  <c r="MX25"/>
  <c r="MW103"/>
  <c r="MX23"/>
  <c r="MW101"/>
  <c r="MX21"/>
  <c r="MW97"/>
  <c r="MX17"/>
  <c r="MW95"/>
  <c r="MX15"/>
  <c r="MX26"/>
  <c r="MX42"/>
  <c r="MX88"/>
  <c r="MX56"/>
  <c r="MW104"/>
  <c r="MX24"/>
  <c r="MX58"/>
  <c r="MX74"/>
  <c r="MW90"/>
  <c r="MX10"/>
  <c r="MX73"/>
  <c r="MX41"/>
  <c r="MN84"/>
  <c r="MN80"/>
  <c r="MN39"/>
  <c r="MN35"/>
  <c r="MN31"/>
  <c r="MM100"/>
  <c r="MN20"/>
  <c r="MM96"/>
  <c r="MN16"/>
  <c r="MN57"/>
  <c r="MN53"/>
  <c r="MN49"/>
  <c r="MN38"/>
  <c r="MN30"/>
  <c r="MN71"/>
  <c r="MN69"/>
  <c r="MN67"/>
  <c r="MN65"/>
  <c r="MN63"/>
  <c r="MN54"/>
  <c r="MN52"/>
  <c r="MN50"/>
  <c r="MN48"/>
  <c r="MN46"/>
  <c r="MN89"/>
  <c r="MN87"/>
  <c r="MN85"/>
  <c r="MN83"/>
  <c r="MN81"/>
  <c r="MN79"/>
  <c r="MN72"/>
  <c r="MN70"/>
  <c r="MN68"/>
  <c r="MN64"/>
  <c r="MN62"/>
  <c r="MM105"/>
  <c r="MN25"/>
  <c r="MM103"/>
  <c r="MN23"/>
  <c r="MM101"/>
  <c r="MN21"/>
  <c r="MM99"/>
  <c r="MN19"/>
  <c r="MM97"/>
  <c r="MN17"/>
  <c r="MM95"/>
  <c r="MN15"/>
  <c r="MN26"/>
  <c r="MN42"/>
  <c r="MN88"/>
  <c r="MN56"/>
  <c r="MM104"/>
  <c r="MN24"/>
  <c r="MN58"/>
  <c r="MN74"/>
  <c r="MM90"/>
  <c r="MN10"/>
  <c r="MN86"/>
  <c r="MN82"/>
  <c r="MN78"/>
  <c r="MN40"/>
  <c r="MN36"/>
  <c r="MN32"/>
  <c r="MM102"/>
  <c r="MN22"/>
  <c r="MN18"/>
  <c r="MM94"/>
  <c r="MN14"/>
  <c r="MN73"/>
  <c r="MN55"/>
  <c r="MN51"/>
  <c r="MN47"/>
  <c r="MN41"/>
  <c r="MN37"/>
  <c r="MN33"/>
  <c r="MD86"/>
  <c r="MD84"/>
  <c r="MD82"/>
  <c r="MD80"/>
  <c r="MD78"/>
  <c r="MD39"/>
  <c r="MD37"/>
  <c r="MD35"/>
  <c r="MD33"/>
  <c r="MD31"/>
  <c r="MC102"/>
  <c r="MD22"/>
  <c r="MC100"/>
  <c r="MD20"/>
  <c r="MC96"/>
  <c r="MD16"/>
  <c r="MC94"/>
  <c r="MD14"/>
  <c r="MD57"/>
  <c r="MD55"/>
  <c r="MD53"/>
  <c r="MD51"/>
  <c r="MD49"/>
  <c r="MD47"/>
  <c r="MD40"/>
  <c r="MD38"/>
  <c r="MD36"/>
  <c r="MD32"/>
  <c r="MD30"/>
  <c r="MD71"/>
  <c r="MD69"/>
  <c r="MD67"/>
  <c r="MD65"/>
  <c r="MD63"/>
  <c r="MD54"/>
  <c r="MD52"/>
  <c r="MD50"/>
  <c r="MD48"/>
  <c r="MD46"/>
  <c r="MD89"/>
  <c r="MD87"/>
  <c r="MD85"/>
  <c r="MD83"/>
  <c r="MD81"/>
  <c r="MD79"/>
  <c r="MD72"/>
  <c r="MD70"/>
  <c r="MD68"/>
  <c r="MD64"/>
  <c r="MD62"/>
  <c r="MC105"/>
  <c r="MD25"/>
  <c r="MC103"/>
  <c r="MD23"/>
  <c r="MC101"/>
  <c r="MD21"/>
  <c r="MC99"/>
  <c r="MD19"/>
  <c r="MC97"/>
  <c r="MD17"/>
  <c r="MC95"/>
  <c r="MD15"/>
  <c r="MD58"/>
  <c r="MD74"/>
  <c r="MC90"/>
  <c r="MD10"/>
  <c r="MD73"/>
  <c r="MD41"/>
  <c r="MD26"/>
  <c r="MD42"/>
  <c r="MD88"/>
  <c r="MD56"/>
  <c r="MC104"/>
  <c r="MD24"/>
  <c r="LT54"/>
  <c r="LT52"/>
  <c r="LT48"/>
  <c r="LT46"/>
  <c r="LT72"/>
  <c r="LT70"/>
  <c r="LT68"/>
  <c r="LT66"/>
  <c r="LT64"/>
  <c r="LT62"/>
  <c r="LT31"/>
  <c r="LT35"/>
  <c r="LT39"/>
  <c r="LT33"/>
  <c r="LT37"/>
  <c r="LT38"/>
  <c r="LT30"/>
  <c r="LT65"/>
  <c r="LT69"/>
  <c r="LT73"/>
  <c r="LT87"/>
  <c r="LT83"/>
  <c r="LT79"/>
  <c r="LS105"/>
  <c r="LT25"/>
  <c r="LS101"/>
  <c r="LT21"/>
  <c r="LS97"/>
  <c r="LT17"/>
  <c r="LT13"/>
  <c r="LT41"/>
  <c r="LV10"/>
  <c r="LT86"/>
  <c r="LT84"/>
  <c r="LT80"/>
  <c r="LT78"/>
  <c r="LS102"/>
  <c r="LT22"/>
  <c r="LS100"/>
  <c r="LT20"/>
  <c r="LS96"/>
  <c r="LT16"/>
  <c r="LS94"/>
  <c r="LT14"/>
  <c r="LT40"/>
  <c r="LT36"/>
  <c r="LT32"/>
  <c r="LT63"/>
  <c r="LT67"/>
  <c r="LT71"/>
  <c r="LT26"/>
  <c r="LT89"/>
  <c r="LT85"/>
  <c r="LT81"/>
  <c r="LT77"/>
  <c r="LS103"/>
  <c r="LT23"/>
  <c r="LS99"/>
  <c r="LT19"/>
  <c r="LS95"/>
  <c r="LT15"/>
  <c r="LT58"/>
  <c r="LV74"/>
  <c r="LV42"/>
  <c r="LS104"/>
  <c r="LJ86"/>
  <c r="LJ84"/>
  <c r="LJ82"/>
  <c r="LJ80"/>
  <c r="LJ78"/>
  <c r="LJ39"/>
  <c r="LJ37"/>
  <c r="LJ35"/>
  <c r="LJ33"/>
  <c r="LJ31"/>
  <c r="LI102"/>
  <c r="LJ22"/>
  <c r="LI100"/>
  <c r="LJ20"/>
  <c r="LI98"/>
  <c r="LJ18"/>
  <c r="LI96"/>
  <c r="LJ16"/>
  <c r="LI94"/>
  <c r="LJ14"/>
  <c r="LJ57"/>
  <c r="LJ55"/>
  <c r="LJ53"/>
  <c r="LJ51"/>
  <c r="LJ49"/>
  <c r="LJ47"/>
  <c r="LJ40"/>
  <c r="LJ38"/>
  <c r="LJ36"/>
  <c r="LJ34"/>
  <c r="LJ32"/>
  <c r="LJ30"/>
  <c r="LJ71"/>
  <c r="LJ69"/>
  <c r="LJ67"/>
  <c r="LJ65"/>
  <c r="LJ63"/>
  <c r="LJ54"/>
  <c r="LJ52"/>
  <c r="LJ50"/>
  <c r="LJ48"/>
  <c r="LJ46"/>
  <c r="LJ89"/>
  <c r="LJ87"/>
  <c r="LJ85"/>
  <c r="LJ83"/>
  <c r="LJ81"/>
  <c r="LJ79"/>
  <c r="LJ72"/>
  <c r="LJ70"/>
  <c r="LJ68"/>
  <c r="LJ66"/>
  <c r="LJ64"/>
  <c r="LJ62"/>
  <c r="LI105"/>
  <c r="LJ25"/>
  <c r="LI103"/>
  <c r="LJ23"/>
  <c r="LI101"/>
  <c r="LJ21"/>
  <c r="LI99"/>
  <c r="LJ19"/>
  <c r="LI97"/>
  <c r="LJ17"/>
  <c r="LI95"/>
  <c r="LJ15"/>
  <c r="LJ58"/>
  <c r="LJ74"/>
  <c r="LI90"/>
  <c r="LJ10"/>
  <c r="LJ26"/>
  <c r="LJ42"/>
  <c r="LJ88"/>
  <c r="LJ56"/>
  <c r="LI104"/>
  <c r="LJ24"/>
  <c r="LJ73"/>
  <c r="LJ41"/>
  <c r="KZ54"/>
  <c r="KZ52"/>
  <c r="KZ48"/>
  <c r="KZ46"/>
  <c r="KZ70"/>
  <c r="KZ66"/>
  <c r="KZ62"/>
  <c r="KZ33"/>
  <c r="KZ37"/>
  <c r="KZ41"/>
  <c r="KZ72"/>
  <c r="KZ68"/>
  <c r="KZ64"/>
  <c r="KZ31"/>
  <c r="KZ35"/>
  <c r="KZ39"/>
  <c r="KZ40"/>
  <c r="KZ36"/>
  <c r="KZ32"/>
  <c r="KZ61"/>
  <c r="KZ65"/>
  <c r="KZ69"/>
  <c r="KZ73"/>
  <c r="KZ87"/>
  <c r="KZ83"/>
  <c r="KZ79"/>
  <c r="KY105"/>
  <c r="KZ25"/>
  <c r="KY101"/>
  <c r="KZ21"/>
  <c r="KY97"/>
  <c r="KZ17"/>
  <c r="KZ13"/>
  <c r="LB74"/>
  <c r="LB10"/>
  <c r="LB42"/>
  <c r="KY104"/>
  <c r="KZ86"/>
  <c r="KZ84"/>
  <c r="KZ82"/>
  <c r="KZ80"/>
  <c r="KZ78"/>
  <c r="KY102"/>
  <c r="KZ22"/>
  <c r="KY100"/>
  <c r="KZ20"/>
  <c r="KY96"/>
  <c r="KZ16"/>
  <c r="KY94"/>
  <c r="KZ14"/>
  <c r="KZ38"/>
  <c r="KZ34"/>
  <c r="KZ30"/>
  <c r="KZ63"/>
  <c r="KZ67"/>
  <c r="KZ71"/>
  <c r="KZ26"/>
  <c r="KZ89"/>
  <c r="KZ85"/>
  <c r="KZ81"/>
  <c r="KZ77"/>
  <c r="KY103"/>
  <c r="KZ23"/>
  <c r="KY99"/>
  <c r="KZ19"/>
  <c r="KY95"/>
  <c r="KZ15"/>
  <c r="KZ58"/>
  <c r="KP38"/>
  <c r="KP30"/>
  <c r="KP88"/>
  <c r="KP86"/>
  <c r="KP84"/>
  <c r="KP80"/>
  <c r="KP78"/>
  <c r="KO104"/>
  <c r="KP24"/>
  <c r="KO102"/>
  <c r="KP22"/>
  <c r="KO100"/>
  <c r="KP20"/>
  <c r="KO96"/>
  <c r="KP16"/>
  <c r="KO94"/>
  <c r="KP14"/>
  <c r="KP79"/>
  <c r="KP83"/>
  <c r="KP87"/>
  <c r="KO97"/>
  <c r="KP17"/>
  <c r="KO101"/>
  <c r="KP21"/>
  <c r="KO105"/>
  <c r="KP25"/>
  <c r="KP71"/>
  <c r="KP67"/>
  <c r="KP63"/>
  <c r="KP56"/>
  <c r="KP52"/>
  <c r="KP48"/>
  <c r="KP42"/>
  <c r="KP47"/>
  <c r="KP51"/>
  <c r="KP55"/>
  <c r="KO90"/>
  <c r="KP10"/>
  <c r="KP89"/>
  <c r="KP85"/>
  <c r="KP81"/>
  <c r="KP36"/>
  <c r="KP32"/>
  <c r="KO103"/>
  <c r="KP23"/>
  <c r="KO99"/>
  <c r="KP19"/>
  <c r="KO95"/>
  <c r="KP15"/>
  <c r="KR26"/>
  <c r="KR58"/>
  <c r="KP70"/>
  <c r="KP68"/>
  <c r="KP64"/>
  <c r="KP62"/>
  <c r="KP73"/>
  <c r="KP69"/>
  <c r="KP65"/>
  <c r="KP61"/>
  <c r="KP54"/>
  <c r="KP46"/>
  <c r="KP74"/>
  <c r="KP49"/>
  <c r="KP53"/>
  <c r="KP57"/>
  <c r="KF86"/>
  <c r="KF84"/>
  <c r="KF82"/>
  <c r="KF80"/>
  <c r="KF78"/>
  <c r="KF39"/>
  <c r="KF37"/>
  <c r="KF35"/>
  <c r="KF33"/>
  <c r="KF31"/>
  <c r="KE102"/>
  <c r="KF22"/>
  <c r="KE100"/>
  <c r="KF20"/>
  <c r="KF18"/>
  <c r="KE96"/>
  <c r="KF16"/>
  <c r="KE94"/>
  <c r="KF14"/>
  <c r="KF57"/>
  <c r="KF55"/>
  <c r="KF53"/>
  <c r="KF51"/>
  <c r="KF49"/>
  <c r="KF47"/>
  <c r="KF40"/>
  <c r="KF38"/>
  <c r="KF36"/>
  <c r="KF32"/>
  <c r="KF30"/>
  <c r="KF71"/>
  <c r="KF69"/>
  <c r="KF67"/>
  <c r="KF65"/>
  <c r="KF63"/>
  <c r="KF54"/>
  <c r="KF52"/>
  <c r="KF50"/>
  <c r="KF48"/>
  <c r="KF46"/>
  <c r="KF89"/>
  <c r="KF87"/>
  <c r="KF85"/>
  <c r="KF83"/>
  <c r="KF81"/>
  <c r="KF79"/>
  <c r="KF72"/>
  <c r="KF70"/>
  <c r="KF68"/>
  <c r="KF64"/>
  <c r="KF62"/>
  <c r="KE105"/>
  <c r="KF25"/>
  <c r="KE103"/>
  <c r="KF23"/>
  <c r="KE101"/>
  <c r="KF21"/>
  <c r="KE99"/>
  <c r="KF19"/>
  <c r="KE97"/>
  <c r="KF17"/>
  <c r="KE95"/>
  <c r="KF15"/>
  <c r="KF58"/>
  <c r="KF74"/>
  <c r="KE90"/>
  <c r="KF10"/>
  <c r="KF73"/>
  <c r="KF41"/>
  <c r="KF26"/>
  <c r="KF42"/>
  <c r="KF88"/>
  <c r="KF56"/>
  <c r="KE104"/>
  <c r="KF24"/>
  <c r="JV62"/>
  <c r="JV52"/>
  <c r="JV48"/>
  <c r="JV70"/>
  <c r="JV66"/>
  <c r="JV31"/>
  <c r="JV35"/>
  <c r="JV39"/>
  <c r="JV38"/>
  <c r="JV34"/>
  <c r="JV30"/>
  <c r="JV61"/>
  <c r="JV65"/>
  <c r="JV69"/>
  <c r="JV73"/>
  <c r="JV87"/>
  <c r="JV83"/>
  <c r="JV79"/>
  <c r="JV72"/>
  <c r="JV68"/>
  <c r="JV64"/>
  <c r="JU105"/>
  <c r="JV25"/>
  <c r="JU101"/>
  <c r="JV21"/>
  <c r="JU97"/>
  <c r="JV17"/>
  <c r="JU93"/>
  <c r="JV13"/>
  <c r="JV54"/>
  <c r="JV50"/>
  <c r="JV46"/>
  <c r="JV41"/>
  <c r="JV37"/>
  <c r="JV33"/>
  <c r="JV29"/>
  <c r="JX10"/>
  <c r="JV90"/>
  <c r="JV86"/>
  <c r="JV84"/>
  <c r="JV82"/>
  <c r="JV80"/>
  <c r="JV78"/>
  <c r="JU102"/>
  <c r="JV22"/>
  <c r="JU100"/>
  <c r="JV20"/>
  <c r="JU98"/>
  <c r="JV18"/>
  <c r="JU96"/>
  <c r="JV16"/>
  <c r="JU94"/>
  <c r="JV14"/>
  <c r="JV40"/>
  <c r="JV36"/>
  <c r="JV32"/>
  <c r="JV28"/>
  <c r="JV63"/>
  <c r="JV67"/>
  <c r="JV71"/>
  <c r="JV26"/>
  <c r="JV89"/>
  <c r="JV85"/>
  <c r="JV81"/>
  <c r="JV77"/>
  <c r="JU103"/>
  <c r="JV23"/>
  <c r="JU99"/>
  <c r="JV19"/>
  <c r="JU95"/>
  <c r="JV15"/>
  <c r="JV58"/>
  <c r="JX74"/>
  <c r="JX42"/>
  <c r="JU104"/>
  <c r="JL86"/>
  <c r="JL84"/>
  <c r="JL82"/>
  <c r="JL80"/>
  <c r="JL78"/>
  <c r="JL39"/>
  <c r="JL37"/>
  <c r="JL35"/>
  <c r="JL33"/>
  <c r="JL22"/>
  <c r="JK100"/>
  <c r="JL20"/>
  <c r="JL18"/>
  <c r="JK96"/>
  <c r="JL16"/>
  <c r="JK94"/>
  <c r="JL14"/>
  <c r="JL57"/>
  <c r="JL55"/>
  <c r="JL53"/>
  <c r="JL51"/>
  <c r="JL49"/>
  <c r="JL40"/>
  <c r="JL36"/>
  <c r="JL32"/>
  <c r="JL30"/>
  <c r="JL71"/>
  <c r="JL69"/>
  <c r="JL67"/>
  <c r="JL65"/>
  <c r="JL54"/>
  <c r="JL52"/>
  <c r="JL50"/>
  <c r="JL48"/>
  <c r="JL46"/>
  <c r="JL89"/>
  <c r="JL87"/>
  <c r="JL85"/>
  <c r="JL83"/>
  <c r="JL81"/>
  <c r="JL72"/>
  <c r="JL68"/>
  <c r="JL64"/>
  <c r="JL62"/>
  <c r="JK105"/>
  <c r="JL25"/>
  <c r="JK103"/>
  <c r="JL23"/>
  <c r="JK101"/>
  <c r="JL21"/>
  <c r="JK99"/>
  <c r="JL19"/>
  <c r="JK97"/>
  <c r="JL17"/>
  <c r="JL58"/>
  <c r="JL74"/>
  <c r="JK90"/>
  <c r="JL10"/>
  <c r="JL26"/>
  <c r="JL42"/>
  <c r="JL88"/>
  <c r="JL56"/>
  <c r="JK104"/>
  <c r="JL24"/>
  <c r="JL73"/>
  <c r="JL41"/>
  <c r="JB54"/>
  <c r="JB52"/>
  <c r="JB50"/>
  <c r="JB48"/>
  <c r="JB46"/>
  <c r="JB40"/>
  <c r="JA104"/>
  <c r="JB38"/>
  <c r="JB36"/>
  <c r="JB34"/>
  <c r="JB32"/>
  <c r="JB30"/>
  <c r="JB33"/>
  <c r="JB37"/>
  <c r="JB41"/>
  <c r="JB31"/>
  <c r="JB35"/>
  <c r="JB39"/>
  <c r="JB86"/>
  <c r="JB84"/>
  <c r="JB82"/>
  <c r="JB80"/>
  <c r="JB78"/>
  <c r="JA102"/>
  <c r="JB22"/>
  <c r="JA100"/>
  <c r="JB20"/>
  <c r="JA98"/>
  <c r="JB18"/>
  <c r="JA96"/>
  <c r="JB16"/>
  <c r="JA94"/>
  <c r="JB14"/>
  <c r="JB87"/>
  <c r="JB83"/>
  <c r="JB79"/>
  <c r="JB72"/>
  <c r="JB68"/>
  <c r="JB64"/>
  <c r="JA103"/>
  <c r="JB23"/>
  <c r="JA99"/>
  <c r="JB19"/>
  <c r="JA95"/>
  <c r="JB15"/>
  <c r="JB65"/>
  <c r="JB69"/>
  <c r="JB73"/>
  <c r="JD74"/>
  <c r="JD10"/>
  <c r="JB89"/>
  <c r="JB85"/>
  <c r="JB81"/>
  <c r="JB77"/>
  <c r="JB70"/>
  <c r="JB66"/>
  <c r="JB62"/>
  <c r="JA105"/>
  <c r="JB25"/>
  <c r="JB21"/>
  <c r="JA101"/>
  <c r="JB17"/>
  <c r="JA97"/>
  <c r="JB13"/>
  <c r="JB58"/>
  <c r="JB63"/>
  <c r="JB67"/>
  <c r="JB71"/>
  <c r="JB26"/>
  <c r="JD42"/>
  <c r="IR86"/>
  <c r="IR84"/>
  <c r="IR82"/>
  <c r="IR80"/>
  <c r="IR78"/>
  <c r="IR39"/>
  <c r="IR37"/>
  <c r="IR35"/>
  <c r="IR33"/>
  <c r="IR31"/>
  <c r="IQ102"/>
  <c r="IR22"/>
  <c r="IQ100"/>
  <c r="IR20"/>
  <c r="IQ98"/>
  <c r="IR18"/>
  <c r="IQ96"/>
  <c r="IR16"/>
  <c r="IQ94"/>
  <c r="IR14"/>
  <c r="IR57"/>
  <c r="IR55"/>
  <c r="IR53"/>
  <c r="IR51"/>
  <c r="IR49"/>
  <c r="IR47"/>
  <c r="IR40"/>
  <c r="IR38"/>
  <c r="IR36"/>
  <c r="IR34"/>
  <c r="IR32"/>
  <c r="IR30"/>
  <c r="IR71"/>
  <c r="IR69"/>
  <c r="IR67"/>
  <c r="IR65"/>
  <c r="IR63"/>
  <c r="IR54"/>
  <c r="IR52"/>
  <c r="IR50"/>
  <c r="IR48"/>
  <c r="IR46"/>
  <c r="IR89"/>
  <c r="IR87"/>
  <c r="IR85"/>
  <c r="IR83"/>
  <c r="IR81"/>
  <c r="IR79"/>
  <c r="IR72"/>
  <c r="IR70"/>
  <c r="IR68"/>
  <c r="IR66"/>
  <c r="IR64"/>
  <c r="IR62"/>
  <c r="IQ105"/>
  <c r="IR25"/>
  <c r="IQ103"/>
  <c r="IR23"/>
  <c r="IQ101"/>
  <c r="IR21"/>
  <c r="IQ99"/>
  <c r="IR19"/>
  <c r="IQ97"/>
  <c r="IR17"/>
  <c r="IQ95"/>
  <c r="IR15"/>
  <c r="IR26"/>
  <c r="IR42"/>
  <c r="IR88"/>
  <c r="IR56"/>
  <c r="IQ104"/>
  <c r="IR24"/>
  <c r="IR58"/>
  <c r="IR74"/>
  <c r="IQ90"/>
  <c r="IR10"/>
  <c r="IR73"/>
  <c r="IR41"/>
  <c r="IH33"/>
  <c r="IG97"/>
  <c r="IH37"/>
  <c r="IG101"/>
  <c r="IH41"/>
  <c r="IG105"/>
  <c r="IH54"/>
  <c r="IH48"/>
  <c r="IH46"/>
  <c r="IG102"/>
  <c r="IH22"/>
  <c r="IG96"/>
  <c r="IH16"/>
  <c r="IH72"/>
  <c r="IH70"/>
  <c r="IH64"/>
  <c r="IH31"/>
  <c r="IG95"/>
  <c r="IH35"/>
  <c r="IG99"/>
  <c r="IH39"/>
  <c r="IG103"/>
  <c r="IH86"/>
  <c r="IH80"/>
  <c r="IH78"/>
  <c r="IH38"/>
  <c r="IH34"/>
  <c r="IH30"/>
  <c r="IH65"/>
  <c r="IH69"/>
  <c r="IH73"/>
  <c r="IH87"/>
  <c r="IH83"/>
  <c r="IH79"/>
  <c r="IJ10"/>
  <c r="IH40"/>
  <c r="IH32"/>
  <c r="IH28"/>
  <c r="IH63"/>
  <c r="IH67"/>
  <c r="IH71"/>
  <c r="IH26"/>
  <c r="IH89"/>
  <c r="IH85"/>
  <c r="IH81"/>
  <c r="IH77"/>
  <c r="IH58"/>
  <c r="IJ74"/>
  <c r="IJ42"/>
  <c r="IG104"/>
  <c r="HX33"/>
  <c r="HX37"/>
  <c r="HX41"/>
  <c r="HX54"/>
  <c r="HX52"/>
  <c r="HX50"/>
  <c r="HX46"/>
  <c r="HX72"/>
  <c r="HX70"/>
  <c r="HX68"/>
  <c r="HX66"/>
  <c r="HX62"/>
  <c r="HX31"/>
  <c r="HX35"/>
  <c r="HX39"/>
  <c r="HX86"/>
  <c r="HX84"/>
  <c r="HX82"/>
  <c r="HX78"/>
  <c r="HX76"/>
  <c r="HW102"/>
  <c r="HX22"/>
  <c r="HW100"/>
  <c r="HX20"/>
  <c r="HW98"/>
  <c r="HX18"/>
  <c r="HW94"/>
  <c r="HX14"/>
  <c r="HX40"/>
  <c r="HX36"/>
  <c r="HX65"/>
  <c r="HX69"/>
  <c r="HX73"/>
  <c r="HX87"/>
  <c r="HX83"/>
  <c r="HX79"/>
  <c r="HW105"/>
  <c r="HX25"/>
  <c r="HW101"/>
  <c r="HX21"/>
  <c r="HW97"/>
  <c r="HX17"/>
  <c r="HX13"/>
  <c r="HZ10"/>
  <c r="HX38"/>
  <c r="HX34"/>
  <c r="HX30"/>
  <c r="HX63"/>
  <c r="HX67"/>
  <c r="HX71"/>
  <c r="HX26"/>
  <c r="HX89"/>
  <c r="HX85"/>
  <c r="HX81"/>
  <c r="HX77"/>
  <c r="HW103"/>
  <c r="HX23"/>
  <c r="HW99"/>
  <c r="HX19"/>
  <c r="HW95"/>
  <c r="HX15"/>
  <c r="HX58"/>
  <c r="HZ74"/>
  <c r="HZ42"/>
  <c r="HW104"/>
  <c r="HN38"/>
  <c r="HN36"/>
  <c r="HN32"/>
  <c r="HN30"/>
  <c r="HN56"/>
  <c r="HN52"/>
  <c r="HN48"/>
  <c r="HM102"/>
  <c r="HN22"/>
  <c r="HM94"/>
  <c r="HN14"/>
  <c r="HN79"/>
  <c r="HN83"/>
  <c r="HN87"/>
  <c r="HM97"/>
  <c r="HN17"/>
  <c r="HM101"/>
  <c r="HN21"/>
  <c r="HM105"/>
  <c r="HN25"/>
  <c r="HN81"/>
  <c r="HN85"/>
  <c r="HN89"/>
  <c r="HM95"/>
  <c r="HN15"/>
  <c r="HM99"/>
  <c r="HN19"/>
  <c r="HM103"/>
  <c r="HN23"/>
  <c r="HN70"/>
  <c r="HN68"/>
  <c r="HN66"/>
  <c r="HN64"/>
  <c r="HN62"/>
  <c r="HN60"/>
  <c r="HN86"/>
  <c r="HN82"/>
  <c r="HN78"/>
  <c r="HM104"/>
  <c r="HN24"/>
  <c r="HN20"/>
  <c r="HM100"/>
  <c r="HN16"/>
  <c r="HM96"/>
  <c r="HN47"/>
  <c r="HN51"/>
  <c r="HN55"/>
  <c r="HM90"/>
  <c r="HN10"/>
  <c r="HN73"/>
  <c r="HN69"/>
  <c r="HN65"/>
  <c r="HN54"/>
  <c r="HN50"/>
  <c r="HN46"/>
  <c r="HN42"/>
  <c r="HN88"/>
  <c r="HN84"/>
  <c r="HN80"/>
  <c r="HN74"/>
  <c r="HN49"/>
  <c r="HN53"/>
  <c r="HN57"/>
  <c r="HN71"/>
  <c r="HN67"/>
  <c r="HN63"/>
  <c r="HP58"/>
  <c r="HP26"/>
  <c r="HD86"/>
  <c r="HD84"/>
  <c r="HD82"/>
  <c r="HD80"/>
  <c r="HD78"/>
  <c r="HD39"/>
  <c r="HD37"/>
  <c r="HD35"/>
  <c r="HD33"/>
  <c r="HD31"/>
  <c r="HC102"/>
  <c r="HD22"/>
  <c r="HC100"/>
  <c r="HD20"/>
  <c r="HC98"/>
  <c r="HD18"/>
  <c r="HC96"/>
  <c r="HD16"/>
  <c r="HC94"/>
  <c r="HD14"/>
  <c r="HD57"/>
  <c r="HD55"/>
  <c r="HD53"/>
  <c r="HD51"/>
  <c r="HD49"/>
  <c r="HD47"/>
  <c r="HD40"/>
  <c r="HD38"/>
  <c r="HD36"/>
  <c r="HD34"/>
  <c r="HD32"/>
  <c r="HD30"/>
  <c r="HD71"/>
  <c r="HD69"/>
  <c r="HD67"/>
  <c r="HD65"/>
  <c r="HD63"/>
  <c r="HD54"/>
  <c r="HD52"/>
  <c r="HD50"/>
  <c r="HD48"/>
  <c r="HD46"/>
  <c r="HD89"/>
  <c r="HD87"/>
  <c r="HD85"/>
  <c r="HD83"/>
  <c r="HD81"/>
  <c r="HD79"/>
  <c r="HD72"/>
  <c r="HD70"/>
  <c r="HD68"/>
  <c r="HD66"/>
  <c r="HD64"/>
  <c r="HD62"/>
  <c r="HC105"/>
  <c r="HD25"/>
  <c r="HC103"/>
  <c r="HD23"/>
  <c r="HC101"/>
  <c r="HD21"/>
  <c r="HC99"/>
  <c r="HD19"/>
  <c r="HC97"/>
  <c r="HD17"/>
  <c r="HC95"/>
  <c r="HD15"/>
  <c r="HD26"/>
  <c r="HD42"/>
  <c r="HD88"/>
  <c r="HD56"/>
  <c r="HC104"/>
  <c r="HD24"/>
  <c r="HD58"/>
  <c r="HD74"/>
  <c r="HC90"/>
  <c r="HD10"/>
  <c r="HD73"/>
  <c r="HD41"/>
  <c r="GT86"/>
  <c r="GT84"/>
  <c r="GT82"/>
  <c r="GT80"/>
  <c r="GT78"/>
  <c r="GT76"/>
  <c r="GT39"/>
  <c r="GT37"/>
  <c r="GT35"/>
  <c r="GT33"/>
  <c r="GT31"/>
  <c r="GS102"/>
  <c r="GT22"/>
  <c r="GS100"/>
  <c r="GT20"/>
  <c r="GT18"/>
  <c r="GS96"/>
  <c r="GT16"/>
  <c r="GS94"/>
  <c r="GT14"/>
  <c r="GS92"/>
  <c r="GT12"/>
  <c r="GT57"/>
  <c r="GT55"/>
  <c r="GT53"/>
  <c r="GT51"/>
  <c r="GT49"/>
  <c r="GT47"/>
  <c r="GT40"/>
  <c r="GT38"/>
  <c r="GT36"/>
  <c r="GT32"/>
  <c r="GT30"/>
  <c r="GT28"/>
  <c r="GT71"/>
  <c r="GT69"/>
  <c r="GT67"/>
  <c r="GT65"/>
  <c r="GT63"/>
  <c r="GT54"/>
  <c r="GT52"/>
  <c r="GT50"/>
  <c r="GT48"/>
  <c r="GT46"/>
  <c r="GT44"/>
  <c r="GT89"/>
  <c r="GT87"/>
  <c r="GT85"/>
  <c r="GT83"/>
  <c r="GT81"/>
  <c r="GT79"/>
  <c r="GT72"/>
  <c r="GT70"/>
  <c r="GT68"/>
  <c r="GT64"/>
  <c r="GT62"/>
  <c r="GT60"/>
  <c r="GS105"/>
  <c r="GT25"/>
  <c r="GS103"/>
  <c r="GT23"/>
  <c r="GS101"/>
  <c r="GT21"/>
  <c r="GS99"/>
  <c r="GT19"/>
  <c r="GS97"/>
  <c r="GT17"/>
  <c r="GS95"/>
  <c r="GT15"/>
  <c r="GT26"/>
  <c r="GT42"/>
  <c r="GT88"/>
  <c r="GT56"/>
  <c r="GS104"/>
  <c r="GT24"/>
  <c r="GT58"/>
  <c r="GT74"/>
  <c r="GS90"/>
  <c r="GT10"/>
  <c r="GT73"/>
  <c r="GT41"/>
  <c r="GJ71"/>
  <c r="GJ69"/>
  <c r="GJ67"/>
  <c r="GJ65"/>
  <c r="GJ63"/>
  <c r="GJ61"/>
  <c r="GJ54"/>
  <c r="GJ52"/>
  <c r="GJ50"/>
  <c r="GJ48"/>
  <c r="GJ46"/>
  <c r="GJ86"/>
  <c r="GJ84"/>
  <c r="GJ82"/>
  <c r="GJ80"/>
  <c r="GJ78"/>
  <c r="GJ76"/>
  <c r="GJ39"/>
  <c r="GI103"/>
  <c r="GJ37"/>
  <c r="GI101"/>
  <c r="GJ35"/>
  <c r="GI99"/>
  <c r="GJ33"/>
  <c r="GI97"/>
  <c r="GJ31"/>
  <c r="GI95"/>
  <c r="GI102"/>
  <c r="GJ22"/>
  <c r="GI100"/>
  <c r="GJ20"/>
  <c r="GI98"/>
  <c r="GJ18"/>
  <c r="GI96"/>
  <c r="GJ16"/>
  <c r="GI94"/>
  <c r="GJ14"/>
  <c r="GJ72"/>
  <c r="GJ70"/>
  <c r="GJ68"/>
  <c r="GJ66"/>
  <c r="GJ64"/>
  <c r="GJ62"/>
  <c r="GJ40"/>
  <c r="GJ38"/>
  <c r="GJ36"/>
  <c r="GJ34"/>
  <c r="GJ32"/>
  <c r="GJ30"/>
  <c r="GJ58"/>
  <c r="GJ73"/>
  <c r="GL10"/>
  <c r="GI104"/>
  <c r="GJ24"/>
  <c r="GI105"/>
  <c r="GJ26"/>
  <c r="GJ56"/>
  <c r="GL74"/>
  <c r="GJ88"/>
  <c r="GJ41"/>
  <c r="GL42"/>
  <c r="FZ71"/>
  <c r="FZ69"/>
  <c r="FZ67"/>
  <c r="FZ65"/>
  <c r="FZ63"/>
  <c r="FZ54"/>
  <c r="FZ52"/>
  <c r="FZ50"/>
  <c r="FZ48"/>
  <c r="FZ46"/>
  <c r="FZ89"/>
  <c r="FZ87"/>
  <c r="FZ85"/>
  <c r="FZ83"/>
  <c r="FZ81"/>
  <c r="FZ79"/>
  <c r="FZ72"/>
  <c r="FZ70"/>
  <c r="FZ68"/>
  <c r="FZ66"/>
  <c r="FZ64"/>
  <c r="FZ62"/>
  <c r="FY105"/>
  <c r="FZ25"/>
  <c r="FY103"/>
  <c r="FZ23"/>
  <c r="FY101"/>
  <c r="FZ21"/>
  <c r="FY99"/>
  <c r="FZ19"/>
  <c r="FY97"/>
  <c r="FZ17"/>
  <c r="FY95"/>
  <c r="FZ15"/>
  <c r="FZ86"/>
  <c r="FZ82"/>
  <c r="FZ78"/>
  <c r="FZ37"/>
  <c r="FZ33"/>
  <c r="FY102"/>
  <c r="FZ22"/>
  <c r="FY98"/>
  <c r="FZ18"/>
  <c r="FY94"/>
  <c r="FZ14"/>
  <c r="FZ55"/>
  <c r="FZ51"/>
  <c r="FZ47"/>
  <c r="FZ38"/>
  <c r="FZ34"/>
  <c r="FZ30"/>
  <c r="FZ58"/>
  <c r="FZ74"/>
  <c r="FY90"/>
  <c r="FZ10"/>
  <c r="FZ57"/>
  <c r="FZ53"/>
  <c r="FZ49"/>
  <c r="FZ39"/>
  <c r="FZ35"/>
  <c r="FZ31"/>
  <c r="FZ84"/>
  <c r="FZ80"/>
  <c r="FZ40"/>
  <c r="FZ36"/>
  <c r="FZ32"/>
  <c r="FY100"/>
  <c r="FZ20"/>
  <c r="FY96"/>
  <c r="FZ16"/>
  <c r="FZ26"/>
  <c r="FZ42"/>
  <c r="FZ73"/>
  <c r="FZ41"/>
  <c r="FY104"/>
  <c r="FP86"/>
  <c r="FP84"/>
  <c r="FP82"/>
  <c r="FP80"/>
  <c r="FP78"/>
  <c r="FP39"/>
  <c r="FP37"/>
  <c r="FP35"/>
  <c r="FP33"/>
  <c r="FP31"/>
  <c r="FO102"/>
  <c r="FP22"/>
  <c r="FO100"/>
  <c r="FP20"/>
  <c r="FO98"/>
  <c r="FP18"/>
  <c r="FO96"/>
  <c r="FP16"/>
  <c r="FO94"/>
  <c r="FP14"/>
  <c r="FP57"/>
  <c r="FP55"/>
  <c r="FP53"/>
  <c r="FP51"/>
  <c r="FP49"/>
  <c r="FP47"/>
  <c r="FP40"/>
  <c r="FP38"/>
  <c r="FP36"/>
  <c r="FP34"/>
  <c r="FP32"/>
  <c r="FP30"/>
  <c r="FP71"/>
  <c r="FP69"/>
  <c r="FP67"/>
  <c r="FP65"/>
  <c r="FP63"/>
  <c r="FP54"/>
  <c r="FP52"/>
  <c r="FP50"/>
  <c r="FP48"/>
  <c r="FP46"/>
  <c r="FP89"/>
  <c r="FP87"/>
  <c r="FP85"/>
  <c r="FP83"/>
  <c r="FP81"/>
  <c r="FP79"/>
  <c r="FP72"/>
  <c r="FP70"/>
  <c r="FP68"/>
  <c r="FP66"/>
  <c r="FP64"/>
  <c r="FP62"/>
  <c r="FO105"/>
  <c r="FP25"/>
  <c r="FO103"/>
  <c r="FP23"/>
  <c r="FO101"/>
  <c r="FP21"/>
  <c r="FO99"/>
  <c r="FP19"/>
  <c r="FO97"/>
  <c r="FP17"/>
  <c r="FO95"/>
  <c r="FP15"/>
  <c r="FP26"/>
  <c r="FP42"/>
  <c r="FP88"/>
  <c r="FP56"/>
  <c r="FO104"/>
  <c r="FP24"/>
  <c r="FP58"/>
  <c r="FP74"/>
  <c r="FO90"/>
  <c r="FP10"/>
  <c r="FP73"/>
  <c r="FP41"/>
  <c r="FF86"/>
  <c r="FF84"/>
  <c r="FF82"/>
  <c r="FF80"/>
  <c r="FF78"/>
  <c r="FF39"/>
  <c r="FF37"/>
  <c r="FF35"/>
  <c r="FF33"/>
  <c r="FE102"/>
  <c r="FF22"/>
  <c r="FE100"/>
  <c r="FF20"/>
  <c r="FE98"/>
  <c r="FF18"/>
  <c r="FF16"/>
  <c r="FE94"/>
  <c r="FF14"/>
  <c r="FF57"/>
  <c r="FF55"/>
  <c r="FF53"/>
  <c r="FF51"/>
  <c r="FF49"/>
  <c r="FF40"/>
  <c r="FF38"/>
  <c r="FF36"/>
  <c r="FF34"/>
  <c r="FF30"/>
  <c r="FF71"/>
  <c r="FF69"/>
  <c r="FF67"/>
  <c r="FF65"/>
  <c r="FF54"/>
  <c r="FF52"/>
  <c r="FF50"/>
  <c r="FF48"/>
  <c r="FF46"/>
  <c r="FF89"/>
  <c r="FF87"/>
  <c r="FF85"/>
  <c r="FF83"/>
  <c r="FF81"/>
  <c r="FF72"/>
  <c r="FF70"/>
  <c r="FF68"/>
  <c r="FF66"/>
  <c r="FF62"/>
  <c r="FE105"/>
  <c r="FF25"/>
  <c r="FE103"/>
  <c r="FF23"/>
  <c r="FE101"/>
  <c r="FF21"/>
  <c r="FE99"/>
  <c r="FF19"/>
  <c r="FE97"/>
  <c r="FF17"/>
  <c r="FF26"/>
  <c r="FF42"/>
  <c r="FF88"/>
  <c r="FF56"/>
  <c r="FE104"/>
  <c r="FF24"/>
  <c r="FF58"/>
  <c r="FF74"/>
  <c r="FE90"/>
  <c r="FF10"/>
  <c r="FF73"/>
  <c r="FF41"/>
  <c r="EV86"/>
  <c r="EV84"/>
  <c r="EV82"/>
  <c r="EV80"/>
  <c r="EV78"/>
  <c r="EV39"/>
  <c r="EV37"/>
  <c r="EV35"/>
  <c r="EV33"/>
  <c r="EU102"/>
  <c r="EV22"/>
  <c r="EU100"/>
  <c r="EV20"/>
  <c r="EU98"/>
  <c r="EV18"/>
  <c r="EU96"/>
  <c r="EV16"/>
  <c r="EU94"/>
  <c r="EV14"/>
  <c r="EV57"/>
  <c r="EV55"/>
  <c r="EV53"/>
  <c r="EV51"/>
  <c r="EV49"/>
  <c r="EV40"/>
  <c r="EV38"/>
  <c r="EV36"/>
  <c r="EV34"/>
  <c r="EV32"/>
  <c r="EV30"/>
  <c r="EV71"/>
  <c r="EV69"/>
  <c r="EV67"/>
  <c r="EV65"/>
  <c r="EV54"/>
  <c r="EV52"/>
  <c r="EV50"/>
  <c r="EV48"/>
  <c r="EV46"/>
  <c r="EV89"/>
  <c r="EV87"/>
  <c r="EV85"/>
  <c r="EV83"/>
  <c r="EV81"/>
  <c r="EV72"/>
  <c r="EV70"/>
  <c r="EV68"/>
  <c r="EV66"/>
  <c r="EV64"/>
  <c r="EV62"/>
  <c r="EU105"/>
  <c r="EV25"/>
  <c r="EU103"/>
  <c r="EV23"/>
  <c r="EU101"/>
  <c r="EV21"/>
  <c r="EU99"/>
  <c r="EV19"/>
  <c r="EU97"/>
  <c r="EV17"/>
  <c r="EV26"/>
  <c r="EV42"/>
  <c r="EV88"/>
  <c r="EV56"/>
  <c r="EU104"/>
  <c r="EV24"/>
  <c r="EV58"/>
  <c r="EV74"/>
  <c r="EU90"/>
  <c r="EV10"/>
  <c r="EV73"/>
  <c r="EV41"/>
  <c r="EL40"/>
  <c r="EK104"/>
  <c r="EL36"/>
  <c r="EL32"/>
  <c r="EL65"/>
  <c r="EK97"/>
  <c r="EL69"/>
  <c r="EL73"/>
  <c r="EL86"/>
  <c r="EL84"/>
  <c r="EL82"/>
  <c r="EL80"/>
  <c r="EL78"/>
  <c r="EK102"/>
  <c r="EL22"/>
  <c r="EK100"/>
  <c r="EL20"/>
  <c r="EK98"/>
  <c r="EL18"/>
  <c r="EK96"/>
  <c r="EL16"/>
  <c r="EK94"/>
  <c r="EL14"/>
  <c r="EL72"/>
  <c r="EL68"/>
  <c r="EL64"/>
  <c r="EL63"/>
  <c r="EL67"/>
  <c r="EK99"/>
  <c r="EL71"/>
  <c r="EL52"/>
  <c r="EL48"/>
  <c r="EL44"/>
  <c r="EL57"/>
  <c r="EL49"/>
  <c r="EL38"/>
  <c r="EL30"/>
  <c r="EL66"/>
  <c r="EL31"/>
  <c r="EL54"/>
  <c r="EL50"/>
  <c r="EL46"/>
  <c r="EL53"/>
  <c r="EL34"/>
  <c r="EL70"/>
  <c r="EL62"/>
  <c r="EL35"/>
  <c r="EL39"/>
  <c r="EN10"/>
  <c r="EL55"/>
  <c r="EL51"/>
  <c r="EL47"/>
  <c r="EL26"/>
  <c r="EL58"/>
  <c r="EL33"/>
  <c r="EL37"/>
  <c r="EL41"/>
  <c r="EN42"/>
  <c r="EN74"/>
  <c r="EK105"/>
  <c r="EK103"/>
  <c r="EK101"/>
  <c r="EK95"/>
  <c r="EB86"/>
  <c r="EB84"/>
  <c r="EB82"/>
  <c r="EB80"/>
  <c r="EB78"/>
  <c r="EB76"/>
  <c r="EB39"/>
  <c r="EB37"/>
  <c r="EB35"/>
  <c r="EB33"/>
  <c r="EB31"/>
  <c r="EB29"/>
  <c r="EA102"/>
  <c r="EB22"/>
  <c r="EA100"/>
  <c r="EB20"/>
  <c r="EB18"/>
  <c r="EA96"/>
  <c r="EB16"/>
  <c r="EA94"/>
  <c r="EB14"/>
  <c r="EA92"/>
  <c r="EB12"/>
  <c r="EB57"/>
  <c r="EB55"/>
  <c r="EB53"/>
  <c r="EB51"/>
  <c r="EB49"/>
  <c r="EB47"/>
  <c r="EB45"/>
  <c r="EB40"/>
  <c r="EB38"/>
  <c r="EB36"/>
  <c r="EB32"/>
  <c r="EB30"/>
  <c r="EB28"/>
  <c r="EB71"/>
  <c r="EB69"/>
  <c r="EB67"/>
  <c r="EB65"/>
  <c r="EB63"/>
  <c r="EB61"/>
  <c r="EB54"/>
  <c r="EB52"/>
  <c r="EB50"/>
  <c r="EB48"/>
  <c r="EB46"/>
  <c r="EB44"/>
  <c r="EB89"/>
  <c r="EB87"/>
  <c r="EB85"/>
  <c r="EB83"/>
  <c r="EB81"/>
  <c r="EB79"/>
  <c r="EB77"/>
  <c r="EB72"/>
  <c r="EB70"/>
  <c r="EB68"/>
  <c r="EB64"/>
  <c r="EB62"/>
  <c r="EB60"/>
  <c r="EA105"/>
  <c r="EB25"/>
  <c r="EA103"/>
  <c r="EB23"/>
  <c r="EA101"/>
  <c r="EB21"/>
  <c r="EA99"/>
  <c r="EB19"/>
  <c r="EA97"/>
  <c r="EB17"/>
  <c r="EA95"/>
  <c r="EB15"/>
  <c r="EA93"/>
  <c r="EB13"/>
  <c r="EB26"/>
  <c r="EB42"/>
  <c r="EB88"/>
  <c r="EB56"/>
  <c r="EA104"/>
  <c r="EB24"/>
  <c r="EB58"/>
  <c r="EB74"/>
  <c r="EA90"/>
  <c r="EB10"/>
  <c r="EB73"/>
  <c r="EB41"/>
  <c r="DR86"/>
  <c r="DR84"/>
  <c r="DR82"/>
  <c r="DR80"/>
  <c r="DR78"/>
  <c r="DR76"/>
  <c r="DR39"/>
  <c r="DR37"/>
  <c r="DR35"/>
  <c r="DR33"/>
  <c r="DR31"/>
  <c r="DQ102"/>
  <c r="DR22"/>
  <c r="DQ100"/>
  <c r="DR20"/>
  <c r="DQ98"/>
  <c r="DR18"/>
  <c r="DQ96"/>
  <c r="DR16"/>
  <c r="DR14"/>
  <c r="DR12"/>
  <c r="DR57"/>
  <c r="DR55"/>
  <c r="DR53"/>
  <c r="DR51"/>
  <c r="DR49"/>
  <c r="DR47"/>
  <c r="DR40"/>
  <c r="DR38"/>
  <c r="DR36"/>
  <c r="DR34"/>
  <c r="DR32"/>
  <c r="DR71"/>
  <c r="DR69"/>
  <c r="DR67"/>
  <c r="DR65"/>
  <c r="DR63"/>
  <c r="DR54"/>
  <c r="DR52"/>
  <c r="DR50"/>
  <c r="DR48"/>
  <c r="DR46"/>
  <c r="DR44"/>
  <c r="DR89"/>
  <c r="DR87"/>
  <c r="DR85"/>
  <c r="DR83"/>
  <c r="DR81"/>
  <c r="DR79"/>
  <c r="DR72"/>
  <c r="DR70"/>
  <c r="DR68"/>
  <c r="DR66"/>
  <c r="DR64"/>
  <c r="DQ105"/>
  <c r="DR25"/>
  <c r="DQ103"/>
  <c r="DR23"/>
  <c r="DQ101"/>
  <c r="DR21"/>
  <c r="DQ99"/>
  <c r="DR19"/>
  <c r="DQ97"/>
  <c r="DR17"/>
  <c r="DQ95"/>
  <c r="DR15"/>
  <c r="DR26"/>
  <c r="DR42"/>
  <c r="DR88"/>
  <c r="DR56"/>
  <c r="DQ104"/>
  <c r="DR24"/>
  <c r="DR58"/>
  <c r="DR74"/>
  <c r="DQ90"/>
  <c r="DR10"/>
  <c r="DR73"/>
  <c r="DR41"/>
  <c r="DH86"/>
  <c r="DH84"/>
  <c r="DH82"/>
  <c r="DH80"/>
  <c r="DH78"/>
  <c r="DH39"/>
  <c r="DH37"/>
  <c r="DH33"/>
  <c r="DH31"/>
  <c r="DG102"/>
  <c r="DH22"/>
  <c r="DG100"/>
  <c r="DH20"/>
  <c r="DH18"/>
  <c r="DG96"/>
  <c r="DH16"/>
  <c r="DH14"/>
  <c r="DH57"/>
  <c r="DH55"/>
  <c r="DH53"/>
  <c r="DH49"/>
  <c r="DH47"/>
  <c r="DH40"/>
  <c r="DH38"/>
  <c r="DH36"/>
  <c r="DH32"/>
  <c r="DH71"/>
  <c r="DH69"/>
  <c r="DH65"/>
  <c r="DH63"/>
  <c r="DH54"/>
  <c r="DH52"/>
  <c r="DH50"/>
  <c r="DH48"/>
  <c r="DH46"/>
  <c r="DH89"/>
  <c r="DH87"/>
  <c r="DH85"/>
  <c r="DH81"/>
  <c r="DH79"/>
  <c r="DH72"/>
  <c r="DH70"/>
  <c r="DH68"/>
  <c r="DH64"/>
  <c r="DG105"/>
  <c r="DH25"/>
  <c r="DG103"/>
  <c r="DH23"/>
  <c r="DG101"/>
  <c r="DH21"/>
  <c r="DG97"/>
  <c r="DH17"/>
  <c r="DG95"/>
  <c r="DH15"/>
  <c r="DH58"/>
  <c r="DH74"/>
  <c r="DG90"/>
  <c r="DH10"/>
  <c r="DH73"/>
  <c r="DH41"/>
  <c r="DH26"/>
  <c r="DH42"/>
  <c r="DH88"/>
  <c r="DH56"/>
  <c r="DG104"/>
  <c r="DH24"/>
  <c r="CX33"/>
  <c r="CX37"/>
  <c r="CX41"/>
  <c r="CX54"/>
  <c r="CX52"/>
  <c r="CX50"/>
  <c r="CX48"/>
  <c r="CX46"/>
  <c r="CX44"/>
  <c r="CW102"/>
  <c r="CX22"/>
  <c r="CX72"/>
  <c r="CX70"/>
  <c r="CX68"/>
  <c r="CX66"/>
  <c r="CX64"/>
  <c r="CX62"/>
  <c r="CX60"/>
  <c r="CX63"/>
  <c r="CX31"/>
  <c r="CX35"/>
  <c r="CX39"/>
  <c r="CX86"/>
  <c r="CX84"/>
  <c r="CX82"/>
  <c r="CX80"/>
  <c r="CX78"/>
  <c r="CX76"/>
  <c r="CW100"/>
  <c r="CX20"/>
  <c r="CW98"/>
  <c r="CX18"/>
  <c r="CW96"/>
  <c r="CX16"/>
  <c r="CW92"/>
  <c r="CX12"/>
  <c r="CX40"/>
  <c r="CX36"/>
  <c r="CX32"/>
  <c r="CX28"/>
  <c r="CX67"/>
  <c r="CX71"/>
  <c r="CX26"/>
  <c r="CX89"/>
  <c r="CX85"/>
  <c r="CX81"/>
  <c r="CX77"/>
  <c r="CW103"/>
  <c r="CX23"/>
  <c r="CW99"/>
  <c r="CX19"/>
  <c r="CW95"/>
  <c r="CX15"/>
  <c r="CX58"/>
  <c r="CZ10"/>
  <c r="CW90"/>
  <c r="CX38"/>
  <c r="CX34"/>
  <c r="CX65"/>
  <c r="CX69"/>
  <c r="CX73"/>
  <c r="CX87"/>
  <c r="CX83"/>
  <c r="CX79"/>
  <c r="CW105"/>
  <c r="CX25"/>
  <c r="CW101"/>
  <c r="CX21"/>
  <c r="CW97"/>
  <c r="CX17"/>
  <c r="CX13"/>
  <c r="CZ74"/>
  <c r="CZ42"/>
  <c r="CW104"/>
  <c r="CN86"/>
  <c r="CN84"/>
  <c r="CN82"/>
  <c r="CN80"/>
  <c r="CN78"/>
  <c r="CN39"/>
  <c r="CN37"/>
  <c r="CN35"/>
  <c r="CN33"/>
  <c r="CN31"/>
  <c r="CN29"/>
  <c r="CM102"/>
  <c r="CN22"/>
  <c r="CM100"/>
  <c r="CN20"/>
  <c r="CM98"/>
  <c r="CN18"/>
  <c r="CM96"/>
  <c r="CN16"/>
  <c r="CM94"/>
  <c r="CN14"/>
  <c r="CN57"/>
  <c r="CN55"/>
  <c r="CN53"/>
  <c r="CN51"/>
  <c r="CN49"/>
  <c r="CN47"/>
  <c r="CN45"/>
  <c r="CN40"/>
  <c r="CN38"/>
  <c r="CN36"/>
  <c r="CN34"/>
  <c r="CN32"/>
  <c r="CN30"/>
  <c r="CN71"/>
  <c r="CN69"/>
  <c r="CN67"/>
  <c r="CN65"/>
  <c r="CN63"/>
  <c r="CN61"/>
  <c r="CN54"/>
  <c r="CN52"/>
  <c r="CN50"/>
  <c r="CN48"/>
  <c r="CN46"/>
  <c r="CN89"/>
  <c r="CN87"/>
  <c r="CN85"/>
  <c r="CN83"/>
  <c r="CN81"/>
  <c r="CN79"/>
  <c r="CN77"/>
  <c r="CN72"/>
  <c r="CN70"/>
  <c r="CN68"/>
  <c r="CN66"/>
  <c r="CN64"/>
  <c r="CN62"/>
  <c r="CM105"/>
  <c r="CN25"/>
  <c r="CM103"/>
  <c r="CN23"/>
  <c r="CM101"/>
  <c r="CN21"/>
  <c r="CM99"/>
  <c r="CN19"/>
  <c r="CM97"/>
  <c r="CN17"/>
  <c r="CM95"/>
  <c r="CN15"/>
  <c r="CM93"/>
  <c r="CN13"/>
  <c r="CN26"/>
  <c r="CN42"/>
  <c r="CN88"/>
  <c r="CN56"/>
  <c r="CM104"/>
  <c r="CN24"/>
  <c r="CN58"/>
  <c r="CN74"/>
  <c r="CM90"/>
  <c r="CN10"/>
  <c r="CN73"/>
  <c r="CN41"/>
  <c r="CD86"/>
  <c r="CD84"/>
  <c r="CD82"/>
  <c r="CD80"/>
  <c r="CD78"/>
  <c r="CD39"/>
  <c r="CD37"/>
  <c r="CD35"/>
  <c r="CD33"/>
  <c r="CD31"/>
  <c r="CC102"/>
  <c r="CD22"/>
  <c r="CC100"/>
  <c r="CD20"/>
  <c r="CD18"/>
  <c r="CC96"/>
  <c r="CD16"/>
  <c r="CC94"/>
  <c r="CD14"/>
  <c r="CD57"/>
  <c r="CD55"/>
  <c r="CD53"/>
  <c r="CD51"/>
  <c r="CD49"/>
  <c r="CD47"/>
  <c r="CD40"/>
  <c r="CD38"/>
  <c r="CD36"/>
  <c r="CD32"/>
  <c r="CD30"/>
  <c r="CD71"/>
  <c r="CD69"/>
  <c r="CD67"/>
  <c r="CD65"/>
  <c r="CD63"/>
  <c r="CD61"/>
  <c r="CD54"/>
  <c r="CD52"/>
  <c r="CD50"/>
  <c r="CD48"/>
  <c r="CD46"/>
  <c r="CD89"/>
  <c r="CD87"/>
  <c r="CD85"/>
  <c r="CD83"/>
  <c r="CD81"/>
  <c r="CD79"/>
  <c r="CD72"/>
  <c r="CD70"/>
  <c r="CD68"/>
  <c r="CD64"/>
  <c r="CD62"/>
  <c r="CC105"/>
  <c r="CD25"/>
  <c r="CC103"/>
  <c r="CD23"/>
  <c r="CC101"/>
  <c r="CD21"/>
  <c r="CC99"/>
  <c r="CD19"/>
  <c r="CC97"/>
  <c r="CD17"/>
  <c r="CC95"/>
  <c r="CD15"/>
  <c r="CD13"/>
  <c r="CD26"/>
  <c r="CD42"/>
  <c r="CD88"/>
  <c r="CD56"/>
  <c r="CC104"/>
  <c r="CD24"/>
  <c r="CD58"/>
  <c r="CD74"/>
  <c r="CC90"/>
  <c r="CD10"/>
  <c r="CD73"/>
  <c r="CD41"/>
  <c r="BT86"/>
  <c r="BT84"/>
  <c r="BT82"/>
  <c r="BT80"/>
  <c r="BT78"/>
  <c r="BT76"/>
  <c r="BT39"/>
  <c r="BT37"/>
  <c r="BT35"/>
  <c r="BT33"/>
  <c r="BT31"/>
  <c r="BT29"/>
  <c r="BS102"/>
  <c r="BT22"/>
  <c r="BS100"/>
  <c r="BT20"/>
  <c r="BT18"/>
  <c r="BS96"/>
  <c r="BT16"/>
  <c r="BS94"/>
  <c r="BT14"/>
  <c r="BS92"/>
  <c r="BT12"/>
  <c r="BT57"/>
  <c r="BT55"/>
  <c r="BT53"/>
  <c r="BT51"/>
  <c r="BT49"/>
  <c r="BT47"/>
  <c r="BT45"/>
  <c r="BT40"/>
  <c r="BT38"/>
  <c r="BT36"/>
  <c r="BT32"/>
  <c r="BT30"/>
  <c r="BT28"/>
  <c r="BT71"/>
  <c r="BT69"/>
  <c r="BT67"/>
  <c r="BT65"/>
  <c r="BT63"/>
  <c r="BT61"/>
  <c r="BT54"/>
  <c r="BT52"/>
  <c r="BT50"/>
  <c r="BT48"/>
  <c r="BT46"/>
  <c r="BT44"/>
  <c r="BT89"/>
  <c r="BT87"/>
  <c r="BT85"/>
  <c r="BT83"/>
  <c r="BT81"/>
  <c r="BT79"/>
  <c r="BT77"/>
  <c r="BT72"/>
  <c r="BT70"/>
  <c r="BT68"/>
  <c r="BT64"/>
  <c r="BT62"/>
  <c r="BT60"/>
  <c r="BS105"/>
  <c r="BT25"/>
  <c r="BS103"/>
  <c r="BT23"/>
  <c r="BS101"/>
  <c r="BT21"/>
  <c r="BS99"/>
  <c r="BT19"/>
  <c r="BS97"/>
  <c r="BT17"/>
  <c r="BS95"/>
  <c r="BT15"/>
  <c r="BS93"/>
  <c r="BT13"/>
  <c r="BT58"/>
  <c r="BT74"/>
  <c r="BS90"/>
  <c r="BT10"/>
  <c r="BT73"/>
  <c r="BT41"/>
  <c r="BT26"/>
  <c r="BT42"/>
  <c r="BT88"/>
  <c r="BT56"/>
  <c r="BS104"/>
  <c r="BT24"/>
  <c r="BJ35"/>
  <c r="BJ39"/>
  <c r="BJ54"/>
  <c r="BJ52"/>
  <c r="BJ50"/>
  <c r="BJ44"/>
  <c r="BJ40"/>
  <c r="BI104"/>
  <c r="BJ38"/>
  <c r="BJ36"/>
  <c r="BJ34"/>
  <c r="BJ28"/>
  <c r="BJ33"/>
  <c r="BJ37"/>
  <c r="BJ41"/>
  <c r="BJ86"/>
  <c r="BJ84"/>
  <c r="BJ82"/>
  <c r="BJ78"/>
  <c r="BJ76"/>
  <c r="BI102"/>
  <c r="BJ22"/>
  <c r="BI100"/>
  <c r="BJ20"/>
  <c r="BI98"/>
  <c r="BJ18"/>
  <c r="BI92"/>
  <c r="BJ12"/>
  <c r="BJ87"/>
  <c r="BJ83"/>
  <c r="BJ79"/>
  <c r="BJ72"/>
  <c r="BJ68"/>
  <c r="BJ60"/>
  <c r="BI103"/>
  <c r="BJ23"/>
  <c r="BI99"/>
  <c r="BJ19"/>
  <c r="BJ15"/>
  <c r="BJ67"/>
  <c r="BJ71"/>
  <c r="BJ26"/>
  <c r="BL10"/>
  <c r="BI90"/>
  <c r="BJ89"/>
  <c r="BJ85"/>
  <c r="BJ81"/>
  <c r="BJ77"/>
  <c r="BJ70"/>
  <c r="BJ66"/>
  <c r="BJ62"/>
  <c r="BI105"/>
  <c r="BJ25"/>
  <c r="BJ21"/>
  <c r="BI101"/>
  <c r="BJ17"/>
  <c r="BI97"/>
  <c r="BJ13"/>
  <c r="BJ58"/>
  <c r="BJ65"/>
  <c r="BJ69"/>
  <c r="BJ73"/>
  <c r="BL74"/>
  <c r="BL42"/>
  <c r="AZ87"/>
  <c r="AF87"/>
  <c r="L87"/>
  <c r="AZ85"/>
  <c r="AF85"/>
  <c r="L85"/>
  <c r="AZ83"/>
  <c r="AF83"/>
  <c r="L83"/>
  <c r="AZ81"/>
  <c r="AF81"/>
  <c r="L81"/>
  <c r="AZ79"/>
  <c r="AF79"/>
  <c r="L79"/>
  <c r="AZ77"/>
  <c r="AF77"/>
  <c r="L77"/>
  <c r="AZ88"/>
  <c r="AF88"/>
  <c r="L88"/>
  <c r="AZ86"/>
  <c r="AF86"/>
  <c r="L86"/>
  <c r="AZ84"/>
  <c r="AF84"/>
  <c r="L84"/>
  <c r="AZ82"/>
  <c r="AF82"/>
  <c r="L82"/>
  <c r="AZ80"/>
  <c r="AF80"/>
  <c r="L80"/>
  <c r="AZ78"/>
  <c r="AF78"/>
  <c r="L78"/>
  <c r="AZ76"/>
  <c r="AF74"/>
  <c r="AP78"/>
  <c r="AP80"/>
  <c r="AP84"/>
  <c r="AP86"/>
  <c r="AP88"/>
  <c r="V78"/>
  <c r="V84"/>
  <c r="V86"/>
  <c r="V88"/>
  <c r="AF89"/>
  <c r="AP74"/>
  <c r="L74"/>
  <c r="AP81"/>
  <c r="AP83"/>
  <c r="AP85"/>
  <c r="AP87"/>
  <c r="AP89"/>
  <c r="V81"/>
  <c r="V83"/>
  <c r="V85"/>
  <c r="V87"/>
  <c r="V89"/>
  <c r="AZ89"/>
  <c r="L89"/>
  <c r="V74"/>
  <c r="BB74"/>
  <c r="AP61"/>
  <c r="AP63"/>
  <c r="AP65"/>
  <c r="AP67"/>
  <c r="AP69"/>
  <c r="AP71"/>
  <c r="AP73"/>
  <c r="V61"/>
  <c r="V63"/>
  <c r="V65"/>
  <c r="V67"/>
  <c r="V69"/>
  <c r="V71"/>
  <c r="V73"/>
  <c r="AP62"/>
  <c r="AP64"/>
  <c r="AP68"/>
  <c r="AP70"/>
  <c r="AP72"/>
  <c r="V62"/>
  <c r="V64"/>
  <c r="V68"/>
  <c r="V70"/>
  <c r="V72"/>
  <c r="AF73"/>
  <c r="AZ72"/>
  <c r="AF71"/>
  <c r="AZ70"/>
  <c r="AF69"/>
  <c r="AZ68"/>
  <c r="AF67"/>
  <c r="AZ66"/>
  <c r="AF65"/>
  <c r="AZ64"/>
  <c r="AZ62"/>
  <c r="L62"/>
  <c r="AZ60"/>
  <c r="AF58"/>
  <c r="AZ73"/>
  <c r="AF72"/>
  <c r="AZ71"/>
  <c r="AF70"/>
  <c r="AZ69"/>
  <c r="AF68"/>
  <c r="AZ67"/>
  <c r="AF66"/>
  <c r="AZ65"/>
  <c r="AF64"/>
  <c r="AZ63"/>
  <c r="AF62"/>
  <c r="L61"/>
  <c r="AZ58"/>
  <c r="L58"/>
  <c r="AR58"/>
  <c r="X58"/>
  <c r="AP55"/>
  <c r="AP53"/>
  <c r="AP51"/>
  <c r="AP49"/>
  <c r="V57"/>
  <c r="AP56"/>
  <c r="V55"/>
  <c r="AP54"/>
  <c r="V53"/>
  <c r="AP52"/>
  <c r="V51"/>
  <c r="AP50"/>
  <c r="V49"/>
  <c r="AP48"/>
  <c r="V47"/>
  <c r="AP46"/>
  <c r="AP42"/>
  <c r="AZ47"/>
  <c r="AZ49"/>
  <c r="AZ51"/>
  <c r="AZ53"/>
  <c r="AZ55"/>
  <c r="AZ57"/>
  <c r="AF49"/>
  <c r="AF51"/>
  <c r="AF53"/>
  <c r="AF55"/>
  <c r="AF57"/>
  <c r="L57"/>
  <c r="AH42"/>
  <c r="BB42"/>
  <c r="N42"/>
  <c r="AP57"/>
  <c r="V56"/>
  <c r="V54"/>
  <c r="V52"/>
  <c r="V46"/>
  <c r="V42"/>
  <c r="AZ44"/>
  <c r="AZ48"/>
  <c r="AZ50"/>
  <c r="AZ52"/>
  <c r="AZ54"/>
  <c r="AZ56"/>
  <c r="AF46"/>
  <c r="AF48"/>
  <c r="AF50"/>
  <c r="AF52"/>
  <c r="AF54"/>
  <c r="AF56"/>
  <c r="AZ39"/>
  <c r="AF39"/>
  <c r="AZ37"/>
  <c r="AF37"/>
  <c r="AZ35"/>
  <c r="AF35"/>
  <c r="AZ33"/>
  <c r="AF33"/>
  <c r="AZ31"/>
  <c r="AZ40"/>
  <c r="AF40"/>
  <c r="AZ38"/>
  <c r="AF38"/>
  <c r="AZ36"/>
  <c r="AF36"/>
  <c r="AZ34"/>
  <c r="AF34"/>
  <c r="AZ32"/>
  <c r="AF32"/>
  <c r="AZ30"/>
  <c r="AF30"/>
  <c r="AZ28"/>
  <c r="AF28"/>
  <c r="AZ26"/>
  <c r="L26"/>
  <c r="AP33"/>
  <c r="AP35"/>
  <c r="AP37"/>
  <c r="AP39"/>
  <c r="AP41"/>
  <c r="V33"/>
  <c r="V35"/>
  <c r="V37"/>
  <c r="V39"/>
  <c r="V41"/>
  <c r="AZ41"/>
  <c r="L41"/>
  <c r="V26"/>
  <c r="AF26"/>
  <c r="AP30"/>
  <c r="AP32"/>
  <c r="AP36"/>
  <c r="AP38"/>
  <c r="AP40"/>
  <c r="V30"/>
  <c r="V36"/>
  <c r="V38"/>
  <c r="V40"/>
  <c r="AF41"/>
  <c r="AP26"/>
  <c r="AS68" i="76"/>
  <c r="AR68"/>
  <c r="AQ68"/>
  <c r="AP68"/>
  <c r="AO68"/>
  <c r="AN68"/>
  <c r="AM68"/>
  <c r="AL68"/>
  <c r="AK68"/>
  <c r="AJ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T67"/>
  <c r="AI67"/>
  <c r="AH67"/>
  <c r="AU67" s="1"/>
  <c r="AG67"/>
  <c r="AF67"/>
  <c r="AT66"/>
  <c r="AI66"/>
  <c r="AH66"/>
  <c r="AU66" s="1"/>
  <c r="AG66"/>
  <c r="AF66"/>
  <c r="AT65"/>
  <c r="AI65"/>
  <c r="AH65"/>
  <c r="AU65" s="1"/>
  <c r="AG65"/>
  <c r="AF65"/>
  <c r="AT64"/>
  <c r="AI64"/>
  <c r="AV64" s="1"/>
  <c r="AH64"/>
  <c r="AU64" s="1"/>
  <c r="AG64"/>
  <c r="AF64"/>
  <c r="AT63"/>
  <c r="AT68" s="1"/>
  <c r="AI63"/>
  <c r="AI68" s="1"/>
  <c r="AH63"/>
  <c r="AH68" s="1"/>
  <c r="AG63"/>
  <c r="AG68" s="1"/>
  <c r="AF63"/>
  <c r="AF68" s="1"/>
  <c r="AS62"/>
  <c r="AS69" s="1"/>
  <c r="AR62"/>
  <c r="AR69" s="1"/>
  <c r="AQ62"/>
  <c r="AQ69" s="1"/>
  <c r="AP62"/>
  <c r="AP69" s="1"/>
  <c r="AO62"/>
  <c r="AO69" s="1"/>
  <c r="AN62"/>
  <c r="AN69" s="1"/>
  <c r="AM62"/>
  <c r="AM69" s="1"/>
  <c r="AL62"/>
  <c r="AL69" s="1"/>
  <c r="AK62"/>
  <c r="AK69" s="1"/>
  <c r="AJ62"/>
  <c r="AJ69" s="1"/>
  <c r="AE62"/>
  <c r="AE69" s="1"/>
  <c r="AD62"/>
  <c r="AD69" s="1"/>
  <c r="AC62"/>
  <c r="AC69" s="1"/>
  <c r="AB62"/>
  <c r="AB69" s="1"/>
  <c r="AA62"/>
  <c r="AA69" s="1"/>
  <c r="Z62"/>
  <c r="Z69" s="1"/>
  <c r="Y62"/>
  <c r="Y69" s="1"/>
  <c r="X62"/>
  <c r="X69" s="1"/>
  <c r="W62"/>
  <c r="W69" s="1"/>
  <c r="V62"/>
  <c r="V69" s="1"/>
  <c r="U62"/>
  <c r="U69" s="1"/>
  <c r="T62"/>
  <c r="T69" s="1"/>
  <c r="S62"/>
  <c r="S69" s="1"/>
  <c r="R62"/>
  <c r="R69" s="1"/>
  <c r="Q62"/>
  <c r="Q69" s="1"/>
  <c r="P62"/>
  <c r="P69" s="1"/>
  <c r="O62"/>
  <c r="O69" s="1"/>
  <c r="N62"/>
  <c r="N69" s="1"/>
  <c r="M62"/>
  <c r="M69" s="1"/>
  <c r="L62"/>
  <c r="L69" s="1"/>
  <c r="K62"/>
  <c r="K69" s="1"/>
  <c r="J62"/>
  <c r="J69" s="1"/>
  <c r="I62"/>
  <c r="I69" s="1"/>
  <c r="H62"/>
  <c r="H69" s="1"/>
  <c r="G62"/>
  <c r="G69" s="1"/>
  <c r="F62"/>
  <c r="F69" s="1"/>
  <c r="E62"/>
  <c r="E69" s="1"/>
  <c r="D62"/>
  <c r="D69" s="1"/>
  <c r="C62"/>
  <c r="C69" s="1"/>
  <c r="B62"/>
  <c r="B69" s="1"/>
  <c r="AT61"/>
  <c r="AI61"/>
  <c r="AH61"/>
  <c r="AU61" s="1"/>
  <c r="AG61"/>
  <c r="AF61"/>
  <c r="AT60"/>
  <c r="AI60"/>
  <c r="AH60"/>
  <c r="AU60" s="1"/>
  <c r="AG60"/>
  <c r="AF60"/>
  <c r="AT59"/>
  <c r="AI59"/>
  <c r="AH59"/>
  <c r="AU59" s="1"/>
  <c r="AG59"/>
  <c r="AF59"/>
  <c r="AT58"/>
  <c r="AI58"/>
  <c r="AH58"/>
  <c r="AU58" s="1"/>
  <c r="AG58"/>
  <c r="AF58"/>
  <c r="AT57"/>
  <c r="AI57"/>
  <c r="AH57"/>
  <c r="AU57" s="1"/>
  <c r="AG57"/>
  <c r="AF57"/>
  <c r="AT56"/>
  <c r="AI56"/>
  <c r="AH56"/>
  <c r="AU56" s="1"/>
  <c r="AG56"/>
  <c r="AF56"/>
  <c r="AT55"/>
  <c r="AI55"/>
  <c r="AH55"/>
  <c r="AU55" s="1"/>
  <c r="AG55"/>
  <c r="AF55"/>
  <c r="AT54"/>
  <c r="AI54"/>
  <c r="AH54"/>
  <c r="AU54" s="1"/>
  <c r="AG54"/>
  <c r="AF54"/>
  <c r="AT53"/>
  <c r="AI53"/>
  <c r="AH53"/>
  <c r="AU53" s="1"/>
  <c r="AG53"/>
  <c r="AF53"/>
  <c r="AT52"/>
  <c r="AI52"/>
  <c r="AH52"/>
  <c r="AU52" s="1"/>
  <c r="AG52"/>
  <c r="AF52"/>
  <c r="AT51"/>
  <c r="AI51"/>
  <c r="AH51"/>
  <c r="AU51" s="1"/>
  <c r="AG51"/>
  <c r="AF51"/>
  <c r="AT50"/>
  <c r="AI50"/>
  <c r="AH50"/>
  <c r="AU50" s="1"/>
  <c r="AG50"/>
  <c r="AF50"/>
  <c r="AT49"/>
  <c r="AI49"/>
  <c r="AH49"/>
  <c r="AG49"/>
  <c r="AF49"/>
  <c r="AT48"/>
  <c r="AI48"/>
  <c r="AH48"/>
  <c r="AU48" s="1"/>
  <c r="AG48"/>
  <c r="AF48"/>
  <c r="AT47"/>
  <c r="AI47"/>
  <c r="AH47"/>
  <c r="AU47" s="1"/>
  <c r="AG47"/>
  <c r="AF47"/>
  <c r="AT46"/>
  <c r="AI46"/>
  <c r="AH46"/>
  <c r="AU46" s="1"/>
  <c r="AG46"/>
  <c r="AF46"/>
  <c r="AT45"/>
  <c r="AI45"/>
  <c r="AH45"/>
  <c r="AG45"/>
  <c r="AF45"/>
  <c r="AT44"/>
  <c r="AI44"/>
  <c r="AH44"/>
  <c r="AU44" s="1"/>
  <c r="AG44"/>
  <c r="AF44"/>
  <c r="AT43"/>
  <c r="AI43"/>
  <c r="AH43"/>
  <c r="AG43"/>
  <c r="AF43"/>
  <c r="AT42"/>
  <c r="AI42"/>
  <c r="AH42"/>
  <c r="AU42" s="1"/>
  <c r="AG42"/>
  <c r="AF42"/>
  <c r="AT41"/>
  <c r="AI41"/>
  <c r="AH41"/>
  <c r="AG41"/>
  <c r="AF41"/>
  <c r="AT40"/>
  <c r="AI40"/>
  <c r="AH40"/>
  <c r="AU40" s="1"/>
  <c r="AG40"/>
  <c r="AF40"/>
  <c r="AT39"/>
  <c r="AI39"/>
  <c r="AH39"/>
  <c r="AG39"/>
  <c r="AF39"/>
  <c r="AT38"/>
  <c r="AI38"/>
  <c r="AH38"/>
  <c r="AU38" s="1"/>
  <c r="AG38"/>
  <c r="AF38"/>
  <c r="AT37"/>
  <c r="AI37"/>
  <c r="AH37"/>
  <c r="AG37"/>
  <c r="AF37"/>
  <c r="AU36"/>
  <c r="AT36"/>
  <c r="AI36"/>
  <c r="AV36" s="1"/>
  <c r="AH36"/>
  <c r="AG36"/>
  <c r="AF36"/>
  <c r="AT35"/>
  <c r="AI35"/>
  <c r="AH35"/>
  <c r="AG35"/>
  <c r="AF35"/>
  <c r="AT34"/>
  <c r="AI34"/>
  <c r="AH34"/>
  <c r="AU34" s="1"/>
  <c r="AG34"/>
  <c r="AF34"/>
  <c r="AT33"/>
  <c r="AI33"/>
  <c r="AH33"/>
  <c r="AG33"/>
  <c r="AF33"/>
  <c r="AT32"/>
  <c r="AI32"/>
  <c r="AH32"/>
  <c r="AU32" s="1"/>
  <c r="AG32"/>
  <c r="AF32"/>
  <c r="AT31"/>
  <c r="AI31"/>
  <c r="AH31"/>
  <c r="AG31"/>
  <c r="AF31"/>
  <c r="AT30"/>
  <c r="AI30"/>
  <c r="AH30"/>
  <c r="AU30" s="1"/>
  <c r="AG30"/>
  <c r="AF30"/>
  <c r="AT29"/>
  <c r="AI29"/>
  <c r="AH29"/>
  <c r="AG29"/>
  <c r="AF29"/>
  <c r="AT28"/>
  <c r="AI28"/>
  <c r="AH28"/>
  <c r="AU28" s="1"/>
  <c r="AG28"/>
  <c r="AF28"/>
  <c r="AT27"/>
  <c r="AI27"/>
  <c r="AH27"/>
  <c r="AG27"/>
  <c r="AF27"/>
  <c r="AT26"/>
  <c r="AI26"/>
  <c r="AH26"/>
  <c r="AU26" s="1"/>
  <c r="AG26"/>
  <c r="AF26"/>
  <c r="AT25"/>
  <c r="AI25"/>
  <c r="AH25"/>
  <c r="AG25"/>
  <c r="AF25"/>
  <c r="AT24"/>
  <c r="AI24"/>
  <c r="AH24"/>
  <c r="AU24" s="1"/>
  <c r="AG24"/>
  <c r="AF24"/>
  <c r="AT23"/>
  <c r="AI23"/>
  <c r="AH23"/>
  <c r="AG23"/>
  <c r="AF23"/>
  <c r="AT22"/>
  <c r="AI22"/>
  <c r="AH22"/>
  <c r="AU22" s="1"/>
  <c r="AG22"/>
  <c r="AF22"/>
  <c r="AT21"/>
  <c r="AI21"/>
  <c r="AH21"/>
  <c r="AG21"/>
  <c r="AF21"/>
  <c r="AU20"/>
  <c r="AT20"/>
  <c r="AI20"/>
  <c r="AV20" s="1"/>
  <c r="AH20"/>
  <c r="AG20"/>
  <c r="AF20"/>
  <c r="AT19"/>
  <c r="AI19"/>
  <c r="AH19"/>
  <c r="AG19"/>
  <c r="AF19"/>
  <c r="AT18"/>
  <c r="AI18"/>
  <c r="AH18"/>
  <c r="AU18" s="1"/>
  <c r="AG18"/>
  <c r="AF18"/>
  <c r="AT17"/>
  <c r="AI17"/>
  <c r="AH17"/>
  <c r="AG17"/>
  <c r="AF17"/>
  <c r="AT16"/>
  <c r="AI16"/>
  <c r="AH16"/>
  <c r="AU16" s="1"/>
  <c r="AG16"/>
  <c r="AF16"/>
  <c r="AT15"/>
  <c r="AI15"/>
  <c r="AH15"/>
  <c r="AG15"/>
  <c r="AF15"/>
  <c r="AT14"/>
  <c r="AI14"/>
  <c r="AH14"/>
  <c r="AU14" s="1"/>
  <c r="AG14"/>
  <c r="AF14"/>
  <c r="AT13"/>
  <c r="AI13"/>
  <c r="AH13"/>
  <c r="AG13"/>
  <c r="AF13"/>
  <c r="AT12"/>
  <c r="AI12"/>
  <c r="AH12"/>
  <c r="AU12" s="1"/>
  <c r="AG12"/>
  <c r="AF12"/>
  <c r="AT11"/>
  <c r="AI11"/>
  <c r="AH11"/>
  <c r="AG11"/>
  <c r="AF11"/>
  <c r="AT10"/>
  <c r="AI10"/>
  <c r="AH10"/>
  <c r="AU10" s="1"/>
  <c r="AG10"/>
  <c r="AF10"/>
  <c r="AT9"/>
  <c r="AI9"/>
  <c r="AH9"/>
  <c r="AG9"/>
  <c r="AF9"/>
  <c r="AT8"/>
  <c r="AI8"/>
  <c r="AH8"/>
  <c r="AU8" s="1"/>
  <c r="AG8"/>
  <c r="AF8"/>
  <c r="AT7"/>
  <c r="AI7"/>
  <c r="AH7"/>
  <c r="AG7"/>
  <c r="AF7"/>
  <c r="AF62" s="1"/>
  <c r="AF69" s="1"/>
  <c r="W113" i="74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52" s="1"/>
  <c r="P48"/>
  <c r="K48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D173" i="73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P48"/>
  <c r="K48"/>
  <c r="W45"/>
  <c r="W172" s="1"/>
  <c r="W174" s="1"/>
  <c r="V45"/>
  <c r="U45"/>
  <c r="U173" s="1"/>
  <c r="T45"/>
  <c r="S45"/>
  <c r="S172" s="1"/>
  <c r="S174" s="1"/>
  <c r="R45"/>
  <c r="Q45"/>
  <c r="Q173" s="1"/>
  <c r="P45"/>
  <c r="O45"/>
  <c r="O172" s="1"/>
  <c r="O174" s="1"/>
  <c r="N45"/>
  <c r="M45"/>
  <c r="M173" s="1"/>
  <c r="L45"/>
  <c r="K45"/>
  <c r="K172" s="1"/>
  <c r="K174" s="1"/>
  <c r="J45"/>
  <c r="I45"/>
  <c r="I173" s="1"/>
  <c r="H45"/>
  <c r="G45"/>
  <c r="G172" s="1"/>
  <c r="G174" s="1"/>
  <c r="F45"/>
  <c r="E45"/>
  <c r="E173" s="1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39"/>
  <c r="V39"/>
  <c r="V110" s="1"/>
  <c r="V167" s="1"/>
  <c r="U39"/>
  <c r="U110" s="1"/>
  <c r="U167" s="1"/>
  <c r="T39"/>
  <c r="T110" s="1"/>
  <c r="T167" s="1"/>
  <c r="S39"/>
  <c r="R39"/>
  <c r="R110" s="1"/>
  <c r="R167" s="1"/>
  <c r="Q39"/>
  <c r="Q110" s="1"/>
  <c r="Q167" s="1"/>
  <c r="P39"/>
  <c r="P110" s="1"/>
  <c r="P167" s="1"/>
  <c r="O39"/>
  <c r="N39"/>
  <c r="N110" s="1"/>
  <c r="N167" s="1"/>
  <c r="M39"/>
  <c r="M110" s="1"/>
  <c r="M167" s="1"/>
  <c r="L39"/>
  <c r="L110" s="1"/>
  <c r="L167" s="1"/>
  <c r="K39"/>
  <c r="J39"/>
  <c r="J110" s="1"/>
  <c r="J167" s="1"/>
  <c r="I39"/>
  <c r="I110" s="1"/>
  <c r="I167" s="1"/>
  <c r="H39"/>
  <c r="H110" s="1"/>
  <c r="H167" s="1"/>
  <c r="G39"/>
  <c r="F39"/>
  <c r="F110" s="1"/>
  <c r="F167" s="1"/>
  <c r="E39"/>
  <c r="E110" s="1"/>
  <c r="E167" s="1"/>
  <c r="D39"/>
  <c r="D110" s="1"/>
  <c r="D167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W163" s="1"/>
  <c r="V24"/>
  <c r="U24"/>
  <c r="U106" s="1"/>
  <c r="U163" s="1"/>
  <c r="T24"/>
  <c r="S24"/>
  <c r="S105" s="1"/>
  <c r="S162" s="1"/>
  <c r="R24"/>
  <c r="Q24"/>
  <c r="Q106" s="1"/>
  <c r="Q163" s="1"/>
  <c r="P24"/>
  <c r="O24"/>
  <c r="O106" s="1"/>
  <c r="O163" s="1"/>
  <c r="N24"/>
  <c r="M24"/>
  <c r="M106" s="1"/>
  <c r="M163" s="1"/>
  <c r="L24"/>
  <c r="K24"/>
  <c r="K105" s="1"/>
  <c r="K162" s="1"/>
  <c r="J24"/>
  <c r="I24"/>
  <c r="I106" s="1"/>
  <c r="I163" s="1"/>
  <c r="H24"/>
  <c r="G24"/>
  <c r="G106" s="1"/>
  <c r="G163" s="1"/>
  <c r="F24"/>
  <c r="E24"/>
  <c r="E106" s="1"/>
  <c r="E163" s="1"/>
  <c r="D24"/>
  <c r="W23"/>
  <c r="W104" s="1"/>
  <c r="W161" s="1"/>
  <c r="V23"/>
  <c r="U23"/>
  <c r="U104" s="1"/>
  <c r="U161" s="1"/>
  <c r="T23"/>
  <c r="S23"/>
  <c r="S103" s="1"/>
  <c r="S160" s="1"/>
  <c r="R23"/>
  <c r="Q23"/>
  <c r="Q104" s="1"/>
  <c r="Q161" s="1"/>
  <c r="P23"/>
  <c r="O23"/>
  <c r="O104" s="1"/>
  <c r="O161" s="1"/>
  <c r="N23"/>
  <c r="M23"/>
  <c r="M104" s="1"/>
  <c r="M161" s="1"/>
  <c r="L23"/>
  <c r="K23"/>
  <c r="K103" s="1"/>
  <c r="K160" s="1"/>
  <c r="J23"/>
  <c r="I23"/>
  <c r="I104" s="1"/>
  <c r="I161" s="1"/>
  <c r="H23"/>
  <c r="G23"/>
  <c r="G104" s="1"/>
  <c r="G161" s="1"/>
  <c r="F23"/>
  <c r="E23"/>
  <c r="E104" s="1"/>
  <c r="E161" s="1"/>
  <c r="D23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WD89" i="62" l="1"/>
  <c r="F380" i="157"/>
  <c r="DG94" i="62"/>
  <c r="HM131"/>
  <c r="BI94"/>
  <c r="DG99"/>
  <c r="HN34"/>
  <c r="IG94"/>
  <c r="TA98"/>
  <c r="KY126"/>
  <c r="IG127"/>
  <c r="HM98"/>
  <c r="NQ93"/>
  <c r="CW127"/>
  <c r="GJ128"/>
  <c r="GJ132"/>
  <c r="GJ136"/>
  <c r="JK128"/>
  <c r="KE131"/>
  <c r="PE92"/>
  <c r="GS126"/>
  <c r="AO126"/>
  <c r="DG127"/>
  <c r="UO98"/>
  <c r="AP29"/>
  <c r="AP93" s="1"/>
  <c r="DH30"/>
  <c r="DH127" s="1"/>
  <c r="GT77"/>
  <c r="GT126" s="1"/>
  <c r="JL15"/>
  <c r="JL128" s="1"/>
  <c r="KF66"/>
  <c r="KF59" s="1"/>
  <c r="KE98"/>
  <c r="TB34"/>
  <c r="TB131" s="1"/>
  <c r="UP66"/>
  <c r="UP131" s="1"/>
  <c r="TA137"/>
  <c r="U95"/>
  <c r="DG132"/>
  <c r="DQ127"/>
  <c r="AO128"/>
  <c r="AO131"/>
  <c r="EU128"/>
  <c r="AP79"/>
  <c r="AP128" s="1"/>
  <c r="CX29"/>
  <c r="CX126" s="1"/>
  <c r="JK95"/>
  <c r="LS98"/>
  <c r="AZ14"/>
  <c r="AZ127" s="1"/>
  <c r="AO95"/>
  <c r="BI127"/>
  <c r="PE125"/>
  <c r="UO131"/>
  <c r="DH19"/>
  <c r="DH132" s="1"/>
  <c r="DR30"/>
  <c r="DR127" s="1"/>
  <c r="DQ94"/>
  <c r="EU95"/>
  <c r="EV31"/>
  <c r="EV95" s="1"/>
  <c r="GS93"/>
  <c r="AO98"/>
  <c r="SQ131"/>
  <c r="RW131"/>
  <c r="LS131"/>
  <c r="DQ125"/>
  <c r="CX30"/>
  <c r="CW94"/>
  <c r="DR28"/>
  <c r="DR125" s="1"/>
  <c r="E314" i="157"/>
  <c r="E312"/>
  <c r="E310"/>
  <c r="E308"/>
  <c r="E306"/>
  <c r="E304"/>
  <c r="E250"/>
  <c r="E248"/>
  <c r="E246"/>
  <c r="E244"/>
  <c r="E242"/>
  <c r="E240"/>
  <c r="F378"/>
  <c r="E280"/>
  <c r="E282"/>
  <c r="E281"/>
  <c r="E273"/>
  <c r="E339"/>
  <c r="E278"/>
  <c r="E347"/>
  <c r="E346"/>
  <c r="E283"/>
  <c r="E379"/>
  <c r="E371"/>
  <c r="E368"/>
  <c r="E345"/>
  <c r="E343"/>
  <c r="E370"/>
  <c r="E373"/>
  <c r="E340"/>
  <c r="E367"/>
  <c r="E315"/>
  <c r="E313"/>
  <c r="E311"/>
  <c r="E309"/>
  <c r="E307"/>
  <c r="E305"/>
  <c r="E251"/>
  <c r="E249"/>
  <c r="E247"/>
  <c r="E245"/>
  <c r="E243"/>
  <c r="E241"/>
  <c r="E271"/>
  <c r="F376"/>
  <c r="F372"/>
  <c r="E344"/>
  <c r="E276"/>
  <c r="E277"/>
  <c r="E274"/>
  <c r="E342"/>
  <c r="E338"/>
  <c r="E341"/>
  <c r="E335"/>
  <c r="E275"/>
  <c r="E375"/>
  <c r="E369"/>
  <c r="E272"/>
  <c r="E377"/>
  <c r="E336"/>
  <c r="E374"/>
  <c r="E279"/>
  <c r="E337"/>
  <c r="AV12" i="76"/>
  <c r="AV28"/>
  <c r="AV47"/>
  <c r="AO93" i="62"/>
  <c r="CW93"/>
  <c r="JV129"/>
  <c r="OA93"/>
  <c r="OB29"/>
  <c r="OB126" s="1"/>
  <c r="DQ92"/>
  <c r="MC131"/>
  <c r="GI125"/>
  <c r="GJ60"/>
  <c r="GJ92" s="1"/>
  <c r="GI92"/>
  <c r="MC98"/>
  <c r="OA95"/>
  <c r="AY93"/>
  <c r="VI95"/>
  <c r="TA129"/>
  <c r="AT62" i="76"/>
  <c r="AT69" s="1"/>
  <c r="AV8"/>
  <c r="AV16"/>
  <c r="AV24"/>
  <c r="AV32"/>
  <c r="AV40"/>
  <c r="AV44"/>
  <c r="CC98" i="62"/>
  <c r="CX43"/>
  <c r="AO92"/>
  <c r="AP28"/>
  <c r="AP125" s="1"/>
  <c r="AO125"/>
  <c r="CX127"/>
  <c r="CX135"/>
  <c r="OL137"/>
  <c r="EL134"/>
  <c r="TU98"/>
  <c r="IG133"/>
  <c r="UF101"/>
  <c r="SG95"/>
  <c r="SH31"/>
  <c r="SH95" s="1"/>
  <c r="WC86"/>
  <c r="WC83"/>
  <c r="PI83" s="1"/>
  <c r="IH20"/>
  <c r="IH11" s="1"/>
  <c r="IG131"/>
  <c r="CD66"/>
  <c r="CD131" s="1"/>
  <c r="AE128"/>
  <c r="CX125"/>
  <c r="CX133"/>
  <c r="GJ138"/>
  <c r="HX104"/>
  <c r="UF134"/>
  <c r="TB32"/>
  <c r="TB96" s="1"/>
  <c r="TA93"/>
  <c r="PE96"/>
  <c r="PE95"/>
  <c r="MW125"/>
  <c r="MX60"/>
  <c r="MX92" s="1"/>
  <c r="MW92"/>
  <c r="KY131"/>
  <c r="JK93"/>
  <c r="IG125"/>
  <c r="FE96"/>
  <c r="DG98"/>
  <c r="BI128"/>
  <c r="BI93"/>
  <c r="BI95"/>
  <c r="DH66"/>
  <c r="GJ103"/>
  <c r="JL13"/>
  <c r="JL126" s="1"/>
  <c r="PF15"/>
  <c r="PF11" s="1"/>
  <c r="DG131"/>
  <c r="NG131"/>
  <c r="IG92"/>
  <c r="O87"/>
  <c r="WC76"/>
  <c r="WC17"/>
  <c r="WC13"/>
  <c r="F240" i="157" s="1"/>
  <c r="WD85" i="62"/>
  <c r="WD81"/>
  <c r="O83"/>
  <c r="WC61"/>
  <c r="F336" i="157" s="1"/>
  <c r="RX137" i="62"/>
  <c r="DQ93"/>
  <c r="GI93"/>
  <c r="HM93"/>
  <c r="MM93"/>
  <c r="CC93"/>
  <c r="UF11"/>
  <c r="U96"/>
  <c r="VJ15"/>
  <c r="VJ95" s="1"/>
  <c r="VT98"/>
  <c r="KY98"/>
  <c r="BT34"/>
  <c r="BT131" s="1"/>
  <c r="BS98"/>
  <c r="GT34"/>
  <c r="GT131" s="1"/>
  <c r="GS98"/>
  <c r="KZ29"/>
  <c r="KZ126" s="1"/>
  <c r="MM98"/>
  <c r="NH34"/>
  <c r="NH131" s="1"/>
  <c r="NQ98"/>
  <c r="AE95"/>
  <c r="OV129"/>
  <c r="OV137"/>
  <c r="SR82"/>
  <c r="SR131" s="1"/>
  <c r="TA104"/>
  <c r="UO93"/>
  <c r="WC36"/>
  <c r="F279" i="157" s="1"/>
  <c r="WC63" i="62"/>
  <c r="F338" i="157" s="1"/>
  <c r="WC67" i="62"/>
  <c r="F342" i="157" s="1"/>
  <c r="WC62" i="62"/>
  <c r="F337" i="157" s="1"/>
  <c r="U98" i="62"/>
  <c r="FO93"/>
  <c r="OK93"/>
  <c r="HW129"/>
  <c r="NQ131"/>
  <c r="PE129"/>
  <c r="UY93"/>
  <c r="OA128"/>
  <c r="FE95"/>
  <c r="IG100"/>
  <c r="HW96"/>
  <c r="DH34"/>
  <c r="FE93"/>
  <c r="IH60"/>
  <c r="IH125" s="1"/>
  <c r="IG98"/>
  <c r="LS93"/>
  <c r="NG98"/>
  <c r="OL13"/>
  <c r="OL126" s="1"/>
  <c r="RD32"/>
  <c r="RD129" s="1"/>
  <c r="RC96"/>
  <c r="RW98"/>
  <c r="RX82"/>
  <c r="RX98" s="1"/>
  <c r="TB61"/>
  <c r="TB93" s="1"/>
  <c r="TB40"/>
  <c r="TB104" s="1"/>
  <c r="TU93"/>
  <c r="WC33"/>
  <c r="F276" i="157" s="1"/>
  <c r="WC31" i="62"/>
  <c r="F274" i="157" s="1"/>
  <c r="WC29" i="62"/>
  <c r="F272" i="157" s="1"/>
  <c r="KO93" i="62"/>
  <c r="MW93"/>
  <c r="VI98"/>
  <c r="KO131"/>
  <c r="WC78"/>
  <c r="F369" i="157" s="1"/>
  <c r="V18" i="62"/>
  <c r="V98" s="1"/>
  <c r="RX133"/>
  <c r="TB137"/>
  <c r="PP43"/>
  <c r="EV137"/>
  <c r="EV126"/>
  <c r="GJ75"/>
  <c r="GJ43"/>
  <c r="GJ127"/>
  <c r="GJ131"/>
  <c r="GJ135"/>
  <c r="GJ126"/>
  <c r="GJ130"/>
  <c r="GJ134"/>
  <c r="RX99"/>
  <c r="SH104"/>
  <c r="IH99"/>
  <c r="KZ43"/>
  <c r="OL104"/>
  <c r="OV104"/>
  <c r="DG93"/>
  <c r="JK102"/>
  <c r="OK129"/>
  <c r="OU93"/>
  <c r="PO93"/>
  <c r="V137"/>
  <c r="V133"/>
  <c r="AZ125"/>
  <c r="AF127"/>
  <c r="AZ129"/>
  <c r="AF131"/>
  <c r="AF135"/>
  <c r="AZ130"/>
  <c r="AF132"/>
  <c r="AZ134"/>
  <c r="AF136"/>
  <c r="EL131"/>
  <c r="EV128"/>
  <c r="EV130"/>
  <c r="EV132"/>
  <c r="EV134"/>
  <c r="EV136"/>
  <c r="HX131"/>
  <c r="HX133"/>
  <c r="OB134"/>
  <c r="OB129"/>
  <c r="OV101"/>
  <c r="TB98"/>
  <c r="EU93"/>
  <c r="FY93"/>
  <c r="JK98"/>
  <c r="MW98"/>
  <c r="MW100"/>
  <c r="MW99"/>
  <c r="TK93"/>
  <c r="KE93"/>
  <c r="OA100"/>
  <c r="QI93"/>
  <c r="RW93"/>
  <c r="VT104"/>
  <c r="SG125"/>
  <c r="SG92"/>
  <c r="AZ126"/>
  <c r="AP59"/>
  <c r="AZ138"/>
  <c r="V136"/>
  <c r="V132"/>
  <c r="AZ131"/>
  <c r="AZ135"/>
  <c r="AZ128"/>
  <c r="AZ132"/>
  <c r="AZ136"/>
  <c r="EK93"/>
  <c r="GJ93"/>
  <c r="HX127"/>
  <c r="HX135"/>
  <c r="IH129"/>
  <c r="IH137"/>
  <c r="IH131"/>
  <c r="IG93"/>
  <c r="IQ93"/>
  <c r="JA93"/>
  <c r="KZ131"/>
  <c r="KZ100"/>
  <c r="KY93"/>
  <c r="LI93"/>
  <c r="LT129"/>
  <c r="MN126"/>
  <c r="MN134"/>
  <c r="MN129"/>
  <c r="MX66"/>
  <c r="OB130"/>
  <c r="OB138"/>
  <c r="OB125"/>
  <c r="OB36"/>
  <c r="OB133" s="1"/>
  <c r="OL32"/>
  <c r="OL129" s="1"/>
  <c r="OK96"/>
  <c r="OV97"/>
  <c r="OV105"/>
  <c r="OV61"/>
  <c r="OV93" s="1"/>
  <c r="OV131"/>
  <c r="OV43"/>
  <c r="OV133"/>
  <c r="QT133"/>
  <c r="RC93"/>
  <c r="RM93"/>
  <c r="RX77"/>
  <c r="RX126" s="1"/>
  <c r="SH137"/>
  <c r="SQ98"/>
  <c r="TB136"/>
  <c r="TB133"/>
  <c r="TA96"/>
  <c r="UY98"/>
  <c r="VJ99"/>
  <c r="VJ66"/>
  <c r="VJ131" s="1"/>
  <c r="VT93"/>
  <c r="U93"/>
  <c r="EU126"/>
  <c r="FE129"/>
  <c r="VT100"/>
  <c r="AZ133"/>
  <c r="AZ137"/>
  <c r="EB126"/>
  <c r="EB128"/>
  <c r="GJ95"/>
  <c r="HD138"/>
  <c r="KZ127"/>
  <c r="KZ135"/>
  <c r="LT99"/>
  <c r="LT133"/>
  <c r="MN130"/>
  <c r="MN138"/>
  <c r="MN133"/>
  <c r="AE126"/>
  <c r="EA98"/>
  <c r="BI96"/>
  <c r="SH43"/>
  <c r="VT131"/>
  <c r="VI128"/>
  <c r="UO126"/>
  <c r="UF126"/>
  <c r="UF93"/>
  <c r="UF138"/>
  <c r="UF130"/>
  <c r="UF132"/>
  <c r="UF127"/>
  <c r="UF135"/>
  <c r="TL127"/>
  <c r="TL131"/>
  <c r="TL135"/>
  <c r="TA125"/>
  <c r="SH12"/>
  <c r="SH92" s="1"/>
  <c r="NK10"/>
  <c r="RX59"/>
  <c r="RW126"/>
  <c r="RM126"/>
  <c r="RC126"/>
  <c r="QT126"/>
  <c r="QT134"/>
  <c r="QT98"/>
  <c r="QT129"/>
  <c r="QT137"/>
  <c r="QS93"/>
  <c r="PY126"/>
  <c r="PP61"/>
  <c r="PP126" s="1"/>
  <c r="PP131"/>
  <c r="OL128"/>
  <c r="OL132"/>
  <c r="OL136"/>
  <c r="OK126"/>
  <c r="NQ126"/>
  <c r="MC93"/>
  <c r="BC10"/>
  <c r="WC70"/>
  <c r="F345" i="157" s="1"/>
  <c r="LS125" i="62"/>
  <c r="KP50"/>
  <c r="KP133"/>
  <c r="KP137"/>
  <c r="KO98"/>
  <c r="WC40"/>
  <c r="F283" i="157" s="1"/>
  <c r="WC38" i="62"/>
  <c r="F281" i="157" s="1"/>
  <c r="WC30" i="62"/>
  <c r="F273" i="157" s="1"/>
  <c r="TE10" i="62"/>
  <c r="HG10"/>
  <c r="QM10"/>
  <c r="KI10"/>
  <c r="EE10"/>
  <c r="WC80"/>
  <c r="F371" i="157" s="1"/>
  <c r="WC68" i="62"/>
  <c r="WC88"/>
  <c r="F379" i="157" s="1"/>
  <c r="JK131" i="62"/>
  <c r="IQ126"/>
  <c r="WD74"/>
  <c r="WF74" s="1"/>
  <c r="NU74"/>
  <c r="WC65"/>
  <c r="F340" i="157" s="1"/>
  <c r="WC72" i="62"/>
  <c r="F347" i="157" s="1"/>
  <c r="WC82" i="62"/>
  <c r="F373" i="157" s="1"/>
  <c r="WC77" i="62"/>
  <c r="F368" i="157" s="1"/>
  <c r="WC79" i="62"/>
  <c r="F370" i="157" s="1"/>
  <c r="VZ59" i="62"/>
  <c r="WC34"/>
  <c r="F277" i="157" s="1"/>
  <c r="WC32" i="62"/>
  <c r="F275" i="157" s="1"/>
  <c r="US10" i="62"/>
  <c r="SA10"/>
  <c r="OY10"/>
  <c r="LW10"/>
  <c r="IU10"/>
  <c r="FS10"/>
  <c r="WC73"/>
  <c r="WC66"/>
  <c r="F341" i="157" s="1"/>
  <c r="VZ75" i="62"/>
  <c r="WC84"/>
  <c r="F375" i="157" s="1"/>
  <c r="FZ137" i="62"/>
  <c r="FZ132"/>
  <c r="FY126"/>
  <c r="FZ133"/>
  <c r="FE125"/>
  <c r="FE126"/>
  <c r="FF129"/>
  <c r="FF133"/>
  <c r="FE128"/>
  <c r="EL136"/>
  <c r="EL128"/>
  <c r="EK126"/>
  <c r="EB34"/>
  <c r="EB131" s="1"/>
  <c r="WC41"/>
  <c r="WC35"/>
  <c r="F278" i="157" s="1"/>
  <c r="WC71" i="62"/>
  <c r="F346" i="157" s="1"/>
  <c r="WC64" i="62"/>
  <c r="F339" i="157" s="1"/>
  <c r="CM125" i="62"/>
  <c r="CM126"/>
  <c r="CC126"/>
  <c r="WC39"/>
  <c r="F282" i="157" s="1"/>
  <c r="WC37" i="62"/>
  <c r="F280" i="157" s="1"/>
  <c r="WC69" i="62"/>
  <c r="VZ27"/>
  <c r="AY126"/>
  <c r="AP127"/>
  <c r="AP129"/>
  <c r="AP131"/>
  <c r="AP133"/>
  <c r="AP135"/>
  <c r="AP137"/>
  <c r="AP126"/>
  <c r="AP130"/>
  <c r="AP132"/>
  <c r="AP134"/>
  <c r="AP136"/>
  <c r="AP138"/>
  <c r="AR123"/>
  <c r="AF138"/>
  <c r="AF129"/>
  <c r="AF133"/>
  <c r="AF137"/>
  <c r="AF15"/>
  <c r="AF128" s="1"/>
  <c r="V135"/>
  <c r="V127"/>
  <c r="V134"/>
  <c r="HG42"/>
  <c r="QM74"/>
  <c r="WC21"/>
  <c r="F248" i="157" s="1"/>
  <c r="WC55" i="62"/>
  <c r="WC49"/>
  <c r="F308" i="157" s="1"/>
  <c r="WC25" i="62"/>
  <c r="WC23"/>
  <c r="F250" i="157" s="1"/>
  <c r="WC53" i="62"/>
  <c r="WC57"/>
  <c r="S107"/>
  <c r="U107" s="1"/>
  <c r="Q119"/>
  <c r="R119" s="1"/>
  <c r="Q115"/>
  <c r="R115" s="1"/>
  <c r="S115" s="1"/>
  <c r="U115" s="1"/>
  <c r="V115" s="1"/>
  <c r="Q111"/>
  <c r="R111" s="1"/>
  <c r="Q110"/>
  <c r="R110" s="1"/>
  <c r="S110" s="1"/>
  <c r="U110" s="1"/>
  <c r="V110" s="1"/>
  <c r="V126" s="1"/>
  <c r="Q114"/>
  <c r="R114" s="1"/>
  <c r="S114" s="1"/>
  <c r="U114" s="1"/>
  <c r="Q116"/>
  <c r="R116" s="1"/>
  <c r="Q118"/>
  <c r="R118" s="1"/>
  <c r="Q121"/>
  <c r="R121" s="1"/>
  <c r="Q117"/>
  <c r="R117" s="1"/>
  <c r="Q113"/>
  <c r="R113" s="1"/>
  <c r="S113" s="1"/>
  <c r="U113" s="1"/>
  <c r="V113" s="1"/>
  <c r="V129" s="1"/>
  <c r="Q112"/>
  <c r="R112" s="1"/>
  <c r="S112" s="1"/>
  <c r="U112" s="1"/>
  <c r="Q109"/>
  <c r="R109" s="1"/>
  <c r="Q120"/>
  <c r="R120" s="1"/>
  <c r="U131"/>
  <c r="V122"/>
  <c r="V138" s="1"/>
  <c r="VX107"/>
  <c r="VY122" s="1"/>
  <c r="VZ122" s="1"/>
  <c r="WA122" s="1"/>
  <c r="JV126"/>
  <c r="JV134"/>
  <c r="JV133"/>
  <c r="JV130"/>
  <c r="JV138"/>
  <c r="VJ138"/>
  <c r="VI131"/>
  <c r="VI93"/>
  <c r="VJ129"/>
  <c r="VJ133"/>
  <c r="VI126"/>
  <c r="UY126"/>
  <c r="UY131"/>
  <c r="UP138"/>
  <c r="UP129"/>
  <c r="UP133"/>
  <c r="UF133"/>
  <c r="UE93"/>
  <c r="UE126"/>
  <c r="UE92"/>
  <c r="UF60"/>
  <c r="UF125" s="1"/>
  <c r="UF129"/>
  <c r="UE125"/>
  <c r="TU126"/>
  <c r="TV127"/>
  <c r="TV131"/>
  <c r="TV135"/>
  <c r="TV138"/>
  <c r="TU131"/>
  <c r="DA74"/>
  <c r="SK74"/>
  <c r="TK126"/>
  <c r="TL138"/>
  <c r="TB135"/>
  <c r="TB129"/>
  <c r="DK74"/>
  <c r="TE74"/>
  <c r="FS74"/>
  <c r="OE74"/>
  <c r="TA126"/>
  <c r="TB138"/>
  <c r="SR137"/>
  <c r="SQ125"/>
  <c r="SR59"/>
  <c r="SH126"/>
  <c r="SH134"/>
  <c r="RX134"/>
  <c r="RX130"/>
  <c r="RN138"/>
  <c r="RD138"/>
  <c r="QT130"/>
  <c r="QT138"/>
  <c r="JO74"/>
  <c r="JE74"/>
  <c r="NA74"/>
  <c r="CQ74"/>
  <c r="DU74"/>
  <c r="PS74"/>
  <c r="FI74"/>
  <c r="QS126"/>
  <c r="QT135"/>
  <c r="PY125"/>
  <c r="QJ138"/>
  <c r="PZ138"/>
  <c r="AI74"/>
  <c r="GM74"/>
  <c r="Y74"/>
  <c r="GC74"/>
  <c r="MG74"/>
  <c r="QC74"/>
  <c r="TO74"/>
  <c r="NK74"/>
  <c r="EE74"/>
  <c r="IU74"/>
  <c r="JY74"/>
  <c r="VW74"/>
  <c r="LW74"/>
  <c r="LM74"/>
  <c r="UI74"/>
  <c r="PP138"/>
  <c r="PP130"/>
  <c r="PP136"/>
  <c r="PP75"/>
  <c r="PP133"/>
  <c r="PP127"/>
  <c r="PP135"/>
  <c r="PP132"/>
  <c r="PP129"/>
  <c r="PP134"/>
  <c r="PP128"/>
  <c r="PO125"/>
  <c r="PO126"/>
  <c r="EO89"/>
  <c r="PE128"/>
  <c r="PF138"/>
  <c r="OV127"/>
  <c r="OV135"/>
  <c r="OU125"/>
  <c r="OU126"/>
  <c r="HQ87"/>
  <c r="VW81"/>
  <c r="OL127"/>
  <c r="OL131"/>
  <c r="OL135"/>
  <c r="OL138"/>
  <c r="OL125"/>
  <c r="OL133"/>
  <c r="OB137"/>
  <c r="OA126"/>
  <c r="OA127"/>
  <c r="OA133"/>
  <c r="NR138"/>
  <c r="TO58"/>
  <c r="NR129"/>
  <c r="NR133"/>
  <c r="NH138"/>
  <c r="MW133"/>
  <c r="MW126"/>
  <c r="MW132"/>
  <c r="MW131"/>
  <c r="MX138"/>
  <c r="MN94"/>
  <c r="MN102"/>
  <c r="MN137"/>
  <c r="MM126"/>
  <c r="MM131"/>
  <c r="MC126"/>
  <c r="MD127"/>
  <c r="MD131"/>
  <c r="MD135"/>
  <c r="LT131"/>
  <c r="LT138"/>
  <c r="LT127"/>
  <c r="LT135"/>
  <c r="LT134"/>
  <c r="LT126"/>
  <c r="LT132"/>
  <c r="LT130"/>
  <c r="LT136"/>
  <c r="LT128"/>
  <c r="LI126"/>
  <c r="LJ138"/>
  <c r="LJ129"/>
  <c r="LJ133"/>
  <c r="KI81"/>
  <c r="KZ133"/>
  <c r="KZ134"/>
  <c r="KZ136"/>
  <c r="KZ128"/>
  <c r="KZ129"/>
  <c r="KZ132"/>
  <c r="KZ138"/>
  <c r="KZ130"/>
  <c r="KE126"/>
  <c r="KF138"/>
  <c r="JV136"/>
  <c r="JV128"/>
  <c r="JV132"/>
  <c r="JK126"/>
  <c r="JL138"/>
  <c r="JL129"/>
  <c r="JL133"/>
  <c r="JK135"/>
  <c r="BW74"/>
  <c r="EY74"/>
  <c r="IA74"/>
  <c r="LC74"/>
  <c r="BM74"/>
  <c r="EO74"/>
  <c r="HQ74"/>
  <c r="KS74"/>
  <c r="US74"/>
  <c r="RQ74"/>
  <c r="OO74"/>
  <c r="VC74"/>
  <c r="SA74"/>
  <c r="OY74"/>
  <c r="O74"/>
  <c r="BC74"/>
  <c r="HG74"/>
  <c r="KI74"/>
  <c r="AS74"/>
  <c r="GW74"/>
  <c r="VM74"/>
  <c r="PI74"/>
  <c r="SU74"/>
  <c r="MQ74"/>
  <c r="IK74"/>
  <c r="TY74"/>
  <c r="RG74"/>
  <c r="QW74"/>
  <c r="CG74"/>
  <c r="JB136"/>
  <c r="JB128"/>
  <c r="JB134"/>
  <c r="JB126"/>
  <c r="JB129"/>
  <c r="JB133"/>
  <c r="JB132"/>
  <c r="JB138"/>
  <c r="JB130"/>
  <c r="JB127"/>
  <c r="JB131"/>
  <c r="JB135"/>
  <c r="JB137"/>
  <c r="IR138"/>
  <c r="IH127"/>
  <c r="IH135"/>
  <c r="IH136"/>
  <c r="IH132"/>
  <c r="IH128"/>
  <c r="IH138"/>
  <c r="IH134"/>
  <c r="IH130"/>
  <c r="IH126"/>
  <c r="WC60"/>
  <c r="HX132"/>
  <c r="HX99"/>
  <c r="HX138"/>
  <c r="HX130"/>
  <c r="HX129"/>
  <c r="HX137"/>
  <c r="HX136"/>
  <c r="HX128"/>
  <c r="HX134"/>
  <c r="HM125"/>
  <c r="HN59"/>
  <c r="HN137"/>
  <c r="LC58"/>
  <c r="HD129"/>
  <c r="HD133"/>
  <c r="HD126"/>
  <c r="GI126"/>
  <c r="GJ125"/>
  <c r="GJ129"/>
  <c r="GJ133"/>
  <c r="FZ129"/>
  <c r="FZ127"/>
  <c r="FZ135"/>
  <c r="FZ138"/>
  <c r="FZ128"/>
  <c r="FZ136"/>
  <c r="FZ131"/>
  <c r="JY58"/>
  <c r="WD58"/>
  <c r="WF58" s="1"/>
  <c r="JY81"/>
  <c r="FO126"/>
  <c r="FP138"/>
  <c r="FF138"/>
  <c r="TE58"/>
  <c r="OO58"/>
  <c r="DU58"/>
  <c r="EY58"/>
  <c r="EL138"/>
  <c r="EL127"/>
  <c r="EL137"/>
  <c r="EB137"/>
  <c r="EB130"/>
  <c r="EB134"/>
  <c r="EA131"/>
  <c r="EB132"/>
  <c r="EB136"/>
  <c r="DQ126"/>
  <c r="DG126"/>
  <c r="DH138"/>
  <c r="DH135"/>
  <c r="CX131"/>
  <c r="CX128"/>
  <c r="CX134"/>
  <c r="CX136"/>
  <c r="CX129"/>
  <c r="CX132"/>
  <c r="CX138"/>
  <c r="CX130"/>
  <c r="CC125"/>
  <c r="CD138"/>
  <c r="BJ138"/>
  <c r="BJ130"/>
  <c r="BJ125"/>
  <c r="BJ129"/>
  <c r="BJ133"/>
  <c r="BJ136"/>
  <c r="BJ128"/>
  <c r="BI126"/>
  <c r="BJ134"/>
  <c r="BJ126"/>
  <c r="BJ127"/>
  <c r="BJ131"/>
  <c r="BJ135"/>
  <c r="BJ137"/>
  <c r="BJ132"/>
  <c r="BI129"/>
  <c r="AE125"/>
  <c r="V59"/>
  <c r="VJ137"/>
  <c r="VJ132"/>
  <c r="VJ136"/>
  <c r="VJ127"/>
  <c r="VJ135"/>
  <c r="VJ126"/>
  <c r="VJ130"/>
  <c r="VJ134"/>
  <c r="UZ138"/>
  <c r="UZ129"/>
  <c r="UZ133"/>
  <c r="UZ127"/>
  <c r="UZ131"/>
  <c r="UZ135"/>
  <c r="UZ126"/>
  <c r="UZ130"/>
  <c r="UZ134"/>
  <c r="UY125"/>
  <c r="UZ137"/>
  <c r="UZ128"/>
  <c r="UZ132"/>
  <c r="UZ136"/>
  <c r="UP127"/>
  <c r="UP135"/>
  <c r="UP126"/>
  <c r="UP130"/>
  <c r="UP134"/>
  <c r="UP137"/>
  <c r="UP128"/>
  <c r="UP132"/>
  <c r="UP136"/>
  <c r="UF136"/>
  <c r="UF128"/>
  <c r="UF131"/>
  <c r="TV128"/>
  <c r="TV132"/>
  <c r="TV136"/>
  <c r="TV129"/>
  <c r="TV133"/>
  <c r="TV137"/>
  <c r="TV126"/>
  <c r="TV130"/>
  <c r="TV134"/>
  <c r="TL128"/>
  <c r="TL132"/>
  <c r="TL136"/>
  <c r="TL129"/>
  <c r="TL133"/>
  <c r="TL137"/>
  <c r="TL126"/>
  <c r="TL130"/>
  <c r="TL134"/>
  <c r="TB128"/>
  <c r="TB130"/>
  <c r="TB127"/>
  <c r="TB132"/>
  <c r="TB134"/>
  <c r="SR133"/>
  <c r="SR129"/>
  <c r="SR127"/>
  <c r="SR135"/>
  <c r="SR128"/>
  <c r="SR132"/>
  <c r="SR136"/>
  <c r="SR138"/>
  <c r="SR130"/>
  <c r="SR134"/>
  <c r="RX127"/>
  <c r="RX135"/>
  <c r="RW125"/>
  <c r="RX138"/>
  <c r="RX129"/>
  <c r="RX128"/>
  <c r="RX132"/>
  <c r="RX136"/>
  <c r="RN127"/>
  <c r="RN131"/>
  <c r="RN135"/>
  <c r="RN126"/>
  <c r="RN130"/>
  <c r="RN134"/>
  <c r="RN129"/>
  <c r="RN133"/>
  <c r="RN137"/>
  <c r="RN128"/>
  <c r="RN132"/>
  <c r="RN136"/>
  <c r="RM125"/>
  <c r="RD127"/>
  <c r="RD131"/>
  <c r="RD135"/>
  <c r="RD126"/>
  <c r="RD130"/>
  <c r="RD134"/>
  <c r="RC125"/>
  <c r="RD133"/>
  <c r="RD137"/>
  <c r="RD128"/>
  <c r="RD132"/>
  <c r="RD136"/>
  <c r="QT127"/>
  <c r="QT132"/>
  <c r="QS125"/>
  <c r="QT131"/>
  <c r="QT128"/>
  <c r="QT136"/>
  <c r="QJ127"/>
  <c r="QJ131"/>
  <c r="QJ135"/>
  <c r="PZ127"/>
  <c r="PZ131"/>
  <c r="PZ135"/>
  <c r="PZ128"/>
  <c r="PZ132"/>
  <c r="PZ136"/>
  <c r="PZ129"/>
  <c r="PZ133"/>
  <c r="PZ137"/>
  <c r="PZ126"/>
  <c r="PZ130"/>
  <c r="PZ134"/>
  <c r="QJ129"/>
  <c r="QJ133"/>
  <c r="QJ137"/>
  <c r="QJ126"/>
  <c r="QJ130"/>
  <c r="QJ134"/>
  <c r="QI126"/>
  <c r="QJ128"/>
  <c r="QJ132"/>
  <c r="QJ136"/>
  <c r="PF127"/>
  <c r="PF131"/>
  <c r="PF135"/>
  <c r="PF132"/>
  <c r="PF136"/>
  <c r="PF125"/>
  <c r="PF129"/>
  <c r="PF133"/>
  <c r="PF137"/>
  <c r="PF126"/>
  <c r="PF130"/>
  <c r="PF134"/>
  <c r="OV138"/>
  <c r="OV132"/>
  <c r="OV134"/>
  <c r="OV136"/>
  <c r="OV128"/>
  <c r="OV130"/>
  <c r="OL130"/>
  <c r="OL134"/>
  <c r="OB135"/>
  <c r="OB132"/>
  <c r="OB131"/>
  <c r="OB128"/>
  <c r="OB136"/>
  <c r="NR137"/>
  <c r="NR128"/>
  <c r="NR132"/>
  <c r="NR136"/>
  <c r="NR127"/>
  <c r="NR131"/>
  <c r="NR135"/>
  <c r="NR126"/>
  <c r="NR130"/>
  <c r="NR134"/>
  <c r="NH130"/>
  <c r="NH134"/>
  <c r="NH129"/>
  <c r="NH133"/>
  <c r="NH137"/>
  <c r="NH126"/>
  <c r="NG126"/>
  <c r="NG93"/>
  <c r="NH127"/>
  <c r="NH135"/>
  <c r="NH128"/>
  <c r="NH132"/>
  <c r="NH136"/>
  <c r="NG125"/>
  <c r="MX127"/>
  <c r="MX135"/>
  <c r="MX128"/>
  <c r="MX132"/>
  <c r="MX136"/>
  <c r="MX129"/>
  <c r="MX133"/>
  <c r="MX137"/>
  <c r="MX126"/>
  <c r="MX130"/>
  <c r="MX134"/>
  <c r="MN127"/>
  <c r="MN135"/>
  <c r="MN128"/>
  <c r="MN136"/>
  <c r="MM125"/>
  <c r="MN131"/>
  <c r="MN132"/>
  <c r="MD138"/>
  <c r="MD128"/>
  <c r="MD132"/>
  <c r="MD136"/>
  <c r="MD129"/>
  <c r="MD133"/>
  <c r="MD137"/>
  <c r="MD126"/>
  <c r="MD130"/>
  <c r="MD134"/>
  <c r="LS126"/>
  <c r="LJ137"/>
  <c r="LJ128"/>
  <c r="LJ132"/>
  <c r="LJ136"/>
  <c r="LI125"/>
  <c r="LJ127"/>
  <c r="LJ131"/>
  <c r="LJ135"/>
  <c r="LJ126"/>
  <c r="LJ130"/>
  <c r="LJ134"/>
  <c r="KY125"/>
  <c r="KP129"/>
  <c r="KP128"/>
  <c r="KP132"/>
  <c r="KP136"/>
  <c r="KP138"/>
  <c r="KP130"/>
  <c r="KP134"/>
  <c r="KP127"/>
  <c r="KP135"/>
  <c r="KF127"/>
  <c r="KF135"/>
  <c r="KF128"/>
  <c r="KF132"/>
  <c r="KF136"/>
  <c r="KE125"/>
  <c r="KF129"/>
  <c r="KF133"/>
  <c r="KF137"/>
  <c r="KF126"/>
  <c r="KF130"/>
  <c r="KF134"/>
  <c r="JV127"/>
  <c r="JV135"/>
  <c r="JV131"/>
  <c r="JU125"/>
  <c r="JL127"/>
  <c r="JL131"/>
  <c r="JL135"/>
  <c r="JL130"/>
  <c r="JL134"/>
  <c r="JL137"/>
  <c r="JL132"/>
  <c r="JL136"/>
  <c r="JK125"/>
  <c r="JB43"/>
  <c r="JA126"/>
  <c r="JA125"/>
  <c r="IR129"/>
  <c r="IR133"/>
  <c r="IR137"/>
  <c r="IR126"/>
  <c r="IR130"/>
  <c r="IR134"/>
  <c r="IR127"/>
  <c r="IR131"/>
  <c r="IR135"/>
  <c r="IR128"/>
  <c r="IR132"/>
  <c r="IR136"/>
  <c r="IQ125"/>
  <c r="IG126"/>
  <c r="IH43"/>
  <c r="HW125"/>
  <c r="HN127"/>
  <c r="HN135"/>
  <c r="HN129"/>
  <c r="HN133"/>
  <c r="SU42"/>
  <c r="HN128"/>
  <c r="HN132"/>
  <c r="HN136"/>
  <c r="HN138"/>
  <c r="HN131"/>
  <c r="HN130"/>
  <c r="HN134"/>
  <c r="HD137"/>
  <c r="HD128"/>
  <c r="HD132"/>
  <c r="HD136"/>
  <c r="HC126"/>
  <c r="HD127"/>
  <c r="HD131"/>
  <c r="HD135"/>
  <c r="HD130"/>
  <c r="HD134"/>
  <c r="GT138"/>
  <c r="VM42"/>
  <c r="GW42"/>
  <c r="GT125"/>
  <c r="GT129"/>
  <c r="GT133"/>
  <c r="GT137"/>
  <c r="GT130"/>
  <c r="GT134"/>
  <c r="GT127"/>
  <c r="GT135"/>
  <c r="GT128"/>
  <c r="GT132"/>
  <c r="GT136"/>
  <c r="GJ137"/>
  <c r="FZ126"/>
  <c r="FZ134"/>
  <c r="FZ130"/>
  <c r="FY125"/>
  <c r="FP127"/>
  <c r="FP131"/>
  <c r="FP135"/>
  <c r="FP128"/>
  <c r="FP132"/>
  <c r="FP136"/>
  <c r="FP129"/>
  <c r="FP133"/>
  <c r="FP137"/>
  <c r="FP126"/>
  <c r="FP130"/>
  <c r="FP134"/>
  <c r="FO125"/>
  <c r="FF127"/>
  <c r="FF131"/>
  <c r="FF135"/>
  <c r="FF126"/>
  <c r="FF130"/>
  <c r="FF134"/>
  <c r="FF137"/>
  <c r="FF128"/>
  <c r="FF132"/>
  <c r="FF136"/>
  <c r="EL130"/>
  <c r="EL132"/>
  <c r="EL135"/>
  <c r="EL129"/>
  <c r="EL133"/>
  <c r="DR128"/>
  <c r="DR132"/>
  <c r="DR136"/>
  <c r="DR131"/>
  <c r="DR135"/>
  <c r="DR138"/>
  <c r="DR129"/>
  <c r="DR133"/>
  <c r="DR137"/>
  <c r="DR126"/>
  <c r="DR130"/>
  <c r="DR134"/>
  <c r="DH129"/>
  <c r="DH133"/>
  <c r="DH137"/>
  <c r="DH126"/>
  <c r="DH130"/>
  <c r="DH134"/>
  <c r="DH128"/>
  <c r="DH136"/>
  <c r="CN127"/>
  <c r="CN131"/>
  <c r="CN135"/>
  <c r="CN128"/>
  <c r="CN132"/>
  <c r="CN136"/>
  <c r="CN138"/>
  <c r="CN129"/>
  <c r="CN133"/>
  <c r="CN137"/>
  <c r="CN126"/>
  <c r="CN130"/>
  <c r="CN134"/>
  <c r="CD129"/>
  <c r="CD133"/>
  <c r="CD137"/>
  <c r="CD128"/>
  <c r="CD132"/>
  <c r="CD136"/>
  <c r="CD127"/>
  <c r="CD135"/>
  <c r="CD126"/>
  <c r="CD130"/>
  <c r="CD134"/>
  <c r="BT138"/>
  <c r="BT127"/>
  <c r="BT135"/>
  <c r="BT128"/>
  <c r="BT132"/>
  <c r="BT136"/>
  <c r="BT125"/>
  <c r="BT129"/>
  <c r="BT133"/>
  <c r="BT137"/>
  <c r="BT126"/>
  <c r="BT130"/>
  <c r="BT134"/>
  <c r="AF130"/>
  <c r="AF134"/>
  <c r="VT28"/>
  <c r="VS125"/>
  <c r="VT102"/>
  <c r="VT97"/>
  <c r="VI125"/>
  <c r="VJ28"/>
  <c r="VJ27" s="1"/>
  <c r="UP28"/>
  <c r="UP27" s="1"/>
  <c r="UO125"/>
  <c r="UF104"/>
  <c r="UF137"/>
  <c r="UH123"/>
  <c r="TV28"/>
  <c r="TV27" s="1"/>
  <c r="TU125"/>
  <c r="TK125"/>
  <c r="TL28"/>
  <c r="TL27" s="1"/>
  <c r="SR29"/>
  <c r="SR93" s="1"/>
  <c r="SQ126"/>
  <c r="SH127"/>
  <c r="SH135"/>
  <c r="SH136"/>
  <c r="SH130"/>
  <c r="SH138"/>
  <c r="SH131"/>
  <c r="RX27"/>
  <c r="QJ28"/>
  <c r="QJ27" s="1"/>
  <c r="QI125"/>
  <c r="PP104"/>
  <c r="PP137"/>
  <c r="PR123"/>
  <c r="OA94"/>
  <c r="OB30"/>
  <c r="OB127" s="1"/>
  <c r="NQ125"/>
  <c r="NR28"/>
  <c r="NR27" s="1"/>
  <c r="MD28"/>
  <c r="MD27" s="1"/>
  <c r="MC125"/>
  <c r="LT104"/>
  <c r="LT137"/>
  <c r="KZ104"/>
  <c r="KZ137"/>
  <c r="LB123"/>
  <c r="KP28"/>
  <c r="KO125"/>
  <c r="KP29"/>
  <c r="KP126" s="1"/>
  <c r="KO126"/>
  <c r="JV104"/>
  <c r="JV137"/>
  <c r="JX123"/>
  <c r="IJ123"/>
  <c r="HZ123"/>
  <c r="HW93"/>
  <c r="HX29"/>
  <c r="HX27" s="1"/>
  <c r="HN29"/>
  <c r="HN93" s="1"/>
  <c r="HM126"/>
  <c r="HC125"/>
  <c r="HD28"/>
  <c r="HD27" s="1"/>
  <c r="FF28"/>
  <c r="FF27" s="1"/>
  <c r="EV127"/>
  <c r="EV129"/>
  <c r="EV131"/>
  <c r="EV133"/>
  <c r="EV135"/>
  <c r="EV138"/>
  <c r="EL93"/>
  <c r="EL126"/>
  <c r="EL28"/>
  <c r="EL27" s="1"/>
  <c r="EK125"/>
  <c r="EN123"/>
  <c r="EB138"/>
  <c r="EB125"/>
  <c r="EB127"/>
  <c r="EB129"/>
  <c r="EB133"/>
  <c r="EB135"/>
  <c r="DH28"/>
  <c r="DG125"/>
  <c r="CX101"/>
  <c r="CX104"/>
  <c r="CX137"/>
  <c r="SH99"/>
  <c r="SH132"/>
  <c r="SH96"/>
  <c r="SH129"/>
  <c r="SH100"/>
  <c r="SH133"/>
  <c r="VM10"/>
  <c r="TY10"/>
  <c r="SU10"/>
  <c r="RG10"/>
  <c r="PS10"/>
  <c r="OE10"/>
  <c r="MQ10"/>
  <c r="LC10"/>
  <c r="JO10"/>
  <c r="IA10"/>
  <c r="GM10"/>
  <c r="EY10"/>
  <c r="DK10"/>
  <c r="BW10"/>
  <c r="AI10"/>
  <c r="EV12"/>
  <c r="EV11" s="1"/>
  <c r="EU125"/>
  <c r="WD10"/>
  <c r="WF10" s="1"/>
  <c r="VC10"/>
  <c r="UI10"/>
  <c r="TO10"/>
  <c r="VW10"/>
  <c r="SK10"/>
  <c r="RQ10"/>
  <c r="QW10"/>
  <c r="QC10"/>
  <c r="PI10"/>
  <c r="OO10"/>
  <c r="NU10"/>
  <c r="NA10"/>
  <c r="MG10"/>
  <c r="LM10"/>
  <c r="KS10"/>
  <c r="JY10"/>
  <c r="JE10"/>
  <c r="IK10"/>
  <c r="HQ10"/>
  <c r="GW10"/>
  <c r="GC10"/>
  <c r="FI10"/>
  <c r="EO10"/>
  <c r="DU10"/>
  <c r="DA10"/>
  <c r="CG10"/>
  <c r="BM10"/>
  <c r="AS10"/>
  <c r="Y10"/>
  <c r="ED123"/>
  <c r="JV12"/>
  <c r="JV125" s="1"/>
  <c r="JU92"/>
  <c r="AE93"/>
  <c r="AF29"/>
  <c r="AF126" s="1"/>
  <c r="HN44"/>
  <c r="HN125" s="1"/>
  <c r="HM92"/>
  <c r="JB28"/>
  <c r="JB125" s="1"/>
  <c r="JA92"/>
  <c r="G175" i="73"/>
  <c r="K175"/>
  <c r="K176" s="1"/>
  <c r="O175"/>
  <c r="S175"/>
  <c r="W175"/>
  <c r="G63"/>
  <c r="G120" s="1"/>
  <c r="K63"/>
  <c r="K120" s="1"/>
  <c r="O63"/>
  <c r="O120" s="1"/>
  <c r="S63"/>
  <c r="S120" s="1"/>
  <c r="W63"/>
  <c r="W120" s="1"/>
  <c r="G64"/>
  <c r="G121" s="1"/>
  <c r="K64"/>
  <c r="K121" s="1"/>
  <c r="O64"/>
  <c r="O121" s="1"/>
  <c r="S64"/>
  <c r="S121" s="1"/>
  <c r="W64"/>
  <c r="W121" s="1"/>
  <c r="G65"/>
  <c r="G122" s="1"/>
  <c r="K65"/>
  <c r="K122" s="1"/>
  <c r="O65"/>
  <c r="O122" s="1"/>
  <c r="S65"/>
  <c r="S122" s="1"/>
  <c r="W65"/>
  <c r="W122" s="1"/>
  <c r="G66"/>
  <c r="G123" s="1"/>
  <c r="K66"/>
  <c r="K123" s="1"/>
  <c r="O66"/>
  <c r="O123" s="1"/>
  <c r="S66"/>
  <c r="S123" s="1"/>
  <c r="W66"/>
  <c r="W123" s="1"/>
  <c r="G67"/>
  <c r="G124" s="1"/>
  <c r="K67"/>
  <c r="K124" s="1"/>
  <c r="O67"/>
  <c r="O124" s="1"/>
  <c r="S67"/>
  <c r="S124" s="1"/>
  <c r="W67"/>
  <c r="W124" s="1"/>
  <c r="G68"/>
  <c r="G125" s="1"/>
  <c r="K68"/>
  <c r="K125" s="1"/>
  <c r="O68"/>
  <c r="O125" s="1"/>
  <c r="S68"/>
  <c r="S125" s="1"/>
  <c r="W68"/>
  <c r="W125" s="1"/>
  <c r="G69"/>
  <c r="G126" s="1"/>
  <c r="K69"/>
  <c r="K126" s="1"/>
  <c r="O69"/>
  <c r="O126" s="1"/>
  <c r="S69"/>
  <c r="S126" s="1"/>
  <c r="W69"/>
  <c r="W126" s="1"/>
  <c r="G70"/>
  <c r="G127" s="1"/>
  <c r="K70"/>
  <c r="K127" s="1"/>
  <c r="O70"/>
  <c r="O127" s="1"/>
  <c r="S70"/>
  <c r="S127" s="1"/>
  <c r="W70"/>
  <c r="W127" s="1"/>
  <c r="G81"/>
  <c r="G138" s="1"/>
  <c r="K81"/>
  <c r="K138" s="1"/>
  <c r="O81"/>
  <c r="O138" s="1"/>
  <c r="S81"/>
  <c r="S138" s="1"/>
  <c r="W81"/>
  <c r="W138" s="1"/>
  <c r="G82"/>
  <c r="G139" s="1"/>
  <c r="K82"/>
  <c r="K139" s="1"/>
  <c r="O82"/>
  <c r="O139" s="1"/>
  <c r="S82"/>
  <c r="S139" s="1"/>
  <c r="W82"/>
  <c r="W139" s="1"/>
  <c r="G83"/>
  <c r="G140" s="1"/>
  <c r="K83"/>
  <c r="K140" s="1"/>
  <c r="O83"/>
  <c r="O140" s="1"/>
  <c r="S83"/>
  <c r="S140" s="1"/>
  <c r="W83"/>
  <c r="W140" s="1"/>
  <c r="G84"/>
  <c r="G141" s="1"/>
  <c r="K84"/>
  <c r="K141" s="1"/>
  <c r="O84"/>
  <c r="O141" s="1"/>
  <c r="S84"/>
  <c r="S141" s="1"/>
  <c r="W84"/>
  <c r="W141" s="1"/>
  <c r="G85"/>
  <c r="G142" s="1"/>
  <c r="K85"/>
  <c r="K142" s="1"/>
  <c r="O85"/>
  <c r="O142" s="1"/>
  <c r="S85"/>
  <c r="S142" s="1"/>
  <c r="W85"/>
  <c r="W142" s="1"/>
  <c r="G86"/>
  <c r="G143" s="1"/>
  <c r="K86"/>
  <c r="K143" s="1"/>
  <c r="O86"/>
  <c r="O143" s="1"/>
  <c r="S86"/>
  <c r="S143" s="1"/>
  <c r="W86"/>
  <c r="W143" s="1"/>
  <c r="G87"/>
  <c r="G144" s="1"/>
  <c r="K87"/>
  <c r="K144" s="1"/>
  <c r="O87"/>
  <c r="O144" s="1"/>
  <c r="S87"/>
  <c r="S144" s="1"/>
  <c r="W87"/>
  <c r="W144" s="1"/>
  <c r="G88"/>
  <c r="G145" s="1"/>
  <c r="K88"/>
  <c r="K145" s="1"/>
  <c r="O88"/>
  <c r="O145" s="1"/>
  <c r="S88"/>
  <c r="S145" s="1"/>
  <c r="W88"/>
  <c r="W145" s="1"/>
  <c r="G99"/>
  <c r="G156" s="1"/>
  <c r="K99"/>
  <c r="K156" s="1"/>
  <c r="O99"/>
  <c r="O156" s="1"/>
  <c r="S99"/>
  <c r="S156" s="1"/>
  <c r="W99"/>
  <c r="W156" s="1"/>
  <c r="K100"/>
  <c r="K157" s="1"/>
  <c r="S100"/>
  <c r="S157" s="1"/>
  <c r="G101"/>
  <c r="G158" s="1"/>
  <c r="O101"/>
  <c r="O158" s="1"/>
  <c r="W101"/>
  <c r="W158" s="1"/>
  <c r="K102"/>
  <c r="K159" s="1"/>
  <c r="S102"/>
  <c r="S159" s="1"/>
  <c r="G103"/>
  <c r="G160" s="1"/>
  <c r="O103"/>
  <c r="O160" s="1"/>
  <c r="W103"/>
  <c r="W160" s="1"/>
  <c r="K104"/>
  <c r="K161" s="1"/>
  <c r="S104"/>
  <c r="S161" s="1"/>
  <c r="G105"/>
  <c r="G162" s="1"/>
  <c r="O105"/>
  <c r="O162" s="1"/>
  <c r="W105"/>
  <c r="W162" s="1"/>
  <c r="K106"/>
  <c r="K163" s="1"/>
  <c r="S106"/>
  <c r="S163" s="1"/>
  <c r="AG62" i="76"/>
  <c r="AG69" s="1"/>
  <c r="AI62"/>
  <c r="AI69" s="1"/>
  <c r="AV10"/>
  <c r="AV14"/>
  <c r="AV18"/>
  <c r="AV22"/>
  <c r="AV26"/>
  <c r="AV30"/>
  <c r="AV34"/>
  <c r="AV38"/>
  <c r="AV42"/>
  <c r="HX75" i="62"/>
  <c r="JV75"/>
  <c r="PP94"/>
  <c r="PP102"/>
  <c r="LT43"/>
  <c r="E63" i="73"/>
  <c r="E120" s="1"/>
  <c r="I63"/>
  <c r="I120" s="1"/>
  <c r="M63"/>
  <c r="M120" s="1"/>
  <c r="Q63"/>
  <c r="Q120" s="1"/>
  <c r="U63"/>
  <c r="U120" s="1"/>
  <c r="E64"/>
  <c r="E121" s="1"/>
  <c r="I64"/>
  <c r="I121" s="1"/>
  <c r="M64"/>
  <c r="M121" s="1"/>
  <c r="Q64"/>
  <c r="Q121" s="1"/>
  <c r="U64"/>
  <c r="U121" s="1"/>
  <c r="E65"/>
  <c r="E122" s="1"/>
  <c r="I65"/>
  <c r="I122" s="1"/>
  <c r="M65"/>
  <c r="M122" s="1"/>
  <c r="Q65"/>
  <c r="Q122" s="1"/>
  <c r="U65"/>
  <c r="U122" s="1"/>
  <c r="E66"/>
  <c r="E123" s="1"/>
  <c r="I66"/>
  <c r="I123" s="1"/>
  <c r="M66"/>
  <c r="M123" s="1"/>
  <c r="Q66"/>
  <c r="Q123" s="1"/>
  <c r="U66"/>
  <c r="U123" s="1"/>
  <c r="E67"/>
  <c r="E124" s="1"/>
  <c r="I67"/>
  <c r="I124" s="1"/>
  <c r="M67"/>
  <c r="M124" s="1"/>
  <c r="Q67"/>
  <c r="Q124" s="1"/>
  <c r="U67"/>
  <c r="U124" s="1"/>
  <c r="E68"/>
  <c r="E125" s="1"/>
  <c r="I68"/>
  <c r="I125" s="1"/>
  <c r="M68"/>
  <c r="M125" s="1"/>
  <c r="Q68"/>
  <c r="Q125" s="1"/>
  <c r="U68"/>
  <c r="U125" s="1"/>
  <c r="E69"/>
  <c r="E126" s="1"/>
  <c r="I69"/>
  <c r="I126" s="1"/>
  <c r="M69"/>
  <c r="M126" s="1"/>
  <c r="Q69"/>
  <c r="Q126" s="1"/>
  <c r="U69"/>
  <c r="U126" s="1"/>
  <c r="E70"/>
  <c r="E127" s="1"/>
  <c r="I70"/>
  <c r="I127" s="1"/>
  <c r="M70"/>
  <c r="M127" s="1"/>
  <c r="Q70"/>
  <c r="Q127" s="1"/>
  <c r="U70"/>
  <c r="U127" s="1"/>
  <c r="E81"/>
  <c r="E138" s="1"/>
  <c r="I81"/>
  <c r="I138" s="1"/>
  <c r="M81"/>
  <c r="M138" s="1"/>
  <c r="Q81"/>
  <c r="Q138" s="1"/>
  <c r="U81"/>
  <c r="U138" s="1"/>
  <c r="E82"/>
  <c r="E139" s="1"/>
  <c r="I82"/>
  <c r="I139" s="1"/>
  <c r="M82"/>
  <c r="M139" s="1"/>
  <c r="Q82"/>
  <c r="Q139" s="1"/>
  <c r="U82"/>
  <c r="U139" s="1"/>
  <c r="E83"/>
  <c r="E140" s="1"/>
  <c r="I83"/>
  <c r="I140" s="1"/>
  <c r="M83"/>
  <c r="M140" s="1"/>
  <c r="Q83"/>
  <c r="Q140" s="1"/>
  <c r="U83"/>
  <c r="U140" s="1"/>
  <c r="E84"/>
  <c r="E141" s="1"/>
  <c r="I84"/>
  <c r="I141" s="1"/>
  <c r="M84"/>
  <c r="M141" s="1"/>
  <c r="Q84"/>
  <c r="Q141" s="1"/>
  <c r="U84"/>
  <c r="U141" s="1"/>
  <c r="E85"/>
  <c r="E142" s="1"/>
  <c r="I85"/>
  <c r="I142" s="1"/>
  <c r="M85"/>
  <c r="M142" s="1"/>
  <c r="Q85"/>
  <c r="Q142" s="1"/>
  <c r="U85"/>
  <c r="U142" s="1"/>
  <c r="E86"/>
  <c r="E143" s="1"/>
  <c r="I86"/>
  <c r="I143" s="1"/>
  <c r="M86"/>
  <c r="M143" s="1"/>
  <c r="Q86"/>
  <c r="Q143" s="1"/>
  <c r="U86"/>
  <c r="U143" s="1"/>
  <c r="E87"/>
  <c r="E144" s="1"/>
  <c r="I87"/>
  <c r="I144" s="1"/>
  <c r="M87"/>
  <c r="M144" s="1"/>
  <c r="Q87"/>
  <c r="Q144" s="1"/>
  <c r="U87"/>
  <c r="U144" s="1"/>
  <c r="E88"/>
  <c r="E145" s="1"/>
  <c r="I88"/>
  <c r="I145" s="1"/>
  <c r="M88"/>
  <c r="M145" s="1"/>
  <c r="Q88"/>
  <c r="Q145" s="1"/>
  <c r="U88"/>
  <c r="U145" s="1"/>
  <c r="E99"/>
  <c r="E156" s="1"/>
  <c r="I99"/>
  <c r="I156" s="1"/>
  <c r="M99"/>
  <c r="M156" s="1"/>
  <c r="Q99"/>
  <c r="Q156" s="1"/>
  <c r="U99"/>
  <c r="U156" s="1"/>
  <c r="G100"/>
  <c r="G157" s="1"/>
  <c r="O100"/>
  <c r="O157" s="1"/>
  <c r="W100"/>
  <c r="W157" s="1"/>
  <c r="K101"/>
  <c r="K158" s="1"/>
  <c r="S101"/>
  <c r="S158" s="1"/>
  <c r="G102"/>
  <c r="G159" s="1"/>
  <c r="O102"/>
  <c r="O159" s="1"/>
  <c r="W102"/>
  <c r="W159" s="1"/>
  <c r="AV51" i="76"/>
  <c r="AV53"/>
  <c r="AV55"/>
  <c r="AV57"/>
  <c r="AV59"/>
  <c r="AV61"/>
  <c r="AV66"/>
  <c r="EL97" i="62"/>
  <c r="VI92"/>
  <c r="VJ60"/>
  <c r="UY92"/>
  <c r="UZ28"/>
  <c r="UP44"/>
  <c r="UP43" s="1"/>
  <c r="UO92"/>
  <c r="PI42"/>
  <c r="MQ42"/>
  <c r="AS42"/>
  <c r="BC42"/>
  <c r="QC58"/>
  <c r="QM58"/>
  <c r="NA58"/>
  <c r="GW58"/>
  <c r="AS58"/>
  <c r="IA58"/>
  <c r="BW58"/>
  <c r="SK81"/>
  <c r="PS81"/>
  <c r="DU81"/>
  <c r="EE81"/>
  <c r="UF75"/>
  <c r="UF105"/>
  <c r="UF97"/>
  <c r="SR94"/>
  <c r="SQ93"/>
  <c r="SH103"/>
  <c r="SH75"/>
  <c r="RN60"/>
  <c r="RN125" s="1"/>
  <c r="RM92"/>
  <c r="RC92"/>
  <c r="RD60"/>
  <c r="RD125" s="1"/>
  <c r="QS92"/>
  <c r="QT28"/>
  <c r="QT27" s="1"/>
  <c r="QT76"/>
  <c r="QT75" s="1"/>
  <c r="PS85"/>
  <c r="QJ76"/>
  <c r="QJ75" s="1"/>
  <c r="QJ60"/>
  <c r="QJ59" s="1"/>
  <c r="TY89"/>
  <c r="EE85"/>
  <c r="PZ60"/>
  <c r="PO92"/>
  <c r="PP60"/>
  <c r="PP125" s="1"/>
  <c r="OV60"/>
  <c r="OV75"/>
  <c r="WC46"/>
  <c r="NR76"/>
  <c r="NR75" s="1"/>
  <c r="NR60"/>
  <c r="NR59" s="1"/>
  <c r="NQ92"/>
  <c r="NH60"/>
  <c r="NH59" s="1"/>
  <c r="WC51"/>
  <c r="MM92"/>
  <c r="MN28"/>
  <c r="WC56"/>
  <c r="LT76"/>
  <c r="LT75" s="1"/>
  <c r="LT60"/>
  <c r="LT59" s="1"/>
  <c r="LJ28"/>
  <c r="LJ125" s="1"/>
  <c r="LI92"/>
  <c r="KP60"/>
  <c r="KP59" s="1"/>
  <c r="KE92"/>
  <c r="KF28"/>
  <c r="KF125" s="1"/>
  <c r="JK92"/>
  <c r="JL28"/>
  <c r="JL125" s="1"/>
  <c r="WC54"/>
  <c r="IR76"/>
  <c r="IR75" s="1"/>
  <c r="IR60"/>
  <c r="IR59" s="1"/>
  <c r="WC52"/>
  <c r="HX44"/>
  <c r="HX43" s="1"/>
  <c r="HW92"/>
  <c r="HD76"/>
  <c r="HD75" s="1"/>
  <c r="HD60"/>
  <c r="HD59" s="1"/>
  <c r="HC93"/>
  <c r="WC28"/>
  <c r="SK42"/>
  <c r="VW42"/>
  <c r="PS42"/>
  <c r="JY42"/>
  <c r="DU42"/>
  <c r="KI42"/>
  <c r="EE42"/>
  <c r="US58"/>
  <c r="RQ58"/>
  <c r="VC58"/>
  <c r="SA58"/>
  <c r="PI58"/>
  <c r="NU58"/>
  <c r="LM58"/>
  <c r="IK58"/>
  <c r="FI58"/>
  <c r="CG58"/>
  <c r="MQ58"/>
  <c r="JO58"/>
  <c r="GM58"/>
  <c r="DK58"/>
  <c r="AI58"/>
  <c r="VM81"/>
  <c r="PI81"/>
  <c r="SU81"/>
  <c r="MQ81"/>
  <c r="GW81"/>
  <c r="AS81"/>
  <c r="HG81"/>
  <c r="BC81"/>
  <c r="GJ105"/>
  <c r="GJ99"/>
  <c r="FZ76"/>
  <c r="FZ75" s="1"/>
  <c r="FY92"/>
  <c r="FZ60"/>
  <c r="FZ125" s="1"/>
  <c r="FP76"/>
  <c r="FP75" s="1"/>
  <c r="FP60"/>
  <c r="FP59" s="1"/>
  <c r="FF76"/>
  <c r="FF75" s="1"/>
  <c r="FE92"/>
  <c r="FF60"/>
  <c r="EU92"/>
  <c r="EV60"/>
  <c r="EL76"/>
  <c r="EL75" s="1"/>
  <c r="EL43"/>
  <c r="CM92"/>
  <c r="CN60"/>
  <c r="CN125" s="1"/>
  <c r="CC92"/>
  <c r="CD60"/>
  <c r="CD125" s="1"/>
  <c r="BJ104"/>
  <c r="BJ43"/>
  <c r="AP105"/>
  <c r="WC47"/>
  <c r="V76"/>
  <c r="V75" s="1"/>
  <c r="TO87"/>
  <c r="IA87"/>
  <c r="TY81"/>
  <c r="QW81"/>
  <c r="NU81"/>
  <c r="UI81"/>
  <c r="RG81"/>
  <c r="OE81"/>
  <c r="LM81"/>
  <c r="IK81"/>
  <c r="FI81"/>
  <c r="CG81"/>
  <c r="LW81"/>
  <c r="IU81"/>
  <c r="FS81"/>
  <c r="CQ81"/>
  <c r="O81"/>
  <c r="VZ43"/>
  <c r="WA44"/>
  <c r="WC50"/>
  <c r="WC48"/>
  <c r="WC45"/>
  <c r="VT12"/>
  <c r="VS92"/>
  <c r="TV12"/>
  <c r="TV11" s="1"/>
  <c r="TU92"/>
  <c r="TK92"/>
  <c r="TL12"/>
  <c r="TL11" s="1"/>
  <c r="TB12"/>
  <c r="TB11" s="1"/>
  <c r="TA92"/>
  <c r="SR12"/>
  <c r="SR11" s="1"/>
  <c r="SQ92"/>
  <c r="RW92"/>
  <c r="RX12"/>
  <c r="RX125" s="1"/>
  <c r="QJ12"/>
  <c r="QJ11" s="1"/>
  <c r="QI92"/>
  <c r="PY92"/>
  <c r="PZ12"/>
  <c r="PP11"/>
  <c r="OV12"/>
  <c r="OV11" s="1"/>
  <c r="OU92"/>
  <c r="WC14"/>
  <c r="NG92"/>
  <c r="NH12"/>
  <c r="NH11" s="1"/>
  <c r="WC19"/>
  <c r="WC24"/>
  <c r="F251" i="157" s="1"/>
  <c r="MC92" i="62"/>
  <c r="MD12"/>
  <c r="MD11" s="1"/>
  <c r="LT12"/>
  <c r="LT11" s="1"/>
  <c r="LS92"/>
  <c r="KZ12"/>
  <c r="KY92"/>
  <c r="KP12"/>
  <c r="KO92"/>
  <c r="WC22"/>
  <c r="F249" i="157" s="1"/>
  <c r="IR12" i="62"/>
  <c r="IR11" s="1"/>
  <c r="IQ92"/>
  <c r="WC20"/>
  <c r="HD12"/>
  <c r="HD11" s="1"/>
  <c r="HC92"/>
  <c r="FO92"/>
  <c r="FP12"/>
  <c r="FP11" s="1"/>
  <c r="EL12"/>
  <c r="EL11" s="1"/>
  <c r="EK92"/>
  <c r="DG92"/>
  <c r="DH12"/>
  <c r="DH11" s="1"/>
  <c r="AF12"/>
  <c r="AE92"/>
  <c r="WC15"/>
  <c r="V12"/>
  <c r="U92"/>
  <c r="WC16"/>
  <c r="VZ11"/>
  <c r="WA12"/>
  <c r="WC18"/>
  <c r="VJ93"/>
  <c r="VJ104"/>
  <c r="UZ104"/>
  <c r="UP104"/>
  <c r="RG89"/>
  <c r="FS89"/>
  <c r="SK85"/>
  <c r="DU85"/>
  <c r="QC87"/>
  <c r="NK87"/>
  <c r="BM87"/>
  <c r="BW87"/>
  <c r="US81"/>
  <c r="TE81"/>
  <c r="RQ81"/>
  <c r="QC81"/>
  <c r="OO81"/>
  <c r="NA81"/>
  <c r="VC81"/>
  <c r="TO81"/>
  <c r="SA81"/>
  <c r="QM81"/>
  <c r="OY81"/>
  <c r="NK81"/>
  <c r="MG81"/>
  <c r="KS81"/>
  <c r="JE81"/>
  <c r="HQ81"/>
  <c r="GC81"/>
  <c r="EO81"/>
  <c r="DA81"/>
  <c r="BM81"/>
  <c r="Y81"/>
  <c r="LC81"/>
  <c r="JO81"/>
  <c r="IA81"/>
  <c r="GM81"/>
  <c r="EY81"/>
  <c r="DK81"/>
  <c r="BW81"/>
  <c r="AI81"/>
  <c r="TL104"/>
  <c r="TB75"/>
  <c r="NU89"/>
  <c r="KS89"/>
  <c r="LW89"/>
  <c r="O89"/>
  <c r="VW85"/>
  <c r="JY85"/>
  <c r="KI85"/>
  <c r="RN104"/>
  <c r="QJ104"/>
  <c r="PZ104"/>
  <c r="QW89"/>
  <c r="UI89"/>
  <c r="OE89"/>
  <c r="HQ89"/>
  <c r="BM89"/>
  <c r="IU89"/>
  <c r="CQ89"/>
  <c r="VM85"/>
  <c r="PI85"/>
  <c r="SU85"/>
  <c r="MQ85"/>
  <c r="GW85"/>
  <c r="AS85"/>
  <c r="HG85"/>
  <c r="BC85"/>
  <c r="TE87"/>
  <c r="NA87"/>
  <c r="QM87"/>
  <c r="KS87"/>
  <c r="EO87"/>
  <c r="LC87"/>
  <c r="EY87"/>
  <c r="WD87"/>
  <c r="MD104"/>
  <c r="LT94"/>
  <c r="LT98"/>
  <c r="LT102"/>
  <c r="KZ75"/>
  <c r="US87"/>
  <c r="RQ87"/>
  <c r="OO87"/>
  <c r="VC87"/>
  <c r="SA87"/>
  <c r="OY87"/>
  <c r="MG87"/>
  <c r="JE87"/>
  <c r="GC87"/>
  <c r="DA87"/>
  <c r="Y87"/>
  <c r="JO87"/>
  <c r="GM87"/>
  <c r="DK87"/>
  <c r="AI87"/>
  <c r="KF104"/>
  <c r="VM89"/>
  <c r="SK89"/>
  <c r="PI89"/>
  <c r="VW89"/>
  <c r="SU89"/>
  <c r="PS89"/>
  <c r="MG89"/>
  <c r="JE89"/>
  <c r="GC89"/>
  <c r="DA89"/>
  <c r="Y89"/>
  <c r="KI89"/>
  <c r="HG89"/>
  <c r="EE89"/>
  <c r="BC89"/>
  <c r="TY85"/>
  <c r="QW85"/>
  <c r="NU85"/>
  <c r="UI85"/>
  <c r="RG85"/>
  <c r="OE85"/>
  <c r="LM85"/>
  <c r="IK85"/>
  <c r="FI85"/>
  <c r="CG85"/>
  <c r="LW85"/>
  <c r="IU85"/>
  <c r="FS85"/>
  <c r="CQ85"/>
  <c r="O85"/>
  <c r="JB97"/>
  <c r="VM87"/>
  <c r="TY87"/>
  <c r="SK87"/>
  <c r="QW87"/>
  <c r="PI87"/>
  <c r="NU87"/>
  <c r="VW87"/>
  <c r="UI87"/>
  <c r="SU87"/>
  <c r="RG87"/>
  <c r="PS87"/>
  <c r="OE87"/>
  <c r="MQ87"/>
  <c r="LM87"/>
  <c r="JY87"/>
  <c r="IK87"/>
  <c r="GW87"/>
  <c r="FI87"/>
  <c r="DU87"/>
  <c r="CG87"/>
  <c r="AS87"/>
  <c r="LW87"/>
  <c r="KI87"/>
  <c r="IU87"/>
  <c r="HG87"/>
  <c r="FS87"/>
  <c r="EE87"/>
  <c r="CQ87"/>
  <c r="BC87"/>
  <c r="GT104"/>
  <c r="US89"/>
  <c r="TE89"/>
  <c r="RQ89"/>
  <c r="QC89"/>
  <c r="OO89"/>
  <c r="NA89"/>
  <c r="VC89"/>
  <c r="TO89"/>
  <c r="SA89"/>
  <c r="QM89"/>
  <c r="OY89"/>
  <c r="NK89"/>
  <c r="LM89"/>
  <c r="JY89"/>
  <c r="IK89"/>
  <c r="GW89"/>
  <c r="FI89"/>
  <c r="DU89"/>
  <c r="CG89"/>
  <c r="AS89"/>
  <c r="MQ89"/>
  <c r="LC89"/>
  <c r="JO89"/>
  <c r="IA89"/>
  <c r="GM89"/>
  <c r="EY89"/>
  <c r="DK89"/>
  <c r="BW89"/>
  <c r="AI89"/>
  <c r="US85"/>
  <c r="TE85"/>
  <c r="RQ85"/>
  <c r="QC85"/>
  <c r="OO85"/>
  <c r="NA85"/>
  <c r="VC85"/>
  <c r="TO85"/>
  <c r="SA85"/>
  <c r="QM85"/>
  <c r="OY85"/>
  <c r="NK85"/>
  <c r="MG85"/>
  <c r="KS85"/>
  <c r="JE85"/>
  <c r="HQ85"/>
  <c r="GC85"/>
  <c r="EO85"/>
  <c r="DA85"/>
  <c r="BM85"/>
  <c r="Y85"/>
  <c r="LC85"/>
  <c r="JO85"/>
  <c r="IA85"/>
  <c r="GM85"/>
  <c r="EY85"/>
  <c r="DK85"/>
  <c r="BW85"/>
  <c r="AI85"/>
  <c r="EV104"/>
  <c r="DR104"/>
  <c r="CX75"/>
  <c r="CN104"/>
  <c r="BJ75"/>
  <c r="AZ75"/>
  <c r="VJ103"/>
  <c r="UZ95"/>
  <c r="UZ99"/>
  <c r="UZ103"/>
  <c r="UP95"/>
  <c r="UP99"/>
  <c r="UP103"/>
  <c r="UF103"/>
  <c r="VM58"/>
  <c r="TY58"/>
  <c r="SK58"/>
  <c r="QW58"/>
  <c r="VW58"/>
  <c r="UI58"/>
  <c r="SU58"/>
  <c r="RG58"/>
  <c r="PS58"/>
  <c r="OY58"/>
  <c r="OE58"/>
  <c r="NK58"/>
  <c r="MG58"/>
  <c r="KS58"/>
  <c r="JE58"/>
  <c r="HQ58"/>
  <c r="GC58"/>
  <c r="EO58"/>
  <c r="DA58"/>
  <c r="BM58"/>
  <c r="Y58"/>
  <c r="LW58"/>
  <c r="KI58"/>
  <c r="IU58"/>
  <c r="HG58"/>
  <c r="FS58"/>
  <c r="EE58"/>
  <c r="CQ58"/>
  <c r="BC58"/>
  <c r="TV95"/>
  <c r="TV99"/>
  <c r="TV103"/>
  <c r="TL95"/>
  <c r="TL99"/>
  <c r="TL103"/>
  <c r="TB97"/>
  <c r="RN95"/>
  <c r="RN99"/>
  <c r="RN103"/>
  <c r="RD95"/>
  <c r="RD99"/>
  <c r="RD103"/>
  <c r="QJ95"/>
  <c r="QJ99"/>
  <c r="QJ103"/>
  <c r="PZ95"/>
  <c r="PZ99"/>
  <c r="PZ103"/>
  <c r="PP95"/>
  <c r="PF99"/>
  <c r="PF103"/>
  <c r="NH95"/>
  <c r="NH99"/>
  <c r="NH103"/>
  <c r="MD95"/>
  <c r="MD99"/>
  <c r="MD103"/>
  <c r="KZ96"/>
  <c r="KF95"/>
  <c r="KF99"/>
  <c r="KF103"/>
  <c r="JB96"/>
  <c r="JB100"/>
  <c r="JB104"/>
  <c r="JB95"/>
  <c r="JB103"/>
  <c r="IR95"/>
  <c r="IR99"/>
  <c r="IR103"/>
  <c r="IH104"/>
  <c r="IH101"/>
  <c r="GJ97"/>
  <c r="GJ101"/>
  <c r="FF95"/>
  <c r="FF99"/>
  <c r="FF103"/>
  <c r="EL105"/>
  <c r="EL104"/>
  <c r="BT95"/>
  <c r="BT99"/>
  <c r="BT103"/>
  <c r="VJ97"/>
  <c r="VJ101"/>
  <c r="UZ93"/>
  <c r="UZ97"/>
  <c r="UZ101"/>
  <c r="UP93"/>
  <c r="UP97"/>
  <c r="UP101"/>
  <c r="UF43"/>
  <c r="TV93"/>
  <c r="TV97"/>
  <c r="TV101"/>
  <c r="TL93"/>
  <c r="TL97"/>
  <c r="TL101"/>
  <c r="TB43"/>
  <c r="RX95"/>
  <c r="RX103"/>
  <c r="RN93"/>
  <c r="RN97"/>
  <c r="RN101"/>
  <c r="QJ93"/>
  <c r="QJ97"/>
  <c r="QJ101"/>
  <c r="PZ93"/>
  <c r="PZ97"/>
  <c r="PZ101"/>
  <c r="PF93"/>
  <c r="PF97"/>
  <c r="PF101"/>
  <c r="NR93"/>
  <c r="NR97"/>
  <c r="NR101"/>
  <c r="MX93"/>
  <c r="MX97"/>
  <c r="MX101"/>
  <c r="LJ93"/>
  <c r="LJ97"/>
  <c r="LJ101"/>
  <c r="TY42"/>
  <c r="QW42"/>
  <c r="NU42"/>
  <c r="UI42"/>
  <c r="RG42"/>
  <c r="OE42"/>
  <c r="LM42"/>
  <c r="IK42"/>
  <c r="FI42"/>
  <c r="CG42"/>
  <c r="LW42"/>
  <c r="IU42"/>
  <c r="FS42"/>
  <c r="CQ42"/>
  <c r="O42"/>
  <c r="JV43"/>
  <c r="JL97"/>
  <c r="JL101"/>
  <c r="IR93"/>
  <c r="IR97"/>
  <c r="IR101"/>
  <c r="US42"/>
  <c r="TE42"/>
  <c r="RQ42"/>
  <c r="QC42"/>
  <c r="OO42"/>
  <c r="NA42"/>
  <c r="VC42"/>
  <c r="TO42"/>
  <c r="SA42"/>
  <c r="QM42"/>
  <c r="OY42"/>
  <c r="NK42"/>
  <c r="MG42"/>
  <c r="KS42"/>
  <c r="JE42"/>
  <c r="HQ42"/>
  <c r="GC42"/>
  <c r="EO42"/>
  <c r="DA42"/>
  <c r="BM42"/>
  <c r="Y42"/>
  <c r="LC42"/>
  <c r="JO42"/>
  <c r="IA42"/>
  <c r="GM42"/>
  <c r="EY42"/>
  <c r="DK42"/>
  <c r="BW42"/>
  <c r="AI42"/>
  <c r="FP93"/>
  <c r="FP97"/>
  <c r="FP101"/>
  <c r="EL101"/>
  <c r="EL99"/>
  <c r="EL103"/>
  <c r="EL95"/>
  <c r="DR93"/>
  <c r="DR97"/>
  <c r="DR101"/>
  <c r="DH93"/>
  <c r="DH97"/>
  <c r="DH101"/>
  <c r="HD93"/>
  <c r="HD97"/>
  <c r="HD101"/>
  <c r="CN93"/>
  <c r="CN97"/>
  <c r="CN101"/>
  <c r="BT104"/>
  <c r="UF99"/>
  <c r="TB101"/>
  <c r="TB105"/>
  <c r="TB94"/>
  <c r="TB102"/>
  <c r="QT94"/>
  <c r="QT102"/>
  <c r="PP99"/>
  <c r="PP98"/>
  <c r="KZ95"/>
  <c r="KZ103"/>
  <c r="IH97"/>
  <c r="IH105"/>
  <c r="FZ96"/>
  <c r="FZ104"/>
  <c r="CD95"/>
  <c r="CD99"/>
  <c r="CD103"/>
  <c r="V102"/>
  <c r="Y26"/>
  <c r="AS26"/>
  <c r="BM26"/>
  <c r="CG26"/>
  <c r="DA26"/>
  <c r="DU26"/>
  <c r="EO26"/>
  <c r="FI26"/>
  <c r="GC26"/>
  <c r="GW26"/>
  <c r="HQ26"/>
  <c r="IK26"/>
  <c r="JE26"/>
  <c r="JY26"/>
  <c r="KS26"/>
  <c r="LM26"/>
  <c r="MG26"/>
  <c r="NA26"/>
  <c r="NK26"/>
  <c r="NU26"/>
  <c r="OE26"/>
  <c r="OO26"/>
  <c r="OY26"/>
  <c r="PI26"/>
  <c r="PS26"/>
  <c r="QC26"/>
  <c r="QM26"/>
  <c r="QW26"/>
  <c r="RG26"/>
  <c r="RQ26"/>
  <c r="SA26"/>
  <c r="SK26"/>
  <c r="O26"/>
  <c r="AI26"/>
  <c r="BC26"/>
  <c r="BW26"/>
  <c r="CQ26"/>
  <c r="DK26"/>
  <c r="EE26"/>
  <c r="EY26"/>
  <c r="FS26"/>
  <c r="GM26"/>
  <c r="HG26"/>
  <c r="IA26"/>
  <c r="IU26"/>
  <c r="JO26"/>
  <c r="KI26"/>
  <c r="LC26"/>
  <c r="LW26"/>
  <c r="MQ26"/>
  <c r="SU26"/>
  <c r="TE26"/>
  <c r="TO26"/>
  <c r="TY26"/>
  <c r="UI26"/>
  <c r="US26"/>
  <c r="VC26"/>
  <c r="VM26"/>
  <c r="VW26"/>
  <c r="WD26"/>
  <c r="VT90"/>
  <c r="VV42"/>
  <c r="VT43"/>
  <c r="VV10"/>
  <c r="WC90"/>
  <c r="VL10"/>
  <c r="VJ90"/>
  <c r="VJ43"/>
  <c r="VL42"/>
  <c r="VL26"/>
  <c r="VJ105"/>
  <c r="VJ96"/>
  <c r="VJ100"/>
  <c r="VJ75"/>
  <c r="VL74"/>
  <c r="VL58"/>
  <c r="VJ94"/>
  <c r="VJ102"/>
  <c r="UZ11"/>
  <c r="VB10"/>
  <c r="UZ90"/>
  <c r="UZ43"/>
  <c r="VB42"/>
  <c r="VB26"/>
  <c r="UZ105"/>
  <c r="UZ96"/>
  <c r="UZ100"/>
  <c r="UZ75"/>
  <c r="VB74"/>
  <c r="VB58"/>
  <c r="UZ59"/>
  <c r="UZ94"/>
  <c r="UZ98"/>
  <c r="UZ102"/>
  <c r="UP11"/>
  <c r="UR10"/>
  <c r="UP90"/>
  <c r="UR42"/>
  <c r="UR26"/>
  <c r="UP96"/>
  <c r="UP100"/>
  <c r="UP75"/>
  <c r="UR74"/>
  <c r="UR58"/>
  <c r="UP59"/>
  <c r="UP105"/>
  <c r="UP94"/>
  <c r="UP102"/>
  <c r="UH58"/>
  <c r="UF95"/>
  <c r="UF94"/>
  <c r="UF98"/>
  <c r="UF102"/>
  <c r="UH26"/>
  <c r="UF27"/>
  <c r="UH90"/>
  <c r="UF96"/>
  <c r="UF100"/>
  <c r="TX10"/>
  <c r="TV90"/>
  <c r="TV43"/>
  <c r="TX42"/>
  <c r="TX26"/>
  <c r="TV104"/>
  <c r="TV105"/>
  <c r="TV96"/>
  <c r="TV100"/>
  <c r="TV75"/>
  <c r="TX74"/>
  <c r="TX58"/>
  <c r="TV59"/>
  <c r="TV94"/>
  <c r="TV98"/>
  <c r="TV102"/>
  <c r="TN10"/>
  <c r="TL90"/>
  <c r="TL43"/>
  <c r="TN42"/>
  <c r="TN26"/>
  <c r="TL105"/>
  <c r="TL96"/>
  <c r="TL100"/>
  <c r="TL75"/>
  <c r="TN74"/>
  <c r="TN58"/>
  <c r="TL59"/>
  <c r="TL94"/>
  <c r="TL98"/>
  <c r="TL102"/>
  <c r="TB90"/>
  <c r="TB99"/>
  <c r="TD58"/>
  <c r="TD26"/>
  <c r="TB100"/>
  <c r="TB95"/>
  <c r="TB103"/>
  <c r="ST10"/>
  <c r="ST42"/>
  <c r="SR43"/>
  <c r="ST74"/>
  <c r="SR101"/>
  <c r="SR102"/>
  <c r="SR104"/>
  <c r="SR99"/>
  <c r="SR90"/>
  <c r="SR105"/>
  <c r="SR97"/>
  <c r="SR96"/>
  <c r="SR100"/>
  <c r="SR103"/>
  <c r="SR95"/>
  <c r="SJ90"/>
  <c r="SH94"/>
  <c r="SH98"/>
  <c r="SH102"/>
  <c r="SH97"/>
  <c r="SH105"/>
  <c r="SJ58"/>
  <c r="SH59"/>
  <c r="SJ26"/>
  <c r="SH93"/>
  <c r="SH101"/>
  <c r="RX90"/>
  <c r="RZ74"/>
  <c r="RX101"/>
  <c r="RX96"/>
  <c r="RX100"/>
  <c r="RX104"/>
  <c r="RZ10"/>
  <c r="RZ42"/>
  <c r="RX43"/>
  <c r="RX105"/>
  <c r="RX97"/>
  <c r="RX94"/>
  <c r="RX102"/>
  <c r="RN11"/>
  <c r="RP10"/>
  <c r="RN90"/>
  <c r="RN43"/>
  <c r="RP42"/>
  <c r="RP26"/>
  <c r="RN27"/>
  <c r="RN105"/>
  <c r="RN96"/>
  <c r="RN100"/>
  <c r="RN75"/>
  <c r="RP74"/>
  <c r="RP58"/>
  <c r="RN94"/>
  <c r="RN98"/>
  <c r="RN102"/>
  <c r="RD11"/>
  <c r="RF10"/>
  <c r="RD90"/>
  <c r="RD43"/>
  <c r="RF42"/>
  <c r="RF26"/>
  <c r="RD104"/>
  <c r="RD93"/>
  <c r="RD97"/>
  <c r="RD101"/>
  <c r="RD105"/>
  <c r="RD100"/>
  <c r="RD75"/>
  <c r="RF74"/>
  <c r="RF58"/>
  <c r="RD94"/>
  <c r="RD98"/>
  <c r="RD102"/>
  <c r="QV74"/>
  <c r="QV58"/>
  <c r="QT59"/>
  <c r="QT95"/>
  <c r="QT99"/>
  <c r="QT103"/>
  <c r="QT96"/>
  <c r="QT11"/>
  <c r="QV10"/>
  <c r="QT90"/>
  <c r="QT43"/>
  <c r="QV42"/>
  <c r="QV26"/>
  <c r="QT104"/>
  <c r="QT93"/>
  <c r="QT97"/>
  <c r="QT101"/>
  <c r="QT105"/>
  <c r="QT100"/>
  <c r="QL10"/>
  <c r="QJ90"/>
  <c r="QJ43"/>
  <c r="QL42"/>
  <c r="QL26"/>
  <c r="QJ105"/>
  <c r="QJ96"/>
  <c r="QJ100"/>
  <c r="QL74"/>
  <c r="QL58"/>
  <c r="QJ94"/>
  <c r="QJ98"/>
  <c r="QJ102"/>
  <c r="PZ43"/>
  <c r="QB42"/>
  <c r="QB26"/>
  <c r="PZ27"/>
  <c r="PZ11"/>
  <c r="QB10"/>
  <c r="PZ90"/>
  <c r="PZ92"/>
  <c r="PZ96"/>
  <c r="PZ100"/>
  <c r="PZ75"/>
  <c r="QB74"/>
  <c r="QB58"/>
  <c r="PZ59"/>
  <c r="PZ105"/>
  <c r="PZ94"/>
  <c r="PZ98"/>
  <c r="PZ102"/>
  <c r="PP97"/>
  <c r="PP105"/>
  <c r="PR58"/>
  <c r="PR26"/>
  <c r="PP27"/>
  <c r="PR90"/>
  <c r="PP103"/>
  <c r="PP96"/>
  <c r="PP100"/>
  <c r="PP101"/>
  <c r="PH10"/>
  <c r="PF90"/>
  <c r="PF43"/>
  <c r="PH42"/>
  <c r="PH26"/>
  <c r="PF27"/>
  <c r="PF104"/>
  <c r="PF105"/>
  <c r="PF92"/>
  <c r="PF96"/>
  <c r="PF100"/>
  <c r="PF75"/>
  <c r="PH74"/>
  <c r="PH58"/>
  <c r="PF59"/>
  <c r="PF94"/>
  <c r="PF98"/>
  <c r="PF102"/>
  <c r="OV90"/>
  <c r="OX58"/>
  <c r="OX26"/>
  <c r="OV27"/>
  <c r="OV95"/>
  <c r="OV103"/>
  <c r="OV96"/>
  <c r="OV100"/>
  <c r="OV99"/>
  <c r="OV94"/>
  <c r="OV98"/>
  <c r="OV102"/>
  <c r="ON10"/>
  <c r="OL90"/>
  <c r="OL94"/>
  <c r="OL98"/>
  <c r="OL102"/>
  <c r="OL97"/>
  <c r="OL101"/>
  <c r="OL105"/>
  <c r="OL75"/>
  <c r="ON74"/>
  <c r="ON58"/>
  <c r="OL59"/>
  <c r="OL43"/>
  <c r="ON42"/>
  <c r="ON26"/>
  <c r="OL92"/>
  <c r="OL100"/>
  <c r="OL95"/>
  <c r="OL99"/>
  <c r="OL103"/>
  <c r="IH93"/>
  <c r="IH75"/>
  <c r="AP11"/>
  <c r="AP94"/>
  <c r="AP96"/>
  <c r="AP98"/>
  <c r="AP100"/>
  <c r="AP102"/>
  <c r="AP104"/>
  <c r="AZ105"/>
  <c r="AZ92"/>
  <c r="AZ96"/>
  <c r="AZ98"/>
  <c r="AZ100"/>
  <c r="AZ102"/>
  <c r="AZ104"/>
  <c r="AF94"/>
  <c r="AF96"/>
  <c r="AF98"/>
  <c r="AF100"/>
  <c r="AF102"/>
  <c r="AF104"/>
  <c r="AZ93"/>
  <c r="AZ97"/>
  <c r="AZ101"/>
  <c r="AF105"/>
  <c r="AF97"/>
  <c r="AF99"/>
  <c r="AF101"/>
  <c r="AF103"/>
  <c r="V105"/>
  <c r="AP95"/>
  <c r="AP97"/>
  <c r="AP99"/>
  <c r="AP101"/>
  <c r="AP103"/>
  <c r="V94"/>
  <c r="V96"/>
  <c r="V100"/>
  <c r="V104"/>
  <c r="L43"/>
  <c r="AF43"/>
  <c r="AZ43"/>
  <c r="BT93"/>
  <c r="BT97"/>
  <c r="BT101"/>
  <c r="CD104"/>
  <c r="CD93"/>
  <c r="CD97"/>
  <c r="CD101"/>
  <c r="CN95"/>
  <c r="CN99"/>
  <c r="CN103"/>
  <c r="CX97"/>
  <c r="CX105"/>
  <c r="CX92"/>
  <c r="DH104"/>
  <c r="DH95"/>
  <c r="DH103"/>
  <c r="DR95"/>
  <c r="DR99"/>
  <c r="DR103"/>
  <c r="EB104"/>
  <c r="EB93"/>
  <c r="EB97"/>
  <c r="EB101"/>
  <c r="EB105"/>
  <c r="GJ11"/>
  <c r="GJ90"/>
  <c r="GL90" s="1"/>
  <c r="IH103"/>
  <c r="IH95"/>
  <c r="JB75"/>
  <c r="JV99"/>
  <c r="JV94"/>
  <c r="JV98"/>
  <c r="JV102"/>
  <c r="AZ95"/>
  <c r="AZ99"/>
  <c r="AZ103"/>
  <c r="V93"/>
  <c r="V95"/>
  <c r="V97"/>
  <c r="V99"/>
  <c r="V101"/>
  <c r="V103"/>
  <c r="AH90"/>
  <c r="EV93"/>
  <c r="EV97"/>
  <c r="EV99"/>
  <c r="EV101"/>
  <c r="EV103"/>
  <c r="FF93"/>
  <c r="FF97"/>
  <c r="FF101"/>
  <c r="FP95"/>
  <c r="FP99"/>
  <c r="FP103"/>
  <c r="GT93"/>
  <c r="GT95"/>
  <c r="GT97"/>
  <c r="GT99"/>
  <c r="GT101"/>
  <c r="GT103"/>
  <c r="HD95"/>
  <c r="HD99"/>
  <c r="HD103"/>
  <c r="HX95"/>
  <c r="HX103"/>
  <c r="IR104"/>
  <c r="JL104"/>
  <c r="JL99"/>
  <c r="JL103"/>
  <c r="JV95"/>
  <c r="JV103"/>
  <c r="JV11"/>
  <c r="KF93"/>
  <c r="KF97"/>
  <c r="KF101"/>
  <c r="KP95"/>
  <c r="KP103"/>
  <c r="KZ99"/>
  <c r="LJ104"/>
  <c r="LJ95"/>
  <c r="LJ99"/>
  <c r="LJ103"/>
  <c r="LT95"/>
  <c r="LT103"/>
  <c r="MD93"/>
  <c r="MD97"/>
  <c r="MD101"/>
  <c r="MN98"/>
  <c r="MX95"/>
  <c r="MX99"/>
  <c r="MX103"/>
  <c r="NH104"/>
  <c r="NH93"/>
  <c r="NH97"/>
  <c r="NH101"/>
  <c r="NR95"/>
  <c r="NR99"/>
  <c r="NR103"/>
  <c r="OB98"/>
  <c r="OB75"/>
  <c r="OD74"/>
  <c r="OD58"/>
  <c r="OB59"/>
  <c r="OB95"/>
  <c r="OB99"/>
  <c r="OB103"/>
  <c r="OB96"/>
  <c r="OB11"/>
  <c r="OD10"/>
  <c r="OB90"/>
  <c r="OB43"/>
  <c r="OD42"/>
  <c r="OD26"/>
  <c r="OB102"/>
  <c r="OB104"/>
  <c r="OB97"/>
  <c r="OB101"/>
  <c r="OB105"/>
  <c r="OB92"/>
  <c r="NR11"/>
  <c r="NT10"/>
  <c r="NR90"/>
  <c r="NR43"/>
  <c r="NT42"/>
  <c r="NT26"/>
  <c r="NR104"/>
  <c r="NR105"/>
  <c r="NR96"/>
  <c r="NR100"/>
  <c r="NT74"/>
  <c r="NT58"/>
  <c r="NR94"/>
  <c r="NR98"/>
  <c r="NR102"/>
  <c r="NJ10"/>
  <c r="NH90"/>
  <c r="NH43"/>
  <c r="NJ42"/>
  <c r="NJ26"/>
  <c r="NH27"/>
  <c r="NH105"/>
  <c r="NH96"/>
  <c r="NH100"/>
  <c r="NH75"/>
  <c r="NJ74"/>
  <c r="NJ58"/>
  <c r="NH94"/>
  <c r="NH98"/>
  <c r="NH102"/>
  <c r="MX11"/>
  <c r="MZ10"/>
  <c r="MX90"/>
  <c r="MX43"/>
  <c r="MZ42"/>
  <c r="MZ26"/>
  <c r="MX27"/>
  <c r="MX104"/>
  <c r="MX105"/>
  <c r="MX96"/>
  <c r="MX100"/>
  <c r="MX75"/>
  <c r="MZ74"/>
  <c r="MZ58"/>
  <c r="MX94"/>
  <c r="MX102"/>
  <c r="MN75"/>
  <c r="MP74"/>
  <c r="MP58"/>
  <c r="MN59"/>
  <c r="MN95"/>
  <c r="MN99"/>
  <c r="MN103"/>
  <c r="MN96"/>
  <c r="MN11"/>
  <c r="MP10"/>
  <c r="MN90"/>
  <c r="MN43"/>
  <c r="MP42"/>
  <c r="MP26"/>
  <c r="MN104"/>
  <c r="MN93"/>
  <c r="MN97"/>
  <c r="MN101"/>
  <c r="MN105"/>
  <c r="MN100"/>
  <c r="MD43"/>
  <c r="MF42"/>
  <c r="MF26"/>
  <c r="MF10"/>
  <c r="MD90"/>
  <c r="MD96"/>
  <c r="MD100"/>
  <c r="MD75"/>
  <c r="MF74"/>
  <c r="MF58"/>
  <c r="MD59"/>
  <c r="MD105"/>
  <c r="MD94"/>
  <c r="MD98"/>
  <c r="MD102"/>
  <c r="LT97"/>
  <c r="LT105"/>
  <c r="LV58"/>
  <c r="LV26"/>
  <c r="LT27"/>
  <c r="LV90"/>
  <c r="LT96"/>
  <c r="LT100"/>
  <c r="LT93"/>
  <c r="LT101"/>
  <c r="LJ43"/>
  <c r="LL42"/>
  <c r="LL26"/>
  <c r="LJ11"/>
  <c r="LL10"/>
  <c r="LJ90"/>
  <c r="LJ96"/>
  <c r="LJ100"/>
  <c r="LJ75"/>
  <c r="LL74"/>
  <c r="LL58"/>
  <c r="LJ59"/>
  <c r="LJ105"/>
  <c r="LJ94"/>
  <c r="LJ98"/>
  <c r="LJ102"/>
  <c r="LB90"/>
  <c r="KZ94"/>
  <c r="KZ98"/>
  <c r="KZ102"/>
  <c r="KZ97"/>
  <c r="KZ105"/>
  <c r="LB58"/>
  <c r="KZ59"/>
  <c r="LB26"/>
  <c r="KZ27"/>
  <c r="KZ101"/>
  <c r="KR10"/>
  <c r="KR42"/>
  <c r="KR74"/>
  <c r="KP75"/>
  <c r="KP90"/>
  <c r="KP105"/>
  <c r="KP97"/>
  <c r="KP94"/>
  <c r="KP102"/>
  <c r="KP99"/>
  <c r="KP101"/>
  <c r="KP96"/>
  <c r="KP100"/>
  <c r="KP104"/>
  <c r="KF43"/>
  <c r="KH42"/>
  <c r="KH26"/>
  <c r="KF11"/>
  <c r="KH10"/>
  <c r="KF90"/>
  <c r="KF96"/>
  <c r="KF100"/>
  <c r="KF75"/>
  <c r="KH74"/>
  <c r="KH58"/>
  <c r="KF105"/>
  <c r="KF94"/>
  <c r="KF98"/>
  <c r="KF102"/>
  <c r="JV97"/>
  <c r="JV105"/>
  <c r="JX58"/>
  <c r="JV59"/>
  <c r="JX26"/>
  <c r="JV27"/>
  <c r="JX90"/>
  <c r="JV92"/>
  <c r="JV96"/>
  <c r="JV100"/>
  <c r="JV93"/>
  <c r="JV101"/>
  <c r="JL43"/>
  <c r="JN42"/>
  <c r="JN26"/>
  <c r="JN10"/>
  <c r="JL90"/>
  <c r="JL96"/>
  <c r="JL100"/>
  <c r="JL75"/>
  <c r="JN74"/>
  <c r="JN58"/>
  <c r="JL59"/>
  <c r="JL105"/>
  <c r="JL94"/>
  <c r="JL98"/>
  <c r="JL102"/>
  <c r="JD26"/>
  <c r="JD90"/>
  <c r="JD58"/>
  <c r="JB59"/>
  <c r="JB93"/>
  <c r="JB101"/>
  <c r="JB105"/>
  <c r="JB11"/>
  <c r="JB99"/>
  <c r="JB94"/>
  <c r="JB98"/>
  <c r="JB102"/>
  <c r="IT10"/>
  <c r="IR90"/>
  <c r="IR43"/>
  <c r="IT42"/>
  <c r="IT26"/>
  <c r="IR27"/>
  <c r="IR96"/>
  <c r="IR100"/>
  <c r="IT74"/>
  <c r="IT58"/>
  <c r="IR105"/>
  <c r="IR94"/>
  <c r="IR98"/>
  <c r="IR102"/>
  <c r="IJ26"/>
  <c r="IH27"/>
  <c r="IH96"/>
  <c r="IJ58"/>
  <c r="IJ90"/>
  <c r="IH94"/>
  <c r="IH98"/>
  <c r="IH102"/>
  <c r="HZ90"/>
  <c r="HX11"/>
  <c r="HX97"/>
  <c r="HX105"/>
  <c r="HX96"/>
  <c r="HX100"/>
  <c r="HZ58"/>
  <c r="HX59"/>
  <c r="HZ26"/>
  <c r="HX101"/>
  <c r="HX94"/>
  <c r="HX98"/>
  <c r="HX102"/>
  <c r="HP42"/>
  <c r="HN90"/>
  <c r="HN100"/>
  <c r="HN104"/>
  <c r="HN103"/>
  <c r="HN95"/>
  <c r="HN101"/>
  <c r="HN94"/>
  <c r="HN102"/>
  <c r="HP74"/>
  <c r="HN75"/>
  <c r="HP10"/>
  <c r="HN11"/>
  <c r="HN96"/>
  <c r="HN99"/>
  <c r="HN105"/>
  <c r="HN97"/>
  <c r="HN98"/>
  <c r="HF10"/>
  <c r="HD90"/>
  <c r="HD43"/>
  <c r="HF42"/>
  <c r="HF26"/>
  <c r="HD104"/>
  <c r="HD105"/>
  <c r="HD96"/>
  <c r="HD100"/>
  <c r="HF74"/>
  <c r="HF58"/>
  <c r="HD94"/>
  <c r="HD98"/>
  <c r="HD102"/>
  <c r="GV74"/>
  <c r="GV58"/>
  <c r="GT59"/>
  <c r="GT105"/>
  <c r="GT92"/>
  <c r="GT96"/>
  <c r="GT100"/>
  <c r="GT11"/>
  <c r="GV10"/>
  <c r="GT90"/>
  <c r="GT43"/>
  <c r="GV42"/>
  <c r="GV26"/>
  <c r="GT94"/>
  <c r="GT102"/>
  <c r="GL26"/>
  <c r="GJ27"/>
  <c r="GJ96"/>
  <c r="GJ100"/>
  <c r="GL58"/>
  <c r="GJ104"/>
  <c r="GJ94"/>
  <c r="GJ98"/>
  <c r="GJ102"/>
  <c r="FZ43"/>
  <c r="GB42"/>
  <c r="GB26"/>
  <c r="FZ27"/>
  <c r="GB74"/>
  <c r="GB58"/>
  <c r="FZ11"/>
  <c r="GB10"/>
  <c r="FZ90"/>
  <c r="FZ98"/>
  <c r="FZ95"/>
  <c r="FZ99"/>
  <c r="FZ103"/>
  <c r="FZ100"/>
  <c r="FZ94"/>
  <c r="FZ102"/>
  <c r="FZ93"/>
  <c r="FZ97"/>
  <c r="FZ101"/>
  <c r="FZ105"/>
  <c r="FR10"/>
  <c r="FP90"/>
  <c r="FP43"/>
  <c r="FR42"/>
  <c r="FR26"/>
  <c r="FP27"/>
  <c r="FP104"/>
  <c r="FP105"/>
  <c r="FP96"/>
  <c r="FP100"/>
  <c r="FR74"/>
  <c r="FR58"/>
  <c r="FP94"/>
  <c r="FP98"/>
  <c r="FP102"/>
  <c r="FF11"/>
  <c r="FH10"/>
  <c r="FF90"/>
  <c r="FF43"/>
  <c r="FH42"/>
  <c r="FH26"/>
  <c r="FF104"/>
  <c r="FF105"/>
  <c r="FF96"/>
  <c r="FF100"/>
  <c r="FH74"/>
  <c r="FH58"/>
  <c r="FF94"/>
  <c r="FF98"/>
  <c r="FF102"/>
  <c r="EX10"/>
  <c r="EV90"/>
  <c r="EV43"/>
  <c r="EX42"/>
  <c r="EX26"/>
  <c r="EV96"/>
  <c r="EV100"/>
  <c r="EV75"/>
  <c r="EX74"/>
  <c r="EX58"/>
  <c r="EV105"/>
  <c r="EV94"/>
  <c r="EV98"/>
  <c r="EV102"/>
  <c r="EN26"/>
  <c r="EL96"/>
  <c r="EL100"/>
  <c r="EN58"/>
  <c r="EL59"/>
  <c r="EN90"/>
  <c r="EL94"/>
  <c r="EL98"/>
  <c r="EL102"/>
  <c r="EB11"/>
  <c r="ED10"/>
  <c r="EB90"/>
  <c r="EB43"/>
  <c r="ED42"/>
  <c r="ED26"/>
  <c r="EB92"/>
  <c r="EB96"/>
  <c r="EB100"/>
  <c r="EB75"/>
  <c r="ED74"/>
  <c r="ED58"/>
  <c r="EB59"/>
  <c r="EB95"/>
  <c r="EB99"/>
  <c r="EB103"/>
  <c r="EB94"/>
  <c r="EB102"/>
  <c r="DR11"/>
  <c r="DT10"/>
  <c r="DR90"/>
  <c r="DR43"/>
  <c r="DT42"/>
  <c r="DT26"/>
  <c r="DR105"/>
  <c r="DR96"/>
  <c r="DR100"/>
  <c r="DR75"/>
  <c r="DT74"/>
  <c r="DT58"/>
  <c r="DR59"/>
  <c r="DR98"/>
  <c r="DR102"/>
  <c r="DH43"/>
  <c r="DJ42"/>
  <c r="DJ26"/>
  <c r="DJ10"/>
  <c r="DH90"/>
  <c r="DH96"/>
  <c r="DH100"/>
  <c r="DH75"/>
  <c r="DJ74"/>
  <c r="DJ58"/>
  <c r="DH59"/>
  <c r="DH105"/>
  <c r="DH94"/>
  <c r="DH102"/>
  <c r="CX90"/>
  <c r="CZ58"/>
  <c r="CX59"/>
  <c r="CZ26"/>
  <c r="CX95"/>
  <c r="CX103"/>
  <c r="CX96"/>
  <c r="CX100"/>
  <c r="CX11"/>
  <c r="CX99"/>
  <c r="CX94"/>
  <c r="CX98"/>
  <c r="CX102"/>
  <c r="CN11"/>
  <c r="CP10"/>
  <c r="CN90"/>
  <c r="CN43"/>
  <c r="CP42"/>
  <c r="CP26"/>
  <c r="CN27"/>
  <c r="CN105"/>
  <c r="CN92"/>
  <c r="CN96"/>
  <c r="CN100"/>
  <c r="CN75"/>
  <c r="CP74"/>
  <c r="CP58"/>
  <c r="CN59"/>
  <c r="CN94"/>
  <c r="CN98"/>
  <c r="CN102"/>
  <c r="CD11"/>
  <c r="CF10"/>
  <c r="CD90"/>
  <c r="CD43"/>
  <c r="CF42"/>
  <c r="CF26"/>
  <c r="CD27"/>
  <c r="CD105"/>
  <c r="CD96"/>
  <c r="CD100"/>
  <c r="CD75"/>
  <c r="CF74"/>
  <c r="CF58"/>
  <c r="CD94"/>
  <c r="CD102"/>
  <c r="BT43"/>
  <c r="BV42"/>
  <c r="BV26"/>
  <c r="BT27"/>
  <c r="BT11"/>
  <c r="BV10"/>
  <c r="BT90"/>
  <c r="BT92"/>
  <c r="BT96"/>
  <c r="BT100"/>
  <c r="BT75"/>
  <c r="BV74"/>
  <c r="BV58"/>
  <c r="BT59"/>
  <c r="BT105"/>
  <c r="BT94"/>
  <c r="BT102"/>
  <c r="BL58"/>
  <c r="BJ59"/>
  <c r="BJ93"/>
  <c r="BJ101"/>
  <c r="BJ105"/>
  <c r="BJ11"/>
  <c r="BJ99"/>
  <c r="BJ94"/>
  <c r="BJ98"/>
  <c r="BJ102"/>
  <c r="BJ90"/>
  <c r="BL26"/>
  <c r="BJ27"/>
  <c r="BJ97"/>
  <c r="BJ95"/>
  <c r="BJ103"/>
  <c r="BJ92"/>
  <c r="BJ96"/>
  <c r="BJ100"/>
  <c r="X74"/>
  <c r="N74"/>
  <c r="L75"/>
  <c r="AR74"/>
  <c r="AF75"/>
  <c r="AH74"/>
  <c r="N58"/>
  <c r="L59"/>
  <c r="AZ59"/>
  <c r="BB58"/>
  <c r="AF59"/>
  <c r="AH58"/>
  <c r="V43"/>
  <c r="X42"/>
  <c r="AP43"/>
  <c r="AR42"/>
  <c r="AR26"/>
  <c r="AH26"/>
  <c r="V27"/>
  <c r="X26"/>
  <c r="N26"/>
  <c r="L27"/>
  <c r="AZ27"/>
  <c r="BB26"/>
  <c r="AV46" i="76"/>
  <c r="AV48"/>
  <c r="AV50"/>
  <c r="AV52"/>
  <c r="AV54"/>
  <c r="AV56"/>
  <c r="AV58"/>
  <c r="AV60"/>
  <c r="AV65"/>
  <c r="AV67"/>
  <c r="AU7"/>
  <c r="AV7" s="1"/>
  <c r="AU9"/>
  <c r="AV9" s="1"/>
  <c r="AU11"/>
  <c r="AV11" s="1"/>
  <c r="AU13"/>
  <c r="AV13" s="1"/>
  <c r="AU15"/>
  <c r="AV15" s="1"/>
  <c r="AU17"/>
  <c r="AV17" s="1"/>
  <c r="AU19"/>
  <c r="AV19" s="1"/>
  <c r="AU21"/>
  <c r="AV21" s="1"/>
  <c r="AU23"/>
  <c r="AV23" s="1"/>
  <c r="AU25"/>
  <c r="AV25" s="1"/>
  <c r="AU27"/>
  <c r="AV27" s="1"/>
  <c r="AU29"/>
  <c r="AV29" s="1"/>
  <c r="AU31"/>
  <c r="AV31" s="1"/>
  <c r="AU33"/>
  <c r="AV33" s="1"/>
  <c r="AU35"/>
  <c r="AV35" s="1"/>
  <c r="AU37"/>
  <c r="AV37" s="1"/>
  <c r="AU39"/>
  <c r="AV39" s="1"/>
  <c r="AU41"/>
  <c r="AV41" s="1"/>
  <c r="AU43"/>
  <c r="AV43" s="1"/>
  <c r="AU45"/>
  <c r="AV45" s="1"/>
  <c r="AU49"/>
  <c r="AV49" s="1"/>
  <c r="AH62"/>
  <c r="AH69" s="1"/>
  <c r="AU63"/>
  <c r="AU68" s="1"/>
  <c r="E104" i="74"/>
  <c r="E161" s="1"/>
  <c r="E103"/>
  <c r="E102"/>
  <c r="E159" s="1"/>
  <c r="E101"/>
  <c r="E100"/>
  <c r="E157" s="1"/>
  <c r="E99"/>
  <c r="E86"/>
  <c r="E143" s="1"/>
  <c r="G104"/>
  <c r="G161" s="1"/>
  <c r="G103"/>
  <c r="G102"/>
  <c r="G159" s="1"/>
  <c r="G101"/>
  <c r="G100"/>
  <c r="G157" s="1"/>
  <c r="G99"/>
  <c r="G86"/>
  <c r="G143" s="1"/>
  <c r="I104"/>
  <c r="I161" s="1"/>
  <c r="I103"/>
  <c r="I102"/>
  <c r="I159" s="1"/>
  <c r="I101"/>
  <c r="I100"/>
  <c r="I157" s="1"/>
  <c r="I99"/>
  <c r="I86"/>
  <c r="I143" s="1"/>
  <c r="I85"/>
  <c r="K104"/>
  <c r="K161" s="1"/>
  <c r="K103"/>
  <c r="K102"/>
  <c r="K159" s="1"/>
  <c r="K101"/>
  <c r="K100"/>
  <c r="K157" s="1"/>
  <c r="K99"/>
  <c r="K86"/>
  <c r="K143" s="1"/>
  <c r="K85"/>
  <c r="M104"/>
  <c r="M161" s="1"/>
  <c r="M103"/>
  <c r="M102"/>
  <c r="M159" s="1"/>
  <c r="M101"/>
  <c r="M100"/>
  <c r="M157" s="1"/>
  <c r="M99"/>
  <c r="M86"/>
  <c r="M143" s="1"/>
  <c r="M85"/>
  <c r="O104"/>
  <c r="O161" s="1"/>
  <c r="O103"/>
  <c r="O102"/>
  <c r="O159" s="1"/>
  <c r="O101"/>
  <c r="O100"/>
  <c r="O157" s="1"/>
  <c r="O99"/>
  <c r="O86"/>
  <c r="O143" s="1"/>
  <c r="O85"/>
  <c r="Q104"/>
  <c r="Q161" s="1"/>
  <c r="Q103"/>
  <c r="Q102"/>
  <c r="Q159" s="1"/>
  <c r="Q101"/>
  <c r="Q100"/>
  <c r="Q157" s="1"/>
  <c r="Q99"/>
  <c r="Q86"/>
  <c r="Q143" s="1"/>
  <c r="Q85"/>
  <c r="S104"/>
  <c r="S161" s="1"/>
  <c r="S103"/>
  <c r="S102"/>
  <c r="S159" s="1"/>
  <c r="S101"/>
  <c r="S100"/>
  <c r="S157" s="1"/>
  <c r="S99"/>
  <c r="S86"/>
  <c r="S143" s="1"/>
  <c r="S85"/>
  <c r="U104"/>
  <c r="U161" s="1"/>
  <c r="U103"/>
  <c r="U102"/>
  <c r="U159" s="1"/>
  <c r="U101"/>
  <c r="U100"/>
  <c r="U157" s="1"/>
  <c r="U99"/>
  <c r="U86"/>
  <c r="U143" s="1"/>
  <c r="U85"/>
  <c r="W104"/>
  <c r="W161" s="1"/>
  <c r="W103"/>
  <c r="W102"/>
  <c r="W159" s="1"/>
  <c r="W101"/>
  <c r="W100"/>
  <c r="W157" s="1"/>
  <c r="W99"/>
  <c r="W86"/>
  <c r="W143" s="1"/>
  <c r="W85"/>
  <c r="E106"/>
  <c r="E163" s="1"/>
  <c r="E105"/>
  <c r="E88"/>
  <c r="E145" s="1"/>
  <c r="E87"/>
  <c r="G106"/>
  <c r="G163" s="1"/>
  <c r="G105"/>
  <c r="G88"/>
  <c r="G145" s="1"/>
  <c r="G87"/>
  <c r="I106"/>
  <c r="I163" s="1"/>
  <c r="I105"/>
  <c r="I88"/>
  <c r="I145" s="1"/>
  <c r="I87"/>
  <c r="K106"/>
  <c r="K163" s="1"/>
  <c r="K105"/>
  <c r="K88"/>
  <c r="K145" s="1"/>
  <c r="K87"/>
  <c r="M106"/>
  <c r="M163" s="1"/>
  <c r="M105"/>
  <c r="M88"/>
  <c r="M145" s="1"/>
  <c r="M87"/>
  <c r="O106"/>
  <c r="O163" s="1"/>
  <c r="O105"/>
  <c r="O88"/>
  <c r="O145" s="1"/>
  <c r="O87"/>
  <c r="Q106"/>
  <c r="Q163" s="1"/>
  <c r="Q105"/>
  <c r="Q88"/>
  <c r="Q145" s="1"/>
  <c r="Q87"/>
  <c r="S106"/>
  <c r="S163" s="1"/>
  <c r="S105"/>
  <c r="S88"/>
  <c r="S145" s="1"/>
  <c r="S87"/>
  <c r="U106"/>
  <c r="U163" s="1"/>
  <c r="U105"/>
  <c r="U88"/>
  <c r="U145" s="1"/>
  <c r="U87"/>
  <c r="W106"/>
  <c r="W163" s="1"/>
  <c r="W105"/>
  <c r="W88"/>
  <c r="W145" s="1"/>
  <c r="W87"/>
  <c r="E110"/>
  <c r="E167" s="1"/>
  <c r="E92"/>
  <c r="E149" s="1"/>
  <c r="G110"/>
  <c r="G167" s="1"/>
  <c r="G92"/>
  <c r="G149" s="1"/>
  <c r="I110"/>
  <c r="I167" s="1"/>
  <c r="I92"/>
  <c r="I149" s="1"/>
  <c r="K110"/>
  <c r="K167" s="1"/>
  <c r="K92"/>
  <c r="K149" s="1"/>
  <c r="M110"/>
  <c r="M167" s="1"/>
  <c r="M92"/>
  <c r="M149" s="1"/>
  <c r="O110"/>
  <c r="O167" s="1"/>
  <c r="O92"/>
  <c r="O149" s="1"/>
  <c r="Q110"/>
  <c r="Q167" s="1"/>
  <c r="Q92"/>
  <c r="Q149" s="1"/>
  <c r="S110"/>
  <c r="S167" s="1"/>
  <c r="S92"/>
  <c r="S149" s="1"/>
  <c r="U110"/>
  <c r="U167" s="1"/>
  <c r="U92"/>
  <c r="U149" s="1"/>
  <c r="W110"/>
  <c r="W167" s="1"/>
  <c r="W92"/>
  <c r="W149" s="1"/>
  <c r="E173"/>
  <c r="E172"/>
  <c r="E174" s="1"/>
  <c r="E175" s="1"/>
  <c r="E109"/>
  <c r="E166" s="1"/>
  <c r="E108"/>
  <c r="E165" s="1"/>
  <c r="E107"/>
  <c r="E164" s="1"/>
  <c r="E91"/>
  <c r="E148" s="1"/>
  <c r="E90"/>
  <c r="E147" s="1"/>
  <c r="E89"/>
  <c r="E146" s="1"/>
  <c r="G173"/>
  <c r="G172"/>
  <c r="G174" s="1"/>
  <c r="G175" s="1"/>
  <c r="G109"/>
  <c r="G166" s="1"/>
  <c r="G108"/>
  <c r="G165" s="1"/>
  <c r="G107"/>
  <c r="G164" s="1"/>
  <c r="G91"/>
  <c r="G148" s="1"/>
  <c r="G90"/>
  <c r="G147" s="1"/>
  <c r="G89"/>
  <c r="G146" s="1"/>
  <c r="I173"/>
  <c r="I172"/>
  <c r="I174" s="1"/>
  <c r="I175" s="1"/>
  <c r="I109"/>
  <c r="I166" s="1"/>
  <c r="I108"/>
  <c r="I165" s="1"/>
  <c r="I107"/>
  <c r="I164" s="1"/>
  <c r="I91"/>
  <c r="I148" s="1"/>
  <c r="I90"/>
  <c r="I147" s="1"/>
  <c r="I89"/>
  <c r="I146" s="1"/>
  <c r="K173"/>
  <c r="K172"/>
  <c r="K174" s="1"/>
  <c r="K175" s="1"/>
  <c r="K176" s="1"/>
  <c r="K109"/>
  <c r="K166" s="1"/>
  <c r="K108"/>
  <c r="K165" s="1"/>
  <c r="K107"/>
  <c r="K164" s="1"/>
  <c r="K91"/>
  <c r="K148" s="1"/>
  <c r="K90"/>
  <c r="K147" s="1"/>
  <c r="K89"/>
  <c r="K146" s="1"/>
  <c r="M173"/>
  <c r="M172"/>
  <c r="M174" s="1"/>
  <c r="M175" s="1"/>
  <c r="M176" s="1"/>
  <c r="M109"/>
  <c r="M166" s="1"/>
  <c r="M108"/>
  <c r="M165" s="1"/>
  <c r="M107"/>
  <c r="M164" s="1"/>
  <c r="M91"/>
  <c r="M148" s="1"/>
  <c r="M90"/>
  <c r="M147" s="1"/>
  <c r="M89"/>
  <c r="M146" s="1"/>
  <c r="O173"/>
  <c r="O172"/>
  <c r="O174" s="1"/>
  <c r="O175" s="1"/>
  <c r="O176" s="1"/>
  <c r="O109"/>
  <c r="O166" s="1"/>
  <c r="O108"/>
  <c r="O165" s="1"/>
  <c r="O107"/>
  <c r="O164" s="1"/>
  <c r="O91"/>
  <c r="O148" s="1"/>
  <c r="O90"/>
  <c r="O147" s="1"/>
  <c r="O89"/>
  <c r="O146" s="1"/>
  <c r="Q173"/>
  <c r="Q172"/>
  <c r="Q174" s="1"/>
  <c r="Q175" s="1"/>
  <c r="Q176" s="1"/>
  <c r="Q109"/>
  <c r="Q166" s="1"/>
  <c r="Q108"/>
  <c r="Q165" s="1"/>
  <c r="Q107"/>
  <c r="Q164" s="1"/>
  <c r="Q91"/>
  <c r="Q148" s="1"/>
  <c r="Q90"/>
  <c r="Q147" s="1"/>
  <c r="Q89"/>
  <c r="Q146" s="1"/>
  <c r="S173"/>
  <c r="S172"/>
  <c r="S174" s="1"/>
  <c r="S175" s="1"/>
  <c r="S176" s="1"/>
  <c r="S109"/>
  <c r="S166" s="1"/>
  <c r="S108"/>
  <c r="S165" s="1"/>
  <c r="S107"/>
  <c r="S164" s="1"/>
  <c r="S91"/>
  <c r="S148" s="1"/>
  <c r="S90"/>
  <c r="S147" s="1"/>
  <c r="S89"/>
  <c r="S146" s="1"/>
  <c r="U173"/>
  <c r="U172"/>
  <c r="U174" s="1"/>
  <c r="U175" s="1"/>
  <c r="U176" s="1"/>
  <c r="U109"/>
  <c r="U166" s="1"/>
  <c r="U108"/>
  <c r="U165" s="1"/>
  <c r="U107"/>
  <c r="U164" s="1"/>
  <c r="U91"/>
  <c r="U148" s="1"/>
  <c r="U90"/>
  <c r="U147" s="1"/>
  <c r="U89"/>
  <c r="U146" s="1"/>
  <c r="W173"/>
  <c r="W172"/>
  <c r="W174" s="1"/>
  <c r="W175" s="1"/>
  <c r="W176" s="1"/>
  <c r="W109"/>
  <c r="W166" s="1"/>
  <c r="W108"/>
  <c r="W165" s="1"/>
  <c r="W107"/>
  <c r="W164" s="1"/>
  <c r="W91"/>
  <c r="W148" s="1"/>
  <c r="W90"/>
  <c r="W147" s="1"/>
  <c r="W89"/>
  <c r="W146" s="1"/>
  <c r="E63"/>
  <c r="G63"/>
  <c r="I63"/>
  <c r="K63"/>
  <c r="M63"/>
  <c r="O63"/>
  <c r="Q63"/>
  <c r="S63"/>
  <c r="U63"/>
  <c r="W63"/>
  <c r="E64"/>
  <c r="E121" s="1"/>
  <c r="G64"/>
  <c r="G121" s="1"/>
  <c r="I64"/>
  <c r="I121" s="1"/>
  <c r="K64"/>
  <c r="K121" s="1"/>
  <c r="M64"/>
  <c r="M121" s="1"/>
  <c r="O64"/>
  <c r="O121" s="1"/>
  <c r="Q64"/>
  <c r="Q121" s="1"/>
  <c r="S64"/>
  <c r="S121" s="1"/>
  <c r="U64"/>
  <c r="U121" s="1"/>
  <c r="W64"/>
  <c r="W121" s="1"/>
  <c r="E65"/>
  <c r="G65"/>
  <c r="I65"/>
  <c r="K65"/>
  <c r="M65"/>
  <c r="O65"/>
  <c r="Q65"/>
  <c r="S65"/>
  <c r="U65"/>
  <c r="W65"/>
  <c r="E66"/>
  <c r="E123" s="1"/>
  <c r="G66"/>
  <c r="G123" s="1"/>
  <c r="I66"/>
  <c r="I123" s="1"/>
  <c r="K66"/>
  <c r="K123" s="1"/>
  <c r="M66"/>
  <c r="M123" s="1"/>
  <c r="O66"/>
  <c r="O123" s="1"/>
  <c r="Q66"/>
  <c r="Q123" s="1"/>
  <c r="S66"/>
  <c r="S123" s="1"/>
  <c r="U66"/>
  <c r="U123" s="1"/>
  <c r="W66"/>
  <c r="W123" s="1"/>
  <c r="E67"/>
  <c r="G67"/>
  <c r="I67"/>
  <c r="K67"/>
  <c r="M67"/>
  <c r="O67"/>
  <c r="Q67"/>
  <c r="S67"/>
  <c r="U67"/>
  <c r="W67"/>
  <c r="E68"/>
  <c r="E125" s="1"/>
  <c r="G68"/>
  <c r="G125" s="1"/>
  <c r="I68"/>
  <c r="I125" s="1"/>
  <c r="K68"/>
  <c r="K125" s="1"/>
  <c r="M68"/>
  <c r="M125" s="1"/>
  <c r="O68"/>
  <c r="O125" s="1"/>
  <c r="Q68"/>
  <c r="Q125" s="1"/>
  <c r="S68"/>
  <c r="S125" s="1"/>
  <c r="U68"/>
  <c r="U125" s="1"/>
  <c r="W68"/>
  <c r="W125" s="1"/>
  <c r="E69"/>
  <c r="G69"/>
  <c r="I69"/>
  <c r="K69"/>
  <c r="M69"/>
  <c r="O69"/>
  <c r="Q69"/>
  <c r="S69"/>
  <c r="U69"/>
  <c r="W69"/>
  <c r="E70"/>
  <c r="E127" s="1"/>
  <c r="G70"/>
  <c r="G127" s="1"/>
  <c r="I70"/>
  <c r="I127" s="1"/>
  <c r="K70"/>
  <c r="K127" s="1"/>
  <c r="M70"/>
  <c r="M127" s="1"/>
  <c r="O70"/>
  <c r="O127" s="1"/>
  <c r="Q70"/>
  <c r="Q127" s="1"/>
  <c r="S70"/>
  <c r="S127" s="1"/>
  <c r="U70"/>
  <c r="U127" s="1"/>
  <c r="W70"/>
  <c r="W127" s="1"/>
  <c r="E71"/>
  <c r="E128" s="1"/>
  <c r="G71"/>
  <c r="G128" s="1"/>
  <c r="I71"/>
  <c r="I128" s="1"/>
  <c r="K71"/>
  <c r="K128" s="1"/>
  <c r="M71"/>
  <c r="M128" s="1"/>
  <c r="O71"/>
  <c r="O128" s="1"/>
  <c r="Q71"/>
  <c r="Q128" s="1"/>
  <c r="S71"/>
  <c r="S128" s="1"/>
  <c r="U71"/>
  <c r="U128" s="1"/>
  <c r="W71"/>
  <c r="W128" s="1"/>
  <c r="E72"/>
  <c r="E129" s="1"/>
  <c r="G72"/>
  <c r="G129" s="1"/>
  <c r="I72"/>
  <c r="I129" s="1"/>
  <c r="K72"/>
  <c r="K129" s="1"/>
  <c r="M72"/>
  <c r="M129" s="1"/>
  <c r="O72"/>
  <c r="O129" s="1"/>
  <c r="Q72"/>
  <c r="Q129" s="1"/>
  <c r="S72"/>
  <c r="S129" s="1"/>
  <c r="U72"/>
  <c r="U129" s="1"/>
  <c r="W72"/>
  <c r="W129" s="1"/>
  <c r="E73"/>
  <c r="E130" s="1"/>
  <c r="G73"/>
  <c r="G130" s="1"/>
  <c r="I73"/>
  <c r="I130" s="1"/>
  <c r="K73"/>
  <c r="K130" s="1"/>
  <c r="M73"/>
  <c r="M130" s="1"/>
  <c r="O73"/>
  <c r="O130" s="1"/>
  <c r="Q73"/>
  <c r="Q130" s="1"/>
  <c r="S73"/>
  <c r="S130" s="1"/>
  <c r="U73"/>
  <c r="U130" s="1"/>
  <c r="W73"/>
  <c r="W130" s="1"/>
  <c r="E74"/>
  <c r="E131" s="1"/>
  <c r="G74"/>
  <c r="G131" s="1"/>
  <c r="I74"/>
  <c r="I131" s="1"/>
  <c r="K74"/>
  <c r="K131" s="1"/>
  <c r="M74"/>
  <c r="M131" s="1"/>
  <c r="O74"/>
  <c r="O131" s="1"/>
  <c r="Q74"/>
  <c r="Q131" s="1"/>
  <c r="S74"/>
  <c r="S131" s="1"/>
  <c r="U74"/>
  <c r="U131" s="1"/>
  <c r="W74"/>
  <c r="W131" s="1"/>
  <c r="E81"/>
  <c r="G81"/>
  <c r="I81"/>
  <c r="K81"/>
  <c r="M81"/>
  <c r="O81"/>
  <c r="Q81"/>
  <c r="S81"/>
  <c r="U81"/>
  <c r="W81"/>
  <c r="E82"/>
  <c r="E139" s="1"/>
  <c r="G82"/>
  <c r="G139" s="1"/>
  <c r="I82"/>
  <c r="I139" s="1"/>
  <c r="K82"/>
  <c r="K139" s="1"/>
  <c r="M82"/>
  <c r="M139" s="1"/>
  <c r="O82"/>
  <c r="O139" s="1"/>
  <c r="Q82"/>
  <c r="Q139" s="1"/>
  <c r="S82"/>
  <c r="S139" s="1"/>
  <c r="U82"/>
  <c r="U139" s="1"/>
  <c r="W82"/>
  <c r="W139" s="1"/>
  <c r="E83"/>
  <c r="G83"/>
  <c r="I83"/>
  <c r="K83"/>
  <c r="M83"/>
  <c r="O83"/>
  <c r="Q83"/>
  <c r="S83"/>
  <c r="U83"/>
  <c r="W83"/>
  <c r="E84"/>
  <c r="E141" s="1"/>
  <c r="G84"/>
  <c r="G141" s="1"/>
  <c r="I84"/>
  <c r="I141" s="1"/>
  <c r="K84"/>
  <c r="K141" s="1"/>
  <c r="M84"/>
  <c r="M141" s="1"/>
  <c r="O84"/>
  <c r="O141" s="1"/>
  <c r="Q84"/>
  <c r="Q141" s="1"/>
  <c r="S84"/>
  <c r="S141" s="1"/>
  <c r="U84"/>
  <c r="U141" s="1"/>
  <c r="W84"/>
  <c r="W141" s="1"/>
  <c r="E85"/>
  <c r="G85"/>
  <c r="D104"/>
  <c r="D161" s="1"/>
  <c r="D103"/>
  <c r="D102"/>
  <c r="D159" s="1"/>
  <c r="D101"/>
  <c r="D100"/>
  <c r="D157" s="1"/>
  <c r="D99"/>
  <c r="D86"/>
  <c r="D143" s="1"/>
  <c r="F104"/>
  <c r="F161" s="1"/>
  <c r="F103"/>
  <c r="F102"/>
  <c r="F159" s="1"/>
  <c r="F101"/>
  <c r="F100"/>
  <c r="F157" s="1"/>
  <c r="F99"/>
  <c r="F86"/>
  <c r="F143" s="1"/>
  <c r="H104"/>
  <c r="H161" s="1"/>
  <c r="H103"/>
  <c r="H102"/>
  <c r="H159" s="1"/>
  <c r="H101"/>
  <c r="H100"/>
  <c r="H157" s="1"/>
  <c r="H99"/>
  <c r="H86"/>
  <c r="H143" s="1"/>
  <c r="H85"/>
  <c r="J104"/>
  <c r="J161" s="1"/>
  <c r="J103"/>
  <c r="J102"/>
  <c r="J159" s="1"/>
  <c r="J101"/>
  <c r="J100"/>
  <c r="J157" s="1"/>
  <c r="J99"/>
  <c r="J86"/>
  <c r="J143" s="1"/>
  <c r="J85"/>
  <c r="L104"/>
  <c r="L161" s="1"/>
  <c r="L103"/>
  <c r="L102"/>
  <c r="L159" s="1"/>
  <c r="L101"/>
  <c r="L100"/>
  <c r="L157" s="1"/>
  <c r="L99"/>
  <c r="L86"/>
  <c r="L143" s="1"/>
  <c r="L85"/>
  <c r="N104"/>
  <c r="N161" s="1"/>
  <c r="N103"/>
  <c r="N102"/>
  <c r="N159" s="1"/>
  <c r="N101"/>
  <c r="N100"/>
  <c r="N157" s="1"/>
  <c r="N99"/>
  <c r="N86"/>
  <c r="N143" s="1"/>
  <c r="N85"/>
  <c r="P104"/>
  <c r="P161" s="1"/>
  <c r="P103"/>
  <c r="P102"/>
  <c r="P159" s="1"/>
  <c r="P101"/>
  <c r="P100"/>
  <c r="P157" s="1"/>
  <c r="P99"/>
  <c r="P86"/>
  <c r="P143" s="1"/>
  <c r="P85"/>
  <c r="R104"/>
  <c r="R161" s="1"/>
  <c r="R103"/>
  <c r="R102"/>
  <c r="R159" s="1"/>
  <c r="R101"/>
  <c r="R100"/>
  <c r="R157" s="1"/>
  <c r="R99"/>
  <c r="R86"/>
  <c r="R143" s="1"/>
  <c r="R85"/>
  <c r="T104"/>
  <c r="T161" s="1"/>
  <c r="T103"/>
  <c r="T102"/>
  <c r="T159" s="1"/>
  <c r="T101"/>
  <c r="T100"/>
  <c r="T157" s="1"/>
  <c r="T99"/>
  <c r="T86"/>
  <c r="T143" s="1"/>
  <c r="T85"/>
  <c r="V104"/>
  <c r="V161" s="1"/>
  <c r="V103"/>
  <c r="V102"/>
  <c r="V159" s="1"/>
  <c r="V101"/>
  <c r="V100"/>
  <c r="V157" s="1"/>
  <c r="V99"/>
  <c r="V86"/>
  <c r="V143" s="1"/>
  <c r="V85"/>
  <c r="D106"/>
  <c r="D163" s="1"/>
  <c r="D105"/>
  <c r="D88"/>
  <c r="D145" s="1"/>
  <c r="D87"/>
  <c r="F106"/>
  <c r="F163" s="1"/>
  <c r="F105"/>
  <c r="F88"/>
  <c r="F145" s="1"/>
  <c r="F87"/>
  <c r="H106"/>
  <c r="H163" s="1"/>
  <c r="H105"/>
  <c r="H88"/>
  <c r="H145" s="1"/>
  <c r="H87"/>
  <c r="J106"/>
  <c r="J163" s="1"/>
  <c r="J105"/>
  <c r="J88"/>
  <c r="J145" s="1"/>
  <c r="J87"/>
  <c r="L106"/>
  <c r="L163" s="1"/>
  <c r="L105"/>
  <c r="L88"/>
  <c r="L145" s="1"/>
  <c r="L87"/>
  <c r="N106"/>
  <c r="N163" s="1"/>
  <c r="N105"/>
  <c r="N88"/>
  <c r="N145" s="1"/>
  <c r="N87"/>
  <c r="P106"/>
  <c r="P163" s="1"/>
  <c r="P105"/>
  <c r="P88"/>
  <c r="P145" s="1"/>
  <c r="P87"/>
  <c r="R106"/>
  <c r="R163" s="1"/>
  <c r="R105"/>
  <c r="R88"/>
  <c r="R145" s="1"/>
  <c r="R87"/>
  <c r="T106"/>
  <c r="T163" s="1"/>
  <c r="T105"/>
  <c r="T88"/>
  <c r="T145" s="1"/>
  <c r="T87"/>
  <c r="V106"/>
  <c r="V163" s="1"/>
  <c r="V105"/>
  <c r="V88"/>
  <c r="V145" s="1"/>
  <c r="V87"/>
  <c r="D110"/>
  <c r="D167" s="1"/>
  <c r="D92"/>
  <c r="D149" s="1"/>
  <c r="F110"/>
  <c r="F167" s="1"/>
  <c r="F92"/>
  <c r="F149" s="1"/>
  <c r="H110"/>
  <c r="H167" s="1"/>
  <c r="H92"/>
  <c r="H149" s="1"/>
  <c r="J110"/>
  <c r="J167" s="1"/>
  <c r="J92"/>
  <c r="J149" s="1"/>
  <c r="L110"/>
  <c r="L167" s="1"/>
  <c r="L92"/>
  <c r="L149" s="1"/>
  <c r="N110"/>
  <c r="N167" s="1"/>
  <c r="N92"/>
  <c r="N149" s="1"/>
  <c r="P110"/>
  <c r="P167" s="1"/>
  <c r="P92"/>
  <c r="P149" s="1"/>
  <c r="R110"/>
  <c r="R167" s="1"/>
  <c r="R92"/>
  <c r="R149" s="1"/>
  <c r="T110"/>
  <c r="T167" s="1"/>
  <c r="T92"/>
  <c r="T149" s="1"/>
  <c r="V110"/>
  <c r="V167" s="1"/>
  <c r="V92"/>
  <c r="V149" s="1"/>
  <c r="D173"/>
  <c r="D172"/>
  <c r="D174" s="1"/>
  <c r="D175" s="1"/>
  <c r="D176" s="1"/>
  <c r="D109"/>
  <c r="D166" s="1"/>
  <c r="D108"/>
  <c r="D165" s="1"/>
  <c r="D107"/>
  <c r="D164" s="1"/>
  <c r="D91"/>
  <c r="D148" s="1"/>
  <c r="D90"/>
  <c r="D147" s="1"/>
  <c r="D89"/>
  <c r="D146" s="1"/>
  <c r="F173"/>
  <c r="F172"/>
  <c r="F174" s="1"/>
  <c r="F175" s="1"/>
  <c r="F176" s="1"/>
  <c r="F109"/>
  <c r="F166" s="1"/>
  <c r="F108"/>
  <c r="F165" s="1"/>
  <c r="F107"/>
  <c r="F164" s="1"/>
  <c r="F91"/>
  <c r="F148" s="1"/>
  <c r="F90"/>
  <c r="F147" s="1"/>
  <c r="F89"/>
  <c r="F146" s="1"/>
  <c r="H173"/>
  <c r="H172"/>
  <c r="H174" s="1"/>
  <c r="H175" s="1"/>
  <c r="H176" s="1"/>
  <c r="H109"/>
  <c r="H166" s="1"/>
  <c r="H108"/>
  <c r="H165" s="1"/>
  <c r="H107"/>
  <c r="H164" s="1"/>
  <c r="H91"/>
  <c r="H148" s="1"/>
  <c r="H90"/>
  <c r="H147" s="1"/>
  <c r="H89"/>
  <c r="H146" s="1"/>
  <c r="J173"/>
  <c r="J172"/>
  <c r="J174" s="1"/>
  <c r="J175" s="1"/>
  <c r="J176" s="1"/>
  <c r="J109"/>
  <c r="J166" s="1"/>
  <c r="J108"/>
  <c r="J165" s="1"/>
  <c r="J107"/>
  <c r="J164" s="1"/>
  <c r="J91"/>
  <c r="J148" s="1"/>
  <c r="J90"/>
  <c r="J147" s="1"/>
  <c r="J89"/>
  <c r="J146" s="1"/>
  <c r="L173"/>
  <c r="L172"/>
  <c r="L174" s="1"/>
  <c r="L175" s="1"/>
  <c r="L176" s="1"/>
  <c r="L109"/>
  <c r="L166" s="1"/>
  <c r="L108"/>
  <c r="L165" s="1"/>
  <c r="L107"/>
  <c r="L164" s="1"/>
  <c r="L91"/>
  <c r="L148" s="1"/>
  <c r="L90"/>
  <c r="L147" s="1"/>
  <c r="L89"/>
  <c r="L146" s="1"/>
  <c r="N173"/>
  <c r="N172"/>
  <c r="N174" s="1"/>
  <c r="N175" s="1"/>
  <c r="N176" s="1"/>
  <c r="N109"/>
  <c r="N166" s="1"/>
  <c r="N108"/>
  <c r="N165" s="1"/>
  <c r="N107"/>
  <c r="N164" s="1"/>
  <c r="N91"/>
  <c r="N148" s="1"/>
  <c r="N90"/>
  <c r="N147" s="1"/>
  <c r="N89"/>
  <c r="N146" s="1"/>
  <c r="P173"/>
  <c r="P172"/>
  <c r="P174" s="1"/>
  <c r="P175" s="1"/>
  <c r="P176" s="1"/>
  <c r="P109"/>
  <c r="P166" s="1"/>
  <c r="P108"/>
  <c r="P165" s="1"/>
  <c r="P107"/>
  <c r="P164" s="1"/>
  <c r="P91"/>
  <c r="P148" s="1"/>
  <c r="P90"/>
  <c r="P147" s="1"/>
  <c r="P89"/>
  <c r="P146" s="1"/>
  <c r="R173"/>
  <c r="R172"/>
  <c r="R174" s="1"/>
  <c r="R175" s="1"/>
  <c r="R176" s="1"/>
  <c r="R109"/>
  <c r="R166" s="1"/>
  <c r="R108"/>
  <c r="R165" s="1"/>
  <c r="R107"/>
  <c r="R164" s="1"/>
  <c r="R91"/>
  <c r="R148" s="1"/>
  <c r="R90"/>
  <c r="R147" s="1"/>
  <c r="R89"/>
  <c r="R146" s="1"/>
  <c r="T173"/>
  <c r="T172"/>
  <c r="T174" s="1"/>
  <c r="T175" s="1"/>
  <c r="T176" s="1"/>
  <c r="T109"/>
  <c r="T166" s="1"/>
  <c r="T108"/>
  <c r="T165" s="1"/>
  <c r="T107"/>
  <c r="T164" s="1"/>
  <c r="T91"/>
  <c r="T148" s="1"/>
  <c r="T90"/>
  <c r="T147" s="1"/>
  <c r="T89"/>
  <c r="T146" s="1"/>
  <c r="V173"/>
  <c r="V172"/>
  <c r="V174" s="1"/>
  <c r="V175" s="1"/>
  <c r="V176" s="1"/>
  <c r="V109"/>
  <c r="V166" s="1"/>
  <c r="V108"/>
  <c r="V165" s="1"/>
  <c r="V107"/>
  <c r="V164" s="1"/>
  <c r="V91"/>
  <c r="V148" s="1"/>
  <c r="V90"/>
  <c r="V147" s="1"/>
  <c r="V89"/>
  <c r="V146" s="1"/>
  <c r="D63"/>
  <c r="F63"/>
  <c r="H63"/>
  <c r="J63"/>
  <c r="L63"/>
  <c r="N63"/>
  <c r="P63"/>
  <c r="R63"/>
  <c r="T63"/>
  <c r="V63"/>
  <c r="D64"/>
  <c r="D121" s="1"/>
  <c r="F64"/>
  <c r="F121" s="1"/>
  <c r="H64"/>
  <c r="H121" s="1"/>
  <c r="J64"/>
  <c r="J121" s="1"/>
  <c r="L64"/>
  <c r="L121" s="1"/>
  <c r="N64"/>
  <c r="N121" s="1"/>
  <c r="P64"/>
  <c r="P121" s="1"/>
  <c r="R64"/>
  <c r="R121" s="1"/>
  <c r="T64"/>
  <c r="T121" s="1"/>
  <c r="V64"/>
  <c r="V121" s="1"/>
  <c r="D65"/>
  <c r="F65"/>
  <c r="H65"/>
  <c r="J65"/>
  <c r="L65"/>
  <c r="N65"/>
  <c r="P65"/>
  <c r="R65"/>
  <c r="T65"/>
  <c r="V65"/>
  <c r="D66"/>
  <c r="D123" s="1"/>
  <c r="F66"/>
  <c r="F123" s="1"/>
  <c r="H66"/>
  <c r="H123" s="1"/>
  <c r="J66"/>
  <c r="J123" s="1"/>
  <c r="L66"/>
  <c r="L123" s="1"/>
  <c r="N66"/>
  <c r="N123" s="1"/>
  <c r="P66"/>
  <c r="P123" s="1"/>
  <c r="R66"/>
  <c r="R123" s="1"/>
  <c r="T66"/>
  <c r="T123" s="1"/>
  <c r="V66"/>
  <c r="V123" s="1"/>
  <c r="D67"/>
  <c r="F67"/>
  <c r="H67"/>
  <c r="J67"/>
  <c r="L67"/>
  <c r="N67"/>
  <c r="P67"/>
  <c r="R67"/>
  <c r="T67"/>
  <c r="V67"/>
  <c r="D68"/>
  <c r="D125" s="1"/>
  <c r="F68"/>
  <c r="F125" s="1"/>
  <c r="H68"/>
  <c r="H125" s="1"/>
  <c r="J68"/>
  <c r="J125" s="1"/>
  <c r="L68"/>
  <c r="L125" s="1"/>
  <c r="N68"/>
  <c r="N125" s="1"/>
  <c r="P68"/>
  <c r="P125" s="1"/>
  <c r="R68"/>
  <c r="R125" s="1"/>
  <c r="T68"/>
  <c r="T125" s="1"/>
  <c r="V68"/>
  <c r="V125" s="1"/>
  <c r="D69"/>
  <c r="F69"/>
  <c r="H69"/>
  <c r="J69"/>
  <c r="L69"/>
  <c r="N69"/>
  <c r="P69"/>
  <c r="R69"/>
  <c r="T69"/>
  <c r="V69"/>
  <c r="D70"/>
  <c r="D127" s="1"/>
  <c r="F70"/>
  <c r="F127" s="1"/>
  <c r="H70"/>
  <c r="H127" s="1"/>
  <c r="J70"/>
  <c r="J127" s="1"/>
  <c r="L70"/>
  <c r="L127" s="1"/>
  <c r="N70"/>
  <c r="N127" s="1"/>
  <c r="P70"/>
  <c r="P127" s="1"/>
  <c r="R70"/>
  <c r="R127" s="1"/>
  <c r="T70"/>
  <c r="T127" s="1"/>
  <c r="V70"/>
  <c r="V127" s="1"/>
  <c r="D71"/>
  <c r="D128" s="1"/>
  <c r="F71"/>
  <c r="F128" s="1"/>
  <c r="H71"/>
  <c r="H128" s="1"/>
  <c r="J71"/>
  <c r="J128" s="1"/>
  <c r="L71"/>
  <c r="L128" s="1"/>
  <c r="N71"/>
  <c r="N128" s="1"/>
  <c r="P71"/>
  <c r="P128" s="1"/>
  <c r="R71"/>
  <c r="R128" s="1"/>
  <c r="T71"/>
  <c r="T128" s="1"/>
  <c r="V71"/>
  <c r="V128" s="1"/>
  <c r="D72"/>
  <c r="D129" s="1"/>
  <c r="F72"/>
  <c r="F129" s="1"/>
  <c r="H72"/>
  <c r="H129" s="1"/>
  <c r="J72"/>
  <c r="J129" s="1"/>
  <c r="L72"/>
  <c r="L129" s="1"/>
  <c r="N72"/>
  <c r="N129" s="1"/>
  <c r="P72"/>
  <c r="P129" s="1"/>
  <c r="R72"/>
  <c r="R129" s="1"/>
  <c r="T72"/>
  <c r="T129" s="1"/>
  <c r="V72"/>
  <c r="V129" s="1"/>
  <c r="D73"/>
  <c r="D130" s="1"/>
  <c r="F73"/>
  <c r="F130" s="1"/>
  <c r="H73"/>
  <c r="H130" s="1"/>
  <c r="J73"/>
  <c r="J130" s="1"/>
  <c r="L73"/>
  <c r="L130" s="1"/>
  <c r="N73"/>
  <c r="N130" s="1"/>
  <c r="P73"/>
  <c r="P130" s="1"/>
  <c r="R73"/>
  <c r="R130" s="1"/>
  <c r="T73"/>
  <c r="T130" s="1"/>
  <c r="V73"/>
  <c r="V130" s="1"/>
  <c r="D74"/>
  <c r="D131" s="1"/>
  <c r="F74"/>
  <c r="F131" s="1"/>
  <c r="H74"/>
  <c r="H131" s="1"/>
  <c r="J74"/>
  <c r="J131" s="1"/>
  <c r="L74"/>
  <c r="L131" s="1"/>
  <c r="N74"/>
  <c r="N131" s="1"/>
  <c r="P74"/>
  <c r="P131" s="1"/>
  <c r="R74"/>
  <c r="R131" s="1"/>
  <c r="T74"/>
  <c r="T131" s="1"/>
  <c r="V74"/>
  <c r="V131" s="1"/>
  <c r="D81"/>
  <c r="F81"/>
  <c r="H81"/>
  <c r="J81"/>
  <c r="L81"/>
  <c r="N81"/>
  <c r="P81"/>
  <c r="R81"/>
  <c r="T81"/>
  <c r="V81"/>
  <c r="D82"/>
  <c r="D139" s="1"/>
  <c r="F82"/>
  <c r="F139" s="1"/>
  <c r="H82"/>
  <c r="H139" s="1"/>
  <c r="J82"/>
  <c r="J139" s="1"/>
  <c r="L82"/>
  <c r="L139" s="1"/>
  <c r="N82"/>
  <c r="N139" s="1"/>
  <c r="P82"/>
  <c r="P139" s="1"/>
  <c r="R82"/>
  <c r="R139" s="1"/>
  <c r="T82"/>
  <c r="T139" s="1"/>
  <c r="V82"/>
  <c r="V139" s="1"/>
  <c r="D83"/>
  <c r="F83"/>
  <c r="H83"/>
  <c r="J83"/>
  <c r="L83"/>
  <c r="N83"/>
  <c r="P83"/>
  <c r="R83"/>
  <c r="T83"/>
  <c r="V83"/>
  <c r="D84"/>
  <c r="D141" s="1"/>
  <c r="F84"/>
  <c r="F141" s="1"/>
  <c r="H84"/>
  <c r="H141" s="1"/>
  <c r="J84"/>
  <c r="J141" s="1"/>
  <c r="L84"/>
  <c r="L141" s="1"/>
  <c r="N84"/>
  <c r="N141" s="1"/>
  <c r="P84"/>
  <c r="P141" s="1"/>
  <c r="R84"/>
  <c r="R141" s="1"/>
  <c r="T84"/>
  <c r="T141" s="1"/>
  <c r="V84"/>
  <c r="V141" s="1"/>
  <c r="D85"/>
  <c r="F85"/>
  <c r="O176" i="73"/>
  <c r="S176"/>
  <c r="W176"/>
  <c r="D104"/>
  <c r="D161" s="1"/>
  <c r="D103"/>
  <c r="D102"/>
  <c r="D159" s="1"/>
  <c r="D101"/>
  <c r="D100"/>
  <c r="D157" s="1"/>
  <c r="H104"/>
  <c r="H161" s="1"/>
  <c r="H103"/>
  <c r="H102"/>
  <c r="H159" s="1"/>
  <c r="H101"/>
  <c r="H100"/>
  <c r="H157" s="1"/>
  <c r="L104"/>
  <c r="L161" s="1"/>
  <c r="L103"/>
  <c r="L102"/>
  <c r="L159" s="1"/>
  <c r="L101"/>
  <c r="L100"/>
  <c r="L157" s="1"/>
  <c r="P104"/>
  <c r="P161" s="1"/>
  <c r="P103"/>
  <c r="P102"/>
  <c r="P159" s="1"/>
  <c r="P101"/>
  <c r="P100"/>
  <c r="P157" s="1"/>
  <c r="T104"/>
  <c r="T161" s="1"/>
  <c r="T103"/>
  <c r="T102"/>
  <c r="T159" s="1"/>
  <c r="T101"/>
  <c r="T100"/>
  <c r="T157" s="1"/>
  <c r="D106"/>
  <c r="D163" s="1"/>
  <c r="D105"/>
  <c r="H106"/>
  <c r="H163" s="1"/>
  <c r="H105"/>
  <c r="L106"/>
  <c r="L163" s="1"/>
  <c r="L105"/>
  <c r="P106"/>
  <c r="P163" s="1"/>
  <c r="P105"/>
  <c r="T106"/>
  <c r="T163" s="1"/>
  <c r="T105"/>
  <c r="G71"/>
  <c r="M71"/>
  <c r="Q71"/>
  <c r="U71"/>
  <c r="E72"/>
  <c r="I72"/>
  <c r="M72"/>
  <c r="Q72"/>
  <c r="U72"/>
  <c r="E73"/>
  <c r="I73"/>
  <c r="M73"/>
  <c r="Q73"/>
  <c r="U73"/>
  <c r="E74"/>
  <c r="I74"/>
  <c r="M74"/>
  <c r="Q74"/>
  <c r="U74"/>
  <c r="E89"/>
  <c r="I89"/>
  <c r="M89"/>
  <c r="Q89"/>
  <c r="U89"/>
  <c r="E90"/>
  <c r="I90"/>
  <c r="M90"/>
  <c r="Q90"/>
  <c r="U90"/>
  <c r="E91"/>
  <c r="I91"/>
  <c r="O91"/>
  <c r="Q91"/>
  <c r="U91"/>
  <c r="E92"/>
  <c r="I92"/>
  <c r="M92"/>
  <c r="Q92"/>
  <c r="U92"/>
  <c r="F104"/>
  <c r="F161" s="1"/>
  <c r="F103"/>
  <c r="F102"/>
  <c r="F159" s="1"/>
  <c r="F101"/>
  <c r="F100"/>
  <c r="F157" s="1"/>
  <c r="J104"/>
  <c r="J161" s="1"/>
  <c r="J103"/>
  <c r="J102"/>
  <c r="J159" s="1"/>
  <c r="J101"/>
  <c r="J100"/>
  <c r="J157" s="1"/>
  <c r="N104"/>
  <c r="N161" s="1"/>
  <c r="N103"/>
  <c r="N102"/>
  <c r="N159" s="1"/>
  <c r="N101"/>
  <c r="N100"/>
  <c r="N157" s="1"/>
  <c r="R104"/>
  <c r="R161" s="1"/>
  <c r="R103"/>
  <c r="R102"/>
  <c r="R159" s="1"/>
  <c r="R101"/>
  <c r="R100"/>
  <c r="R157" s="1"/>
  <c r="V104"/>
  <c r="V161" s="1"/>
  <c r="V103"/>
  <c r="V102"/>
  <c r="V159" s="1"/>
  <c r="V101"/>
  <c r="V100"/>
  <c r="V157" s="1"/>
  <c r="F106"/>
  <c r="F163" s="1"/>
  <c r="F105"/>
  <c r="J106"/>
  <c r="J163" s="1"/>
  <c r="J105"/>
  <c r="N106"/>
  <c r="N163" s="1"/>
  <c r="N105"/>
  <c r="R106"/>
  <c r="R163" s="1"/>
  <c r="R105"/>
  <c r="V106"/>
  <c r="V163" s="1"/>
  <c r="V105"/>
  <c r="F173"/>
  <c r="F172"/>
  <c r="F174" s="1"/>
  <c r="F175" s="1"/>
  <c r="F176" s="1"/>
  <c r="F109"/>
  <c r="F166" s="1"/>
  <c r="F108"/>
  <c r="F165" s="1"/>
  <c r="F107"/>
  <c r="F164" s="1"/>
  <c r="H173"/>
  <c r="H172"/>
  <c r="H174" s="1"/>
  <c r="H175" s="1"/>
  <c r="H176" s="1"/>
  <c r="H109"/>
  <c r="H166" s="1"/>
  <c r="H108"/>
  <c r="H165" s="1"/>
  <c r="H107"/>
  <c r="H164" s="1"/>
  <c r="J173"/>
  <c r="J172"/>
  <c r="J174" s="1"/>
  <c r="J175" s="1"/>
  <c r="J176" s="1"/>
  <c r="J109"/>
  <c r="J166" s="1"/>
  <c r="J108"/>
  <c r="J165" s="1"/>
  <c r="J107"/>
  <c r="J164" s="1"/>
  <c r="L173"/>
  <c r="L172"/>
  <c r="L174" s="1"/>
  <c r="L175" s="1"/>
  <c r="L176" s="1"/>
  <c r="L109"/>
  <c r="L166" s="1"/>
  <c r="L108"/>
  <c r="L165" s="1"/>
  <c r="L107"/>
  <c r="L164" s="1"/>
  <c r="N173"/>
  <c r="N172"/>
  <c r="N174" s="1"/>
  <c r="N175" s="1"/>
  <c r="N176" s="1"/>
  <c r="N109"/>
  <c r="N166" s="1"/>
  <c r="N108"/>
  <c r="N165" s="1"/>
  <c r="N107"/>
  <c r="N164" s="1"/>
  <c r="P173"/>
  <c r="P172"/>
  <c r="P174" s="1"/>
  <c r="P175" s="1"/>
  <c r="P176" s="1"/>
  <c r="P109"/>
  <c r="P166" s="1"/>
  <c r="P108"/>
  <c r="P165" s="1"/>
  <c r="P107"/>
  <c r="P164" s="1"/>
  <c r="R173"/>
  <c r="R172"/>
  <c r="R174" s="1"/>
  <c r="R175" s="1"/>
  <c r="R176" s="1"/>
  <c r="R109"/>
  <c r="R166" s="1"/>
  <c r="R108"/>
  <c r="R165" s="1"/>
  <c r="R107"/>
  <c r="R164" s="1"/>
  <c r="T173"/>
  <c r="T172"/>
  <c r="T174" s="1"/>
  <c r="T175" s="1"/>
  <c r="T176" s="1"/>
  <c r="T109"/>
  <c r="T166" s="1"/>
  <c r="T108"/>
  <c r="T165" s="1"/>
  <c r="T107"/>
  <c r="T164" s="1"/>
  <c r="V173"/>
  <c r="V172"/>
  <c r="V174" s="1"/>
  <c r="V175" s="1"/>
  <c r="V176" s="1"/>
  <c r="V109"/>
  <c r="V166" s="1"/>
  <c r="V108"/>
  <c r="V165" s="1"/>
  <c r="V107"/>
  <c r="V164" s="1"/>
  <c r="D172"/>
  <c r="D174" s="1"/>
  <c r="D175" s="1"/>
  <c r="D176" s="1"/>
  <c r="D109"/>
  <c r="D166" s="1"/>
  <c r="D108"/>
  <c r="D165" s="1"/>
  <c r="D107"/>
  <c r="D164" s="1"/>
  <c r="E71"/>
  <c r="I71"/>
  <c r="K71"/>
  <c r="O71"/>
  <c r="S71"/>
  <c r="W71"/>
  <c r="G72"/>
  <c r="K72"/>
  <c r="O72"/>
  <c r="S72"/>
  <c r="W72"/>
  <c r="G73"/>
  <c r="K73"/>
  <c r="O73"/>
  <c r="S73"/>
  <c r="W73"/>
  <c r="G74"/>
  <c r="K74"/>
  <c r="O74"/>
  <c r="S74"/>
  <c r="W74"/>
  <c r="G89"/>
  <c r="K89"/>
  <c r="O89"/>
  <c r="S89"/>
  <c r="W89"/>
  <c r="G90"/>
  <c r="K90"/>
  <c r="O90"/>
  <c r="S90"/>
  <c r="W90"/>
  <c r="G91"/>
  <c r="K91"/>
  <c r="M91"/>
  <c r="S91"/>
  <c r="W91"/>
  <c r="G92"/>
  <c r="K92"/>
  <c r="O92"/>
  <c r="S92"/>
  <c r="W92"/>
  <c r="G107"/>
  <c r="K107"/>
  <c r="O107"/>
  <c r="S107"/>
  <c r="W107"/>
  <c r="G108"/>
  <c r="K108"/>
  <c r="O108"/>
  <c r="S108"/>
  <c r="W108"/>
  <c r="G109"/>
  <c r="K109"/>
  <c r="O109"/>
  <c r="S109"/>
  <c r="W109"/>
  <c r="G110"/>
  <c r="K110"/>
  <c r="O110"/>
  <c r="S110"/>
  <c r="W110"/>
  <c r="I172"/>
  <c r="I174" s="1"/>
  <c r="I175" s="1"/>
  <c r="I176" s="1"/>
  <c r="Q172"/>
  <c r="Q174" s="1"/>
  <c r="Q175" s="1"/>
  <c r="Q176" s="1"/>
  <c r="K173"/>
  <c r="S173"/>
  <c r="D52"/>
  <c r="D63"/>
  <c r="F63"/>
  <c r="H63"/>
  <c r="J63"/>
  <c r="L63"/>
  <c r="N63"/>
  <c r="P63"/>
  <c r="R63"/>
  <c r="T63"/>
  <c r="V63"/>
  <c r="D64"/>
  <c r="D121" s="1"/>
  <c r="F64"/>
  <c r="F121" s="1"/>
  <c r="H64"/>
  <c r="H121" s="1"/>
  <c r="J64"/>
  <c r="J121" s="1"/>
  <c r="L64"/>
  <c r="L121" s="1"/>
  <c r="N64"/>
  <c r="N121" s="1"/>
  <c r="P64"/>
  <c r="P121" s="1"/>
  <c r="R64"/>
  <c r="R121" s="1"/>
  <c r="T64"/>
  <c r="T121" s="1"/>
  <c r="V64"/>
  <c r="V121" s="1"/>
  <c r="D65"/>
  <c r="F65"/>
  <c r="H65"/>
  <c r="J65"/>
  <c r="L65"/>
  <c r="N65"/>
  <c r="P65"/>
  <c r="R65"/>
  <c r="T65"/>
  <c r="V65"/>
  <c r="D66"/>
  <c r="D123" s="1"/>
  <c r="F66"/>
  <c r="F123" s="1"/>
  <c r="H66"/>
  <c r="H123" s="1"/>
  <c r="J66"/>
  <c r="J123" s="1"/>
  <c r="L66"/>
  <c r="L123" s="1"/>
  <c r="N66"/>
  <c r="N123" s="1"/>
  <c r="P66"/>
  <c r="P123" s="1"/>
  <c r="R66"/>
  <c r="R123" s="1"/>
  <c r="T66"/>
  <c r="T123" s="1"/>
  <c r="V66"/>
  <c r="V123" s="1"/>
  <c r="D67"/>
  <c r="F67"/>
  <c r="H67"/>
  <c r="J67"/>
  <c r="L67"/>
  <c r="N67"/>
  <c r="P67"/>
  <c r="R67"/>
  <c r="T67"/>
  <c r="V67"/>
  <c r="D68"/>
  <c r="D125" s="1"/>
  <c r="F68"/>
  <c r="F125" s="1"/>
  <c r="H68"/>
  <c r="H125" s="1"/>
  <c r="J68"/>
  <c r="J125" s="1"/>
  <c r="L68"/>
  <c r="L125" s="1"/>
  <c r="N68"/>
  <c r="N125" s="1"/>
  <c r="P68"/>
  <c r="P125" s="1"/>
  <c r="R68"/>
  <c r="R125" s="1"/>
  <c r="T68"/>
  <c r="T125" s="1"/>
  <c r="V68"/>
  <c r="V125" s="1"/>
  <c r="D69"/>
  <c r="F69"/>
  <c r="H69"/>
  <c r="J69"/>
  <c r="L69"/>
  <c r="N69"/>
  <c r="P69"/>
  <c r="R69"/>
  <c r="T69"/>
  <c r="V69"/>
  <c r="D70"/>
  <c r="D127" s="1"/>
  <c r="F70"/>
  <c r="F127" s="1"/>
  <c r="H70"/>
  <c r="H127" s="1"/>
  <c r="J70"/>
  <c r="J127" s="1"/>
  <c r="L70"/>
  <c r="L127" s="1"/>
  <c r="N70"/>
  <c r="N127" s="1"/>
  <c r="P70"/>
  <c r="P127" s="1"/>
  <c r="R70"/>
  <c r="R127" s="1"/>
  <c r="T70"/>
  <c r="T127" s="1"/>
  <c r="V70"/>
  <c r="V127" s="1"/>
  <c r="D71"/>
  <c r="D128" s="1"/>
  <c r="F71"/>
  <c r="F128" s="1"/>
  <c r="H71"/>
  <c r="H128" s="1"/>
  <c r="J71"/>
  <c r="J128" s="1"/>
  <c r="L71"/>
  <c r="L128" s="1"/>
  <c r="N71"/>
  <c r="N128" s="1"/>
  <c r="P71"/>
  <c r="P128" s="1"/>
  <c r="R71"/>
  <c r="R128" s="1"/>
  <c r="T71"/>
  <c r="T128" s="1"/>
  <c r="V71"/>
  <c r="V128" s="1"/>
  <c r="D72"/>
  <c r="D129" s="1"/>
  <c r="F72"/>
  <c r="F129" s="1"/>
  <c r="H72"/>
  <c r="H129" s="1"/>
  <c r="J72"/>
  <c r="J129" s="1"/>
  <c r="L72"/>
  <c r="L129" s="1"/>
  <c r="N72"/>
  <c r="N129" s="1"/>
  <c r="P72"/>
  <c r="P129" s="1"/>
  <c r="R72"/>
  <c r="R129" s="1"/>
  <c r="T72"/>
  <c r="T129" s="1"/>
  <c r="V72"/>
  <c r="V129" s="1"/>
  <c r="D73"/>
  <c r="D130" s="1"/>
  <c r="F73"/>
  <c r="F130" s="1"/>
  <c r="H73"/>
  <c r="H130" s="1"/>
  <c r="J73"/>
  <c r="J130" s="1"/>
  <c r="L73"/>
  <c r="L130" s="1"/>
  <c r="N73"/>
  <c r="N130" s="1"/>
  <c r="P73"/>
  <c r="P130" s="1"/>
  <c r="R73"/>
  <c r="R130" s="1"/>
  <c r="T73"/>
  <c r="T130" s="1"/>
  <c r="V73"/>
  <c r="V130" s="1"/>
  <c r="D74"/>
  <c r="D131" s="1"/>
  <c r="F74"/>
  <c r="F131" s="1"/>
  <c r="H74"/>
  <c r="H131" s="1"/>
  <c r="J74"/>
  <c r="J131" s="1"/>
  <c r="L74"/>
  <c r="L131" s="1"/>
  <c r="N74"/>
  <c r="N131" s="1"/>
  <c r="P74"/>
  <c r="P131" s="1"/>
  <c r="R74"/>
  <c r="R131" s="1"/>
  <c r="T74"/>
  <c r="T131" s="1"/>
  <c r="V74"/>
  <c r="V131" s="1"/>
  <c r="D81"/>
  <c r="F81"/>
  <c r="H81"/>
  <c r="J81"/>
  <c r="L81"/>
  <c r="N81"/>
  <c r="P81"/>
  <c r="R81"/>
  <c r="T81"/>
  <c r="V81"/>
  <c r="D82"/>
  <c r="D139" s="1"/>
  <c r="F82"/>
  <c r="F139" s="1"/>
  <c r="H82"/>
  <c r="H139" s="1"/>
  <c r="J82"/>
  <c r="J139" s="1"/>
  <c r="L82"/>
  <c r="L139" s="1"/>
  <c r="N82"/>
  <c r="N139" s="1"/>
  <c r="P82"/>
  <c r="P139" s="1"/>
  <c r="R82"/>
  <c r="R139" s="1"/>
  <c r="T82"/>
  <c r="T139" s="1"/>
  <c r="V82"/>
  <c r="V139" s="1"/>
  <c r="D83"/>
  <c r="F83"/>
  <c r="H83"/>
  <c r="J83"/>
  <c r="L83"/>
  <c r="N83"/>
  <c r="P83"/>
  <c r="R83"/>
  <c r="T83"/>
  <c r="V83"/>
  <c r="D84"/>
  <c r="D141" s="1"/>
  <c r="F84"/>
  <c r="F141" s="1"/>
  <c r="H84"/>
  <c r="H141" s="1"/>
  <c r="J84"/>
  <c r="J141" s="1"/>
  <c r="L84"/>
  <c r="L141" s="1"/>
  <c r="N84"/>
  <c r="N141" s="1"/>
  <c r="P84"/>
  <c r="P141" s="1"/>
  <c r="R84"/>
  <c r="R141" s="1"/>
  <c r="T84"/>
  <c r="T141" s="1"/>
  <c r="V84"/>
  <c r="V141" s="1"/>
  <c r="D85"/>
  <c r="F85"/>
  <c r="H85"/>
  <c r="J85"/>
  <c r="L85"/>
  <c r="N85"/>
  <c r="P85"/>
  <c r="R85"/>
  <c r="T85"/>
  <c r="V85"/>
  <c r="D86"/>
  <c r="D143" s="1"/>
  <c r="F86"/>
  <c r="F143" s="1"/>
  <c r="H86"/>
  <c r="H143" s="1"/>
  <c r="J86"/>
  <c r="J143" s="1"/>
  <c r="L86"/>
  <c r="L143" s="1"/>
  <c r="N86"/>
  <c r="N143" s="1"/>
  <c r="P86"/>
  <c r="P143" s="1"/>
  <c r="R86"/>
  <c r="R143" s="1"/>
  <c r="T86"/>
  <c r="T143" s="1"/>
  <c r="V86"/>
  <c r="V143" s="1"/>
  <c r="D87"/>
  <c r="F87"/>
  <c r="H87"/>
  <c r="J87"/>
  <c r="L87"/>
  <c r="N87"/>
  <c r="P87"/>
  <c r="R87"/>
  <c r="T87"/>
  <c r="V87"/>
  <c r="D88"/>
  <c r="D145" s="1"/>
  <c r="F88"/>
  <c r="F145" s="1"/>
  <c r="H88"/>
  <c r="H145" s="1"/>
  <c r="J88"/>
  <c r="J145" s="1"/>
  <c r="L88"/>
  <c r="L145" s="1"/>
  <c r="N88"/>
  <c r="N145" s="1"/>
  <c r="P88"/>
  <c r="P145" s="1"/>
  <c r="R88"/>
  <c r="R145" s="1"/>
  <c r="T88"/>
  <c r="T145" s="1"/>
  <c r="V88"/>
  <c r="V145" s="1"/>
  <c r="D89"/>
  <c r="D146" s="1"/>
  <c r="F89"/>
  <c r="F146" s="1"/>
  <c r="H89"/>
  <c r="H146" s="1"/>
  <c r="J89"/>
  <c r="J146" s="1"/>
  <c r="L89"/>
  <c r="L146" s="1"/>
  <c r="N89"/>
  <c r="N146" s="1"/>
  <c r="P89"/>
  <c r="P146" s="1"/>
  <c r="R89"/>
  <c r="R146" s="1"/>
  <c r="T89"/>
  <c r="T146" s="1"/>
  <c r="V89"/>
  <c r="V146" s="1"/>
  <c r="D90"/>
  <c r="D147" s="1"/>
  <c r="F90"/>
  <c r="F147" s="1"/>
  <c r="H90"/>
  <c r="H147" s="1"/>
  <c r="J90"/>
  <c r="J147" s="1"/>
  <c r="L90"/>
  <c r="L147" s="1"/>
  <c r="N90"/>
  <c r="N147" s="1"/>
  <c r="P90"/>
  <c r="P147" s="1"/>
  <c r="R90"/>
  <c r="R147" s="1"/>
  <c r="T90"/>
  <c r="T147" s="1"/>
  <c r="V90"/>
  <c r="V147" s="1"/>
  <c r="D91"/>
  <c r="D148" s="1"/>
  <c r="F91"/>
  <c r="F148" s="1"/>
  <c r="H91"/>
  <c r="H148" s="1"/>
  <c r="J91"/>
  <c r="J148" s="1"/>
  <c r="L91"/>
  <c r="L148" s="1"/>
  <c r="N91"/>
  <c r="N148" s="1"/>
  <c r="P91"/>
  <c r="P148" s="1"/>
  <c r="R91"/>
  <c r="R148" s="1"/>
  <c r="T91"/>
  <c r="T148" s="1"/>
  <c r="V91"/>
  <c r="V148" s="1"/>
  <c r="D92"/>
  <c r="D149" s="1"/>
  <c r="F92"/>
  <c r="F149" s="1"/>
  <c r="H92"/>
  <c r="H149" s="1"/>
  <c r="J92"/>
  <c r="J149" s="1"/>
  <c r="L92"/>
  <c r="L149" s="1"/>
  <c r="N92"/>
  <c r="N149" s="1"/>
  <c r="P92"/>
  <c r="P149" s="1"/>
  <c r="R92"/>
  <c r="R149" s="1"/>
  <c r="T92"/>
  <c r="T149" s="1"/>
  <c r="V92"/>
  <c r="V149" s="1"/>
  <c r="D99"/>
  <c r="F99"/>
  <c r="H99"/>
  <c r="J99"/>
  <c r="L99"/>
  <c r="N99"/>
  <c r="P99"/>
  <c r="R99"/>
  <c r="T99"/>
  <c r="V99"/>
  <c r="E100"/>
  <c r="E157" s="1"/>
  <c r="I100"/>
  <c r="I157" s="1"/>
  <c r="M100"/>
  <c r="M157" s="1"/>
  <c r="Q100"/>
  <c r="Q157" s="1"/>
  <c r="U100"/>
  <c r="U157" s="1"/>
  <c r="E101"/>
  <c r="I101"/>
  <c r="M101"/>
  <c r="Q101"/>
  <c r="U101"/>
  <c r="E102"/>
  <c r="E159" s="1"/>
  <c r="I102"/>
  <c r="I159" s="1"/>
  <c r="M102"/>
  <c r="M159" s="1"/>
  <c r="Q102"/>
  <c r="Q159" s="1"/>
  <c r="U102"/>
  <c r="U159" s="1"/>
  <c r="E103"/>
  <c r="I103"/>
  <c r="M103"/>
  <c r="Q103"/>
  <c r="U103"/>
  <c r="E105"/>
  <c r="I105"/>
  <c r="M105"/>
  <c r="Q105"/>
  <c r="U105"/>
  <c r="E107"/>
  <c r="I107"/>
  <c r="M107"/>
  <c r="Q107"/>
  <c r="U107"/>
  <c r="E108"/>
  <c r="E165" s="1"/>
  <c r="I108"/>
  <c r="I165" s="1"/>
  <c r="M108"/>
  <c r="M165" s="1"/>
  <c r="Q108"/>
  <c r="Q165" s="1"/>
  <c r="U108"/>
  <c r="U165" s="1"/>
  <c r="E109"/>
  <c r="E166" s="1"/>
  <c r="I109"/>
  <c r="I166" s="1"/>
  <c r="M109"/>
  <c r="M166" s="1"/>
  <c r="Q109"/>
  <c r="Q166" s="1"/>
  <c r="U109"/>
  <c r="U166" s="1"/>
  <c r="E172"/>
  <c r="E174" s="1"/>
  <c r="E175" s="1"/>
  <c r="E176" s="1"/>
  <c r="M172"/>
  <c r="M174" s="1"/>
  <c r="M175" s="1"/>
  <c r="M176" s="1"/>
  <c r="U172"/>
  <c r="U174" s="1"/>
  <c r="U175" s="1"/>
  <c r="U176" s="1"/>
  <c r="G173"/>
  <c r="O173"/>
  <c r="W173"/>
  <c r="WC122" i="62" l="1"/>
  <c r="F412" i="157" s="1"/>
  <c r="E412"/>
  <c r="AI25" i="62"/>
  <c r="F252" i="157"/>
  <c r="AI41" i="62"/>
  <c r="F284" i="157"/>
  <c r="VM57" i="62"/>
  <c r="F316" i="157"/>
  <c r="GC73" i="62"/>
  <c r="F348" i="157"/>
  <c r="KF131" i="62"/>
  <c r="KF124" s="1"/>
  <c r="EB98"/>
  <c r="EB91" s="1"/>
  <c r="EB27"/>
  <c r="AP75"/>
  <c r="DR94"/>
  <c r="OB100"/>
  <c r="AZ94"/>
  <c r="TB27"/>
  <c r="PF95"/>
  <c r="PF128"/>
  <c r="PF124" s="1"/>
  <c r="EV27"/>
  <c r="GJ59"/>
  <c r="GT75"/>
  <c r="JL11"/>
  <c r="DH99"/>
  <c r="JL93"/>
  <c r="CX93"/>
  <c r="MX125"/>
  <c r="CX27"/>
  <c r="IH92"/>
  <c r="JL95"/>
  <c r="UP98"/>
  <c r="HQ83"/>
  <c r="AZ11"/>
  <c r="AF27"/>
  <c r="FF92"/>
  <c r="FF91" s="1"/>
  <c r="AP27"/>
  <c r="DR92"/>
  <c r="DR91" s="1"/>
  <c r="DR27"/>
  <c r="SH128"/>
  <c r="IH59"/>
  <c r="AF95"/>
  <c r="AP92"/>
  <c r="AP91" s="1"/>
  <c r="OL93"/>
  <c r="OL11"/>
  <c r="SH27"/>
  <c r="VJ11"/>
  <c r="V11"/>
  <c r="DH27"/>
  <c r="RX131"/>
  <c r="RX124" s="1"/>
  <c r="VJ128"/>
  <c r="WD61"/>
  <c r="CD98"/>
  <c r="DH92"/>
  <c r="FF59"/>
  <c r="IH100"/>
  <c r="IH91" s="1"/>
  <c r="JB27"/>
  <c r="OB93"/>
  <c r="UF92"/>
  <c r="UF91" s="1"/>
  <c r="UF59"/>
  <c r="F245" i="157"/>
  <c r="F242"/>
  <c r="F247"/>
  <c r="F241"/>
  <c r="F304"/>
  <c r="F309"/>
  <c r="F313"/>
  <c r="F315"/>
  <c r="F305"/>
  <c r="F335"/>
  <c r="F312"/>
  <c r="F314"/>
  <c r="F344"/>
  <c r="FI68" i="62"/>
  <c r="F343" i="157"/>
  <c r="AI17" i="62"/>
  <c r="F244" i="157"/>
  <c r="F374"/>
  <c r="E239"/>
  <c r="F243"/>
  <c r="F246"/>
  <c r="F307"/>
  <c r="E303"/>
  <c r="F306"/>
  <c r="F271"/>
  <c r="F311"/>
  <c r="F310"/>
  <c r="TY76" i="62"/>
  <c r="F367" i="157"/>
  <c r="F377"/>
  <c r="AS83" i="62"/>
  <c r="VC83"/>
  <c r="IA86"/>
  <c r="CG86"/>
  <c r="BC83"/>
  <c r="MQ83"/>
  <c r="JO83"/>
  <c r="KS83"/>
  <c r="HG83"/>
  <c r="GW83"/>
  <c r="SU83"/>
  <c r="VM83"/>
  <c r="JE83"/>
  <c r="WD83"/>
  <c r="BW83"/>
  <c r="EE83"/>
  <c r="KI83"/>
  <c r="DU83"/>
  <c r="JY83"/>
  <c r="PS83"/>
  <c r="VW83"/>
  <c r="SK83"/>
  <c r="DK83"/>
  <c r="DA83"/>
  <c r="OY83"/>
  <c r="RQ83"/>
  <c r="LC83"/>
  <c r="NA83"/>
  <c r="NK83"/>
  <c r="CQ83"/>
  <c r="FS83"/>
  <c r="IU83"/>
  <c r="LW83"/>
  <c r="CG83"/>
  <c r="FI83"/>
  <c r="IK83"/>
  <c r="LM83"/>
  <c r="OE83"/>
  <c r="RG83"/>
  <c r="UI83"/>
  <c r="NU83"/>
  <c r="QW83"/>
  <c r="TY83"/>
  <c r="AI83"/>
  <c r="GM83"/>
  <c r="Y83"/>
  <c r="GC83"/>
  <c r="MG83"/>
  <c r="SA83"/>
  <c r="OO83"/>
  <c r="US83"/>
  <c r="EY83"/>
  <c r="EO83"/>
  <c r="QM83"/>
  <c r="TE83"/>
  <c r="BM83"/>
  <c r="QC83"/>
  <c r="VJ98"/>
  <c r="CN124"/>
  <c r="JV124"/>
  <c r="JE86"/>
  <c r="US86"/>
  <c r="IU86"/>
  <c r="DH131"/>
  <c r="IA83"/>
  <c r="TO83"/>
  <c r="AV63" i="76"/>
  <c r="AV68" s="1"/>
  <c r="WC12" i="62"/>
  <c r="GC12" s="1"/>
  <c r="PP93"/>
  <c r="RN59"/>
  <c r="RN92"/>
  <c r="RN91" s="1"/>
  <c r="HD92"/>
  <c r="HD91" s="1"/>
  <c r="DA86"/>
  <c r="BW86"/>
  <c r="OO86"/>
  <c r="RG86"/>
  <c r="JY86"/>
  <c r="VM86"/>
  <c r="NU86"/>
  <c r="KI86"/>
  <c r="Y86"/>
  <c r="GC86"/>
  <c r="MG86"/>
  <c r="EY86"/>
  <c r="LC86"/>
  <c r="RQ86"/>
  <c r="OE86"/>
  <c r="UI86"/>
  <c r="DU86"/>
  <c r="CQ86"/>
  <c r="PI86"/>
  <c r="SA86"/>
  <c r="BC86"/>
  <c r="QM86"/>
  <c r="WD86"/>
  <c r="FI86"/>
  <c r="EE86"/>
  <c r="BM86"/>
  <c r="EO86"/>
  <c r="HQ86"/>
  <c r="KS86"/>
  <c r="AI86"/>
  <c r="DK86"/>
  <c r="GM86"/>
  <c r="JO86"/>
  <c r="NA86"/>
  <c r="QC86"/>
  <c r="TE86"/>
  <c r="MQ86"/>
  <c r="PS86"/>
  <c r="SU86"/>
  <c r="VW86"/>
  <c r="AS86"/>
  <c r="GW86"/>
  <c r="O86"/>
  <c r="FS86"/>
  <c r="LW86"/>
  <c r="SK86"/>
  <c r="OY86"/>
  <c r="VC86"/>
  <c r="IK86"/>
  <c r="HG86"/>
  <c r="TY86"/>
  <c r="LM86"/>
  <c r="NK86"/>
  <c r="QW86"/>
  <c r="TO86"/>
  <c r="NH92"/>
  <c r="NH91" s="1"/>
  <c r="KP93"/>
  <c r="TY68"/>
  <c r="IH133"/>
  <c r="IH124" s="1"/>
  <c r="DU24"/>
  <c r="DA39"/>
  <c r="EO64"/>
  <c r="DU35"/>
  <c r="O34"/>
  <c r="PS79"/>
  <c r="JE82"/>
  <c r="NU65"/>
  <c r="EY68"/>
  <c r="AI38"/>
  <c r="BW29"/>
  <c r="BC33"/>
  <c r="LC62"/>
  <c r="OO63"/>
  <c r="DK61"/>
  <c r="CQ13"/>
  <c r="VM17"/>
  <c r="SA76"/>
  <c r="KI12"/>
  <c r="UI22"/>
  <c r="BW23"/>
  <c r="HQ49"/>
  <c r="FI21"/>
  <c r="FI37"/>
  <c r="EO71"/>
  <c r="EO84"/>
  <c r="DU66"/>
  <c r="AI32"/>
  <c r="MQ77"/>
  <c r="IU72"/>
  <c r="PI88"/>
  <c r="IA80"/>
  <c r="CG30"/>
  <c r="EY40"/>
  <c r="WD70"/>
  <c r="MG78"/>
  <c r="QC31"/>
  <c r="QC67"/>
  <c r="BW36"/>
  <c r="MD92"/>
  <c r="MD91" s="1"/>
  <c r="TB92"/>
  <c r="TB91" s="1"/>
  <c r="GM36"/>
  <c r="EY21"/>
  <c r="SR98"/>
  <c r="SR75"/>
  <c r="MG33"/>
  <c r="VW62"/>
  <c r="RX92"/>
  <c r="NK34"/>
  <c r="UI38"/>
  <c r="MG29"/>
  <c r="IU39"/>
  <c r="LM13"/>
  <c r="RG63"/>
  <c r="DU62"/>
  <c r="BW76"/>
  <c r="Y77"/>
  <c r="OL96"/>
  <c r="OL27"/>
  <c r="OO29"/>
  <c r="LW33"/>
  <c r="IK63"/>
  <c r="QW32"/>
  <c r="QW36"/>
  <c r="SK49"/>
  <c r="GM49"/>
  <c r="SA57"/>
  <c r="FI78"/>
  <c r="IU61"/>
  <c r="WD33"/>
  <c r="BC34"/>
  <c r="IA38"/>
  <c r="VC29"/>
  <c r="DU29"/>
  <c r="DK29"/>
  <c r="Y33"/>
  <c r="O33"/>
  <c r="IU63"/>
  <c r="QC62"/>
  <c r="QM62"/>
  <c r="IA13"/>
  <c r="JO76"/>
  <c r="JY30"/>
  <c r="IA32"/>
  <c r="TE36"/>
  <c r="IA40"/>
  <c r="RG23"/>
  <c r="CG21"/>
  <c r="OY67"/>
  <c r="PI67"/>
  <c r="DU84"/>
  <c r="BW72"/>
  <c r="Y67"/>
  <c r="HQ77"/>
  <c r="NK72"/>
  <c r="TO34"/>
  <c r="HG34"/>
  <c r="OE38"/>
  <c r="BW38"/>
  <c r="TO29"/>
  <c r="JE29"/>
  <c r="RQ29"/>
  <c r="JO29"/>
  <c r="VC33"/>
  <c r="GC33"/>
  <c r="PS33"/>
  <c r="FS33"/>
  <c r="SA35"/>
  <c r="JE39"/>
  <c r="RG21"/>
  <c r="OO21"/>
  <c r="FI13"/>
  <c r="RQ13"/>
  <c r="DU49"/>
  <c r="WD49"/>
  <c r="NK65"/>
  <c r="HQ63"/>
  <c r="JY62"/>
  <c r="EE62"/>
  <c r="NA63"/>
  <c r="SA73"/>
  <c r="QW64"/>
  <c r="FS13"/>
  <c r="AI73"/>
  <c r="IK76"/>
  <c r="OE76"/>
  <c r="VC76"/>
  <c r="NA61"/>
  <c r="HQ76"/>
  <c r="LC17"/>
  <c r="KS17"/>
  <c r="UI13"/>
  <c r="SA13"/>
  <c r="KS61"/>
  <c r="SK61"/>
  <c r="BW62"/>
  <c r="RG62"/>
  <c r="US61"/>
  <c r="EY62"/>
  <c r="TO63"/>
  <c r="EY17"/>
  <c r="RG17"/>
  <c r="EO17"/>
  <c r="QW17"/>
  <c r="VW34"/>
  <c r="QM34"/>
  <c r="KI34"/>
  <c r="EE34"/>
  <c r="RG38"/>
  <c r="LC38"/>
  <c r="EY38"/>
  <c r="VW29"/>
  <c r="UI29"/>
  <c r="SU29"/>
  <c r="KS29"/>
  <c r="GW29"/>
  <c r="AS29"/>
  <c r="QC29"/>
  <c r="MQ29"/>
  <c r="GM29"/>
  <c r="AI29"/>
  <c r="TO33"/>
  <c r="JE33"/>
  <c r="DA33"/>
  <c r="RG33"/>
  <c r="OE33"/>
  <c r="IU33"/>
  <c r="CQ33"/>
  <c r="KI35"/>
  <c r="JY35"/>
  <c r="RQ39"/>
  <c r="LC21"/>
  <c r="US21"/>
  <c r="IK21"/>
  <c r="CG13"/>
  <c r="IK13"/>
  <c r="OO13"/>
  <c r="US13"/>
  <c r="EE49"/>
  <c r="PS49"/>
  <c r="SA49"/>
  <c r="O49"/>
  <c r="OY73"/>
  <c r="CQ63"/>
  <c r="BM63"/>
  <c r="NK63"/>
  <c r="QW63"/>
  <c r="AS62"/>
  <c r="GW62"/>
  <c r="NA62"/>
  <c r="TE62"/>
  <c r="JO63"/>
  <c r="SA63"/>
  <c r="KI62"/>
  <c r="BW63"/>
  <c r="JO62"/>
  <c r="EY63"/>
  <c r="IK82"/>
  <c r="QC82"/>
  <c r="IU79"/>
  <c r="OE13"/>
  <c r="BW13"/>
  <c r="LW13"/>
  <c r="Y13"/>
  <c r="HQ82"/>
  <c r="EO61"/>
  <c r="CQ61"/>
  <c r="OE61"/>
  <c r="SU61"/>
  <c r="BC76"/>
  <c r="RQ76"/>
  <c r="UI76"/>
  <c r="JY63"/>
  <c r="QM76"/>
  <c r="AS76"/>
  <c r="SK76"/>
  <c r="WD63"/>
  <c r="KS76"/>
  <c r="AS61"/>
  <c r="LC61"/>
  <c r="GM61"/>
  <c r="TO61"/>
  <c r="JO61"/>
  <c r="LM61"/>
  <c r="TE61"/>
  <c r="BW17"/>
  <c r="IA17"/>
  <c r="OE17"/>
  <c r="UI17"/>
  <c r="BM17"/>
  <c r="HQ17"/>
  <c r="NU17"/>
  <c r="TY17"/>
  <c r="QC30"/>
  <c r="DU30"/>
  <c r="TO32"/>
  <c r="BW32"/>
  <c r="NU36"/>
  <c r="LC36"/>
  <c r="AI36"/>
  <c r="RG40"/>
  <c r="GM31"/>
  <c r="TE23"/>
  <c r="FS67"/>
  <c r="WD71"/>
  <c r="AS72"/>
  <c r="OE78"/>
  <c r="OY78"/>
  <c r="IK78"/>
  <c r="TE30"/>
  <c r="NA30"/>
  <c r="GW30"/>
  <c r="AS30"/>
  <c r="NU32"/>
  <c r="LC32"/>
  <c r="EY32"/>
  <c r="SK36"/>
  <c r="PI36"/>
  <c r="US36"/>
  <c r="MQ36"/>
  <c r="JO36"/>
  <c r="DK36"/>
  <c r="TO40"/>
  <c r="BW40"/>
  <c r="GW31"/>
  <c r="Y41"/>
  <c r="GW23"/>
  <c r="EY23"/>
  <c r="GM57"/>
  <c r="HQ57"/>
  <c r="DU67"/>
  <c r="TY67"/>
  <c r="GM67"/>
  <c r="TE67"/>
  <c r="DK66"/>
  <c r="IK88"/>
  <c r="LC84"/>
  <c r="EY88"/>
  <c r="SU80"/>
  <c r="GM84"/>
  <c r="BC77"/>
  <c r="WD36"/>
  <c r="US30"/>
  <c r="RQ30"/>
  <c r="OO30"/>
  <c r="LM30"/>
  <c r="IK30"/>
  <c r="FI30"/>
  <c r="SK32"/>
  <c r="PI32"/>
  <c r="VC32"/>
  <c r="MQ32"/>
  <c r="JO32"/>
  <c r="GM32"/>
  <c r="DK32"/>
  <c r="RQ36"/>
  <c r="QC36"/>
  <c r="OO36"/>
  <c r="VM36"/>
  <c r="TY36"/>
  <c r="NK36"/>
  <c r="LW36"/>
  <c r="KI36"/>
  <c r="IA36"/>
  <c r="EY36"/>
  <c r="OE40"/>
  <c r="LC40"/>
  <c r="VM31"/>
  <c r="MG41"/>
  <c r="NA23"/>
  <c r="AS23"/>
  <c r="LC23"/>
  <c r="FI57"/>
  <c r="US57"/>
  <c r="TY71"/>
  <c r="LW67"/>
  <c r="JY67"/>
  <c r="TO67"/>
  <c r="MG70"/>
  <c r="EO67"/>
  <c r="US67"/>
  <c r="EY70"/>
  <c r="DA67"/>
  <c r="NA72"/>
  <c r="PS66"/>
  <c r="KI80"/>
  <c r="PI84"/>
  <c r="TE88"/>
  <c r="PS88"/>
  <c r="DH98"/>
  <c r="WD29"/>
  <c r="WD35"/>
  <c r="VC34"/>
  <c r="SA34"/>
  <c r="OY34"/>
  <c r="LW34"/>
  <c r="IU34"/>
  <c r="FS34"/>
  <c r="CQ34"/>
  <c r="VW38"/>
  <c r="SU38"/>
  <c r="PS38"/>
  <c r="MQ38"/>
  <c r="JO38"/>
  <c r="GM38"/>
  <c r="DK38"/>
  <c r="VM29"/>
  <c r="US29"/>
  <c r="TY29"/>
  <c r="TE29"/>
  <c r="NA29"/>
  <c r="LM29"/>
  <c r="JY29"/>
  <c r="IK29"/>
  <c r="FI29"/>
  <c r="CG29"/>
  <c r="SK29"/>
  <c r="QW29"/>
  <c r="PI29"/>
  <c r="NU29"/>
  <c r="LC29"/>
  <c r="IA29"/>
  <c r="EY29"/>
  <c r="VW33"/>
  <c r="UI33"/>
  <c r="SU33"/>
  <c r="KS33"/>
  <c r="HQ33"/>
  <c r="EO33"/>
  <c r="BM33"/>
  <c r="SA33"/>
  <c r="QM33"/>
  <c r="OY33"/>
  <c r="NK33"/>
  <c r="KI33"/>
  <c r="HG33"/>
  <c r="EE33"/>
  <c r="TY35"/>
  <c r="EE35"/>
  <c r="OY35"/>
  <c r="TO39"/>
  <c r="CQ39"/>
  <c r="OO39"/>
  <c r="WD23"/>
  <c r="QC23"/>
  <c r="JY23"/>
  <c r="DU23"/>
  <c r="UI23"/>
  <c r="OE23"/>
  <c r="IA23"/>
  <c r="UI21"/>
  <c r="OE21"/>
  <c r="IA21"/>
  <c r="BW21"/>
  <c r="RQ21"/>
  <c r="LM21"/>
  <c r="AS13"/>
  <c r="DU13"/>
  <c r="GW13"/>
  <c r="JY13"/>
  <c r="NA13"/>
  <c r="QC13"/>
  <c r="TE13"/>
  <c r="KI49"/>
  <c r="JY49"/>
  <c r="VW49"/>
  <c r="GC49"/>
  <c r="US49"/>
  <c r="AI57"/>
  <c r="MQ57"/>
  <c r="LM57"/>
  <c r="OO57"/>
  <c r="KS49"/>
  <c r="IU57"/>
  <c r="UI57"/>
  <c r="JE57"/>
  <c r="DA65"/>
  <c r="FS63"/>
  <c r="LW63"/>
  <c r="EO63"/>
  <c r="KS63"/>
  <c r="OY63"/>
  <c r="UI63"/>
  <c r="TY63"/>
  <c r="CG62"/>
  <c r="FI62"/>
  <c r="IK62"/>
  <c r="LM62"/>
  <c r="OO62"/>
  <c r="RQ62"/>
  <c r="US62"/>
  <c r="DK63"/>
  <c r="CG63"/>
  <c r="NU63"/>
  <c r="RQ63"/>
  <c r="BC62"/>
  <c r="HG62"/>
  <c r="NK62"/>
  <c r="TO62"/>
  <c r="AS63"/>
  <c r="QC63"/>
  <c r="WD62"/>
  <c r="DK62"/>
  <c r="PS62"/>
  <c r="TY82"/>
  <c r="HQ79"/>
  <c r="WD13"/>
  <c r="RG13"/>
  <c r="LC13"/>
  <c r="EY13"/>
  <c r="VC13"/>
  <c r="OY13"/>
  <c r="IU13"/>
  <c r="FI76"/>
  <c r="FS76"/>
  <c r="BM61"/>
  <c r="HQ61"/>
  <c r="O61"/>
  <c r="FS61"/>
  <c r="LW61"/>
  <c r="PS61"/>
  <c r="VM61"/>
  <c r="VW61"/>
  <c r="HG76"/>
  <c r="IU76"/>
  <c r="LW76"/>
  <c r="DA76"/>
  <c r="LM76"/>
  <c r="EE76"/>
  <c r="OO76"/>
  <c r="US76"/>
  <c r="RG76"/>
  <c r="OE62"/>
  <c r="JE76"/>
  <c r="KI76"/>
  <c r="OY76"/>
  <c r="NA76"/>
  <c r="GW61"/>
  <c r="EY61"/>
  <c r="PI61"/>
  <c r="VC61"/>
  <c r="Y76"/>
  <c r="IK61"/>
  <c r="QC61"/>
  <c r="V131"/>
  <c r="DK17"/>
  <c r="GM17"/>
  <c r="JO17"/>
  <c r="MQ17"/>
  <c r="PS17"/>
  <c r="SU17"/>
  <c r="VW17"/>
  <c r="Y17"/>
  <c r="DA17"/>
  <c r="GC17"/>
  <c r="JE17"/>
  <c r="MG17"/>
  <c r="PI17"/>
  <c r="SK17"/>
  <c r="Y39"/>
  <c r="GC39"/>
  <c r="MG39"/>
  <c r="QC39"/>
  <c r="O39"/>
  <c r="FS39"/>
  <c r="LW39"/>
  <c r="VC39"/>
  <c r="MQ64"/>
  <c r="HG64"/>
  <c r="KS64"/>
  <c r="AS35"/>
  <c r="GW35"/>
  <c r="NA35"/>
  <c r="QM35"/>
  <c r="BC35"/>
  <c r="HG35"/>
  <c r="NK35"/>
  <c r="VM35"/>
  <c r="BW73"/>
  <c r="UI73"/>
  <c r="EE73"/>
  <c r="UI79"/>
  <c r="TO79"/>
  <c r="IA79"/>
  <c r="US82"/>
  <c r="HG82"/>
  <c r="JO65"/>
  <c r="DU65"/>
  <c r="RG65"/>
  <c r="BC65"/>
  <c r="LM68"/>
  <c r="US68"/>
  <c r="RG68"/>
  <c r="O29"/>
  <c r="BC29"/>
  <c r="CQ29"/>
  <c r="EE29"/>
  <c r="FS29"/>
  <c r="HG29"/>
  <c r="IU29"/>
  <c r="KI29"/>
  <c r="LW29"/>
  <c r="NK29"/>
  <c r="OE29"/>
  <c r="OY29"/>
  <c r="PS29"/>
  <c r="QM29"/>
  <c r="RG29"/>
  <c r="SA29"/>
  <c r="Y29"/>
  <c r="BM29"/>
  <c r="DA29"/>
  <c r="EO29"/>
  <c r="GC29"/>
  <c r="HQ29"/>
  <c r="AI33"/>
  <c r="BW33"/>
  <c r="DK33"/>
  <c r="EY33"/>
  <c r="GM33"/>
  <c r="IA33"/>
  <c r="JO33"/>
  <c r="LC33"/>
  <c r="MQ33"/>
  <c r="NU33"/>
  <c r="OO33"/>
  <c r="PI33"/>
  <c r="QC33"/>
  <c r="QW33"/>
  <c r="RQ33"/>
  <c r="SK33"/>
  <c r="AS33"/>
  <c r="CG33"/>
  <c r="DU33"/>
  <c r="FI33"/>
  <c r="GW33"/>
  <c r="IK33"/>
  <c r="JY33"/>
  <c r="LM33"/>
  <c r="NA33"/>
  <c r="TE33"/>
  <c r="TY33"/>
  <c r="US33"/>
  <c r="VM33"/>
  <c r="UI62"/>
  <c r="IA62"/>
  <c r="SU62"/>
  <c r="MQ62"/>
  <c r="GM62"/>
  <c r="AI62"/>
  <c r="VC62"/>
  <c r="SA62"/>
  <c r="OY62"/>
  <c r="LW62"/>
  <c r="IU62"/>
  <c r="FS62"/>
  <c r="CQ62"/>
  <c r="O62"/>
  <c r="VM62"/>
  <c r="TY62"/>
  <c r="SK62"/>
  <c r="QW62"/>
  <c r="PI62"/>
  <c r="NU62"/>
  <c r="MG62"/>
  <c r="KS62"/>
  <c r="JE62"/>
  <c r="HQ62"/>
  <c r="GC62"/>
  <c r="EO62"/>
  <c r="DA62"/>
  <c r="BM62"/>
  <c r="LC63"/>
  <c r="TE63"/>
  <c r="DU63"/>
  <c r="QM63"/>
  <c r="GW63"/>
  <c r="IA63"/>
  <c r="US63"/>
  <c r="VC63"/>
  <c r="PI63"/>
  <c r="LM63"/>
  <c r="FI63"/>
  <c r="MQ63"/>
  <c r="GM63"/>
  <c r="AI63"/>
  <c r="VM63"/>
  <c r="SK63"/>
  <c r="VW63"/>
  <c r="SU63"/>
  <c r="PS63"/>
  <c r="OE63"/>
  <c r="MG63"/>
  <c r="JE63"/>
  <c r="GC63"/>
  <c r="DA63"/>
  <c r="Y63"/>
  <c r="KI63"/>
  <c r="HG63"/>
  <c r="EE63"/>
  <c r="BC63"/>
  <c r="OO61"/>
  <c r="FI61"/>
  <c r="QM61"/>
  <c r="MQ61"/>
  <c r="AI61"/>
  <c r="CG61"/>
  <c r="SA61"/>
  <c r="RQ61"/>
  <c r="NU61"/>
  <c r="IA61"/>
  <c r="BW61"/>
  <c r="JY61"/>
  <c r="DU61"/>
  <c r="UI61"/>
  <c r="RG61"/>
  <c r="TY61"/>
  <c r="QW61"/>
  <c r="OY61"/>
  <c r="NK61"/>
  <c r="KI61"/>
  <c r="HG61"/>
  <c r="EE61"/>
  <c r="BC61"/>
  <c r="MG61"/>
  <c r="JE61"/>
  <c r="GC61"/>
  <c r="DA61"/>
  <c r="BC13"/>
  <c r="EE13"/>
  <c r="HG13"/>
  <c r="KI13"/>
  <c r="NK13"/>
  <c r="QM13"/>
  <c r="TO13"/>
  <c r="AI13"/>
  <c r="DK13"/>
  <c r="GM13"/>
  <c r="JO13"/>
  <c r="MQ13"/>
  <c r="PS13"/>
  <c r="SU13"/>
  <c r="VW13"/>
  <c r="VM13"/>
  <c r="TY13"/>
  <c r="SK13"/>
  <c r="QW13"/>
  <c r="PI13"/>
  <c r="NU13"/>
  <c r="MG13"/>
  <c r="KS13"/>
  <c r="JE13"/>
  <c r="HQ13"/>
  <c r="GC13"/>
  <c r="EO13"/>
  <c r="DA13"/>
  <c r="BM13"/>
  <c r="US17"/>
  <c r="TE17"/>
  <c r="RQ17"/>
  <c r="QC17"/>
  <c r="OO17"/>
  <c r="NA17"/>
  <c r="LM17"/>
  <c r="JY17"/>
  <c r="IK17"/>
  <c r="GW17"/>
  <c r="FI17"/>
  <c r="DU17"/>
  <c r="CG17"/>
  <c r="AS17"/>
  <c r="VC17"/>
  <c r="TO17"/>
  <c r="SA17"/>
  <c r="QM17"/>
  <c r="OY17"/>
  <c r="NK17"/>
  <c r="LW17"/>
  <c r="KI17"/>
  <c r="IU17"/>
  <c r="HG17"/>
  <c r="FS17"/>
  <c r="EE17"/>
  <c r="CQ17"/>
  <c r="BC17"/>
  <c r="AI76"/>
  <c r="IA76"/>
  <c r="NK76"/>
  <c r="DK76"/>
  <c r="CG76"/>
  <c r="QW76"/>
  <c r="TO76"/>
  <c r="VM76"/>
  <c r="PI76"/>
  <c r="EY76"/>
  <c r="MG76"/>
  <c r="DU76"/>
  <c r="VW76"/>
  <c r="SU76"/>
  <c r="PS76"/>
  <c r="MQ76"/>
  <c r="TE76"/>
  <c r="QC76"/>
  <c r="LC76"/>
  <c r="GM76"/>
  <c r="CQ76"/>
  <c r="O76"/>
  <c r="JY76"/>
  <c r="GW76"/>
  <c r="BM76"/>
  <c r="NU76"/>
  <c r="GC76"/>
  <c r="EO76"/>
  <c r="U126"/>
  <c r="WD57"/>
  <c r="Y57"/>
  <c r="SU57"/>
  <c r="HG57"/>
  <c r="SK57"/>
  <c r="PS57"/>
  <c r="DA57"/>
  <c r="EE57"/>
  <c r="TY57"/>
  <c r="NU57"/>
  <c r="RG57"/>
  <c r="KS57"/>
  <c r="EO57"/>
  <c r="LW57"/>
  <c r="FS57"/>
  <c r="O57"/>
  <c r="TE57"/>
  <c r="QC57"/>
  <c r="NA57"/>
  <c r="TO57"/>
  <c r="QM57"/>
  <c r="NK57"/>
  <c r="JY57"/>
  <c r="GW57"/>
  <c r="DU57"/>
  <c r="AS57"/>
  <c r="LC57"/>
  <c r="IA57"/>
  <c r="EY57"/>
  <c r="BW57"/>
  <c r="BC23"/>
  <c r="CQ23"/>
  <c r="EE23"/>
  <c r="FS23"/>
  <c r="HG23"/>
  <c r="IU23"/>
  <c r="KI23"/>
  <c r="LW23"/>
  <c r="NK23"/>
  <c r="OY23"/>
  <c r="QM23"/>
  <c r="SA23"/>
  <c r="TO23"/>
  <c r="VC23"/>
  <c r="Y23"/>
  <c r="BM23"/>
  <c r="DA23"/>
  <c r="EO23"/>
  <c r="GC23"/>
  <c r="HQ23"/>
  <c r="JE23"/>
  <c r="KS23"/>
  <c r="MG23"/>
  <c r="NU23"/>
  <c r="PI23"/>
  <c r="QW23"/>
  <c r="SK23"/>
  <c r="TY23"/>
  <c r="VM23"/>
  <c r="BW49"/>
  <c r="BM49"/>
  <c r="NK49"/>
  <c r="QC49"/>
  <c r="EY49"/>
  <c r="EO49"/>
  <c r="QM49"/>
  <c r="TE49"/>
  <c r="RQ49"/>
  <c r="VC49"/>
  <c r="OY49"/>
  <c r="JE49"/>
  <c r="DA49"/>
  <c r="JO49"/>
  <c r="DK49"/>
  <c r="TY49"/>
  <c r="QW49"/>
  <c r="NU49"/>
  <c r="UI49"/>
  <c r="RG49"/>
  <c r="OE49"/>
  <c r="LM49"/>
  <c r="IK49"/>
  <c r="FI49"/>
  <c r="CG49"/>
  <c r="LW49"/>
  <c r="IU49"/>
  <c r="FS49"/>
  <c r="CQ49"/>
  <c r="Y21"/>
  <c r="BM21"/>
  <c r="DA21"/>
  <c r="EO21"/>
  <c r="GC21"/>
  <c r="HQ21"/>
  <c r="JE21"/>
  <c r="KS21"/>
  <c r="MG21"/>
  <c r="NU21"/>
  <c r="PI21"/>
  <c r="QW21"/>
  <c r="SK21"/>
  <c r="TY21"/>
  <c r="VM21"/>
  <c r="BC21"/>
  <c r="CQ21"/>
  <c r="EE21"/>
  <c r="FS21"/>
  <c r="HG21"/>
  <c r="IU21"/>
  <c r="KI21"/>
  <c r="LW21"/>
  <c r="NK21"/>
  <c r="OY21"/>
  <c r="QM21"/>
  <c r="SA21"/>
  <c r="TO21"/>
  <c r="VC21"/>
  <c r="WD21"/>
  <c r="QM69"/>
  <c r="DU69"/>
  <c r="FS69"/>
  <c r="PI37"/>
  <c r="US37"/>
  <c r="US71"/>
  <c r="OY71"/>
  <c r="FS71"/>
  <c r="GM41"/>
  <c r="QC41"/>
  <c r="DA41"/>
  <c r="JE41"/>
  <c r="TY41"/>
  <c r="NA84"/>
  <c r="QC84"/>
  <c r="OE84"/>
  <c r="MG84"/>
  <c r="VM84"/>
  <c r="IU84"/>
  <c r="JY84"/>
  <c r="JY66"/>
  <c r="SU66"/>
  <c r="MQ66"/>
  <c r="GM66"/>
  <c r="AI66"/>
  <c r="QC77"/>
  <c r="EY77"/>
  <c r="MG77"/>
  <c r="AI77"/>
  <c r="VM77"/>
  <c r="SU77"/>
  <c r="GW77"/>
  <c r="HG77"/>
  <c r="KI72"/>
  <c r="VC72"/>
  <c r="UI72"/>
  <c r="IA72"/>
  <c r="QC72"/>
  <c r="JY72"/>
  <c r="DU72"/>
  <c r="KS88"/>
  <c r="AI88"/>
  <c r="QW88"/>
  <c r="GC88"/>
  <c r="QM88"/>
  <c r="NA88"/>
  <c r="BC88"/>
  <c r="CG88"/>
  <c r="NA80"/>
  <c r="US80"/>
  <c r="JE80"/>
  <c r="TO80"/>
  <c r="QW80"/>
  <c r="EE80"/>
  <c r="FI80"/>
  <c r="O40"/>
  <c r="BC40"/>
  <c r="CQ40"/>
  <c r="EE40"/>
  <c r="FS40"/>
  <c r="HG40"/>
  <c r="IU40"/>
  <c r="KI40"/>
  <c r="LW40"/>
  <c r="NK40"/>
  <c r="UI40"/>
  <c r="VW40"/>
  <c r="OY40"/>
  <c r="QM40"/>
  <c r="SA40"/>
  <c r="KP43"/>
  <c r="KP131"/>
  <c r="NK70"/>
  <c r="FS70"/>
  <c r="LC70"/>
  <c r="VM70"/>
  <c r="PI70"/>
  <c r="JE70"/>
  <c r="DA70"/>
  <c r="KI78"/>
  <c r="NK78"/>
  <c r="TY78"/>
  <c r="LW78"/>
  <c r="AS78"/>
  <c r="UI78"/>
  <c r="RQ78"/>
  <c r="EY78"/>
  <c r="GC78"/>
  <c r="DU31"/>
  <c r="JY31"/>
  <c r="OO31"/>
  <c r="RQ31"/>
  <c r="DK31"/>
  <c r="JO31"/>
  <c r="TY31"/>
  <c r="MG67"/>
  <c r="GC67"/>
  <c r="SU67"/>
  <c r="JE67"/>
  <c r="LC67"/>
  <c r="RQ67"/>
  <c r="RG67"/>
  <c r="NU67"/>
  <c r="HQ67"/>
  <c r="BM67"/>
  <c r="JO67"/>
  <c r="DK67"/>
  <c r="WD67"/>
  <c r="VM67"/>
  <c r="SK67"/>
  <c r="VC67"/>
  <c r="SA67"/>
  <c r="PS67"/>
  <c r="OE67"/>
  <c r="LM67"/>
  <c r="IK67"/>
  <c r="FI67"/>
  <c r="CG67"/>
  <c r="NK67"/>
  <c r="KI67"/>
  <c r="HG67"/>
  <c r="EE67"/>
  <c r="BC67"/>
  <c r="Y36"/>
  <c r="AS36"/>
  <c r="BM36"/>
  <c r="CG36"/>
  <c r="DA36"/>
  <c r="DU36"/>
  <c r="EO36"/>
  <c r="FI36"/>
  <c r="GC36"/>
  <c r="GW36"/>
  <c r="HQ36"/>
  <c r="IK36"/>
  <c r="JE36"/>
  <c r="GM16"/>
  <c r="IA14"/>
  <c r="BT98"/>
  <c r="BT91" s="1"/>
  <c r="FP92"/>
  <c r="FP91" s="1"/>
  <c r="GT98"/>
  <c r="GT91" s="1"/>
  <c r="GT27"/>
  <c r="KP98"/>
  <c r="KZ93"/>
  <c r="RD96"/>
  <c r="RD27"/>
  <c r="WD32"/>
  <c r="WD40"/>
  <c r="WD31"/>
  <c r="VM30"/>
  <c r="TY30"/>
  <c r="SK30"/>
  <c r="QW30"/>
  <c r="PI30"/>
  <c r="NU30"/>
  <c r="MG30"/>
  <c r="KS30"/>
  <c r="JE30"/>
  <c r="HQ30"/>
  <c r="GC30"/>
  <c r="EO30"/>
  <c r="DA30"/>
  <c r="BM30"/>
  <c r="Y30"/>
  <c r="RQ32"/>
  <c r="QC32"/>
  <c r="OO32"/>
  <c r="VW32"/>
  <c r="UI32"/>
  <c r="SU32"/>
  <c r="LW32"/>
  <c r="KI32"/>
  <c r="IU32"/>
  <c r="HG32"/>
  <c r="FS32"/>
  <c r="EE32"/>
  <c r="CQ32"/>
  <c r="BC32"/>
  <c r="O32"/>
  <c r="SA36"/>
  <c r="RG36"/>
  <c r="QM36"/>
  <c r="PS36"/>
  <c r="OY36"/>
  <c r="OE36"/>
  <c r="VW36"/>
  <c r="VC36"/>
  <c r="UI36"/>
  <c r="TO36"/>
  <c r="SU36"/>
  <c r="NA36"/>
  <c r="MG36"/>
  <c r="LM36"/>
  <c r="KS36"/>
  <c r="JY36"/>
  <c r="IU36"/>
  <c r="HG36"/>
  <c r="FS36"/>
  <c r="EE36"/>
  <c r="CQ36"/>
  <c r="BC36"/>
  <c r="O36"/>
  <c r="SU40"/>
  <c r="PS40"/>
  <c r="VC40"/>
  <c r="MQ40"/>
  <c r="JO40"/>
  <c r="GM40"/>
  <c r="DK40"/>
  <c r="AI40"/>
  <c r="MQ31"/>
  <c r="AI31"/>
  <c r="NA31"/>
  <c r="AS31"/>
  <c r="EY37"/>
  <c r="VM41"/>
  <c r="GC41"/>
  <c r="MQ41"/>
  <c r="US23"/>
  <c r="RQ23"/>
  <c r="OO23"/>
  <c r="LM23"/>
  <c r="IK23"/>
  <c r="FI23"/>
  <c r="CG23"/>
  <c r="VW23"/>
  <c r="SU23"/>
  <c r="PS23"/>
  <c r="MQ23"/>
  <c r="JO23"/>
  <c r="GM23"/>
  <c r="DK23"/>
  <c r="AI23"/>
  <c r="VW21"/>
  <c r="SU21"/>
  <c r="PS21"/>
  <c r="MQ21"/>
  <c r="JO21"/>
  <c r="GM21"/>
  <c r="DK21"/>
  <c r="AI21"/>
  <c r="TE21"/>
  <c r="QC21"/>
  <c r="NA21"/>
  <c r="JY21"/>
  <c r="GW21"/>
  <c r="DU21"/>
  <c r="AS21"/>
  <c r="BC49"/>
  <c r="HG49"/>
  <c r="AS49"/>
  <c r="GW49"/>
  <c r="MQ49"/>
  <c r="SU49"/>
  <c r="PI49"/>
  <c r="VM49"/>
  <c r="AI49"/>
  <c r="Y49"/>
  <c r="MG49"/>
  <c r="OO49"/>
  <c r="DK57"/>
  <c r="JO57"/>
  <c r="CG57"/>
  <c r="IK57"/>
  <c r="OY57"/>
  <c r="VC57"/>
  <c r="RQ57"/>
  <c r="NA49"/>
  <c r="LC49"/>
  <c r="TO49"/>
  <c r="IA49"/>
  <c r="CQ57"/>
  <c r="BM57"/>
  <c r="OE57"/>
  <c r="QW57"/>
  <c r="KI57"/>
  <c r="VW57"/>
  <c r="GC57"/>
  <c r="PI57"/>
  <c r="MG57"/>
  <c r="DU71"/>
  <c r="CQ67"/>
  <c r="IU67"/>
  <c r="AS67"/>
  <c r="GW67"/>
  <c r="NA67"/>
  <c r="QM67"/>
  <c r="QW67"/>
  <c r="GC70"/>
  <c r="SK70"/>
  <c r="AI67"/>
  <c r="MQ67"/>
  <c r="KS67"/>
  <c r="UI67"/>
  <c r="RG70"/>
  <c r="EY67"/>
  <c r="OO67"/>
  <c r="GW72"/>
  <c r="TE72"/>
  <c r="JO66"/>
  <c r="VW66"/>
  <c r="SA70"/>
  <c r="IA67"/>
  <c r="LM80"/>
  <c r="NK80"/>
  <c r="CQ84"/>
  <c r="SA84"/>
  <c r="HG88"/>
  <c r="Y84"/>
  <c r="UI88"/>
  <c r="LC78"/>
  <c r="BM80"/>
  <c r="O78"/>
  <c r="JO80"/>
  <c r="AS77"/>
  <c r="PI77"/>
  <c r="AF11"/>
  <c r="OO77"/>
  <c r="QM77"/>
  <c r="OE72"/>
  <c r="QC66"/>
  <c r="KI70"/>
  <c r="BW67"/>
  <c r="VW67"/>
  <c r="KS66"/>
  <c r="VC15"/>
  <c r="SA20"/>
  <c r="WD45"/>
  <c r="Y50"/>
  <c r="WD52"/>
  <c r="WD54"/>
  <c r="O51"/>
  <c r="Y46"/>
  <c r="AI60"/>
  <c r="VW69"/>
  <c r="JE71"/>
  <c r="SK66"/>
  <c r="O77"/>
  <c r="O67"/>
  <c r="Y61"/>
  <c r="WD17"/>
  <c r="WD76"/>
  <c r="RQ22"/>
  <c r="AS19"/>
  <c r="WD48"/>
  <c r="WC44"/>
  <c r="WD47"/>
  <c r="Y28"/>
  <c r="WD56"/>
  <c r="EO53"/>
  <c r="Y62"/>
  <c r="O63"/>
  <c r="U129"/>
  <c r="OV126"/>
  <c r="JE66"/>
  <c r="NR92"/>
  <c r="NR91" s="1"/>
  <c r="DR124"/>
  <c r="JL92"/>
  <c r="JL27"/>
  <c r="KF92"/>
  <c r="KF91" s="1"/>
  <c r="KF27"/>
  <c r="LJ92"/>
  <c r="LJ91" s="1"/>
  <c r="LJ27"/>
  <c r="LT92"/>
  <c r="LT91" s="1"/>
  <c r="OB27"/>
  <c r="UP92"/>
  <c r="OB94"/>
  <c r="OB91" s="1"/>
  <c r="CQ56"/>
  <c r="EV92"/>
  <c r="EV91" s="1"/>
  <c r="AS39"/>
  <c r="CG39"/>
  <c r="DU39"/>
  <c r="FI39"/>
  <c r="GW39"/>
  <c r="IK39"/>
  <c r="JY39"/>
  <c r="LM39"/>
  <c r="NA39"/>
  <c r="OE39"/>
  <c r="OY39"/>
  <c r="PS39"/>
  <c r="QM39"/>
  <c r="RG39"/>
  <c r="SA39"/>
  <c r="SU39"/>
  <c r="AI39"/>
  <c r="BW39"/>
  <c r="DK39"/>
  <c r="EY39"/>
  <c r="GM39"/>
  <c r="IA39"/>
  <c r="JO39"/>
  <c r="LC39"/>
  <c r="MQ39"/>
  <c r="TE39"/>
  <c r="TY39"/>
  <c r="US39"/>
  <c r="VM39"/>
  <c r="Y64"/>
  <c r="BW64"/>
  <c r="AI64"/>
  <c r="NK64"/>
  <c r="BC64"/>
  <c r="VM64"/>
  <c r="SK64"/>
  <c r="PI64"/>
  <c r="MG64"/>
  <c r="JE64"/>
  <c r="GC64"/>
  <c r="DA64"/>
  <c r="Y35"/>
  <c r="BM35"/>
  <c r="DA35"/>
  <c r="EO35"/>
  <c r="GC35"/>
  <c r="HQ35"/>
  <c r="JE35"/>
  <c r="KS35"/>
  <c r="MG35"/>
  <c r="NU35"/>
  <c r="OO35"/>
  <c r="PI35"/>
  <c r="QC35"/>
  <c r="QW35"/>
  <c r="RQ35"/>
  <c r="SK35"/>
  <c r="AI35"/>
  <c r="BW35"/>
  <c r="DK35"/>
  <c r="EY35"/>
  <c r="GM35"/>
  <c r="IA35"/>
  <c r="JO35"/>
  <c r="LC35"/>
  <c r="MQ35"/>
  <c r="SU35"/>
  <c r="TO35"/>
  <c r="UI35"/>
  <c r="VC35"/>
  <c r="VW35"/>
  <c r="Y73"/>
  <c r="OO73"/>
  <c r="MQ73"/>
  <c r="CG73"/>
  <c r="RQ73"/>
  <c r="IA73"/>
  <c r="JY73"/>
  <c r="RG73"/>
  <c r="QW73"/>
  <c r="NK73"/>
  <c r="HG73"/>
  <c r="BC73"/>
  <c r="JE73"/>
  <c r="DA73"/>
  <c r="Y34"/>
  <c r="AS34"/>
  <c r="BM34"/>
  <c r="CG34"/>
  <c r="DA34"/>
  <c r="DU34"/>
  <c r="EO34"/>
  <c r="FI34"/>
  <c r="GC34"/>
  <c r="GW34"/>
  <c r="HQ34"/>
  <c r="IK34"/>
  <c r="JE34"/>
  <c r="JY34"/>
  <c r="KS34"/>
  <c r="LM34"/>
  <c r="MG34"/>
  <c r="NA34"/>
  <c r="NU34"/>
  <c r="OO34"/>
  <c r="PI34"/>
  <c r="QC34"/>
  <c r="QW34"/>
  <c r="RQ34"/>
  <c r="SK34"/>
  <c r="TE34"/>
  <c r="TY34"/>
  <c r="US34"/>
  <c r="WD79"/>
  <c r="GW79"/>
  <c r="SK79"/>
  <c r="DU79"/>
  <c r="QW79"/>
  <c r="OE79"/>
  <c r="CG79"/>
  <c r="CQ79"/>
  <c r="TE79"/>
  <c r="NA79"/>
  <c r="QM79"/>
  <c r="KS79"/>
  <c r="EO79"/>
  <c r="LC79"/>
  <c r="EY79"/>
  <c r="WD82"/>
  <c r="VW82"/>
  <c r="AI82"/>
  <c r="SU82"/>
  <c r="DK82"/>
  <c r="RG82"/>
  <c r="OO82"/>
  <c r="BW82"/>
  <c r="DA82"/>
  <c r="TO82"/>
  <c r="NK82"/>
  <c r="QW82"/>
  <c r="KI82"/>
  <c r="EE82"/>
  <c r="LM82"/>
  <c r="FI82"/>
  <c r="Y65"/>
  <c r="GM65"/>
  <c r="QC65"/>
  <c r="AI65"/>
  <c r="TE65"/>
  <c r="LM65"/>
  <c r="RQ65"/>
  <c r="IA65"/>
  <c r="JY65"/>
  <c r="UI65"/>
  <c r="TY65"/>
  <c r="OY65"/>
  <c r="KI65"/>
  <c r="EE65"/>
  <c r="MG65"/>
  <c r="GC65"/>
  <c r="O68"/>
  <c r="JY68"/>
  <c r="NU68"/>
  <c r="BM68"/>
  <c r="UI68"/>
  <c r="OE68"/>
  <c r="IA68"/>
  <c r="BW68"/>
  <c r="Y38"/>
  <c r="AS38"/>
  <c r="BM38"/>
  <c r="CG38"/>
  <c r="DA38"/>
  <c r="DU38"/>
  <c r="EO38"/>
  <c r="FI38"/>
  <c r="GC38"/>
  <c r="GW38"/>
  <c r="HQ38"/>
  <c r="IK38"/>
  <c r="JE38"/>
  <c r="JY38"/>
  <c r="KS38"/>
  <c r="LM38"/>
  <c r="MG38"/>
  <c r="NA38"/>
  <c r="NU38"/>
  <c r="OO38"/>
  <c r="PI38"/>
  <c r="QC38"/>
  <c r="QW38"/>
  <c r="RQ38"/>
  <c r="SK38"/>
  <c r="TE38"/>
  <c r="TY38"/>
  <c r="US38"/>
  <c r="VM38"/>
  <c r="Y78"/>
  <c r="LM78"/>
  <c r="TO78"/>
  <c r="EE78"/>
  <c r="QM78"/>
  <c r="NU78"/>
  <c r="BC78"/>
  <c r="CG78"/>
  <c r="SA78"/>
  <c r="VM78"/>
  <c r="PI78"/>
  <c r="IU78"/>
  <c r="CQ78"/>
  <c r="JY78"/>
  <c r="DU78"/>
  <c r="VW78"/>
  <c r="SU78"/>
  <c r="PS78"/>
  <c r="MQ78"/>
  <c r="TE78"/>
  <c r="QC78"/>
  <c r="NA78"/>
  <c r="JO78"/>
  <c r="GM78"/>
  <c r="DK78"/>
  <c r="AI78"/>
  <c r="KS78"/>
  <c r="HQ78"/>
  <c r="EO78"/>
  <c r="BM78"/>
  <c r="Y31"/>
  <c r="BM31"/>
  <c r="DA31"/>
  <c r="EO31"/>
  <c r="GC31"/>
  <c r="HQ31"/>
  <c r="JE31"/>
  <c r="KS31"/>
  <c r="MG31"/>
  <c r="NK31"/>
  <c r="OE31"/>
  <c r="OY31"/>
  <c r="PS31"/>
  <c r="QM31"/>
  <c r="RG31"/>
  <c r="SA31"/>
  <c r="O31"/>
  <c r="BC31"/>
  <c r="CQ31"/>
  <c r="EE31"/>
  <c r="FS31"/>
  <c r="HG31"/>
  <c r="IU31"/>
  <c r="KI31"/>
  <c r="LW31"/>
  <c r="SU31"/>
  <c r="TO31"/>
  <c r="UI31"/>
  <c r="VC31"/>
  <c r="VW31"/>
  <c r="CQ12"/>
  <c r="IK16"/>
  <c r="BC24"/>
  <c r="FI14"/>
  <c r="CD59"/>
  <c r="CD92"/>
  <c r="CD91" s="1"/>
  <c r="EL92"/>
  <c r="EL91" s="1"/>
  <c r="FZ92"/>
  <c r="FZ91" s="1"/>
  <c r="FZ59"/>
  <c r="PP59"/>
  <c r="RX93"/>
  <c r="RX75"/>
  <c r="TB59"/>
  <c r="WD34"/>
  <c r="WD38"/>
  <c r="WD39"/>
  <c r="VM34"/>
  <c r="UI34"/>
  <c r="SU34"/>
  <c r="RG34"/>
  <c r="PS34"/>
  <c r="OE34"/>
  <c r="MQ34"/>
  <c r="LC34"/>
  <c r="JO34"/>
  <c r="IA34"/>
  <c r="GM34"/>
  <c r="EY34"/>
  <c r="DK34"/>
  <c r="BW34"/>
  <c r="AI34"/>
  <c r="VC38"/>
  <c r="TO38"/>
  <c r="SA38"/>
  <c r="QM38"/>
  <c r="OY38"/>
  <c r="NK38"/>
  <c r="LW38"/>
  <c r="KI38"/>
  <c r="IU38"/>
  <c r="HG38"/>
  <c r="FS38"/>
  <c r="EE38"/>
  <c r="CQ38"/>
  <c r="BC38"/>
  <c r="O38"/>
  <c r="US31"/>
  <c r="TE31"/>
  <c r="LC31"/>
  <c r="IA31"/>
  <c r="EY31"/>
  <c r="BW31"/>
  <c r="SK31"/>
  <c r="QW31"/>
  <c r="PI31"/>
  <c r="NU31"/>
  <c r="LM31"/>
  <c r="IK31"/>
  <c r="FI31"/>
  <c r="CG31"/>
  <c r="US35"/>
  <c r="TE35"/>
  <c r="LW35"/>
  <c r="IU35"/>
  <c r="FS35"/>
  <c r="CQ35"/>
  <c r="O35"/>
  <c r="RG35"/>
  <c r="PS35"/>
  <c r="OE35"/>
  <c r="LM35"/>
  <c r="IK35"/>
  <c r="FI35"/>
  <c r="CG35"/>
  <c r="VW39"/>
  <c r="UI39"/>
  <c r="NK39"/>
  <c r="KI39"/>
  <c r="HG39"/>
  <c r="EE39"/>
  <c r="BC39"/>
  <c r="SK39"/>
  <c r="QW39"/>
  <c r="PI39"/>
  <c r="NU39"/>
  <c r="KS39"/>
  <c r="HQ39"/>
  <c r="EO39"/>
  <c r="BM39"/>
  <c r="EE53"/>
  <c r="WC97"/>
  <c r="LM97" s="1"/>
  <c r="JB92"/>
  <c r="JB91" s="1"/>
  <c r="MG73"/>
  <c r="KI73"/>
  <c r="TY73"/>
  <c r="JE65"/>
  <c r="HG65"/>
  <c r="QW65"/>
  <c r="WD73"/>
  <c r="DU73"/>
  <c r="NU73"/>
  <c r="BW65"/>
  <c r="SA65"/>
  <c r="BM64"/>
  <c r="HQ64"/>
  <c r="NU64"/>
  <c r="TY64"/>
  <c r="DA78"/>
  <c r="JE78"/>
  <c r="BW78"/>
  <c r="IA78"/>
  <c r="OO78"/>
  <c r="US78"/>
  <c r="RG78"/>
  <c r="CG82"/>
  <c r="BC82"/>
  <c r="NU82"/>
  <c r="QM82"/>
  <c r="GW78"/>
  <c r="FS78"/>
  <c r="SK78"/>
  <c r="VC78"/>
  <c r="IA82"/>
  <c r="HG78"/>
  <c r="EO82"/>
  <c r="BW79"/>
  <c r="BM79"/>
  <c r="NK79"/>
  <c r="QC79"/>
  <c r="QW78"/>
  <c r="PS82"/>
  <c r="IK79"/>
  <c r="QM73"/>
  <c r="EE79"/>
  <c r="TO64"/>
  <c r="WD64"/>
  <c r="BC79"/>
  <c r="TB126"/>
  <c r="WD78"/>
  <c r="LC68"/>
  <c r="HQ68"/>
  <c r="TV92"/>
  <c r="TV91" s="1"/>
  <c r="EV59"/>
  <c r="HX92"/>
  <c r="AF92"/>
  <c r="PP92"/>
  <c r="PP91" s="1"/>
  <c r="QT92"/>
  <c r="QT91" s="1"/>
  <c r="RD59"/>
  <c r="RD92"/>
  <c r="RX11"/>
  <c r="TL92"/>
  <c r="TL91" s="1"/>
  <c r="UI14"/>
  <c r="RQ14"/>
  <c r="QC24"/>
  <c r="NK24"/>
  <c r="US16"/>
  <c r="SU16"/>
  <c r="BM73"/>
  <c r="EO73"/>
  <c r="HQ73"/>
  <c r="KS73"/>
  <c r="O73"/>
  <c r="CQ73"/>
  <c r="FS73"/>
  <c r="IU73"/>
  <c r="LW73"/>
  <c r="OE73"/>
  <c r="PS73"/>
  <c r="SK73"/>
  <c r="VM73"/>
  <c r="SU73"/>
  <c r="VW73"/>
  <c r="BM65"/>
  <c r="EO65"/>
  <c r="HQ65"/>
  <c r="KS65"/>
  <c r="O65"/>
  <c r="CQ65"/>
  <c r="FS65"/>
  <c r="IU65"/>
  <c r="LW65"/>
  <c r="OE65"/>
  <c r="PS65"/>
  <c r="SK65"/>
  <c r="VM65"/>
  <c r="SU65"/>
  <c r="VW65"/>
  <c r="WD65"/>
  <c r="AS73"/>
  <c r="GW73"/>
  <c r="NA73"/>
  <c r="EY73"/>
  <c r="LC73"/>
  <c r="PI73"/>
  <c r="US73"/>
  <c r="VC73"/>
  <c r="AS65"/>
  <c r="GW65"/>
  <c r="NA65"/>
  <c r="EY65"/>
  <c r="LC65"/>
  <c r="PI65"/>
  <c r="US65"/>
  <c r="VC65"/>
  <c r="AS64"/>
  <c r="CG64"/>
  <c r="DU64"/>
  <c r="FI64"/>
  <c r="GW64"/>
  <c r="IK64"/>
  <c r="JY64"/>
  <c r="LM64"/>
  <c r="NA64"/>
  <c r="OO64"/>
  <c r="QC64"/>
  <c r="RQ64"/>
  <c r="TE64"/>
  <c r="US64"/>
  <c r="AS82"/>
  <c r="DU82"/>
  <c r="GW82"/>
  <c r="JY82"/>
  <c r="O82"/>
  <c r="CQ82"/>
  <c r="FS82"/>
  <c r="IU82"/>
  <c r="LW82"/>
  <c r="PI82"/>
  <c r="SK82"/>
  <c r="VM82"/>
  <c r="OY82"/>
  <c r="SA82"/>
  <c r="VC82"/>
  <c r="Y82"/>
  <c r="GC82"/>
  <c r="MG82"/>
  <c r="EY82"/>
  <c r="LC82"/>
  <c r="RQ82"/>
  <c r="OE82"/>
  <c r="UI82"/>
  <c r="KS82"/>
  <c r="JO82"/>
  <c r="MQ82"/>
  <c r="AI79"/>
  <c r="DK79"/>
  <c r="GM79"/>
  <c r="JO79"/>
  <c r="Y79"/>
  <c r="DA79"/>
  <c r="GC79"/>
  <c r="JE79"/>
  <c r="MG79"/>
  <c r="OY79"/>
  <c r="SA79"/>
  <c r="VC79"/>
  <c r="OO79"/>
  <c r="RQ79"/>
  <c r="US79"/>
  <c r="BM82"/>
  <c r="NA82"/>
  <c r="O79"/>
  <c r="FS79"/>
  <c r="LW79"/>
  <c r="FI79"/>
  <c r="LM79"/>
  <c r="RG79"/>
  <c r="NU79"/>
  <c r="TY79"/>
  <c r="TE82"/>
  <c r="IK73"/>
  <c r="GM73"/>
  <c r="QC73"/>
  <c r="FI65"/>
  <c r="DK65"/>
  <c r="OO65"/>
  <c r="TO65"/>
  <c r="KI79"/>
  <c r="JY79"/>
  <c r="VW79"/>
  <c r="EE64"/>
  <c r="KI64"/>
  <c r="QM64"/>
  <c r="MQ79"/>
  <c r="GM64"/>
  <c r="SU64"/>
  <c r="OE64"/>
  <c r="FI73"/>
  <c r="QM65"/>
  <c r="LC64"/>
  <c r="RG64"/>
  <c r="AI68"/>
  <c r="DK68"/>
  <c r="GM68"/>
  <c r="JO68"/>
  <c r="MQ68"/>
  <c r="PS68"/>
  <c r="SU68"/>
  <c r="VW68"/>
  <c r="TE73"/>
  <c r="EO68"/>
  <c r="KS68"/>
  <c r="QW68"/>
  <c r="HG79"/>
  <c r="DU68"/>
  <c r="QC68"/>
  <c r="IK68"/>
  <c r="HX126"/>
  <c r="HX93"/>
  <c r="O37"/>
  <c r="LC37"/>
  <c r="SK37"/>
  <c r="LM37"/>
  <c r="EY71"/>
  <c r="GC71"/>
  <c r="PI71"/>
  <c r="GM71"/>
  <c r="TO71"/>
  <c r="JY71"/>
  <c r="LW71"/>
  <c r="DK41"/>
  <c r="JO41"/>
  <c r="OO41"/>
  <c r="RQ41"/>
  <c r="BM41"/>
  <c r="EO41"/>
  <c r="HQ41"/>
  <c r="KS41"/>
  <c r="TE41"/>
  <c r="US41"/>
  <c r="HQ84"/>
  <c r="BM84"/>
  <c r="SU84"/>
  <c r="DK84"/>
  <c r="UI84"/>
  <c r="RQ84"/>
  <c r="EY84"/>
  <c r="GC84"/>
  <c r="VC84"/>
  <c r="OY84"/>
  <c r="SK84"/>
  <c r="LW84"/>
  <c r="FS84"/>
  <c r="O84"/>
  <c r="GW84"/>
  <c r="AS84"/>
  <c r="VM66"/>
  <c r="QW66"/>
  <c r="EO66"/>
  <c r="TE66"/>
  <c r="NA66"/>
  <c r="GW66"/>
  <c r="AS66"/>
  <c r="UI66"/>
  <c r="RG66"/>
  <c r="OE66"/>
  <c r="LC66"/>
  <c r="IA66"/>
  <c r="EY66"/>
  <c r="BW66"/>
  <c r="Y32"/>
  <c r="AS32"/>
  <c r="BM32"/>
  <c r="CG32"/>
  <c r="DA32"/>
  <c r="DU32"/>
  <c r="EO32"/>
  <c r="FI32"/>
  <c r="GC32"/>
  <c r="GW32"/>
  <c r="HQ32"/>
  <c r="IK32"/>
  <c r="JE32"/>
  <c r="JY32"/>
  <c r="KS32"/>
  <c r="LM32"/>
  <c r="MG32"/>
  <c r="NA32"/>
  <c r="TE32"/>
  <c r="TY32"/>
  <c r="US32"/>
  <c r="VM32"/>
  <c r="NK32"/>
  <c r="OE32"/>
  <c r="OY32"/>
  <c r="PS32"/>
  <c r="QM32"/>
  <c r="RG32"/>
  <c r="SA32"/>
  <c r="TO77"/>
  <c r="BM77"/>
  <c r="TE77"/>
  <c r="EO77"/>
  <c r="US77"/>
  <c r="SA77"/>
  <c r="GC77"/>
  <c r="GM77"/>
  <c r="SK77"/>
  <c r="VW77"/>
  <c r="PS77"/>
  <c r="JY77"/>
  <c r="DU77"/>
  <c r="KI77"/>
  <c r="EE77"/>
  <c r="QM72"/>
  <c r="BC72"/>
  <c r="OY72"/>
  <c r="CQ72"/>
  <c r="WD72"/>
  <c r="RG72"/>
  <c r="LC72"/>
  <c r="EY72"/>
  <c r="US72"/>
  <c r="RQ72"/>
  <c r="OO72"/>
  <c r="LM72"/>
  <c r="IK72"/>
  <c r="FI72"/>
  <c r="CG72"/>
  <c r="EO88"/>
  <c r="MQ88"/>
  <c r="BM88"/>
  <c r="OE88"/>
  <c r="LC88"/>
  <c r="MG88"/>
  <c r="Y88"/>
  <c r="TO88"/>
  <c r="NK88"/>
  <c r="QC88"/>
  <c r="KI88"/>
  <c r="EE88"/>
  <c r="LM88"/>
  <c r="FI88"/>
  <c r="EO80"/>
  <c r="PS80"/>
  <c r="AI80"/>
  <c r="RG80"/>
  <c r="OO80"/>
  <c r="BW80"/>
  <c r="DA80"/>
  <c r="QM80"/>
  <c r="TY80"/>
  <c r="NU80"/>
  <c r="HG80"/>
  <c r="BC80"/>
  <c r="IK80"/>
  <c r="CG80"/>
  <c r="O30"/>
  <c r="AI30"/>
  <c r="BC30"/>
  <c r="BW30"/>
  <c r="CQ30"/>
  <c r="DK30"/>
  <c r="EE30"/>
  <c r="EY30"/>
  <c r="FS30"/>
  <c r="GM30"/>
  <c r="HG30"/>
  <c r="IA30"/>
  <c r="IU30"/>
  <c r="JO30"/>
  <c r="KI30"/>
  <c r="LC30"/>
  <c r="LW30"/>
  <c r="MQ30"/>
  <c r="NK30"/>
  <c r="OE30"/>
  <c r="OY30"/>
  <c r="PS30"/>
  <c r="QM30"/>
  <c r="RG30"/>
  <c r="SA30"/>
  <c r="SU30"/>
  <c r="TO30"/>
  <c r="UI30"/>
  <c r="VC30"/>
  <c r="VW30"/>
  <c r="WD30"/>
  <c r="Y40"/>
  <c r="AS40"/>
  <c r="BM40"/>
  <c r="CG40"/>
  <c r="DA40"/>
  <c r="DU40"/>
  <c r="EO40"/>
  <c r="FI40"/>
  <c r="GC40"/>
  <c r="GW40"/>
  <c r="HQ40"/>
  <c r="IK40"/>
  <c r="JE40"/>
  <c r="JY40"/>
  <c r="KS40"/>
  <c r="LM40"/>
  <c r="MG40"/>
  <c r="NA40"/>
  <c r="TE40"/>
  <c r="TY40"/>
  <c r="US40"/>
  <c r="VM40"/>
  <c r="NU40"/>
  <c r="OO40"/>
  <c r="PI40"/>
  <c r="QC40"/>
  <c r="QW40"/>
  <c r="RQ40"/>
  <c r="SK40"/>
  <c r="LW70"/>
  <c r="O70"/>
  <c r="UI70"/>
  <c r="OE70"/>
  <c r="IA70"/>
  <c r="BW70"/>
  <c r="TY70"/>
  <c r="QW70"/>
  <c r="NU70"/>
  <c r="KS70"/>
  <c r="HQ70"/>
  <c r="EO70"/>
  <c r="BM70"/>
  <c r="SH125"/>
  <c r="SH124" s="1"/>
  <c r="SH11"/>
  <c r="MX131"/>
  <c r="MX59"/>
  <c r="MX98"/>
  <c r="MX91" s="1"/>
  <c r="EB124"/>
  <c r="BT124"/>
  <c r="AP124"/>
  <c r="AZ124"/>
  <c r="FI22"/>
  <c r="IA22"/>
  <c r="KP11"/>
  <c r="KP92"/>
  <c r="KZ92"/>
  <c r="KZ11"/>
  <c r="LC19"/>
  <c r="NA19"/>
  <c r="SR125"/>
  <c r="SR92"/>
  <c r="VT92"/>
  <c r="VT91" s="1"/>
  <c r="VT11"/>
  <c r="MN125"/>
  <c r="MN124" s="1"/>
  <c r="MN27"/>
  <c r="MN92"/>
  <c r="MN91" s="1"/>
  <c r="OV59"/>
  <c r="OV92"/>
  <c r="OV91" s="1"/>
  <c r="UZ125"/>
  <c r="UZ124" s="1"/>
  <c r="UZ27"/>
  <c r="UZ92"/>
  <c r="UZ91" s="1"/>
  <c r="VJ92"/>
  <c r="VJ59"/>
  <c r="CG55"/>
  <c r="US55"/>
  <c r="MG66"/>
  <c r="IR92"/>
  <c r="IR91" s="1"/>
  <c r="JL124"/>
  <c r="LJ124"/>
  <c r="PP124"/>
  <c r="OB124"/>
  <c r="BJ124"/>
  <c r="O64"/>
  <c r="CQ64"/>
  <c r="FS64"/>
  <c r="IU64"/>
  <c r="LW64"/>
  <c r="OY64"/>
  <c r="SA64"/>
  <c r="VC64"/>
  <c r="BC57"/>
  <c r="AS79"/>
  <c r="PI79"/>
  <c r="DK64"/>
  <c r="JO64"/>
  <c r="PS64"/>
  <c r="VW64"/>
  <c r="VM79"/>
  <c r="IA64"/>
  <c r="UI64"/>
  <c r="DK73"/>
  <c r="TO73"/>
  <c r="CG65"/>
  <c r="MQ65"/>
  <c r="GM82"/>
  <c r="BC68"/>
  <c r="CQ68"/>
  <c r="EE68"/>
  <c r="FS68"/>
  <c r="HG68"/>
  <c r="IU68"/>
  <c r="KI68"/>
  <c r="LW68"/>
  <c r="NK68"/>
  <c r="OY68"/>
  <c r="QM68"/>
  <c r="SA68"/>
  <c r="TO68"/>
  <c r="VC68"/>
  <c r="LM73"/>
  <c r="IK65"/>
  <c r="WD68"/>
  <c r="JO73"/>
  <c r="Y68"/>
  <c r="DA68"/>
  <c r="GC68"/>
  <c r="JE68"/>
  <c r="MG68"/>
  <c r="PI68"/>
  <c r="SK68"/>
  <c r="VM68"/>
  <c r="EY64"/>
  <c r="SU79"/>
  <c r="AS68"/>
  <c r="GW68"/>
  <c r="NA68"/>
  <c r="TE68"/>
  <c r="CG68"/>
  <c r="OO68"/>
  <c r="RQ68"/>
  <c r="AS18"/>
  <c r="CG22"/>
  <c r="IK22"/>
  <c r="OO22"/>
  <c r="US22"/>
  <c r="EY22"/>
  <c r="LC22"/>
  <c r="RG22"/>
  <c r="BW19"/>
  <c r="IA19"/>
  <c r="OE19"/>
  <c r="UI19"/>
  <c r="DU19"/>
  <c r="JY19"/>
  <c r="QC19"/>
  <c r="WD19"/>
  <c r="GM53"/>
  <c r="PS53"/>
  <c r="KS25"/>
  <c r="MQ25"/>
  <c r="BW55"/>
  <c r="NK55"/>
  <c r="QW55"/>
  <c r="Y69"/>
  <c r="JO69"/>
  <c r="NU69"/>
  <c r="PS69"/>
  <c r="HQ69"/>
  <c r="O71"/>
  <c r="SU71"/>
  <c r="OO71"/>
  <c r="QC71"/>
  <c r="IA71"/>
  <c r="UI71"/>
  <c r="KS71"/>
  <c r="MQ71"/>
  <c r="AI71"/>
  <c r="QW71"/>
  <c r="QM71"/>
  <c r="NA71"/>
  <c r="GW71"/>
  <c r="AS71"/>
  <c r="IU71"/>
  <c r="CQ71"/>
  <c r="O41"/>
  <c r="BW41"/>
  <c r="EY41"/>
  <c r="IA41"/>
  <c r="LC41"/>
  <c r="NU41"/>
  <c r="PI41"/>
  <c r="QW41"/>
  <c r="SK41"/>
  <c r="WD84"/>
  <c r="TE84"/>
  <c r="VW84"/>
  <c r="PS84"/>
  <c r="AI84"/>
  <c r="MQ84"/>
  <c r="JO84"/>
  <c r="KS84"/>
  <c r="RG84"/>
  <c r="US84"/>
  <c r="OO84"/>
  <c r="IA84"/>
  <c r="BW84"/>
  <c r="JE84"/>
  <c r="DA84"/>
  <c r="TO84"/>
  <c r="QM84"/>
  <c r="NK84"/>
  <c r="TY84"/>
  <c r="QW84"/>
  <c r="NU84"/>
  <c r="KI84"/>
  <c r="HG84"/>
  <c r="EE84"/>
  <c r="BC84"/>
  <c r="LM84"/>
  <c r="IK84"/>
  <c r="FI84"/>
  <c r="CG84"/>
  <c r="O66"/>
  <c r="Y66"/>
  <c r="GC66"/>
  <c r="PI66"/>
  <c r="DA66"/>
  <c r="TY66"/>
  <c r="NU66"/>
  <c r="HQ66"/>
  <c r="BM66"/>
  <c r="WD66"/>
  <c r="US66"/>
  <c r="RQ66"/>
  <c r="OO66"/>
  <c r="LM66"/>
  <c r="IK66"/>
  <c r="FI66"/>
  <c r="CG66"/>
  <c r="VC66"/>
  <c r="TO66"/>
  <c r="SA66"/>
  <c r="QM66"/>
  <c r="OY66"/>
  <c r="NK66"/>
  <c r="LW66"/>
  <c r="KI66"/>
  <c r="IU66"/>
  <c r="HG66"/>
  <c r="FS66"/>
  <c r="EE66"/>
  <c r="CQ66"/>
  <c r="BC66"/>
  <c r="IA77"/>
  <c r="NK77"/>
  <c r="BW77"/>
  <c r="NA77"/>
  <c r="KS77"/>
  <c r="LC77"/>
  <c r="WD77"/>
  <c r="RQ77"/>
  <c r="VC77"/>
  <c r="OY77"/>
  <c r="JE77"/>
  <c r="DA77"/>
  <c r="JO77"/>
  <c r="DK77"/>
  <c r="TY77"/>
  <c r="QW77"/>
  <c r="NU77"/>
  <c r="UI77"/>
  <c r="RG77"/>
  <c r="OE77"/>
  <c r="LM77"/>
  <c r="IK77"/>
  <c r="FI77"/>
  <c r="CG77"/>
  <c r="LW77"/>
  <c r="IU77"/>
  <c r="FS77"/>
  <c r="CQ77"/>
  <c r="Y72"/>
  <c r="EE72"/>
  <c r="TO72"/>
  <c r="HG72"/>
  <c r="SA72"/>
  <c r="LW72"/>
  <c r="FS72"/>
  <c r="O72"/>
  <c r="VW72"/>
  <c r="SU72"/>
  <c r="PS72"/>
  <c r="MQ72"/>
  <c r="JO72"/>
  <c r="GM72"/>
  <c r="DK72"/>
  <c r="AI72"/>
  <c r="VM72"/>
  <c r="TY72"/>
  <c r="SK72"/>
  <c r="QW72"/>
  <c r="PI72"/>
  <c r="NU72"/>
  <c r="MG72"/>
  <c r="KS72"/>
  <c r="JE72"/>
  <c r="HQ72"/>
  <c r="GC72"/>
  <c r="EO72"/>
  <c r="DA72"/>
  <c r="BM72"/>
  <c r="WD88"/>
  <c r="VM88"/>
  <c r="JO88"/>
  <c r="SU88"/>
  <c r="DK88"/>
  <c r="VW88"/>
  <c r="SK88"/>
  <c r="GM88"/>
  <c r="HQ88"/>
  <c r="RG88"/>
  <c r="TY88"/>
  <c r="NU88"/>
  <c r="IA88"/>
  <c r="BW88"/>
  <c r="JE88"/>
  <c r="DA88"/>
  <c r="VC88"/>
  <c r="SA88"/>
  <c r="OY88"/>
  <c r="US88"/>
  <c r="RQ88"/>
  <c r="OO88"/>
  <c r="LW88"/>
  <c r="IU88"/>
  <c r="FS88"/>
  <c r="CQ88"/>
  <c r="O88"/>
  <c r="JY88"/>
  <c r="GW88"/>
  <c r="DU88"/>
  <c r="AS88"/>
  <c r="WD80"/>
  <c r="QC80"/>
  <c r="DK80"/>
  <c r="MQ80"/>
  <c r="KS80"/>
  <c r="VW80"/>
  <c r="TE80"/>
  <c r="GM80"/>
  <c r="HQ80"/>
  <c r="UI80"/>
  <c r="OE80"/>
  <c r="RQ80"/>
  <c r="LC80"/>
  <c r="EY80"/>
  <c r="MG80"/>
  <c r="GC80"/>
  <c r="Y80"/>
  <c r="VC80"/>
  <c r="SA80"/>
  <c r="OY80"/>
  <c r="VM80"/>
  <c r="SK80"/>
  <c r="PI80"/>
  <c r="LW80"/>
  <c r="IU80"/>
  <c r="FS80"/>
  <c r="CQ80"/>
  <c r="O80"/>
  <c r="JY80"/>
  <c r="GW80"/>
  <c r="DU80"/>
  <c r="AS80"/>
  <c r="Y70"/>
  <c r="TO70"/>
  <c r="HG70"/>
  <c r="BC70"/>
  <c r="QM70"/>
  <c r="EE70"/>
  <c r="VC70"/>
  <c r="OY70"/>
  <c r="IU70"/>
  <c r="CQ70"/>
  <c r="VW70"/>
  <c r="SU70"/>
  <c r="PS70"/>
  <c r="MQ70"/>
  <c r="JO70"/>
  <c r="GM70"/>
  <c r="DK70"/>
  <c r="AI70"/>
  <c r="US70"/>
  <c r="TE70"/>
  <c r="RQ70"/>
  <c r="QC70"/>
  <c r="OO70"/>
  <c r="NA70"/>
  <c r="LM70"/>
  <c r="JY70"/>
  <c r="IK70"/>
  <c r="GW70"/>
  <c r="FI70"/>
  <c r="DU70"/>
  <c r="CG70"/>
  <c r="AS70"/>
  <c r="TE19"/>
  <c r="GW19"/>
  <c r="RG19"/>
  <c r="EY19"/>
  <c r="OE22"/>
  <c r="BW22"/>
  <c r="LM22"/>
  <c r="NA54"/>
  <c r="UF124"/>
  <c r="TV125"/>
  <c r="TV124" s="1"/>
  <c r="TL125"/>
  <c r="TL124" s="1"/>
  <c r="TB125"/>
  <c r="QJ92"/>
  <c r="QJ91" s="1"/>
  <c r="PZ125"/>
  <c r="PZ124" s="1"/>
  <c r="OV125"/>
  <c r="NH125"/>
  <c r="NH124" s="1"/>
  <c r="MD125"/>
  <c r="MD124" s="1"/>
  <c r="LT125"/>
  <c r="LT124" s="1"/>
  <c r="GW20"/>
  <c r="OE14"/>
  <c r="BW14"/>
  <c r="LM14"/>
  <c r="WD24"/>
  <c r="JY24"/>
  <c r="TO24"/>
  <c r="HG24"/>
  <c r="OO16"/>
  <c r="CG16"/>
  <c r="MQ16"/>
  <c r="AI16"/>
  <c r="FS50"/>
  <c r="VM51"/>
  <c r="KZ125"/>
  <c r="KZ124" s="1"/>
  <c r="IR125"/>
  <c r="IR124" s="1"/>
  <c r="GJ124"/>
  <c r="WD37"/>
  <c r="WD41"/>
  <c r="TE37"/>
  <c r="IK37"/>
  <c r="CG37"/>
  <c r="QW37"/>
  <c r="NU37"/>
  <c r="IA37"/>
  <c r="BW37"/>
  <c r="VW41"/>
  <c r="VC41"/>
  <c r="UI41"/>
  <c r="TO41"/>
  <c r="NA41"/>
  <c r="LM41"/>
  <c r="JY41"/>
  <c r="IK41"/>
  <c r="GW41"/>
  <c r="FI41"/>
  <c r="DU41"/>
  <c r="CG41"/>
  <c r="AS41"/>
  <c r="SU41"/>
  <c r="SA41"/>
  <c r="RG41"/>
  <c r="QM41"/>
  <c r="PS41"/>
  <c r="OY41"/>
  <c r="OE41"/>
  <c r="NK41"/>
  <c r="LW41"/>
  <c r="KI41"/>
  <c r="IU41"/>
  <c r="HG41"/>
  <c r="FS41"/>
  <c r="EE41"/>
  <c r="CQ41"/>
  <c r="BC41"/>
  <c r="US19"/>
  <c r="RQ19"/>
  <c r="OO19"/>
  <c r="LM19"/>
  <c r="IK19"/>
  <c r="FI19"/>
  <c r="CG19"/>
  <c r="VW19"/>
  <c r="SU19"/>
  <c r="PS19"/>
  <c r="MQ19"/>
  <c r="JO19"/>
  <c r="GM19"/>
  <c r="DK19"/>
  <c r="AI19"/>
  <c r="VW22"/>
  <c r="SU22"/>
  <c r="PS22"/>
  <c r="MQ22"/>
  <c r="JO22"/>
  <c r="GM22"/>
  <c r="DK22"/>
  <c r="AI22"/>
  <c r="TE22"/>
  <c r="QC22"/>
  <c r="NA22"/>
  <c r="JY22"/>
  <c r="GW22"/>
  <c r="DU22"/>
  <c r="AS22"/>
  <c r="SU25"/>
  <c r="GM25"/>
  <c r="QW25"/>
  <c r="EO25"/>
  <c r="AS46"/>
  <c r="GC55"/>
  <c r="SK53"/>
  <c r="DU53"/>
  <c r="GM48"/>
  <c r="OE55"/>
  <c r="CQ55"/>
  <c r="PS46"/>
  <c r="JE53"/>
  <c r="BM69"/>
  <c r="O69"/>
  <c r="LW69"/>
  <c r="VM69"/>
  <c r="BC71"/>
  <c r="EE71"/>
  <c r="HG71"/>
  <c r="KI71"/>
  <c r="NK71"/>
  <c r="CG71"/>
  <c r="FI71"/>
  <c r="IK71"/>
  <c r="LM71"/>
  <c r="OE71"/>
  <c r="PS71"/>
  <c r="SA71"/>
  <c r="VC71"/>
  <c r="SK71"/>
  <c r="VM71"/>
  <c r="DK71"/>
  <c r="JO71"/>
  <c r="BM71"/>
  <c r="HQ71"/>
  <c r="NU71"/>
  <c r="RG71"/>
  <c r="RQ71"/>
  <c r="BW71"/>
  <c r="Y71"/>
  <c r="MG71"/>
  <c r="VW71"/>
  <c r="BW69"/>
  <c r="SA69"/>
  <c r="DA71"/>
  <c r="TE71"/>
  <c r="QC53"/>
  <c r="LC71"/>
  <c r="HQ53"/>
  <c r="VM37"/>
  <c r="TY37"/>
  <c r="NA37"/>
  <c r="JY37"/>
  <c r="GW37"/>
  <c r="DU37"/>
  <c r="AS37"/>
  <c r="RQ37"/>
  <c r="QC37"/>
  <c r="OO37"/>
  <c r="MQ37"/>
  <c r="JO37"/>
  <c r="GM37"/>
  <c r="DK37"/>
  <c r="AI37"/>
  <c r="FS20"/>
  <c r="VW25"/>
  <c r="PS25"/>
  <c r="JO25"/>
  <c r="DK25"/>
  <c r="TY25"/>
  <c r="NU25"/>
  <c r="HQ25"/>
  <c r="BM25"/>
  <c r="RG14"/>
  <c r="LC14"/>
  <c r="EY14"/>
  <c r="US14"/>
  <c r="OO14"/>
  <c r="IK14"/>
  <c r="CG14"/>
  <c r="TE24"/>
  <c r="NA24"/>
  <c r="GW24"/>
  <c r="AS24"/>
  <c r="QM24"/>
  <c r="KI24"/>
  <c r="EE24"/>
  <c r="RQ16"/>
  <c r="LM16"/>
  <c r="FI16"/>
  <c r="VW16"/>
  <c r="PS16"/>
  <c r="JO16"/>
  <c r="DK16"/>
  <c r="MQ45"/>
  <c r="GM55"/>
  <c r="SA55"/>
  <c r="AI53"/>
  <c r="VW53"/>
  <c r="JY53"/>
  <c r="KI53"/>
  <c r="UI55"/>
  <c r="IK55"/>
  <c r="IU55"/>
  <c r="WD50"/>
  <c r="EO55"/>
  <c r="GM56"/>
  <c r="QM45"/>
  <c r="IU54"/>
  <c r="JO53"/>
  <c r="VC53"/>
  <c r="TE53"/>
  <c r="EO69"/>
  <c r="KS69"/>
  <c r="CQ69"/>
  <c r="IU69"/>
  <c r="OE69"/>
  <c r="SK69"/>
  <c r="SU69"/>
  <c r="JY69"/>
  <c r="IA69"/>
  <c r="RQ69"/>
  <c r="LM69"/>
  <c r="TE69"/>
  <c r="AI69"/>
  <c r="GM69"/>
  <c r="QC69"/>
  <c r="DH125"/>
  <c r="VW37"/>
  <c r="VC37"/>
  <c r="UI37"/>
  <c r="TO37"/>
  <c r="SU37"/>
  <c r="MG37"/>
  <c r="KS37"/>
  <c r="JE37"/>
  <c r="HQ37"/>
  <c r="GC37"/>
  <c r="EO37"/>
  <c r="DA37"/>
  <c r="BM37"/>
  <c r="Y37"/>
  <c r="SA37"/>
  <c r="RG37"/>
  <c r="QM37"/>
  <c r="PS37"/>
  <c r="OY37"/>
  <c r="OE37"/>
  <c r="NK37"/>
  <c r="LW37"/>
  <c r="KI37"/>
  <c r="IU37"/>
  <c r="HG37"/>
  <c r="FS37"/>
  <c r="EE37"/>
  <c r="CQ37"/>
  <c r="BC37"/>
  <c r="VM19"/>
  <c r="TY19"/>
  <c r="SK19"/>
  <c r="QW19"/>
  <c r="PI19"/>
  <c r="NU19"/>
  <c r="MG19"/>
  <c r="KS19"/>
  <c r="JE19"/>
  <c r="HQ19"/>
  <c r="GC19"/>
  <c r="EO19"/>
  <c r="DA19"/>
  <c r="BM19"/>
  <c r="Y19"/>
  <c r="VC19"/>
  <c r="TO19"/>
  <c r="SA19"/>
  <c r="QM19"/>
  <c r="OY19"/>
  <c r="NK19"/>
  <c r="LW19"/>
  <c r="KI19"/>
  <c r="IU19"/>
  <c r="HG19"/>
  <c r="FS19"/>
  <c r="EE19"/>
  <c r="CQ19"/>
  <c r="BC19"/>
  <c r="WD22"/>
  <c r="VC22"/>
  <c r="TO22"/>
  <c r="SA22"/>
  <c r="QM22"/>
  <c r="OY22"/>
  <c r="NK22"/>
  <c r="LW22"/>
  <c r="KI22"/>
  <c r="IU22"/>
  <c r="HG22"/>
  <c r="FS22"/>
  <c r="EE22"/>
  <c r="CQ22"/>
  <c r="BC22"/>
  <c r="VM22"/>
  <c r="TY22"/>
  <c r="SK22"/>
  <c r="QW22"/>
  <c r="PI22"/>
  <c r="NU22"/>
  <c r="MG22"/>
  <c r="KS22"/>
  <c r="JE22"/>
  <c r="HQ22"/>
  <c r="GC22"/>
  <c r="EO22"/>
  <c r="DA22"/>
  <c r="BM22"/>
  <c r="Y22"/>
  <c r="UI25"/>
  <c r="RG25"/>
  <c r="OE25"/>
  <c r="LC25"/>
  <c r="IA25"/>
  <c r="EY25"/>
  <c r="BW25"/>
  <c r="VM25"/>
  <c r="SK25"/>
  <c r="PI25"/>
  <c r="MG25"/>
  <c r="JE25"/>
  <c r="GC25"/>
  <c r="DA25"/>
  <c r="Y25"/>
  <c r="AI55"/>
  <c r="Y55"/>
  <c r="MG55"/>
  <c r="OO55"/>
  <c r="DK53"/>
  <c r="VM53"/>
  <c r="PI53"/>
  <c r="SU53"/>
  <c r="MQ53"/>
  <c r="GW53"/>
  <c r="AS53"/>
  <c r="HG53"/>
  <c r="BC53"/>
  <c r="TY55"/>
  <c r="NU55"/>
  <c r="RG55"/>
  <c r="LM55"/>
  <c r="FI55"/>
  <c r="LW55"/>
  <c r="FS55"/>
  <c r="O55"/>
  <c r="BM55"/>
  <c r="QC55"/>
  <c r="TE55"/>
  <c r="VW56"/>
  <c r="SA56"/>
  <c r="BM54"/>
  <c r="DA53"/>
  <c r="OY53"/>
  <c r="RQ53"/>
  <c r="QM53"/>
  <c r="KS55"/>
  <c r="DA69"/>
  <c r="GC69"/>
  <c r="JE69"/>
  <c r="MG69"/>
  <c r="BC69"/>
  <c r="EE69"/>
  <c r="HG69"/>
  <c r="KI69"/>
  <c r="NK69"/>
  <c r="OY69"/>
  <c r="QW69"/>
  <c r="TY69"/>
  <c r="RG69"/>
  <c r="UI69"/>
  <c r="WD69"/>
  <c r="AS69"/>
  <c r="GW69"/>
  <c r="NA69"/>
  <c r="EY69"/>
  <c r="LC69"/>
  <c r="PI69"/>
  <c r="US69"/>
  <c r="VC69"/>
  <c r="BM53"/>
  <c r="FI69"/>
  <c r="DK69"/>
  <c r="OO69"/>
  <c r="TO69"/>
  <c r="CG69"/>
  <c r="MQ69"/>
  <c r="IK69"/>
  <c r="AF93"/>
  <c r="TE20"/>
  <c r="WC103"/>
  <c r="Y103" s="1"/>
  <c r="WD25"/>
  <c r="VC25"/>
  <c r="TO25"/>
  <c r="SA25"/>
  <c r="QM25"/>
  <c r="OY25"/>
  <c r="NK25"/>
  <c r="LW25"/>
  <c r="KI25"/>
  <c r="IU25"/>
  <c r="HG25"/>
  <c r="FS25"/>
  <c r="EE25"/>
  <c r="CQ25"/>
  <c r="BC25"/>
  <c r="WC105"/>
  <c r="FI105" s="1"/>
  <c r="US25"/>
  <c r="TE25"/>
  <c r="RQ25"/>
  <c r="QC25"/>
  <c r="OO25"/>
  <c r="NA25"/>
  <c r="LM25"/>
  <c r="JY25"/>
  <c r="IK25"/>
  <c r="GW25"/>
  <c r="FI25"/>
  <c r="DU25"/>
  <c r="CG25"/>
  <c r="AS25"/>
  <c r="VW14"/>
  <c r="SU14"/>
  <c r="PS14"/>
  <c r="MQ14"/>
  <c r="JO14"/>
  <c r="GM14"/>
  <c r="DK14"/>
  <c r="AI14"/>
  <c r="TE14"/>
  <c r="QC14"/>
  <c r="NA14"/>
  <c r="JY14"/>
  <c r="GW14"/>
  <c r="DU14"/>
  <c r="AS14"/>
  <c r="US24"/>
  <c r="RQ24"/>
  <c r="OO24"/>
  <c r="LM24"/>
  <c r="IK24"/>
  <c r="FI24"/>
  <c r="CG24"/>
  <c r="VC24"/>
  <c r="SA24"/>
  <c r="OY24"/>
  <c r="LW24"/>
  <c r="IU24"/>
  <c r="FS24"/>
  <c r="CQ24"/>
  <c r="WC101"/>
  <c r="Y101" s="1"/>
  <c r="WD16"/>
  <c r="TE16"/>
  <c r="QC16"/>
  <c r="NA16"/>
  <c r="JY16"/>
  <c r="GW16"/>
  <c r="DU16"/>
  <c r="AS16"/>
  <c r="UI16"/>
  <c r="RG16"/>
  <c r="OE16"/>
  <c r="LC16"/>
  <c r="IA16"/>
  <c r="EY16"/>
  <c r="BW16"/>
  <c r="BC45"/>
  <c r="GM45"/>
  <c r="VC50"/>
  <c r="DK55"/>
  <c r="JO55"/>
  <c r="DA55"/>
  <c r="JE55"/>
  <c r="OY55"/>
  <c r="VC55"/>
  <c r="RQ55"/>
  <c r="EY53"/>
  <c r="BW53"/>
  <c r="WD53"/>
  <c r="TY53"/>
  <c r="QW53"/>
  <c r="NU53"/>
  <c r="UI53"/>
  <c r="RG53"/>
  <c r="OE53"/>
  <c r="LM53"/>
  <c r="IK53"/>
  <c r="FI53"/>
  <c r="CG53"/>
  <c r="LW53"/>
  <c r="IU53"/>
  <c r="FS53"/>
  <c r="CQ53"/>
  <c r="O53"/>
  <c r="VM55"/>
  <c r="SK55"/>
  <c r="PI55"/>
  <c r="VW55"/>
  <c r="SU55"/>
  <c r="PS55"/>
  <c r="MQ55"/>
  <c r="JY55"/>
  <c r="GW55"/>
  <c r="DU55"/>
  <c r="AS55"/>
  <c r="KI55"/>
  <c r="HG55"/>
  <c r="EE55"/>
  <c r="BC55"/>
  <c r="BM50"/>
  <c r="IA55"/>
  <c r="HQ55"/>
  <c r="TO55"/>
  <c r="EY55"/>
  <c r="QM55"/>
  <c r="SK56"/>
  <c r="HQ56"/>
  <c r="OO56"/>
  <c r="DU56"/>
  <c r="PS54"/>
  <c r="AI54"/>
  <c r="VM54"/>
  <c r="JY54"/>
  <c r="BW52"/>
  <c r="Y53"/>
  <c r="GC53"/>
  <c r="MG53"/>
  <c r="SA53"/>
  <c r="OO53"/>
  <c r="US53"/>
  <c r="NU52"/>
  <c r="LC53"/>
  <c r="KS53"/>
  <c r="NA53"/>
  <c r="WD55"/>
  <c r="LC55"/>
  <c r="NA55"/>
  <c r="NK53"/>
  <c r="IA53"/>
  <c r="TO53"/>
  <c r="AF125"/>
  <c r="AF124" s="1"/>
  <c r="WD15"/>
  <c r="LW20"/>
  <c r="IA122"/>
  <c r="S109"/>
  <c r="U109" s="1"/>
  <c r="R108"/>
  <c r="V107"/>
  <c r="U123"/>
  <c r="V123" s="1"/>
  <c r="X123" s="1"/>
  <c r="VY120"/>
  <c r="VZ120" s="1"/>
  <c r="WA120" s="1"/>
  <c r="VY114"/>
  <c r="VZ114" s="1"/>
  <c r="WA114" s="1"/>
  <c r="VY116"/>
  <c r="VZ116" s="1"/>
  <c r="WA116" s="1"/>
  <c r="VY117"/>
  <c r="VZ117" s="1"/>
  <c r="WA117" s="1"/>
  <c r="VY113"/>
  <c r="VZ113" s="1"/>
  <c r="WA113" s="1"/>
  <c r="VY115"/>
  <c r="VZ115" s="1"/>
  <c r="WA115" s="1"/>
  <c r="VY121"/>
  <c r="VZ121" s="1"/>
  <c r="WA121" s="1"/>
  <c r="VY110"/>
  <c r="VZ110" s="1"/>
  <c r="WA110" s="1"/>
  <c r="VY112"/>
  <c r="VZ112" s="1"/>
  <c r="WA112" s="1"/>
  <c r="VY119"/>
  <c r="VZ119" s="1"/>
  <c r="WA119" s="1"/>
  <c r="WA107"/>
  <c r="WC107" s="1"/>
  <c r="VY109"/>
  <c r="VZ109" s="1"/>
  <c r="VY111"/>
  <c r="VZ111" s="1"/>
  <c r="WA111" s="1"/>
  <c r="VY118"/>
  <c r="VZ118" s="1"/>
  <c r="WA118" s="1"/>
  <c r="V112"/>
  <c r="V128" s="1"/>
  <c r="U128"/>
  <c r="V114"/>
  <c r="V130" s="1"/>
  <c r="U130"/>
  <c r="RN124"/>
  <c r="OL124"/>
  <c r="GT124"/>
  <c r="FZ124"/>
  <c r="CX124"/>
  <c r="VJ125"/>
  <c r="VJ124" s="1"/>
  <c r="NA60"/>
  <c r="RQ60"/>
  <c r="KS60"/>
  <c r="QT125"/>
  <c r="QT124" s="1"/>
  <c r="QJ125"/>
  <c r="QJ124" s="1"/>
  <c r="EY60"/>
  <c r="FI60"/>
  <c r="HG60"/>
  <c r="DU60"/>
  <c r="VW60"/>
  <c r="O60"/>
  <c r="VM60"/>
  <c r="Y60"/>
  <c r="CG60"/>
  <c r="CQ60"/>
  <c r="FS60"/>
  <c r="GC60"/>
  <c r="IU60"/>
  <c r="OY60"/>
  <c r="JE60"/>
  <c r="SU60"/>
  <c r="IK60"/>
  <c r="HQ60"/>
  <c r="NR125"/>
  <c r="NR124" s="1"/>
  <c r="EE60"/>
  <c r="BM60"/>
  <c r="GW60"/>
  <c r="LC60"/>
  <c r="RG60"/>
  <c r="UI60"/>
  <c r="DK60"/>
  <c r="MQ60"/>
  <c r="US60"/>
  <c r="WD60"/>
  <c r="QM60"/>
  <c r="QW60"/>
  <c r="JO60"/>
  <c r="LW60"/>
  <c r="NK60"/>
  <c r="NU60"/>
  <c r="PS60"/>
  <c r="QC60"/>
  <c r="AS60"/>
  <c r="DA60"/>
  <c r="EO60"/>
  <c r="IA60"/>
  <c r="JY60"/>
  <c r="MG60"/>
  <c r="OO60"/>
  <c r="SA60"/>
  <c r="TO60"/>
  <c r="VC60"/>
  <c r="BC60"/>
  <c r="GM60"/>
  <c r="KI60"/>
  <c r="PI60"/>
  <c r="TE60"/>
  <c r="BW60"/>
  <c r="LM60"/>
  <c r="TY60"/>
  <c r="OE60"/>
  <c r="SK60"/>
  <c r="JB124"/>
  <c r="HD125"/>
  <c r="HD124" s="1"/>
  <c r="FP125"/>
  <c r="FP124" s="1"/>
  <c r="FF125"/>
  <c r="FF124" s="1"/>
  <c r="EV125"/>
  <c r="EV124" s="1"/>
  <c r="EL125"/>
  <c r="EL124" s="1"/>
  <c r="V92"/>
  <c r="V91" s="1"/>
  <c r="UP125"/>
  <c r="UP124" s="1"/>
  <c r="LW46"/>
  <c r="JE51"/>
  <c r="GW51"/>
  <c r="US46"/>
  <c r="RD124"/>
  <c r="AS45"/>
  <c r="PI45"/>
  <c r="SA45"/>
  <c r="GW50"/>
  <c r="SK50"/>
  <c r="NA50"/>
  <c r="IA50"/>
  <c r="PS56"/>
  <c r="MQ56"/>
  <c r="AI56"/>
  <c r="BM56"/>
  <c r="US56"/>
  <c r="IU56"/>
  <c r="JY56"/>
  <c r="TO45"/>
  <c r="VW54"/>
  <c r="TE54"/>
  <c r="GM54"/>
  <c r="HQ54"/>
  <c r="SA54"/>
  <c r="PI54"/>
  <c r="CQ54"/>
  <c r="DU54"/>
  <c r="WC99"/>
  <c r="Y99" s="1"/>
  <c r="O46"/>
  <c r="OY46"/>
  <c r="VC51"/>
  <c r="JO51"/>
  <c r="SU51"/>
  <c r="HG51"/>
  <c r="AI46"/>
  <c r="JE46"/>
  <c r="WC102"/>
  <c r="RQ102" s="1"/>
  <c r="HG45"/>
  <c r="GW45"/>
  <c r="SU45"/>
  <c r="VM45"/>
  <c r="GC45"/>
  <c r="US45"/>
  <c r="AS50"/>
  <c r="O50"/>
  <c r="LW50"/>
  <c r="OY50"/>
  <c r="PS50"/>
  <c r="AI50"/>
  <c r="US50"/>
  <c r="JE50"/>
  <c r="SU56"/>
  <c r="VM56"/>
  <c r="PI56"/>
  <c r="JO56"/>
  <c r="DK56"/>
  <c r="KS56"/>
  <c r="EO56"/>
  <c r="VC56"/>
  <c r="OY56"/>
  <c r="RQ56"/>
  <c r="LW56"/>
  <c r="FS56"/>
  <c r="O56"/>
  <c r="GW56"/>
  <c r="AS56"/>
  <c r="IA45"/>
  <c r="EY45"/>
  <c r="SU54"/>
  <c r="MQ54"/>
  <c r="QC54"/>
  <c r="JO54"/>
  <c r="DK54"/>
  <c r="KS54"/>
  <c r="EO54"/>
  <c r="VC54"/>
  <c r="OY54"/>
  <c r="SK54"/>
  <c r="LW54"/>
  <c r="FS54"/>
  <c r="O54"/>
  <c r="GW54"/>
  <c r="AS54"/>
  <c r="GW46"/>
  <c r="FS46"/>
  <c r="SK46"/>
  <c r="VC46"/>
  <c r="RQ51"/>
  <c r="OY51"/>
  <c r="DA51"/>
  <c r="DK51"/>
  <c r="PI51"/>
  <c r="MQ51"/>
  <c r="AS51"/>
  <c r="BC51"/>
  <c r="NA46"/>
  <c r="BM46"/>
  <c r="IA46"/>
  <c r="WD46"/>
  <c r="RG52"/>
  <c r="SK52"/>
  <c r="HX125"/>
  <c r="HN92"/>
  <c r="HN91" s="1"/>
  <c r="HN43"/>
  <c r="WC104"/>
  <c r="OO104" s="1"/>
  <c r="EE45"/>
  <c r="KI45"/>
  <c r="DU45"/>
  <c r="JY45"/>
  <c r="PS45"/>
  <c r="VW45"/>
  <c r="SK45"/>
  <c r="AI45"/>
  <c r="Y45"/>
  <c r="MG45"/>
  <c r="OO45"/>
  <c r="DU50"/>
  <c r="JY50"/>
  <c r="CQ50"/>
  <c r="IU50"/>
  <c r="PI50"/>
  <c r="VM50"/>
  <c r="SA50"/>
  <c r="VW50"/>
  <c r="TE50"/>
  <c r="GM50"/>
  <c r="HQ50"/>
  <c r="RG50"/>
  <c r="OO50"/>
  <c r="BW50"/>
  <c r="DA50"/>
  <c r="UI56"/>
  <c r="RG56"/>
  <c r="OE56"/>
  <c r="TY56"/>
  <c r="QW56"/>
  <c r="NU56"/>
  <c r="LC56"/>
  <c r="IA56"/>
  <c r="EY56"/>
  <c r="BW56"/>
  <c r="MG56"/>
  <c r="JE56"/>
  <c r="GC56"/>
  <c r="DA56"/>
  <c r="Y56"/>
  <c r="TO56"/>
  <c r="QM56"/>
  <c r="NK56"/>
  <c r="TE56"/>
  <c r="QC56"/>
  <c r="NA56"/>
  <c r="KI56"/>
  <c r="HG56"/>
  <c r="EE56"/>
  <c r="BC56"/>
  <c r="LM56"/>
  <c r="IK56"/>
  <c r="FI56"/>
  <c r="CG56"/>
  <c r="HQ45"/>
  <c r="TE45"/>
  <c r="EO45"/>
  <c r="O45"/>
  <c r="UI54"/>
  <c r="RG54"/>
  <c r="OE54"/>
  <c r="US54"/>
  <c r="RQ54"/>
  <c r="OO54"/>
  <c r="LC54"/>
  <c r="IA54"/>
  <c r="EY54"/>
  <c r="BW54"/>
  <c r="MG54"/>
  <c r="JE54"/>
  <c r="GC54"/>
  <c r="DA54"/>
  <c r="Y54"/>
  <c r="TO54"/>
  <c r="QM54"/>
  <c r="NK54"/>
  <c r="TY54"/>
  <c r="QW54"/>
  <c r="NU54"/>
  <c r="KI54"/>
  <c r="HG54"/>
  <c r="EE54"/>
  <c r="BC54"/>
  <c r="LM54"/>
  <c r="IK54"/>
  <c r="FI54"/>
  <c r="CG54"/>
  <c r="DU46"/>
  <c r="JY46"/>
  <c r="CQ46"/>
  <c r="IU46"/>
  <c r="PI46"/>
  <c r="VM46"/>
  <c r="SA46"/>
  <c r="US51"/>
  <c r="OO51"/>
  <c r="SA51"/>
  <c r="MG51"/>
  <c r="GC51"/>
  <c r="Y51"/>
  <c r="GM51"/>
  <c r="AI51"/>
  <c r="SK51"/>
  <c r="VW51"/>
  <c r="PS51"/>
  <c r="JY51"/>
  <c r="DU51"/>
  <c r="KI51"/>
  <c r="EE51"/>
  <c r="VW46"/>
  <c r="TE46"/>
  <c r="GM46"/>
  <c r="HQ46"/>
  <c r="RG46"/>
  <c r="OO46"/>
  <c r="BW46"/>
  <c r="DA46"/>
  <c r="DA52"/>
  <c r="OO52"/>
  <c r="GW52"/>
  <c r="CG52"/>
  <c r="CD124"/>
  <c r="VT27"/>
  <c r="VT125"/>
  <c r="VT124" s="1"/>
  <c r="SR126"/>
  <c r="SR27"/>
  <c r="LW28"/>
  <c r="KP27"/>
  <c r="KP125"/>
  <c r="OO28"/>
  <c r="FS28"/>
  <c r="HN126"/>
  <c r="HN124" s="1"/>
  <c r="HN27"/>
  <c r="RQ28"/>
  <c r="UI28"/>
  <c r="IU28"/>
  <c r="CQ28"/>
  <c r="SH91"/>
  <c r="NA20"/>
  <c r="AS20"/>
  <c r="WD14"/>
  <c r="VC14"/>
  <c r="TO14"/>
  <c r="SA14"/>
  <c r="QM14"/>
  <c r="OY14"/>
  <c r="NK14"/>
  <c r="LW14"/>
  <c r="KI14"/>
  <c r="IU14"/>
  <c r="HG14"/>
  <c r="FS14"/>
  <c r="EE14"/>
  <c r="CQ14"/>
  <c r="BC14"/>
  <c r="VM14"/>
  <c r="TY14"/>
  <c r="SK14"/>
  <c r="QW14"/>
  <c r="PI14"/>
  <c r="NU14"/>
  <c r="MG14"/>
  <c r="KS14"/>
  <c r="JE14"/>
  <c r="HQ14"/>
  <c r="GC14"/>
  <c r="EO14"/>
  <c r="DA14"/>
  <c r="BM14"/>
  <c r="Y14"/>
  <c r="VM24"/>
  <c r="TY24"/>
  <c r="SK24"/>
  <c r="QW24"/>
  <c r="PI24"/>
  <c r="NU24"/>
  <c r="MG24"/>
  <c r="KS24"/>
  <c r="JE24"/>
  <c r="HQ24"/>
  <c r="GC24"/>
  <c r="EO24"/>
  <c r="DA24"/>
  <c r="BM24"/>
  <c r="Y24"/>
  <c r="VW24"/>
  <c r="UI24"/>
  <c r="SU24"/>
  <c r="RG24"/>
  <c r="PS24"/>
  <c r="OE24"/>
  <c r="MQ24"/>
  <c r="LC24"/>
  <c r="JO24"/>
  <c r="IA24"/>
  <c r="GM24"/>
  <c r="EY24"/>
  <c r="DK24"/>
  <c r="BW24"/>
  <c r="AI24"/>
  <c r="VM16"/>
  <c r="TY16"/>
  <c r="SK16"/>
  <c r="QW16"/>
  <c r="PI16"/>
  <c r="NU16"/>
  <c r="MG16"/>
  <c r="KS16"/>
  <c r="JE16"/>
  <c r="HQ16"/>
  <c r="GC16"/>
  <c r="EO16"/>
  <c r="DA16"/>
  <c r="BM16"/>
  <c r="Y16"/>
  <c r="VC16"/>
  <c r="TO16"/>
  <c r="SA16"/>
  <c r="QM16"/>
  <c r="OY16"/>
  <c r="NK16"/>
  <c r="LW16"/>
  <c r="KI16"/>
  <c r="IU16"/>
  <c r="HG16"/>
  <c r="FS16"/>
  <c r="EE16"/>
  <c r="CQ16"/>
  <c r="BC16"/>
  <c r="AI18"/>
  <c r="AI15"/>
  <c r="AI20"/>
  <c r="G176" i="73"/>
  <c r="QC28" i="62"/>
  <c r="VW28"/>
  <c r="SU28"/>
  <c r="KI28"/>
  <c r="HG28"/>
  <c r="EE28"/>
  <c r="BC28"/>
  <c r="WC94"/>
  <c r="Y94" s="1"/>
  <c r="JE47"/>
  <c r="CG46"/>
  <c r="FI46"/>
  <c r="IK46"/>
  <c r="LM46"/>
  <c r="BC46"/>
  <c r="EE46"/>
  <c r="HG46"/>
  <c r="KI46"/>
  <c r="NU46"/>
  <c r="QW46"/>
  <c r="TY46"/>
  <c r="NK46"/>
  <c r="QM46"/>
  <c r="TO46"/>
  <c r="CQ48"/>
  <c r="TE51"/>
  <c r="QC51"/>
  <c r="NA51"/>
  <c r="TO51"/>
  <c r="QM51"/>
  <c r="NK51"/>
  <c r="KS51"/>
  <c r="HQ51"/>
  <c r="EO51"/>
  <c r="BM51"/>
  <c r="LC51"/>
  <c r="IA51"/>
  <c r="EY51"/>
  <c r="BW51"/>
  <c r="WD51"/>
  <c r="TY51"/>
  <c r="QW51"/>
  <c r="NU51"/>
  <c r="UI51"/>
  <c r="RG51"/>
  <c r="OE51"/>
  <c r="LM51"/>
  <c r="IK51"/>
  <c r="FI51"/>
  <c r="CG51"/>
  <c r="LW51"/>
  <c r="IU51"/>
  <c r="FS51"/>
  <c r="CQ51"/>
  <c r="SU46"/>
  <c r="MQ46"/>
  <c r="QC46"/>
  <c r="JO46"/>
  <c r="DK46"/>
  <c r="KS46"/>
  <c r="EO46"/>
  <c r="UI46"/>
  <c r="OE46"/>
  <c r="RQ46"/>
  <c r="LC46"/>
  <c r="EY46"/>
  <c r="MG46"/>
  <c r="GC46"/>
  <c r="JE52"/>
  <c r="IA52"/>
  <c r="US52"/>
  <c r="LM47"/>
  <c r="VC52"/>
  <c r="FS52"/>
  <c r="QM52"/>
  <c r="BC52"/>
  <c r="SK28"/>
  <c r="QW28"/>
  <c r="PI28"/>
  <c r="NU28"/>
  <c r="VC28"/>
  <c r="TO28"/>
  <c r="MQ28"/>
  <c r="LC28"/>
  <c r="JO28"/>
  <c r="IA28"/>
  <c r="GM28"/>
  <c r="EY28"/>
  <c r="DK28"/>
  <c r="BW28"/>
  <c r="AI28"/>
  <c r="JO47"/>
  <c r="VC47"/>
  <c r="JY47"/>
  <c r="VW48"/>
  <c r="SA48"/>
  <c r="NU47"/>
  <c r="GC52"/>
  <c r="MG52"/>
  <c r="EY52"/>
  <c r="LC52"/>
  <c r="RQ52"/>
  <c r="OE52"/>
  <c r="UI52"/>
  <c r="OY52"/>
  <c r="LW52"/>
  <c r="O52"/>
  <c r="AS52"/>
  <c r="TY52"/>
  <c r="HG52"/>
  <c r="IK52"/>
  <c r="Y52"/>
  <c r="O47"/>
  <c r="WD28"/>
  <c r="SA28"/>
  <c r="RG28"/>
  <c r="QM28"/>
  <c r="PS28"/>
  <c r="OY28"/>
  <c r="OE28"/>
  <c r="NK28"/>
  <c r="VM28"/>
  <c r="US28"/>
  <c r="TY28"/>
  <c r="TE28"/>
  <c r="NA28"/>
  <c r="MG28"/>
  <c r="LM28"/>
  <c r="KS28"/>
  <c r="JY28"/>
  <c r="JE28"/>
  <c r="IK28"/>
  <c r="HQ28"/>
  <c r="GW28"/>
  <c r="GC28"/>
  <c r="FI28"/>
  <c r="EO28"/>
  <c r="DU28"/>
  <c r="DA28"/>
  <c r="CG28"/>
  <c r="BM28"/>
  <c r="AS28"/>
  <c r="O28"/>
  <c r="DK47"/>
  <c r="DA47"/>
  <c r="OY47"/>
  <c r="RQ47"/>
  <c r="KI47"/>
  <c r="VW47"/>
  <c r="IK47"/>
  <c r="TE48"/>
  <c r="HQ48"/>
  <c r="PI48"/>
  <c r="DU48"/>
  <c r="FI47"/>
  <c r="BM52"/>
  <c r="EO52"/>
  <c r="HQ52"/>
  <c r="KS52"/>
  <c r="AI52"/>
  <c r="DK52"/>
  <c r="GM52"/>
  <c r="JO52"/>
  <c r="NA52"/>
  <c r="QC52"/>
  <c r="TE52"/>
  <c r="MQ52"/>
  <c r="PS52"/>
  <c r="SU52"/>
  <c r="VW52"/>
  <c r="SA52"/>
  <c r="VM52"/>
  <c r="PI52"/>
  <c r="IU52"/>
  <c r="CQ52"/>
  <c r="JY52"/>
  <c r="DU52"/>
  <c r="TO52"/>
  <c r="NK52"/>
  <c r="QW52"/>
  <c r="KI52"/>
  <c r="EE52"/>
  <c r="LM52"/>
  <c r="FI52"/>
  <c r="AI47"/>
  <c r="GM47"/>
  <c r="Y47"/>
  <c r="GC47"/>
  <c r="MG47"/>
  <c r="SA47"/>
  <c r="OO47"/>
  <c r="US47"/>
  <c r="EE47"/>
  <c r="DU47"/>
  <c r="PS47"/>
  <c r="SK47"/>
  <c r="IU47"/>
  <c r="UI47"/>
  <c r="PS48"/>
  <c r="NA48"/>
  <c r="AI48"/>
  <c r="BM48"/>
  <c r="VM48"/>
  <c r="IU48"/>
  <c r="JY48"/>
  <c r="TY47"/>
  <c r="WC93"/>
  <c r="Y93" s="1"/>
  <c r="CQ45"/>
  <c r="FS45"/>
  <c r="IU45"/>
  <c r="LW45"/>
  <c r="CG45"/>
  <c r="FI45"/>
  <c r="IK45"/>
  <c r="LM45"/>
  <c r="OE45"/>
  <c r="RG45"/>
  <c r="UI45"/>
  <c r="NU45"/>
  <c r="QW45"/>
  <c r="TY45"/>
  <c r="DK45"/>
  <c r="JO45"/>
  <c r="DA45"/>
  <c r="JE45"/>
  <c r="OY45"/>
  <c r="VC45"/>
  <c r="RQ45"/>
  <c r="CG50"/>
  <c r="FI50"/>
  <c r="IK50"/>
  <c r="LM50"/>
  <c r="BC50"/>
  <c r="EE50"/>
  <c r="HG50"/>
  <c r="KI50"/>
  <c r="NU50"/>
  <c r="QW50"/>
  <c r="TY50"/>
  <c r="NK50"/>
  <c r="QM50"/>
  <c r="TO50"/>
  <c r="SU50"/>
  <c r="MQ50"/>
  <c r="QC50"/>
  <c r="JO50"/>
  <c r="DK50"/>
  <c r="KS50"/>
  <c r="EO50"/>
  <c r="UI50"/>
  <c r="OE50"/>
  <c r="RQ50"/>
  <c r="LC50"/>
  <c r="EY50"/>
  <c r="MG50"/>
  <c r="GC50"/>
  <c r="QC45"/>
  <c r="NK45"/>
  <c r="BM45"/>
  <c r="BW45"/>
  <c r="NA45"/>
  <c r="KS45"/>
  <c r="LC45"/>
  <c r="BW47"/>
  <c r="EY47"/>
  <c r="IA47"/>
  <c r="LC47"/>
  <c r="BM47"/>
  <c r="EO47"/>
  <c r="HQ47"/>
  <c r="KS47"/>
  <c r="NK47"/>
  <c r="QM47"/>
  <c r="TO47"/>
  <c r="NA47"/>
  <c r="QC47"/>
  <c r="TE47"/>
  <c r="BC47"/>
  <c r="HG47"/>
  <c r="AS47"/>
  <c r="GW47"/>
  <c r="MQ47"/>
  <c r="SU47"/>
  <c r="PI47"/>
  <c r="VM47"/>
  <c r="CQ47"/>
  <c r="CG47"/>
  <c r="OE47"/>
  <c r="QW47"/>
  <c r="SU48"/>
  <c r="MQ48"/>
  <c r="QC48"/>
  <c r="JO48"/>
  <c r="DK48"/>
  <c r="KS48"/>
  <c r="EO48"/>
  <c r="VC48"/>
  <c r="OY48"/>
  <c r="SK48"/>
  <c r="LW48"/>
  <c r="FS48"/>
  <c r="O48"/>
  <c r="GW48"/>
  <c r="AS48"/>
  <c r="FS47"/>
  <c r="RG47"/>
  <c r="LW47"/>
  <c r="WC96"/>
  <c r="MG96" s="1"/>
  <c r="UI48"/>
  <c r="RG48"/>
  <c r="OE48"/>
  <c r="US48"/>
  <c r="RQ48"/>
  <c r="OO48"/>
  <c r="LC48"/>
  <c r="IA48"/>
  <c r="EY48"/>
  <c r="BW48"/>
  <c r="MG48"/>
  <c r="JE48"/>
  <c r="GC48"/>
  <c r="DA48"/>
  <c r="Y48"/>
  <c r="TO48"/>
  <c r="QM48"/>
  <c r="NK48"/>
  <c r="TY48"/>
  <c r="QW48"/>
  <c r="NU48"/>
  <c r="KI48"/>
  <c r="HG48"/>
  <c r="EE48"/>
  <c r="BC48"/>
  <c r="LM48"/>
  <c r="IK48"/>
  <c r="FI48"/>
  <c r="CG48"/>
  <c r="WD20"/>
  <c r="QC20"/>
  <c r="JY20"/>
  <c r="DU20"/>
  <c r="VC20"/>
  <c r="OY20"/>
  <c r="IU20"/>
  <c r="CQ20"/>
  <c r="JY15"/>
  <c r="IU15"/>
  <c r="NA18"/>
  <c r="LW18"/>
  <c r="US20"/>
  <c r="RQ20"/>
  <c r="OO20"/>
  <c r="LM20"/>
  <c r="IK20"/>
  <c r="FI20"/>
  <c r="CG20"/>
  <c r="WC100"/>
  <c r="JY100" s="1"/>
  <c r="TO20"/>
  <c r="QM20"/>
  <c r="NK20"/>
  <c r="KI20"/>
  <c r="HG20"/>
  <c r="EE20"/>
  <c r="BC20"/>
  <c r="QC15"/>
  <c r="DU15"/>
  <c r="OY15"/>
  <c r="CQ15"/>
  <c r="TE18"/>
  <c r="GW18"/>
  <c r="SA18"/>
  <c r="FS18"/>
  <c r="VM20"/>
  <c r="TY20"/>
  <c r="SK20"/>
  <c r="QW20"/>
  <c r="PI20"/>
  <c r="NU20"/>
  <c r="MG20"/>
  <c r="KS20"/>
  <c r="JE20"/>
  <c r="HQ20"/>
  <c r="GC20"/>
  <c r="EO20"/>
  <c r="DA20"/>
  <c r="BM20"/>
  <c r="Y20"/>
  <c r="VW20"/>
  <c r="UI20"/>
  <c r="SU20"/>
  <c r="RG20"/>
  <c r="PS20"/>
  <c r="OE20"/>
  <c r="MQ20"/>
  <c r="LC20"/>
  <c r="JO20"/>
  <c r="IA20"/>
  <c r="GM20"/>
  <c r="EY20"/>
  <c r="DK20"/>
  <c r="BW20"/>
  <c r="TE15"/>
  <c r="NA15"/>
  <c r="GW15"/>
  <c r="AS15"/>
  <c r="SA15"/>
  <c r="LW15"/>
  <c r="FS15"/>
  <c r="WD18"/>
  <c r="QC18"/>
  <c r="JY18"/>
  <c r="DU18"/>
  <c r="VC18"/>
  <c r="OY18"/>
  <c r="IU18"/>
  <c r="CQ18"/>
  <c r="US15"/>
  <c r="RQ15"/>
  <c r="OO15"/>
  <c r="LM15"/>
  <c r="IK15"/>
  <c r="FI15"/>
  <c r="CG15"/>
  <c r="WC95"/>
  <c r="Y95" s="1"/>
  <c r="TO15"/>
  <c r="QM15"/>
  <c r="NK15"/>
  <c r="KI15"/>
  <c r="HG15"/>
  <c r="EE15"/>
  <c r="BC15"/>
  <c r="US18"/>
  <c r="RQ18"/>
  <c r="OO18"/>
  <c r="LM18"/>
  <c r="IK18"/>
  <c r="FI18"/>
  <c r="CG18"/>
  <c r="WC98"/>
  <c r="DA98" s="1"/>
  <c r="TO18"/>
  <c r="QM18"/>
  <c r="NK18"/>
  <c r="KI18"/>
  <c r="HG18"/>
  <c r="EE18"/>
  <c r="BC18"/>
  <c r="VM15"/>
  <c r="TY15"/>
  <c r="SK15"/>
  <c r="QW15"/>
  <c r="PI15"/>
  <c r="NU15"/>
  <c r="MG15"/>
  <c r="KS15"/>
  <c r="JE15"/>
  <c r="HQ15"/>
  <c r="GC15"/>
  <c r="EO15"/>
  <c r="DA15"/>
  <c r="BM15"/>
  <c r="Y15"/>
  <c r="VW15"/>
  <c r="UI15"/>
  <c r="SU15"/>
  <c r="RG15"/>
  <c r="PS15"/>
  <c r="OE15"/>
  <c r="MQ15"/>
  <c r="LC15"/>
  <c r="JO15"/>
  <c r="IA15"/>
  <c r="GM15"/>
  <c r="EY15"/>
  <c r="DK15"/>
  <c r="BW15"/>
  <c r="VM18"/>
  <c r="TY18"/>
  <c r="SK18"/>
  <c r="QW18"/>
  <c r="PI18"/>
  <c r="NU18"/>
  <c r="MG18"/>
  <c r="KS18"/>
  <c r="JE18"/>
  <c r="HQ18"/>
  <c r="GC18"/>
  <c r="EO18"/>
  <c r="DA18"/>
  <c r="BM18"/>
  <c r="Y18"/>
  <c r="VW18"/>
  <c r="UI18"/>
  <c r="SU18"/>
  <c r="RG18"/>
  <c r="PS18"/>
  <c r="OE18"/>
  <c r="MQ18"/>
  <c r="LC18"/>
  <c r="JO18"/>
  <c r="IA18"/>
  <c r="GM18"/>
  <c r="EY18"/>
  <c r="DK18"/>
  <c r="BW18"/>
  <c r="WD90"/>
  <c r="WF90" s="1"/>
  <c r="Y90"/>
  <c r="AI90"/>
  <c r="AS90"/>
  <c r="BC90"/>
  <c r="BM90"/>
  <c r="BW90"/>
  <c r="CG90"/>
  <c r="CQ90"/>
  <c r="DA90"/>
  <c r="DK90"/>
  <c r="DU90"/>
  <c r="EE90"/>
  <c r="EO90"/>
  <c r="EY90"/>
  <c r="FI90"/>
  <c r="FS90"/>
  <c r="GC90"/>
  <c r="GM90"/>
  <c r="GW90"/>
  <c r="HG90"/>
  <c r="HQ90"/>
  <c r="IA90"/>
  <c r="IK90"/>
  <c r="IU90"/>
  <c r="JE90"/>
  <c r="JO90"/>
  <c r="JY90"/>
  <c r="KI90"/>
  <c r="KS90"/>
  <c r="LC90"/>
  <c r="LM90"/>
  <c r="LW90"/>
  <c r="MG90"/>
  <c r="MQ90"/>
  <c r="NA90"/>
  <c r="NK90"/>
  <c r="NU90"/>
  <c r="OE90"/>
  <c r="OO90"/>
  <c r="OY90"/>
  <c r="PI90"/>
  <c r="PS90"/>
  <c r="QC90"/>
  <c r="QM90"/>
  <c r="QW90"/>
  <c r="RG90"/>
  <c r="RQ90"/>
  <c r="SA90"/>
  <c r="SK90"/>
  <c r="SU90"/>
  <c r="TE90"/>
  <c r="TO90"/>
  <c r="TY90"/>
  <c r="UI90"/>
  <c r="US90"/>
  <c r="VC90"/>
  <c r="VM90"/>
  <c r="VW90"/>
  <c r="VV90"/>
  <c r="WF26"/>
  <c r="VL90"/>
  <c r="VB90"/>
  <c r="UR90"/>
  <c r="TX90"/>
  <c r="TN90"/>
  <c r="TD90"/>
  <c r="ST90"/>
  <c r="RZ90"/>
  <c r="RP90"/>
  <c r="RF90"/>
  <c r="QV90"/>
  <c r="QL90"/>
  <c r="PZ91"/>
  <c r="QB90"/>
  <c r="PF91"/>
  <c r="PH90"/>
  <c r="OX90"/>
  <c r="ON90"/>
  <c r="JV91"/>
  <c r="AZ91"/>
  <c r="GJ91"/>
  <c r="OD90"/>
  <c r="NT90"/>
  <c r="NJ90"/>
  <c r="MZ90"/>
  <c r="MP90"/>
  <c r="MF90"/>
  <c r="LL90"/>
  <c r="KR90"/>
  <c r="KH90"/>
  <c r="JN90"/>
  <c r="IT90"/>
  <c r="HP90"/>
  <c r="HF90"/>
  <c r="GV90"/>
  <c r="GB90"/>
  <c r="FR90"/>
  <c r="FH90"/>
  <c r="EX90"/>
  <c r="ED90"/>
  <c r="DT90"/>
  <c r="DJ90"/>
  <c r="CX91"/>
  <c r="CZ90"/>
  <c r="CN91"/>
  <c r="CP90"/>
  <c r="CF90"/>
  <c r="BV90"/>
  <c r="BL90"/>
  <c r="BJ91"/>
  <c r="AV62" i="76"/>
  <c r="AV69" s="1"/>
  <c r="AV70" s="1"/>
  <c r="AU62"/>
  <c r="AU69" s="1"/>
  <c r="D142" i="74"/>
  <c r="D136" s="1"/>
  <c r="D79"/>
  <c r="T140"/>
  <c r="T135" s="1"/>
  <c r="T78"/>
  <c r="P140"/>
  <c r="P135" s="1"/>
  <c r="P78"/>
  <c r="L140"/>
  <c r="L135" s="1"/>
  <c r="L78"/>
  <c r="H140"/>
  <c r="H135" s="1"/>
  <c r="H78"/>
  <c r="D140"/>
  <c r="D135" s="1"/>
  <c r="D78"/>
  <c r="T138"/>
  <c r="T134" s="1"/>
  <c r="T77"/>
  <c r="P138"/>
  <c r="P134" s="1"/>
  <c r="P77"/>
  <c r="L138"/>
  <c r="L134" s="1"/>
  <c r="L77"/>
  <c r="H138"/>
  <c r="H134" s="1"/>
  <c r="H77"/>
  <c r="D138"/>
  <c r="D134" s="1"/>
  <c r="D77"/>
  <c r="T126"/>
  <c r="T119" s="1"/>
  <c r="T62"/>
  <c r="P126"/>
  <c r="P119" s="1"/>
  <c r="P62"/>
  <c r="L126"/>
  <c r="L119" s="1"/>
  <c r="L62"/>
  <c r="H126"/>
  <c r="H119" s="1"/>
  <c r="H62"/>
  <c r="D126"/>
  <c r="D119" s="1"/>
  <c r="D62"/>
  <c r="T124"/>
  <c r="T118" s="1"/>
  <c r="T61"/>
  <c r="P124"/>
  <c r="P118" s="1"/>
  <c r="P61"/>
  <c r="L124"/>
  <c r="L118" s="1"/>
  <c r="L61"/>
  <c r="H124"/>
  <c r="H118" s="1"/>
  <c r="H61"/>
  <c r="D124"/>
  <c r="D118" s="1"/>
  <c r="D61"/>
  <c r="T122"/>
  <c r="T117" s="1"/>
  <c r="T60"/>
  <c r="P122"/>
  <c r="P117" s="1"/>
  <c r="P60"/>
  <c r="L122"/>
  <c r="L117" s="1"/>
  <c r="L60"/>
  <c r="H122"/>
  <c r="H117" s="1"/>
  <c r="H60"/>
  <c r="D122"/>
  <c r="D117" s="1"/>
  <c r="D60"/>
  <c r="T120"/>
  <c r="T116" s="1"/>
  <c r="T59"/>
  <c r="P120"/>
  <c r="P116" s="1"/>
  <c r="P59"/>
  <c r="L120"/>
  <c r="L116" s="1"/>
  <c r="L59"/>
  <c r="H120"/>
  <c r="H116" s="1"/>
  <c r="H59"/>
  <c r="D120"/>
  <c r="D116" s="1"/>
  <c r="D59"/>
  <c r="F156"/>
  <c r="F152" s="1"/>
  <c r="F95"/>
  <c r="F158"/>
  <c r="F153" s="1"/>
  <c r="F96"/>
  <c r="F160"/>
  <c r="F154" s="1"/>
  <c r="F97"/>
  <c r="E142"/>
  <c r="E136" s="1"/>
  <c r="E79"/>
  <c r="U140"/>
  <c r="U135" s="1"/>
  <c r="U78"/>
  <c r="Q140"/>
  <c r="Q135" s="1"/>
  <c r="Q78"/>
  <c r="M140"/>
  <c r="M135" s="1"/>
  <c r="M78"/>
  <c r="I140"/>
  <c r="I135" s="1"/>
  <c r="I78"/>
  <c r="E140"/>
  <c r="E135" s="1"/>
  <c r="E78"/>
  <c r="U138"/>
  <c r="U134" s="1"/>
  <c r="U77"/>
  <c r="Q138"/>
  <c r="Q134" s="1"/>
  <c r="Q77"/>
  <c r="M138"/>
  <c r="M134" s="1"/>
  <c r="M77"/>
  <c r="I138"/>
  <c r="I134" s="1"/>
  <c r="I77"/>
  <c r="E138"/>
  <c r="E134" s="1"/>
  <c r="E77"/>
  <c r="U126"/>
  <c r="U119" s="1"/>
  <c r="U62"/>
  <c r="Q126"/>
  <c r="Q119" s="1"/>
  <c r="Q62"/>
  <c r="M126"/>
  <c r="M119" s="1"/>
  <c r="M62"/>
  <c r="I126"/>
  <c r="I119" s="1"/>
  <c r="I62"/>
  <c r="E126"/>
  <c r="E119" s="1"/>
  <c r="E62"/>
  <c r="U124"/>
  <c r="U118" s="1"/>
  <c r="U61"/>
  <c r="Q124"/>
  <c r="Q118" s="1"/>
  <c r="Q61"/>
  <c r="M124"/>
  <c r="M118" s="1"/>
  <c r="M61"/>
  <c r="I124"/>
  <c r="I118" s="1"/>
  <c r="I61"/>
  <c r="E124"/>
  <c r="E118" s="1"/>
  <c r="E61"/>
  <c r="U122"/>
  <c r="U117" s="1"/>
  <c r="U60"/>
  <c r="Q122"/>
  <c r="Q117" s="1"/>
  <c r="Q60"/>
  <c r="M122"/>
  <c r="M117" s="1"/>
  <c r="M60"/>
  <c r="I122"/>
  <c r="I117" s="1"/>
  <c r="I60"/>
  <c r="E122"/>
  <c r="E117" s="1"/>
  <c r="E60"/>
  <c r="U120"/>
  <c r="U116" s="1"/>
  <c r="U59"/>
  <c r="Q120"/>
  <c r="Q116" s="1"/>
  <c r="Q59"/>
  <c r="M120"/>
  <c r="M116" s="1"/>
  <c r="M59"/>
  <c r="I120"/>
  <c r="I116" s="1"/>
  <c r="I59"/>
  <c r="E120"/>
  <c r="E116" s="1"/>
  <c r="E59"/>
  <c r="G156"/>
  <c r="G152" s="1"/>
  <c r="G95"/>
  <c r="G158"/>
  <c r="G153" s="1"/>
  <c r="G96"/>
  <c r="G160"/>
  <c r="G154" s="1"/>
  <c r="G97"/>
  <c r="F142"/>
  <c r="F136" s="1"/>
  <c r="F79"/>
  <c r="V140"/>
  <c r="V135" s="1"/>
  <c r="V78"/>
  <c r="R140"/>
  <c r="R135" s="1"/>
  <c r="R78"/>
  <c r="N140"/>
  <c r="N135" s="1"/>
  <c r="N78"/>
  <c r="J140"/>
  <c r="J135" s="1"/>
  <c r="J78"/>
  <c r="F140"/>
  <c r="F135" s="1"/>
  <c r="F78"/>
  <c r="V138"/>
  <c r="V134" s="1"/>
  <c r="V77"/>
  <c r="R138"/>
  <c r="R134" s="1"/>
  <c r="R77"/>
  <c r="N138"/>
  <c r="N134" s="1"/>
  <c r="N77"/>
  <c r="J138"/>
  <c r="J134" s="1"/>
  <c r="J77"/>
  <c r="F138"/>
  <c r="F134" s="1"/>
  <c r="F77"/>
  <c r="V126"/>
  <c r="V119" s="1"/>
  <c r="V62"/>
  <c r="R126"/>
  <c r="R119" s="1"/>
  <c r="R62"/>
  <c r="N126"/>
  <c r="N119" s="1"/>
  <c r="N62"/>
  <c r="J126"/>
  <c r="J119" s="1"/>
  <c r="J62"/>
  <c r="F126"/>
  <c r="F119" s="1"/>
  <c r="F62"/>
  <c r="V124"/>
  <c r="V118" s="1"/>
  <c r="V61"/>
  <c r="R124"/>
  <c r="R118" s="1"/>
  <c r="R61"/>
  <c r="N124"/>
  <c r="N118" s="1"/>
  <c r="N61"/>
  <c r="J124"/>
  <c r="J118" s="1"/>
  <c r="J61"/>
  <c r="F124"/>
  <c r="F118" s="1"/>
  <c r="F61"/>
  <c r="V122"/>
  <c r="V117" s="1"/>
  <c r="V60"/>
  <c r="R122"/>
  <c r="R117" s="1"/>
  <c r="R60"/>
  <c r="N122"/>
  <c r="N117" s="1"/>
  <c r="N60"/>
  <c r="J122"/>
  <c r="J117" s="1"/>
  <c r="J60"/>
  <c r="F122"/>
  <c r="F117" s="1"/>
  <c r="F60"/>
  <c r="V120"/>
  <c r="V116" s="1"/>
  <c r="V59"/>
  <c r="R120"/>
  <c r="R116" s="1"/>
  <c r="R59"/>
  <c r="N120"/>
  <c r="N116" s="1"/>
  <c r="N59"/>
  <c r="J120"/>
  <c r="J116" s="1"/>
  <c r="J59"/>
  <c r="F120"/>
  <c r="F116" s="1"/>
  <c r="F59"/>
  <c r="V144"/>
  <c r="V137" s="1"/>
  <c r="V80"/>
  <c r="V162"/>
  <c r="V155" s="1"/>
  <c r="V98"/>
  <c r="T144"/>
  <c r="T137" s="1"/>
  <c r="T80"/>
  <c r="T162"/>
  <c r="T155" s="1"/>
  <c r="T98"/>
  <c r="R144"/>
  <c r="R137" s="1"/>
  <c r="R80"/>
  <c r="R162"/>
  <c r="R155" s="1"/>
  <c r="R98"/>
  <c r="P144"/>
  <c r="P137" s="1"/>
  <c r="P80"/>
  <c r="P162"/>
  <c r="P155" s="1"/>
  <c r="P98"/>
  <c r="N144"/>
  <c r="N137" s="1"/>
  <c r="N80"/>
  <c r="N162"/>
  <c r="N155" s="1"/>
  <c r="N98"/>
  <c r="L144"/>
  <c r="L137" s="1"/>
  <c r="L80"/>
  <c r="L162"/>
  <c r="L155" s="1"/>
  <c r="L98"/>
  <c r="J144"/>
  <c r="J137" s="1"/>
  <c r="J80"/>
  <c r="J162"/>
  <c r="J155" s="1"/>
  <c r="J98"/>
  <c r="H144"/>
  <c r="H137" s="1"/>
  <c r="H80"/>
  <c r="H162"/>
  <c r="H155" s="1"/>
  <c r="H98"/>
  <c r="F144"/>
  <c r="F137" s="1"/>
  <c r="F80"/>
  <c r="F162"/>
  <c r="F155" s="1"/>
  <c r="F98"/>
  <c r="D144"/>
  <c r="D137" s="1"/>
  <c r="D80"/>
  <c r="D162"/>
  <c r="D155" s="1"/>
  <c r="D98"/>
  <c r="V142"/>
  <c r="V136" s="1"/>
  <c r="V79"/>
  <c r="V156"/>
  <c r="V152" s="1"/>
  <c r="V95"/>
  <c r="V158"/>
  <c r="V153" s="1"/>
  <c r="V96"/>
  <c r="V160"/>
  <c r="V154" s="1"/>
  <c r="V97"/>
  <c r="T142"/>
  <c r="T136" s="1"/>
  <c r="T79"/>
  <c r="T156"/>
  <c r="T152" s="1"/>
  <c r="T95"/>
  <c r="T158"/>
  <c r="T153" s="1"/>
  <c r="T96"/>
  <c r="T160"/>
  <c r="T154" s="1"/>
  <c r="T97"/>
  <c r="R142"/>
  <c r="R136" s="1"/>
  <c r="R79"/>
  <c r="R156"/>
  <c r="R152" s="1"/>
  <c r="R95"/>
  <c r="R158"/>
  <c r="R153" s="1"/>
  <c r="R96"/>
  <c r="R160"/>
  <c r="R154" s="1"/>
  <c r="R97"/>
  <c r="P142"/>
  <c r="P136" s="1"/>
  <c r="P79"/>
  <c r="P156"/>
  <c r="P152" s="1"/>
  <c r="P95"/>
  <c r="P158"/>
  <c r="P153" s="1"/>
  <c r="P96"/>
  <c r="P160"/>
  <c r="P154" s="1"/>
  <c r="P97"/>
  <c r="N142"/>
  <c r="N136" s="1"/>
  <c r="N79"/>
  <c r="N156"/>
  <c r="N152" s="1"/>
  <c r="N95"/>
  <c r="N158"/>
  <c r="N153" s="1"/>
  <c r="N96"/>
  <c r="N160"/>
  <c r="N154" s="1"/>
  <c r="N97"/>
  <c r="L142"/>
  <c r="L136" s="1"/>
  <c r="L79"/>
  <c r="L156"/>
  <c r="L152" s="1"/>
  <c r="L95"/>
  <c r="L158"/>
  <c r="L153" s="1"/>
  <c r="L96"/>
  <c r="L160"/>
  <c r="L154" s="1"/>
  <c r="L97"/>
  <c r="J142"/>
  <c r="J136" s="1"/>
  <c r="J79"/>
  <c r="J156"/>
  <c r="J152" s="1"/>
  <c r="J95"/>
  <c r="J158"/>
  <c r="J153" s="1"/>
  <c r="J96"/>
  <c r="J160"/>
  <c r="J154" s="1"/>
  <c r="J97"/>
  <c r="H142"/>
  <c r="H136" s="1"/>
  <c r="H79"/>
  <c r="H156"/>
  <c r="H152" s="1"/>
  <c r="H95"/>
  <c r="H158"/>
  <c r="H153" s="1"/>
  <c r="H96"/>
  <c r="H160"/>
  <c r="H154" s="1"/>
  <c r="H97"/>
  <c r="D156"/>
  <c r="D152" s="1"/>
  <c r="D95"/>
  <c r="D158"/>
  <c r="D153" s="1"/>
  <c r="D96"/>
  <c r="D160"/>
  <c r="D154" s="1"/>
  <c r="D97"/>
  <c r="G142"/>
  <c r="G136" s="1"/>
  <c r="G79"/>
  <c r="W140"/>
  <c r="W135" s="1"/>
  <c r="W78"/>
  <c r="S140"/>
  <c r="S135" s="1"/>
  <c r="S78"/>
  <c r="O140"/>
  <c r="O135" s="1"/>
  <c r="O78"/>
  <c r="K140"/>
  <c r="K135" s="1"/>
  <c r="K78"/>
  <c r="G140"/>
  <c r="G135" s="1"/>
  <c r="G78"/>
  <c r="W138"/>
  <c r="W134" s="1"/>
  <c r="W77"/>
  <c r="S138"/>
  <c r="S134" s="1"/>
  <c r="S77"/>
  <c r="O138"/>
  <c r="O134" s="1"/>
  <c r="O77"/>
  <c r="K138"/>
  <c r="K134" s="1"/>
  <c r="K77"/>
  <c r="G138"/>
  <c r="G134" s="1"/>
  <c r="G77"/>
  <c r="W126"/>
  <c r="W119" s="1"/>
  <c r="W62"/>
  <c r="S126"/>
  <c r="S119" s="1"/>
  <c r="S62"/>
  <c r="O126"/>
  <c r="O119" s="1"/>
  <c r="O62"/>
  <c r="K126"/>
  <c r="K119" s="1"/>
  <c r="K62"/>
  <c r="G126"/>
  <c r="G119" s="1"/>
  <c r="G62"/>
  <c r="W124"/>
  <c r="W118" s="1"/>
  <c r="W61"/>
  <c r="S124"/>
  <c r="S118" s="1"/>
  <c r="S61"/>
  <c r="O124"/>
  <c r="O118" s="1"/>
  <c r="O61"/>
  <c r="K124"/>
  <c r="K118" s="1"/>
  <c r="K61"/>
  <c r="G124"/>
  <c r="G118" s="1"/>
  <c r="G61"/>
  <c r="W122"/>
  <c r="W117" s="1"/>
  <c r="W60"/>
  <c r="S122"/>
  <c r="S117" s="1"/>
  <c r="S60"/>
  <c r="O122"/>
  <c r="O117" s="1"/>
  <c r="O60"/>
  <c r="K122"/>
  <c r="K117" s="1"/>
  <c r="K60"/>
  <c r="G122"/>
  <c r="G117" s="1"/>
  <c r="G60"/>
  <c r="W120"/>
  <c r="W116" s="1"/>
  <c r="W59"/>
  <c r="S120"/>
  <c r="S116" s="1"/>
  <c r="S59"/>
  <c r="O120"/>
  <c r="O116" s="1"/>
  <c r="O59"/>
  <c r="K120"/>
  <c r="K116" s="1"/>
  <c r="K59"/>
  <c r="G120"/>
  <c r="G116" s="1"/>
  <c r="G59"/>
  <c r="W144"/>
  <c r="W137" s="1"/>
  <c r="W80"/>
  <c r="W162"/>
  <c r="W155" s="1"/>
  <c r="W98"/>
  <c r="U144"/>
  <c r="U137" s="1"/>
  <c r="U80"/>
  <c r="U162"/>
  <c r="U155" s="1"/>
  <c r="U98"/>
  <c r="S144"/>
  <c r="S137" s="1"/>
  <c r="S80"/>
  <c r="S162"/>
  <c r="S155" s="1"/>
  <c r="S98"/>
  <c r="Q144"/>
  <c r="Q137" s="1"/>
  <c r="Q80"/>
  <c r="Q162"/>
  <c r="Q155" s="1"/>
  <c r="Q98"/>
  <c r="O144"/>
  <c r="O137" s="1"/>
  <c r="O80"/>
  <c r="O162"/>
  <c r="O155" s="1"/>
  <c r="O98"/>
  <c r="M144"/>
  <c r="M137" s="1"/>
  <c r="M80"/>
  <c r="M162"/>
  <c r="M155" s="1"/>
  <c r="M98"/>
  <c r="K144"/>
  <c r="K137" s="1"/>
  <c r="K80"/>
  <c r="K162"/>
  <c r="K155" s="1"/>
  <c r="K98"/>
  <c r="I144"/>
  <c r="I137" s="1"/>
  <c r="I80"/>
  <c r="I162"/>
  <c r="I155" s="1"/>
  <c r="I98"/>
  <c r="G144"/>
  <c r="G137" s="1"/>
  <c r="G80"/>
  <c r="G162"/>
  <c r="G155" s="1"/>
  <c r="G98"/>
  <c r="E144"/>
  <c r="E137" s="1"/>
  <c r="E80"/>
  <c r="E162"/>
  <c r="E155" s="1"/>
  <c r="E98"/>
  <c r="W142"/>
  <c r="W136" s="1"/>
  <c r="W79"/>
  <c r="W156"/>
  <c r="W152" s="1"/>
  <c r="W95"/>
  <c r="W158"/>
  <c r="W153" s="1"/>
  <c r="W96"/>
  <c r="W160"/>
  <c r="W154" s="1"/>
  <c r="W97"/>
  <c r="U142"/>
  <c r="U136" s="1"/>
  <c r="U79"/>
  <c r="U156"/>
  <c r="U152" s="1"/>
  <c r="U95"/>
  <c r="U158"/>
  <c r="U153" s="1"/>
  <c r="U96"/>
  <c r="U160"/>
  <c r="U154" s="1"/>
  <c r="U97"/>
  <c r="S142"/>
  <c r="S136" s="1"/>
  <c r="S79"/>
  <c r="S156"/>
  <c r="S152" s="1"/>
  <c r="S95"/>
  <c r="S158"/>
  <c r="S153" s="1"/>
  <c r="S96"/>
  <c r="S160"/>
  <c r="S154" s="1"/>
  <c r="S97"/>
  <c r="Q142"/>
  <c r="Q136" s="1"/>
  <c r="Q79"/>
  <c r="Q156"/>
  <c r="Q152" s="1"/>
  <c r="Q95"/>
  <c r="Q158"/>
  <c r="Q153" s="1"/>
  <c r="Q96"/>
  <c r="Q160"/>
  <c r="Q154" s="1"/>
  <c r="Q97"/>
  <c r="O142"/>
  <c r="O136" s="1"/>
  <c r="O79"/>
  <c r="O156"/>
  <c r="O152" s="1"/>
  <c r="O95"/>
  <c r="O158"/>
  <c r="O153" s="1"/>
  <c r="O96"/>
  <c r="O160"/>
  <c r="O154" s="1"/>
  <c r="O97"/>
  <c r="M142"/>
  <c r="M136" s="1"/>
  <c r="M79"/>
  <c r="M156"/>
  <c r="M152" s="1"/>
  <c r="M95"/>
  <c r="M158"/>
  <c r="M153" s="1"/>
  <c r="M96"/>
  <c r="M160"/>
  <c r="M154" s="1"/>
  <c r="M97"/>
  <c r="K142"/>
  <c r="K136" s="1"/>
  <c r="K79"/>
  <c r="K156"/>
  <c r="K152" s="1"/>
  <c r="K95"/>
  <c r="K158"/>
  <c r="K153" s="1"/>
  <c r="K96"/>
  <c r="K160"/>
  <c r="K154" s="1"/>
  <c r="K97"/>
  <c r="I142"/>
  <c r="I136" s="1"/>
  <c r="I79"/>
  <c r="I156"/>
  <c r="I152" s="1"/>
  <c r="I95"/>
  <c r="I158"/>
  <c r="I153" s="1"/>
  <c r="I96"/>
  <c r="I160"/>
  <c r="I154" s="1"/>
  <c r="I97"/>
  <c r="E156"/>
  <c r="E152" s="1"/>
  <c r="E95"/>
  <c r="E158"/>
  <c r="E153" s="1"/>
  <c r="E96"/>
  <c r="E160"/>
  <c r="E154" s="1"/>
  <c r="E97"/>
  <c r="I176"/>
  <c r="G176"/>
  <c r="E176"/>
  <c r="Q164" i="73"/>
  <c r="Q152" s="1"/>
  <c r="Q95"/>
  <c r="I164"/>
  <c r="I152" s="1"/>
  <c r="I95"/>
  <c r="U162"/>
  <c r="U155" s="1"/>
  <c r="U98"/>
  <c r="M162"/>
  <c r="M155" s="1"/>
  <c r="M98"/>
  <c r="E162"/>
  <c r="E155" s="1"/>
  <c r="E98"/>
  <c r="Q160"/>
  <c r="Q154" s="1"/>
  <c r="Q97"/>
  <c r="I160"/>
  <c r="I154" s="1"/>
  <c r="I97"/>
  <c r="Q158"/>
  <c r="Q153" s="1"/>
  <c r="Q96"/>
  <c r="I158"/>
  <c r="I153" s="1"/>
  <c r="I96"/>
  <c r="T156"/>
  <c r="T152" s="1"/>
  <c r="T95"/>
  <c r="P156"/>
  <c r="P152" s="1"/>
  <c r="P95"/>
  <c r="L156"/>
  <c r="L152" s="1"/>
  <c r="L95"/>
  <c r="H156"/>
  <c r="H152" s="1"/>
  <c r="H95"/>
  <c r="D156"/>
  <c r="D152" s="1"/>
  <c r="D95"/>
  <c r="T144"/>
  <c r="T137" s="1"/>
  <c r="T80"/>
  <c r="P144"/>
  <c r="P137" s="1"/>
  <c r="P80"/>
  <c r="L144"/>
  <c r="L137" s="1"/>
  <c r="L80"/>
  <c r="H144"/>
  <c r="H137" s="1"/>
  <c r="H80"/>
  <c r="D144"/>
  <c r="D137" s="1"/>
  <c r="D80"/>
  <c r="T142"/>
  <c r="T136" s="1"/>
  <c r="T79"/>
  <c r="P142"/>
  <c r="P136" s="1"/>
  <c r="P79"/>
  <c r="L142"/>
  <c r="L136" s="1"/>
  <c r="L79"/>
  <c r="H142"/>
  <c r="H136" s="1"/>
  <c r="H79"/>
  <c r="D142"/>
  <c r="D136" s="1"/>
  <c r="D79"/>
  <c r="T140"/>
  <c r="T135" s="1"/>
  <c r="T78"/>
  <c r="P140"/>
  <c r="P135" s="1"/>
  <c r="P78"/>
  <c r="L140"/>
  <c r="L135" s="1"/>
  <c r="L78"/>
  <c r="H140"/>
  <c r="H135" s="1"/>
  <c r="H78"/>
  <c r="D140"/>
  <c r="D135" s="1"/>
  <c r="D78"/>
  <c r="T138"/>
  <c r="T134" s="1"/>
  <c r="T77"/>
  <c r="P138"/>
  <c r="P134" s="1"/>
  <c r="P77"/>
  <c r="L138"/>
  <c r="L134" s="1"/>
  <c r="L77"/>
  <c r="H138"/>
  <c r="H134" s="1"/>
  <c r="H77"/>
  <c r="D138"/>
  <c r="D134" s="1"/>
  <c r="D77"/>
  <c r="T126"/>
  <c r="T119" s="1"/>
  <c r="T62"/>
  <c r="P126"/>
  <c r="P119" s="1"/>
  <c r="P62"/>
  <c r="L126"/>
  <c r="L119" s="1"/>
  <c r="L62"/>
  <c r="H126"/>
  <c r="H119" s="1"/>
  <c r="H62"/>
  <c r="D126"/>
  <c r="D119" s="1"/>
  <c r="D62"/>
  <c r="T124"/>
  <c r="T118" s="1"/>
  <c r="T61"/>
  <c r="P124"/>
  <c r="P118" s="1"/>
  <c r="P61"/>
  <c r="L124"/>
  <c r="L118" s="1"/>
  <c r="L61"/>
  <c r="H124"/>
  <c r="H118" s="1"/>
  <c r="H61"/>
  <c r="D124"/>
  <c r="D118" s="1"/>
  <c r="D61"/>
  <c r="T122"/>
  <c r="T117" s="1"/>
  <c r="T60"/>
  <c r="P122"/>
  <c r="P117" s="1"/>
  <c r="P60"/>
  <c r="L122"/>
  <c r="L117" s="1"/>
  <c r="L60"/>
  <c r="H122"/>
  <c r="H117" s="1"/>
  <c r="H60"/>
  <c r="D122"/>
  <c r="D117" s="1"/>
  <c r="D60"/>
  <c r="T120"/>
  <c r="T116" s="1"/>
  <c r="T59"/>
  <c r="P120"/>
  <c r="P116" s="1"/>
  <c r="P59"/>
  <c r="L120"/>
  <c r="L116" s="1"/>
  <c r="L59"/>
  <c r="H120"/>
  <c r="H116" s="1"/>
  <c r="H59"/>
  <c r="D120"/>
  <c r="D116" s="1"/>
  <c r="D59"/>
  <c r="W167"/>
  <c r="W155" s="1"/>
  <c r="W98"/>
  <c r="O167"/>
  <c r="O155" s="1"/>
  <c r="O98"/>
  <c r="G167"/>
  <c r="G155" s="1"/>
  <c r="G98"/>
  <c r="S166"/>
  <c r="S154" s="1"/>
  <c r="S97"/>
  <c r="K166"/>
  <c r="K154" s="1"/>
  <c r="K97"/>
  <c r="W165"/>
  <c r="W153" s="1"/>
  <c r="W96"/>
  <c r="O165"/>
  <c r="O153" s="1"/>
  <c r="O96"/>
  <c r="G165"/>
  <c r="G153" s="1"/>
  <c r="G96"/>
  <c r="S164"/>
  <c r="S152" s="1"/>
  <c r="S95"/>
  <c r="K164"/>
  <c r="K152" s="1"/>
  <c r="K95"/>
  <c r="W149"/>
  <c r="W137" s="1"/>
  <c r="W80"/>
  <c r="O149"/>
  <c r="O137" s="1"/>
  <c r="O80"/>
  <c r="G149"/>
  <c r="G137" s="1"/>
  <c r="G80"/>
  <c r="S148"/>
  <c r="S136" s="1"/>
  <c r="S79"/>
  <c r="K148"/>
  <c r="K136" s="1"/>
  <c r="K79"/>
  <c r="W147"/>
  <c r="W135" s="1"/>
  <c r="W78"/>
  <c r="O147"/>
  <c r="O135" s="1"/>
  <c r="O78"/>
  <c r="G147"/>
  <c r="G135" s="1"/>
  <c r="G78"/>
  <c r="S146"/>
  <c r="S134" s="1"/>
  <c r="S77"/>
  <c r="K146"/>
  <c r="K134" s="1"/>
  <c r="K77"/>
  <c r="W131"/>
  <c r="W119" s="1"/>
  <c r="W62"/>
  <c r="O131"/>
  <c r="O119" s="1"/>
  <c r="O62"/>
  <c r="G131"/>
  <c r="G119" s="1"/>
  <c r="G62"/>
  <c r="S130"/>
  <c r="S118" s="1"/>
  <c r="S61"/>
  <c r="K130"/>
  <c r="K118" s="1"/>
  <c r="K61"/>
  <c r="W129"/>
  <c r="W117" s="1"/>
  <c r="W60"/>
  <c r="O129"/>
  <c r="O117" s="1"/>
  <c r="O60"/>
  <c r="G129"/>
  <c r="G117" s="1"/>
  <c r="G60"/>
  <c r="S128"/>
  <c r="S116" s="1"/>
  <c r="S59"/>
  <c r="K128"/>
  <c r="K116" s="1"/>
  <c r="K59"/>
  <c r="E128"/>
  <c r="E116" s="1"/>
  <c r="E59"/>
  <c r="V162"/>
  <c r="V155" s="1"/>
  <c r="V98"/>
  <c r="R162"/>
  <c r="R155" s="1"/>
  <c r="R98"/>
  <c r="N162"/>
  <c r="N155" s="1"/>
  <c r="N98"/>
  <c r="J162"/>
  <c r="J155" s="1"/>
  <c r="J98"/>
  <c r="F162"/>
  <c r="F155" s="1"/>
  <c r="F98"/>
  <c r="R158"/>
  <c r="R153" s="1"/>
  <c r="R96"/>
  <c r="R160"/>
  <c r="R154" s="1"/>
  <c r="R97"/>
  <c r="J158"/>
  <c r="J153" s="1"/>
  <c r="J96"/>
  <c r="J160"/>
  <c r="J154" s="1"/>
  <c r="J97"/>
  <c r="Q149"/>
  <c r="Q137" s="1"/>
  <c r="Q80"/>
  <c r="I149"/>
  <c r="I137" s="1"/>
  <c r="I80"/>
  <c r="U148"/>
  <c r="U136" s="1"/>
  <c r="U79"/>
  <c r="O148"/>
  <c r="O136" s="1"/>
  <c r="O79"/>
  <c r="E148"/>
  <c r="E136" s="1"/>
  <c r="E79"/>
  <c r="Q147"/>
  <c r="Q135" s="1"/>
  <c r="Q78"/>
  <c r="I147"/>
  <c r="I135" s="1"/>
  <c r="I78"/>
  <c r="U146"/>
  <c r="U134" s="1"/>
  <c r="U77"/>
  <c r="M146"/>
  <c r="M134" s="1"/>
  <c r="M77"/>
  <c r="E146"/>
  <c r="E134" s="1"/>
  <c r="E77"/>
  <c r="Q131"/>
  <c r="Q119" s="1"/>
  <c r="Q62"/>
  <c r="I131"/>
  <c r="I119" s="1"/>
  <c r="I62"/>
  <c r="U130"/>
  <c r="U118" s="1"/>
  <c r="U61"/>
  <c r="M130"/>
  <c r="M118" s="1"/>
  <c r="M61"/>
  <c r="E130"/>
  <c r="E118" s="1"/>
  <c r="E61"/>
  <c r="Q129"/>
  <c r="Q117" s="1"/>
  <c r="Q60"/>
  <c r="I129"/>
  <c r="I117" s="1"/>
  <c r="I60"/>
  <c r="U128"/>
  <c r="U116" s="1"/>
  <c r="U59"/>
  <c r="M128"/>
  <c r="M116" s="1"/>
  <c r="M59"/>
  <c r="T162"/>
  <c r="T155" s="1"/>
  <c r="T98"/>
  <c r="P162"/>
  <c r="P155" s="1"/>
  <c r="P98"/>
  <c r="L162"/>
  <c r="L155" s="1"/>
  <c r="L98"/>
  <c r="H162"/>
  <c r="H155" s="1"/>
  <c r="H98"/>
  <c r="D162"/>
  <c r="D155" s="1"/>
  <c r="D98"/>
  <c r="P158"/>
  <c r="P153" s="1"/>
  <c r="P96"/>
  <c r="P160"/>
  <c r="P154" s="1"/>
  <c r="P97"/>
  <c r="H158"/>
  <c r="H153" s="1"/>
  <c r="H96"/>
  <c r="H160"/>
  <c r="H154" s="1"/>
  <c r="H97"/>
  <c r="U164"/>
  <c r="U152" s="1"/>
  <c r="U95"/>
  <c r="M164"/>
  <c r="M152" s="1"/>
  <c r="M95"/>
  <c r="E164"/>
  <c r="E152" s="1"/>
  <c r="E95"/>
  <c r="Q162"/>
  <c r="Q155" s="1"/>
  <c r="Q98"/>
  <c r="I162"/>
  <c r="I155" s="1"/>
  <c r="I98"/>
  <c r="U160"/>
  <c r="U154" s="1"/>
  <c r="U97"/>
  <c r="M160"/>
  <c r="M154" s="1"/>
  <c r="M97"/>
  <c r="E160"/>
  <c r="E154" s="1"/>
  <c r="E97"/>
  <c r="U158"/>
  <c r="U153" s="1"/>
  <c r="U96"/>
  <c r="M158"/>
  <c r="M153" s="1"/>
  <c r="M96"/>
  <c r="E158"/>
  <c r="E153" s="1"/>
  <c r="E96"/>
  <c r="V156"/>
  <c r="V152" s="1"/>
  <c r="V95"/>
  <c r="R156"/>
  <c r="R152" s="1"/>
  <c r="R95"/>
  <c r="N156"/>
  <c r="N152" s="1"/>
  <c r="N95"/>
  <c r="J156"/>
  <c r="J152" s="1"/>
  <c r="J95"/>
  <c r="F156"/>
  <c r="F152" s="1"/>
  <c r="F95"/>
  <c r="V144"/>
  <c r="V137" s="1"/>
  <c r="V80"/>
  <c r="R144"/>
  <c r="R137" s="1"/>
  <c r="R80"/>
  <c r="N144"/>
  <c r="N137" s="1"/>
  <c r="N80"/>
  <c r="J144"/>
  <c r="J137" s="1"/>
  <c r="J80"/>
  <c r="F144"/>
  <c r="F137" s="1"/>
  <c r="F80"/>
  <c r="V142"/>
  <c r="V136" s="1"/>
  <c r="V79"/>
  <c r="R142"/>
  <c r="R136" s="1"/>
  <c r="R79"/>
  <c r="N142"/>
  <c r="N136" s="1"/>
  <c r="N79"/>
  <c r="J142"/>
  <c r="J136" s="1"/>
  <c r="J79"/>
  <c r="F142"/>
  <c r="F136" s="1"/>
  <c r="F79"/>
  <c r="V140"/>
  <c r="V135" s="1"/>
  <c r="V78"/>
  <c r="R140"/>
  <c r="R135" s="1"/>
  <c r="R78"/>
  <c r="N140"/>
  <c r="N135" s="1"/>
  <c r="N78"/>
  <c r="J140"/>
  <c r="J135" s="1"/>
  <c r="J78"/>
  <c r="F140"/>
  <c r="F135" s="1"/>
  <c r="F78"/>
  <c r="V138"/>
  <c r="V134" s="1"/>
  <c r="V77"/>
  <c r="R138"/>
  <c r="R134" s="1"/>
  <c r="R77"/>
  <c r="N138"/>
  <c r="N134" s="1"/>
  <c r="N77"/>
  <c r="J138"/>
  <c r="J134" s="1"/>
  <c r="J77"/>
  <c r="F138"/>
  <c r="F134" s="1"/>
  <c r="F77"/>
  <c r="V126"/>
  <c r="V119" s="1"/>
  <c r="V62"/>
  <c r="R126"/>
  <c r="R119" s="1"/>
  <c r="R62"/>
  <c r="N126"/>
  <c r="N119" s="1"/>
  <c r="N62"/>
  <c r="J126"/>
  <c r="J119" s="1"/>
  <c r="J62"/>
  <c r="F126"/>
  <c r="F119" s="1"/>
  <c r="F62"/>
  <c r="V124"/>
  <c r="V118" s="1"/>
  <c r="V61"/>
  <c r="R124"/>
  <c r="R118" s="1"/>
  <c r="R61"/>
  <c r="N124"/>
  <c r="N118" s="1"/>
  <c r="N61"/>
  <c r="J124"/>
  <c r="J118" s="1"/>
  <c r="J61"/>
  <c r="F124"/>
  <c r="F118" s="1"/>
  <c r="F61"/>
  <c r="V122"/>
  <c r="V117" s="1"/>
  <c r="V60"/>
  <c r="R122"/>
  <c r="R117" s="1"/>
  <c r="R60"/>
  <c r="N122"/>
  <c r="N117" s="1"/>
  <c r="N60"/>
  <c r="J122"/>
  <c r="J117" s="1"/>
  <c r="J60"/>
  <c r="F122"/>
  <c r="F117" s="1"/>
  <c r="F60"/>
  <c r="V120"/>
  <c r="V116" s="1"/>
  <c r="V59"/>
  <c r="R120"/>
  <c r="R116" s="1"/>
  <c r="R59"/>
  <c r="N120"/>
  <c r="N116" s="1"/>
  <c r="N59"/>
  <c r="J120"/>
  <c r="J116" s="1"/>
  <c r="J59"/>
  <c r="F120"/>
  <c r="F116" s="1"/>
  <c r="F59"/>
  <c r="S167"/>
  <c r="S155" s="1"/>
  <c r="S98"/>
  <c r="K167"/>
  <c r="K155" s="1"/>
  <c r="K98"/>
  <c r="W166"/>
  <c r="W154" s="1"/>
  <c r="W97"/>
  <c r="O166"/>
  <c r="O154" s="1"/>
  <c r="O97"/>
  <c r="G166"/>
  <c r="G154" s="1"/>
  <c r="G97"/>
  <c r="S165"/>
  <c r="S153" s="1"/>
  <c r="S96"/>
  <c r="K165"/>
  <c r="K153" s="1"/>
  <c r="K96"/>
  <c r="W164"/>
  <c r="W152" s="1"/>
  <c r="W95"/>
  <c r="O164"/>
  <c r="O152" s="1"/>
  <c r="O95"/>
  <c r="G164"/>
  <c r="G152" s="1"/>
  <c r="G95"/>
  <c r="S149"/>
  <c r="S137" s="1"/>
  <c r="S80"/>
  <c r="K149"/>
  <c r="K137" s="1"/>
  <c r="K80"/>
  <c r="W148"/>
  <c r="W136" s="1"/>
  <c r="W79"/>
  <c r="M148"/>
  <c r="M136" s="1"/>
  <c r="M79"/>
  <c r="G148"/>
  <c r="G136" s="1"/>
  <c r="G79"/>
  <c r="S147"/>
  <c r="S135" s="1"/>
  <c r="S78"/>
  <c r="K147"/>
  <c r="K135" s="1"/>
  <c r="K78"/>
  <c r="W146"/>
  <c r="W134" s="1"/>
  <c r="W77"/>
  <c r="O146"/>
  <c r="O134" s="1"/>
  <c r="O77"/>
  <c r="G146"/>
  <c r="G134" s="1"/>
  <c r="G77"/>
  <c r="S131"/>
  <c r="S119" s="1"/>
  <c r="S62"/>
  <c r="K131"/>
  <c r="K119" s="1"/>
  <c r="K62"/>
  <c r="W130"/>
  <c r="W118" s="1"/>
  <c r="W61"/>
  <c r="O130"/>
  <c r="O118" s="1"/>
  <c r="O61"/>
  <c r="G130"/>
  <c r="G118" s="1"/>
  <c r="G61"/>
  <c r="S129"/>
  <c r="S117" s="1"/>
  <c r="S60"/>
  <c r="K129"/>
  <c r="K117" s="1"/>
  <c r="K60"/>
  <c r="W128"/>
  <c r="W116" s="1"/>
  <c r="W59"/>
  <c r="O128"/>
  <c r="O116" s="1"/>
  <c r="O59"/>
  <c r="I128"/>
  <c r="I116" s="1"/>
  <c r="I59"/>
  <c r="V158"/>
  <c r="V153" s="1"/>
  <c r="V96"/>
  <c r="V160"/>
  <c r="V154" s="1"/>
  <c r="V97"/>
  <c r="N158"/>
  <c r="N153" s="1"/>
  <c r="N96"/>
  <c r="N160"/>
  <c r="N154" s="1"/>
  <c r="N97"/>
  <c r="F158"/>
  <c r="F153" s="1"/>
  <c r="F96"/>
  <c r="F160"/>
  <c r="F154" s="1"/>
  <c r="F97"/>
  <c r="U149"/>
  <c r="U137" s="1"/>
  <c r="U80"/>
  <c r="M149"/>
  <c r="M137" s="1"/>
  <c r="M80"/>
  <c r="E149"/>
  <c r="E137" s="1"/>
  <c r="E80"/>
  <c r="Q148"/>
  <c r="Q136" s="1"/>
  <c r="Q79"/>
  <c r="I148"/>
  <c r="I136" s="1"/>
  <c r="I79"/>
  <c r="U147"/>
  <c r="U135" s="1"/>
  <c r="U78"/>
  <c r="M147"/>
  <c r="M135" s="1"/>
  <c r="M78"/>
  <c r="E147"/>
  <c r="E135" s="1"/>
  <c r="E78"/>
  <c r="Q146"/>
  <c r="Q134" s="1"/>
  <c r="Q77"/>
  <c r="I146"/>
  <c r="I134" s="1"/>
  <c r="I77"/>
  <c r="U131"/>
  <c r="U119" s="1"/>
  <c r="U62"/>
  <c r="M131"/>
  <c r="M119" s="1"/>
  <c r="M62"/>
  <c r="E131"/>
  <c r="E119" s="1"/>
  <c r="E62"/>
  <c r="Q130"/>
  <c r="Q118" s="1"/>
  <c r="Q61"/>
  <c r="I130"/>
  <c r="I118" s="1"/>
  <c r="I61"/>
  <c r="U129"/>
  <c r="U117" s="1"/>
  <c r="U60"/>
  <c r="M129"/>
  <c r="M117" s="1"/>
  <c r="M60"/>
  <c r="E129"/>
  <c r="E117" s="1"/>
  <c r="E60"/>
  <c r="Q128"/>
  <c r="Q116" s="1"/>
  <c r="Q59"/>
  <c r="G128"/>
  <c r="G116" s="1"/>
  <c r="G59"/>
  <c r="T158"/>
  <c r="T153" s="1"/>
  <c r="T96"/>
  <c r="T160"/>
  <c r="T154" s="1"/>
  <c r="T97"/>
  <c r="L158"/>
  <c r="L153" s="1"/>
  <c r="L96"/>
  <c r="L160"/>
  <c r="L154" s="1"/>
  <c r="L97"/>
  <c r="D158"/>
  <c r="D153" s="1"/>
  <c r="D96"/>
  <c r="D160"/>
  <c r="D154" s="1"/>
  <c r="D97"/>
  <c r="SA122" i="62" l="1"/>
  <c r="IU122"/>
  <c r="SK122"/>
  <c r="NK122"/>
  <c r="QW122"/>
  <c r="RG122"/>
  <c r="WC138"/>
  <c r="BW138" s="1"/>
  <c r="KS122"/>
  <c r="DU122"/>
  <c r="VW122"/>
  <c r="US122"/>
  <c r="BW122"/>
  <c r="CG122"/>
  <c r="EY122"/>
  <c r="FS122"/>
  <c r="NA122"/>
  <c r="JE122"/>
  <c r="OO122"/>
  <c r="BM122"/>
  <c r="VC122"/>
  <c r="NU122"/>
  <c r="FI122"/>
  <c r="AS122"/>
  <c r="QC122"/>
  <c r="WD122"/>
  <c r="WD138" s="1"/>
  <c r="DA122"/>
  <c r="EE122"/>
  <c r="GW122"/>
  <c r="DK122"/>
  <c r="Y122"/>
  <c r="UI122"/>
  <c r="IK122"/>
  <c r="GM122"/>
  <c r="O122"/>
  <c r="JY122"/>
  <c r="LC122"/>
  <c r="KI122"/>
  <c r="HG122"/>
  <c r="TE122"/>
  <c r="RQ122"/>
  <c r="LW122"/>
  <c r="TO122"/>
  <c r="QM122"/>
  <c r="JO122"/>
  <c r="TY122"/>
  <c r="AI122"/>
  <c r="GC122"/>
  <c r="OY122"/>
  <c r="PS122"/>
  <c r="OE122"/>
  <c r="VM122"/>
  <c r="PI122"/>
  <c r="EO122"/>
  <c r="BC122"/>
  <c r="MG122"/>
  <c r="HQ122"/>
  <c r="LM122"/>
  <c r="MQ122"/>
  <c r="SU122"/>
  <c r="CQ122"/>
  <c r="F188" i="157"/>
  <c r="F220"/>
  <c r="HX124" i="62"/>
  <c r="MX124"/>
  <c r="UI12"/>
  <c r="TO12"/>
  <c r="JL91"/>
  <c r="UP91"/>
  <c r="DH91"/>
  <c r="DH124"/>
  <c r="OL91"/>
  <c r="KP91"/>
  <c r="WD12"/>
  <c r="WD11" s="1"/>
  <c r="FS12"/>
  <c r="IA12"/>
  <c r="JY12"/>
  <c r="HQ12"/>
  <c r="BW12"/>
  <c r="OE12"/>
  <c r="DU12"/>
  <c r="QC12"/>
  <c r="SA12"/>
  <c r="TY12"/>
  <c r="VM12"/>
  <c r="EE12"/>
  <c r="EY12"/>
  <c r="LC12"/>
  <c r="RG12"/>
  <c r="AS12"/>
  <c r="GW12"/>
  <c r="NA12"/>
  <c r="TE12"/>
  <c r="LW12"/>
  <c r="BM12"/>
  <c r="NU12"/>
  <c r="HG12"/>
  <c r="JE12"/>
  <c r="RX91"/>
  <c r="E408" i="157"/>
  <c r="E409"/>
  <c r="E400"/>
  <c r="E405"/>
  <c r="E407"/>
  <c r="E404"/>
  <c r="O44" i="62"/>
  <c r="F303" i="157"/>
  <c r="E401"/>
  <c r="E402"/>
  <c r="E411"/>
  <c r="E403"/>
  <c r="E406"/>
  <c r="E410"/>
  <c r="F239"/>
  <c r="Y12" i="62"/>
  <c r="RD91"/>
  <c r="AI12"/>
  <c r="DK12"/>
  <c r="GM12"/>
  <c r="JO12"/>
  <c r="MQ12"/>
  <c r="PS12"/>
  <c r="SU12"/>
  <c r="VW12"/>
  <c r="CG12"/>
  <c r="FI12"/>
  <c r="IK12"/>
  <c r="LM12"/>
  <c r="OO12"/>
  <c r="RQ12"/>
  <c r="US12"/>
  <c r="IU12"/>
  <c r="OY12"/>
  <c r="VC12"/>
  <c r="EO12"/>
  <c r="KS12"/>
  <c r="QW12"/>
  <c r="BC12"/>
  <c r="NK12"/>
  <c r="DA12"/>
  <c r="PI12"/>
  <c r="QM12"/>
  <c r="SK12"/>
  <c r="VJ91"/>
  <c r="MG12"/>
  <c r="SR124"/>
  <c r="SR91"/>
  <c r="OV124"/>
  <c r="AF91"/>
  <c r="GC138"/>
  <c r="TY44"/>
  <c r="WD101"/>
  <c r="OE44"/>
  <c r="SU44"/>
  <c r="RQ97"/>
  <c r="OO44"/>
  <c r="IK44"/>
  <c r="IU44"/>
  <c r="KZ91"/>
  <c r="TO97"/>
  <c r="HG97"/>
  <c r="QW97"/>
  <c r="GM44"/>
  <c r="DA44"/>
  <c r="HG44"/>
  <c r="JO44"/>
  <c r="GC44"/>
  <c r="QC44"/>
  <c r="GW44"/>
  <c r="PS44"/>
  <c r="MG44"/>
  <c r="LW44"/>
  <c r="WD97"/>
  <c r="OE101"/>
  <c r="BC97"/>
  <c r="NK97"/>
  <c r="EO97"/>
  <c r="NA97"/>
  <c r="EE97"/>
  <c r="KI97"/>
  <c r="QM97"/>
  <c r="KS97"/>
  <c r="AS97"/>
  <c r="IK97"/>
  <c r="AI105"/>
  <c r="CQ97"/>
  <c r="FS97"/>
  <c r="IU97"/>
  <c r="LW97"/>
  <c r="OY97"/>
  <c r="SA97"/>
  <c r="VC97"/>
  <c r="BM97"/>
  <c r="HQ97"/>
  <c r="NU97"/>
  <c r="TY97"/>
  <c r="GW97"/>
  <c r="TE97"/>
  <c r="US97"/>
  <c r="WD93"/>
  <c r="VW44"/>
  <c r="RG44"/>
  <c r="BW44"/>
  <c r="QM44"/>
  <c r="NU44"/>
  <c r="BC44"/>
  <c r="CG44"/>
  <c r="NA44"/>
  <c r="RQ44"/>
  <c r="VM44"/>
  <c r="JY44"/>
  <c r="LC44"/>
  <c r="SK44"/>
  <c r="NA101"/>
  <c r="DA103"/>
  <c r="AI101"/>
  <c r="AI97"/>
  <c r="BW97"/>
  <c r="DK97"/>
  <c r="EY97"/>
  <c r="GM97"/>
  <c r="IA97"/>
  <c r="JO97"/>
  <c r="LC97"/>
  <c r="MQ97"/>
  <c r="OE97"/>
  <c r="PS97"/>
  <c r="RG97"/>
  <c r="SU97"/>
  <c r="UI97"/>
  <c r="VW97"/>
  <c r="Y97"/>
  <c r="DA97"/>
  <c r="GC97"/>
  <c r="JE97"/>
  <c r="MG97"/>
  <c r="PI97"/>
  <c r="SK97"/>
  <c r="VM97"/>
  <c r="DU97"/>
  <c r="JY97"/>
  <c r="QC97"/>
  <c r="CG97"/>
  <c r="OO97"/>
  <c r="FI97"/>
  <c r="KS44"/>
  <c r="MQ44"/>
  <c r="DK44"/>
  <c r="TE44"/>
  <c r="HQ44"/>
  <c r="US44"/>
  <c r="IA44"/>
  <c r="JE44"/>
  <c r="TO44"/>
  <c r="NK44"/>
  <c r="QW44"/>
  <c r="KI44"/>
  <c r="EE44"/>
  <c r="LM44"/>
  <c r="FI44"/>
  <c r="WC92"/>
  <c r="AI92" s="1"/>
  <c r="EO44"/>
  <c r="BM44"/>
  <c r="UI44"/>
  <c r="EY44"/>
  <c r="SA44"/>
  <c r="PI44"/>
  <c r="CQ44"/>
  <c r="DU44"/>
  <c r="AI44"/>
  <c r="Y44"/>
  <c r="VC44"/>
  <c r="FS44"/>
  <c r="AS44"/>
  <c r="OY44"/>
  <c r="KP124"/>
  <c r="WD102"/>
  <c r="WD104"/>
  <c r="AS101"/>
  <c r="MQ105"/>
  <c r="PI103"/>
  <c r="TY105"/>
  <c r="IA103"/>
  <c r="WC111"/>
  <c r="F401" i="157" s="1"/>
  <c r="WC112" i="62"/>
  <c r="F402" i="157" s="1"/>
  <c r="WC121" i="62"/>
  <c r="F411" i="157" s="1"/>
  <c r="WC113" i="62"/>
  <c r="F403" i="157" s="1"/>
  <c r="WC116" i="62"/>
  <c r="F406" i="157" s="1"/>
  <c r="WC120" i="62"/>
  <c r="F410" i="157" s="1"/>
  <c r="WD44" i="62"/>
  <c r="WD43" s="1"/>
  <c r="WC118"/>
  <c r="F408" i="157" s="1"/>
  <c r="F216" s="1"/>
  <c r="WC119" i="62"/>
  <c r="F409" i="157" s="1"/>
  <c r="WC110" i="62"/>
  <c r="F400" i="157" s="1"/>
  <c r="WC115" i="62"/>
  <c r="F405" i="157" s="1"/>
  <c r="WC117" i="62"/>
  <c r="F407" i="157" s="1"/>
  <c r="WC114" i="62"/>
  <c r="F404" i="157" s="1"/>
  <c r="HX91" i="62"/>
  <c r="TB124"/>
  <c r="WD103"/>
  <c r="WD75"/>
  <c r="WD99"/>
  <c r="HG138"/>
  <c r="WD95"/>
  <c r="WD96"/>
  <c r="GW101"/>
  <c r="TE101"/>
  <c r="KI101"/>
  <c r="GM105"/>
  <c r="SU105"/>
  <c r="JE103"/>
  <c r="VM103"/>
  <c r="HQ105"/>
  <c r="KI103"/>
  <c r="DU105"/>
  <c r="US105"/>
  <c r="SU103"/>
  <c r="LM105"/>
  <c r="WD100"/>
  <c r="DU101"/>
  <c r="JY101"/>
  <c r="QC101"/>
  <c r="EE101"/>
  <c r="QM101"/>
  <c r="DK105"/>
  <c r="JO105"/>
  <c r="PS105"/>
  <c r="VW105"/>
  <c r="GC103"/>
  <c r="MG103"/>
  <c r="SK103"/>
  <c r="BW101"/>
  <c r="BM105"/>
  <c r="NU105"/>
  <c r="EE103"/>
  <c r="QM103"/>
  <c r="DK101"/>
  <c r="QC105"/>
  <c r="UI103"/>
  <c r="VW103"/>
  <c r="JO101"/>
  <c r="WD27"/>
  <c r="CG138"/>
  <c r="WD98"/>
  <c r="WD105"/>
  <c r="CG101"/>
  <c r="FI101"/>
  <c r="IK101"/>
  <c r="LM101"/>
  <c r="OO101"/>
  <c r="RQ101"/>
  <c r="US101"/>
  <c r="BC101"/>
  <c r="HG101"/>
  <c r="NK101"/>
  <c r="TO101"/>
  <c r="BW105"/>
  <c r="EY105"/>
  <c r="IA105"/>
  <c r="LC105"/>
  <c r="OE105"/>
  <c r="RG105"/>
  <c r="UI105"/>
  <c r="BM103"/>
  <c r="EO103"/>
  <c r="HQ103"/>
  <c r="KS103"/>
  <c r="NU103"/>
  <c r="QW103"/>
  <c r="TY103"/>
  <c r="KS99"/>
  <c r="IA101"/>
  <c r="UI101"/>
  <c r="EO105"/>
  <c r="KS105"/>
  <c r="QW105"/>
  <c r="BC103"/>
  <c r="HG103"/>
  <c r="NK103"/>
  <c r="TO103"/>
  <c r="MQ101"/>
  <c r="VW101"/>
  <c r="JY105"/>
  <c r="BW103"/>
  <c r="OE103"/>
  <c r="IK105"/>
  <c r="JO103"/>
  <c r="RQ105"/>
  <c r="AI103"/>
  <c r="WD94"/>
  <c r="WD59"/>
  <c r="VC104"/>
  <c r="BM101"/>
  <c r="DA101"/>
  <c r="EO101"/>
  <c r="GC101"/>
  <c r="HQ101"/>
  <c r="JE101"/>
  <c r="KS101"/>
  <c r="MG101"/>
  <c r="NU101"/>
  <c r="PI101"/>
  <c r="QW101"/>
  <c r="SK101"/>
  <c r="TY101"/>
  <c r="VM101"/>
  <c r="BM104"/>
  <c r="CQ101"/>
  <c r="FS101"/>
  <c r="IU101"/>
  <c r="LW101"/>
  <c r="OY101"/>
  <c r="SA101"/>
  <c r="VC101"/>
  <c r="BC105"/>
  <c r="CQ105"/>
  <c r="EE105"/>
  <c r="FS105"/>
  <c r="HG105"/>
  <c r="IU105"/>
  <c r="KI105"/>
  <c r="LW105"/>
  <c r="NK105"/>
  <c r="OY105"/>
  <c r="QM105"/>
  <c r="SA105"/>
  <c r="TO105"/>
  <c r="VC105"/>
  <c r="AS103"/>
  <c r="CG103"/>
  <c r="DU103"/>
  <c r="FI103"/>
  <c r="GW103"/>
  <c r="IK103"/>
  <c r="JY103"/>
  <c r="LM103"/>
  <c r="NA103"/>
  <c r="OO103"/>
  <c r="QC103"/>
  <c r="RQ103"/>
  <c r="TE103"/>
  <c r="US103"/>
  <c r="EY101"/>
  <c r="LC101"/>
  <c r="RG101"/>
  <c r="Y105"/>
  <c r="DA105"/>
  <c r="GC105"/>
  <c r="JE105"/>
  <c r="MG105"/>
  <c r="PI105"/>
  <c r="SK105"/>
  <c r="VM105"/>
  <c r="CQ103"/>
  <c r="FS103"/>
  <c r="IU103"/>
  <c r="LW103"/>
  <c r="OY103"/>
  <c r="SA103"/>
  <c r="VC103"/>
  <c r="GM101"/>
  <c r="SU101"/>
  <c r="PS101"/>
  <c r="AS105"/>
  <c r="GW105"/>
  <c r="NA105"/>
  <c r="TE105"/>
  <c r="EY103"/>
  <c r="LC103"/>
  <c r="RG103"/>
  <c r="CG105"/>
  <c r="OO105"/>
  <c r="DK103"/>
  <c r="PS103"/>
  <c r="GM103"/>
  <c r="MQ103"/>
  <c r="MG138"/>
  <c r="LC107"/>
  <c r="KS107"/>
  <c r="WD107"/>
  <c r="SK107"/>
  <c r="UI107"/>
  <c r="MQ107"/>
  <c r="JE107"/>
  <c r="EY107"/>
  <c r="DK107"/>
  <c r="BW107"/>
  <c r="SU107"/>
  <c r="IU107"/>
  <c r="GM107"/>
  <c r="US107"/>
  <c r="PI107"/>
  <c r="OY107"/>
  <c r="EO107"/>
  <c r="DA107"/>
  <c r="BM107"/>
  <c r="HQ107"/>
  <c r="GC107"/>
  <c r="IA107"/>
  <c r="RQ107"/>
  <c r="BC107"/>
  <c r="JY107"/>
  <c r="QW107"/>
  <c r="MG107"/>
  <c r="NU107"/>
  <c r="VC107"/>
  <c r="O107"/>
  <c r="AS107"/>
  <c r="AI107"/>
  <c r="OE107"/>
  <c r="NK107"/>
  <c r="FS107"/>
  <c r="EE107"/>
  <c r="CQ107"/>
  <c r="TO107"/>
  <c r="TE107"/>
  <c r="HG107"/>
  <c r="VW107"/>
  <c r="TY107"/>
  <c r="NA107"/>
  <c r="FI107"/>
  <c r="DU107"/>
  <c r="CG107"/>
  <c r="IK107"/>
  <c r="GW107"/>
  <c r="PS107"/>
  <c r="QM107"/>
  <c r="JO107"/>
  <c r="LW107"/>
  <c r="KI107"/>
  <c r="VM107"/>
  <c r="OO107"/>
  <c r="RG107"/>
  <c r="QC107"/>
  <c r="LM107"/>
  <c r="SA107"/>
  <c r="WC123"/>
  <c r="Y107"/>
  <c r="WA109"/>
  <c r="VZ108"/>
  <c r="X107"/>
  <c r="V109"/>
  <c r="V125" s="1"/>
  <c r="V124" s="1"/>
  <c r="U125"/>
  <c r="AI102"/>
  <c r="QM99"/>
  <c r="GM99"/>
  <c r="IU104"/>
  <c r="DU104"/>
  <c r="CQ104"/>
  <c r="OY104"/>
  <c r="NU104"/>
  <c r="EO99"/>
  <c r="QW99"/>
  <c r="EE99"/>
  <c r="US104"/>
  <c r="EY99"/>
  <c r="FS104"/>
  <c r="LW104"/>
  <c r="SA104"/>
  <c r="HQ104"/>
  <c r="TY104"/>
  <c r="BM99"/>
  <c r="HQ99"/>
  <c r="NU99"/>
  <c r="TY99"/>
  <c r="QC104"/>
  <c r="KI99"/>
  <c r="FI104"/>
  <c r="RG99"/>
  <c r="VW99"/>
  <c r="PS99"/>
  <c r="DK99"/>
  <c r="BC104"/>
  <c r="EE104"/>
  <c r="HG104"/>
  <c r="KI104"/>
  <c r="NK104"/>
  <c r="QM104"/>
  <c r="TO104"/>
  <c r="EO104"/>
  <c r="KS104"/>
  <c r="QW104"/>
  <c r="DA99"/>
  <c r="GC99"/>
  <c r="JE99"/>
  <c r="MG99"/>
  <c r="PI99"/>
  <c r="SK99"/>
  <c r="VM99"/>
  <c r="JY104"/>
  <c r="BC99"/>
  <c r="HG99"/>
  <c r="NK99"/>
  <c r="TO99"/>
  <c r="RQ104"/>
  <c r="LC99"/>
  <c r="CG104"/>
  <c r="SU99"/>
  <c r="AI104"/>
  <c r="BW104"/>
  <c r="DK104"/>
  <c r="EY104"/>
  <c r="GM104"/>
  <c r="IA104"/>
  <c r="JO104"/>
  <c r="LC104"/>
  <c r="MQ104"/>
  <c r="OE104"/>
  <c r="PS104"/>
  <c r="RG104"/>
  <c r="SU104"/>
  <c r="UI104"/>
  <c r="VW104"/>
  <c r="Y104"/>
  <c r="DA104"/>
  <c r="GC104"/>
  <c r="JE104"/>
  <c r="MG104"/>
  <c r="PI104"/>
  <c r="SK104"/>
  <c r="VM104"/>
  <c r="AS99"/>
  <c r="CG99"/>
  <c r="DU99"/>
  <c r="FI99"/>
  <c r="GW99"/>
  <c r="IK99"/>
  <c r="JY99"/>
  <c r="LM99"/>
  <c r="NA99"/>
  <c r="OO99"/>
  <c r="QC99"/>
  <c r="RQ99"/>
  <c r="TE99"/>
  <c r="US99"/>
  <c r="AS104"/>
  <c r="GW104"/>
  <c r="NA104"/>
  <c r="TE104"/>
  <c r="CQ99"/>
  <c r="FS99"/>
  <c r="IU99"/>
  <c r="LW99"/>
  <c r="OY99"/>
  <c r="SA99"/>
  <c r="VC99"/>
  <c r="LM104"/>
  <c r="IK104"/>
  <c r="BW99"/>
  <c r="IA99"/>
  <c r="OE99"/>
  <c r="UI99"/>
  <c r="AI99"/>
  <c r="MQ99"/>
  <c r="JO99"/>
  <c r="EO102"/>
  <c r="MQ102"/>
  <c r="NA102"/>
  <c r="GM102"/>
  <c r="SU102"/>
  <c r="QW102"/>
  <c r="GM94"/>
  <c r="QC93"/>
  <c r="DK102"/>
  <c r="JO102"/>
  <c r="PS102"/>
  <c r="VW102"/>
  <c r="KS102"/>
  <c r="AS102"/>
  <c r="IK102"/>
  <c r="BW102"/>
  <c r="EY102"/>
  <c r="IA102"/>
  <c r="LC102"/>
  <c r="OE102"/>
  <c r="RG102"/>
  <c r="UI102"/>
  <c r="BM102"/>
  <c r="HQ102"/>
  <c r="NU102"/>
  <c r="TY102"/>
  <c r="GW102"/>
  <c r="TE102"/>
  <c r="US102"/>
  <c r="BC94"/>
  <c r="VC93"/>
  <c r="LM102"/>
  <c r="BC102"/>
  <c r="CQ102"/>
  <c r="EE102"/>
  <c r="FS102"/>
  <c r="HG102"/>
  <c r="IU102"/>
  <c r="KI102"/>
  <c r="LW102"/>
  <c r="NK102"/>
  <c r="OY102"/>
  <c r="QM102"/>
  <c r="SA102"/>
  <c r="TO102"/>
  <c r="VC102"/>
  <c r="Y102"/>
  <c r="DA102"/>
  <c r="GC102"/>
  <c r="JE102"/>
  <c r="MG102"/>
  <c r="PI102"/>
  <c r="SK102"/>
  <c r="VM102"/>
  <c r="DU102"/>
  <c r="JY102"/>
  <c r="QC102"/>
  <c r="CG102"/>
  <c r="OO102"/>
  <c r="FI102"/>
  <c r="VW98"/>
  <c r="US98"/>
  <c r="BM98"/>
  <c r="JO98"/>
  <c r="KS94"/>
  <c r="EO94"/>
  <c r="QW94"/>
  <c r="SU94"/>
  <c r="DU93"/>
  <c r="DK98"/>
  <c r="PS98"/>
  <c r="IK98"/>
  <c r="BM94"/>
  <c r="HQ94"/>
  <c r="NU94"/>
  <c r="TY94"/>
  <c r="AI94"/>
  <c r="MQ94"/>
  <c r="JY93"/>
  <c r="NK94"/>
  <c r="IU93"/>
  <c r="LW94"/>
  <c r="IU94"/>
  <c r="CQ94"/>
  <c r="IA93"/>
  <c r="VW93"/>
  <c r="AI98"/>
  <c r="GM98"/>
  <c r="MQ98"/>
  <c r="SU98"/>
  <c r="CG98"/>
  <c r="OO98"/>
  <c r="AS96"/>
  <c r="NU98"/>
  <c r="SK98"/>
  <c r="VM98"/>
  <c r="DA94"/>
  <c r="GC94"/>
  <c r="JE94"/>
  <c r="MG94"/>
  <c r="PI94"/>
  <c r="SK94"/>
  <c r="VM94"/>
  <c r="DK94"/>
  <c r="JO94"/>
  <c r="PS94"/>
  <c r="VW94"/>
  <c r="AS93"/>
  <c r="GW93"/>
  <c r="NA93"/>
  <c r="TE93"/>
  <c r="HG94"/>
  <c r="TO94"/>
  <c r="CQ93"/>
  <c r="OY93"/>
  <c r="UI93"/>
  <c r="SU93"/>
  <c r="BW98"/>
  <c r="EY98"/>
  <c r="IA98"/>
  <c r="LC98"/>
  <c r="OE98"/>
  <c r="RG98"/>
  <c r="UI98"/>
  <c r="AS94"/>
  <c r="CG94"/>
  <c r="DU94"/>
  <c r="FI94"/>
  <c r="GW94"/>
  <c r="IK94"/>
  <c r="JY94"/>
  <c r="LM94"/>
  <c r="NA94"/>
  <c r="OO94"/>
  <c r="QC94"/>
  <c r="RQ94"/>
  <c r="TE94"/>
  <c r="US94"/>
  <c r="FI98"/>
  <c r="LM98"/>
  <c r="RQ98"/>
  <c r="BW94"/>
  <c r="EY94"/>
  <c r="IA94"/>
  <c r="LC94"/>
  <c r="OE94"/>
  <c r="RG94"/>
  <c r="UI94"/>
  <c r="CG93"/>
  <c r="FI93"/>
  <c r="IK93"/>
  <c r="LM93"/>
  <c r="OO93"/>
  <c r="RQ93"/>
  <c r="US93"/>
  <c r="HQ98"/>
  <c r="TY98"/>
  <c r="EE94"/>
  <c r="KI94"/>
  <c r="QM94"/>
  <c r="FS93"/>
  <c r="LW93"/>
  <c r="SA93"/>
  <c r="GC98"/>
  <c r="FS94"/>
  <c r="SA94"/>
  <c r="PI98"/>
  <c r="VC94"/>
  <c r="JE98"/>
  <c r="OY94"/>
  <c r="BW93"/>
  <c r="OE93"/>
  <c r="JO93"/>
  <c r="MQ93"/>
  <c r="PS95"/>
  <c r="BC98"/>
  <c r="CQ98"/>
  <c r="EE98"/>
  <c r="FS98"/>
  <c r="HG98"/>
  <c r="IU98"/>
  <c r="KI98"/>
  <c r="LW98"/>
  <c r="NK98"/>
  <c r="OY98"/>
  <c r="QM98"/>
  <c r="SA98"/>
  <c r="TO98"/>
  <c r="VC98"/>
  <c r="AS98"/>
  <c r="DU98"/>
  <c r="GW98"/>
  <c r="JY98"/>
  <c r="NA98"/>
  <c r="QC98"/>
  <c r="TE98"/>
  <c r="BM93"/>
  <c r="DA93"/>
  <c r="EO93"/>
  <c r="GC93"/>
  <c r="HQ93"/>
  <c r="JE93"/>
  <c r="KS93"/>
  <c r="MG93"/>
  <c r="NU93"/>
  <c r="PI93"/>
  <c r="QW93"/>
  <c r="SK93"/>
  <c r="TY93"/>
  <c r="VM93"/>
  <c r="EO98"/>
  <c r="KS98"/>
  <c r="QW98"/>
  <c r="BC93"/>
  <c r="EE93"/>
  <c r="HG93"/>
  <c r="KI93"/>
  <c r="NK93"/>
  <c r="QM93"/>
  <c r="TO93"/>
  <c r="Y98"/>
  <c r="MG98"/>
  <c r="EY93"/>
  <c r="LC93"/>
  <c r="RG93"/>
  <c r="DK93"/>
  <c r="PS93"/>
  <c r="AI93"/>
  <c r="GM93"/>
  <c r="OE100"/>
  <c r="LC96"/>
  <c r="CG100"/>
  <c r="EO96"/>
  <c r="QW95"/>
  <c r="EY96"/>
  <c r="RG96"/>
  <c r="NA96"/>
  <c r="DA96"/>
  <c r="BW100"/>
  <c r="EO95"/>
  <c r="NU100"/>
  <c r="BW96"/>
  <c r="IA96"/>
  <c r="OE96"/>
  <c r="UI96"/>
  <c r="GW96"/>
  <c r="TE96"/>
  <c r="QW96"/>
  <c r="SK96"/>
  <c r="IA100"/>
  <c r="UI100"/>
  <c r="KS95"/>
  <c r="BM100"/>
  <c r="DK95"/>
  <c r="EY100"/>
  <c r="LC100"/>
  <c r="RG100"/>
  <c r="BM95"/>
  <c r="HQ95"/>
  <c r="NU95"/>
  <c r="TY95"/>
  <c r="HQ100"/>
  <c r="TY100"/>
  <c r="AI96"/>
  <c r="DK96"/>
  <c r="GM96"/>
  <c r="JO96"/>
  <c r="MQ96"/>
  <c r="PS96"/>
  <c r="SU96"/>
  <c r="VW96"/>
  <c r="JO95"/>
  <c r="VW95"/>
  <c r="DU96"/>
  <c r="JY96"/>
  <c r="QC96"/>
  <c r="LW95"/>
  <c r="KS96"/>
  <c r="BC95"/>
  <c r="PI96"/>
  <c r="AI100"/>
  <c r="DK100"/>
  <c r="GM100"/>
  <c r="JO100"/>
  <c r="MQ100"/>
  <c r="PS100"/>
  <c r="SU100"/>
  <c r="VW100"/>
  <c r="DA95"/>
  <c r="GC95"/>
  <c r="JE95"/>
  <c r="MG95"/>
  <c r="PI95"/>
  <c r="SK95"/>
  <c r="VM95"/>
  <c r="EO100"/>
  <c r="KS100"/>
  <c r="QW100"/>
  <c r="BC96"/>
  <c r="CQ96"/>
  <c r="EE96"/>
  <c r="FS96"/>
  <c r="HG96"/>
  <c r="IU96"/>
  <c r="KI96"/>
  <c r="LW96"/>
  <c r="NK96"/>
  <c r="OY96"/>
  <c r="QM96"/>
  <c r="SA96"/>
  <c r="TO96"/>
  <c r="VC96"/>
  <c r="AI95"/>
  <c r="GM95"/>
  <c r="MQ95"/>
  <c r="SU95"/>
  <c r="DU100"/>
  <c r="QC100"/>
  <c r="CG96"/>
  <c r="FI96"/>
  <c r="IK96"/>
  <c r="LM96"/>
  <c r="OO96"/>
  <c r="RQ96"/>
  <c r="US96"/>
  <c r="FS95"/>
  <c r="SA95"/>
  <c r="OO100"/>
  <c r="BM96"/>
  <c r="HQ96"/>
  <c r="NU96"/>
  <c r="TY96"/>
  <c r="NK95"/>
  <c r="RQ100"/>
  <c r="JE96"/>
  <c r="VM96"/>
  <c r="GC96"/>
  <c r="QM95"/>
  <c r="Y96"/>
  <c r="BC100"/>
  <c r="CQ100"/>
  <c r="EE100"/>
  <c r="FS100"/>
  <c r="HG100"/>
  <c r="IU100"/>
  <c r="KI100"/>
  <c r="LW100"/>
  <c r="NK100"/>
  <c r="OY100"/>
  <c r="QM100"/>
  <c r="SA100"/>
  <c r="TO100"/>
  <c r="VC100"/>
  <c r="AS95"/>
  <c r="CG95"/>
  <c r="DU95"/>
  <c r="FI95"/>
  <c r="GW95"/>
  <c r="IK95"/>
  <c r="JY95"/>
  <c r="LM95"/>
  <c r="NA95"/>
  <c r="OO95"/>
  <c r="QC95"/>
  <c r="RQ95"/>
  <c r="TE95"/>
  <c r="US95"/>
  <c r="Y100"/>
  <c r="DA100"/>
  <c r="GC100"/>
  <c r="JE100"/>
  <c r="MG100"/>
  <c r="PI100"/>
  <c r="SK100"/>
  <c r="VM100"/>
  <c r="BW95"/>
  <c r="EY95"/>
  <c r="IA95"/>
  <c r="LC95"/>
  <c r="OE95"/>
  <c r="RG95"/>
  <c r="UI95"/>
  <c r="AS100"/>
  <c r="GW100"/>
  <c r="NA100"/>
  <c r="TE100"/>
  <c r="CQ95"/>
  <c r="IU95"/>
  <c r="OY95"/>
  <c r="VC95"/>
  <c r="IK100"/>
  <c r="US100"/>
  <c r="HG95"/>
  <c r="TO95"/>
  <c r="FI100"/>
  <c r="KI95"/>
  <c r="LM100"/>
  <c r="EE95"/>
  <c r="RG138" l="1"/>
  <c r="VW138"/>
  <c r="KI138"/>
  <c r="SA138"/>
  <c r="AS138"/>
  <c r="IU138"/>
  <c r="JE138"/>
  <c r="PI138"/>
  <c r="QM138"/>
  <c r="QW138"/>
  <c r="SK138"/>
  <c r="IK138"/>
  <c r="TY138"/>
  <c r="IA138"/>
  <c r="NU138"/>
  <c r="US138"/>
  <c r="DU138"/>
  <c r="DK138"/>
  <c r="SU138"/>
  <c r="Y138"/>
  <c r="OE138"/>
  <c r="MQ138"/>
  <c r="KS138"/>
  <c r="OY138"/>
  <c r="NA138"/>
  <c r="AI138"/>
  <c r="GM138"/>
  <c r="RQ138"/>
  <c r="EE138"/>
  <c r="EO138"/>
  <c r="PS138"/>
  <c r="JO138"/>
  <c r="FS138"/>
  <c r="GW138"/>
  <c r="EY138"/>
  <c r="LC138"/>
  <c r="CQ138"/>
  <c r="BC138"/>
  <c r="LM138"/>
  <c r="BM138"/>
  <c r="VC138"/>
  <c r="LW138"/>
  <c r="HQ138"/>
  <c r="FI138"/>
  <c r="DA138"/>
  <c r="JY138"/>
  <c r="TO138"/>
  <c r="TE138"/>
  <c r="NK138"/>
  <c r="UI138"/>
  <c r="OO138"/>
  <c r="VM138"/>
  <c r="QC138"/>
  <c r="I674" i="157"/>
  <c r="G188"/>
  <c r="G220"/>
  <c r="H188"/>
  <c r="H220"/>
  <c r="E399"/>
  <c r="G212"/>
  <c r="H212"/>
  <c r="H213"/>
  <c r="G217"/>
  <c r="H217"/>
  <c r="G214"/>
  <c r="H214"/>
  <c r="G219"/>
  <c r="G209"/>
  <c r="H209"/>
  <c r="G213"/>
  <c r="F219"/>
  <c r="F212"/>
  <c r="H219"/>
  <c r="G215"/>
  <c r="H215"/>
  <c r="G208"/>
  <c r="H208"/>
  <c r="G216"/>
  <c r="H216"/>
  <c r="G218"/>
  <c r="H218"/>
  <c r="F218"/>
  <c r="G211"/>
  <c r="H211"/>
  <c r="G210"/>
  <c r="H210"/>
  <c r="F217"/>
  <c r="F213"/>
  <c r="F210"/>
  <c r="F215"/>
  <c r="F209"/>
  <c r="F211"/>
  <c r="F214"/>
  <c r="F208"/>
  <c r="RG92" i="62"/>
  <c r="GC114"/>
  <c r="QW117"/>
  <c r="QM115"/>
  <c r="GW110"/>
  <c r="MG119"/>
  <c r="WD118"/>
  <c r="WD134" s="1"/>
  <c r="WD120"/>
  <c r="WD136" s="1"/>
  <c r="WD116"/>
  <c r="WD132" s="1"/>
  <c r="KI113"/>
  <c r="KI121"/>
  <c r="WC128"/>
  <c r="CQ128" s="1"/>
  <c r="BM111"/>
  <c r="CQ112"/>
  <c r="NA110"/>
  <c r="DU120"/>
  <c r="OE113"/>
  <c r="TY114"/>
  <c r="HQ116"/>
  <c r="LC111"/>
  <c r="AI121"/>
  <c r="KI114"/>
  <c r="GM115"/>
  <c r="FI118"/>
  <c r="O120"/>
  <c r="VW116"/>
  <c r="SU112"/>
  <c r="MG111"/>
  <c r="Y119"/>
  <c r="JY113"/>
  <c r="BW121"/>
  <c r="FI114"/>
  <c r="NA114"/>
  <c r="FI115"/>
  <c r="WC134"/>
  <c r="EE134" s="1"/>
  <c r="US120"/>
  <c r="OO116"/>
  <c r="IK116"/>
  <c r="OY112"/>
  <c r="SA112"/>
  <c r="RG111"/>
  <c r="NK111"/>
  <c r="OO117"/>
  <c r="CQ119"/>
  <c r="TO113"/>
  <c r="EO113"/>
  <c r="LW121"/>
  <c r="NU121"/>
  <c r="VM92"/>
  <c r="GC92"/>
  <c r="EY92"/>
  <c r="OO92"/>
  <c r="OY114"/>
  <c r="EE114"/>
  <c r="JO114"/>
  <c r="IA114"/>
  <c r="SU115"/>
  <c r="MG115"/>
  <c r="SK110"/>
  <c r="JY110"/>
  <c r="O118"/>
  <c r="VC118"/>
  <c r="VW120"/>
  <c r="TE120"/>
  <c r="QW120"/>
  <c r="DK120"/>
  <c r="TY116"/>
  <c r="QW116"/>
  <c r="PI116"/>
  <c r="IU116"/>
  <c r="MG112"/>
  <c r="VM112"/>
  <c r="BM112"/>
  <c r="DK111"/>
  <c r="TE111"/>
  <c r="IK111"/>
  <c r="QC111"/>
  <c r="GM117"/>
  <c r="BW117"/>
  <c r="EE119"/>
  <c r="LM119"/>
  <c r="FI113"/>
  <c r="QC113"/>
  <c r="NA113"/>
  <c r="MQ113"/>
  <c r="PI121"/>
  <c r="VW121"/>
  <c r="CQ121"/>
  <c r="LC92"/>
  <c r="CG92"/>
  <c r="KS92"/>
  <c r="MG114"/>
  <c r="JY114"/>
  <c r="TE114"/>
  <c r="WD114"/>
  <c r="WD130" s="1"/>
  <c r="UI114"/>
  <c r="BW114"/>
  <c r="DA114"/>
  <c r="HG115"/>
  <c r="LC115"/>
  <c r="CG115"/>
  <c r="SK115"/>
  <c r="UI110"/>
  <c r="IA110"/>
  <c r="KS110"/>
  <c r="AI110"/>
  <c r="AS118"/>
  <c r="TE118"/>
  <c r="VM118"/>
  <c r="IA118"/>
  <c r="JE120"/>
  <c r="NK120"/>
  <c r="GC120"/>
  <c r="FS120"/>
  <c r="VC120"/>
  <c r="OE120"/>
  <c r="SK120"/>
  <c r="PI120"/>
  <c r="MG116"/>
  <c r="JO116"/>
  <c r="RG116"/>
  <c r="CG116"/>
  <c r="DK116"/>
  <c r="BM116"/>
  <c r="CQ116"/>
  <c r="PS112"/>
  <c r="MQ112"/>
  <c r="DU112"/>
  <c r="GM112"/>
  <c r="VC112"/>
  <c r="RQ112"/>
  <c r="HQ112"/>
  <c r="IU112"/>
  <c r="IA111"/>
  <c r="KI111"/>
  <c r="RQ111"/>
  <c r="SA111"/>
  <c r="GM111"/>
  <c r="O111"/>
  <c r="EO111"/>
  <c r="BC117"/>
  <c r="CQ117"/>
  <c r="PI117"/>
  <c r="LM117"/>
  <c r="EY119"/>
  <c r="OO119"/>
  <c r="FI119"/>
  <c r="KS119"/>
  <c r="DA113"/>
  <c r="UI113"/>
  <c r="WD113"/>
  <c r="WD129" s="1"/>
  <c r="VM113"/>
  <c r="GW113"/>
  <c r="CG113"/>
  <c r="NU113"/>
  <c r="OY121"/>
  <c r="IU121"/>
  <c r="TO121"/>
  <c r="PS121"/>
  <c r="JO121"/>
  <c r="FI121"/>
  <c r="GW121"/>
  <c r="MQ121"/>
  <c r="WD92"/>
  <c r="WD91" s="1"/>
  <c r="WC130"/>
  <c r="AI130" s="1"/>
  <c r="US114"/>
  <c r="RQ114"/>
  <c r="RG114"/>
  <c r="AS114"/>
  <c r="HG114"/>
  <c r="CG114"/>
  <c r="IK114"/>
  <c r="QW114"/>
  <c r="OO114"/>
  <c r="LW114"/>
  <c r="LM114"/>
  <c r="EY114"/>
  <c r="O114"/>
  <c r="MQ115"/>
  <c r="UI115"/>
  <c r="NK115"/>
  <c r="DK115"/>
  <c r="VM115"/>
  <c r="BM115"/>
  <c r="KS115"/>
  <c r="US110"/>
  <c r="TY110"/>
  <c r="BW110"/>
  <c r="DA110"/>
  <c r="LC110"/>
  <c r="KI110"/>
  <c r="FS110"/>
  <c r="AI118"/>
  <c r="KI118"/>
  <c r="QC118"/>
  <c r="JO118"/>
  <c r="FS118"/>
  <c r="NA118"/>
  <c r="LM118"/>
  <c r="WC136"/>
  <c r="DA136" s="1"/>
  <c r="LM120"/>
  <c r="MQ120"/>
  <c r="QM120"/>
  <c r="DA120"/>
  <c r="NA120"/>
  <c r="CQ120"/>
  <c r="IU120"/>
  <c r="NU120"/>
  <c r="OY120"/>
  <c r="LC120"/>
  <c r="AI120"/>
  <c r="GW120"/>
  <c r="Y120"/>
  <c r="GM120"/>
  <c r="US116"/>
  <c r="UI116"/>
  <c r="QM116"/>
  <c r="OE116"/>
  <c r="BC116"/>
  <c r="KI116"/>
  <c r="JY116"/>
  <c r="FI116"/>
  <c r="Y116"/>
  <c r="GM116"/>
  <c r="LM116"/>
  <c r="EO116"/>
  <c r="TE116"/>
  <c r="FS116"/>
  <c r="BC112"/>
  <c r="US112"/>
  <c r="UI112"/>
  <c r="AI112"/>
  <c r="GW112"/>
  <c r="DK112"/>
  <c r="PI112"/>
  <c r="NU112"/>
  <c r="NK112"/>
  <c r="LC112"/>
  <c r="KS112"/>
  <c r="EO112"/>
  <c r="TO112"/>
  <c r="FS112"/>
  <c r="VC111"/>
  <c r="US111"/>
  <c r="SU111"/>
  <c r="FI111"/>
  <c r="GC111"/>
  <c r="NU111"/>
  <c r="EY111"/>
  <c r="PS111"/>
  <c r="AI111"/>
  <c r="PI111"/>
  <c r="AS111"/>
  <c r="MQ111"/>
  <c r="HG111"/>
  <c r="LW111"/>
  <c r="Y117"/>
  <c r="DK117"/>
  <c r="HQ117"/>
  <c r="QM117"/>
  <c r="JO117"/>
  <c r="NA117"/>
  <c r="HG117"/>
  <c r="O119"/>
  <c r="SK119"/>
  <c r="TE119"/>
  <c r="KI119"/>
  <c r="TO119"/>
  <c r="FS119"/>
  <c r="WC137"/>
  <c r="MQ137" s="1"/>
  <c r="RQ113"/>
  <c r="FS113"/>
  <c r="DK113"/>
  <c r="TE113"/>
  <c r="BW113"/>
  <c r="SA113"/>
  <c r="MG113"/>
  <c r="BC113"/>
  <c r="VC113"/>
  <c r="IU113"/>
  <c r="GM113"/>
  <c r="O113"/>
  <c r="US113"/>
  <c r="RG113"/>
  <c r="KS121"/>
  <c r="US121"/>
  <c r="DU121"/>
  <c r="GM121"/>
  <c r="CG121"/>
  <c r="LM121"/>
  <c r="QW121"/>
  <c r="LC121"/>
  <c r="DA121"/>
  <c r="EO121"/>
  <c r="GC121"/>
  <c r="HQ121"/>
  <c r="QM121"/>
  <c r="RG121"/>
  <c r="BW92"/>
  <c r="IA92"/>
  <c r="OE92"/>
  <c r="UI92"/>
  <c r="IK92"/>
  <c r="US92"/>
  <c r="VW117"/>
  <c r="PS117"/>
  <c r="LW117"/>
  <c r="FI117"/>
  <c r="GW117"/>
  <c r="AI117"/>
  <c r="CG117"/>
  <c r="JE117"/>
  <c r="NK117"/>
  <c r="IU117"/>
  <c r="EY117"/>
  <c r="US117"/>
  <c r="EE117"/>
  <c r="LC117"/>
  <c r="KS117"/>
  <c r="DA115"/>
  <c r="Y115"/>
  <c r="US115"/>
  <c r="JE115"/>
  <c r="NU115"/>
  <c r="DU115"/>
  <c r="TY115"/>
  <c r="IU115"/>
  <c r="AI115"/>
  <c r="BW115"/>
  <c r="OE115"/>
  <c r="LM115"/>
  <c r="BC115"/>
  <c r="O115"/>
  <c r="SU110"/>
  <c r="DU110"/>
  <c r="IU110"/>
  <c r="CQ110"/>
  <c r="QW110"/>
  <c r="RG110"/>
  <c r="RQ110"/>
  <c r="SA110"/>
  <c r="GC110"/>
  <c r="O110"/>
  <c r="EY110"/>
  <c r="LM110"/>
  <c r="LW110"/>
  <c r="MG110"/>
  <c r="MQ110"/>
  <c r="OE119"/>
  <c r="OY119"/>
  <c r="VW119"/>
  <c r="IK119"/>
  <c r="DK119"/>
  <c r="TY119"/>
  <c r="IU119"/>
  <c r="MQ119"/>
  <c r="JO119"/>
  <c r="NU119"/>
  <c r="GC119"/>
  <c r="BW119"/>
  <c r="DA119"/>
  <c r="IA119"/>
  <c r="BC119"/>
  <c r="BC118"/>
  <c r="EY118"/>
  <c r="QM118"/>
  <c r="PI118"/>
  <c r="JE118"/>
  <c r="QW118"/>
  <c r="UI118"/>
  <c r="TY118"/>
  <c r="MG118"/>
  <c r="NK118"/>
  <c r="Y118"/>
  <c r="US118"/>
  <c r="VW118"/>
  <c r="HG118"/>
  <c r="GW118"/>
  <c r="TY120"/>
  <c r="IA120"/>
  <c r="EY120"/>
  <c r="BW120"/>
  <c r="UI120"/>
  <c r="IK120"/>
  <c r="FI120"/>
  <c r="CG120"/>
  <c r="KI120"/>
  <c r="SA120"/>
  <c r="PS120"/>
  <c r="JY120"/>
  <c r="JO120"/>
  <c r="MG120"/>
  <c r="OO120"/>
  <c r="SU120"/>
  <c r="HG120"/>
  <c r="EE120"/>
  <c r="AS120"/>
  <c r="TO120"/>
  <c r="HQ120"/>
  <c r="EO120"/>
  <c r="BM120"/>
  <c r="LW120"/>
  <c r="QC120"/>
  <c r="RG120"/>
  <c r="RQ120"/>
  <c r="KS120"/>
  <c r="BC120"/>
  <c r="VM120"/>
  <c r="SU116"/>
  <c r="HG116"/>
  <c r="EE116"/>
  <c r="AS116"/>
  <c r="NA116"/>
  <c r="GC116"/>
  <c r="DA116"/>
  <c r="O116"/>
  <c r="TO116"/>
  <c r="IA116"/>
  <c r="EY116"/>
  <c r="BW116"/>
  <c r="SK116"/>
  <c r="GW116"/>
  <c r="DU116"/>
  <c r="AI116"/>
  <c r="NK116"/>
  <c r="VM116"/>
  <c r="NU116"/>
  <c r="OY116"/>
  <c r="PS116"/>
  <c r="KS116"/>
  <c r="RQ116"/>
  <c r="MQ116"/>
  <c r="VC116"/>
  <c r="LW116"/>
  <c r="JE116"/>
  <c r="QC116"/>
  <c r="LC116"/>
  <c r="SA116"/>
  <c r="JE113"/>
  <c r="OO113"/>
  <c r="NK113"/>
  <c r="QM113"/>
  <c r="EY113"/>
  <c r="HG113"/>
  <c r="IK113"/>
  <c r="SK113"/>
  <c r="AI113"/>
  <c r="DU113"/>
  <c r="CQ113"/>
  <c r="BM113"/>
  <c r="KS113"/>
  <c r="OY113"/>
  <c r="VW113"/>
  <c r="QW113"/>
  <c r="PS113"/>
  <c r="LM113"/>
  <c r="LW113"/>
  <c r="IA113"/>
  <c r="PI113"/>
  <c r="EE113"/>
  <c r="GC113"/>
  <c r="SU113"/>
  <c r="AS113"/>
  <c r="TY113"/>
  <c r="HQ113"/>
  <c r="JO113"/>
  <c r="LC113"/>
  <c r="Y113"/>
  <c r="JE121"/>
  <c r="OO121"/>
  <c r="NK121"/>
  <c r="BC121"/>
  <c r="IK121"/>
  <c r="SK121"/>
  <c r="IA121"/>
  <c r="TY121"/>
  <c r="FS121"/>
  <c r="UI121"/>
  <c r="HG121"/>
  <c r="TE121"/>
  <c r="EE121"/>
  <c r="RQ121"/>
  <c r="OE121"/>
  <c r="VM121"/>
  <c r="MG121"/>
  <c r="QC121"/>
  <c r="SA121"/>
  <c r="WD121"/>
  <c r="WD137" s="1"/>
  <c r="AS121"/>
  <c r="BM121"/>
  <c r="O121"/>
  <c r="EY121"/>
  <c r="SU121"/>
  <c r="DK121"/>
  <c r="NA121"/>
  <c r="VC121"/>
  <c r="JY121"/>
  <c r="Y121"/>
  <c r="TE112"/>
  <c r="HG112"/>
  <c r="EE112"/>
  <c r="AS112"/>
  <c r="NA112"/>
  <c r="GC112"/>
  <c r="DA112"/>
  <c r="O112"/>
  <c r="OE112"/>
  <c r="VW112"/>
  <c r="OO112"/>
  <c r="JY112"/>
  <c r="QW112"/>
  <c r="KI112"/>
  <c r="RG112"/>
  <c r="WD112"/>
  <c r="WD128" s="1"/>
  <c r="IA112"/>
  <c r="EY112"/>
  <c r="BW112"/>
  <c r="IK112"/>
  <c r="FI112"/>
  <c r="CG112"/>
  <c r="JE112"/>
  <c r="QC112"/>
  <c r="JO112"/>
  <c r="QM112"/>
  <c r="LM112"/>
  <c r="SK112"/>
  <c r="LW112"/>
  <c r="TY112"/>
  <c r="UI111"/>
  <c r="IU111"/>
  <c r="OO111"/>
  <c r="Y111"/>
  <c r="LM111"/>
  <c r="CQ111"/>
  <c r="EE111"/>
  <c r="KS111"/>
  <c r="VW111"/>
  <c r="JY111"/>
  <c r="CG111"/>
  <c r="DU111"/>
  <c r="DA111"/>
  <c r="TY111"/>
  <c r="TO111"/>
  <c r="SK111"/>
  <c r="OE111"/>
  <c r="QW111"/>
  <c r="HQ111"/>
  <c r="QM111"/>
  <c r="BC111"/>
  <c r="NA111"/>
  <c r="JO111"/>
  <c r="JE111"/>
  <c r="VM111"/>
  <c r="OY111"/>
  <c r="BW111"/>
  <c r="FS111"/>
  <c r="GW111"/>
  <c r="WD111"/>
  <c r="WD127" s="1"/>
  <c r="DK92"/>
  <c r="GM92"/>
  <c r="JO92"/>
  <c r="MQ92"/>
  <c r="PS92"/>
  <c r="SU92"/>
  <c r="VW92"/>
  <c r="FI92"/>
  <c r="LM92"/>
  <c r="RQ92"/>
  <c r="EO92"/>
  <c r="QW92"/>
  <c r="JE92"/>
  <c r="MG92"/>
  <c r="Y92"/>
  <c r="TO114"/>
  <c r="KI117"/>
  <c r="RQ115"/>
  <c r="WD110"/>
  <c r="WD126" s="1"/>
  <c r="LW119"/>
  <c r="BC92"/>
  <c r="CQ92"/>
  <c r="EE92"/>
  <c r="FS92"/>
  <c r="HG92"/>
  <c r="IU92"/>
  <c r="KI92"/>
  <c r="LW92"/>
  <c r="NK92"/>
  <c r="OY92"/>
  <c r="QM92"/>
  <c r="SA92"/>
  <c r="TO92"/>
  <c r="VC92"/>
  <c r="AS92"/>
  <c r="DU92"/>
  <c r="GW92"/>
  <c r="JY92"/>
  <c r="NA92"/>
  <c r="QC92"/>
  <c r="TE92"/>
  <c r="BM92"/>
  <c r="HQ92"/>
  <c r="NU92"/>
  <c r="TY92"/>
  <c r="DA92"/>
  <c r="PI92"/>
  <c r="SK92"/>
  <c r="SK114"/>
  <c r="LC114"/>
  <c r="QM114"/>
  <c r="JE114"/>
  <c r="OE114"/>
  <c r="VM114"/>
  <c r="NU114"/>
  <c r="VW114"/>
  <c r="CQ114"/>
  <c r="FS114"/>
  <c r="IU114"/>
  <c r="AI114"/>
  <c r="DU114"/>
  <c r="GW114"/>
  <c r="SU114"/>
  <c r="VC114"/>
  <c r="NK114"/>
  <c r="SA114"/>
  <c r="KS114"/>
  <c r="QC114"/>
  <c r="BC114"/>
  <c r="PS114"/>
  <c r="MQ114"/>
  <c r="DK114"/>
  <c r="GM114"/>
  <c r="PI114"/>
  <c r="BM114"/>
  <c r="EO114"/>
  <c r="HQ114"/>
  <c r="SA115"/>
  <c r="FS115"/>
  <c r="EO115"/>
  <c r="GC115"/>
  <c r="PI115"/>
  <c r="OO115"/>
  <c r="QC115"/>
  <c r="VC115"/>
  <c r="KI115"/>
  <c r="TE115"/>
  <c r="GW115"/>
  <c r="JY115"/>
  <c r="IK115"/>
  <c r="CQ115"/>
  <c r="PS115"/>
  <c r="TO115"/>
  <c r="AS115"/>
  <c r="HQ115"/>
  <c r="EY115"/>
  <c r="QW115"/>
  <c r="VW115"/>
  <c r="LW115"/>
  <c r="JO115"/>
  <c r="IA115"/>
  <c r="EE115"/>
  <c r="OY115"/>
  <c r="NA115"/>
  <c r="WD115"/>
  <c r="WD131" s="1"/>
  <c r="RG115"/>
  <c r="QM110"/>
  <c r="JO110"/>
  <c r="QC110"/>
  <c r="JE110"/>
  <c r="PS110"/>
  <c r="BC110"/>
  <c r="OY110"/>
  <c r="Y110"/>
  <c r="DK110"/>
  <c r="GM110"/>
  <c r="PI110"/>
  <c r="BM110"/>
  <c r="EO110"/>
  <c r="HQ110"/>
  <c r="TO110"/>
  <c r="OO110"/>
  <c r="VW110"/>
  <c r="OE110"/>
  <c r="VM110"/>
  <c r="NU110"/>
  <c r="VC110"/>
  <c r="NK110"/>
  <c r="AS110"/>
  <c r="EE110"/>
  <c r="HG110"/>
  <c r="TE110"/>
  <c r="CG110"/>
  <c r="FI110"/>
  <c r="IK110"/>
  <c r="SK118"/>
  <c r="DU118"/>
  <c r="SU118"/>
  <c r="EE118"/>
  <c r="PS118"/>
  <c r="RG118"/>
  <c r="RQ118"/>
  <c r="GC118"/>
  <c r="GM118"/>
  <c r="MQ118"/>
  <c r="OY118"/>
  <c r="KS118"/>
  <c r="TO118"/>
  <c r="HQ118"/>
  <c r="BW118"/>
  <c r="IK118"/>
  <c r="CG118"/>
  <c r="IU118"/>
  <c r="CQ118"/>
  <c r="LW118"/>
  <c r="SA118"/>
  <c r="JY118"/>
  <c r="DA118"/>
  <c r="DK118"/>
  <c r="LC118"/>
  <c r="NU118"/>
  <c r="EO118"/>
  <c r="OE118"/>
  <c r="BM118"/>
  <c r="OO118"/>
  <c r="RQ117"/>
  <c r="VC117"/>
  <c r="OY117"/>
  <c r="GC117"/>
  <c r="EO117"/>
  <c r="TY117"/>
  <c r="SK117"/>
  <c r="DA117"/>
  <c r="TO117"/>
  <c r="DU117"/>
  <c r="AS117"/>
  <c r="WD117"/>
  <c r="WD133" s="1"/>
  <c r="NU117"/>
  <c r="RG117"/>
  <c r="MQ117"/>
  <c r="JY117"/>
  <c r="OE117"/>
  <c r="IK117"/>
  <c r="O117"/>
  <c r="IA117"/>
  <c r="BM117"/>
  <c r="SU117"/>
  <c r="UI117"/>
  <c r="FS117"/>
  <c r="TE117"/>
  <c r="SA117"/>
  <c r="QC117"/>
  <c r="MG117"/>
  <c r="VM117"/>
  <c r="SA119"/>
  <c r="PS119"/>
  <c r="GM119"/>
  <c r="EO119"/>
  <c r="AI119"/>
  <c r="AS119"/>
  <c r="NA119"/>
  <c r="BM119"/>
  <c r="SU119"/>
  <c r="CG119"/>
  <c r="QM119"/>
  <c r="RG119"/>
  <c r="JY119"/>
  <c r="RQ119"/>
  <c r="JE119"/>
  <c r="VM119"/>
  <c r="HG119"/>
  <c r="PI119"/>
  <c r="UI119"/>
  <c r="GW119"/>
  <c r="US119"/>
  <c r="HQ119"/>
  <c r="DU119"/>
  <c r="WD119"/>
  <c r="WD135" s="1"/>
  <c r="QC119"/>
  <c r="NK119"/>
  <c r="QW119"/>
  <c r="LC119"/>
  <c r="VC119"/>
  <c r="WC109"/>
  <c r="F399" i="157" s="1"/>
  <c r="Y114" i="62"/>
  <c r="WC133"/>
  <c r="WC131"/>
  <c r="WC126"/>
  <c r="WC135"/>
  <c r="WC132"/>
  <c r="WC129"/>
  <c r="Y112"/>
  <c r="WC127"/>
  <c r="WF107"/>
  <c r="EY123"/>
  <c r="NA123"/>
  <c r="IA123"/>
  <c r="WD123"/>
  <c r="WF123" s="1"/>
  <c r="OO123"/>
  <c r="JE123"/>
  <c r="KS123"/>
  <c r="JO123"/>
  <c r="NK123"/>
  <c r="MQ123"/>
  <c r="VW123"/>
  <c r="IU123"/>
  <c r="QW123"/>
  <c r="JY123"/>
  <c r="Y123"/>
  <c r="GM123"/>
  <c r="PI123"/>
  <c r="DA123"/>
  <c r="DK123"/>
  <c r="LW123"/>
  <c r="SA123"/>
  <c r="GC123"/>
  <c r="HG123"/>
  <c r="RQ123"/>
  <c r="LC123"/>
  <c r="TY123"/>
  <c r="BM123"/>
  <c r="EE123"/>
  <c r="RG123"/>
  <c r="CQ123"/>
  <c r="OE123"/>
  <c r="UI123"/>
  <c r="QC123"/>
  <c r="PS123"/>
  <c r="TO123"/>
  <c r="MG123"/>
  <c r="VC123"/>
  <c r="AI123"/>
  <c r="HQ123"/>
  <c r="SU123"/>
  <c r="VM123"/>
  <c r="EO123"/>
  <c r="BC123"/>
  <c r="NU123"/>
  <c r="DU123"/>
  <c r="FS123"/>
  <c r="SK123"/>
  <c r="US123"/>
  <c r="IK123"/>
  <c r="QM123"/>
  <c r="FI123"/>
  <c r="TE123"/>
  <c r="KI123"/>
  <c r="OY123"/>
  <c r="BW123"/>
  <c r="LM123"/>
  <c r="CG123"/>
  <c r="AS123"/>
  <c r="GW123"/>
  <c r="V108"/>
  <c r="J10"/>
  <c r="F10"/>
  <c r="K674" i="157" l="1"/>
  <c r="J674"/>
  <c r="AUN674"/>
  <c r="ASX674"/>
  <c r="ARH674"/>
  <c r="APR674"/>
  <c r="AOB674"/>
  <c r="AML674"/>
  <c r="AKV674"/>
  <c r="AJF674"/>
  <c r="AHP674"/>
  <c r="AFZ674"/>
  <c r="AEJ674"/>
  <c r="ACT674"/>
  <c r="ABD674"/>
  <c r="ZN674"/>
  <c r="XX674"/>
  <c r="WH674"/>
  <c r="UR674"/>
  <c r="TB674"/>
  <c r="RL674"/>
  <c r="PV674"/>
  <c r="OF674"/>
  <c r="MP674"/>
  <c r="KZ674"/>
  <c r="JJ674"/>
  <c r="HT674"/>
  <c r="GD674"/>
  <c r="EN674"/>
  <c r="CX674"/>
  <c r="BH674"/>
  <c r="R674"/>
  <c r="ATS674"/>
  <c r="ASC674"/>
  <c r="AQM674"/>
  <c r="AOW674"/>
  <c r="ANG674"/>
  <c r="ALQ674"/>
  <c r="AKA674"/>
  <c r="AIK674"/>
  <c r="AGU674"/>
  <c r="AFE674"/>
  <c r="ADO674"/>
  <c r="ABY674"/>
  <c r="AAI674"/>
  <c r="YS674"/>
  <c r="XC674"/>
  <c r="VM674"/>
  <c r="TW674"/>
  <c r="SG674"/>
  <c r="QQ674"/>
  <c r="PA674"/>
  <c r="NK674"/>
  <c r="LU674"/>
  <c r="KE674"/>
  <c r="IO674"/>
  <c r="GY674"/>
  <c r="FI674"/>
  <c r="DS674"/>
  <c r="CC674"/>
  <c r="AM674"/>
  <c r="G207"/>
  <c r="H207"/>
  <c r="F207"/>
  <c r="J13" i="62"/>
  <c r="J14"/>
  <c r="K14" s="1"/>
  <c r="J16"/>
  <c r="K16" s="1"/>
  <c r="J17"/>
  <c r="K17" s="1"/>
  <c r="K130" s="1"/>
  <c r="O130" s="1"/>
  <c r="J19"/>
  <c r="K19" s="1"/>
  <c r="J21"/>
  <c r="K21" s="1"/>
  <c r="J22"/>
  <c r="K22" s="1"/>
  <c r="J23"/>
  <c r="K23" s="1"/>
  <c r="J24"/>
  <c r="K24" s="1"/>
  <c r="J25"/>
  <c r="K25" s="1"/>
  <c r="K138" s="1"/>
  <c r="O138" s="1"/>
  <c r="J12"/>
  <c r="J15"/>
  <c r="K15" s="1"/>
  <c r="K128" s="1"/>
  <c r="O128" s="1"/>
  <c r="J18"/>
  <c r="K18" s="1"/>
  <c r="K131" s="1"/>
  <c r="O131" s="1"/>
  <c r="J20"/>
  <c r="K20" s="1"/>
  <c r="JE128"/>
  <c r="IA134"/>
  <c r="US128"/>
  <c r="PS128"/>
  <c r="JY134"/>
  <c r="GC128"/>
  <c r="EY128"/>
  <c r="MQ128"/>
  <c r="QC128"/>
  <c r="EY137"/>
  <c r="LM134"/>
  <c r="VM130"/>
  <c r="IK128"/>
  <c r="AS128"/>
  <c r="OE128"/>
  <c r="NA128"/>
  <c r="IA128"/>
  <c r="OY128"/>
  <c r="QW128"/>
  <c r="LW134"/>
  <c r="MG134"/>
  <c r="BM134"/>
  <c r="TO134"/>
  <c r="IU130"/>
  <c r="GM128"/>
  <c r="KS128"/>
  <c r="TY128"/>
  <c r="EO128"/>
  <c r="GW128"/>
  <c r="LM128"/>
  <c r="JY128"/>
  <c r="SA128"/>
  <c r="HG128"/>
  <c r="VM128"/>
  <c r="DA128"/>
  <c r="BW128"/>
  <c r="MG128"/>
  <c r="SK128"/>
  <c r="TY136"/>
  <c r="OO134"/>
  <c r="GM134"/>
  <c r="FS134"/>
  <c r="TE134"/>
  <c r="JO134"/>
  <c r="DA134"/>
  <c r="GC134"/>
  <c r="NU130"/>
  <c r="RG130"/>
  <c r="IU128"/>
  <c r="Y128"/>
  <c r="CG128"/>
  <c r="LC128"/>
  <c r="KI128"/>
  <c r="UI128"/>
  <c r="VC128"/>
  <c r="TE128"/>
  <c r="TO128"/>
  <c r="AI128"/>
  <c r="OO128"/>
  <c r="NU128"/>
  <c r="JO128"/>
  <c r="BC128"/>
  <c r="FS128"/>
  <c r="PI128"/>
  <c r="RG128"/>
  <c r="LW128"/>
  <c r="HQ128"/>
  <c r="SU128"/>
  <c r="QM128"/>
  <c r="EE128"/>
  <c r="FI128"/>
  <c r="NK128"/>
  <c r="VW128"/>
  <c r="DK128"/>
  <c r="DU128"/>
  <c r="RQ128"/>
  <c r="BM128"/>
  <c r="VW109"/>
  <c r="RG136"/>
  <c r="FS137"/>
  <c r="GM136"/>
  <c r="BW136"/>
  <c r="OY109"/>
  <c r="RG137"/>
  <c r="VM134"/>
  <c r="KS134"/>
  <c r="IU134"/>
  <c r="SU134"/>
  <c r="KI134"/>
  <c r="HG134"/>
  <c r="UI134"/>
  <c r="SK134"/>
  <c r="NU134"/>
  <c r="CG134"/>
  <c r="AI134"/>
  <c r="RQ134"/>
  <c r="EO134"/>
  <c r="OY134"/>
  <c r="US134"/>
  <c r="KS130"/>
  <c r="CG130"/>
  <c r="OO130"/>
  <c r="MQ134"/>
  <c r="NK134"/>
  <c r="BC134"/>
  <c r="IK134"/>
  <c r="HQ134"/>
  <c r="GW134"/>
  <c r="NA134"/>
  <c r="QC134"/>
  <c r="QM134"/>
  <c r="DK134"/>
  <c r="EY134"/>
  <c r="JE134"/>
  <c r="PS134"/>
  <c r="TY134"/>
  <c r="SA134"/>
  <c r="LC134"/>
  <c r="OE134"/>
  <c r="QW134"/>
  <c r="CQ134"/>
  <c r="Y134"/>
  <c r="AS134"/>
  <c r="BW134"/>
  <c r="RG134"/>
  <c r="FI134"/>
  <c r="DU134"/>
  <c r="VW134"/>
  <c r="PI134"/>
  <c r="VC134"/>
  <c r="JO130"/>
  <c r="GW130"/>
  <c r="VW130"/>
  <c r="QM130"/>
  <c r="MQ130"/>
  <c r="EE130"/>
  <c r="LM130"/>
  <c r="KS109"/>
  <c r="NU109"/>
  <c r="QW109"/>
  <c r="DU136"/>
  <c r="VM136"/>
  <c r="NU136"/>
  <c r="UI109"/>
  <c r="PS109"/>
  <c r="JE109"/>
  <c r="CQ137"/>
  <c r="NK137"/>
  <c r="Y137"/>
  <c r="BC137"/>
  <c r="FI136"/>
  <c r="VW136"/>
  <c r="CQ136"/>
  <c r="OY136"/>
  <c r="PI136"/>
  <c r="HQ136"/>
  <c r="BM136"/>
  <c r="MQ109"/>
  <c r="TO109"/>
  <c r="BM109"/>
  <c r="GW109"/>
  <c r="IK109"/>
  <c r="NA109"/>
  <c r="BW109"/>
  <c r="BC109"/>
  <c r="FI137"/>
  <c r="DU137"/>
  <c r="PS137"/>
  <c r="BM137"/>
  <c r="TY137"/>
  <c r="VW137"/>
  <c r="QC137"/>
  <c r="DA130"/>
  <c r="BW130"/>
  <c r="GM130"/>
  <c r="TY130"/>
  <c r="HG130"/>
  <c r="QW130"/>
  <c r="PI130"/>
  <c r="CQ130"/>
  <c r="BM130"/>
  <c r="GC130"/>
  <c r="EY130"/>
  <c r="VC130"/>
  <c r="FI130"/>
  <c r="Y130"/>
  <c r="TE130"/>
  <c r="BC130"/>
  <c r="IK130"/>
  <c r="US130"/>
  <c r="FS130"/>
  <c r="JE130"/>
  <c r="EO130"/>
  <c r="JY130"/>
  <c r="SK130"/>
  <c r="RQ130"/>
  <c r="TO130"/>
  <c r="OE130"/>
  <c r="NK130"/>
  <c r="LC130"/>
  <c r="SU130"/>
  <c r="DK130"/>
  <c r="SA130"/>
  <c r="LW130"/>
  <c r="DU130"/>
  <c r="PS130"/>
  <c r="AS130"/>
  <c r="MG130"/>
  <c r="NA130"/>
  <c r="IA130"/>
  <c r="QC130"/>
  <c r="OY130"/>
  <c r="HQ130"/>
  <c r="UI130"/>
  <c r="KI130"/>
  <c r="JE136"/>
  <c r="KI136"/>
  <c r="EO136"/>
  <c r="GC136"/>
  <c r="IA136"/>
  <c r="JY136"/>
  <c r="CG136"/>
  <c r="QC136"/>
  <c r="OE136"/>
  <c r="US136"/>
  <c r="TE136"/>
  <c r="OO136"/>
  <c r="NA136"/>
  <c r="RQ136"/>
  <c r="KS136"/>
  <c r="WC125"/>
  <c r="FI125" s="1"/>
  <c r="QM109"/>
  <c r="IU109"/>
  <c r="MG109"/>
  <c r="IA109"/>
  <c r="FI109"/>
  <c r="PI109"/>
  <c r="LC109"/>
  <c r="RG109"/>
  <c r="CQ109"/>
  <c r="DK109"/>
  <c r="AI109"/>
  <c r="RQ109"/>
  <c r="EE109"/>
  <c r="KI109"/>
  <c r="EE137"/>
  <c r="US137"/>
  <c r="GW137"/>
  <c r="AS137"/>
  <c r="OY137"/>
  <c r="KS137"/>
  <c r="OE137"/>
  <c r="NU137"/>
  <c r="HG137"/>
  <c r="DA137"/>
  <c r="NA137"/>
  <c r="AI137"/>
  <c r="JO137"/>
  <c r="VM137"/>
  <c r="LW137"/>
  <c r="Y109"/>
  <c r="MQ136"/>
  <c r="JO136"/>
  <c r="SA136"/>
  <c r="EY136"/>
  <c r="FS136"/>
  <c r="DK136"/>
  <c r="HG136"/>
  <c r="QW136"/>
  <c r="QM136"/>
  <c r="IU136"/>
  <c r="SU136"/>
  <c r="LC136"/>
  <c r="AS136"/>
  <c r="EE136"/>
  <c r="LW136"/>
  <c r="MG136"/>
  <c r="NK136"/>
  <c r="BC136"/>
  <c r="UI136"/>
  <c r="TO136"/>
  <c r="SK136"/>
  <c r="VC136"/>
  <c r="PS136"/>
  <c r="IK136"/>
  <c r="GW136"/>
  <c r="LM136"/>
  <c r="Y136"/>
  <c r="AI136"/>
  <c r="JY109"/>
  <c r="NK109"/>
  <c r="JO109"/>
  <c r="VC109"/>
  <c r="EO109"/>
  <c r="DU109"/>
  <c r="FS109"/>
  <c r="TY109"/>
  <c r="CG109"/>
  <c r="SU109"/>
  <c r="US109"/>
  <c r="EY109"/>
  <c r="AS109"/>
  <c r="SK109"/>
  <c r="OE109"/>
  <c r="LM109"/>
  <c r="LW109"/>
  <c r="HG109"/>
  <c r="HQ109"/>
  <c r="TE109"/>
  <c r="VM109"/>
  <c r="GM109"/>
  <c r="GC109"/>
  <c r="OO109"/>
  <c r="DA109"/>
  <c r="O109"/>
  <c r="WD109"/>
  <c r="WD125" s="1"/>
  <c r="WD124" s="1"/>
  <c r="SA109"/>
  <c r="QC109"/>
  <c r="SK137"/>
  <c r="UI137"/>
  <c r="HQ137"/>
  <c r="BW137"/>
  <c r="GM137"/>
  <c r="DK137"/>
  <c r="PI137"/>
  <c r="TE137"/>
  <c r="LM137"/>
  <c r="RQ137"/>
  <c r="QM137"/>
  <c r="OO137"/>
  <c r="KI137"/>
  <c r="JY137"/>
  <c r="CG137"/>
  <c r="GC137"/>
  <c r="IK137"/>
  <c r="SU137"/>
  <c r="TO137"/>
  <c r="EO137"/>
  <c r="IA137"/>
  <c r="IU137"/>
  <c r="SA137"/>
  <c r="QW137"/>
  <c r="VC137"/>
  <c r="MG137"/>
  <c r="LC137"/>
  <c r="JE137"/>
  <c r="OE127"/>
  <c r="IA127"/>
  <c r="LW127"/>
  <c r="IU127"/>
  <c r="EE127"/>
  <c r="DK127"/>
  <c r="RQ127"/>
  <c r="KI127"/>
  <c r="GM127"/>
  <c r="US127"/>
  <c r="DA127"/>
  <c r="KS127"/>
  <c r="RG127"/>
  <c r="PS127"/>
  <c r="LC127"/>
  <c r="TY127"/>
  <c r="DU127"/>
  <c r="EO127"/>
  <c r="HG127"/>
  <c r="GW127"/>
  <c r="EY127"/>
  <c r="HQ127"/>
  <c r="BW127"/>
  <c r="JO127"/>
  <c r="QM127"/>
  <c r="NK127"/>
  <c r="BC127"/>
  <c r="SA127"/>
  <c r="AI127"/>
  <c r="JY127"/>
  <c r="Y127"/>
  <c r="NA127"/>
  <c r="QW127"/>
  <c r="SU127"/>
  <c r="TO127"/>
  <c r="VM127"/>
  <c r="OO127"/>
  <c r="IK127"/>
  <c r="SK127"/>
  <c r="CG127"/>
  <c r="CQ127"/>
  <c r="NU127"/>
  <c r="OY127"/>
  <c r="LM127"/>
  <c r="BM127"/>
  <c r="TE127"/>
  <c r="GC127"/>
  <c r="UI127"/>
  <c r="FS127"/>
  <c r="AS127"/>
  <c r="PI127"/>
  <c r="MQ127"/>
  <c r="FI127"/>
  <c r="VW127"/>
  <c r="MG127"/>
  <c r="VC127"/>
  <c r="JE127"/>
  <c r="QC127"/>
  <c r="VM129"/>
  <c r="JY129"/>
  <c r="SU129"/>
  <c r="NA129"/>
  <c r="PI129"/>
  <c r="TO129"/>
  <c r="VC129"/>
  <c r="OO129"/>
  <c r="GM129"/>
  <c r="TE129"/>
  <c r="SK129"/>
  <c r="QC129"/>
  <c r="NU129"/>
  <c r="NK129"/>
  <c r="EO129"/>
  <c r="FI129"/>
  <c r="UI129"/>
  <c r="IU129"/>
  <c r="HG129"/>
  <c r="FS129"/>
  <c r="CG129"/>
  <c r="TY129"/>
  <c r="KI129"/>
  <c r="RQ129"/>
  <c r="LW129"/>
  <c r="BC129"/>
  <c r="VW129"/>
  <c r="QM129"/>
  <c r="DK129"/>
  <c r="JE129"/>
  <c r="DU129"/>
  <c r="OE129"/>
  <c r="BW129"/>
  <c r="Y129"/>
  <c r="OY129"/>
  <c r="LM129"/>
  <c r="HQ129"/>
  <c r="GW129"/>
  <c r="BM129"/>
  <c r="CQ129"/>
  <c r="JO129"/>
  <c r="LC129"/>
  <c r="PS129"/>
  <c r="EE129"/>
  <c r="IK129"/>
  <c r="US129"/>
  <c r="AS129"/>
  <c r="IA129"/>
  <c r="GC129"/>
  <c r="EY129"/>
  <c r="AI129"/>
  <c r="DA129"/>
  <c r="RG129"/>
  <c r="KS129"/>
  <c r="MQ129"/>
  <c r="SA129"/>
  <c r="QW129"/>
  <c r="MG129"/>
  <c r="IA132"/>
  <c r="QM132"/>
  <c r="GW132"/>
  <c r="PS132"/>
  <c r="RG132"/>
  <c r="GM132"/>
  <c r="VC132"/>
  <c r="JE132"/>
  <c r="RQ132"/>
  <c r="GC132"/>
  <c r="AI132"/>
  <c r="LM132"/>
  <c r="QW132"/>
  <c r="HG132"/>
  <c r="BW132"/>
  <c r="QC132"/>
  <c r="BC132"/>
  <c r="MQ132"/>
  <c r="NU132"/>
  <c r="DA132"/>
  <c r="SK132"/>
  <c r="PI132"/>
  <c r="MG132"/>
  <c r="TY132"/>
  <c r="JO132"/>
  <c r="KI132"/>
  <c r="EO132"/>
  <c r="AS132"/>
  <c r="TO132"/>
  <c r="EY132"/>
  <c r="BM132"/>
  <c r="US132"/>
  <c r="VW132"/>
  <c r="IK132"/>
  <c r="LW132"/>
  <c r="IU132"/>
  <c r="LC132"/>
  <c r="OY132"/>
  <c r="VM132"/>
  <c r="CQ132"/>
  <c r="Y132"/>
  <c r="OE132"/>
  <c r="HQ132"/>
  <c r="CG132"/>
  <c r="EE132"/>
  <c r="SA132"/>
  <c r="KS132"/>
  <c r="NK132"/>
  <c r="NA132"/>
  <c r="FS132"/>
  <c r="DU132"/>
  <c r="DK132"/>
  <c r="OO132"/>
  <c r="UI132"/>
  <c r="JY132"/>
  <c r="TE132"/>
  <c r="SU132"/>
  <c r="FI132"/>
  <c r="KS135"/>
  <c r="IK135"/>
  <c r="OY135"/>
  <c r="SU135"/>
  <c r="FI135"/>
  <c r="QC135"/>
  <c r="EO135"/>
  <c r="EE135"/>
  <c r="VW135"/>
  <c r="UI135"/>
  <c r="EY135"/>
  <c r="QM135"/>
  <c r="IU135"/>
  <c r="MQ135"/>
  <c r="OE135"/>
  <c r="VC135"/>
  <c r="LW135"/>
  <c r="NU135"/>
  <c r="BW135"/>
  <c r="PI135"/>
  <c r="BM135"/>
  <c r="IA135"/>
  <c r="NK135"/>
  <c r="DU135"/>
  <c r="SK135"/>
  <c r="CQ135"/>
  <c r="TO135"/>
  <c r="RQ135"/>
  <c r="PS135"/>
  <c r="JO135"/>
  <c r="CG135"/>
  <c r="HG135"/>
  <c r="KI135"/>
  <c r="LC135"/>
  <c r="NA135"/>
  <c r="DA135"/>
  <c r="JE135"/>
  <c r="MG135"/>
  <c r="FS135"/>
  <c r="GC135"/>
  <c r="RG135"/>
  <c r="US135"/>
  <c r="AS135"/>
  <c r="BC135"/>
  <c r="QW135"/>
  <c r="JY135"/>
  <c r="Y135"/>
  <c r="GW135"/>
  <c r="TE135"/>
  <c r="TY135"/>
  <c r="OO135"/>
  <c r="LM135"/>
  <c r="HQ135"/>
  <c r="AI135"/>
  <c r="DK135"/>
  <c r="GM135"/>
  <c r="SA135"/>
  <c r="VM135"/>
  <c r="GC126"/>
  <c r="GM126"/>
  <c r="IK126"/>
  <c r="RG126"/>
  <c r="QM126"/>
  <c r="PS126"/>
  <c r="LC126"/>
  <c r="EO126"/>
  <c r="EY126"/>
  <c r="GW126"/>
  <c r="IU126"/>
  <c r="NK126"/>
  <c r="OE126"/>
  <c r="LM126"/>
  <c r="EE126"/>
  <c r="NA126"/>
  <c r="PI126"/>
  <c r="AS126"/>
  <c r="KI126"/>
  <c r="JO126"/>
  <c r="BC126"/>
  <c r="QC126"/>
  <c r="HQ126"/>
  <c r="IA126"/>
  <c r="SU126"/>
  <c r="VM126"/>
  <c r="US126"/>
  <c r="TY126"/>
  <c r="OO126"/>
  <c r="Y126"/>
  <c r="CG126"/>
  <c r="HG126"/>
  <c r="QW126"/>
  <c r="RQ126"/>
  <c r="OY126"/>
  <c r="JE126"/>
  <c r="TO126"/>
  <c r="AI126"/>
  <c r="CQ126"/>
  <c r="NU126"/>
  <c r="MQ126"/>
  <c r="LW126"/>
  <c r="UI126"/>
  <c r="DA126"/>
  <c r="DK126"/>
  <c r="FI126"/>
  <c r="TE126"/>
  <c r="JY126"/>
  <c r="KS126"/>
  <c r="SA126"/>
  <c r="BM126"/>
  <c r="BW126"/>
  <c r="DU126"/>
  <c r="FS126"/>
  <c r="VC126"/>
  <c r="VW126"/>
  <c r="SK126"/>
  <c r="MG126"/>
  <c r="VC131"/>
  <c r="JY131"/>
  <c r="OO131"/>
  <c r="NK131"/>
  <c r="QM131"/>
  <c r="LC131"/>
  <c r="MG131"/>
  <c r="QC131"/>
  <c r="OE131"/>
  <c r="BW131"/>
  <c r="AI131"/>
  <c r="SK131"/>
  <c r="HG131"/>
  <c r="EY131"/>
  <c r="BM131"/>
  <c r="NA131"/>
  <c r="GM131"/>
  <c r="VM131"/>
  <c r="KI131"/>
  <c r="PS131"/>
  <c r="FI131"/>
  <c r="HQ131"/>
  <c r="EO131"/>
  <c r="CG131"/>
  <c r="IU131"/>
  <c r="Y131"/>
  <c r="GW131"/>
  <c r="TE131"/>
  <c r="EE131"/>
  <c r="JO131"/>
  <c r="OY131"/>
  <c r="BC131"/>
  <c r="RG131"/>
  <c r="NU131"/>
  <c r="LW131"/>
  <c r="QW131"/>
  <c r="VW131"/>
  <c r="LM131"/>
  <c r="RQ131"/>
  <c r="GC131"/>
  <c r="DK131"/>
  <c r="FS131"/>
  <c r="DU131"/>
  <c r="SU131"/>
  <c r="IK131"/>
  <c r="CQ131"/>
  <c r="JE131"/>
  <c r="KS131"/>
  <c r="SA131"/>
  <c r="MQ131"/>
  <c r="DA131"/>
  <c r="TY131"/>
  <c r="AS131"/>
  <c r="TO131"/>
  <c r="PI131"/>
  <c r="US131"/>
  <c r="UI131"/>
  <c r="IA131"/>
  <c r="RG133"/>
  <c r="SA133"/>
  <c r="BC133"/>
  <c r="PS133"/>
  <c r="KS133"/>
  <c r="JY133"/>
  <c r="NK133"/>
  <c r="QC133"/>
  <c r="OY133"/>
  <c r="VM133"/>
  <c r="MG133"/>
  <c r="LW133"/>
  <c r="RQ133"/>
  <c r="TY133"/>
  <c r="GW133"/>
  <c r="UI133"/>
  <c r="IU133"/>
  <c r="IA133"/>
  <c r="SU133"/>
  <c r="HG133"/>
  <c r="DK133"/>
  <c r="GM133"/>
  <c r="HQ133"/>
  <c r="FI133"/>
  <c r="GC133"/>
  <c r="AI133"/>
  <c r="DA133"/>
  <c r="CQ133"/>
  <c r="EE133"/>
  <c r="QW133"/>
  <c r="LM133"/>
  <c r="KI133"/>
  <c r="MQ133"/>
  <c r="NU133"/>
  <c r="JO133"/>
  <c r="JE133"/>
  <c r="VW133"/>
  <c r="LC133"/>
  <c r="OE133"/>
  <c r="OO133"/>
  <c r="QM133"/>
  <c r="VC133"/>
  <c r="IK133"/>
  <c r="US133"/>
  <c r="TO133"/>
  <c r="FS133"/>
  <c r="PI133"/>
  <c r="NA133"/>
  <c r="DU133"/>
  <c r="CG133"/>
  <c r="Y133"/>
  <c r="BM133"/>
  <c r="EY133"/>
  <c r="AS133"/>
  <c r="EO133"/>
  <c r="SK133"/>
  <c r="BW133"/>
  <c r="TE133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12"/>
  <c r="H12" s="1"/>
  <c r="I12" s="1"/>
  <c r="K12" s="1"/>
  <c r="G13"/>
  <c r="H13" s="1"/>
  <c r="I13" s="1"/>
  <c r="K13" s="1"/>
  <c r="G14"/>
  <c r="H14" s="1"/>
  <c r="G15"/>
  <c r="H15" s="1"/>
  <c r="I10"/>
  <c r="K10" s="1"/>
  <c r="K123" s="1"/>
  <c r="ATT674" i="157" l="1"/>
  <c r="ASD674"/>
  <c r="AQN674"/>
  <c r="AOX674"/>
  <c r="ANH674"/>
  <c r="ALR674"/>
  <c r="AKB674"/>
  <c r="AIL674"/>
  <c r="AGV674"/>
  <c r="AFF674"/>
  <c r="ADP674"/>
  <c r="ABZ674"/>
  <c r="AAJ674"/>
  <c r="YT674"/>
  <c r="XD674"/>
  <c r="VN674"/>
  <c r="TX674"/>
  <c r="SH674"/>
  <c r="QR674"/>
  <c r="PB674"/>
  <c r="NL674"/>
  <c r="LV674"/>
  <c r="KF674"/>
  <c r="IP674"/>
  <c r="GZ674"/>
  <c r="FJ674"/>
  <c r="DT674"/>
  <c r="CD674"/>
  <c r="AN674"/>
  <c r="AUO674"/>
  <c r="ASY674"/>
  <c r="ARI674"/>
  <c r="APS674"/>
  <c r="AOC674"/>
  <c r="AMM674"/>
  <c r="AKW674"/>
  <c r="AJG674"/>
  <c r="AHQ674"/>
  <c r="AGA674"/>
  <c r="AEK674"/>
  <c r="ACU674"/>
  <c r="ABE674"/>
  <c r="ZO674"/>
  <c r="XY674"/>
  <c r="WI674"/>
  <c r="US674"/>
  <c r="TC674"/>
  <c r="RM674"/>
  <c r="PW674"/>
  <c r="OG674"/>
  <c r="MQ674"/>
  <c r="LA674"/>
  <c r="JK674"/>
  <c r="HU674"/>
  <c r="GE674"/>
  <c r="EO674"/>
  <c r="CY674"/>
  <c r="BI674"/>
  <c r="S674"/>
  <c r="ATU674"/>
  <c r="ASE674"/>
  <c r="AQO674"/>
  <c r="AOY674"/>
  <c r="ANI674"/>
  <c r="ALS674"/>
  <c r="AKC674"/>
  <c r="AIM674"/>
  <c r="AGW674"/>
  <c r="AFG674"/>
  <c r="ADQ674"/>
  <c r="ACA674"/>
  <c r="AAK674"/>
  <c r="YU674"/>
  <c r="XE674"/>
  <c r="VO674"/>
  <c r="TY674"/>
  <c r="SI674"/>
  <c r="QS674"/>
  <c r="PC674"/>
  <c r="NM674"/>
  <c r="LW674"/>
  <c r="KG674"/>
  <c r="IQ674"/>
  <c r="HA674"/>
  <c r="FK674"/>
  <c r="DU674"/>
  <c r="CE674"/>
  <c r="AO674"/>
  <c r="AUP674"/>
  <c r="ASZ674"/>
  <c r="ARJ674"/>
  <c r="APT674"/>
  <c r="AOD674"/>
  <c r="AMN674"/>
  <c r="AKX674"/>
  <c r="AJH674"/>
  <c r="AHR674"/>
  <c r="AGB674"/>
  <c r="AEL674"/>
  <c r="ACV674"/>
  <c r="ABF674"/>
  <c r="ZP674"/>
  <c r="XZ674"/>
  <c r="WJ674"/>
  <c r="UT674"/>
  <c r="TD674"/>
  <c r="RN674"/>
  <c r="PX674"/>
  <c r="OH674"/>
  <c r="MR674"/>
  <c r="LB674"/>
  <c r="JL674"/>
  <c r="HV674"/>
  <c r="GF674"/>
  <c r="EP674"/>
  <c r="CZ674"/>
  <c r="BJ674"/>
  <c r="T674"/>
  <c r="AVI674"/>
  <c r="L18" i="62"/>
  <c r="O18"/>
  <c r="L24"/>
  <c r="O24"/>
  <c r="L22"/>
  <c r="O22"/>
  <c r="L19"/>
  <c r="O19"/>
  <c r="L16"/>
  <c r="O16"/>
  <c r="L20"/>
  <c r="O20"/>
  <c r="L15"/>
  <c r="O15"/>
  <c r="L25"/>
  <c r="O25"/>
  <c r="L23"/>
  <c r="O23"/>
  <c r="L21"/>
  <c r="O21"/>
  <c r="L17"/>
  <c r="O17"/>
  <c r="L14"/>
  <c r="O14"/>
  <c r="AS125"/>
  <c r="BM125"/>
  <c r="JO125"/>
  <c r="QC125"/>
  <c r="CG125"/>
  <c r="KS125"/>
  <c r="SK125"/>
  <c r="HQ125"/>
  <c r="LC125"/>
  <c r="OO125"/>
  <c r="VC125"/>
  <c r="NA125"/>
  <c r="CQ125"/>
  <c r="QM125"/>
  <c r="BC125"/>
  <c r="AI125"/>
  <c r="BW125"/>
  <c r="GC125"/>
  <c r="HG125"/>
  <c r="SA125"/>
  <c r="JE125"/>
  <c r="PS125"/>
  <c r="RQ125"/>
  <c r="TE125"/>
  <c r="VW125"/>
  <c r="GM125"/>
  <c r="KI125"/>
  <c r="GW125"/>
  <c r="OE125"/>
  <c r="NU125"/>
  <c r="NK125"/>
  <c r="PI125"/>
  <c r="IA125"/>
  <c r="SU125"/>
  <c r="Y125"/>
  <c r="MG125"/>
  <c r="RG125"/>
  <c r="IU125"/>
  <c r="TY125"/>
  <c r="LM125"/>
  <c r="DK125"/>
  <c r="LW125"/>
  <c r="DU125"/>
  <c r="OY125"/>
  <c r="MQ125"/>
  <c r="QW125"/>
  <c r="VM125"/>
  <c r="IK125"/>
  <c r="DA125"/>
  <c r="EY125"/>
  <c r="JY125"/>
  <c r="FS125"/>
  <c r="EO125"/>
  <c r="EE125"/>
  <c r="TO125"/>
  <c r="US125"/>
  <c r="UI125"/>
  <c r="WD108"/>
  <c r="L10"/>
  <c r="N10" s="1"/>
  <c r="L12"/>
  <c r="L125" s="1"/>
  <c r="K125"/>
  <c r="O125" s="1"/>
  <c r="O12"/>
  <c r="L13"/>
  <c r="O13"/>
  <c r="L123"/>
  <c r="O123"/>
  <c r="K97"/>
  <c r="O97" s="1"/>
  <c r="K95"/>
  <c r="O95" s="1"/>
  <c r="K105"/>
  <c r="O105" s="1"/>
  <c r="K90"/>
  <c r="O90" s="1"/>
  <c r="O10"/>
  <c r="K98"/>
  <c r="O98" s="1"/>
  <c r="K133"/>
  <c r="O133" s="1"/>
  <c r="K137"/>
  <c r="O137" s="1"/>
  <c r="K134"/>
  <c r="O134" s="1"/>
  <c r="K135"/>
  <c r="O135" s="1"/>
  <c r="K132"/>
  <c r="O132" s="1"/>
  <c r="K136"/>
  <c r="O136" s="1"/>
  <c r="H11"/>
  <c r="K129"/>
  <c r="O129" s="1"/>
  <c r="K127"/>
  <c r="O127" s="1"/>
  <c r="K126"/>
  <c r="O126" s="1"/>
  <c r="AVK674" i="157" l="1"/>
  <c r="AVJ674"/>
  <c r="L105" i="62"/>
  <c r="L138"/>
  <c r="L95"/>
  <c r="L128"/>
  <c r="N123"/>
  <c r="L97"/>
  <c r="L130"/>
  <c r="L98"/>
  <c r="L131"/>
  <c r="K94"/>
  <c r="O94" s="1"/>
  <c r="K92"/>
  <c r="O92" s="1"/>
  <c r="K103"/>
  <c r="O103" s="1"/>
  <c r="K102"/>
  <c r="O102" s="1"/>
  <c r="K101"/>
  <c r="O101" s="1"/>
  <c r="K100"/>
  <c r="O100" s="1"/>
  <c r="K93"/>
  <c r="O93" s="1"/>
  <c r="K96"/>
  <c r="O96" s="1"/>
  <c r="K99"/>
  <c r="O99" s="1"/>
  <c r="K104"/>
  <c r="O104" s="1"/>
  <c r="L90"/>
  <c r="N90" s="1"/>
  <c r="L92"/>
  <c r="L93" l="1"/>
  <c r="L126"/>
  <c r="L100"/>
  <c r="L133"/>
  <c r="L101"/>
  <c r="L134"/>
  <c r="L94"/>
  <c r="L127"/>
  <c r="L96"/>
  <c r="L129"/>
  <c r="L104"/>
  <c r="L137"/>
  <c r="L102"/>
  <c r="L135"/>
  <c r="L103"/>
  <c r="L136"/>
  <c r="L99"/>
  <c r="L132"/>
  <c r="L11"/>
  <c r="L91" l="1"/>
  <c r="L124"/>
  <c r="N258" i="55" l="1"/>
  <c r="F258"/>
  <c r="G258" s="1"/>
  <c r="N255"/>
  <c r="F255"/>
  <c r="G255" s="1"/>
  <c r="N124"/>
  <c r="J124"/>
  <c r="G124"/>
  <c r="L124" s="1"/>
  <c r="N123"/>
  <c r="J123"/>
  <c r="G123"/>
  <c r="L123" s="1"/>
  <c r="N125"/>
  <c r="J125"/>
  <c r="G125"/>
  <c r="L125" s="1"/>
  <c r="N129"/>
  <c r="J129"/>
  <c r="G129"/>
  <c r="L129" s="1"/>
  <c r="N128"/>
  <c r="J128"/>
  <c r="G128"/>
  <c r="L128" s="1"/>
  <c r="N127"/>
  <c r="J127"/>
  <c r="G127"/>
  <c r="L127" s="1"/>
  <c r="N126"/>
  <c r="J126"/>
  <c r="G126"/>
  <c r="L126" s="1"/>
  <c r="N122"/>
  <c r="J122"/>
  <c r="G122"/>
  <c r="L122" s="1"/>
  <c r="N121"/>
  <c r="J121"/>
  <c r="G121"/>
  <c r="L121" s="1"/>
  <c r="N120"/>
  <c r="J120"/>
  <c r="G120"/>
  <c r="L120" s="1"/>
  <c r="N119"/>
  <c r="J119"/>
  <c r="G119"/>
  <c r="L119" s="1"/>
  <c r="N118"/>
  <c r="J118"/>
  <c r="G118"/>
  <c r="L118" s="1"/>
  <c r="N117"/>
  <c r="J117"/>
  <c r="G117"/>
  <c r="L117" s="1"/>
  <c r="N116"/>
  <c r="J116"/>
  <c r="G116"/>
  <c r="L116" s="1"/>
  <c r="N115"/>
  <c r="J115"/>
  <c r="G115"/>
  <c r="L115" s="1"/>
  <c r="N114"/>
  <c r="J114"/>
  <c r="G114"/>
  <c r="L114" s="1"/>
  <c r="F257"/>
  <c r="F254"/>
  <c r="F256"/>
  <c r="G256" s="1"/>
  <c r="L256" s="1"/>
  <c r="N250"/>
  <c r="G250"/>
  <c r="L250" s="1"/>
  <c r="N249"/>
  <c r="G249"/>
  <c r="L249" s="1"/>
  <c r="N251"/>
  <c r="G251"/>
  <c r="L251" s="1"/>
  <c r="N248"/>
  <c r="G248"/>
  <c r="L248" s="1"/>
  <c r="G245"/>
  <c r="N245"/>
  <c r="G246"/>
  <c r="N246"/>
  <c r="F240"/>
  <c r="F235"/>
  <c r="F234"/>
  <c r="F233"/>
  <c r="N260"/>
  <c r="G260"/>
  <c r="L260" s="1"/>
  <c r="N259"/>
  <c r="G259"/>
  <c r="L259" s="1"/>
  <c r="N257"/>
  <c r="G257"/>
  <c r="L257" s="1"/>
  <c r="N256"/>
  <c r="N254"/>
  <c r="G254"/>
  <c r="L254" s="1"/>
  <c r="N247"/>
  <c r="G247"/>
  <c r="L247" s="1"/>
  <c r="N244"/>
  <c r="G244"/>
  <c r="L244" s="1"/>
  <c r="N243"/>
  <c r="G243"/>
  <c r="L243" s="1"/>
  <c r="N240"/>
  <c r="N241" s="1"/>
  <c r="E240"/>
  <c r="N235"/>
  <c r="E235"/>
  <c r="N234"/>
  <c r="E234"/>
  <c r="N233"/>
  <c r="N236" s="1"/>
  <c r="N237" s="1"/>
  <c r="E233"/>
  <c r="G235" l="1"/>
  <c r="H235" s="1"/>
  <c r="M235" s="1"/>
  <c r="H258"/>
  <c r="M258" s="1"/>
  <c r="L258"/>
  <c r="H255"/>
  <c r="M255" s="1"/>
  <c r="L255"/>
  <c r="H124"/>
  <c r="M124" s="1"/>
  <c r="O124" s="1"/>
  <c r="H123"/>
  <c r="M123" s="1"/>
  <c r="O123" s="1"/>
  <c r="H128"/>
  <c r="M128" s="1"/>
  <c r="O128" s="1"/>
  <c r="H125"/>
  <c r="M125" s="1"/>
  <c r="O125" s="1"/>
  <c r="H120"/>
  <c r="M120" s="1"/>
  <c r="H122"/>
  <c r="M122" s="1"/>
  <c r="O122" s="1"/>
  <c r="H127"/>
  <c r="M127" s="1"/>
  <c r="O127" s="1"/>
  <c r="H129"/>
  <c r="M129" s="1"/>
  <c r="O129" s="1"/>
  <c r="O120"/>
  <c r="H115"/>
  <c r="M115" s="1"/>
  <c r="O115" s="1"/>
  <c r="H117"/>
  <c r="M117" s="1"/>
  <c r="H119"/>
  <c r="M119" s="1"/>
  <c r="O119" s="1"/>
  <c r="H121"/>
  <c r="M121" s="1"/>
  <c r="O121" s="1"/>
  <c r="H126"/>
  <c r="M126" s="1"/>
  <c r="O126" s="1"/>
  <c r="O117"/>
  <c r="H116"/>
  <c r="M116" s="1"/>
  <c r="O116" s="1"/>
  <c r="H118"/>
  <c r="M118" s="1"/>
  <c r="O118" s="1"/>
  <c r="H114"/>
  <c r="M114" s="1"/>
  <c r="O114" s="1"/>
  <c r="N261"/>
  <c r="H256"/>
  <c r="M256" s="1"/>
  <c r="O256" s="1"/>
  <c r="H259"/>
  <c r="M259" s="1"/>
  <c r="O259" s="1"/>
  <c r="H244"/>
  <c r="M244" s="1"/>
  <c r="O244" s="1"/>
  <c r="H246"/>
  <c r="M246" s="1"/>
  <c r="H250"/>
  <c r="M250" s="1"/>
  <c r="O250" s="1"/>
  <c r="L246"/>
  <c r="H245"/>
  <c r="M245" s="1"/>
  <c r="H249"/>
  <c r="M249" s="1"/>
  <c r="O249" s="1"/>
  <c r="H251"/>
  <c r="M251" s="1"/>
  <c r="O251" s="1"/>
  <c r="H248"/>
  <c r="M248" s="1"/>
  <c r="O248" s="1"/>
  <c r="L245"/>
  <c r="N252"/>
  <c r="G233"/>
  <c r="L233" s="1"/>
  <c r="G234"/>
  <c r="H234" s="1"/>
  <c r="M234" s="1"/>
  <c r="L235"/>
  <c r="L261"/>
  <c r="G240"/>
  <c r="H243"/>
  <c r="M243" s="1"/>
  <c r="O243" s="1"/>
  <c r="H247"/>
  <c r="M247" s="1"/>
  <c r="O247" s="1"/>
  <c r="H254"/>
  <c r="M254" s="1"/>
  <c r="H257"/>
  <c r="M257" s="1"/>
  <c r="O257" s="1"/>
  <c r="H260"/>
  <c r="M260" s="1"/>
  <c r="O260" s="1"/>
  <c r="F53"/>
  <c r="I53" s="1"/>
  <c r="N53" s="1"/>
  <c r="F52"/>
  <c r="I52" s="1"/>
  <c r="N52" s="1"/>
  <c r="N230"/>
  <c r="N231" s="1"/>
  <c r="J230"/>
  <c r="G230"/>
  <c r="L230" s="1"/>
  <c r="N225"/>
  <c r="J225"/>
  <c r="G225"/>
  <c r="L225" s="1"/>
  <c r="N224"/>
  <c r="J224"/>
  <c r="G224"/>
  <c r="L224" s="1"/>
  <c r="N223"/>
  <c r="J223"/>
  <c r="G223"/>
  <c r="L223" s="1"/>
  <c r="N222"/>
  <c r="N227" s="1"/>
  <c r="J222"/>
  <c r="G222"/>
  <c r="L222" s="1"/>
  <c r="N221"/>
  <c r="J221"/>
  <c r="G221"/>
  <c r="L221" s="1"/>
  <c r="N220"/>
  <c r="J220"/>
  <c r="G220"/>
  <c r="L220" s="1"/>
  <c r="N219"/>
  <c r="J219"/>
  <c r="G219"/>
  <c r="L219" s="1"/>
  <c r="N218"/>
  <c r="J218"/>
  <c r="G218"/>
  <c r="L218" s="1"/>
  <c r="N215"/>
  <c r="N216" s="1"/>
  <c r="J215"/>
  <c r="G215"/>
  <c r="L215" s="1"/>
  <c r="L216" s="1"/>
  <c r="N212"/>
  <c r="J212"/>
  <c r="G212"/>
  <c r="N211"/>
  <c r="J211"/>
  <c r="G211"/>
  <c r="L211" s="1"/>
  <c r="N210"/>
  <c r="E210"/>
  <c r="G210" s="1"/>
  <c r="N209"/>
  <c r="J209"/>
  <c r="G209"/>
  <c r="N208"/>
  <c r="J208"/>
  <c r="G208"/>
  <c r="L208" s="1"/>
  <c r="N205"/>
  <c r="E205"/>
  <c r="G205" s="1"/>
  <c r="N204"/>
  <c r="N206" s="1"/>
  <c r="E204"/>
  <c r="G204" s="1"/>
  <c r="N201"/>
  <c r="N202" s="1"/>
  <c r="E201"/>
  <c r="J201" s="1"/>
  <c r="N198"/>
  <c r="N199" s="1"/>
  <c r="L198"/>
  <c r="N195"/>
  <c r="G195"/>
  <c r="L195" s="1"/>
  <c r="N194"/>
  <c r="G194"/>
  <c r="L194" s="1"/>
  <c r="N193"/>
  <c r="G193"/>
  <c r="L193" s="1"/>
  <c r="N192"/>
  <c r="G192"/>
  <c r="L192" s="1"/>
  <c r="N191"/>
  <c r="G191"/>
  <c r="L191" s="1"/>
  <c r="N190"/>
  <c r="G190"/>
  <c r="L190" s="1"/>
  <c r="N189"/>
  <c r="G189"/>
  <c r="L189" s="1"/>
  <c r="N188"/>
  <c r="G188"/>
  <c r="L188" s="1"/>
  <c r="N187"/>
  <c r="G187"/>
  <c r="L187" s="1"/>
  <c r="N184"/>
  <c r="J184"/>
  <c r="G184"/>
  <c r="L184" s="1"/>
  <c r="N183"/>
  <c r="J183"/>
  <c r="G183"/>
  <c r="L183" s="1"/>
  <c r="N178"/>
  <c r="J178"/>
  <c r="G178"/>
  <c r="L178" s="1"/>
  <c r="N177"/>
  <c r="J177"/>
  <c r="G177"/>
  <c r="L177" s="1"/>
  <c r="N176"/>
  <c r="J176"/>
  <c r="G176"/>
  <c r="L176" s="1"/>
  <c r="I174"/>
  <c r="N174" s="1"/>
  <c r="E174"/>
  <c r="G174" s="1"/>
  <c r="I173"/>
  <c r="N173" s="1"/>
  <c r="E173"/>
  <c r="G173" s="1"/>
  <c r="I172"/>
  <c r="N172" s="1"/>
  <c r="E172"/>
  <c r="G172" s="1"/>
  <c r="I171"/>
  <c r="N171" s="1"/>
  <c r="E171"/>
  <c r="G171" s="1"/>
  <c r="N170"/>
  <c r="M170"/>
  <c r="O170" s="1"/>
  <c r="N169"/>
  <c r="J169"/>
  <c r="G169"/>
  <c r="L169" s="1"/>
  <c r="N168"/>
  <c r="J168"/>
  <c r="G168"/>
  <c r="L168" s="1"/>
  <c r="N167"/>
  <c r="J167"/>
  <c r="G167"/>
  <c r="L167" s="1"/>
  <c r="N166"/>
  <c r="J166"/>
  <c r="G166"/>
  <c r="L166" s="1"/>
  <c r="N165"/>
  <c r="J165"/>
  <c r="G165"/>
  <c r="L165" s="1"/>
  <c r="N162"/>
  <c r="J162"/>
  <c r="G162"/>
  <c r="L162" s="1"/>
  <c r="N161"/>
  <c r="J161"/>
  <c r="G161"/>
  <c r="L161" s="1"/>
  <c r="N160"/>
  <c r="J160"/>
  <c r="G160"/>
  <c r="L160" s="1"/>
  <c r="N155"/>
  <c r="G155"/>
  <c r="L155" s="1"/>
  <c r="N154"/>
  <c r="G154"/>
  <c r="L154" s="1"/>
  <c r="N153"/>
  <c r="G153"/>
  <c r="L153" s="1"/>
  <c r="N152"/>
  <c r="G152"/>
  <c r="L152" s="1"/>
  <c r="N151"/>
  <c r="G151"/>
  <c r="L151" s="1"/>
  <c r="N146"/>
  <c r="J146"/>
  <c r="G146"/>
  <c r="L146" s="1"/>
  <c r="N145"/>
  <c r="J145"/>
  <c r="G145"/>
  <c r="L145" s="1"/>
  <c r="K144"/>
  <c r="N144" s="1"/>
  <c r="E144"/>
  <c r="J144" s="1"/>
  <c r="N143"/>
  <c r="J143"/>
  <c r="G143"/>
  <c r="L143" s="1"/>
  <c r="N142"/>
  <c r="J142"/>
  <c r="G142"/>
  <c r="L142" s="1"/>
  <c r="J141"/>
  <c r="I141"/>
  <c r="N141" s="1"/>
  <c r="G141"/>
  <c r="L141" s="1"/>
  <c r="J140"/>
  <c r="I140"/>
  <c r="N140" s="1"/>
  <c r="G140"/>
  <c r="N137"/>
  <c r="J137"/>
  <c r="G137"/>
  <c r="N136"/>
  <c r="J136"/>
  <c r="G136"/>
  <c r="N135"/>
  <c r="J135"/>
  <c r="G135"/>
  <c r="L135" s="1"/>
  <c r="N134"/>
  <c r="J134"/>
  <c r="G134"/>
  <c r="N133"/>
  <c r="J133"/>
  <c r="G133"/>
  <c r="L133" s="1"/>
  <c r="N132"/>
  <c r="J132"/>
  <c r="G132"/>
  <c r="N113"/>
  <c r="J113"/>
  <c r="G113"/>
  <c r="N112"/>
  <c r="E112"/>
  <c r="N111"/>
  <c r="E111"/>
  <c r="J111" s="1"/>
  <c r="N108"/>
  <c r="E108"/>
  <c r="G108" s="1"/>
  <c r="L108" s="1"/>
  <c r="N107"/>
  <c r="E107"/>
  <c r="G107" s="1"/>
  <c r="N106"/>
  <c r="E106"/>
  <c r="G106" s="1"/>
  <c r="L106" s="1"/>
  <c r="N105"/>
  <c r="E105"/>
  <c r="G105" s="1"/>
  <c r="N104"/>
  <c r="F104"/>
  <c r="G104" s="1"/>
  <c r="L104" s="1"/>
  <c r="N103"/>
  <c r="E103"/>
  <c r="G103" s="1"/>
  <c r="N102"/>
  <c r="G102"/>
  <c r="L102" s="1"/>
  <c r="N101"/>
  <c r="E101"/>
  <c r="G101" s="1"/>
  <c r="L101" s="1"/>
  <c r="N100"/>
  <c r="G100"/>
  <c r="L100" s="1"/>
  <c r="N99"/>
  <c r="G99"/>
  <c r="L99" s="1"/>
  <c r="N98"/>
  <c r="E98"/>
  <c r="G98" s="1"/>
  <c r="N97"/>
  <c r="F97"/>
  <c r="E97"/>
  <c r="N96"/>
  <c r="G96"/>
  <c r="L96" s="1"/>
  <c r="N95"/>
  <c r="F95"/>
  <c r="E95"/>
  <c r="N94"/>
  <c r="N93"/>
  <c r="G93"/>
  <c r="L93" s="1"/>
  <c r="N92"/>
  <c r="F92"/>
  <c r="F94" s="1"/>
  <c r="E92"/>
  <c r="E94" s="1"/>
  <c r="F87"/>
  <c r="I87" s="1"/>
  <c r="N87" s="1"/>
  <c r="E87"/>
  <c r="I86"/>
  <c r="N86" s="1"/>
  <c r="G86"/>
  <c r="L86" s="1"/>
  <c r="F85"/>
  <c r="I85" s="1"/>
  <c r="N85" s="1"/>
  <c r="E85"/>
  <c r="F84"/>
  <c r="I84" s="1"/>
  <c r="N84" s="1"/>
  <c r="E84"/>
  <c r="F83"/>
  <c r="I83" s="1"/>
  <c r="N83" s="1"/>
  <c r="E83"/>
  <c r="F82"/>
  <c r="I82" s="1"/>
  <c r="N82" s="1"/>
  <c r="E82"/>
  <c r="F81"/>
  <c r="I81" s="1"/>
  <c r="N81" s="1"/>
  <c r="E81"/>
  <c r="F80"/>
  <c r="I80" s="1"/>
  <c r="N80" s="1"/>
  <c r="E80"/>
  <c r="F79"/>
  <c r="I79" s="1"/>
  <c r="N79" s="1"/>
  <c r="E79"/>
  <c r="F78"/>
  <c r="I78" s="1"/>
  <c r="N78" s="1"/>
  <c r="E78"/>
  <c r="F77"/>
  <c r="I77" s="1"/>
  <c r="N77" s="1"/>
  <c r="E77"/>
  <c r="F76"/>
  <c r="I76" s="1"/>
  <c r="N76" s="1"/>
  <c r="E76"/>
  <c r="F75"/>
  <c r="I75" s="1"/>
  <c r="N75" s="1"/>
  <c r="E75"/>
  <c r="F74"/>
  <c r="I74" s="1"/>
  <c r="N74" s="1"/>
  <c r="E74"/>
  <c r="F73"/>
  <c r="I73" s="1"/>
  <c r="N73" s="1"/>
  <c r="E73"/>
  <c r="F72"/>
  <c r="I72" s="1"/>
  <c r="N72" s="1"/>
  <c r="E72"/>
  <c r="F71"/>
  <c r="I71" s="1"/>
  <c r="N71" s="1"/>
  <c r="E71"/>
  <c r="I70"/>
  <c r="N70" s="1"/>
  <c r="G70"/>
  <c r="F69"/>
  <c r="I69" s="1"/>
  <c r="N69" s="1"/>
  <c r="E69"/>
  <c r="F68"/>
  <c r="I68" s="1"/>
  <c r="N68" s="1"/>
  <c r="E68"/>
  <c r="F67"/>
  <c r="I67" s="1"/>
  <c r="N67" s="1"/>
  <c r="E67"/>
  <c r="F66"/>
  <c r="I66" s="1"/>
  <c r="N66" s="1"/>
  <c r="E66"/>
  <c r="F65"/>
  <c r="I65" s="1"/>
  <c r="N65" s="1"/>
  <c r="E65"/>
  <c r="F64"/>
  <c r="I64" s="1"/>
  <c r="N64" s="1"/>
  <c r="E64"/>
  <c r="F63"/>
  <c r="I63" s="1"/>
  <c r="N63" s="1"/>
  <c r="E63"/>
  <c r="F62"/>
  <c r="I62" s="1"/>
  <c r="N62" s="1"/>
  <c r="E62"/>
  <c r="F61"/>
  <c r="I61" s="1"/>
  <c r="N61" s="1"/>
  <c r="E61"/>
  <c r="F60"/>
  <c r="I60" s="1"/>
  <c r="N60" s="1"/>
  <c r="E60"/>
  <c r="F59"/>
  <c r="I59" s="1"/>
  <c r="N59" s="1"/>
  <c r="E59"/>
  <c r="F58"/>
  <c r="I58" s="1"/>
  <c r="N58" s="1"/>
  <c r="E58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E53"/>
  <c r="E52"/>
  <c r="G52" s="1"/>
  <c r="I51"/>
  <c r="N51" s="1"/>
  <c r="G51"/>
  <c r="L51" s="1"/>
  <c r="F50"/>
  <c r="I50" s="1"/>
  <c r="N50" s="1"/>
  <c r="E50"/>
  <c r="F49"/>
  <c r="I49" s="1"/>
  <c r="N49" s="1"/>
  <c r="E49"/>
  <c r="F48"/>
  <c r="I48" s="1"/>
  <c r="N48" s="1"/>
  <c r="E48"/>
  <c r="F47"/>
  <c r="I47" s="1"/>
  <c r="N47" s="1"/>
  <c r="E47"/>
  <c r="N42"/>
  <c r="G42"/>
  <c r="L42" s="1"/>
  <c r="N41"/>
  <c r="F41"/>
  <c r="E41"/>
  <c r="F39"/>
  <c r="I39" s="1"/>
  <c r="N39" s="1"/>
  <c r="E39"/>
  <c r="N38"/>
  <c r="F38"/>
  <c r="E38"/>
  <c r="N37"/>
  <c r="F37"/>
  <c r="E37"/>
  <c r="N35"/>
  <c r="G35"/>
  <c r="L35" s="1"/>
  <c r="N34"/>
  <c r="G34"/>
  <c r="H34" s="1"/>
  <c r="M34" s="1"/>
  <c r="F32"/>
  <c r="I32" s="1"/>
  <c r="N32" s="1"/>
  <c r="E32"/>
  <c r="E33" s="1"/>
  <c r="L185" l="1"/>
  <c r="G53"/>
  <c r="N185"/>
  <c r="H140"/>
  <c r="M140" s="1"/>
  <c r="N196"/>
  <c r="H233"/>
  <c r="M233" s="1"/>
  <c r="M236" s="1"/>
  <c r="O258"/>
  <c r="O255"/>
  <c r="G72"/>
  <c r="H72" s="1"/>
  <c r="M72" s="1"/>
  <c r="N156"/>
  <c r="N157" s="1"/>
  <c r="G56"/>
  <c r="L56" s="1"/>
  <c r="G57"/>
  <c r="L57" s="1"/>
  <c r="M198"/>
  <c r="M199" s="1"/>
  <c r="N213"/>
  <c r="O245"/>
  <c r="O246"/>
  <c r="L252"/>
  <c r="L34"/>
  <c r="O34" s="1"/>
  <c r="G37"/>
  <c r="H37" s="1"/>
  <c r="M37" s="1"/>
  <c r="G39"/>
  <c r="L39" s="1"/>
  <c r="G41"/>
  <c r="L41" s="1"/>
  <c r="G63"/>
  <c r="H63" s="1"/>
  <c r="M63" s="1"/>
  <c r="G66"/>
  <c r="L66" s="1"/>
  <c r="G80"/>
  <c r="L80" s="1"/>
  <c r="N163"/>
  <c r="N271" s="1"/>
  <c r="L234"/>
  <c r="L236" s="1"/>
  <c r="G48"/>
  <c r="L48" s="1"/>
  <c r="G49"/>
  <c r="H49" s="1"/>
  <c r="M49" s="1"/>
  <c r="G60"/>
  <c r="L60" s="1"/>
  <c r="G68"/>
  <c r="L68" s="1"/>
  <c r="G75"/>
  <c r="H75" s="1"/>
  <c r="M75" s="1"/>
  <c r="G78"/>
  <c r="L78" s="1"/>
  <c r="G83"/>
  <c r="H83" s="1"/>
  <c r="M83" s="1"/>
  <c r="G84"/>
  <c r="H84" s="1"/>
  <c r="M84" s="1"/>
  <c r="G97"/>
  <c r="L97" s="1"/>
  <c r="N130"/>
  <c r="O235"/>
  <c r="M261"/>
  <c r="M268" s="1"/>
  <c r="L240"/>
  <c r="H240"/>
  <c r="M240" s="1"/>
  <c r="M241" s="1"/>
  <c r="O254"/>
  <c r="O233"/>
  <c r="M252"/>
  <c r="M237"/>
  <c r="L237" s="1"/>
  <c r="N88"/>
  <c r="N89" s="1"/>
  <c r="L89" s="1"/>
  <c r="N138"/>
  <c r="N147"/>
  <c r="N148" s="1"/>
  <c r="L148" s="1"/>
  <c r="H99"/>
  <c r="M99" s="1"/>
  <c r="O99" s="1"/>
  <c r="H143"/>
  <c r="M143" s="1"/>
  <c r="O143" s="1"/>
  <c r="L163"/>
  <c r="H194"/>
  <c r="M194" s="1"/>
  <c r="O194" s="1"/>
  <c r="F33"/>
  <c r="F36" s="1"/>
  <c r="I36" s="1"/>
  <c r="N36" s="1"/>
  <c r="G38"/>
  <c r="H38" s="1"/>
  <c r="M38" s="1"/>
  <c r="G47"/>
  <c r="H47" s="1"/>
  <c r="M47" s="1"/>
  <c r="G50"/>
  <c r="H50" s="1"/>
  <c r="M50" s="1"/>
  <c r="G54"/>
  <c r="L54" s="1"/>
  <c r="G55"/>
  <c r="H55" s="1"/>
  <c r="M55" s="1"/>
  <c r="G58"/>
  <c r="L58" s="1"/>
  <c r="G59"/>
  <c r="L59" s="1"/>
  <c r="G62"/>
  <c r="L62" s="1"/>
  <c r="G64"/>
  <c r="H64" s="1"/>
  <c r="M64" s="1"/>
  <c r="G67"/>
  <c r="H67" s="1"/>
  <c r="M67" s="1"/>
  <c r="G71"/>
  <c r="H71" s="1"/>
  <c r="M71" s="1"/>
  <c r="G74"/>
  <c r="L74" s="1"/>
  <c r="G76"/>
  <c r="H76" s="1"/>
  <c r="M76" s="1"/>
  <c r="G79"/>
  <c r="H79" s="1"/>
  <c r="M79" s="1"/>
  <c r="G82"/>
  <c r="H82" s="1"/>
  <c r="M82" s="1"/>
  <c r="G85"/>
  <c r="H85" s="1"/>
  <c r="M85" s="1"/>
  <c r="G87"/>
  <c r="L87" s="1"/>
  <c r="N109"/>
  <c r="G95"/>
  <c r="L95" s="1"/>
  <c r="H100"/>
  <c r="M100" s="1"/>
  <c r="H133"/>
  <c r="M133" s="1"/>
  <c r="O133" s="1"/>
  <c r="H135"/>
  <c r="M135" s="1"/>
  <c r="O135" s="1"/>
  <c r="L137"/>
  <c r="H137"/>
  <c r="M137" s="1"/>
  <c r="O100"/>
  <c r="J204"/>
  <c r="J205"/>
  <c r="H205" s="1"/>
  <c r="M205" s="1"/>
  <c r="J210"/>
  <c r="N179"/>
  <c r="N180" s="1"/>
  <c r="H195"/>
  <c r="M195" s="1"/>
  <c r="O195" s="1"/>
  <c r="H215"/>
  <c r="M215" s="1"/>
  <c r="M216" s="1"/>
  <c r="L228"/>
  <c r="N228"/>
  <c r="N226"/>
  <c r="H219"/>
  <c r="M219" s="1"/>
  <c r="O219" s="1"/>
  <c r="H221"/>
  <c r="M221" s="1"/>
  <c r="O221" s="1"/>
  <c r="H223"/>
  <c r="M223" s="1"/>
  <c r="O223" s="1"/>
  <c r="H225"/>
  <c r="M225" s="1"/>
  <c r="O225" s="1"/>
  <c r="H211"/>
  <c r="M211" s="1"/>
  <c r="O211" s="1"/>
  <c r="H208"/>
  <c r="M208" s="1"/>
  <c r="O208" s="1"/>
  <c r="H184"/>
  <c r="M184" s="1"/>
  <c r="O184" s="1"/>
  <c r="H177"/>
  <c r="M177" s="1"/>
  <c r="O177" s="1"/>
  <c r="H166"/>
  <c r="M166" s="1"/>
  <c r="O166" s="1"/>
  <c r="H168"/>
  <c r="M168" s="1"/>
  <c r="H160"/>
  <c r="M160" s="1"/>
  <c r="O160" s="1"/>
  <c r="H162"/>
  <c r="M162" s="1"/>
  <c r="O162" s="1"/>
  <c r="H145"/>
  <c r="M145" s="1"/>
  <c r="O145" s="1"/>
  <c r="H39"/>
  <c r="M39" s="1"/>
  <c r="L49"/>
  <c r="E36"/>
  <c r="G36" s="1"/>
  <c r="G33"/>
  <c r="L52"/>
  <c r="H52"/>
  <c r="M52" s="1"/>
  <c r="L53"/>
  <c r="H53"/>
  <c r="M53" s="1"/>
  <c r="H68"/>
  <c r="M68" s="1"/>
  <c r="H78"/>
  <c r="M78" s="1"/>
  <c r="H80"/>
  <c r="M80" s="1"/>
  <c r="G32"/>
  <c r="I33"/>
  <c r="N33" s="1"/>
  <c r="H35"/>
  <c r="M35" s="1"/>
  <c r="O35" s="1"/>
  <c r="H42"/>
  <c r="M42" s="1"/>
  <c r="O42" s="1"/>
  <c r="H51"/>
  <c r="M51" s="1"/>
  <c r="O51" s="1"/>
  <c r="G61"/>
  <c r="G65"/>
  <c r="G69"/>
  <c r="G73"/>
  <c r="G77"/>
  <c r="G81"/>
  <c r="G94"/>
  <c r="H98"/>
  <c r="M98" s="1"/>
  <c r="L98"/>
  <c r="H105"/>
  <c r="M105" s="1"/>
  <c r="L105"/>
  <c r="L70"/>
  <c r="H70"/>
  <c r="M70" s="1"/>
  <c r="L84"/>
  <c r="H103"/>
  <c r="M103" s="1"/>
  <c r="L103"/>
  <c r="H107"/>
  <c r="M107" s="1"/>
  <c r="L107"/>
  <c r="H86"/>
  <c r="M86" s="1"/>
  <c r="O86" s="1"/>
  <c r="H93"/>
  <c r="M93" s="1"/>
  <c r="O93" s="1"/>
  <c r="H96"/>
  <c r="M96" s="1"/>
  <c r="O96" s="1"/>
  <c r="H101"/>
  <c r="M101" s="1"/>
  <c r="O101" s="1"/>
  <c r="H102"/>
  <c r="M102" s="1"/>
  <c r="O102" s="1"/>
  <c r="H104"/>
  <c r="M104" s="1"/>
  <c r="O104" s="1"/>
  <c r="H106"/>
  <c r="M106" s="1"/>
  <c r="O106" s="1"/>
  <c r="H108"/>
  <c r="M108" s="1"/>
  <c r="O108" s="1"/>
  <c r="G111"/>
  <c r="L140"/>
  <c r="O168"/>
  <c r="L172"/>
  <c r="H172"/>
  <c r="M172" s="1"/>
  <c r="L174"/>
  <c r="H174"/>
  <c r="M174" s="1"/>
  <c r="L196"/>
  <c r="G92"/>
  <c r="J112"/>
  <c r="G112"/>
  <c r="L113"/>
  <c r="H113"/>
  <c r="M113" s="1"/>
  <c r="L132"/>
  <c r="H132"/>
  <c r="M132" s="1"/>
  <c r="L134"/>
  <c r="H134"/>
  <c r="M134" s="1"/>
  <c r="L136"/>
  <c r="H136"/>
  <c r="M136" s="1"/>
  <c r="L156"/>
  <c r="L171"/>
  <c r="H171"/>
  <c r="M171" s="1"/>
  <c r="L173"/>
  <c r="H173"/>
  <c r="M173" s="1"/>
  <c r="H141"/>
  <c r="M141" s="1"/>
  <c r="H142"/>
  <c r="M142" s="1"/>
  <c r="O142" s="1"/>
  <c r="G144"/>
  <c r="H146"/>
  <c r="M146" s="1"/>
  <c r="O146" s="1"/>
  <c r="H151"/>
  <c r="M151" s="1"/>
  <c r="H152"/>
  <c r="M152" s="1"/>
  <c r="O152" s="1"/>
  <c r="H153"/>
  <c r="M153" s="1"/>
  <c r="O153" s="1"/>
  <c r="H154"/>
  <c r="M154" s="1"/>
  <c r="O154" s="1"/>
  <c r="H155"/>
  <c r="M155" s="1"/>
  <c r="O155" s="1"/>
  <c r="H161"/>
  <c r="M161" s="1"/>
  <c r="H165"/>
  <c r="M165" s="1"/>
  <c r="H167"/>
  <c r="M167" s="1"/>
  <c r="O167" s="1"/>
  <c r="H169"/>
  <c r="M169" s="1"/>
  <c r="O169" s="1"/>
  <c r="H176"/>
  <c r="M176" s="1"/>
  <c r="O176" s="1"/>
  <c r="H178"/>
  <c r="M178" s="1"/>
  <c r="O178" s="1"/>
  <c r="H183"/>
  <c r="M183" s="1"/>
  <c r="H187"/>
  <c r="M187" s="1"/>
  <c r="H188"/>
  <c r="M188" s="1"/>
  <c r="O188" s="1"/>
  <c r="H189"/>
  <c r="M189" s="1"/>
  <c r="O189" s="1"/>
  <c r="H190"/>
  <c r="M190" s="1"/>
  <c r="O190" s="1"/>
  <c r="H191"/>
  <c r="M191" s="1"/>
  <c r="O191" s="1"/>
  <c r="H192"/>
  <c r="M192" s="1"/>
  <c r="O192" s="1"/>
  <c r="H193"/>
  <c r="M193" s="1"/>
  <c r="O193" s="1"/>
  <c r="L199"/>
  <c r="L204"/>
  <c r="H204"/>
  <c r="M204" s="1"/>
  <c r="L205"/>
  <c r="L209"/>
  <c r="H209"/>
  <c r="M209" s="1"/>
  <c r="L210"/>
  <c r="H210"/>
  <c r="M210" s="1"/>
  <c r="L212"/>
  <c r="H212"/>
  <c r="M212" s="1"/>
  <c r="L226"/>
  <c r="L227"/>
  <c r="G201"/>
  <c r="L231"/>
  <c r="H218"/>
  <c r="M218" s="1"/>
  <c r="O218" s="1"/>
  <c r="H220"/>
  <c r="M220" s="1"/>
  <c r="O220" s="1"/>
  <c r="H222"/>
  <c r="M222" s="1"/>
  <c r="M227" s="1"/>
  <c r="H224"/>
  <c r="M224" s="1"/>
  <c r="O224" s="1"/>
  <c r="H230"/>
  <c r="M230" s="1"/>
  <c r="M231" s="1"/>
  <c r="O137" l="1"/>
  <c r="M185"/>
  <c r="O198"/>
  <c r="O199" s="1"/>
  <c r="H97"/>
  <c r="M97" s="1"/>
  <c r="L72"/>
  <c r="H66"/>
  <c r="M66" s="1"/>
  <c r="H56"/>
  <c r="M56" s="1"/>
  <c r="L83"/>
  <c r="O83" s="1"/>
  <c r="H41"/>
  <c r="M41" s="1"/>
  <c r="L75"/>
  <c r="O75" s="1"/>
  <c r="H60"/>
  <c r="M60" s="1"/>
  <c r="L37"/>
  <c r="O37" s="1"/>
  <c r="O215"/>
  <c r="O216" s="1"/>
  <c r="L63"/>
  <c r="O63" s="1"/>
  <c r="H57"/>
  <c r="M57" s="1"/>
  <c r="O57" s="1"/>
  <c r="N264"/>
  <c r="N276"/>
  <c r="N272"/>
  <c r="N269"/>
  <c r="L271"/>
  <c r="O261"/>
  <c r="O252"/>
  <c r="N43"/>
  <c r="L85"/>
  <c r="O85" s="1"/>
  <c r="L79"/>
  <c r="O79" s="1"/>
  <c r="L47"/>
  <c r="O47" s="1"/>
  <c r="H48"/>
  <c r="M48" s="1"/>
  <c r="O48" s="1"/>
  <c r="L67"/>
  <c r="O67" s="1"/>
  <c r="H58"/>
  <c r="M58" s="1"/>
  <c r="O58" s="1"/>
  <c r="H62"/>
  <c r="M62" s="1"/>
  <c r="O62" s="1"/>
  <c r="H54"/>
  <c r="M54" s="1"/>
  <c r="O54" s="1"/>
  <c r="O234"/>
  <c r="O236" s="1"/>
  <c r="O238" s="1"/>
  <c r="L238" s="1"/>
  <c r="L241"/>
  <c r="O240"/>
  <c r="O241" s="1"/>
  <c r="H95"/>
  <c r="M95" s="1"/>
  <c r="O95" s="1"/>
  <c r="L71"/>
  <c r="O71" s="1"/>
  <c r="H87"/>
  <c r="M87" s="1"/>
  <c r="O87" s="1"/>
  <c r="L50"/>
  <c r="O50" s="1"/>
  <c r="L76"/>
  <c r="O76" s="1"/>
  <c r="L82"/>
  <c r="O82" s="1"/>
  <c r="L64"/>
  <c r="O64" s="1"/>
  <c r="H59"/>
  <c r="M59" s="1"/>
  <c r="O59" s="1"/>
  <c r="L55"/>
  <c r="O55" s="1"/>
  <c r="L38"/>
  <c r="O38" s="1"/>
  <c r="O174"/>
  <c r="O172"/>
  <c r="O107"/>
  <c r="O105"/>
  <c r="H74"/>
  <c r="M74" s="1"/>
  <c r="O74" s="1"/>
  <c r="O173"/>
  <c r="O171"/>
  <c r="O210"/>
  <c r="O209"/>
  <c r="O134"/>
  <c r="O113"/>
  <c r="O97"/>
  <c r="O84"/>
  <c r="O70"/>
  <c r="O98"/>
  <c r="O49"/>
  <c r="O41"/>
  <c r="O39"/>
  <c r="M228"/>
  <c r="M213"/>
  <c r="M163"/>
  <c r="M226"/>
  <c r="L201"/>
  <c r="H201"/>
  <c r="M201" s="1"/>
  <c r="M202" s="1"/>
  <c r="O222"/>
  <c r="O227" s="1"/>
  <c r="O212"/>
  <c r="O205"/>
  <c r="L206"/>
  <c r="O204"/>
  <c r="O206" s="1"/>
  <c r="M196"/>
  <c r="M179"/>
  <c r="M180" s="1"/>
  <c r="L180" s="1"/>
  <c r="O136"/>
  <c r="L138"/>
  <c r="O132"/>
  <c r="L112"/>
  <c r="H112"/>
  <c r="M112" s="1"/>
  <c r="L92"/>
  <c r="H92"/>
  <c r="M92" s="1"/>
  <c r="O187"/>
  <c r="O196" s="1"/>
  <c r="L179"/>
  <c r="O141"/>
  <c r="L111"/>
  <c r="H111"/>
  <c r="M111" s="1"/>
  <c r="O103"/>
  <c r="L32"/>
  <c r="H32"/>
  <c r="M32" s="1"/>
  <c r="O80"/>
  <c r="O78"/>
  <c r="O72"/>
  <c r="O68"/>
  <c r="O66"/>
  <c r="O60"/>
  <c r="O56"/>
  <c r="O53"/>
  <c r="O52"/>
  <c r="L33"/>
  <c r="H33"/>
  <c r="M33" s="1"/>
  <c r="O228"/>
  <c r="O230"/>
  <c r="O231" s="1"/>
  <c r="O226"/>
  <c r="L213"/>
  <c r="M206"/>
  <c r="M156"/>
  <c r="M157" s="1"/>
  <c r="L157" s="1"/>
  <c r="H144"/>
  <c r="M144" s="1"/>
  <c r="M147" s="1"/>
  <c r="M149" s="1"/>
  <c r="L144"/>
  <c r="L147" s="1"/>
  <c r="O151"/>
  <c r="O156" s="1"/>
  <c r="O158" s="1"/>
  <c r="L158" s="1"/>
  <c r="M138"/>
  <c r="O183"/>
  <c r="O185" s="1"/>
  <c r="O165"/>
  <c r="O161"/>
  <c r="O163" s="1"/>
  <c r="O140"/>
  <c r="L94"/>
  <c r="H94"/>
  <c r="M94" s="1"/>
  <c r="L81"/>
  <c r="H81"/>
  <c r="M81" s="1"/>
  <c r="L77"/>
  <c r="H77"/>
  <c r="M77" s="1"/>
  <c r="L73"/>
  <c r="H73"/>
  <c r="M73" s="1"/>
  <c r="L69"/>
  <c r="H69"/>
  <c r="M69" s="1"/>
  <c r="L65"/>
  <c r="H65"/>
  <c r="M65" s="1"/>
  <c r="L61"/>
  <c r="H61"/>
  <c r="M61" s="1"/>
  <c r="L36"/>
  <c r="H36"/>
  <c r="M36" s="1"/>
  <c r="O271" l="1"/>
  <c r="L294" s="1"/>
  <c r="M272"/>
  <c r="M271"/>
  <c r="N44"/>
  <c r="N268" s="1"/>
  <c r="N278" s="1"/>
  <c r="N263"/>
  <c r="O268"/>
  <c r="O179"/>
  <c r="O181" s="1"/>
  <c r="M88"/>
  <c r="M90" s="1"/>
  <c r="L90" s="1"/>
  <c r="O138"/>
  <c r="O36"/>
  <c r="O61"/>
  <c r="O65"/>
  <c r="O69"/>
  <c r="O73"/>
  <c r="O77"/>
  <c r="O81"/>
  <c r="O94"/>
  <c r="O33"/>
  <c r="L88"/>
  <c r="O213"/>
  <c r="O144"/>
  <c r="O147" s="1"/>
  <c r="O149" s="1"/>
  <c r="L149" s="1"/>
  <c r="L43"/>
  <c r="O32"/>
  <c r="M130"/>
  <c r="L109"/>
  <c r="O92"/>
  <c r="O112"/>
  <c r="L202"/>
  <c r="O201"/>
  <c r="O202" s="1"/>
  <c r="L181"/>
  <c r="L272" s="1"/>
  <c r="M43"/>
  <c r="L130"/>
  <c r="O111"/>
  <c r="M109"/>
  <c r="F443" i="157" l="1"/>
  <c r="L287" i="55"/>
  <c r="L283"/>
  <c r="L291"/>
  <c r="L285"/>
  <c r="L289"/>
  <c r="L293"/>
  <c r="L282"/>
  <c r="L284"/>
  <c r="L286"/>
  <c r="L288"/>
  <c r="L290"/>
  <c r="L292"/>
  <c r="L44"/>
  <c r="L268" s="1"/>
  <c r="M263"/>
  <c r="M264"/>
  <c r="M276"/>
  <c r="O272"/>
  <c r="L263"/>
  <c r="L264"/>
  <c r="O109"/>
  <c r="O269" s="1"/>
  <c r="O278" s="1"/>
  <c r="O43"/>
  <c r="O88"/>
  <c r="O130"/>
  <c r="N277"/>
  <c r="M45"/>
  <c r="M269" s="1"/>
  <c r="M278" s="1"/>
  <c r="L276"/>
  <c r="F439" i="157" l="1"/>
  <c r="F435"/>
  <c r="F431"/>
  <c r="F438"/>
  <c r="F440"/>
  <c r="F436"/>
  <c r="F441"/>
  <c r="F437"/>
  <c r="F433"/>
  <c r="F442"/>
  <c r="F434"/>
  <c r="F432"/>
  <c r="L278" i="55"/>
  <c r="M294"/>
  <c r="M293"/>
  <c r="M292"/>
  <c r="M291"/>
  <c r="M290"/>
  <c r="M289"/>
  <c r="M288"/>
  <c r="M287"/>
  <c r="M286"/>
  <c r="M285"/>
  <c r="M284"/>
  <c r="M283"/>
  <c r="M282"/>
  <c r="O264"/>
  <c r="O276"/>
  <c r="O263"/>
  <c r="L45"/>
  <c r="L269" s="1"/>
  <c r="M277"/>
  <c r="F464" i="157" l="1"/>
  <c r="F466"/>
  <c r="F468"/>
  <c r="F470"/>
  <c r="F472"/>
  <c r="F474"/>
  <c r="F463"/>
  <c r="F465"/>
  <c r="F467"/>
  <c r="F469"/>
  <c r="F471"/>
  <c r="F473"/>
  <c r="F475"/>
  <c r="O294" i="55"/>
  <c r="O293"/>
  <c r="O292"/>
  <c r="O291"/>
  <c r="O290"/>
  <c r="O289"/>
  <c r="O288"/>
  <c r="O287"/>
  <c r="O286"/>
  <c r="O285"/>
  <c r="O284"/>
  <c r="O283"/>
  <c r="O282"/>
  <c r="O279"/>
  <c r="L279" s="1"/>
  <c r="O277"/>
  <c r="L277"/>
  <c r="F594" i="157" l="1"/>
  <c r="F592"/>
  <c r="F596"/>
  <c r="F598"/>
  <c r="F600"/>
  <c r="F602"/>
  <c r="F591"/>
  <c r="F593"/>
  <c r="F595"/>
  <c r="F597"/>
  <c r="F599"/>
  <c r="F601"/>
  <c r="F603"/>
  <c r="H92" l="1"/>
  <c r="H28" s="1"/>
  <c r="H674" s="1"/>
  <c r="G92"/>
  <c r="G28" s="1"/>
  <c r="H187"/>
  <c r="K673" s="1"/>
  <c r="G187"/>
  <c r="J673" s="1"/>
  <c r="H185"/>
  <c r="K671" s="1"/>
  <c r="G185"/>
  <c r="J671" s="1"/>
  <c r="F185"/>
  <c r="I671" s="1"/>
  <c r="H183"/>
  <c r="K669" s="1"/>
  <c r="G183"/>
  <c r="J669" s="1"/>
  <c r="F183"/>
  <c r="I669" s="1"/>
  <c r="H181"/>
  <c r="K667" s="1"/>
  <c r="G181"/>
  <c r="J667" s="1"/>
  <c r="F181"/>
  <c r="I667" s="1"/>
  <c r="H179"/>
  <c r="K665" s="1"/>
  <c r="G179"/>
  <c r="J665" s="1"/>
  <c r="F179"/>
  <c r="I665" s="1"/>
  <c r="H177"/>
  <c r="K663" s="1"/>
  <c r="G177"/>
  <c r="J663" s="1"/>
  <c r="F177"/>
  <c r="I663" s="1"/>
  <c r="H175"/>
  <c r="K661" s="1"/>
  <c r="G175"/>
  <c r="J661" s="1"/>
  <c r="F175"/>
  <c r="I661" s="1"/>
  <c r="H186"/>
  <c r="K672" s="1"/>
  <c r="G186"/>
  <c r="J672" s="1"/>
  <c r="F186"/>
  <c r="I672" s="1"/>
  <c r="H184"/>
  <c r="K670" s="1"/>
  <c r="G184"/>
  <c r="J670" s="1"/>
  <c r="F184"/>
  <c r="I670" s="1"/>
  <c r="H182"/>
  <c r="K668" s="1"/>
  <c r="G182"/>
  <c r="J668" s="1"/>
  <c r="F182"/>
  <c r="I668" s="1"/>
  <c r="H180"/>
  <c r="K666" s="1"/>
  <c r="G180"/>
  <c r="J666" s="1"/>
  <c r="F180"/>
  <c r="I666" s="1"/>
  <c r="H176"/>
  <c r="K662" s="1"/>
  <c r="G176"/>
  <c r="J662" s="1"/>
  <c r="F176"/>
  <c r="I662" s="1"/>
  <c r="F187"/>
  <c r="I673" s="1"/>
  <c r="H178"/>
  <c r="K664" s="1"/>
  <c r="G178"/>
  <c r="J664" s="1"/>
  <c r="F178"/>
  <c r="I664" s="1"/>
  <c r="H636" l="1"/>
  <c r="ATR674"/>
  <c r="ASB674"/>
  <c r="AQL674"/>
  <c r="AOV674"/>
  <c r="ANF674"/>
  <c r="ALP674"/>
  <c r="AJZ674"/>
  <c r="AIJ674"/>
  <c r="AGT674"/>
  <c r="AFD674"/>
  <c r="ADN674"/>
  <c r="ABX674"/>
  <c r="AAH674"/>
  <c r="YR674"/>
  <c r="XB674"/>
  <c r="VL674"/>
  <c r="TV674"/>
  <c r="SF674"/>
  <c r="QP674"/>
  <c r="OZ674"/>
  <c r="NJ674"/>
  <c r="LT674"/>
  <c r="KD674"/>
  <c r="IN674"/>
  <c r="GX674"/>
  <c r="FH674"/>
  <c r="DR674"/>
  <c r="CB674"/>
  <c r="AL674"/>
  <c r="AUM674"/>
  <c r="ASW674"/>
  <c r="ARG674"/>
  <c r="APQ674"/>
  <c r="AOA674"/>
  <c r="AMK674"/>
  <c r="AKU674"/>
  <c r="AJE674"/>
  <c r="AHO674"/>
  <c r="AFY674"/>
  <c r="AEI674"/>
  <c r="ACS674"/>
  <c r="ABC674"/>
  <c r="ZM674"/>
  <c r="XW674"/>
  <c r="WG674"/>
  <c r="UQ674"/>
  <c r="TA674"/>
  <c r="RK674"/>
  <c r="PU674"/>
  <c r="OE674"/>
  <c r="MO674"/>
  <c r="KY674"/>
  <c r="JI674"/>
  <c r="HS674"/>
  <c r="GC674"/>
  <c r="EM674"/>
  <c r="CW674"/>
  <c r="BG674"/>
  <c r="Q674"/>
  <c r="G674"/>
  <c r="G636"/>
  <c r="F92"/>
  <c r="F28" s="1"/>
  <c r="F674" s="1"/>
  <c r="ATT664"/>
  <c r="AQN664"/>
  <c r="ANH664"/>
  <c r="AKB664"/>
  <c r="AGV664"/>
  <c r="ADP664"/>
  <c r="AAJ664"/>
  <c r="XD664"/>
  <c r="TX664"/>
  <c r="QR664"/>
  <c r="NL664"/>
  <c r="KF664"/>
  <c r="GZ664"/>
  <c r="DT664"/>
  <c r="AN664"/>
  <c r="ASY664"/>
  <c r="APS664"/>
  <c r="AMM664"/>
  <c r="AJG664"/>
  <c r="AGA664"/>
  <c r="ACU664"/>
  <c r="ZO664"/>
  <c r="WI664"/>
  <c r="TC664"/>
  <c r="PW664"/>
  <c r="MQ664"/>
  <c r="JK664"/>
  <c r="GE664"/>
  <c r="CY664"/>
  <c r="S664"/>
  <c r="ASD664"/>
  <c r="AOX664"/>
  <c r="ALR664"/>
  <c r="AIL664"/>
  <c r="AFF664"/>
  <c r="ABZ664"/>
  <c r="YT664"/>
  <c r="VN664"/>
  <c r="SH664"/>
  <c r="PB664"/>
  <c r="LV664"/>
  <c r="IP664"/>
  <c r="FJ664"/>
  <c r="CD664"/>
  <c r="AUO664"/>
  <c r="ARI664"/>
  <c r="AOC664"/>
  <c r="AKW664"/>
  <c r="AHQ664"/>
  <c r="AEK664"/>
  <c r="ABE664"/>
  <c r="XY664"/>
  <c r="US664"/>
  <c r="RM664"/>
  <c r="OG664"/>
  <c r="LA664"/>
  <c r="HU664"/>
  <c r="EO664"/>
  <c r="BI664"/>
  <c r="AUP662"/>
  <c r="ARJ662"/>
  <c r="AOD662"/>
  <c r="AKX662"/>
  <c r="UT662"/>
  <c r="RN662"/>
  <c r="OH662"/>
  <c r="LB662"/>
  <c r="HV662"/>
  <c r="AGW662"/>
  <c r="ADQ662"/>
  <c r="AAK662"/>
  <c r="XE662"/>
  <c r="EP662"/>
  <c r="BJ662"/>
  <c r="ATU662"/>
  <c r="AQO662"/>
  <c r="ANI662"/>
  <c r="AKC662"/>
  <c r="TY662"/>
  <c r="QS662"/>
  <c r="NM662"/>
  <c r="KG662"/>
  <c r="HA662"/>
  <c r="AGB662"/>
  <c r="ACV662"/>
  <c r="ZP662"/>
  <c r="WJ662"/>
  <c r="DU662"/>
  <c r="AO662"/>
  <c r="ASZ662"/>
  <c r="APT662"/>
  <c r="AMN662"/>
  <c r="AJH662"/>
  <c r="TD662"/>
  <c r="PX662"/>
  <c r="MR662"/>
  <c r="JL662"/>
  <c r="GF662"/>
  <c r="AFG662"/>
  <c r="ACA662"/>
  <c r="YU662"/>
  <c r="VO662"/>
  <c r="CZ662"/>
  <c r="T662"/>
  <c r="ASE662"/>
  <c r="AOY662"/>
  <c r="ALS662"/>
  <c r="AIM662"/>
  <c r="SI662"/>
  <c r="PC662"/>
  <c r="LW662"/>
  <c r="IQ662"/>
  <c r="AHR662"/>
  <c r="AEL662"/>
  <c r="ABF662"/>
  <c r="XZ662"/>
  <c r="FK662"/>
  <c r="CE662"/>
  <c r="ATU668"/>
  <c r="AQO668"/>
  <c r="ANI668"/>
  <c r="AKC668"/>
  <c r="AGW668"/>
  <c r="ADQ668"/>
  <c r="AAK668"/>
  <c r="XE668"/>
  <c r="TY668"/>
  <c r="QS668"/>
  <c r="NM668"/>
  <c r="KG668"/>
  <c r="HA668"/>
  <c r="DU668"/>
  <c r="AO668"/>
  <c r="ASZ668"/>
  <c r="APT668"/>
  <c r="AMN668"/>
  <c r="AJH668"/>
  <c r="AGB668"/>
  <c r="ACV668"/>
  <c r="ZP668"/>
  <c r="WJ668"/>
  <c r="TD668"/>
  <c r="PX668"/>
  <c r="MR668"/>
  <c r="JL668"/>
  <c r="GF668"/>
  <c r="CZ668"/>
  <c r="T668"/>
  <c r="ASE668"/>
  <c r="AOY668"/>
  <c r="ALS668"/>
  <c r="AIM668"/>
  <c r="AFG668"/>
  <c r="ACA668"/>
  <c r="YU668"/>
  <c r="VO668"/>
  <c r="SI668"/>
  <c r="PC668"/>
  <c r="LW668"/>
  <c r="IQ668"/>
  <c r="FK668"/>
  <c r="CE668"/>
  <c r="AUP668"/>
  <c r="ARJ668"/>
  <c r="AOD668"/>
  <c r="AKX668"/>
  <c r="AHR668"/>
  <c r="AEL668"/>
  <c r="ABF668"/>
  <c r="XZ668"/>
  <c r="UT668"/>
  <c r="RN668"/>
  <c r="OH668"/>
  <c r="LB668"/>
  <c r="HV668"/>
  <c r="EP668"/>
  <c r="BJ668"/>
  <c r="ATT670"/>
  <c r="AQN670"/>
  <c r="ANH670"/>
  <c r="AUO670"/>
  <c r="ARI670"/>
  <c r="AOC670"/>
  <c r="AKW670"/>
  <c r="AHQ670"/>
  <c r="AEK670"/>
  <c r="ABE670"/>
  <c r="XY670"/>
  <c r="US670"/>
  <c r="RM670"/>
  <c r="AIL670"/>
  <c r="ABZ670"/>
  <c r="VN670"/>
  <c r="PB670"/>
  <c r="LV670"/>
  <c r="IP670"/>
  <c r="FJ670"/>
  <c r="CD670"/>
  <c r="AKB670"/>
  <c r="ADP670"/>
  <c r="XD670"/>
  <c r="QR670"/>
  <c r="MQ670"/>
  <c r="JK670"/>
  <c r="GE670"/>
  <c r="CY670"/>
  <c r="S670"/>
  <c r="ASD670"/>
  <c r="AOX670"/>
  <c r="ALR670"/>
  <c r="ASY670"/>
  <c r="APS670"/>
  <c r="AMM670"/>
  <c r="AJG670"/>
  <c r="AGA670"/>
  <c r="ACU670"/>
  <c r="ZO670"/>
  <c r="WI670"/>
  <c r="TC670"/>
  <c r="PW670"/>
  <c r="AFF670"/>
  <c r="YT670"/>
  <c r="SH670"/>
  <c r="NL670"/>
  <c r="KF670"/>
  <c r="GZ670"/>
  <c r="DT670"/>
  <c r="AN670"/>
  <c r="AGV670"/>
  <c r="AAJ670"/>
  <c r="TX670"/>
  <c r="OG670"/>
  <c r="LA670"/>
  <c r="HU670"/>
  <c r="EO670"/>
  <c r="BI670"/>
  <c r="ATU672"/>
  <c r="AQO672"/>
  <c r="ANI672"/>
  <c r="AKC672"/>
  <c r="AGW672"/>
  <c r="ADQ672"/>
  <c r="AAK672"/>
  <c r="XE672"/>
  <c r="TY672"/>
  <c r="QS672"/>
  <c r="NM672"/>
  <c r="KG672"/>
  <c r="HA672"/>
  <c r="DU672"/>
  <c r="AO672"/>
  <c r="ASZ672"/>
  <c r="APT672"/>
  <c r="AMN672"/>
  <c r="AJH672"/>
  <c r="AGB672"/>
  <c r="ACV672"/>
  <c r="ZP672"/>
  <c r="WJ672"/>
  <c r="TD672"/>
  <c r="PX672"/>
  <c r="MR672"/>
  <c r="JL672"/>
  <c r="GF672"/>
  <c r="CZ672"/>
  <c r="T672"/>
  <c r="ASE672"/>
  <c r="AOY672"/>
  <c r="ALS672"/>
  <c r="AIM672"/>
  <c r="AFG672"/>
  <c r="ACA672"/>
  <c r="YU672"/>
  <c r="VO672"/>
  <c r="SI672"/>
  <c r="PC672"/>
  <c r="LW672"/>
  <c r="IQ672"/>
  <c r="FK672"/>
  <c r="CE672"/>
  <c r="AUP672"/>
  <c r="ARJ672"/>
  <c r="AOD672"/>
  <c r="AKX672"/>
  <c r="AHR672"/>
  <c r="AEL672"/>
  <c r="ABF672"/>
  <c r="XZ672"/>
  <c r="UT672"/>
  <c r="RN672"/>
  <c r="OH672"/>
  <c r="LB672"/>
  <c r="HV672"/>
  <c r="EP672"/>
  <c r="BJ672"/>
  <c r="ASZ666"/>
  <c r="APT666"/>
  <c r="AMN666"/>
  <c r="AJH666"/>
  <c r="AGB666"/>
  <c r="ACV666"/>
  <c r="ZP666"/>
  <c r="WJ666"/>
  <c r="TD666"/>
  <c r="PX666"/>
  <c r="MR666"/>
  <c r="JL666"/>
  <c r="GF666"/>
  <c r="CZ666"/>
  <c r="T666"/>
  <c r="ASE666"/>
  <c r="AOY666"/>
  <c r="ALS666"/>
  <c r="AIM666"/>
  <c r="AFG666"/>
  <c r="ACA666"/>
  <c r="YU666"/>
  <c r="VO666"/>
  <c r="SI666"/>
  <c r="PC666"/>
  <c r="LW666"/>
  <c r="IQ666"/>
  <c r="FK666"/>
  <c r="CE666"/>
  <c r="AUP666"/>
  <c r="ARJ666"/>
  <c r="AOD666"/>
  <c r="AKX666"/>
  <c r="AHR666"/>
  <c r="AEL666"/>
  <c r="ABF666"/>
  <c r="XZ666"/>
  <c r="UT666"/>
  <c r="RN666"/>
  <c r="OH666"/>
  <c r="LB666"/>
  <c r="HV666"/>
  <c r="EP666"/>
  <c r="BJ666"/>
  <c r="ATU666"/>
  <c r="AQO666"/>
  <c r="ANI666"/>
  <c r="AKC666"/>
  <c r="AGW666"/>
  <c r="ADQ666"/>
  <c r="AAK666"/>
  <c r="XE666"/>
  <c r="TY666"/>
  <c r="QS666"/>
  <c r="NM666"/>
  <c r="KG666"/>
  <c r="HA666"/>
  <c r="DU666"/>
  <c r="AO666"/>
  <c r="ASZ673"/>
  <c r="APT673"/>
  <c r="AMN673"/>
  <c r="AJH673"/>
  <c r="AGB673"/>
  <c r="ACV673"/>
  <c r="ZP673"/>
  <c r="WJ673"/>
  <c r="TD673"/>
  <c r="PX673"/>
  <c r="MR673"/>
  <c r="JL673"/>
  <c r="GF673"/>
  <c r="CZ673"/>
  <c r="T673"/>
  <c r="ASE673"/>
  <c r="AOY673"/>
  <c r="ALS673"/>
  <c r="AIM673"/>
  <c r="AFG673"/>
  <c r="ACA673"/>
  <c r="YU673"/>
  <c r="VO673"/>
  <c r="SI673"/>
  <c r="PC673"/>
  <c r="LW673"/>
  <c r="IQ673"/>
  <c r="FK673"/>
  <c r="CE673"/>
  <c r="AUP673"/>
  <c r="ARJ673"/>
  <c r="AOD673"/>
  <c r="AKX673"/>
  <c r="AHR673"/>
  <c r="AEL673"/>
  <c r="ABF673"/>
  <c r="XZ673"/>
  <c r="UT673"/>
  <c r="RN673"/>
  <c r="OH673"/>
  <c r="LB673"/>
  <c r="HV673"/>
  <c r="EP673"/>
  <c r="BJ673"/>
  <c r="ATU673"/>
  <c r="AQO673"/>
  <c r="ANI673"/>
  <c r="AKC673"/>
  <c r="AGW673"/>
  <c r="ADQ673"/>
  <c r="AAK673"/>
  <c r="XE673"/>
  <c r="TY673"/>
  <c r="QS673"/>
  <c r="NM673"/>
  <c r="KG673"/>
  <c r="HA673"/>
  <c r="DU673"/>
  <c r="AO673"/>
  <c r="ASD673"/>
  <c r="AOX673"/>
  <c r="ALR673"/>
  <c r="AIL673"/>
  <c r="AFF673"/>
  <c r="ABZ673"/>
  <c r="YT673"/>
  <c r="VN673"/>
  <c r="SH673"/>
  <c r="PB673"/>
  <c r="LV673"/>
  <c r="IP673"/>
  <c r="FJ673"/>
  <c r="CD673"/>
  <c r="AUO673"/>
  <c r="ARI673"/>
  <c r="AOC673"/>
  <c r="AKW673"/>
  <c r="AHQ673"/>
  <c r="AEK673"/>
  <c r="ABE673"/>
  <c r="XY673"/>
  <c r="US673"/>
  <c r="RM673"/>
  <c r="OG673"/>
  <c r="LA673"/>
  <c r="HU673"/>
  <c r="EO673"/>
  <c r="BI673"/>
  <c r="ATT673"/>
  <c r="AQN673"/>
  <c r="ANH673"/>
  <c r="AKB673"/>
  <c r="AGV673"/>
  <c r="ADP673"/>
  <c r="AAJ673"/>
  <c r="XD673"/>
  <c r="TX673"/>
  <c r="QR673"/>
  <c r="NL673"/>
  <c r="KF673"/>
  <c r="GZ673"/>
  <c r="DT673"/>
  <c r="AN673"/>
  <c r="ASY673"/>
  <c r="APS673"/>
  <c r="AMM673"/>
  <c r="AJG673"/>
  <c r="AGA673"/>
  <c r="ACU673"/>
  <c r="ZO673"/>
  <c r="WI673"/>
  <c r="TC673"/>
  <c r="PW673"/>
  <c r="MQ673"/>
  <c r="JK673"/>
  <c r="GE673"/>
  <c r="CY673"/>
  <c r="S673"/>
  <c r="AUN662"/>
  <c r="ARH662"/>
  <c r="AOB662"/>
  <c r="AKV662"/>
  <c r="UR662"/>
  <c r="RL662"/>
  <c r="OF662"/>
  <c r="KZ662"/>
  <c r="HT662"/>
  <c r="AGU662"/>
  <c r="ADO662"/>
  <c r="AAI662"/>
  <c r="XC662"/>
  <c r="EN662"/>
  <c r="BH662"/>
  <c r="ATS662"/>
  <c r="AQM662"/>
  <c r="ANG662"/>
  <c r="AKA662"/>
  <c r="TW662"/>
  <c r="QQ662"/>
  <c r="NK662"/>
  <c r="KE662"/>
  <c r="GY662"/>
  <c r="AFZ662"/>
  <c r="ACT662"/>
  <c r="ZN662"/>
  <c r="WH662"/>
  <c r="DS662"/>
  <c r="AM662"/>
  <c r="ASX662"/>
  <c r="APR662"/>
  <c r="AML662"/>
  <c r="AJF662"/>
  <c r="TB662"/>
  <c r="PV662"/>
  <c r="MP662"/>
  <c r="JJ662"/>
  <c r="GD662"/>
  <c r="AFE662"/>
  <c r="ABY662"/>
  <c r="YS662"/>
  <c r="VM662"/>
  <c r="CX662"/>
  <c r="R662"/>
  <c r="ASC662"/>
  <c r="AOW662"/>
  <c r="ALQ662"/>
  <c r="AIK662"/>
  <c r="SG662"/>
  <c r="PA662"/>
  <c r="LU662"/>
  <c r="IO662"/>
  <c r="AHP662"/>
  <c r="AEJ662"/>
  <c r="ABD662"/>
  <c r="XX662"/>
  <c r="FI662"/>
  <c r="CC662"/>
  <c r="ASY666"/>
  <c r="APS666"/>
  <c r="AMM666"/>
  <c r="AJG666"/>
  <c r="AGA666"/>
  <c r="ACU666"/>
  <c r="ZO666"/>
  <c r="WI666"/>
  <c r="TC666"/>
  <c r="PW666"/>
  <c r="MQ666"/>
  <c r="JK666"/>
  <c r="GE666"/>
  <c r="CY666"/>
  <c r="S666"/>
  <c r="ASD666"/>
  <c r="AOX666"/>
  <c r="ALR666"/>
  <c r="AIL666"/>
  <c r="AFF666"/>
  <c r="ABZ666"/>
  <c r="YT666"/>
  <c r="VN666"/>
  <c r="SH666"/>
  <c r="PB666"/>
  <c r="LV666"/>
  <c r="IP666"/>
  <c r="FJ666"/>
  <c r="CD666"/>
  <c r="AUO666"/>
  <c r="ARI666"/>
  <c r="AOC666"/>
  <c r="AKW666"/>
  <c r="AHQ666"/>
  <c r="AEK666"/>
  <c r="ABE666"/>
  <c r="XY666"/>
  <c r="US666"/>
  <c r="RM666"/>
  <c r="OG666"/>
  <c r="LA666"/>
  <c r="HU666"/>
  <c r="EO666"/>
  <c r="BI666"/>
  <c r="ATT666"/>
  <c r="AQN666"/>
  <c r="ANH666"/>
  <c r="AKB666"/>
  <c r="AGV666"/>
  <c r="ADP666"/>
  <c r="AAJ666"/>
  <c r="XD666"/>
  <c r="TX666"/>
  <c r="QR666"/>
  <c r="NL666"/>
  <c r="KF666"/>
  <c r="GZ666"/>
  <c r="DT666"/>
  <c r="AN666"/>
  <c r="ATS668"/>
  <c r="AQM668"/>
  <c r="ANG668"/>
  <c r="AKA668"/>
  <c r="AGU668"/>
  <c r="ADO668"/>
  <c r="AAI668"/>
  <c r="XC668"/>
  <c r="TW668"/>
  <c r="QQ668"/>
  <c r="NK668"/>
  <c r="KE668"/>
  <c r="GY668"/>
  <c r="DS668"/>
  <c r="AM668"/>
  <c r="ASX668"/>
  <c r="APR668"/>
  <c r="AML668"/>
  <c r="AJF668"/>
  <c r="AFZ668"/>
  <c r="ACT668"/>
  <c r="ZN668"/>
  <c r="WH668"/>
  <c r="TB668"/>
  <c r="PV668"/>
  <c r="MP668"/>
  <c r="JJ668"/>
  <c r="GD668"/>
  <c r="CX668"/>
  <c r="R668"/>
  <c r="ASC668"/>
  <c r="AOW668"/>
  <c r="ALQ668"/>
  <c r="AIK668"/>
  <c r="AFE668"/>
  <c r="ABY668"/>
  <c r="YS668"/>
  <c r="VM668"/>
  <c r="SG668"/>
  <c r="PA668"/>
  <c r="LU668"/>
  <c r="IO668"/>
  <c r="FI668"/>
  <c r="CC668"/>
  <c r="AUN668"/>
  <c r="ARH668"/>
  <c r="AOB668"/>
  <c r="AKV668"/>
  <c r="AHP668"/>
  <c r="AEJ668"/>
  <c r="ABD668"/>
  <c r="XX668"/>
  <c r="UR668"/>
  <c r="RL668"/>
  <c r="OF668"/>
  <c r="KZ668"/>
  <c r="HT668"/>
  <c r="EN668"/>
  <c r="BH668"/>
  <c r="ASC672"/>
  <c r="AOW672"/>
  <c r="ALQ672"/>
  <c r="AIK672"/>
  <c r="AFE672"/>
  <c r="ABY672"/>
  <c r="YS672"/>
  <c r="VM672"/>
  <c r="SG672"/>
  <c r="PA672"/>
  <c r="LU672"/>
  <c r="IO672"/>
  <c r="FI672"/>
  <c r="CC672"/>
  <c r="AUN672"/>
  <c r="ARH672"/>
  <c r="AOB672"/>
  <c r="AKV672"/>
  <c r="AHP672"/>
  <c r="AEJ672"/>
  <c r="ABD672"/>
  <c r="XX672"/>
  <c r="UR672"/>
  <c r="RL672"/>
  <c r="OF672"/>
  <c r="KZ672"/>
  <c r="HT672"/>
  <c r="EN672"/>
  <c r="BH672"/>
  <c r="ATS672"/>
  <c r="AQM672"/>
  <c r="ANG672"/>
  <c r="AKA672"/>
  <c r="AGU672"/>
  <c r="ADO672"/>
  <c r="AAI672"/>
  <c r="XC672"/>
  <c r="TW672"/>
  <c r="QQ672"/>
  <c r="NK672"/>
  <c r="KE672"/>
  <c r="GY672"/>
  <c r="DS672"/>
  <c r="AM672"/>
  <c r="ASX672"/>
  <c r="APR672"/>
  <c r="AML672"/>
  <c r="AJF672"/>
  <c r="AFZ672"/>
  <c r="ACT672"/>
  <c r="ZN672"/>
  <c r="WH672"/>
  <c r="TB672"/>
  <c r="PV672"/>
  <c r="MP672"/>
  <c r="JJ672"/>
  <c r="GD672"/>
  <c r="CX672"/>
  <c r="R672"/>
  <c r="AUO661"/>
  <c r="ARI661"/>
  <c r="AOC661"/>
  <c r="AKW661"/>
  <c r="US661"/>
  <c r="RM661"/>
  <c r="OG661"/>
  <c r="LA661"/>
  <c r="HU661"/>
  <c r="AGV661"/>
  <c r="ADP661"/>
  <c r="AAJ661"/>
  <c r="XD661"/>
  <c r="EO661"/>
  <c r="BI661"/>
  <c r="ATT661"/>
  <c r="AQN661"/>
  <c r="ANH661"/>
  <c r="AKB661"/>
  <c r="TX661"/>
  <c r="QR661"/>
  <c r="NL661"/>
  <c r="KF661"/>
  <c r="GZ661"/>
  <c r="AGA661"/>
  <c r="ACU661"/>
  <c r="ZO661"/>
  <c r="WI661"/>
  <c r="DT661"/>
  <c r="AN661"/>
  <c r="ASY661"/>
  <c r="APS661"/>
  <c r="AMM661"/>
  <c r="AJG661"/>
  <c r="TC661"/>
  <c r="PW661"/>
  <c r="MQ661"/>
  <c r="JK661"/>
  <c r="GE661"/>
  <c r="AFF661"/>
  <c r="ABZ661"/>
  <c r="YT661"/>
  <c r="VN661"/>
  <c r="CY661"/>
  <c r="S661"/>
  <c r="ASD661"/>
  <c r="AOX661"/>
  <c r="ALR661"/>
  <c r="AIL661"/>
  <c r="SH661"/>
  <c r="PB661"/>
  <c r="LV661"/>
  <c r="IP661"/>
  <c r="AHQ661"/>
  <c r="AEK661"/>
  <c r="ABE661"/>
  <c r="XY661"/>
  <c r="FJ661"/>
  <c r="CD661"/>
  <c r="ASC663"/>
  <c r="AOW663"/>
  <c r="ALQ663"/>
  <c r="AIK663"/>
  <c r="AFE663"/>
  <c r="ABY663"/>
  <c r="YS663"/>
  <c r="VM663"/>
  <c r="SG663"/>
  <c r="PA663"/>
  <c r="LU663"/>
  <c r="IO663"/>
  <c r="FI663"/>
  <c r="CC663"/>
  <c r="AUN663"/>
  <c r="ARH663"/>
  <c r="AOB663"/>
  <c r="AKV663"/>
  <c r="AHP663"/>
  <c r="AEJ663"/>
  <c r="ABD663"/>
  <c r="XX663"/>
  <c r="UR663"/>
  <c r="RL663"/>
  <c r="OF663"/>
  <c r="KZ663"/>
  <c r="HT663"/>
  <c r="EN663"/>
  <c r="BH663"/>
  <c r="ATS663"/>
  <c r="AQM663"/>
  <c r="ANG663"/>
  <c r="AKA663"/>
  <c r="AGU663"/>
  <c r="ADO663"/>
  <c r="AAI663"/>
  <c r="XC663"/>
  <c r="TW663"/>
  <c r="QQ663"/>
  <c r="NK663"/>
  <c r="KE663"/>
  <c r="GY663"/>
  <c r="DS663"/>
  <c r="AM663"/>
  <c r="ASX663"/>
  <c r="APR663"/>
  <c r="AML663"/>
  <c r="AJF663"/>
  <c r="AFZ663"/>
  <c r="ACT663"/>
  <c r="ZN663"/>
  <c r="WH663"/>
  <c r="TB663"/>
  <c r="PV663"/>
  <c r="MP663"/>
  <c r="JJ663"/>
  <c r="GD663"/>
  <c r="CX663"/>
  <c r="R663"/>
  <c r="ASZ663"/>
  <c r="APT663"/>
  <c r="AMN663"/>
  <c r="AJH663"/>
  <c r="AGB663"/>
  <c r="ACV663"/>
  <c r="ZP663"/>
  <c r="WJ663"/>
  <c r="TD663"/>
  <c r="PX663"/>
  <c r="MR663"/>
  <c r="JL663"/>
  <c r="GF663"/>
  <c r="CZ663"/>
  <c r="T663"/>
  <c r="ASE663"/>
  <c r="AOY663"/>
  <c r="ALS663"/>
  <c r="AIM663"/>
  <c r="AFG663"/>
  <c r="ACA663"/>
  <c r="YU663"/>
  <c r="VO663"/>
  <c r="SI663"/>
  <c r="PC663"/>
  <c r="LW663"/>
  <c r="IQ663"/>
  <c r="FK663"/>
  <c r="CE663"/>
  <c r="AUP663"/>
  <c r="ARJ663"/>
  <c r="AOD663"/>
  <c r="AKX663"/>
  <c r="AHR663"/>
  <c r="AEL663"/>
  <c r="ABF663"/>
  <c r="XZ663"/>
  <c r="UT663"/>
  <c r="RN663"/>
  <c r="OH663"/>
  <c r="LB663"/>
  <c r="HV663"/>
  <c r="EP663"/>
  <c r="BJ663"/>
  <c r="ATU663"/>
  <c r="AQO663"/>
  <c r="ANI663"/>
  <c r="AKC663"/>
  <c r="AGW663"/>
  <c r="ADQ663"/>
  <c r="AAK663"/>
  <c r="XE663"/>
  <c r="TY663"/>
  <c r="QS663"/>
  <c r="NM663"/>
  <c r="KG663"/>
  <c r="HA663"/>
  <c r="DU663"/>
  <c r="AO663"/>
  <c r="ATT665"/>
  <c r="AQN665"/>
  <c r="ANH665"/>
  <c r="AKB665"/>
  <c r="AGV665"/>
  <c r="ADP665"/>
  <c r="AAJ665"/>
  <c r="XD665"/>
  <c r="TX665"/>
  <c r="QR665"/>
  <c r="NL665"/>
  <c r="KF665"/>
  <c r="GZ665"/>
  <c r="DT665"/>
  <c r="AN665"/>
  <c r="ASY665"/>
  <c r="APS665"/>
  <c r="AMM665"/>
  <c r="AJG665"/>
  <c r="AGA665"/>
  <c r="ACU665"/>
  <c r="ZO665"/>
  <c r="WI665"/>
  <c r="TC665"/>
  <c r="PW665"/>
  <c r="MQ665"/>
  <c r="JK665"/>
  <c r="GE665"/>
  <c r="CY665"/>
  <c r="S665"/>
  <c r="ASD665"/>
  <c r="AOX665"/>
  <c r="ALR665"/>
  <c r="AIL665"/>
  <c r="AFF665"/>
  <c r="ABZ665"/>
  <c r="YT665"/>
  <c r="VN665"/>
  <c r="SH665"/>
  <c r="PB665"/>
  <c r="LV665"/>
  <c r="IP665"/>
  <c r="FJ665"/>
  <c r="CD665"/>
  <c r="AUO665"/>
  <c r="ARI665"/>
  <c r="AOC665"/>
  <c r="AKW665"/>
  <c r="AHQ665"/>
  <c r="AEK665"/>
  <c r="ABE665"/>
  <c r="XY665"/>
  <c r="US665"/>
  <c r="RM665"/>
  <c r="OG665"/>
  <c r="LA665"/>
  <c r="HU665"/>
  <c r="EO665"/>
  <c r="BI665"/>
  <c r="ASX667"/>
  <c r="APR667"/>
  <c r="AML667"/>
  <c r="AJF667"/>
  <c r="FI667"/>
  <c r="CC667"/>
  <c r="AFZ667"/>
  <c r="ACT667"/>
  <c r="ZN667"/>
  <c r="WH667"/>
  <c r="TB667"/>
  <c r="PV667"/>
  <c r="MP667"/>
  <c r="JJ667"/>
  <c r="GD667"/>
  <c r="ASC667"/>
  <c r="AOW667"/>
  <c r="ALQ667"/>
  <c r="AIK667"/>
  <c r="EN667"/>
  <c r="BH667"/>
  <c r="AFE667"/>
  <c r="ABY667"/>
  <c r="YS667"/>
  <c r="VM667"/>
  <c r="SG667"/>
  <c r="PA667"/>
  <c r="LU667"/>
  <c r="IO667"/>
  <c r="AUN667"/>
  <c r="ARH667"/>
  <c r="AOB667"/>
  <c r="AKV667"/>
  <c r="AHP667"/>
  <c r="DS667"/>
  <c r="AM667"/>
  <c r="AEJ667"/>
  <c r="ABD667"/>
  <c r="XX667"/>
  <c r="UR667"/>
  <c r="RL667"/>
  <c r="OF667"/>
  <c r="KZ667"/>
  <c r="HT667"/>
  <c r="ATS667"/>
  <c r="AQM667"/>
  <c r="ANG667"/>
  <c r="AKA667"/>
  <c r="AGU667"/>
  <c r="CX667"/>
  <c r="R667"/>
  <c r="ADO667"/>
  <c r="AAI667"/>
  <c r="XC667"/>
  <c r="TW667"/>
  <c r="QQ667"/>
  <c r="NK667"/>
  <c r="KE667"/>
  <c r="GY667"/>
  <c r="ASZ667"/>
  <c r="APT667"/>
  <c r="AMN667"/>
  <c r="AJH667"/>
  <c r="FK667"/>
  <c r="CE667"/>
  <c r="AGB667"/>
  <c r="ACV667"/>
  <c r="ZP667"/>
  <c r="WJ667"/>
  <c r="TD667"/>
  <c r="PX667"/>
  <c r="MR667"/>
  <c r="JL667"/>
  <c r="GF667"/>
  <c r="ASE667"/>
  <c r="AOY667"/>
  <c r="ALS667"/>
  <c r="AIM667"/>
  <c r="EP667"/>
  <c r="BJ667"/>
  <c r="AFG667"/>
  <c r="ACA667"/>
  <c r="YU667"/>
  <c r="VO667"/>
  <c r="SI667"/>
  <c r="PC667"/>
  <c r="LW667"/>
  <c r="IQ667"/>
  <c r="AUP667"/>
  <c r="ARJ667"/>
  <c r="AOD667"/>
  <c r="AKX667"/>
  <c r="AHR667"/>
  <c r="DU667"/>
  <c r="AO667"/>
  <c r="AEL667"/>
  <c r="ABF667"/>
  <c r="XZ667"/>
  <c r="UT667"/>
  <c r="RN667"/>
  <c r="OH667"/>
  <c r="LB667"/>
  <c r="HV667"/>
  <c r="ATU667"/>
  <c r="AQO667"/>
  <c r="ANI667"/>
  <c r="AKC667"/>
  <c r="AGW667"/>
  <c r="CZ667"/>
  <c r="T667"/>
  <c r="ADQ667"/>
  <c r="AAK667"/>
  <c r="XE667"/>
  <c r="TY667"/>
  <c r="QS667"/>
  <c r="NM667"/>
  <c r="KG667"/>
  <c r="HA667"/>
  <c r="ASY669"/>
  <c r="APS669"/>
  <c r="AMM669"/>
  <c r="AJG669"/>
  <c r="AGA669"/>
  <c r="ACU669"/>
  <c r="ZO669"/>
  <c r="WI669"/>
  <c r="TC669"/>
  <c r="PW669"/>
  <c r="MQ669"/>
  <c r="JK669"/>
  <c r="GE669"/>
  <c r="CY669"/>
  <c r="S669"/>
  <c r="ASD669"/>
  <c r="AOX669"/>
  <c r="ALR669"/>
  <c r="AIL669"/>
  <c r="AFF669"/>
  <c r="ABZ669"/>
  <c r="YT669"/>
  <c r="VN669"/>
  <c r="SH669"/>
  <c r="PB669"/>
  <c r="LV669"/>
  <c r="IP669"/>
  <c r="FJ669"/>
  <c r="CD669"/>
  <c r="AUO669"/>
  <c r="ARI669"/>
  <c r="AOC669"/>
  <c r="AKW669"/>
  <c r="AHQ669"/>
  <c r="AEK669"/>
  <c r="ABE669"/>
  <c r="XY669"/>
  <c r="US669"/>
  <c r="RM669"/>
  <c r="OG669"/>
  <c r="LA669"/>
  <c r="HU669"/>
  <c r="EO669"/>
  <c r="BI669"/>
  <c r="ATT669"/>
  <c r="AQN669"/>
  <c r="ANH669"/>
  <c r="AKB669"/>
  <c r="AGV669"/>
  <c r="ADP669"/>
  <c r="AAJ669"/>
  <c r="XD669"/>
  <c r="TX669"/>
  <c r="QR669"/>
  <c r="NL669"/>
  <c r="KF669"/>
  <c r="GZ669"/>
  <c r="DT669"/>
  <c r="AN669"/>
  <c r="ATS671"/>
  <c r="AQM671"/>
  <c r="ANG671"/>
  <c r="AKA671"/>
  <c r="AGU671"/>
  <c r="ADO671"/>
  <c r="AAI671"/>
  <c r="XC671"/>
  <c r="TW671"/>
  <c r="QQ671"/>
  <c r="NK671"/>
  <c r="KE671"/>
  <c r="GY671"/>
  <c r="DS671"/>
  <c r="AM671"/>
  <c r="ASX671"/>
  <c r="APR671"/>
  <c r="AML671"/>
  <c r="AJF671"/>
  <c r="AFZ671"/>
  <c r="ACT671"/>
  <c r="ZN671"/>
  <c r="WH671"/>
  <c r="TB671"/>
  <c r="PV671"/>
  <c r="MP671"/>
  <c r="JJ671"/>
  <c r="GD671"/>
  <c r="CX671"/>
  <c r="R671"/>
  <c r="ASC671"/>
  <c r="AOW671"/>
  <c r="ALQ671"/>
  <c r="AIK671"/>
  <c r="AFE671"/>
  <c r="ABY671"/>
  <c r="YS671"/>
  <c r="VM671"/>
  <c r="SG671"/>
  <c r="PA671"/>
  <c r="LU671"/>
  <c r="IO671"/>
  <c r="FI671"/>
  <c r="CC671"/>
  <c r="AUN671"/>
  <c r="ARH671"/>
  <c r="AOB671"/>
  <c r="AKV671"/>
  <c r="AHP671"/>
  <c r="AEJ671"/>
  <c r="ABD671"/>
  <c r="XX671"/>
  <c r="UR671"/>
  <c r="RL671"/>
  <c r="OF671"/>
  <c r="KZ671"/>
  <c r="HT671"/>
  <c r="EN671"/>
  <c r="BH671"/>
  <c r="ASZ671"/>
  <c r="APT671"/>
  <c r="AMN671"/>
  <c r="AJH671"/>
  <c r="AGB671"/>
  <c r="ACV671"/>
  <c r="ZP671"/>
  <c r="WJ671"/>
  <c r="TD671"/>
  <c r="PX671"/>
  <c r="MR671"/>
  <c r="JL671"/>
  <c r="GF671"/>
  <c r="CZ671"/>
  <c r="T671"/>
  <c r="ASE671"/>
  <c r="AOY671"/>
  <c r="ALS671"/>
  <c r="AIM671"/>
  <c r="AFG671"/>
  <c r="ACA671"/>
  <c r="YU671"/>
  <c r="VO671"/>
  <c r="SI671"/>
  <c r="PC671"/>
  <c r="LW671"/>
  <c r="IQ671"/>
  <c r="FK671"/>
  <c r="CE671"/>
  <c r="AUP671"/>
  <c r="ARJ671"/>
  <c r="AOD671"/>
  <c r="AKX671"/>
  <c r="AHR671"/>
  <c r="AEL671"/>
  <c r="ABF671"/>
  <c r="XZ671"/>
  <c r="UT671"/>
  <c r="RN671"/>
  <c r="OH671"/>
  <c r="LB671"/>
  <c r="HV671"/>
  <c r="EP671"/>
  <c r="BJ671"/>
  <c r="ATU671"/>
  <c r="AQO671"/>
  <c r="ANI671"/>
  <c r="AKC671"/>
  <c r="AGW671"/>
  <c r="ADQ671"/>
  <c r="AAK671"/>
  <c r="XE671"/>
  <c r="TY671"/>
  <c r="QS671"/>
  <c r="NM671"/>
  <c r="KG671"/>
  <c r="HA671"/>
  <c r="DU671"/>
  <c r="AO671"/>
  <c r="ASC664"/>
  <c r="AOW664"/>
  <c r="ALQ664"/>
  <c r="AIK664"/>
  <c r="AFE664"/>
  <c r="ABY664"/>
  <c r="YS664"/>
  <c r="VM664"/>
  <c r="SG664"/>
  <c r="PA664"/>
  <c r="LU664"/>
  <c r="IO664"/>
  <c r="FI664"/>
  <c r="CC664"/>
  <c r="AUN664"/>
  <c r="ARH664"/>
  <c r="AOB664"/>
  <c r="AKV664"/>
  <c r="AHP664"/>
  <c r="AEJ664"/>
  <c r="ABD664"/>
  <c r="XX664"/>
  <c r="UR664"/>
  <c r="RL664"/>
  <c r="OF664"/>
  <c r="KZ664"/>
  <c r="HT664"/>
  <c r="EN664"/>
  <c r="BH664"/>
  <c r="ATS664"/>
  <c r="AQM664"/>
  <c r="ANG664"/>
  <c r="AKA664"/>
  <c r="AGU664"/>
  <c r="ADO664"/>
  <c r="AAI664"/>
  <c r="XC664"/>
  <c r="TW664"/>
  <c r="QQ664"/>
  <c r="NK664"/>
  <c r="KE664"/>
  <c r="GY664"/>
  <c r="DS664"/>
  <c r="AM664"/>
  <c r="ASX664"/>
  <c r="APR664"/>
  <c r="AML664"/>
  <c r="AJF664"/>
  <c r="AFZ664"/>
  <c r="ACT664"/>
  <c r="ZN664"/>
  <c r="WH664"/>
  <c r="TB664"/>
  <c r="PV664"/>
  <c r="MP664"/>
  <c r="JJ664"/>
  <c r="GD664"/>
  <c r="CX664"/>
  <c r="R664"/>
  <c r="ATU664"/>
  <c r="AQO664"/>
  <c r="ANI664"/>
  <c r="AKC664"/>
  <c r="AGW664"/>
  <c r="ADQ664"/>
  <c r="AAK664"/>
  <c r="XE664"/>
  <c r="TY664"/>
  <c r="QS664"/>
  <c r="NM664"/>
  <c r="KG664"/>
  <c r="HA664"/>
  <c r="DU664"/>
  <c r="AO664"/>
  <c r="ASZ664"/>
  <c r="APT664"/>
  <c r="AMN664"/>
  <c r="AJH664"/>
  <c r="AGB664"/>
  <c r="ACV664"/>
  <c r="ZP664"/>
  <c r="WJ664"/>
  <c r="TD664"/>
  <c r="PX664"/>
  <c r="MR664"/>
  <c r="JL664"/>
  <c r="GF664"/>
  <c r="CZ664"/>
  <c r="T664"/>
  <c r="ASE664"/>
  <c r="AOY664"/>
  <c r="ALS664"/>
  <c r="AIM664"/>
  <c r="AFG664"/>
  <c r="ACA664"/>
  <c r="YU664"/>
  <c r="VO664"/>
  <c r="SI664"/>
  <c r="PC664"/>
  <c r="LW664"/>
  <c r="IQ664"/>
  <c r="FK664"/>
  <c r="CE664"/>
  <c r="AUP664"/>
  <c r="ARJ664"/>
  <c r="AOD664"/>
  <c r="AKX664"/>
  <c r="AHR664"/>
  <c r="AEL664"/>
  <c r="ABF664"/>
  <c r="XZ664"/>
  <c r="UT664"/>
  <c r="RN664"/>
  <c r="OH664"/>
  <c r="LB664"/>
  <c r="HV664"/>
  <c r="EP664"/>
  <c r="BJ664"/>
  <c r="AUN673"/>
  <c r="ARH673"/>
  <c r="AOB673"/>
  <c r="AKV673"/>
  <c r="AHP673"/>
  <c r="AEJ673"/>
  <c r="ABD673"/>
  <c r="XX673"/>
  <c r="UR673"/>
  <c r="RL673"/>
  <c r="OF673"/>
  <c r="KZ673"/>
  <c r="HT673"/>
  <c r="EN673"/>
  <c r="BH673"/>
  <c r="ATS673"/>
  <c r="AQM673"/>
  <c r="ANG673"/>
  <c r="AKA673"/>
  <c r="AGU673"/>
  <c r="ADO673"/>
  <c r="AAI673"/>
  <c r="XC673"/>
  <c r="TW673"/>
  <c r="QQ673"/>
  <c r="NK673"/>
  <c r="KE673"/>
  <c r="GY673"/>
  <c r="DS673"/>
  <c r="AM673"/>
  <c r="ASX673"/>
  <c r="APR673"/>
  <c r="AML673"/>
  <c r="AJF673"/>
  <c r="AFZ673"/>
  <c r="ACT673"/>
  <c r="ZN673"/>
  <c r="WH673"/>
  <c r="TB673"/>
  <c r="PV673"/>
  <c r="MP673"/>
  <c r="JJ673"/>
  <c r="GD673"/>
  <c r="CX673"/>
  <c r="R673"/>
  <c r="ASC673"/>
  <c r="AOW673"/>
  <c r="ALQ673"/>
  <c r="AIK673"/>
  <c r="AFE673"/>
  <c r="ABY673"/>
  <c r="YS673"/>
  <c r="VM673"/>
  <c r="SG673"/>
  <c r="PA673"/>
  <c r="LU673"/>
  <c r="IO673"/>
  <c r="FI673"/>
  <c r="CC673"/>
  <c r="AFF662"/>
  <c r="ABZ662"/>
  <c r="AHQ662"/>
  <c r="ABE662"/>
  <c r="XD662"/>
  <c r="EO662"/>
  <c r="BI662"/>
  <c r="ATT662"/>
  <c r="AQN662"/>
  <c r="ANH662"/>
  <c r="AKB662"/>
  <c r="TX662"/>
  <c r="QR662"/>
  <c r="NL662"/>
  <c r="KF662"/>
  <c r="GZ662"/>
  <c r="ACU662"/>
  <c r="XY662"/>
  <c r="FJ662"/>
  <c r="CD662"/>
  <c r="AUO662"/>
  <c r="ARI662"/>
  <c r="AOC662"/>
  <c r="AKW662"/>
  <c r="US662"/>
  <c r="RM662"/>
  <c r="OG662"/>
  <c r="LA662"/>
  <c r="HU662"/>
  <c r="AGV662"/>
  <c r="ADP662"/>
  <c r="AAJ662"/>
  <c r="AEK662"/>
  <c r="YT662"/>
  <c r="VN662"/>
  <c r="CY662"/>
  <c r="S662"/>
  <c r="ASD662"/>
  <c r="AOX662"/>
  <c r="ALR662"/>
  <c r="AIL662"/>
  <c r="SH662"/>
  <c r="PB662"/>
  <c r="LV662"/>
  <c r="IP662"/>
  <c r="AGA662"/>
  <c r="ZO662"/>
  <c r="WI662"/>
  <c r="DT662"/>
  <c r="AN662"/>
  <c r="ASY662"/>
  <c r="APS662"/>
  <c r="AMM662"/>
  <c r="AJG662"/>
  <c r="TC662"/>
  <c r="PW662"/>
  <c r="MQ662"/>
  <c r="JK662"/>
  <c r="GE662"/>
  <c r="AUN666"/>
  <c r="ARH666"/>
  <c r="AOB666"/>
  <c r="AKV666"/>
  <c r="AHP666"/>
  <c r="AEJ666"/>
  <c r="ABD666"/>
  <c r="XX666"/>
  <c r="UR666"/>
  <c r="RL666"/>
  <c r="OF666"/>
  <c r="KZ666"/>
  <c r="HT666"/>
  <c r="EN666"/>
  <c r="BH666"/>
  <c r="ATS666"/>
  <c r="AQM666"/>
  <c r="ANG666"/>
  <c r="AKA666"/>
  <c r="AGU666"/>
  <c r="ADO666"/>
  <c r="AAI666"/>
  <c r="XC666"/>
  <c r="TW666"/>
  <c r="QQ666"/>
  <c r="NK666"/>
  <c r="KE666"/>
  <c r="GY666"/>
  <c r="DS666"/>
  <c r="AM666"/>
  <c r="ASX666"/>
  <c r="APR666"/>
  <c r="AML666"/>
  <c r="AJF666"/>
  <c r="AFZ666"/>
  <c r="ACT666"/>
  <c r="ZN666"/>
  <c r="WH666"/>
  <c r="TB666"/>
  <c r="PV666"/>
  <c r="MP666"/>
  <c r="JJ666"/>
  <c r="GD666"/>
  <c r="CX666"/>
  <c r="R666"/>
  <c r="ASC666"/>
  <c r="AOW666"/>
  <c r="ALQ666"/>
  <c r="AIK666"/>
  <c r="AFE666"/>
  <c r="ABY666"/>
  <c r="YS666"/>
  <c r="VM666"/>
  <c r="SG666"/>
  <c r="PA666"/>
  <c r="LU666"/>
  <c r="IO666"/>
  <c r="FI666"/>
  <c r="CC666"/>
  <c r="ASY668"/>
  <c r="APS668"/>
  <c r="AMM668"/>
  <c r="AJG668"/>
  <c r="AGA668"/>
  <c r="ACU668"/>
  <c r="ZO668"/>
  <c r="WI668"/>
  <c r="TC668"/>
  <c r="PW668"/>
  <c r="MQ668"/>
  <c r="JK668"/>
  <c r="GE668"/>
  <c r="AN668"/>
  <c r="S668"/>
  <c r="ASD668"/>
  <c r="AOX668"/>
  <c r="ALR668"/>
  <c r="AIL668"/>
  <c r="AFF668"/>
  <c r="ABZ668"/>
  <c r="YT668"/>
  <c r="VN668"/>
  <c r="SH668"/>
  <c r="PB668"/>
  <c r="LV668"/>
  <c r="IP668"/>
  <c r="FJ668"/>
  <c r="EO668"/>
  <c r="AUO668"/>
  <c r="ARI668"/>
  <c r="AOC668"/>
  <c r="AKW668"/>
  <c r="AHQ668"/>
  <c r="AEK668"/>
  <c r="ABE668"/>
  <c r="XY668"/>
  <c r="US668"/>
  <c r="RM668"/>
  <c r="OG668"/>
  <c r="LA668"/>
  <c r="HU668"/>
  <c r="DT668"/>
  <c r="CY668"/>
  <c r="ATT668"/>
  <c r="AQN668"/>
  <c r="ANH668"/>
  <c r="AKB668"/>
  <c r="AGV668"/>
  <c r="ADP668"/>
  <c r="AAJ668"/>
  <c r="XD668"/>
  <c r="TX668"/>
  <c r="QR668"/>
  <c r="NL668"/>
  <c r="KF668"/>
  <c r="GZ668"/>
  <c r="CD668"/>
  <c r="BI668"/>
  <c r="ASX670"/>
  <c r="APR670"/>
  <c r="AML670"/>
  <c r="AJF670"/>
  <c r="AFZ670"/>
  <c r="ACT670"/>
  <c r="ZN670"/>
  <c r="WH670"/>
  <c r="TB670"/>
  <c r="PV670"/>
  <c r="MP670"/>
  <c r="JJ670"/>
  <c r="GD670"/>
  <c r="CX670"/>
  <c r="R670"/>
  <c r="ASC670"/>
  <c r="AOW670"/>
  <c r="ALQ670"/>
  <c r="AIK670"/>
  <c r="AFE670"/>
  <c r="ABY670"/>
  <c r="YS670"/>
  <c r="VM670"/>
  <c r="SG670"/>
  <c r="PA670"/>
  <c r="LU670"/>
  <c r="IO670"/>
  <c r="FI670"/>
  <c r="CC670"/>
  <c r="AUN670"/>
  <c r="ARH670"/>
  <c r="AOB670"/>
  <c r="AKV670"/>
  <c r="AHP670"/>
  <c r="AEJ670"/>
  <c r="ABD670"/>
  <c r="XX670"/>
  <c r="UR670"/>
  <c r="RL670"/>
  <c r="OF670"/>
  <c r="KZ670"/>
  <c r="HT670"/>
  <c r="EN670"/>
  <c r="BH670"/>
  <c r="ATS670"/>
  <c r="AQM670"/>
  <c r="ANG670"/>
  <c r="AKA670"/>
  <c r="AGU670"/>
  <c r="ADO670"/>
  <c r="AAI670"/>
  <c r="XC670"/>
  <c r="TW670"/>
  <c r="QQ670"/>
  <c r="NK670"/>
  <c r="KE670"/>
  <c r="GY670"/>
  <c r="DS670"/>
  <c r="AM670"/>
  <c r="ASZ670"/>
  <c r="APT670"/>
  <c r="AMN670"/>
  <c r="AJH670"/>
  <c r="AGB670"/>
  <c r="ACV670"/>
  <c r="ZP670"/>
  <c r="WJ670"/>
  <c r="TD670"/>
  <c r="PX670"/>
  <c r="MR670"/>
  <c r="JL670"/>
  <c r="GF670"/>
  <c r="CZ670"/>
  <c r="T670"/>
  <c r="ASE670"/>
  <c r="AOY670"/>
  <c r="ALS670"/>
  <c r="AIM670"/>
  <c r="AFG670"/>
  <c r="ACA670"/>
  <c r="YU670"/>
  <c r="VO670"/>
  <c r="SI670"/>
  <c r="PC670"/>
  <c r="LW670"/>
  <c r="IQ670"/>
  <c r="FK670"/>
  <c r="CE670"/>
  <c r="AUP670"/>
  <c r="ARJ670"/>
  <c r="AOD670"/>
  <c r="AKX670"/>
  <c r="AHR670"/>
  <c r="AEL670"/>
  <c r="ABF670"/>
  <c r="XZ670"/>
  <c r="UT670"/>
  <c r="RN670"/>
  <c r="OH670"/>
  <c r="LB670"/>
  <c r="HV670"/>
  <c r="EP670"/>
  <c r="BJ670"/>
  <c r="ATU670"/>
  <c r="AQO670"/>
  <c r="ANI670"/>
  <c r="AKC670"/>
  <c r="AGW670"/>
  <c r="ADQ670"/>
  <c r="AAK670"/>
  <c r="XE670"/>
  <c r="TY670"/>
  <c r="QS670"/>
  <c r="NM670"/>
  <c r="KG670"/>
  <c r="HA670"/>
  <c r="DU670"/>
  <c r="AO670"/>
  <c r="ASD672"/>
  <c r="AOX672"/>
  <c r="ALR672"/>
  <c r="AIL672"/>
  <c r="AFF672"/>
  <c r="ABZ672"/>
  <c r="YT672"/>
  <c r="VN672"/>
  <c r="SH672"/>
  <c r="PB672"/>
  <c r="LV672"/>
  <c r="IP672"/>
  <c r="FJ672"/>
  <c r="CD672"/>
  <c r="AUO672"/>
  <c r="ARI672"/>
  <c r="AOC672"/>
  <c r="AKW672"/>
  <c r="AHQ672"/>
  <c r="AEK672"/>
  <c r="ABE672"/>
  <c r="XY672"/>
  <c r="US672"/>
  <c r="RM672"/>
  <c r="OG672"/>
  <c r="LA672"/>
  <c r="HU672"/>
  <c r="EO672"/>
  <c r="BI672"/>
  <c r="ATT672"/>
  <c r="AQN672"/>
  <c r="ANH672"/>
  <c r="AKB672"/>
  <c r="AGV672"/>
  <c r="ADP672"/>
  <c r="AAJ672"/>
  <c r="XD672"/>
  <c r="TX672"/>
  <c r="QR672"/>
  <c r="NL672"/>
  <c r="KF672"/>
  <c r="GZ672"/>
  <c r="DT672"/>
  <c r="AN672"/>
  <c r="ASY672"/>
  <c r="APS672"/>
  <c r="AMM672"/>
  <c r="AJG672"/>
  <c r="AGA672"/>
  <c r="ACU672"/>
  <c r="ZO672"/>
  <c r="WI672"/>
  <c r="TC672"/>
  <c r="PW672"/>
  <c r="MQ672"/>
  <c r="JK672"/>
  <c r="GE672"/>
  <c r="CY672"/>
  <c r="S672"/>
  <c r="AGU661"/>
  <c r="ADO661"/>
  <c r="AAI661"/>
  <c r="XC661"/>
  <c r="EN661"/>
  <c r="BH661"/>
  <c r="ATS661"/>
  <c r="AQM661"/>
  <c r="ANG661"/>
  <c r="AKA661"/>
  <c r="TW661"/>
  <c r="QQ661"/>
  <c r="NK661"/>
  <c r="KE661"/>
  <c r="GY661"/>
  <c r="AFZ661"/>
  <c r="ACT661"/>
  <c r="ZN661"/>
  <c r="WH661"/>
  <c r="DS661"/>
  <c r="AM661"/>
  <c r="ASX661"/>
  <c r="APR661"/>
  <c r="AML661"/>
  <c r="AJF661"/>
  <c r="TB661"/>
  <c r="PV661"/>
  <c r="MP661"/>
  <c r="JJ661"/>
  <c r="GD661"/>
  <c r="AFE661"/>
  <c r="ABY661"/>
  <c r="YS661"/>
  <c r="VM661"/>
  <c r="CX661"/>
  <c r="R661"/>
  <c r="ASC661"/>
  <c r="AOW661"/>
  <c r="ALQ661"/>
  <c r="AIK661"/>
  <c r="SG661"/>
  <c r="PA661"/>
  <c r="LU661"/>
  <c r="IO661"/>
  <c r="AHP661"/>
  <c r="AEJ661"/>
  <c r="ABD661"/>
  <c r="XX661"/>
  <c r="FI661"/>
  <c r="CC661"/>
  <c r="AUN661"/>
  <c r="ARH661"/>
  <c r="AOB661"/>
  <c r="AKV661"/>
  <c r="UR661"/>
  <c r="RL661"/>
  <c r="OF661"/>
  <c r="KZ661"/>
  <c r="HT661"/>
  <c r="AGW661"/>
  <c r="ADQ661"/>
  <c r="AAK661"/>
  <c r="XE661"/>
  <c r="EP661"/>
  <c r="BJ661"/>
  <c r="ATU661"/>
  <c r="AQO661"/>
  <c r="ANI661"/>
  <c r="AKC661"/>
  <c r="TY661"/>
  <c r="QS661"/>
  <c r="NM661"/>
  <c r="KG661"/>
  <c r="HA661"/>
  <c r="AGB661"/>
  <c r="ACV661"/>
  <c r="ZP661"/>
  <c r="WJ661"/>
  <c r="DU661"/>
  <c r="AO661"/>
  <c r="ASZ661"/>
  <c r="APT661"/>
  <c r="AMN661"/>
  <c r="AJH661"/>
  <c r="TD661"/>
  <c r="PX661"/>
  <c r="MR661"/>
  <c r="JL661"/>
  <c r="GF661"/>
  <c r="AFG661"/>
  <c r="ACA661"/>
  <c r="YU661"/>
  <c r="VO661"/>
  <c r="CZ661"/>
  <c r="T661"/>
  <c r="ASE661"/>
  <c r="AOY661"/>
  <c r="ALS661"/>
  <c r="AIM661"/>
  <c r="SI661"/>
  <c r="PC661"/>
  <c r="LW661"/>
  <c r="IQ661"/>
  <c r="AHR661"/>
  <c r="AEL661"/>
  <c r="ABF661"/>
  <c r="XZ661"/>
  <c r="FK661"/>
  <c r="CE661"/>
  <c r="AUP661"/>
  <c r="ARJ661"/>
  <c r="AOD661"/>
  <c r="AKX661"/>
  <c r="UT661"/>
  <c r="RN661"/>
  <c r="OH661"/>
  <c r="LB661"/>
  <c r="HV661"/>
  <c r="AUO663"/>
  <c r="ARI663"/>
  <c r="AOC663"/>
  <c r="AKW663"/>
  <c r="AHQ663"/>
  <c r="AEK663"/>
  <c r="ABE663"/>
  <c r="XY663"/>
  <c r="US663"/>
  <c r="RM663"/>
  <c r="OG663"/>
  <c r="LA663"/>
  <c r="HU663"/>
  <c r="EO663"/>
  <c r="BI663"/>
  <c r="ATT663"/>
  <c r="AQN663"/>
  <c r="ANH663"/>
  <c r="AKB663"/>
  <c r="AGV663"/>
  <c r="ADP663"/>
  <c r="AAJ663"/>
  <c r="XD663"/>
  <c r="TX663"/>
  <c r="QR663"/>
  <c r="NL663"/>
  <c r="KF663"/>
  <c r="GZ663"/>
  <c r="DT663"/>
  <c r="AN663"/>
  <c r="ASY663"/>
  <c r="APS663"/>
  <c r="AMM663"/>
  <c r="AJG663"/>
  <c r="AGA663"/>
  <c r="ACU663"/>
  <c r="ZO663"/>
  <c r="WI663"/>
  <c r="TC663"/>
  <c r="PW663"/>
  <c r="MQ663"/>
  <c r="JK663"/>
  <c r="GE663"/>
  <c r="CY663"/>
  <c r="S663"/>
  <c r="ASD663"/>
  <c r="AOX663"/>
  <c r="ALR663"/>
  <c r="AIL663"/>
  <c r="AFF663"/>
  <c r="ABZ663"/>
  <c r="YT663"/>
  <c r="VN663"/>
  <c r="SH663"/>
  <c r="PB663"/>
  <c r="LV663"/>
  <c r="IP663"/>
  <c r="FJ663"/>
  <c r="CD663"/>
  <c r="ASX665"/>
  <c r="APR665"/>
  <c r="AML665"/>
  <c r="AJF665"/>
  <c r="AFZ665"/>
  <c r="ACT665"/>
  <c r="ZN665"/>
  <c r="WH665"/>
  <c r="TB665"/>
  <c r="PV665"/>
  <c r="MP665"/>
  <c r="JJ665"/>
  <c r="GD665"/>
  <c r="CX665"/>
  <c r="R665"/>
  <c r="ASC665"/>
  <c r="AOW665"/>
  <c r="ALQ665"/>
  <c r="AIK665"/>
  <c r="AFE665"/>
  <c r="ABY665"/>
  <c r="YS665"/>
  <c r="VM665"/>
  <c r="SG665"/>
  <c r="PA665"/>
  <c r="LU665"/>
  <c r="IO665"/>
  <c r="FI665"/>
  <c r="CC665"/>
  <c r="AUN665"/>
  <c r="ARH665"/>
  <c r="AOB665"/>
  <c r="AKV665"/>
  <c r="AHP665"/>
  <c r="AEJ665"/>
  <c r="ABD665"/>
  <c r="XX665"/>
  <c r="UR665"/>
  <c r="RL665"/>
  <c r="OF665"/>
  <c r="KZ665"/>
  <c r="HT665"/>
  <c r="EN665"/>
  <c r="BH665"/>
  <c r="ATS665"/>
  <c r="AQM665"/>
  <c r="ANG665"/>
  <c r="AKA665"/>
  <c r="AGU665"/>
  <c r="ADO665"/>
  <c r="AAI665"/>
  <c r="XC665"/>
  <c r="TW665"/>
  <c r="QQ665"/>
  <c r="NK665"/>
  <c r="KE665"/>
  <c r="GY665"/>
  <c r="DS665"/>
  <c r="AM665"/>
  <c r="ATU665"/>
  <c r="AQO665"/>
  <c r="ANI665"/>
  <c r="AKC665"/>
  <c r="AGW665"/>
  <c r="ADQ665"/>
  <c r="AAK665"/>
  <c r="XE665"/>
  <c r="TY665"/>
  <c r="QS665"/>
  <c r="NM665"/>
  <c r="KG665"/>
  <c r="HA665"/>
  <c r="DU665"/>
  <c r="AO665"/>
  <c r="ASZ665"/>
  <c r="APT665"/>
  <c r="AMN665"/>
  <c r="AJH665"/>
  <c r="AGB665"/>
  <c r="ACV665"/>
  <c r="ZP665"/>
  <c r="WJ665"/>
  <c r="TD665"/>
  <c r="PX665"/>
  <c r="MR665"/>
  <c r="JL665"/>
  <c r="GF665"/>
  <c r="CZ665"/>
  <c r="T665"/>
  <c r="ASE665"/>
  <c r="AOY665"/>
  <c r="ALS665"/>
  <c r="AIM665"/>
  <c r="AFG665"/>
  <c r="ACA665"/>
  <c r="YU665"/>
  <c r="VO665"/>
  <c r="SI665"/>
  <c r="PC665"/>
  <c r="LW665"/>
  <c r="IQ665"/>
  <c r="FK665"/>
  <c r="CE665"/>
  <c r="AUP665"/>
  <c r="ARJ665"/>
  <c r="AOD665"/>
  <c r="AKX665"/>
  <c r="AHR665"/>
  <c r="AEL665"/>
  <c r="ABF665"/>
  <c r="XZ665"/>
  <c r="UT665"/>
  <c r="RN665"/>
  <c r="OH665"/>
  <c r="LB665"/>
  <c r="HV665"/>
  <c r="EP665"/>
  <c r="BJ665"/>
  <c r="APS667"/>
  <c r="AJG667"/>
  <c r="AEK667"/>
  <c r="ABE667"/>
  <c r="XY667"/>
  <c r="US667"/>
  <c r="RM667"/>
  <c r="OG667"/>
  <c r="LA667"/>
  <c r="HU667"/>
  <c r="ASD667"/>
  <c r="ALR667"/>
  <c r="FJ667"/>
  <c r="CD667"/>
  <c r="AUO667"/>
  <c r="AOC667"/>
  <c r="AHQ667"/>
  <c r="ADP667"/>
  <c r="AAJ667"/>
  <c r="XD667"/>
  <c r="TX667"/>
  <c r="QR667"/>
  <c r="NL667"/>
  <c r="KF667"/>
  <c r="GZ667"/>
  <c r="AQN667"/>
  <c r="AKB667"/>
  <c r="EO667"/>
  <c r="BI667"/>
  <c r="ASY667"/>
  <c r="AMM667"/>
  <c r="AGA667"/>
  <c r="ACU667"/>
  <c r="ZO667"/>
  <c r="WI667"/>
  <c r="TC667"/>
  <c r="PW667"/>
  <c r="MQ667"/>
  <c r="JK667"/>
  <c r="GE667"/>
  <c r="AOX667"/>
  <c r="AIL667"/>
  <c r="DT667"/>
  <c r="AN667"/>
  <c r="ARI667"/>
  <c r="AKW667"/>
  <c r="AFF667"/>
  <c r="ABZ667"/>
  <c r="YT667"/>
  <c r="VN667"/>
  <c r="SH667"/>
  <c r="PB667"/>
  <c r="LV667"/>
  <c r="IP667"/>
  <c r="ATT667"/>
  <c r="ANH667"/>
  <c r="AGV667"/>
  <c r="CY667"/>
  <c r="S667"/>
  <c r="ATS669"/>
  <c r="AQM669"/>
  <c r="ANG669"/>
  <c r="AKA669"/>
  <c r="AGU669"/>
  <c r="ADO669"/>
  <c r="AAI669"/>
  <c r="XC669"/>
  <c r="TW669"/>
  <c r="QQ669"/>
  <c r="NK669"/>
  <c r="KE669"/>
  <c r="GY669"/>
  <c r="DS669"/>
  <c r="AM669"/>
  <c r="ASX669"/>
  <c r="APR669"/>
  <c r="AML669"/>
  <c r="AJF669"/>
  <c r="AFZ669"/>
  <c r="ACT669"/>
  <c r="ZN669"/>
  <c r="WH669"/>
  <c r="TB669"/>
  <c r="PV669"/>
  <c r="MP669"/>
  <c r="JJ669"/>
  <c r="GD669"/>
  <c r="CX669"/>
  <c r="R669"/>
  <c r="ASC669"/>
  <c r="AOW669"/>
  <c r="ALQ669"/>
  <c r="AIK669"/>
  <c r="AFE669"/>
  <c r="ABY669"/>
  <c r="YS669"/>
  <c r="VM669"/>
  <c r="SG669"/>
  <c r="PA669"/>
  <c r="LU669"/>
  <c r="IO669"/>
  <c r="FI669"/>
  <c r="CC669"/>
  <c r="AUN669"/>
  <c r="ARH669"/>
  <c r="AOB669"/>
  <c r="AKV669"/>
  <c r="AHP669"/>
  <c r="AEJ669"/>
  <c r="ABD669"/>
  <c r="XX669"/>
  <c r="UR669"/>
  <c r="RL669"/>
  <c r="OF669"/>
  <c r="KZ669"/>
  <c r="HT669"/>
  <c r="EN669"/>
  <c r="BH669"/>
  <c r="ATU669"/>
  <c r="AQO669"/>
  <c r="ANI669"/>
  <c r="AKC669"/>
  <c r="AGW669"/>
  <c r="ADQ669"/>
  <c r="AAK669"/>
  <c r="XE669"/>
  <c r="TY669"/>
  <c r="QS669"/>
  <c r="NM669"/>
  <c r="KG669"/>
  <c r="HA669"/>
  <c r="DU669"/>
  <c r="AO669"/>
  <c r="ASZ669"/>
  <c r="APT669"/>
  <c r="AMN669"/>
  <c r="AJH669"/>
  <c r="AGB669"/>
  <c r="ACV669"/>
  <c r="ZP669"/>
  <c r="WJ669"/>
  <c r="TD669"/>
  <c r="PX669"/>
  <c r="MR669"/>
  <c r="JL669"/>
  <c r="GF669"/>
  <c r="CZ669"/>
  <c r="T669"/>
  <c r="ASE669"/>
  <c r="AOY669"/>
  <c r="ALS669"/>
  <c r="AIM669"/>
  <c r="AFG669"/>
  <c r="ACA669"/>
  <c r="YU669"/>
  <c r="VO669"/>
  <c r="SI669"/>
  <c r="PC669"/>
  <c r="LW669"/>
  <c r="IQ669"/>
  <c r="FK669"/>
  <c r="CE669"/>
  <c r="AUP669"/>
  <c r="ARJ669"/>
  <c r="AOD669"/>
  <c r="AKX669"/>
  <c r="AHR669"/>
  <c r="AEL669"/>
  <c r="ABF669"/>
  <c r="XZ669"/>
  <c r="UT669"/>
  <c r="RN669"/>
  <c r="OH669"/>
  <c r="LB669"/>
  <c r="HV669"/>
  <c r="EP669"/>
  <c r="BJ669"/>
  <c r="AUO671"/>
  <c r="ARI671"/>
  <c r="AOC671"/>
  <c r="AKW671"/>
  <c r="AHQ671"/>
  <c r="AEK671"/>
  <c r="ABE671"/>
  <c r="XY671"/>
  <c r="US671"/>
  <c r="RM671"/>
  <c r="OG671"/>
  <c r="LA671"/>
  <c r="HU671"/>
  <c r="EO671"/>
  <c r="BI671"/>
  <c r="ATT671"/>
  <c r="AQN671"/>
  <c r="ANH671"/>
  <c r="AKB671"/>
  <c r="AGV671"/>
  <c r="ADP671"/>
  <c r="AAJ671"/>
  <c r="XD671"/>
  <c r="TX671"/>
  <c r="QR671"/>
  <c r="NL671"/>
  <c r="KF671"/>
  <c r="GZ671"/>
  <c r="DT671"/>
  <c r="AN671"/>
  <c r="ASY671"/>
  <c r="APS671"/>
  <c r="AMM671"/>
  <c r="AJG671"/>
  <c r="AGA671"/>
  <c r="ACU671"/>
  <c r="ZO671"/>
  <c r="WI671"/>
  <c r="TC671"/>
  <c r="PW671"/>
  <c r="MQ671"/>
  <c r="JK671"/>
  <c r="GE671"/>
  <c r="CY671"/>
  <c r="S671"/>
  <c r="ASD671"/>
  <c r="AOX671"/>
  <c r="ALR671"/>
  <c r="AIL671"/>
  <c r="AFF671"/>
  <c r="ABZ671"/>
  <c r="YT671"/>
  <c r="VN671"/>
  <c r="SH671"/>
  <c r="PB671"/>
  <c r="LV671"/>
  <c r="IP671"/>
  <c r="FJ671"/>
  <c r="CD671"/>
  <c r="AVH674" l="1"/>
  <c r="AUL674"/>
  <c r="ASV674"/>
  <c r="ARF674"/>
  <c r="APP674"/>
  <c r="ANZ674"/>
  <c r="AMJ674"/>
  <c r="AKT674"/>
  <c r="AJD674"/>
  <c r="AHN674"/>
  <c r="AFX674"/>
  <c r="AEH674"/>
  <c r="ACR674"/>
  <c r="ABB674"/>
  <c r="ZL674"/>
  <c r="XV674"/>
  <c r="WF674"/>
  <c r="UP674"/>
  <c r="SZ674"/>
  <c r="RJ674"/>
  <c r="PT674"/>
  <c r="OD674"/>
  <c r="MN674"/>
  <c r="KX674"/>
  <c r="JH674"/>
  <c r="HR674"/>
  <c r="GB674"/>
  <c r="EL674"/>
  <c r="CV674"/>
  <c r="BF674"/>
  <c r="P674"/>
  <c r="ATQ674"/>
  <c r="ASA674"/>
  <c r="AQK674"/>
  <c r="AOU674"/>
  <c r="ANE674"/>
  <c r="ALO674"/>
  <c r="AJY674"/>
  <c r="AII674"/>
  <c r="AGS674"/>
  <c r="AFC674"/>
  <c r="ADM674"/>
  <c r="ABW674"/>
  <c r="AAG674"/>
  <c r="YQ674"/>
  <c r="XA674"/>
  <c r="VK674"/>
  <c r="TU674"/>
  <c r="SE674"/>
  <c r="QO674"/>
  <c r="OY674"/>
  <c r="NI674"/>
  <c r="LS674"/>
  <c r="KC674"/>
  <c r="IM674"/>
  <c r="GW674"/>
  <c r="FG674"/>
  <c r="DQ674"/>
  <c r="CA674"/>
  <c r="AK674"/>
  <c r="F636"/>
  <c r="ATP674"/>
  <c r="ARZ674"/>
  <c r="AQJ674"/>
  <c r="AOT674"/>
  <c r="AND674"/>
  <c r="ALN674"/>
  <c r="AJX674"/>
  <c r="AIH674"/>
  <c r="AGR674"/>
  <c r="AFB674"/>
  <c r="ADL674"/>
  <c r="ABV674"/>
  <c r="AAF674"/>
  <c r="YP674"/>
  <c r="WZ674"/>
  <c r="VJ674"/>
  <c r="TT674"/>
  <c r="SD674"/>
  <c r="QN674"/>
  <c r="OX674"/>
  <c r="NH674"/>
  <c r="LR674"/>
  <c r="KB674"/>
  <c r="IL674"/>
  <c r="GV674"/>
  <c r="FF674"/>
  <c r="DP674"/>
  <c r="BZ674"/>
  <c r="AJ674"/>
  <c r="AUK674"/>
  <c r="ASU674"/>
  <c r="ARE674"/>
  <c r="APO674"/>
  <c r="ANY674"/>
  <c r="AMI674"/>
  <c r="AKS674"/>
  <c r="AJC674"/>
  <c r="AHM674"/>
  <c r="AFW674"/>
  <c r="AEG674"/>
  <c r="ACQ674"/>
  <c r="ABA674"/>
  <c r="ZK674"/>
  <c r="XU674"/>
  <c r="WE674"/>
  <c r="UO674"/>
  <c r="SY674"/>
  <c r="RI674"/>
  <c r="PS674"/>
  <c r="OC674"/>
  <c r="MM674"/>
  <c r="KW674"/>
  <c r="JG674"/>
  <c r="HQ674"/>
  <c r="GA674"/>
  <c r="EK674"/>
  <c r="CU674"/>
  <c r="BE674"/>
  <c r="O674"/>
  <c r="AVJ667"/>
  <c r="AVJ672"/>
  <c r="AVI664"/>
  <c r="AVI663"/>
  <c r="AVI672"/>
  <c r="AVJ673"/>
  <c r="H81"/>
  <c r="H17" s="1"/>
  <c r="H85"/>
  <c r="H21" s="1"/>
  <c r="H90"/>
  <c r="H26" s="1"/>
  <c r="H82"/>
  <c r="H18" s="1"/>
  <c r="H80"/>
  <c r="H16" s="1"/>
  <c r="T660"/>
  <c r="T693" s="1"/>
  <c r="Z694" s="1"/>
  <c r="AVK661"/>
  <c r="R660"/>
  <c r="R693" s="1"/>
  <c r="X694" s="1"/>
  <c r="AVI661"/>
  <c r="AVJ671"/>
  <c r="AVI665"/>
  <c r="AVJ663"/>
  <c r="LB660"/>
  <c r="LB693" s="1"/>
  <c r="LH694" s="1"/>
  <c r="RN660"/>
  <c r="RN693" s="1"/>
  <c r="RT694" s="1"/>
  <c r="AKX660"/>
  <c r="AKX693" s="1"/>
  <c r="ALD694" s="1"/>
  <c r="ARJ660"/>
  <c r="ARJ693" s="1"/>
  <c r="ARP694" s="1"/>
  <c r="CE660"/>
  <c r="CE693" s="1"/>
  <c r="CK694" s="1"/>
  <c r="XZ660"/>
  <c r="XZ693" s="1"/>
  <c r="YF694" s="1"/>
  <c r="AEL660"/>
  <c r="AEL693" s="1"/>
  <c r="AER694" s="1"/>
  <c r="IQ660"/>
  <c r="IQ693" s="1"/>
  <c r="IW694" s="1"/>
  <c r="PC660"/>
  <c r="PC693" s="1"/>
  <c r="PI694" s="1"/>
  <c r="AIM660"/>
  <c r="AIM693" s="1"/>
  <c r="AIS694" s="1"/>
  <c r="AOY660"/>
  <c r="AOY693" s="1"/>
  <c r="APE694" s="1"/>
  <c r="VO660"/>
  <c r="VO693" s="1"/>
  <c r="VU694" s="1"/>
  <c r="ACA660"/>
  <c r="ACA693" s="1"/>
  <c r="ACG694" s="1"/>
  <c r="JL660"/>
  <c r="JL693" s="1"/>
  <c r="JR694" s="1"/>
  <c r="PX660"/>
  <c r="PX693" s="1"/>
  <c r="QD694" s="1"/>
  <c r="AJH660"/>
  <c r="AJH693" s="1"/>
  <c r="AJN694" s="1"/>
  <c r="APT660"/>
  <c r="APT693" s="1"/>
  <c r="APZ694" s="1"/>
  <c r="AO660"/>
  <c r="AO693" s="1"/>
  <c r="AU694" s="1"/>
  <c r="WJ660"/>
  <c r="WJ693" s="1"/>
  <c r="WP694" s="1"/>
  <c r="ACV660"/>
  <c r="ACV693" s="1"/>
  <c r="ADB694" s="1"/>
  <c r="HA660"/>
  <c r="HA693" s="1"/>
  <c r="HG694" s="1"/>
  <c r="NM660"/>
  <c r="NM693" s="1"/>
  <c r="NS694" s="1"/>
  <c r="TY660"/>
  <c r="TY693" s="1"/>
  <c r="UE694" s="1"/>
  <c r="ANI660"/>
  <c r="ANI693" s="1"/>
  <c r="ANO694" s="1"/>
  <c r="ATU660"/>
  <c r="ATU693" s="1"/>
  <c r="AUA694" s="1"/>
  <c r="EP660"/>
  <c r="EP693" s="1"/>
  <c r="EV694" s="1"/>
  <c r="AAK660"/>
  <c r="AAK693" s="1"/>
  <c r="AAQ694" s="1"/>
  <c r="AGW660"/>
  <c r="AGW693" s="1"/>
  <c r="AHC694" s="1"/>
  <c r="KZ660"/>
  <c r="KZ693" s="1"/>
  <c r="LF694" s="1"/>
  <c r="RL660"/>
  <c r="RL693" s="1"/>
  <c r="RR694" s="1"/>
  <c r="AKV660"/>
  <c r="AKV693" s="1"/>
  <c r="ALB694" s="1"/>
  <c r="ARH660"/>
  <c r="ARH693" s="1"/>
  <c r="ARN694" s="1"/>
  <c r="CC660"/>
  <c r="CC693" s="1"/>
  <c r="CI694" s="1"/>
  <c r="XX660"/>
  <c r="XX693" s="1"/>
  <c r="YD694" s="1"/>
  <c r="AEJ660"/>
  <c r="AEJ693" s="1"/>
  <c r="AEP694" s="1"/>
  <c r="IO660"/>
  <c r="IO693" s="1"/>
  <c r="IU694" s="1"/>
  <c r="PA660"/>
  <c r="PA693" s="1"/>
  <c r="PG694" s="1"/>
  <c r="AIK660"/>
  <c r="AIK693" s="1"/>
  <c r="AIQ694" s="1"/>
  <c r="AOW660"/>
  <c r="AOW693" s="1"/>
  <c r="APC694" s="1"/>
  <c r="VM660"/>
  <c r="VM693" s="1"/>
  <c r="VS694" s="1"/>
  <c r="ABY660"/>
  <c r="ABY693" s="1"/>
  <c r="ACE694" s="1"/>
  <c r="JJ660"/>
  <c r="JJ693" s="1"/>
  <c r="JP694" s="1"/>
  <c r="PV660"/>
  <c r="PV693" s="1"/>
  <c r="QB694" s="1"/>
  <c r="AJF660"/>
  <c r="AJF693" s="1"/>
  <c r="AJL694" s="1"/>
  <c r="APR660"/>
  <c r="APR693" s="1"/>
  <c r="APX694" s="1"/>
  <c r="AM660"/>
  <c r="AM693" s="1"/>
  <c r="AS694" s="1"/>
  <c r="WH660"/>
  <c r="WH693" s="1"/>
  <c r="WN694" s="1"/>
  <c r="ACT660"/>
  <c r="ACT693" s="1"/>
  <c r="ACZ694" s="1"/>
  <c r="GY660"/>
  <c r="GY693" s="1"/>
  <c r="HE694" s="1"/>
  <c r="NK660"/>
  <c r="NK693" s="1"/>
  <c r="NQ694" s="1"/>
  <c r="TW660"/>
  <c r="TW693" s="1"/>
  <c r="UC694" s="1"/>
  <c r="ANG660"/>
  <c r="ANG693" s="1"/>
  <c r="ANM694" s="1"/>
  <c r="ATS660"/>
  <c r="ATS693" s="1"/>
  <c r="ATY694" s="1"/>
  <c r="EN660"/>
  <c r="EN693" s="1"/>
  <c r="ET694" s="1"/>
  <c r="AAI660"/>
  <c r="AAI693" s="1"/>
  <c r="AAO694" s="1"/>
  <c r="AGU660"/>
  <c r="AGU693" s="1"/>
  <c r="AHA694" s="1"/>
  <c r="AVK670"/>
  <c r="AVI670"/>
  <c r="AVJ668"/>
  <c r="AVI666"/>
  <c r="AVJ662"/>
  <c r="AVI673"/>
  <c r="AVK671"/>
  <c r="AVJ669"/>
  <c r="AVK667"/>
  <c r="AVI667"/>
  <c r="AVK663"/>
  <c r="FJ660"/>
  <c r="FJ693" s="1"/>
  <c r="FP694" s="1"/>
  <c r="ABE660"/>
  <c r="ABE693" s="1"/>
  <c r="ABK694" s="1"/>
  <c r="AHQ660"/>
  <c r="AHQ693" s="1"/>
  <c r="AHW694" s="1"/>
  <c r="LV660"/>
  <c r="LV693" s="1"/>
  <c r="MB694" s="1"/>
  <c r="SH660"/>
  <c r="SH693" s="1"/>
  <c r="SN694" s="1"/>
  <c r="ALR660"/>
  <c r="ALR693" s="1"/>
  <c r="ALX694" s="1"/>
  <c r="ASD660"/>
  <c r="ASD693" s="1"/>
  <c r="ASJ694" s="1"/>
  <c r="CY660"/>
  <c r="CY693" s="1"/>
  <c r="DE694" s="1"/>
  <c r="YT660"/>
  <c r="YT693" s="1"/>
  <c r="YZ694" s="1"/>
  <c r="AFF660"/>
  <c r="AFF693" s="1"/>
  <c r="AFL694" s="1"/>
  <c r="JK660"/>
  <c r="JK693" s="1"/>
  <c r="JQ694" s="1"/>
  <c r="PW660"/>
  <c r="PW693" s="1"/>
  <c r="QC694" s="1"/>
  <c r="AJG660"/>
  <c r="AJG693" s="1"/>
  <c r="AJM694" s="1"/>
  <c r="APS660"/>
  <c r="APS693" s="1"/>
  <c r="APY694" s="1"/>
  <c r="DT660"/>
  <c r="DT693" s="1"/>
  <c r="DZ694" s="1"/>
  <c r="ZO660"/>
  <c r="ZO693" s="1"/>
  <c r="ZU694" s="1"/>
  <c r="AGA660"/>
  <c r="AGA693" s="1"/>
  <c r="AGG694" s="1"/>
  <c r="KF660"/>
  <c r="KF693" s="1"/>
  <c r="KL694" s="1"/>
  <c r="QR660"/>
  <c r="QR693" s="1"/>
  <c r="QX694" s="1"/>
  <c r="AKB660"/>
  <c r="AKB693" s="1"/>
  <c r="AKH694" s="1"/>
  <c r="AQN660"/>
  <c r="AQN693" s="1"/>
  <c r="AQT694" s="1"/>
  <c r="BI660"/>
  <c r="BI693" s="1"/>
  <c r="BO694" s="1"/>
  <c r="XD660"/>
  <c r="XD693" s="1"/>
  <c r="XJ694" s="1"/>
  <c r="ADP660"/>
  <c r="ADP693" s="1"/>
  <c r="ADV694" s="1"/>
  <c r="HU660"/>
  <c r="HU693" s="1"/>
  <c r="IA694" s="1"/>
  <c r="OG660"/>
  <c r="OG693" s="1"/>
  <c r="OM694" s="1"/>
  <c r="US660"/>
  <c r="US693" s="1"/>
  <c r="UY694" s="1"/>
  <c r="AOC660"/>
  <c r="AOC693" s="1"/>
  <c r="AOI694" s="1"/>
  <c r="AUO660"/>
  <c r="AUO693" s="1"/>
  <c r="AUU694" s="1"/>
  <c r="AVJ666"/>
  <c r="AVI662"/>
  <c r="AVK673"/>
  <c r="AVK666"/>
  <c r="AVK662"/>
  <c r="G88"/>
  <c r="G24" s="1"/>
  <c r="G82"/>
  <c r="G18" s="1"/>
  <c r="G87"/>
  <c r="G23" s="1"/>
  <c r="G90"/>
  <c r="G26" s="1"/>
  <c r="F83"/>
  <c r="F19" s="1"/>
  <c r="F84"/>
  <c r="F20" s="1"/>
  <c r="F89"/>
  <c r="F25" s="1"/>
  <c r="H86"/>
  <c r="H22" s="1"/>
  <c r="H83"/>
  <c r="H19" s="1"/>
  <c r="G79"/>
  <c r="G15" s="1"/>
  <c r="G85"/>
  <c r="G21" s="1"/>
  <c r="G91"/>
  <c r="G27" s="1"/>
  <c r="F88"/>
  <c r="F24" s="1"/>
  <c r="F86"/>
  <c r="F22" s="1"/>
  <c r="F81"/>
  <c r="F17" s="1"/>
  <c r="F82"/>
  <c r="F18" s="1"/>
  <c r="F87"/>
  <c r="F23" s="1"/>
  <c r="F90"/>
  <c r="F26" s="1"/>
  <c r="H79"/>
  <c r="H15" s="1"/>
  <c r="H91"/>
  <c r="H27" s="1"/>
  <c r="G83"/>
  <c r="G19" s="1"/>
  <c r="G80"/>
  <c r="G16" s="1"/>
  <c r="G89"/>
  <c r="G25" s="1"/>
  <c r="G86"/>
  <c r="G22" s="1"/>
  <c r="H84"/>
  <c r="H20" s="1"/>
  <c r="H88"/>
  <c r="H24" s="1"/>
  <c r="F91"/>
  <c r="F27" s="1"/>
  <c r="F79"/>
  <c r="F15" s="1"/>
  <c r="G84"/>
  <c r="G20" s="1"/>
  <c r="G81"/>
  <c r="G17" s="1"/>
  <c r="H87"/>
  <c r="H23" s="1"/>
  <c r="H89"/>
  <c r="H25" s="1"/>
  <c r="F80"/>
  <c r="F16" s="1"/>
  <c r="F85"/>
  <c r="F21" s="1"/>
  <c r="S660"/>
  <c r="S693" s="1"/>
  <c r="Y694" s="1"/>
  <c r="AVJ661"/>
  <c r="AVK669"/>
  <c r="AVI669"/>
  <c r="AVK665"/>
  <c r="HV660"/>
  <c r="HV693" s="1"/>
  <c r="IB694" s="1"/>
  <c r="OH660"/>
  <c r="OH693" s="1"/>
  <c r="ON694" s="1"/>
  <c r="UT660"/>
  <c r="UT693" s="1"/>
  <c r="UZ694" s="1"/>
  <c r="AOD660"/>
  <c r="AOD693" s="1"/>
  <c r="AOJ694" s="1"/>
  <c r="AUP660"/>
  <c r="AUP693" s="1"/>
  <c r="AUV694" s="1"/>
  <c r="FK660"/>
  <c r="FK693" s="1"/>
  <c r="FQ694" s="1"/>
  <c r="ABF660"/>
  <c r="ABF693" s="1"/>
  <c r="ABL694" s="1"/>
  <c r="AHR660"/>
  <c r="AHR693" s="1"/>
  <c r="AHX694" s="1"/>
  <c r="LW660"/>
  <c r="LW693" s="1"/>
  <c r="MC694" s="1"/>
  <c r="SI660"/>
  <c r="SI693" s="1"/>
  <c r="SO694" s="1"/>
  <c r="ALS660"/>
  <c r="ALS693" s="1"/>
  <c r="ALY694" s="1"/>
  <c r="ASE660"/>
  <c r="ASE693" s="1"/>
  <c r="ASK694" s="1"/>
  <c r="CZ660"/>
  <c r="CZ693" s="1"/>
  <c r="DF694" s="1"/>
  <c r="YU660"/>
  <c r="YU693" s="1"/>
  <c r="ZA694" s="1"/>
  <c r="AFG660"/>
  <c r="AFG693" s="1"/>
  <c r="AFM694" s="1"/>
  <c r="GF660"/>
  <c r="GF693" s="1"/>
  <c r="GL694" s="1"/>
  <c r="MR660"/>
  <c r="MR693" s="1"/>
  <c r="MX694" s="1"/>
  <c r="TD660"/>
  <c r="TD693" s="1"/>
  <c r="TJ694" s="1"/>
  <c r="AMN660"/>
  <c r="AMN693" s="1"/>
  <c r="AMT694" s="1"/>
  <c r="ASZ660"/>
  <c r="ASZ693" s="1"/>
  <c r="ATF694" s="1"/>
  <c r="DU660"/>
  <c r="DU693" s="1"/>
  <c r="EA694" s="1"/>
  <c r="ZP660"/>
  <c r="ZP693" s="1"/>
  <c r="ZV694" s="1"/>
  <c r="AGB660"/>
  <c r="AGB693" s="1"/>
  <c r="AGH694" s="1"/>
  <c r="KG660"/>
  <c r="KG693" s="1"/>
  <c r="KM694" s="1"/>
  <c r="QS660"/>
  <c r="QS693" s="1"/>
  <c r="QY694" s="1"/>
  <c r="AKC660"/>
  <c r="AKC693" s="1"/>
  <c r="AKI694" s="1"/>
  <c r="AQO660"/>
  <c r="AQO693" s="1"/>
  <c r="AQU694" s="1"/>
  <c r="BJ660"/>
  <c r="BJ693" s="1"/>
  <c r="BP694" s="1"/>
  <c r="XE660"/>
  <c r="XE693" s="1"/>
  <c r="XK694" s="1"/>
  <c r="ADQ660"/>
  <c r="ADQ693" s="1"/>
  <c r="ADW694" s="1"/>
  <c r="HT660"/>
  <c r="HT693" s="1"/>
  <c r="HZ694" s="1"/>
  <c r="OF660"/>
  <c r="OF693" s="1"/>
  <c r="OL694" s="1"/>
  <c r="UR660"/>
  <c r="UR693" s="1"/>
  <c r="UX694" s="1"/>
  <c r="AOB660"/>
  <c r="AOB693" s="1"/>
  <c r="AOH694" s="1"/>
  <c r="AUN660"/>
  <c r="AUN693" s="1"/>
  <c r="AUT694" s="1"/>
  <c r="FI660"/>
  <c r="FI693" s="1"/>
  <c r="FO694" s="1"/>
  <c r="ABD660"/>
  <c r="ABD693" s="1"/>
  <c r="ABJ694" s="1"/>
  <c r="AHP660"/>
  <c r="AHP693" s="1"/>
  <c r="AHV694" s="1"/>
  <c r="LU660"/>
  <c r="LU693" s="1"/>
  <c r="MA694" s="1"/>
  <c r="SG660"/>
  <c r="SG693" s="1"/>
  <c r="SM694" s="1"/>
  <c r="ALQ660"/>
  <c r="ALQ693" s="1"/>
  <c r="ALW694" s="1"/>
  <c r="ASC660"/>
  <c r="ASC693" s="1"/>
  <c r="ASI694" s="1"/>
  <c r="CX660"/>
  <c r="CX693" s="1"/>
  <c r="DD694" s="1"/>
  <c r="YS660"/>
  <c r="YS693" s="1"/>
  <c r="YY694" s="1"/>
  <c r="AFE660"/>
  <c r="AFE693" s="1"/>
  <c r="AFK694" s="1"/>
  <c r="GD660"/>
  <c r="GD693" s="1"/>
  <c r="GJ694" s="1"/>
  <c r="MP660"/>
  <c r="MP693" s="1"/>
  <c r="MV694" s="1"/>
  <c r="TB660"/>
  <c r="TB693" s="1"/>
  <c r="TH694" s="1"/>
  <c r="AML660"/>
  <c r="AML693" s="1"/>
  <c r="AMR694" s="1"/>
  <c r="ASX660"/>
  <c r="ASX693" s="1"/>
  <c r="ATD694" s="1"/>
  <c r="DS660"/>
  <c r="DS693" s="1"/>
  <c r="DY694" s="1"/>
  <c r="ZN660"/>
  <c r="ZN693" s="1"/>
  <c r="ZT694" s="1"/>
  <c r="AFZ660"/>
  <c r="AFZ693" s="1"/>
  <c r="AGF694" s="1"/>
  <c r="KE660"/>
  <c r="KE693" s="1"/>
  <c r="KK694" s="1"/>
  <c r="QQ660"/>
  <c r="QQ693" s="1"/>
  <c r="QW694" s="1"/>
  <c r="AKA660"/>
  <c r="AKA693" s="1"/>
  <c r="AKG694" s="1"/>
  <c r="AQM660"/>
  <c r="AQM693" s="1"/>
  <c r="AQS694" s="1"/>
  <c r="BH660"/>
  <c r="BH693" s="1"/>
  <c r="BN694" s="1"/>
  <c r="XC660"/>
  <c r="XC693" s="1"/>
  <c r="XI694" s="1"/>
  <c r="ADO660"/>
  <c r="ADO693" s="1"/>
  <c r="ADU694" s="1"/>
  <c r="AVK664"/>
  <c r="AVI671"/>
  <c r="AVJ665"/>
  <c r="CD660"/>
  <c r="CD693" s="1"/>
  <c r="CJ694" s="1"/>
  <c r="XY660"/>
  <c r="XY693" s="1"/>
  <c r="YE694" s="1"/>
  <c r="AEK660"/>
  <c r="AEK693" s="1"/>
  <c r="AEQ694" s="1"/>
  <c r="IP660"/>
  <c r="IP693" s="1"/>
  <c r="IV694" s="1"/>
  <c r="PB660"/>
  <c r="PB693" s="1"/>
  <c r="PH694" s="1"/>
  <c r="AIL660"/>
  <c r="AIL693" s="1"/>
  <c r="AIR694" s="1"/>
  <c r="AOX660"/>
  <c r="AOX693" s="1"/>
  <c r="APD694" s="1"/>
  <c r="VN660"/>
  <c r="VN693" s="1"/>
  <c r="VT694" s="1"/>
  <c r="ABZ660"/>
  <c r="ABZ693" s="1"/>
  <c r="ACF694" s="1"/>
  <c r="GE660"/>
  <c r="GE693" s="1"/>
  <c r="GK694" s="1"/>
  <c r="MQ660"/>
  <c r="MQ693" s="1"/>
  <c r="MW694" s="1"/>
  <c r="TC660"/>
  <c r="TC693" s="1"/>
  <c r="TI694" s="1"/>
  <c r="AMM660"/>
  <c r="AMM693" s="1"/>
  <c r="AMS694" s="1"/>
  <c r="ASY660"/>
  <c r="ASY693" s="1"/>
  <c r="ATE694" s="1"/>
  <c r="AN660"/>
  <c r="AN693" s="1"/>
  <c r="AT694" s="1"/>
  <c r="WI660"/>
  <c r="WI693" s="1"/>
  <c r="WO694" s="1"/>
  <c r="ACU660"/>
  <c r="ACU693" s="1"/>
  <c r="ADA694" s="1"/>
  <c r="GZ660"/>
  <c r="GZ693" s="1"/>
  <c r="HF694" s="1"/>
  <c r="NL660"/>
  <c r="NL693" s="1"/>
  <c r="NR694" s="1"/>
  <c r="TX660"/>
  <c r="TX693" s="1"/>
  <c r="UD694" s="1"/>
  <c r="ANH660"/>
  <c r="ANH693" s="1"/>
  <c r="ANN694" s="1"/>
  <c r="ATT660"/>
  <c r="ATT693" s="1"/>
  <c r="ATZ694" s="1"/>
  <c r="EO660"/>
  <c r="EO693" s="1"/>
  <c r="EU694" s="1"/>
  <c r="AAJ660"/>
  <c r="AAJ693" s="1"/>
  <c r="AAP694" s="1"/>
  <c r="AGV660"/>
  <c r="AGV693" s="1"/>
  <c r="AHB694" s="1"/>
  <c r="LA660"/>
  <c r="LA693" s="1"/>
  <c r="LG694" s="1"/>
  <c r="RM660"/>
  <c r="RM693" s="1"/>
  <c r="RS694" s="1"/>
  <c r="AKW660"/>
  <c r="AKW693" s="1"/>
  <c r="ALC694" s="1"/>
  <c r="ARI660"/>
  <c r="ARI693" s="1"/>
  <c r="ARO694" s="1"/>
  <c r="AVI668"/>
  <c r="AVK672"/>
  <c r="AVJ670"/>
  <c r="AVK668"/>
  <c r="AVJ664"/>
  <c r="AVG674" l="1"/>
  <c r="AVF674"/>
  <c r="ARO689"/>
  <c r="ARU689" s="1"/>
  <c r="ARO687"/>
  <c r="ARU687" s="1"/>
  <c r="ARO688"/>
  <c r="ARU688" s="1"/>
  <c r="ARO691"/>
  <c r="ARU691" s="1"/>
  <c r="ARO690"/>
  <c r="ARU690" s="1"/>
  <c r="ALC689"/>
  <c r="ALI689" s="1"/>
  <c r="ALC687"/>
  <c r="ALI687" s="1"/>
  <c r="ALC688"/>
  <c r="ALI688" s="1"/>
  <c r="ALC691"/>
  <c r="ALI691" s="1"/>
  <c r="ALC690"/>
  <c r="ALI690" s="1"/>
  <c r="LG687"/>
  <c r="LM687" s="1"/>
  <c r="LG689"/>
  <c r="LM689" s="1"/>
  <c r="LG688"/>
  <c r="LM688" s="1"/>
  <c r="LG691"/>
  <c r="LM691" s="1"/>
  <c r="LG690"/>
  <c r="LM690" s="1"/>
  <c r="AAP687"/>
  <c r="AAV687" s="1"/>
  <c r="AAP688"/>
  <c r="AAV688" s="1"/>
  <c r="AAP689"/>
  <c r="AAV689" s="1"/>
  <c r="AAP690"/>
  <c r="AAV690" s="1"/>
  <c r="AAP691"/>
  <c r="AAV691" s="1"/>
  <c r="ATZ689"/>
  <c r="AUF689" s="1"/>
  <c r="ATZ687"/>
  <c r="AUF687" s="1"/>
  <c r="ATZ688"/>
  <c r="AUF688" s="1"/>
  <c r="ATZ691"/>
  <c r="AUF691" s="1"/>
  <c r="ATZ690"/>
  <c r="AUF690" s="1"/>
  <c r="UD689"/>
  <c r="UJ689" s="1"/>
  <c r="UD687"/>
  <c r="UJ687" s="1"/>
  <c r="UD688"/>
  <c r="UJ688" s="1"/>
  <c r="UD691"/>
  <c r="UJ691" s="1"/>
  <c r="UD690"/>
  <c r="UJ690" s="1"/>
  <c r="HF687"/>
  <c r="HL687" s="1"/>
  <c r="HF688"/>
  <c r="HL688" s="1"/>
  <c r="HF689"/>
  <c r="HL689" s="1"/>
  <c r="HF691"/>
  <c r="HL691" s="1"/>
  <c r="HF690"/>
  <c r="HL690" s="1"/>
  <c r="WO687"/>
  <c r="WU687" s="1"/>
  <c r="WO688"/>
  <c r="WU688" s="1"/>
  <c r="WO689"/>
  <c r="WU689" s="1"/>
  <c r="WO691"/>
  <c r="WU691" s="1"/>
  <c r="WO690"/>
  <c r="WU690" s="1"/>
  <c r="ATE689"/>
  <c r="ATK689" s="1"/>
  <c r="ATE687"/>
  <c r="ATK687" s="1"/>
  <c r="ATE688"/>
  <c r="ATK688" s="1"/>
  <c r="ATE691"/>
  <c r="ATK691" s="1"/>
  <c r="ATE690"/>
  <c r="ATK690" s="1"/>
  <c r="TI689"/>
  <c r="TO689" s="1"/>
  <c r="TI687"/>
  <c r="TO687" s="1"/>
  <c r="TI688"/>
  <c r="TO688" s="1"/>
  <c r="TI691"/>
  <c r="TO691" s="1"/>
  <c r="TI690"/>
  <c r="TO690" s="1"/>
  <c r="GK687"/>
  <c r="GQ687" s="1"/>
  <c r="GK688"/>
  <c r="GQ688" s="1"/>
  <c r="GK689"/>
  <c r="GQ689" s="1"/>
  <c r="GK691"/>
  <c r="GQ691" s="1"/>
  <c r="GK690"/>
  <c r="GQ690" s="1"/>
  <c r="VT687"/>
  <c r="VZ687" s="1"/>
  <c r="VT688"/>
  <c r="VZ688" s="1"/>
  <c r="VT689"/>
  <c r="VZ689" s="1"/>
  <c r="VT690"/>
  <c r="VZ690" s="1"/>
  <c r="VT691"/>
  <c r="VZ691" s="1"/>
  <c r="AIR689"/>
  <c r="AIX689" s="1"/>
  <c r="AIR687"/>
  <c r="AIX687" s="1"/>
  <c r="AIR688"/>
  <c r="AIX688" s="1"/>
  <c r="AIR691"/>
  <c r="AIX691" s="1"/>
  <c r="AIR690"/>
  <c r="AIX690" s="1"/>
  <c r="IV689"/>
  <c r="JB689" s="1"/>
  <c r="IV687"/>
  <c r="JB687" s="1"/>
  <c r="IV688"/>
  <c r="JB688" s="1"/>
  <c r="IV691"/>
  <c r="JB691" s="1"/>
  <c r="IV690"/>
  <c r="JB690" s="1"/>
  <c r="YE687"/>
  <c r="YK687" s="1"/>
  <c r="YE688"/>
  <c r="YK688" s="1"/>
  <c r="YE689"/>
  <c r="YK689" s="1"/>
  <c r="YE691"/>
  <c r="YK691" s="1"/>
  <c r="YE690"/>
  <c r="YK690" s="1"/>
  <c r="XI687"/>
  <c r="XO687" s="1"/>
  <c r="XI688"/>
  <c r="XO688" s="1"/>
  <c r="XI689"/>
  <c r="XO689" s="1"/>
  <c r="XI690"/>
  <c r="XO690" s="1"/>
  <c r="XI691"/>
  <c r="XO691" s="1"/>
  <c r="AQS689"/>
  <c r="AQY689" s="1"/>
  <c r="AQS687"/>
  <c r="AQY687" s="1"/>
  <c r="AQS688"/>
  <c r="AQY688" s="1"/>
  <c r="AQS691"/>
  <c r="AQY691" s="1"/>
  <c r="AQS690"/>
  <c r="AQY690" s="1"/>
  <c r="QW689"/>
  <c r="RC689" s="1"/>
  <c r="QW687"/>
  <c r="RC687" s="1"/>
  <c r="QW688"/>
  <c r="RC688" s="1"/>
  <c r="QW691"/>
  <c r="RC691" s="1"/>
  <c r="QW690"/>
  <c r="RC690" s="1"/>
  <c r="AGF687"/>
  <c r="AGL687" s="1"/>
  <c r="AGF688"/>
  <c r="AGL688" s="1"/>
  <c r="AGF689"/>
  <c r="AGL689" s="1"/>
  <c r="AGF691"/>
  <c r="AGL691" s="1"/>
  <c r="AGF690"/>
  <c r="AGL690" s="1"/>
  <c r="DY688"/>
  <c r="EE688" s="1"/>
  <c r="DY687"/>
  <c r="EE687" s="1"/>
  <c r="DY690"/>
  <c r="EE690" s="1"/>
  <c r="DY691"/>
  <c r="EE691" s="1"/>
  <c r="DY689"/>
  <c r="EE689" s="1"/>
  <c r="AMR689"/>
  <c r="AMX689" s="1"/>
  <c r="AMR687"/>
  <c r="AMX687" s="1"/>
  <c r="AMR688"/>
  <c r="AMX688" s="1"/>
  <c r="AMR690"/>
  <c r="AMX690" s="1"/>
  <c r="AMR691"/>
  <c r="AMX691" s="1"/>
  <c r="MV689"/>
  <c r="NB689" s="1"/>
  <c r="MV687"/>
  <c r="NB687" s="1"/>
  <c r="MV688"/>
  <c r="NB688" s="1"/>
  <c r="MV690"/>
  <c r="NB690" s="1"/>
  <c r="MV691"/>
  <c r="NB691" s="1"/>
  <c r="AFK687"/>
  <c r="AFQ687" s="1"/>
  <c r="AFK688"/>
  <c r="AFQ688" s="1"/>
  <c r="AFK689"/>
  <c r="AFQ689" s="1"/>
  <c r="AFK690"/>
  <c r="AFQ690" s="1"/>
  <c r="AFK691"/>
  <c r="AFQ691" s="1"/>
  <c r="DD688"/>
  <c r="DJ688" s="1"/>
  <c r="DD689"/>
  <c r="DJ689" s="1"/>
  <c r="DD687"/>
  <c r="DJ687" s="1"/>
  <c r="DD691"/>
  <c r="DJ691" s="1"/>
  <c r="DD690"/>
  <c r="DJ690" s="1"/>
  <c r="ALW689"/>
  <c r="AMC689" s="1"/>
  <c r="ALW687"/>
  <c r="AMC687" s="1"/>
  <c r="ALW688"/>
  <c r="AMC688" s="1"/>
  <c r="ALW691"/>
  <c r="AMC691" s="1"/>
  <c r="ALW690"/>
  <c r="AMC690" s="1"/>
  <c r="MA687"/>
  <c r="MG687" s="1"/>
  <c r="MA689"/>
  <c r="MG689" s="1"/>
  <c r="MA688"/>
  <c r="MG688" s="1"/>
  <c r="MA691"/>
  <c r="MG691" s="1"/>
  <c r="MA690"/>
  <c r="MG690" s="1"/>
  <c r="ABJ687"/>
  <c r="ABP687" s="1"/>
  <c r="ABJ688"/>
  <c r="ABP688" s="1"/>
  <c r="ABJ689"/>
  <c r="ABP689" s="1"/>
  <c r="ABJ691"/>
  <c r="ABP691" s="1"/>
  <c r="ABJ690"/>
  <c r="ABP690" s="1"/>
  <c r="AUT689"/>
  <c r="AUZ689" s="1"/>
  <c r="AUT688"/>
  <c r="AUZ688" s="1"/>
  <c r="AUT687"/>
  <c r="AUZ687" s="1"/>
  <c r="AUT690"/>
  <c r="AUZ690" s="1"/>
  <c r="AUT691"/>
  <c r="AUZ691" s="1"/>
  <c r="UX689"/>
  <c r="VD689" s="1"/>
  <c r="UX687"/>
  <c r="VD687" s="1"/>
  <c r="UX688"/>
  <c r="VD688" s="1"/>
  <c r="UX690"/>
  <c r="VD690" s="1"/>
  <c r="UX691"/>
  <c r="VD691" s="1"/>
  <c r="HZ687"/>
  <c r="IF687" s="1"/>
  <c r="HZ688"/>
  <c r="IF688" s="1"/>
  <c r="HZ689"/>
  <c r="IF689" s="1"/>
  <c r="HZ690"/>
  <c r="IF690" s="1"/>
  <c r="HZ691"/>
  <c r="IF691" s="1"/>
  <c r="XK687"/>
  <c r="XQ687" s="1"/>
  <c r="XK689"/>
  <c r="XQ689" s="1"/>
  <c r="XK688"/>
  <c r="XQ688" s="1"/>
  <c r="XK691"/>
  <c r="XQ691" s="1"/>
  <c r="XK690"/>
  <c r="XQ690" s="1"/>
  <c r="AQU689"/>
  <c r="ARA689" s="1"/>
  <c r="AQU688"/>
  <c r="ARA688" s="1"/>
  <c r="AQU687"/>
  <c r="ARA687" s="1"/>
  <c r="AQU690"/>
  <c r="ARA690" s="1"/>
  <c r="AQU691"/>
  <c r="ARA691" s="1"/>
  <c r="QY689"/>
  <c r="RE689" s="1"/>
  <c r="QY688"/>
  <c r="RE688" s="1"/>
  <c r="QY687"/>
  <c r="RE687" s="1"/>
  <c r="QY690"/>
  <c r="RE690" s="1"/>
  <c r="QY691"/>
  <c r="RE691" s="1"/>
  <c r="AGH687"/>
  <c r="AGN687" s="1"/>
  <c r="AGH689"/>
  <c r="AGN689" s="1"/>
  <c r="AGH688"/>
  <c r="AGN688" s="1"/>
  <c r="AGH691"/>
  <c r="AGN691" s="1"/>
  <c r="AGH690"/>
  <c r="AGN690" s="1"/>
  <c r="EA687"/>
  <c r="EG687" s="1"/>
  <c r="EA688"/>
  <c r="EG688" s="1"/>
  <c r="EA689"/>
  <c r="EG689" s="1"/>
  <c r="EA691"/>
  <c r="EG691" s="1"/>
  <c r="EA690"/>
  <c r="EG690" s="1"/>
  <c r="AMT689"/>
  <c r="AMZ689" s="1"/>
  <c r="AMT687"/>
  <c r="AMZ687" s="1"/>
  <c r="AMT690"/>
  <c r="AMZ690" s="1"/>
  <c r="AMT688"/>
  <c r="AMZ688" s="1"/>
  <c r="AMT691"/>
  <c r="AMZ691" s="1"/>
  <c r="MX687"/>
  <c r="ND687" s="1"/>
  <c r="MX689"/>
  <c r="ND689" s="1"/>
  <c r="MX688"/>
  <c r="ND688" s="1"/>
  <c r="MX690"/>
  <c r="ND690" s="1"/>
  <c r="MX691"/>
  <c r="ND691" s="1"/>
  <c r="AFM687"/>
  <c r="AFS687" s="1"/>
  <c r="AFM689"/>
  <c r="AFS689" s="1"/>
  <c r="AFM688"/>
  <c r="AFS688" s="1"/>
  <c r="AFM691"/>
  <c r="AFS691" s="1"/>
  <c r="AFM690"/>
  <c r="AFS690" s="1"/>
  <c r="DF687"/>
  <c r="DL687" s="1"/>
  <c r="DF688"/>
  <c r="DL688" s="1"/>
  <c r="DF689"/>
  <c r="DL689" s="1"/>
  <c r="DF691"/>
  <c r="DL691" s="1"/>
  <c r="DF690"/>
  <c r="DL690" s="1"/>
  <c r="ALY689"/>
  <c r="AME689" s="1"/>
  <c r="ALY688"/>
  <c r="AME688" s="1"/>
  <c r="ALY687"/>
  <c r="AME687" s="1"/>
  <c r="ALY690"/>
  <c r="AME690" s="1"/>
  <c r="ALY691"/>
  <c r="AME691" s="1"/>
  <c r="MC689"/>
  <c r="MI689" s="1"/>
  <c r="MC688"/>
  <c r="MI688" s="1"/>
  <c r="MC687"/>
  <c r="MI687" s="1"/>
  <c r="MC690"/>
  <c r="MI690" s="1"/>
  <c r="MC691"/>
  <c r="MI691" s="1"/>
  <c r="ABL687"/>
  <c r="ABR687" s="1"/>
  <c r="ABL689"/>
  <c r="ABR689" s="1"/>
  <c r="ABL688"/>
  <c r="ABR688" s="1"/>
  <c r="ABL691"/>
  <c r="ABR691" s="1"/>
  <c r="ABL690"/>
  <c r="ABR690" s="1"/>
  <c r="AUV688"/>
  <c r="AVB688" s="1"/>
  <c r="AUV689"/>
  <c r="AVB689" s="1"/>
  <c r="AUV687"/>
  <c r="AVB687" s="1"/>
  <c r="AUV690"/>
  <c r="AVB690" s="1"/>
  <c r="AUV691"/>
  <c r="AVB691" s="1"/>
  <c r="UZ689"/>
  <c r="VF689" s="1"/>
  <c r="UZ688"/>
  <c r="VF688" s="1"/>
  <c r="UZ687"/>
  <c r="VF687" s="1"/>
  <c r="UZ690"/>
  <c r="VF690" s="1"/>
  <c r="UZ691"/>
  <c r="VF691" s="1"/>
  <c r="IB687"/>
  <c r="IH687" s="1"/>
  <c r="IB688"/>
  <c r="IH688" s="1"/>
  <c r="IB689"/>
  <c r="IH689" s="1"/>
  <c r="IB690"/>
  <c r="IH690" s="1"/>
  <c r="IB691"/>
  <c r="IH691" s="1"/>
  <c r="AOI689"/>
  <c r="AOO689" s="1"/>
  <c r="AOI687"/>
  <c r="AOO687" s="1"/>
  <c r="AOI688"/>
  <c r="AOO688" s="1"/>
  <c r="AOI691"/>
  <c r="AOO691" s="1"/>
  <c r="AOI690"/>
  <c r="AOO690" s="1"/>
  <c r="OM687"/>
  <c r="OS687" s="1"/>
  <c r="OM689"/>
  <c r="OS689" s="1"/>
  <c r="OM688"/>
  <c r="OS688" s="1"/>
  <c r="OM691"/>
  <c r="OS691" s="1"/>
  <c r="OM690"/>
  <c r="OS690" s="1"/>
  <c r="ADV687"/>
  <c r="AEB687" s="1"/>
  <c r="ADV688"/>
  <c r="AEB688" s="1"/>
  <c r="ADV689"/>
  <c r="AEB689" s="1"/>
  <c r="ADV690"/>
  <c r="AEB690" s="1"/>
  <c r="ADV691"/>
  <c r="AEB691" s="1"/>
  <c r="BO688"/>
  <c r="BU688" s="1"/>
  <c r="BO687"/>
  <c r="BU687" s="1"/>
  <c r="BO690"/>
  <c r="BU690" s="1"/>
  <c r="BO689"/>
  <c r="BU689" s="1"/>
  <c r="BO691"/>
  <c r="BU691" s="1"/>
  <c r="AKH689"/>
  <c r="AKN689" s="1"/>
  <c r="AKH687"/>
  <c r="AKN687" s="1"/>
  <c r="AKH688"/>
  <c r="AKN688" s="1"/>
  <c r="AKH691"/>
  <c r="AKN691" s="1"/>
  <c r="AKH690"/>
  <c r="AKN690" s="1"/>
  <c r="KL689"/>
  <c r="KR689" s="1"/>
  <c r="KL687"/>
  <c r="KR687" s="1"/>
  <c r="KL688"/>
  <c r="KR688" s="1"/>
  <c r="KL691"/>
  <c r="KR691" s="1"/>
  <c r="KL690"/>
  <c r="KR690" s="1"/>
  <c r="ZU687"/>
  <c r="AAA687" s="1"/>
  <c r="ZU688"/>
  <c r="AAA688" s="1"/>
  <c r="ZU689"/>
  <c r="AAA689" s="1"/>
  <c r="ZU691"/>
  <c r="AAA691" s="1"/>
  <c r="ZU690"/>
  <c r="AAA690" s="1"/>
  <c r="APY689"/>
  <c r="AQE689" s="1"/>
  <c r="APY687"/>
  <c r="AQE687" s="1"/>
  <c r="APY688"/>
  <c r="AQE688" s="1"/>
  <c r="APY691"/>
  <c r="AQE691" s="1"/>
  <c r="APY690"/>
  <c r="AQE690" s="1"/>
  <c r="QC689"/>
  <c r="QI689" s="1"/>
  <c r="QC687"/>
  <c r="QI687" s="1"/>
  <c r="QC688"/>
  <c r="QI688" s="1"/>
  <c r="QC691"/>
  <c r="QI691" s="1"/>
  <c r="QC690"/>
  <c r="QI690" s="1"/>
  <c r="AFL687"/>
  <c r="AFR687" s="1"/>
  <c r="AFL688"/>
  <c r="AFR688" s="1"/>
  <c r="AFL689"/>
  <c r="AFR689" s="1"/>
  <c r="AFL690"/>
  <c r="AFR690" s="1"/>
  <c r="AFL691"/>
  <c r="AFR691" s="1"/>
  <c r="DE688"/>
  <c r="DK688" s="1"/>
  <c r="DE687"/>
  <c r="DK687" s="1"/>
  <c r="DE691"/>
  <c r="DK691" s="1"/>
  <c r="DE690"/>
  <c r="DK690" s="1"/>
  <c r="DE689"/>
  <c r="DK689" s="1"/>
  <c r="ALX689"/>
  <c r="AMD689" s="1"/>
  <c r="ALX687"/>
  <c r="AMD687" s="1"/>
  <c r="ALX688"/>
  <c r="AMD688" s="1"/>
  <c r="ALX691"/>
  <c r="AMD691" s="1"/>
  <c r="ALX690"/>
  <c r="AMD690" s="1"/>
  <c r="MB689"/>
  <c r="MH689" s="1"/>
  <c r="MB687"/>
  <c r="MH687" s="1"/>
  <c r="MB688"/>
  <c r="MH688" s="1"/>
  <c r="MB691"/>
  <c r="MH691" s="1"/>
  <c r="MB690"/>
  <c r="MH690" s="1"/>
  <c r="ABK687"/>
  <c r="ABQ687" s="1"/>
  <c r="ABK688"/>
  <c r="ABQ688" s="1"/>
  <c r="ABK689"/>
  <c r="ABQ689" s="1"/>
  <c r="ABK691"/>
  <c r="ABQ691" s="1"/>
  <c r="ABK690"/>
  <c r="ABQ690" s="1"/>
  <c r="AAO687"/>
  <c r="AAU687" s="1"/>
  <c r="AAO688"/>
  <c r="AAU688" s="1"/>
  <c r="AAO689"/>
  <c r="AAU689" s="1"/>
  <c r="AAO690"/>
  <c r="AAU690" s="1"/>
  <c r="AAO691"/>
  <c r="AAU691" s="1"/>
  <c r="ATY689"/>
  <c r="AUE689" s="1"/>
  <c r="ATY687"/>
  <c r="AUE687" s="1"/>
  <c r="ATY688"/>
  <c r="AUE688" s="1"/>
  <c r="ATY691"/>
  <c r="AUE691" s="1"/>
  <c r="ATY690"/>
  <c r="AUE690" s="1"/>
  <c r="UC689"/>
  <c r="UI689" s="1"/>
  <c r="UC687"/>
  <c r="UI687" s="1"/>
  <c r="UC688"/>
  <c r="UI688" s="1"/>
  <c r="UC691"/>
  <c r="UI691" s="1"/>
  <c r="UC690"/>
  <c r="UI690" s="1"/>
  <c r="HE687"/>
  <c r="HK687" s="1"/>
  <c r="HE688"/>
  <c r="HK688" s="1"/>
  <c r="HE689"/>
  <c r="HK689" s="1"/>
  <c r="HE691"/>
  <c r="HK691" s="1"/>
  <c r="HE690"/>
  <c r="HK690" s="1"/>
  <c r="WN687"/>
  <c r="WT687" s="1"/>
  <c r="WN688"/>
  <c r="WT688" s="1"/>
  <c r="WN689"/>
  <c r="WT689" s="1"/>
  <c r="WN691"/>
  <c r="WT691" s="1"/>
  <c r="WN690"/>
  <c r="WT690" s="1"/>
  <c r="APX689"/>
  <c r="AQD689" s="1"/>
  <c r="APX687"/>
  <c r="AQD687" s="1"/>
  <c r="APX688"/>
  <c r="AQD688" s="1"/>
  <c r="APX690"/>
  <c r="AQD690" s="1"/>
  <c r="APX691"/>
  <c r="AQD691" s="1"/>
  <c r="QB689"/>
  <c r="QH689" s="1"/>
  <c r="QB687"/>
  <c r="QH687" s="1"/>
  <c r="QB688"/>
  <c r="QH688" s="1"/>
  <c r="QB690"/>
  <c r="QH690" s="1"/>
  <c r="QB691"/>
  <c r="QH691" s="1"/>
  <c r="ACE687"/>
  <c r="ACK687" s="1"/>
  <c r="ACE688"/>
  <c r="ACK688" s="1"/>
  <c r="ACE689"/>
  <c r="ACK689" s="1"/>
  <c r="ACE690"/>
  <c r="ACK690" s="1"/>
  <c r="ACE691"/>
  <c r="ACK691" s="1"/>
  <c r="APC689"/>
  <c r="API689" s="1"/>
  <c r="APC687"/>
  <c r="API687" s="1"/>
  <c r="APC688"/>
  <c r="API688" s="1"/>
  <c r="APC691"/>
  <c r="API691" s="1"/>
  <c r="APC690"/>
  <c r="API690" s="1"/>
  <c r="PG689"/>
  <c r="PM689" s="1"/>
  <c r="PG687"/>
  <c r="PM687" s="1"/>
  <c r="PG688"/>
  <c r="PM688" s="1"/>
  <c r="PG691"/>
  <c r="PM691" s="1"/>
  <c r="PG690"/>
  <c r="PM690" s="1"/>
  <c r="AEP687"/>
  <c r="AEV687" s="1"/>
  <c r="AEP688"/>
  <c r="AEV688" s="1"/>
  <c r="AEP689"/>
  <c r="AEV689" s="1"/>
  <c r="AEP691"/>
  <c r="AEV691" s="1"/>
  <c r="AEP690"/>
  <c r="AEV690" s="1"/>
  <c r="CI691"/>
  <c r="CO691" s="1"/>
  <c r="CI688"/>
  <c r="CO688" s="1"/>
  <c r="CI687"/>
  <c r="CO687" s="1"/>
  <c r="CI690"/>
  <c r="CO690" s="1"/>
  <c r="CI689"/>
  <c r="CO689" s="1"/>
  <c r="ALB689"/>
  <c r="ALH689" s="1"/>
  <c r="ALB687"/>
  <c r="ALH687" s="1"/>
  <c r="ALB688"/>
  <c r="ALH688" s="1"/>
  <c r="ALB690"/>
  <c r="ALH690" s="1"/>
  <c r="ALB691"/>
  <c r="ALH691" s="1"/>
  <c r="LF689"/>
  <c r="LL689" s="1"/>
  <c r="LF687"/>
  <c r="LL687" s="1"/>
  <c r="LF688"/>
  <c r="LL688" s="1"/>
  <c r="LF690"/>
  <c r="LL690" s="1"/>
  <c r="LF691"/>
  <c r="LL691" s="1"/>
  <c r="AAQ687"/>
  <c r="AAW687" s="1"/>
  <c r="AAQ689"/>
  <c r="AAW689" s="1"/>
  <c r="AAQ688"/>
  <c r="AAW688" s="1"/>
  <c r="AAQ691"/>
  <c r="AAW691" s="1"/>
  <c r="AAQ690"/>
  <c r="AAW690" s="1"/>
  <c r="AUA689"/>
  <c r="AUG689" s="1"/>
  <c r="AUA688"/>
  <c r="AUG688" s="1"/>
  <c r="AUA687"/>
  <c r="AUG687" s="1"/>
  <c r="AUA690"/>
  <c r="AUG690" s="1"/>
  <c r="AUA691"/>
  <c r="AUG691" s="1"/>
  <c r="UE689"/>
  <c r="UK689" s="1"/>
  <c r="UE688"/>
  <c r="UK688" s="1"/>
  <c r="UE687"/>
  <c r="UK687" s="1"/>
  <c r="UE690"/>
  <c r="UK690" s="1"/>
  <c r="UE691"/>
  <c r="UK691" s="1"/>
  <c r="HG688"/>
  <c r="HM688" s="1"/>
  <c r="HG689"/>
  <c r="HM689" s="1"/>
  <c r="HG687"/>
  <c r="HM687" s="1"/>
  <c r="HG690"/>
  <c r="HM690" s="1"/>
  <c r="HG691"/>
  <c r="HM691" s="1"/>
  <c r="WP687"/>
  <c r="WV687" s="1"/>
  <c r="WP689"/>
  <c r="WV689" s="1"/>
  <c r="WP688"/>
  <c r="WV688" s="1"/>
  <c r="WP691"/>
  <c r="WV691" s="1"/>
  <c r="WP690"/>
  <c r="WV690" s="1"/>
  <c r="APZ689"/>
  <c r="AQF689" s="1"/>
  <c r="APZ687"/>
  <c r="AQF687" s="1"/>
  <c r="APZ690"/>
  <c r="AQF690" s="1"/>
  <c r="APZ688"/>
  <c r="AQF688" s="1"/>
  <c r="APZ691"/>
  <c r="AQF691" s="1"/>
  <c r="QD689"/>
  <c r="QJ689" s="1"/>
  <c r="QD688"/>
  <c r="QJ688" s="1"/>
  <c r="QD687"/>
  <c r="QJ687" s="1"/>
  <c r="QD690"/>
  <c r="QJ690" s="1"/>
  <c r="QD691"/>
  <c r="QJ691" s="1"/>
  <c r="ACG687"/>
  <c r="ACM687" s="1"/>
  <c r="ACG689"/>
  <c r="ACM689" s="1"/>
  <c r="ACG688"/>
  <c r="ACM688" s="1"/>
  <c r="ACG691"/>
  <c r="ACM691" s="1"/>
  <c r="ACG690"/>
  <c r="ACM690" s="1"/>
  <c r="APE689"/>
  <c r="APK689" s="1"/>
  <c r="APE688"/>
  <c r="APK688" s="1"/>
  <c r="APE687"/>
  <c r="APK687" s="1"/>
  <c r="APE690"/>
  <c r="APK690" s="1"/>
  <c r="APE691"/>
  <c r="APK691" s="1"/>
  <c r="PI689"/>
  <c r="PO689" s="1"/>
  <c r="PI688"/>
  <c r="PO688" s="1"/>
  <c r="PI687"/>
  <c r="PO687" s="1"/>
  <c r="PI690"/>
  <c r="PO690" s="1"/>
  <c r="PI691"/>
  <c r="PO691" s="1"/>
  <c r="AER687"/>
  <c r="AEX687" s="1"/>
  <c r="AER689"/>
  <c r="AEX689" s="1"/>
  <c r="AER688"/>
  <c r="AEX688" s="1"/>
  <c r="AER691"/>
  <c r="AEX691" s="1"/>
  <c r="AER690"/>
  <c r="AEX690" s="1"/>
  <c r="CK687"/>
  <c r="CQ687" s="1"/>
  <c r="CK688"/>
  <c r="CQ688" s="1"/>
  <c r="CK689"/>
  <c r="CQ689" s="1"/>
  <c r="CK691"/>
  <c r="CQ691" s="1"/>
  <c r="CK690"/>
  <c r="CQ690" s="1"/>
  <c r="ALD689"/>
  <c r="ALJ689" s="1"/>
  <c r="ALD687"/>
  <c r="ALJ687" s="1"/>
  <c r="ALD690"/>
  <c r="ALJ690" s="1"/>
  <c r="ALD688"/>
  <c r="ALJ688" s="1"/>
  <c r="ALD691"/>
  <c r="ALJ691" s="1"/>
  <c r="LH687"/>
  <c r="LN687" s="1"/>
  <c r="LH689"/>
  <c r="LN689" s="1"/>
  <c r="LH688"/>
  <c r="LN688" s="1"/>
  <c r="LH690"/>
  <c r="LN690" s="1"/>
  <c r="LH691"/>
  <c r="LN691" s="1"/>
  <c r="RS689"/>
  <c r="RY689" s="1"/>
  <c r="RS687"/>
  <c r="RY687" s="1"/>
  <c r="RS688"/>
  <c r="RY688" s="1"/>
  <c r="RS691"/>
  <c r="RY691" s="1"/>
  <c r="RS690"/>
  <c r="RY690" s="1"/>
  <c r="AHB687"/>
  <c r="AHH687" s="1"/>
  <c r="AHB688"/>
  <c r="AHH688" s="1"/>
  <c r="AHB689"/>
  <c r="AHH689" s="1"/>
  <c r="AHB690"/>
  <c r="AHH690" s="1"/>
  <c r="AHB691"/>
  <c r="AHH691" s="1"/>
  <c r="EU688"/>
  <c r="FA688" s="1"/>
  <c r="EU687"/>
  <c r="FA687" s="1"/>
  <c r="EU691"/>
  <c r="FA691" s="1"/>
  <c r="EU690"/>
  <c r="FA690" s="1"/>
  <c r="EU689"/>
  <c r="FA689" s="1"/>
  <c r="ANN689"/>
  <c r="ANT689" s="1"/>
  <c r="ANN687"/>
  <c r="ANT687" s="1"/>
  <c r="ANN688"/>
  <c r="ANT688" s="1"/>
  <c r="ANN691"/>
  <c r="ANT691" s="1"/>
  <c r="ANN690"/>
  <c r="ANT690" s="1"/>
  <c r="NR689"/>
  <c r="NX689" s="1"/>
  <c r="NR687"/>
  <c r="NX687" s="1"/>
  <c r="NR688"/>
  <c r="NX688" s="1"/>
  <c r="NR691"/>
  <c r="NX691" s="1"/>
  <c r="NR690"/>
  <c r="NX690" s="1"/>
  <c r="ADA687"/>
  <c r="ADG687" s="1"/>
  <c r="ADA688"/>
  <c r="ADG688" s="1"/>
  <c r="ADA689"/>
  <c r="ADG689" s="1"/>
  <c r="ADA691"/>
  <c r="ADG691" s="1"/>
  <c r="ADA690"/>
  <c r="ADG690" s="1"/>
  <c r="AT688"/>
  <c r="AZ688" s="1"/>
  <c r="AT689"/>
  <c r="AZ689" s="1"/>
  <c r="AT687"/>
  <c r="AZ687" s="1"/>
  <c r="AT690"/>
  <c r="AZ690" s="1"/>
  <c r="AT691"/>
  <c r="AZ691" s="1"/>
  <c r="AMS689"/>
  <c r="AMY689" s="1"/>
  <c r="AMS687"/>
  <c r="AMY687" s="1"/>
  <c r="AMS688"/>
  <c r="AMY688" s="1"/>
  <c r="AMS691"/>
  <c r="AMY691" s="1"/>
  <c r="AMS690"/>
  <c r="AMY690" s="1"/>
  <c r="MW687"/>
  <c r="NC687" s="1"/>
  <c r="MW689"/>
  <c r="NC689" s="1"/>
  <c r="MW688"/>
  <c r="NC688" s="1"/>
  <c r="MW691"/>
  <c r="NC691" s="1"/>
  <c r="MW690"/>
  <c r="NC690" s="1"/>
  <c r="ACF687"/>
  <c r="ACL687" s="1"/>
  <c r="ACF688"/>
  <c r="ACL688" s="1"/>
  <c r="ACF689"/>
  <c r="ACL689" s="1"/>
  <c r="ACF690"/>
  <c r="ACL690" s="1"/>
  <c r="ACF691"/>
  <c r="ACL691" s="1"/>
  <c r="APD689"/>
  <c r="APJ689" s="1"/>
  <c r="APD687"/>
  <c r="APJ687" s="1"/>
  <c r="APD688"/>
  <c r="APJ688" s="1"/>
  <c r="APD691"/>
  <c r="APJ691" s="1"/>
  <c r="APD690"/>
  <c r="APJ690" s="1"/>
  <c r="PH689"/>
  <c r="PN689" s="1"/>
  <c r="PH687"/>
  <c r="PN687" s="1"/>
  <c r="PH688"/>
  <c r="PN688" s="1"/>
  <c r="PH691"/>
  <c r="PN691" s="1"/>
  <c r="PH690"/>
  <c r="PN690" s="1"/>
  <c r="AEQ687"/>
  <c r="AEW687" s="1"/>
  <c r="AEQ688"/>
  <c r="AEW688" s="1"/>
  <c r="AEQ689"/>
  <c r="AEW689" s="1"/>
  <c r="AEQ691"/>
  <c r="AEW691" s="1"/>
  <c r="AEQ690"/>
  <c r="AEW690" s="1"/>
  <c r="CJ688"/>
  <c r="CP688" s="1"/>
  <c r="CJ689"/>
  <c r="CP689" s="1"/>
  <c r="CJ687"/>
  <c r="CP687" s="1"/>
  <c r="CJ690"/>
  <c r="CP690" s="1"/>
  <c r="CJ691"/>
  <c r="CP691" s="1"/>
  <c r="ADU687"/>
  <c r="AEA687" s="1"/>
  <c r="ADU688"/>
  <c r="AEA688" s="1"/>
  <c r="ADU689"/>
  <c r="AEA689" s="1"/>
  <c r="ADU690"/>
  <c r="AEA690" s="1"/>
  <c r="ADU691"/>
  <c r="AEA691" s="1"/>
  <c r="BN688"/>
  <c r="BT688" s="1"/>
  <c r="BN689"/>
  <c r="BT689" s="1"/>
  <c r="BN687"/>
  <c r="BT687" s="1"/>
  <c r="BN690"/>
  <c r="BT690" s="1"/>
  <c r="BN691"/>
  <c r="BT691" s="1"/>
  <c r="AKG689"/>
  <c r="AKM689" s="1"/>
  <c r="AKG687"/>
  <c r="AKM687" s="1"/>
  <c r="AKG688"/>
  <c r="AKM688" s="1"/>
  <c r="AKG691"/>
  <c r="AKM691" s="1"/>
  <c r="AKG690"/>
  <c r="AKM690" s="1"/>
  <c r="KK687"/>
  <c r="KQ687" s="1"/>
  <c r="KK689"/>
  <c r="KQ689" s="1"/>
  <c r="KK688"/>
  <c r="KQ688" s="1"/>
  <c r="KK691"/>
  <c r="KQ691" s="1"/>
  <c r="KK690"/>
  <c r="KQ690" s="1"/>
  <c r="ZT687"/>
  <c r="ZZ687" s="1"/>
  <c r="ZT688"/>
  <c r="ZZ688" s="1"/>
  <c r="ZT689"/>
  <c r="ZZ689" s="1"/>
  <c r="ZT691"/>
  <c r="ZZ691" s="1"/>
  <c r="ZT690"/>
  <c r="ZZ690" s="1"/>
  <c r="ATD689"/>
  <c r="ATJ689" s="1"/>
  <c r="ATD687"/>
  <c r="ATJ687" s="1"/>
  <c r="ATD688"/>
  <c r="ATJ688" s="1"/>
  <c r="ATD690"/>
  <c r="ATJ690" s="1"/>
  <c r="ATD691"/>
  <c r="ATJ691" s="1"/>
  <c r="TH689"/>
  <c r="TN689" s="1"/>
  <c r="TH687"/>
  <c r="TN687" s="1"/>
  <c r="TH688"/>
  <c r="TN688" s="1"/>
  <c r="TH690"/>
  <c r="TN690" s="1"/>
  <c r="TH691"/>
  <c r="TN691" s="1"/>
  <c r="GJ687"/>
  <c r="GP687" s="1"/>
  <c r="GJ688"/>
  <c r="GP688" s="1"/>
  <c r="GJ689"/>
  <c r="GP689" s="1"/>
  <c r="GJ690"/>
  <c r="GP690" s="1"/>
  <c r="GJ691"/>
  <c r="GP691" s="1"/>
  <c r="YY687"/>
  <c r="ZE687" s="1"/>
  <c r="YY688"/>
  <c r="ZE688" s="1"/>
  <c r="YY689"/>
  <c r="ZE689" s="1"/>
  <c r="YY690"/>
  <c r="ZE690" s="1"/>
  <c r="YY691"/>
  <c r="ZE691" s="1"/>
  <c r="ASI689"/>
  <c r="ASO689" s="1"/>
  <c r="ASI687"/>
  <c r="ASO687" s="1"/>
  <c r="ASI688"/>
  <c r="ASO688" s="1"/>
  <c r="ASI691"/>
  <c r="ASO691" s="1"/>
  <c r="ASI690"/>
  <c r="ASO690" s="1"/>
  <c r="SM689"/>
  <c r="SS689" s="1"/>
  <c r="SM687"/>
  <c r="SS687" s="1"/>
  <c r="SM688"/>
  <c r="SS688" s="1"/>
  <c r="SM691"/>
  <c r="SS691" s="1"/>
  <c r="SM690"/>
  <c r="SS690" s="1"/>
  <c r="AHV687"/>
  <c r="AIB687" s="1"/>
  <c r="AHV688"/>
  <c r="AIB688" s="1"/>
  <c r="AHV689"/>
  <c r="AIB689" s="1"/>
  <c r="AHV691"/>
  <c r="AIB691" s="1"/>
  <c r="AHV690"/>
  <c r="AIB690" s="1"/>
  <c r="FO688"/>
  <c r="FU688" s="1"/>
  <c r="FO687"/>
  <c r="FU687" s="1"/>
  <c r="FO690"/>
  <c r="FU690" s="1"/>
  <c r="FO691"/>
  <c r="FU691" s="1"/>
  <c r="FO689"/>
  <c r="FU689" s="1"/>
  <c r="AOH689"/>
  <c r="AON689" s="1"/>
  <c r="AOH687"/>
  <c r="AON687" s="1"/>
  <c r="AOH688"/>
  <c r="AON688" s="1"/>
  <c r="AOH690"/>
  <c r="AON690" s="1"/>
  <c r="AOH691"/>
  <c r="AON691" s="1"/>
  <c r="OL689"/>
  <c r="OR689" s="1"/>
  <c r="OL687"/>
  <c r="OR687" s="1"/>
  <c r="OL688"/>
  <c r="OR688" s="1"/>
  <c r="OL690"/>
  <c r="OR690" s="1"/>
  <c r="OL691"/>
  <c r="OR691" s="1"/>
  <c r="ADW687"/>
  <c r="AEC687" s="1"/>
  <c r="ADW689"/>
  <c r="AEC689" s="1"/>
  <c r="ADW688"/>
  <c r="AEC688" s="1"/>
  <c r="ADW691"/>
  <c r="AEC691" s="1"/>
  <c r="ADW690"/>
  <c r="AEC690" s="1"/>
  <c r="BP687"/>
  <c r="BV687" s="1"/>
  <c r="BP688"/>
  <c r="BV688" s="1"/>
  <c r="BP689"/>
  <c r="BV689" s="1"/>
  <c r="BP691"/>
  <c r="BV691" s="1"/>
  <c r="BP690"/>
  <c r="BV690" s="1"/>
  <c r="AKI689"/>
  <c r="AKO689" s="1"/>
  <c r="AKI688"/>
  <c r="AKO688" s="1"/>
  <c r="AKI687"/>
  <c r="AKO687" s="1"/>
  <c r="AKI690"/>
  <c r="AKO690" s="1"/>
  <c r="AKI691"/>
  <c r="AKO691" s="1"/>
  <c r="KM689"/>
  <c r="KS689" s="1"/>
  <c r="KM688"/>
  <c r="KS688" s="1"/>
  <c r="KM687"/>
  <c r="KS687" s="1"/>
  <c r="KM690"/>
  <c r="KS690" s="1"/>
  <c r="KM691"/>
  <c r="KS691" s="1"/>
  <c r="ZV687"/>
  <c r="AAB687" s="1"/>
  <c r="ZV689"/>
  <c r="AAB689" s="1"/>
  <c r="ZV688"/>
  <c r="AAB688" s="1"/>
  <c r="ZV691"/>
  <c r="AAB691" s="1"/>
  <c r="ZV690"/>
  <c r="AAB690" s="1"/>
  <c r="ATF689"/>
  <c r="ATL689" s="1"/>
  <c r="ATF687"/>
  <c r="ATL687" s="1"/>
  <c r="ATF688"/>
  <c r="ATL688" s="1"/>
  <c r="ATF690"/>
  <c r="ATL690" s="1"/>
  <c r="ATF691"/>
  <c r="ATL691" s="1"/>
  <c r="TJ689"/>
  <c r="TP689" s="1"/>
  <c r="TJ688"/>
  <c r="TP688" s="1"/>
  <c r="TJ687"/>
  <c r="TP687" s="1"/>
  <c r="TJ690"/>
  <c r="TP690" s="1"/>
  <c r="TJ691"/>
  <c r="TP691" s="1"/>
  <c r="GL688"/>
  <c r="GR688" s="1"/>
  <c r="GL687"/>
  <c r="GR687" s="1"/>
  <c r="GL690"/>
  <c r="GR690" s="1"/>
  <c r="GL689"/>
  <c r="GR689" s="1"/>
  <c r="GL691"/>
  <c r="GR691" s="1"/>
  <c r="ZA687"/>
  <c r="ZG687" s="1"/>
  <c r="ZA689"/>
  <c r="ZG689" s="1"/>
  <c r="ZA688"/>
  <c r="ZG688" s="1"/>
  <c r="ZA691"/>
  <c r="ZG691" s="1"/>
  <c r="ZA690"/>
  <c r="ZG690" s="1"/>
  <c r="ASK689"/>
  <c r="ASQ689" s="1"/>
  <c r="ASK688"/>
  <c r="ASQ688" s="1"/>
  <c r="ASK687"/>
  <c r="ASQ687" s="1"/>
  <c r="ASK690"/>
  <c r="ASQ690" s="1"/>
  <c r="ASK691"/>
  <c r="ASQ691" s="1"/>
  <c r="SO689"/>
  <c r="SU689" s="1"/>
  <c r="SO688"/>
  <c r="SU688" s="1"/>
  <c r="SO687"/>
  <c r="SU687" s="1"/>
  <c r="SO690"/>
  <c r="SU690" s="1"/>
  <c r="SO691"/>
  <c r="SU691" s="1"/>
  <c r="AHX687"/>
  <c r="AID687" s="1"/>
  <c r="AHX689"/>
  <c r="AID689" s="1"/>
  <c r="AHX688"/>
  <c r="AID688" s="1"/>
  <c r="AHX691"/>
  <c r="AID691" s="1"/>
  <c r="AHX690"/>
  <c r="AID690" s="1"/>
  <c r="FQ687"/>
  <c r="FW687" s="1"/>
  <c r="FQ688"/>
  <c r="FW688" s="1"/>
  <c r="FQ689"/>
  <c r="FW689" s="1"/>
  <c r="FQ691"/>
  <c r="FW691" s="1"/>
  <c r="FQ690"/>
  <c r="FW690" s="1"/>
  <c r="AOJ689"/>
  <c r="AOP689" s="1"/>
  <c r="AOJ687"/>
  <c r="AOP687" s="1"/>
  <c r="AOJ690"/>
  <c r="AOP690" s="1"/>
  <c r="AOJ688"/>
  <c r="AOP688" s="1"/>
  <c r="AOJ691"/>
  <c r="AOP691" s="1"/>
  <c r="ON687"/>
  <c r="OT687" s="1"/>
  <c r="ON689"/>
  <c r="OT689" s="1"/>
  <c r="ON688"/>
  <c r="OT688" s="1"/>
  <c r="ON690"/>
  <c r="OT690" s="1"/>
  <c r="ON691"/>
  <c r="OT691" s="1"/>
  <c r="AUU689"/>
  <c r="AVA689" s="1"/>
  <c r="AUU690"/>
  <c r="AVA690" s="1"/>
  <c r="AUU687"/>
  <c r="AVA687" s="1"/>
  <c r="AUU688"/>
  <c r="AVA688" s="1"/>
  <c r="AUU691"/>
  <c r="AVA691" s="1"/>
  <c r="UY689"/>
  <c r="VE689" s="1"/>
  <c r="UY687"/>
  <c r="VE687" s="1"/>
  <c r="UY688"/>
  <c r="VE688" s="1"/>
  <c r="UY691"/>
  <c r="VE691" s="1"/>
  <c r="UY690"/>
  <c r="VE690" s="1"/>
  <c r="IA687"/>
  <c r="IG687" s="1"/>
  <c r="IA688"/>
  <c r="IG688" s="1"/>
  <c r="IA689"/>
  <c r="IG689" s="1"/>
  <c r="IA691"/>
  <c r="IG691" s="1"/>
  <c r="IA690"/>
  <c r="IG690" s="1"/>
  <c r="XJ687"/>
  <c r="XP687" s="1"/>
  <c r="XJ688"/>
  <c r="XP688" s="1"/>
  <c r="XJ689"/>
  <c r="XP689" s="1"/>
  <c r="XJ690"/>
  <c r="XP690" s="1"/>
  <c r="XJ691"/>
  <c r="XP691" s="1"/>
  <c r="AQT689"/>
  <c r="AQZ689" s="1"/>
  <c r="AQT687"/>
  <c r="AQZ687" s="1"/>
  <c r="AQT688"/>
  <c r="AQZ688" s="1"/>
  <c r="AQT691"/>
  <c r="AQZ691" s="1"/>
  <c r="AQT690"/>
  <c r="AQZ690" s="1"/>
  <c r="QX689"/>
  <c r="RD689" s="1"/>
  <c r="QX687"/>
  <c r="RD687" s="1"/>
  <c r="QX688"/>
  <c r="RD688" s="1"/>
  <c r="QX691"/>
  <c r="RD691" s="1"/>
  <c r="QX690"/>
  <c r="RD690" s="1"/>
  <c r="AGG687"/>
  <c r="AGM687" s="1"/>
  <c r="AGG688"/>
  <c r="AGM688" s="1"/>
  <c r="AGG689"/>
  <c r="AGM689" s="1"/>
  <c r="AGG691"/>
  <c r="AGM691" s="1"/>
  <c r="AGG690"/>
  <c r="AGM690" s="1"/>
  <c r="DZ688"/>
  <c r="EF688" s="1"/>
  <c r="DZ689"/>
  <c r="EF689" s="1"/>
  <c r="DZ687"/>
  <c r="EF687" s="1"/>
  <c r="DZ690"/>
  <c r="EF690" s="1"/>
  <c r="DZ691"/>
  <c r="EF691" s="1"/>
  <c r="AJM689"/>
  <c r="AJS689" s="1"/>
  <c r="AJM687"/>
  <c r="AJS687" s="1"/>
  <c r="AJM688"/>
  <c r="AJS688" s="1"/>
  <c r="AJM691"/>
  <c r="AJS691" s="1"/>
  <c r="AJM690"/>
  <c r="AJS690" s="1"/>
  <c r="JQ687"/>
  <c r="JW687" s="1"/>
  <c r="JQ689"/>
  <c r="JW689" s="1"/>
  <c r="JQ688"/>
  <c r="JW688" s="1"/>
  <c r="JQ691"/>
  <c r="JW691" s="1"/>
  <c r="JQ690"/>
  <c r="JW690" s="1"/>
  <c r="YZ687"/>
  <c r="ZF687" s="1"/>
  <c r="YZ688"/>
  <c r="ZF688" s="1"/>
  <c r="YZ689"/>
  <c r="ZF689" s="1"/>
  <c r="YZ690"/>
  <c r="ZF690" s="1"/>
  <c r="YZ691"/>
  <c r="ZF691" s="1"/>
  <c r="ASJ689"/>
  <c r="ASP689" s="1"/>
  <c r="ASJ687"/>
  <c r="ASP687" s="1"/>
  <c r="ASJ688"/>
  <c r="ASP688" s="1"/>
  <c r="ASJ691"/>
  <c r="ASP691" s="1"/>
  <c r="ASJ690"/>
  <c r="ASP690" s="1"/>
  <c r="SN689"/>
  <c r="ST689" s="1"/>
  <c r="SN687"/>
  <c r="ST687" s="1"/>
  <c r="SN688"/>
  <c r="ST688" s="1"/>
  <c r="SN691"/>
  <c r="ST691" s="1"/>
  <c r="SN690"/>
  <c r="ST690" s="1"/>
  <c r="AHW687"/>
  <c r="AIC687" s="1"/>
  <c r="AHW688"/>
  <c r="AIC688" s="1"/>
  <c r="AHW689"/>
  <c r="AIC689" s="1"/>
  <c r="AHW691"/>
  <c r="AIC691" s="1"/>
  <c r="AHW690"/>
  <c r="AIC690" s="1"/>
  <c r="FP688"/>
  <c r="FV688" s="1"/>
  <c r="FP689"/>
  <c r="FV689" s="1"/>
  <c r="FP687"/>
  <c r="FV687" s="1"/>
  <c r="FP690"/>
  <c r="FV690" s="1"/>
  <c r="FP691"/>
  <c r="FV691" s="1"/>
  <c r="AHA687"/>
  <c r="AHG687" s="1"/>
  <c r="AHA688"/>
  <c r="AHG688" s="1"/>
  <c r="AHA689"/>
  <c r="AHG689" s="1"/>
  <c r="AHA690"/>
  <c r="AHG690" s="1"/>
  <c r="AHA691"/>
  <c r="AHG691" s="1"/>
  <c r="ET688"/>
  <c r="EZ688" s="1"/>
  <c r="ET689"/>
  <c r="EZ689" s="1"/>
  <c r="ET687"/>
  <c r="EZ687" s="1"/>
  <c r="ET691"/>
  <c r="EZ691" s="1"/>
  <c r="ET690"/>
  <c r="EZ690" s="1"/>
  <c r="ANM689"/>
  <c r="ANS689" s="1"/>
  <c r="ANM687"/>
  <c r="ANS687" s="1"/>
  <c r="ANM688"/>
  <c r="ANS688" s="1"/>
  <c r="ANM691"/>
  <c r="ANS691" s="1"/>
  <c r="ANM690"/>
  <c r="ANS690" s="1"/>
  <c r="NQ687"/>
  <c r="NW687" s="1"/>
  <c r="NQ689"/>
  <c r="NW689" s="1"/>
  <c r="NQ688"/>
  <c r="NW688" s="1"/>
  <c r="NQ691"/>
  <c r="NW691" s="1"/>
  <c r="NQ690"/>
  <c r="NW690" s="1"/>
  <c r="ACZ687"/>
  <c r="ADF687" s="1"/>
  <c r="ACZ688"/>
  <c r="ADF688" s="1"/>
  <c r="ACZ689"/>
  <c r="ADF689" s="1"/>
  <c r="ACZ691"/>
  <c r="ADF691" s="1"/>
  <c r="ACZ690"/>
  <c r="ADF690" s="1"/>
  <c r="AS688"/>
  <c r="AY688" s="1"/>
  <c r="AS687"/>
  <c r="AY687" s="1"/>
  <c r="AS690"/>
  <c r="AY690" s="1"/>
  <c r="AS691"/>
  <c r="AY691" s="1"/>
  <c r="AS689"/>
  <c r="AY689" s="1"/>
  <c r="AJL689"/>
  <c r="AJR689" s="1"/>
  <c r="AJL687"/>
  <c r="AJR687" s="1"/>
  <c r="AJL688"/>
  <c r="AJR688" s="1"/>
  <c r="AJL690"/>
  <c r="AJR690" s="1"/>
  <c r="AJL691"/>
  <c r="AJR691" s="1"/>
  <c r="JP689"/>
  <c r="JV689" s="1"/>
  <c r="JP687"/>
  <c r="JV687" s="1"/>
  <c r="JP688"/>
  <c r="JV688" s="1"/>
  <c r="JP690"/>
  <c r="JV690" s="1"/>
  <c r="JP691"/>
  <c r="JV691" s="1"/>
  <c r="VS687"/>
  <c r="VY687" s="1"/>
  <c r="VS688"/>
  <c r="VY688" s="1"/>
  <c r="VS689"/>
  <c r="VY689" s="1"/>
  <c r="VS690"/>
  <c r="VY690" s="1"/>
  <c r="VS691"/>
  <c r="VY691" s="1"/>
  <c r="AIQ689"/>
  <c r="AIW689" s="1"/>
  <c r="AIQ687"/>
  <c r="AIW687" s="1"/>
  <c r="AIQ688"/>
  <c r="AIW688" s="1"/>
  <c r="AIQ691"/>
  <c r="AIW691" s="1"/>
  <c r="AIQ690"/>
  <c r="AIW690" s="1"/>
  <c r="IU687"/>
  <c r="JA687" s="1"/>
  <c r="IU689"/>
  <c r="JA689" s="1"/>
  <c r="IU688"/>
  <c r="JA688" s="1"/>
  <c r="IU691"/>
  <c r="JA691" s="1"/>
  <c r="IU690"/>
  <c r="JA690" s="1"/>
  <c r="YD687"/>
  <c r="YJ687" s="1"/>
  <c r="YD688"/>
  <c r="YJ688" s="1"/>
  <c r="YD689"/>
  <c r="YJ689" s="1"/>
  <c r="YD691"/>
  <c r="YJ691" s="1"/>
  <c r="YD690"/>
  <c r="YJ690" s="1"/>
  <c r="ARN689"/>
  <c r="ART689" s="1"/>
  <c r="ARN687"/>
  <c r="ART687" s="1"/>
  <c r="ARN688"/>
  <c r="ART688" s="1"/>
  <c r="ARN690"/>
  <c r="ART690" s="1"/>
  <c r="ARN691"/>
  <c r="ART691" s="1"/>
  <c r="RR689"/>
  <c r="RX689" s="1"/>
  <c r="RR687"/>
  <c r="RX687" s="1"/>
  <c r="RR688"/>
  <c r="RX688" s="1"/>
  <c r="RR690"/>
  <c r="RX690" s="1"/>
  <c r="RR691"/>
  <c r="RX691" s="1"/>
  <c r="AHC687"/>
  <c r="AHI687" s="1"/>
  <c r="AHC689"/>
  <c r="AHI689" s="1"/>
  <c r="AHC688"/>
  <c r="AHI688" s="1"/>
  <c r="AHC691"/>
  <c r="AHI691" s="1"/>
  <c r="AHC690"/>
  <c r="AHI690" s="1"/>
  <c r="EV687"/>
  <c r="FB687" s="1"/>
  <c r="EV688"/>
  <c r="FB688" s="1"/>
  <c r="EV689"/>
  <c r="FB689" s="1"/>
  <c r="EV691"/>
  <c r="FB691" s="1"/>
  <c r="EV690"/>
  <c r="FB690" s="1"/>
  <c r="ANO689"/>
  <c r="ANU689" s="1"/>
  <c r="ANO688"/>
  <c r="ANU688" s="1"/>
  <c r="ANO687"/>
  <c r="ANU687" s="1"/>
  <c r="ANO690"/>
  <c r="ANU690" s="1"/>
  <c r="ANO691"/>
  <c r="ANU691" s="1"/>
  <c r="NS689"/>
  <c r="NY689" s="1"/>
  <c r="NS688"/>
  <c r="NY688" s="1"/>
  <c r="NS687"/>
  <c r="NY687" s="1"/>
  <c r="NS690"/>
  <c r="NY690" s="1"/>
  <c r="NS691"/>
  <c r="NY691" s="1"/>
  <c r="ADB687"/>
  <c r="ADH687" s="1"/>
  <c r="ADB689"/>
  <c r="ADH689" s="1"/>
  <c r="ADB688"/>
  <c r="ADH688" s="1"/>
  <c r="ADB691"/>
  <c r="ADH691" s="1"/>
  <c r="ADB690"/>
  <c r="ADH690" s="1"/>
  <c r="AU687"/>
  <c r="BA687" s="1"/>
  <c r="AU688"/>
  <c r="BA688" s="1"/>
  <c r="AU689"/>
  <c r="BA689" s="1"/>
  <c r="AU690"/>
  <c r="BA690" s="1"/>
  <c r="AU691"/>
  <c r="BA691" s="1"/>
  <c r="AJN689"/>
  <c r="AJT689" s="1"/>
  <c r="AJN688"/>
  <c r="AJT688" s="1"/>
  <c r="AJN687"/>
  <c r="AJT687" s="1"/>
  <c r="AJN690"/>
  <c r="AJT690" s="1"/>
  <c r="AJN691"/>
  <c r="AJT691" s="1"/>
  <c r="JR687"/>
  <c r="JX687" s="1"/>
  <c r="JR689"/>
  <c r="JX689" s="1"/>
  <c r="JR688"/>
  <c r="JX688" s="1"/>
  <c r="JR690"/>
  <c r="JX690" s="1"/>
  <c r="JR691"/>
  <c r="JX691" s="1"/>
  <c r="VU687"/>
  <c r="WA687" s="1"/>
  <c r="VU689"/>
  <c r="WA689" s="1"/>
  <c r="VU688"/>
  <c r="WA688" s="1"/>
  <c r="VU691"/>
  <c r="WA691" s="1"/>
  <c r="VU690"/>
  <c r="WA690" s="1"/>
  <c r="AIS689"/>
  <c r="AIY689" s="1"/>
  <c r="AIS688"/>
  <c r="AIY688" s="1"/>
  <c r="AIS687"/>
  <c r="AIY687" s="1"/>
  <c r="AIS690"/>
  <c r="AIY690" s="1"/>
  <c r="AIS691"/>
  <c r="AIY691" s="1"/>
  <c r="IW688"/>
  <c r="JC688" s="1"/>
  <c r="IW687"/>
  <c r="JC687" s="1"/>
  <c r="IW690"/>
  <c r="JC690" s="1"/>
  <c r="IW689"/>
  <c r="JC689" s="1"/>
  <c r="IW691"/>
  <c r="JC691" s="1"/>
  <c r="YF687"/>
  <c r="YL687" s="1"/>
  <c r="YF689"/>
  <c r="YL689" s="1"/>
  <c r="YF688"/>
  <c r="YL688" s="1"/>
  <c r="YF691"/>
  <c r="YL691" s="1"/>
  <c r="YF690"/>
  <c r="YL690" s="1"/>
  <c r="ARP689"/>
  <c r="ARV689" s="1"/>
  <c r="ARP687"/>
  <c r="ARV687" s="1"/>
  <c r="ARP690"/>
  <c r="ARV690" s="1"/>
  <c r="ARP688"/>
  <c r="ARV688" s="1"/>
  <c r="ARP691"/>
  <c r="ARV691" s="1"/>
  <c r="RT689"/>
  <c r="RZ689" s="1"/>
  <c r="RT688"/>
  <c r="RZ688" s="1"/>
  <c r="RT687"/>
  <c r="RZ687" s="1"/>
  <c r="RT690"/>
  <c r="RZ690" s="1"/>
  <c r="RT691"/>
  <c r="RZ691" s="1"/>
  <c r="Y687"/>
  <c r="AE687" s="1"/>
  <c r="Y688"/>
  <c r="AE688" s="1"/>
  <c r="Y689"/>
  <c r="AE689" s="1"/>
  <c r="Y690"/>
  <c r="AE690" s="1"/>
  <c r="Y691"/>
  <c r="AE691" s="1"/>
  <c r="X691"/>
  <c r="AD691" s="1"/>
  <c r="X687"/>
  <c r="AD687" s="1"/>
  <c r="X688"/>
  <c r="AD688" s="1"/>
  <c r="X689"/>
  <c r="AD689" s="1"/>
  <c r="X690"/>
  <c r="AD690" s="1"/>
  <c r="Z687"/>
  <c r="AF687" s="1"/>
  <c r="Z688"/>
  <c r="AF688" s="1"/>
  <c r="Z689"/>
  <c r="AF689" s="1"/>
  <c r="Z690"/>
  <c r="AF690" s="1"/>
  <c r="Z691"/>
  <c r="AF691" s="1"/>
  <c r="ARO677"/>
  <c r="ARU677" s="1"/>
  <c r="ARO686"/>
  <c r="ARU686" s="1"/>
  <c r="ARO678"/>
  <c r="ARU678" s="1"/>
  <c r="ARO681"/>
  <c r="ARU681" s="1"/>
  <c r="ARO680"/>
  <c r="ARU680" s="1"/>
  <c r="ARO679"/>
  <c r="ARU679" s="1"/>
  <c r="ARO685"/>
  <c r="ARU685" s="1"/>
  <c r="ARO684"/>
  <c r="ARU684" s="1"/>
  <c r="ARO682"/>
  <c r="ARU682" s="1"/>
  <c r="ARO683"/>
  <c r="ARU683" s="1"/>
  <c r="ARO674"/>
  <c r="ARU674" s="1"/>
  <c r="ARO664"/>
  <c r="ARU664" s="1"/>
  <c r="ARO673"/>
  <c r="ARU673" s="1"/>
  <c r="ARO666"/>
  <c r="ARU666" s="1"/>
  <c r="ARO665"/>
  <c r="ARU665" s="1"/>
  <c r="ARO669"/>
  <c r="ARU669" s="1"/>
  <c r="ARO668"/>
  <c r="ARU668" s="1"/>
  <c r="ARO672"/>
  <c r="ARU672" s="1"/>
  <c r="ARO671"/>
  <c r="ARU671" s="1"/>
  <c r="ARO670"/>
  <c r="ARU670" s="1"/>
  <c r="ARO661"/>
  <c r="ARU661" s="1"/>
  <c r="ARO662"/>
  <c r="ARU662" s="1"/>
  <c r="ARO663"/>
  <c r="ARU663" s="1"/>
  <c r="ARO667"/>
  <c r="ARU667" s="1"/>
  <c r="RS683"/>
  <c r="RY683" s="1"/>
  <c r="RS685"/>
  <c r="RY685" s="1"/>
  <c r="RS678"/>
  <c r="RY678" s="1"/>
  <c r="RS677"/>
  <c r="RY677" s="1"/>
  <c r="RS686"/>
  <c r="RY686" s="1"/>
  <c r="RS679"/>
  <c r="RY679" s="1"/>
  <c r="RS681"/>
  <c r="RY681" s="1"/>
  <c r="RS680"/>
  <c r="RY680" s="1"/>
  <c r="RS682"/>
  <c r="RY682" s="1"/>
  <c r="RS684"/>
  <c r="RY684" s="1"/>
  <c r="RS674"/>
  <c r="RY674" s="1"/>
  <c r="RS664"/>
  <c r="RY664" s="1"/>
  <c r="RS673"/>
  <c r="RY673" s="1"/>
  <c r="RS666"/>
  <c r="RY666" s="1"/>
  <c r="RS661"/>
  <c r="RY661" s="1"/>
  <c r="RS665"/>
  <c r="RY665" s="1"/>
  <c r="RS669"/>
  <c r="RY669" s="1"/>
  <c r="RS668"/>
  <c r="RY668" s="1"/>
  <c r="RS672"/>
  <c r="RY672" s="1"/>
  <c r="RS671"/>
  <c r="RY671" s="1"/>
  <c r="RS670"/>
  <c r="RY670" s="1"/>
  <c r="RS662"/>
  <c r="RY662" s="1"/>
  <c r="RS663"/>
  <c r="RY663" s="1"/>
  <c r="RS667"/>
  <c r="RY667" s="1"/>
  <c r="AHB686"/>
  <c r="AHH686" s="1"/>
  <c r="AHB681"/>
  <c r="AHH681" s="1"/>
  <c r="AHB678"/>
  <c r="AHH678" s="1"/>
  <c r="AHB677"/>
  <c r="AHH677" s="1"/>
  <c r="AHB684"/>
  <c r="AHH684" s="1"/>
  <c r="AHB679"/>
  <c r="AHH679" s="1"/>
  <c r="AHB680"/>
  <c r="AHH680" s="1"/>
  <c r="AHB685"/>
  <c r="AHH685" s="1"/>
  <c r="AHB682"/>
  <c r="AHH682" s="1"/>
  <c r="AHB683"/>
  <c r="AHH683" s="1"/>
  <c r="AHB674"/>
  <c r="AHH674" s="1"/>
  <c r="AHB664"/>
  <c r="AHH664" s="1"/>
  <c r="AHB673"/>
  <c r="AHH673" s="1"/>
  <c r="AHB666"/>
  <c r="AHH666" s="1"/>
  <c r="AHB665"/>
  <c r="AHH665" s="1"/>
  <c r="AHB669"/>
  <c r="AHH669" s="1"/>
  <c r="AHB668"/>
  <c r="AHH668" s="1"/>
  <c r="AHB672"/>
  <c r="AHH672" s="1"/>
  <c r="AHB671"/>
  <c r="AHH671" s="1"/>
  <c r="AHB670"/>
  <c r="AHH670" s="1"/>
  <c r="AHB661"/>
  <c r="AHH661" s="1"/>
  <c r="AHB662"/>
  <c r="AHH662" s="1"/>
  <c r="AHB663"/>
  <c r="AHH663" s="1"/>
  <c r="AHB667"/>
  <c r="AHH667" s="1"/>
  <c r="EU683"/>
  <c r="FA683" s="1"/>
  <c r="EU684"/>
  <c r="FA684" s="1"/>
  <c r="EU678"/>
  <c r="FA678" s="1"/>
  <c r="EU686"/>
  <c r="FA686" s="1"/>
  <c r="EU681"/>
  <c r="FA681" s="1"/>
  <c r="EU679"/>
  <c r="FA679" s="1"/>
  <c r="EU677"/>
  <c r="FA677" s="1"/>
  <c r="EU685"/>
  <c r="FA685" s="1"/>
  <c r="EU682"/>
  <c r="FA682" s="1"/>
  <c r="EU680"/>
  <c r="FA680" s="1"/>
  <c r="EU674"/>
  <c r="FA674" s="1"/>
  <c r="EU664"/>
  <c r="FA664" s="1"/>
  <c r="EU673"/>
  <c r="FA673" s="1"/>
  <c r="EU666"/>
  <c r="FA666" s="1"/>
  <c r="EU665"/>
  <c r="FA665" s="1"/>
  <c r="EU669"/>
  <c r="FA669" s="1"/>
  <c r="EU668"/>
  <c r="FA668" s="1"/>
  <c r="EU672"/>
  <c r="FA672" s="1"/>
  <c r="EU671"/>
  <c r="FA671" s="1"/>
  <c r="EU670"/>
  <c r="FA670" s="1"/>
  <c r="EU661"/>
  <c r="FA661" s="1"/>
  <c r="EU662"/>
  <c r="FA662" s="1"/>
  <c r="EU663"/>
  <c r="FA663" s="1"/>
  <c r="EU667"/>
  <c r="FA667" s="1"/>
  <c r="ANN661"/>
  <c r="ANT661" s="1"/>
  <c r="ANN682"/>
  <c r="ANT682" s="1"/>
  <c r="ANN685"/>
  <c r="ANT685" s="1"/>
  <c r="ANN674"/>
  <c r="ANT674" s="1"/>
  <c r="ANN677"/>
  <c r="ANT677" s="1"/>
  <c r="ANN683"/>
  <c r="ANT683" s="1"/>
  <c r="ANN678"/>
  <c r="ANT678" s="1"/>
  <c r="ANN680"/>
  <c r="ANT680" s="1"/>
  <c r="ANN686"/>
  <c r="ANT686" s="1"/>
  <c r="ANN679"/>
  <c r="ANT679" s="1"/>
  <c r="ANN681"/>
  <c r="ANT681" s="1"/>
  <c r="ANN684"/>
  <c r="ANT684" s="1"/>
  <c r="ANN664"/>
  <c r="ANT664" s="1"/>
  <c r="ANN673"/>
  <c r="ANT673" s="1"/>
  <c r="ANN666"/>
  <c r="ANT666" s="1"/>
  <c r="ANN665"/>
  <c r="ANT665" s="1"/>
  <c r="ANN669"/>
  <c r="ANT669" s="1"/>
  <c r="ANN668"/>
  <c r="ANT668" s="1"/>
  <c r="ANN672"/>
  <c r="ANT672" s="1"/>
  <c r="ANN671"/>
  <c r="ANT671" s="1"/>
  <c r="ANN670"/>
  <c r="ANT670" s="1"/>
  <c r="ANN662"/>
  <c r="ANT662" s="1"/>
  <c r="ANN663"/>
  <c r="ANT663" s="1"/>
  <c r="ANN667"/>
  <c r="ANT667" s="1"/>
  <c r="NR661"/>
  <c r="NX661" s="1"/>
  <c r="NR682"/>
  <c r="NX682" s="1"/>
  <c r="NR685"/>
  <c r="NX685" s="1"/>
  <c r="NR674"/>
  <c r="NX674" s="1"/>
  <c r="NR683"/>
  <c r="NX683" s="1"/>
  <c r="NR686"/>
  <c r="NX686" s="1"/>
  <c r="NR678"/>
  <c r="NX678" s="1"/>
  <c r="NR677"/>
  <c r="NX677" s="1"/>
  <c r="NR680"/>
  <c r="NX680" s="1"/>
  <c r="NR679"/>
  <c r="NX679" s="1"/>
  <c r="NR681"/>
  <c r="NX681" s="1"/>
  <c r="NR684"/>
  <c r="NX684" s="1"/>
  <c r="NR664"/>
  <c r="NX664" s="1"/>
  <c r="NR673"/>
  <c r="NX673" s="1"/>
  <c r="NR666"/>
  <c r="NX666" s="1"/>
  <c r="NR665"/>
  <c r="NX665" s="1"/>
  <c r="NR669"/>
  <c r="NX669" s="1"/>
  <c r="NR668"/>
  <c r="NX668" s="1"/>
  <c r="NR672"/>
  <c r="NX672" s="1"/>
  <c r="NR671"/>
  <c r="NX671" s="1"/>
  <c r="NR670"/>
  <c r="NX670" s="1"/>
  <c r="NR662"/>
  <c r="NX662" s="1"/>
  <c r="NR663"/>
  <c r="NX663" s="1"/>
  <c r="NR667"/>
  <c r="NX667" s="1"/>
  <c r="ADA682"/>
  <c r="ADG682" s="1"/>
  <c r="ADA684"/>
  <c r="ADG684" s="1"/>
  <c r="ADA674"/>
  <c r="ADG674" s="1"/>
  <c r="ADA683"/>
  <c r="ADG683" s="1"/>
  <c r="ADA680"/>
  <c r="ADG680" s="1"/>
  <c r="ADA678"/>
  <c r="ADG678" s="1"/>
  <c r="ADA686"/>
  <c r="ADG686" s="1"/>
  <c r="ADA681"/>
  <c r="ADG681" s="1"/>
  <c r="ADA679"/>
  <c r="ADG679" s="1"/>
  <c r="ADA677"/>
  <c r="ADG677" s="1"/>
  <c r="ADA685"/>
  <c r="ADG685" s="1"/>
  <c r="ADA664"/>
  <c r="ADG664" s="1"/>
  <c r="ADA673"/>
  <c r="ADG673" s="1"/>
  <c r="ADA661"/>
  <c r="ADG661" s="1"/>
  <c r="ADA665"/>
  <c r="ADG665" s="1"/>
  <c r="ADA662"/>
  <c r="ADG662" s="1"/>
  <c r="ADA668"/>
  <c r="ADG668" s="1"/>
  <c r="ADA672"/>
  <c r="ADG672" s="1"/>
  <c r="ADA663"/>
  <c r="ADG663" s="1"/>
  <c r="ADA670"/>
  <c r="ADG670" s="1"/>
  <c r="ADA666"/>
  <c r="ADG666" s="1"/>
  <c r="ADA669"/>
  <c r="ADG669" s="1"/>
  <c r="ADA667"/>
  <c r="ADG667" s="1"/>
  <c r="ADA671"/>
  <c r="ADG671" s="1"/>
  <c r="AT661"/>
  <c r="AZ661" s="1"/>
  <c r="AT682"/>
  <c r="AZ682" s="1"/>
  <c r="AT680"/>
  <c r="AZ680" s="1"/>
  <c r="AT674"/>
  <c r="AZ674" s="1"/>
  <c r="AT683"/>
  <c r="AZ683" s="1"/>
  <c r="AT681"/>
  <c r="AZ681" s="1"/>
  <c r="AT678"/>
  <c r="AZ678" s="1"/>
  <c r="AT686"/>
  <c r="AZ686" s="1"/>
  <c r="AT684"/>
  <c r="AZ684" s="1"/>
  <c r="AT679"/>
  <c r="AZ679" s="1"/>
  <c r="AT677"/>
  <c r="AZ677" s="1"/>
  <c r="AT685"/>
  <c r="AZ685" s="1"/>
  <c r="AT664"/>
  <c r="AZ664" s="1"/>
  <c r="AT673"/>
  <c r="AZ673" s="1"/>
  <c r="AT665"/>
  <c r="AZ665" s="1"/>
  <c r="AT662"/>
  <c r="AZ662" s="1"/>
  <c r="AT668"/>
  <c r="AZ668" s="1"/>
  <c r="AT672"/>
  <c r="AZ672" s="1"/>
  <c r="AT663"/>
  <c r="AZ663" s="1"/>
  <c r="AT670"/>
  <c r="AZ670" s="1"/>
  <c r="AT666"/>
  <c r="AZ666" s="1"/>
  <c r="AT669"/>
  <c r="AZ669" s="1"/>
  <c r="AT667"/>
  <c r="AZ667" s="1"/>
  <c r="AT671"/>
  <c r="AZ671" s="1"/>
  <c r="AMS661"/>
  <c r="AMY661" s="1"/>
  <c r="AMS679"/>
  <c r="AMY679" s="1"/>
  <c r="AMS685"/>
  <c r="AMY685" s="1"/>
  <c r="AMS684"/>
  <c r="AMY684" s="1"/>
  <c r="AMS682"/>
  <c r="AMY682" s="1"/>
  <c r="AMS683"/>
  <c r="AMY683" s="1"/>
  <c r="AMS674"/>
  <c r="AMY674" s="1"/>
  <c r="AMS677"/>
  <c r="AMY677" s="1"/>
  <c r="AMS686"/>
  <c r="AMY686" s="1"/>
  <c r="AMS678"/>
  <c r="AMY678" s="1"/>
  <c r="AMS681"/>
  <c r="AMY681" s="1"/>
  <c r="AMS680"/>
  <c r="AMY680" s="1"/>
  <c r="AMS664"/>
  <c r="AMY664" s="1"/>
  <c r="AMS670"/>
  <c r="AMY670" s="1"/>
  <c r="AMS673"/>
  <c r="AMY673" s="1"/>
  <c r="AMS666"/>
  <c r="AMY666" s="1"/>
  <c r="AMS665"/>
  <c r="AMY665" s="1"/>
  <c r="AMS669"/>
  <c r="AMY669" s="1"/>
  <c r="AMS662"/>
  <c r="AMY662" s="1"/>
  <c r="AMS668"/>
  <c r="AMY668" s="1"/>
  <c r="AMS672"/>
  <c r="AMY672" s="1"/>
  <c r="AMS663"/>
  <c r="AMY663" s="1"/>
  <c r="AMS667"/>
  <c r="AMY667" s="1"/>
  <c r="AMS671"/>
  <c r="AMY671" s="1"/>
  <c r="MW661"/>
  <c r="NC661" s="1"/>
  <c r="MW683"/>
  <c r="NC683" s="1"/>
  <c r="MW685"/>
  <c r="NC685" s="1"/>
  <c r="MW678"/>
  <c r="NC678" s="1"/>
  <c r="MW677"/>
  <c r="NC677" s="1"/>
  <c r="MW686"/>
  <c r="NC686" s="1"/>
  <c r="MW679"/>
  <c r="NC679" s="1"/>
  <c r="MW681"/>
  <c r="NC681" s="1"/>
  <c r="MW680"/>
  <c r="NC680" s="1"/>
  <c r="MW682"/>
  <c r="NC682" s="1"/>
  <c r="MW684"/>
  <c r="NC684" s="1"/>
  <c r="MW674"/>
  <c r="NC674" s="1"/>
  <c r="MW664"/>
  <c r="NC664" s="1"/>
  <c r="MW670"/>
  <c r="NC670" s="1"/>
  <c r="MW665"/>
  <c r="NC665" s="1"/>
  <c r="MW668"/>
  <c r="NC668" s="1"/>
  <c r="MW663"/>
  <c r="NC663" s="1"/>
  <c r="MW667"/>
  <c r="NC667" s="1"/>
  <c r="MW671"/>
  <c r="NC671" s="1"/>
  <c r="MW673"/>
  <c r="NC673" s="1"/>
  <c r="MW666"/>
  <c r="NC666" s="1"/>
  <c r="MW669"/>
  <c r="NC669" s="1"/>
  <c r="MW662"/>
  <c r="NC662" s="1"/>
  <c r="MW672"/>
  <c r="NC672" s="1"/>
  <c r="ACF683"/>
  <c r="ACL683" s="1"/>
  <c r="ACF684"/>
  <c r="ACL684" s="1"/>
  <c r="ACF678"/>
  <c r="ACL678" s="1"/>
  <c r="ACF686"/>
  <c r="ACL686" s="1"/>
  <c r="ACF681"/>
  <c r="ACL681" s="1"/>
  <c r="ACF679"/>
  <c r="ACL679" s="1"/>
  <c r="ACF677"/>
  <c r="ACL677" s="1"/>
  <c r="ACF685"/>
  <c r="ACL685" s="1"/>
  <c r="ACF682"/>
  <c r="ACL682" s="1"/>
  <c r="ACF680"/>
  <c r="ACL680" s="1"/>
  <c r="ACF674"/>
  <c r="ACL674" s="1"/>
  <c r="ACF664"/>
  <c r="ACL664" s="1"/>
  <c r="ACF670"/>
  <c r="ACL670" s="1"/>
  <c r="ACF661"/>
  <c r="ACL661" s="1"/>
  <c r="ACF663"/>
  <c r="ACL663" s="1"/>
  <c r="ACF667"/>
  <c r="ACL667" s="1"/>
  <c r="ACF671"/>
  <c r="ACL671" s="1"/>
  <c r="ACF673"/>
  <c r="ACL673" s="1"/>
  <c r="ACF666"/>
  <c r="ACL666" s="1"/>
  <c r="ACF665"/>
  <c r="ACL665" s="1"/>
  <c r="ACF669"/>
  <c r="ACL669" s="1"/>
  <c r="ACF662"/>
  <c r="ACL662" s="1"/>
  <c r="ACF668"/>
  <c r="ACL668" s="1"/>
  <c r="ACF672"/>
  <c r="ACL672" s="1"/>
  <c r="APD661"/>
  <c r="APJ661" s="1"/>
  <c r="APD678"/>
  <c r="APJ678" s="1"/>
  <c r="APD680"/>
  <c r="APJ680" s="1"/>
  <c r="APD686"/>
  <c r="APJ686" s="1"/>
  <c r="APD679"/>
  <c r="APJ679" s="1"/>
  <c r="APD681"/>
  <c r="APJ681" s="1"/>
  <c r="APD684"/>
  <c r="APJ684" s="1"/>
  <c r="APD682"/>
  <c r="APJ682" s="1"/>
  <c r="APD685"/>
  <c r="APJ685" s="1"/>
  <c r="APD674"/>
  <c r="APJ674" s="1"/>
  <c r="APD677"/>
  <c r="APJ677" s="1"/>
  <c r="APD683"/>
  <c r="APJ683" s="1"/>
  <c r="APD673"/>
  <c r="APJ673" s="1"/>
  <c r="APD666"/>
  <c r="APJ666" s="1"/>
  <c r="APD669"/>
  <c r="APJ669" s="1"/>
  <c r="APD662"/>
  <c r="APJ662" s="1"/>
  <c r="APD672"/>
  <c r="APJ672" s="1"/>
  <c r="APD664"/>
  <c r="APJ664" s="1"/>
  <c r="APD670"/>
  <c r="APJ670" s="1"/>
  <c r="APD665"/>
  <c r="APJ665" s="1"/>
  <c r="APD668"/>
  <c r="APJ668" s="1"/>
  <c r="APD663"/>
  <c r="APJ663" s="1"/>
  <c r="APD667"/>
  <c r="APJ667" s="1"/>
  <c r="APD671"/>
  <c r="APJ671" s="1"/>
  <c r="PH661"/>
  <c r="PN661" s="1"/>
  <c r="PH678"/>
  <c r="PN678" s="1"/>
  <c r="PH677"/>
  <c r="PN677" s="1"/>
  <c r="PH680"/>
  <c r="PN680" s="1"/>
  <c r="PH679"/>
  <c r="PN679" s="1"/>
  <c r="PH681"/>
  <c r="PN681" s="1"/>
  <c r="PH684"/>
  <c r="PN684" s="1"/>
  <c r="PH682"/>
  <c r="PN682" s="1"/>
  <c r="PH685"/>
  <c r="PN685" s="1"/>
  <c r="PH674"/>
  <c r="PN674" s="1"/>
  <c r="PH683"/>
  <c r="PN683" s="1"/>
  <c r="PH686"/>
  <c r="PN686" s="1"/>
  <c r="PH664"/>
  <c r="PN664" s="1"/>
  <c r="PH673"/>
  <c r="PN673" s="1"/>
  <c r="PH662"/>
  <c r="PN662" s="1"/>
  <c r="PH672"/>
  <c r="PN672" s="1"/>
  <c r="PH663"/>
  <c r="PN663" s="1"/>
  <c r="PH670"/>
  <c r="PN670" s="1"/>
  <c r="PH666"/>
  <c r="PN666" s="1"/>
  <c r="PH665"/>
  <c r="PN665" s="1"/>
  <c r="PH669"/>
  <c r="PN669" s="1"/>
  <c r="PH668"/>
  <c r="PN668" s="1"/>
  <c r="PH667"/>
  <c r="PN667" s="1"/>
  <c r="PH671"/>
  <c r="PN671" s="1"/>
  <c r="AEQ661"/>
  <c r="AEW661" s="1"/>
  <c r="AEQ678"/>
  <c r="AEW678" s="1"/>
  <c r="AEQ677"/>
  <c r="AEW677" s="1"/>
  <c r="AEQ684"/>
  <c r="AEW684" s="1"/>
  <c r="AEQ679"/>
  <c r="AEW679" s="1"/>
  <c r="AEQ683"/>
  <c r="AEW683" s="1"/>
  <c r="AEQ685"/>
  <c r="AEW685" s="1"/>
  <c r="AEQ682"/>
  <c r="AEW682" s="1"/>
  <c r="AEQ680"/>
  <c r="AEW680" s="1"/>
  <c r="AEQ674"/>
  <c r="AEW674" s="1"/>
  <c r="AEQ686"/>
  <c r="AEW686" s="1"/>
  <c r="AEQ681"/>
  <c r="AEW681" s="1"/>
  <c r="AEQ664"/>
  <c r="AEW664" s="1"/>
  <c r="AEQ673"/>
  <c r="AEW673" s="1"/>
  <c r="AEQ662"/>
  <c r="AEW662" s="1"/>
  <c r="AEQ672"/>
  <c r="AEW672" s="1"/>
  <c r="AEQ663"/>
  <c r="AEW663" s="1"/>
  <c r="AEQ670"/>
  <c r="AEW670" s="1"/>
  <c r="AEQ666"/>
  <c r="AEW666" s="1"/>
  <c r="AEQ665"/>
  <c r="AEW665" s="1"/>
  <c r="AEQ669"/>
  <c r="AEW669" s="1"/>
  <c r="AEQ668"/>
  <c r="AEW668" s="1"/>
  <c r="AEQ667"/>
  <c r="AEW667" s="1"/>
  <c r="AEQ671"/>
  <c r="AEW671" s="1"/>
  <c r="CJ661"/>
  <c r="CP661" s="1"/>
  <c r="CJ678"/>
  <c r="CP678" s="1"/>
  <c r="CJ686"/>
  <c r="CP686" s="1"/>
  <c r="CJ684"/>
  <c r="CP684" s="1"/>
  <c r="CJ679"/>
  <c r="CP679" s="1"/>
  <c r="CJ677"/>
  <c r="CP677" s="1"/>
  <c r="CJ685"/>
  <c r="CP685" s="1"/>
  <c r="CJ682"/>
  <c r="CP682" s="1"/>
  <c r="CJ680"/>
  <c r="CP680" s="1"/>
  <c r="CJ674"/>
  <c r="CP674" s="1"/>
  <c r="CJ683"/>
  <c r="CP683" s="1"/>
  <c r="CJ681"/>
  <c r="CP681" s="1"/>
  <c r="CJ664"/>
  <c r="CP664" s="1"/>
  <c r="CJ673"/>
  <c r="CP673" s="1"/>
  <c r="CJ662"/>
  <c r="CP662" s="1"/>
  <c r="CJ672"/>
  <c r="CP672" s="1"/>
  <c r="CJ663"/>
  <c r="CP663" s="1"/>
  <c r="CJ670"/>
  <c r="CP670" s="1"/>
  <c r="CJ666"/>
  <c r="CP666" s="1"/>
  <c r="CJ665"/>
  <c r="CP665" s="1"/>
  <c r="CJ669"/>
  <c r="CP669" s="1"/>
  <c r="CJ668"/>
  <c r="CP668" s="1"/>
  <c r="CJ667"/>
  <c r="CP667" s="1"/>
  <c r="CJ671"/>
  <c r="CP671" s="1"/>
  <c r="ADU685"/>
  <c r="AEA685" s="1"/>
  <c r="ADU682"/>
  <c r="AEA682" s="1"/>
  <c r="ADU677"/>
  <c r="AEA677" s="1"/>
  <c r="ADU683"/>
  <c r="AEA683" s="1"/>
  <c r="ADU678"/>
  <c r="AEA678" s="1"/>
  <c r="ADU681"/>
  <c r="AEA681" s="1"/>
  <c r="ADU679"/>
  <c r="AEA679" s="1"/>
  <c r="ADU674"/>
  <c r="AEA674" s="1"/>
  <c r="ADU684"/>
  <c r="AEA684" s="1"/>
  <c r="ADU680"/>
  <c r="AEA680" s="1"/>
  <c r="ADU686"/>
  <c r="AEA686" s="1"/>
  <c r="ADU668"/>
  <c r="AEA668" s="1"/>
  <c r="ADU672"/>
  <c r="AEA672" s="1"/>
  <c r="ADU663"/>
  <c r="AEA663" s="1"/>
  <c r="ADU671"/>
  <c r="AEA671" s="1"/>
  <c r="ADU673"/>
  <c r="AEA673" s="1"/>
  <c r="ADU670"/>
  <c r="AEA670" s="1"/>
  <c r="ADU665"/>
  <c r="AEA665" s="1"/>
  <c r="ADU662"/>
  <c r="AEA662" s="1"/>
  <c r="ADU667"/>
  <c r="AEA667" s="1"/>
  <c r="ADU664"/>
  <c r="AEA664" s="1"/>
  <c r="ADU666"/>
  <c r="AEA666" s="1"/>
  <c r="ADU661"/>
  <c r="AEA661" s="1"/>
  <c r="ADU669"/>
  <c r="AEA669" s="1"/>
  <c r="BN680"/>
  <c r="BT680" s="1"/>
  <c r="BN682"/>
  <c r="BT682" s="1"/>
  <c r="BN677"/>
  <c r="BT677" s="1"/>
  <c r="BN685"/>
  <c r="BT685" s="1"/>
  <c r="BN678"/>
  <c r="BT678" s="1"/>
  <c r="BN681"/>
  <c r="BT681" s="1"/>
  <c r="BN683"/>
  <c r="BT683" s="1"/>
  <c r="BN674"/>
  <c r="BT674" s="1"/>
  <c r="BN684"/>
  <c r="BT684" s="1"/>
  <c r="BN679"/>
  <c r="BT679" s="1"/>
  <c r="BN686"/>
  <c r="BT686" s="1"/>
  <c r="BN672"/>
  <c r="BT672" s="1"/>
  <c r="BN671"/>
  <c r="BT671" s="1"/>
  <c r="BN664"/>
  <c r="BT664" s="1"/>
  <c r="BN673"/>
  <c r="BT673" s="1"/>
  <c r="BN666"/>
  <c r="BT666" s="1"/>
  <c r="BN670"/>
  <c r="BT670" s="1"/>
  <c r="BN661"/>
  <c r="BT661" s="1"/>
  <c r="BN665"/>
  <c r="BT665" s="1"/>
  <c r="BN669"/>
  <c r="BT669" s="1"/>
  <c r="BN662"/>
  <c r="BT662" s="1"/>
  <c r="BN668"/>
  <c r="BT668" s="1"/>
  <c r="BN663"/>
  <c r="BT663" s="1"/>
  <c r="BN667"/>
  <c r="BT667" s="1"/>
  <c r="AKG661"/>
  <c r="AKM661" s="1"/>
  <c r="AKG686"/>
  <c r="AKM686" s="1"/>
  <c r="AKG678"/>
  <c r="AKM678" s="1"/>
  <c r="AKG677"/>
  <c r="AKM677" s="1"/>
  <c r="AKG683"/>
  <c r="AKM683" s="1"/>
  <c r="AKG685"/>
  <c r="AKM685" s="1"/>
  <c r="AKG684"/>
  <c r="AKM684" s="1"/>
  <c r="AKG681"/>
  <c r="AKM681" s="1"/>
  <c r="AKG674"/>
  <c r="AKM674" s="1"/>
  <c r="AKG680"/>
  <c r="AKM680" s="1"/>
  <c r="AKG679"/>
  <c r="AKM679" s="1"/>
  <c r="AKG682"/>
  <c r="AKM682" s="1"/>
  <c r="AKG672"/>
  <c r="AKM672" s="1"/>
  <c r="AKG667"/>
  <c r="AKM667" s="1"/>
  <c r="AKG671"/>
  <c r="AKM671" s="1"/>
  <c r="AKG664"/>
  <c r="AKM664" s="1"/>
  <c r="AKG666"/>
  <c r="AKM666" s="1"/>
  <c r="AKG670"/>
  <c r="AKM670" s="1"/>
  <c r="AKG665"/>
  <c r="AKM665" s="1"/>
  <c r="AKG669"/>
  <c r="AKM669" s="1"/>
  <c r="AKG662"/>
  <c r="AKM662" s="1"/>
  <c r="AKG668"/>
  <c r="AKM668" s="1"/>
  <c r="AKG663"/>
  <c r="AKM663" s="1"/>
  <c r="AKG673"/>
  <c r="AKM673" s="1"/>
  <c r="KK679"/>
  <c r="KQ679" s="1"/>
  <c r="KK678"/>
  <c r="KQ678" s="1"/>
  <c r="KK677"/>
  <c r="KQ677" s="1"/>
  <c r="KK684"/>
  <c r="KQ684" s="1"/>
  <c r="KK685"/>
  <c r="KQ685" s="1"/>
  <c r="KK686"/>
  <c r="KQ686" s="1"/>
  <c r="KK683"/>
  <c r="KQ683" s="1"/>
  <c r="KK674"/>
  <c r="KQ674" s="1"/>
  <c r="KK680"/>
  <c r="KQ680" s="1"/>
  <c r="KK681"/>
  <c r="KQ681" s="1"/>
  <c r="KK682"/>
  <c r="KQ682" s="1"/>
  <c r="KK668"/>
  <c r="KQ668" s="1"/>
  <c r="KK672"/>
  <c r="KQ672" s="1"/>
  <c r="KK663"/>
  <c r="KQ663" s="1"/>
  <c r="KK667"/>
  <c r="KQ667" s="1"/>
  <c r="KK671"/>
  <c r="KQ671" s="1"/>
  <c r="KK670"/>
  <c r="KQ670" s="1"/>
  <c r="KK661"/>
  <c r="KQ661" s="1"/>
  <c r="KK665"/>
  <c r="KQ665" s="1"/>
  <c r="KK662"/>
  <c r="KQ662" s="1"/>
  <c r="KK664"/>
  <c r="KQ664" s="1"/>
  <c r="KK673"/>
  <c r="KQ673" s="1"/>
  <c r="KK666"/>
  <c r="KQ666" s="1"/>
  <c r="KK669"/>
  <c r="KQ669" s="1"/>
  <c r="ZT661"/>
  <c r="ZZ661" s="1"/>
  <c r="ZT684"/>
  <c r="ZZ684" s="1"/>
  <c r="ZT682"/>
  <c r="ZZ682" s="1"/>
  <c r="ZT677"/>
  <c r="ZZ677" s="1"/>
  <c r="ZT685"/>
  <c r="ZZ685" s="1"/>
  <c r="ZT678"/>
  <c r="ZZ678" s="1"/>
  <c r="ZT681"/>
  <c r="ZZ681" s="1"/>
  <c r="ZT683"/>
  <c r="ZZ683" s="1"/>
  <c r="ZT674"/>
  <c r="ZZ674" s="1"/>
  <c r="ZT680"/>
  <c r="ZZ680" s="1"/>
  <c r="ZT679"/>
  <c r="ZZ679" s="1"/>
  <c r="ZT686"/>
  <c r="ZZ686" s="1"/>
  <c r="ZT668"/>
  <c r="ZZ668" s="1"/>
  <c r="ZT672"/>
  <c r="ZZ672" s="1"/>
  <c r="ZT663"/>
  <c r="ZZ663" s="1"/>
  <c r="ZT667"/>
  <c r="ZZ667" s="1"/>
  <c r="ZT671"/>
  <c r="ZZ671" s="1"/>
  <c r="ZT670"/>
  <c r="ZZ670" s="1"/>
  <c r="ZT665"/>
  <c r="ZZ665" s="1"/>
  <c r="ZT662"/>
  <c r="ZZ662" s="1"/>
  <c r="ZT664"/>
  <c r="ZZ664" s="1"/>
  <c r="ZT673"/>
  <c r="ZZ673" s="1"/>
  <c r="ZT666"/>
  <c r="ZZ666" s="1"/>
  <c r="ZT669"/>
  <c r="ZZ669" s="1"/>
  <c r="ATD661"/>
  <c r="ATJ661" s="1"/>
  <c r="ATD686"/>
  <c r="ATJ686" s="1"/>
  <c r="ATD678"/>
  <c r="ATJ678" s="1"/>
  <c r="ATD677"/>
  <c r="ATJ677" s="1"/>
  <c r="ATD683"/>
  <c r="ATJ683" s="1"/>
  <c r="ATD685"/>
  <c r="ATJ685" s="1"/>
  <c r="ATD684"/>
  <c r="ATJ684" s="1"/>
  <c r="ATD681"/>
  <c r="ATJ681" s="1"/>
  <c r="ATD674"/>
  <c r="ATJ674" s="1"/>
  <c r="ATD680"/>
  <c r="ATJ680" s="1"/>
  <c r="ATD679"/>
  <c r="ATJ679" s="1"/>
  <c r="ATD682"/>
  <c r="ATJ682" s="1"/>
  <c r="ATD672"/>
  <c r="ATJ672" s="1"/>
  <c r="ATD671"/>
  <c r="ATJ671" s="1"/>
  <c r="ATD664"/>
  <c r="ATJ664" s="1"/>
  <c r="ATD673"/>
  <c r="ATJ673" s="1"/>
  <c r="ATD666"/>
  <c r="ATJ666" s="1"/>
  <c r="ATD670"/>
  <c r="ATJ670" s="1"/>
  <c r="ATD665"/>
  <c r="ATJ665" s="1"/>
  <c r="ATD669"/>
  <c r="ATJ669" s="1"/>
  <c r="ATD662"/>
  <c r="ATJ662" s="1"/>
  <c r="ATD668"/>
  <c r="ATJ668" s="1"/>
  <c r="ATD663"/>
  <c r="ATJ663" s="1"/>
  <c r="ATD667"/>
  <c r="ATJ667" s="1"/>
  <c r="TH661"/>
  <c r="TN661" s="1"/>
  <c r="TH679"/>
  <c r="TN679" s="1"/>
  <c r="TH678"/>
  <c r="TN678" s="1"/>
  <c r="TH680"/>
  <c r="TN680" s="1"/>
  <c r="TH681"/>
  <c r="TN681" s="1"/>
  <c r="TH682"/>
  <c r="TN682" s="1"/>
  <c r="TH686"/>
  <c r="TN686" s="1"/>
  <c r="TH683"/>
  <c r="TN683" s="1"/>
  <c r="TH674"/>
  <c r="TN674" s="1"/>
  <c r="TH684"/>
  <c r="TN684" s="1"/>
  <c r="TH685"/>
  <c r="TN685" s="1"/>
  <c r="TH677"/>
  <c r="TN677" s="1"/>
  <c r="TH672"/>
  <c r="TN672" s="1"/>
  <c r="TH671"/>
  <c r="TN671" s="1"/>
  <c r="TH664"/>
  <c r="TN664" s="1"/>
  <c r="TH673"/>
  <c r="TN673" s="1"/>
  <c r="TH666"/>
  <c r="TN666" s="1"/>
  <c r="TH670"/>
  <c r="TN670" s="1"/>
  <c r="TH669"/>
  <c r="TN669" s="1"/>
  <c r="TH662"/>
  <c r="TN662" s="1"/>
  <c r="TH668"/>
  <c r="TN668" s="1"/>
  <c r="TH663"/>
  <c r="TN663" s="1"/>
  <c r="TH667"/>
  <c r="TN667" s="1"/>
  <c r="TH665"/>
  <c r="TN665" s="1"/>
  <c r="GJ661"/>
  <c r="GP661" s="1"/>
  <c r="GJ679"/>
  <c r="GP679" s="1"/>
  <c r="GJ678"/>
  <c r="GP678" s="1"/>
  <c r="GJ680"/>
  <c r="GP680" s="1"/>
  <c r="GJ681"/>
  <c r="GP681" s="1"/>
  <c r="GJ682"/>
  <c r="GP682" s="1"/>
  <c r="GJ684"/>
  <c r="GP684" s="1"/>
  <c r="GJ683"/>
  <c r="GP683" s="1"/>
  <c r="GJ674"/>
  <c r="GP674" s="1"/>
  <c r="GJ686"/>
  <c r="GP686" s="1"/>
  <c r="GJ685"/>
  <c r="GP685" s="1"/>
  <c r="GJ677"/>
  <c r="GP677" s="1"/>
  <c r="GJ672"/>
  <c r="GP672" s="1"/>
  <c r="GJ671"/>
  <c r="GP671" s="1"/>
  <c r="GJ664"/>
  <c r="GP664" s="1"/>
  <c r="GJ673"/>
  <c r="GP673" s="1"/>
  <c r="GJ666"/>
  <c r="GP666" s="1"/>
  <c r="GJ670"/>
  <c r="GP670" s="1"/>
  <c r="GJ665"/>
  <c r="GP665" s="1"/>
  <c r="GJ669"/>
  <c r="GP669" s="1"/>
  <c r="GJ662"/>
  <c r="GP662" s="1"/>
  <c r="GJ668"/>
  <c r="GP668" s="1"/>
  <c r="GJ663"/>
  <c r="GP663" s="1"/>
  <c r="GJ667"/>
  <c r="GP667" s="1"/>
  <c r="YY685"/>
  <c r="ZE685" s="1"/>
  <c r="YY683"/>
  <c r="ZE683" s="1"/>
  <c r="YY674"/>
  <c r="ZE674" s="1"/>
  <c r="YY681"/>
  <c r="ZE681" s="1"/>
  <c r="YY679"/>
  <c r="ZE679" s="1"/>
  <c r="YY686"/>
  <c r="ZE686" s="1"/>
  <c r="YY684"/>
  <c r="ZE684" s="1"/>
  <c r="YY682"/>
  <c r="ZE682" s="1"/>
  <c r="YY677"/>
  <c r="ZE677" s="1"/>
  <c r="YY680"/>
  <c r="ZE680" s="1"/>
  <c r="YY678"/>
  <c r="ZE678" s="1"/>
  <c r="YY668"/>
  <c r="ZE668" s="1"/>
  <c r="YY672"/>
  <c r="ZE672" s="1"/>
  <c r="YY663"/>
  <c r="ZE663" s="1"/>
  <c r="YY671"/>
  <c r="ZE671" s="1"/>
  <c r="YY673"/>
  <c r="ZE673" s="1"/>
  <c r="YY670"/>
  <c r="ZE670" s="1"/>
  <c r="YY661"/>
  <c r="ZE661" s="1"/>
  <c r="YY665"/>
  <c r="ZE665" s="1"/>
  <c r="YY662"/>
  <c r="ZE662" s="1"/>
  <c r="YY667"/>
  <c r="ZE667" s="1"/>
  <c r="YY664"/>
  <c r="ZE664" s="1"/>
  <c r="YY666"/>
  <c r="ZE666" s="1"/>
  <c r="YY669"/>
  <c r="ZE669" s="1"/>
  <c r="ASI686"/>
  <c r="ASO686" s="1"/>
  <c r="ASI678"/>
  <c r="ASO678" s="1"/>
  <c r="ASI677"/>
  <c r="ASO677" s="1"/>
  <c r="ASI683"/>
  <c r="ASO683" s="1"/>
  <c r="ASI685"/>
  <c r="ASO685" s="1"/>
  <c r="ASI684"/>
  <c r="ASO684" s="1"/>
  <c r="ASI681"/>
  <c r="ASO681" s="1"/>
  <c r="ASI674"/>
  <c r="ASO674" s="1"/>
  <c r="ASI680"/>
  <c r="ASO680" s="1"/>
  <c r="ASI679"/>
  <c r="ASO679" s="1"/>
  <c r="ASI682"/>
  <c r="ASO682" s="1"/>
  <c r="ASI668"/>
  <c r="ASO668" s="1"/>
  <c r="ASI672"/>
  <c r="ASO672" s="1"/>
  <c r="ASI663"/>
  <c r="ASO663" s="1"/>
  <c r="ASI673"/>
  <c r="ASO673" s="1"/>
  <c r="ASI670"/>
  <c r="ASO670" s="1"/>
  <c r="ASI662"/>
  <c r="ASO662" s="1"/>
  <c r="ASI667"/>
  <c r="ASO667" s="1"/>
  <c r="ASI671"/>
  <c r="ASO671" s="1"/>
  <c r="ASI664"/>
  <c r="ASO664" s="1"/>
  <c r="ASI666"/>
  <c r="ASO666" s="1"/>
  <c r="ASI661"/>
  <c r="ASO661" s="1"/>
  <c r="ASI665"/>
  <c r="ASO665" s="1"/>
  <c r="ASI669"/>
  <c r="ASO669" s="1"/>
  <c r="SM679"/>
  <c r="SS679" s="1"/>
  <c r="SM678"/>
  <c r="SS678" s="1"/>
  <c r="SM677"/>
  <c r="SS677" s="1"/>
  <c r="SM684"/>
  <c r="SS684" s="1"/>
  <c r="SM685"/>
  <c r="SS685" s="1"/>
  <c r="SM686"/>
  <c r="SS686" s="1"/>
  <c r="SM683"/>
  <c r="SS683" s="1"/>
  <c r="SM674"/>
  <c r="SS674" s="1"/>
  <c r="SM680"/>
  <c r="SS680" s="1"/>
  <c r="SM681"/>
  <c r="SS681" s="1"/>
  <c r="SM682"/>
  <c r="SS682" s="1"/>
  <c r="SM672"/>
  <c r="SS672" s="1"/>
  <c r="SM667"/>
  <c r="SS667" s="1"/>
  <c r="SM671"/>
  <c r="SS671" s="1"/>
  <c r="SM664"/>
  <c r="SS664" s="1"/>
  <c r="SM666"/>
  <c r="SS666" s="1"/>
  <c r="SM670"/>
  <c r="SS670" s="1"/>
  <c r="SM661"/>
  <c r="SS661" s="1"/>
  <c r="SM665"/>
  <c r="SS665" s="1"/>
  <c r="SM669"/>
  <c r="SS669" s="1"/>
  <c r="SM662"/>
  <c r="SS662" s="1"/>
  <c r="SM668"/>
  <c r="SS668" s="1"/>
  <c r="SM663"/>
  <c r="SS663" s="1"/>
  <c r="SM673"/>
  <c r="SS673" s="1"/>
  <c r="AHV685"/>
  <c r="AIB685" s="1"/>
  <c r="AHV682"/>
  <c r="AIB682" s="1"/>
  <c r="AHV677"/>
  <c r="AIB677" s="1"/>
  <c r="AHV683"/>
  <c r="AIB683" s="1"/>
  <c r="AHV678"/>
  <c r="AIB678" s="1"/>
  <c r="AHV681"/>
  <c r="AIB681" s="1"/>
  <c r="AHV679"/>
  <c r="AIB679" s="1"/>
  <c r="AHV674"/>
  <c r="AIB674" s="1"/>
  <c r="AHV684"/>
  <c r="AIB684" s="1"/>
  <c r="AHV680"/>
  <c r="AIB680" s="1"/>
  <c r="AHV686"/>
  <c r="AIB686" s="1"/>
  <c r="AHV672"/>
  <c r="AIB672" s="1"/>
  <c r="AHV667"/>
  <c r="AIB667" s="1"/>
  <c r="AHV671"/>
  <c r="AIB671" s="1"/>
  <c r="AHV664"/>
  <c r="AIB664" s="1"/>
  <c r="AHV666"/>
  <c r="AIB666" s="1"/>
  <c r="AHV670"/>
  <c r="AIB670" s="1"/>
  <c r="AHV661"/>
  <c r="AIB661" s="1"/>
  <c r="AHV665"/>
  <c r="AIB665" s="1"/>
  <c r="AHV669"/>
  <c r="AIB669" s="1"/>
  <c r="AHV662"/>
  <c r="AIB662" s="1"/>
  <c r="AHV668"/>
  <c r="AIB668" s="1"/>
  <c r="AHV663"/>
  <c r="AIB663" s="1"/>
  <c r="AHV673"/>
  <c r="AIB673" s="1"/>
  <c r="FO684"/>
  <c r="FU684" s="1"/>
  <c r="FO682"/>
  <c r="FU682" s="1"/>
  <c r="FO681"/>
  <c r="FU681" s="1"/>
  <c r="FO679"/>
  <c r="FU679" s="1"/>
  <c r="FO686"/>
  <c r="FU686" s="1"/>
  <c r="FO685"/>
  <c r="FU685" s="1"/>
  <c r="FO683"/>
  <c r="FU683" s="1"/>
  <c r="FO674"/>
  <c r="FU674" s="1"/>
  <c r="FO680"/>
  <c r="FU680" s="1"/>
  <c r="FO678"/>
  <c r="FU678" s="1"/>
  <c r="FO677"/>
  <c r="FU677" s="1"/>
  <c r="FO672"/>
  <c r="FU672" s="1"/>
  <c r="FO667"/>
  <c r="FU667" s="1"/>
  <c r="FO671"/>
  <c r="FU671" s="1"/>
  <c r="FO664"/>
  <c r="FU664" s="1"/>
  <c r="FO666"/>
  <c r="FU666" s="1"/>
  <c r="FO670"/>
  <c r="FU670" s="1"/>
  <c r="FO665"/>
  <c r="FU665" s="1"/>
  <c r="FO669"/>
  <c r="FU669" s="1"/>
  <c r="FO662"/>
  <c r="FU662" s="1"/>
  <c r="FO668"/>
  <c r="FU668" s="1"/>
  <c r="FO663"/>
  <c r="FU663" s="1"/>
  <c r="FO673"/>
  <c r="FU673" s="1"/>
  <c r="FO661"/>
  <c r="FU661" s="1"/>
  <c r="AOH661"/>
  <c r="AON661" s="1"/>
  <c r="AOH686"/>
  <c r="AON686" s="1"/>
  <c r="AOH678"/>
  <c r="AON678" s="1"/>
  <c r="AOH677"/>
  <c r="AON677" s="1"/>
  <c r="AOH683"/>
  <c r="AON683" s="1"/>
  <c r="AOH685"/>
  <c r="AON685" s="1"/>
  <c r="AOH684"/>
  <c r="AON684" s="1"/>
  <c r="AOH681"/>
  <c r="AON681" s="1"/>
  <c r="AOH674"/>
  <c r="AON674" s="1"/>
  <c r="AOH680"/>
  <c r="AON680" s="1"/>
  <c r="AOH679"/>
  <c r="AON679" s="1"/>
  <c r="AOH682"/>
  <c r="AON682" s="1"/>
  <c r="AOH672"/>
  <c r="AON672" s="1"/>
  <c r="AOH667"/>
  <c r="AON667" s="1"/>
  <c r="AOH671"/>
  <c r="AON671" s="1"/>
  <c r="AOH664"/>
  <c r="AON664" s="1"/>
  <c r="AOH666"/>
  <c r="AON666" s="1"/>
  <c r="AOH670"/>
  <c r="AON670" s="1"/>
  <c r="AOH665"/>
  <c r="AON665" s="1"/>
  <c r="AOH669"/>
  <c r="AON669" s="1"/>
  <c r="AOH662"/>
  <c r="AON662" s="1"/>
  <c r="AOH668"/>
  <c r="AON668" s="1"/>
  <c r="AOH663"/>
  <c r="AON663" s="1"/>
  <c r="AOH673"/>
  <c r="AON673" s="1"/>
  <c r="OL661"/>
  <c r="OR661" s="1"/>
  <c r="OL679"/>
  <c r="OR679" s="1"/>
  <c r="OL678"/>
  <c r="OR678" s="1"/>
  <c r="OL680"/>
  <c r="OR680" s="1"/>
  <c r="OL681"/>
  <c r="OR681" s="1"/>
  <c r="OL682"/>
  <c r="OR682" s="1"/>
  <c r="OL686"/>
  <c r="OR686" s="1"/>
  <c r="OL683"/>
  <c r="OR683" s="1"/>
  <c r="OL674"/>
  <c r="OR674" s="1"/>
  <c r="OL684"/>
  <c r="OR684" s="1"/>
  <c r="OL685"/>
  <c r="OR685" s="1"/>
  <c r="OL677"/>
  <c r="OR677" s="1"/>
  <c r="OL672"/>
  <c r="OR672" s="1"/>
  <c r="OL667"/>
  <c r="OR667" s="1"/>
  <c r="OL671"/>
  <c r="OR671" s="1"/>
  <c r="OL664"/>
  <c r="OR664" s="1"/>
  <c r="OL666"/>
  <c r="OR666" s="1"/>
  <c r="OL670"/>
  <c r="OR670" s="1"/>
  <c r="OL665"/>
  <c r="OR665" s="1"/>
  <c r="OL669"/>
  <c r="OR669" s="1"/>
  <c r="OL662"/>
  <c r="OR662" s="1"/>
  <c r="OL668"/>
  <c r="OR668" s="1"/>
  <c r="OL663"/>
  <c r="OR663" s="1"/>
  <c r="OL673"/>
  <c r="OR673" s="1"/>
  <c r="ADW683"/>
  <c r="AEC683" s="1"/>
  <c r="ADW682"/>
  <c r="AEC682" s="1"/>
  <c r="ADW681"/>
  <c r="AEC681" s="1"/>
  <c r="ADW680"/>
  <c r="AEC680" s="1"/>
  <c r="ADW686"/>
  <c r="AEC686" s="1"/>
  <c r="ADW684"/>
  <c r="AEC684" s="1"/>
  <c r="ADW678"/>
  <c r="AEC678" s="1"/>
  <c r="ADW674"/>
  <c r="AEC674" s="1"/>
  <c r="ADW685"/>
  <c r="AEC685" s="1"/>
  <c r="ADW679"/>
  <c r="AEC679" s="1"/>
  <c r="ADW677"/>
  <c r="AEC677" s="1"/>
  <c r="ADW672"/>
  <c r="AEC672" s="1"/>
  <c r="ADW673"/>
  <c r="AEC673" s="1"/>
  <c r="ADW671"/>
  <c r="AEC671" s="1"/>
  <c r="ADW665"/>
  <c r="AEC665" s="1"/>
  <c r="ADW669"/>
  <c r="AEC669" s="1"/>
  <c r="ADW662"/>
  <c r="AEC662" s="1"/>
  <c r="ADW668"/>
  <c r="AEC668" s="1"/>
  <c r="ADW666"/>
  <c r="AEC666" s="1"/>
  <c r="ADW663"/>
  <c r="AEC663" s="1"/>
  <c r="ADW667"/>
  <c r="AEC667" s="1"/>
  <c r="ADW664"/>
  <c r="AEC664" s="1"/>
  <c r="ADW670"/>
  <c r="AEC670" s="1"/>
  <c r="ADW661"/>
  <c r="AEC661" s="1"/>
  <c r="BP661"/>
  <c r="BV661" s="1"/>
  <c r="BP681"/>
  <c r="BV681" s="1"/>
  <c r="BP678"/>
  <c r="BV678" s="1"/>
  <c r="BP686"/>
  <c r="BV686" s="1"/>
  <c r="BP684"/>
  <c r="BV684" s="1"/>
  <c r="BP679"/>
  <c r="BV679" s="1"/>
  <c r="BP674"/>
  <c r="BV674" s="1"/>
  <c r="BP685"/>
  <c r="BV685" s="1"/>
  <c r="BP682"/>
  <c r="BV682" s="1"/>
  <c r="BP677"/>
  <c r="BV677" s="1"/>
  <c r="BP680"/>
  <c r="BV680" s="1"/>
  <c r="BP683"/>
  <c r="BV683" s="1"/>
  <c r="BP662"/>
  <c r="BV662" s="1"/>
  <c r="BP672"/>
  <c r="BV672" s="1"/>
  <c r="BP673"/>
  <c r="BV673" s="1"/>
  <c r="BP663"/>
  <c r="BV663" s="1"/>
  <c r="BP667"/>
  <c r="BV667" s="1"/>
  <c r="BP670"/>
  <c r="BV670" s="1"/>
  <c r="BP668"/>
  <c r="BV668" s="1"/>
  <c r="BP666"/>
  <c r="BV666" s="1"/>
  <c r="BP671"/>
  <c r="BV671" s="1"/>
  <c r="BP664"/>
  <c r="BV664" s="1"/>
  <c r="BP665"/>
  <c r="BV665" s="1"/>
  <c r="BP669"/>
  <c r="BV669" s="1"/>
  <c r="AKI661"/>
  <c r="AKO661" s="1"/>
  <c r="AKI686"/>
  <c r="AKO686" s="1"/>
  <c r="AKI679"/>
  <c r="AKO679" s="1"/>
  <c r="AKI680"/>
  <c r="AKO680" s="1"/>
  <c r="AKI681"/>
  <c r="AKO681" s="1"/>
  <c r="AKI682"/>
  <c r="AKO682" s="1"/>
  <c r="AKI684"/>
  <c r="AKO684" s="1"/>
  <c r="AKI685"/>
  <c r="AKO685" s="1"/>
  <c r="AKI674"/>
  <c r="AKO674" s="1"/>
  <c r="AKI683"/>
  <c r="AKO683" s="1"/>
  <c r="AKI678"/>
  <c r="AKO678" s="1"/>
  <c r="AKI677"/>
  <c r="AKO677" s="1"/>
  <c r="AKI673"/>
  <c r="AKO673" s="1"/>
  <c r="AKI663"/>
  <c r="AKO663" s="1"/>
  <c r="AKI667"/>
  <c r="AKO667" s="1"/>
  <c r="AKI670"/>
  <c r="AKO670" s="1"/>
  <c r="AKI662"/>
  <c r="AKO662" s="1"/>
  <c r="AKI668"/>
  <c r="AKO668" s="1"/>
  <c r="AKI672"/>
  <c r="AKO672" s="1"/>
  <c r="AKI666"/>
  <c r="AKO666" s="1"/>
  <c r="AKI671"/>
  <c r="AKO671" s="1"/>
  <c r="AKI664"/>
  <c r="AKO664" s="1"/>
  <c r="AKI665"/>
  <c r="AKO665" s="1"/>
  <c r="AKI669"/>
  <c r="AKO669" s="1"/>
  <c r="KM680"/>
  <c r="KS680" s="1"/>
  <c r="KM685"/>
  <c r="KS685" s="1"/>
  <c r="KM683"/>
  <c r="KS683" s="1"/>
  <c r="KM686"/>
  <c r="KS686" s="1"/>
  <c r="KM678"/>
  <c r="KS678" s="1"/>
  <c r="KM674"/>
  <c r="KS674" s="1"/>
  <c r="KM681"/>
  <c r="KS681" s="1"/>
  <c r="KM679"/>
  <c r="KS679" s="1"/>
  <c r="KM677"/>
  <c r="KS677" s="1"/>
  <c r="KM684"/>
  <c r="KS684" s="1"/>
  <c r="KM682"/>
  <c r="KS682" s="1"/>
  <c r="KM666"/>
  <c r="KS666" s="1"/>
  <c r="KM673"/>
  <c r="KS673" s="1"/>
  <c r="KM663"/>
  <c r="KS663" s="1"/>
  <c r="KM667"/>
  <c r="KS667" s="1"/>
  <c r="KM662"/>
  <c r="KS662" s="1"/>
  <c r="KM668"/>
  <c r="KS668" s="1"/>
  <c r="KM672"/>
  <c r="KS672" s="1"/>
  <c r="KM671"/>
  <c r="KS671" s="1"/>
  <c r="KM664"/>
  <c r="KS664" s="1"/>
  <c r="KM670"/>
  <c r="KS670" s="1"/>
  <c r="KM661"/>
  <c r="KS661" s="1"/>
  <c r="KM665"/>
  <c r="KS665" s="1"/>
  <c r="KM669"/>
  <c r="KS669" s="1"/>
  <c r="ZV661"/>
  <c r="AAB661" s="1"/>
  <c r="ZV684"/>
  <c r="AAB684" s="1"/>
  <c r="ZV683"/>
  <c r="AAB683" s="1"/>
  <c r="ZV681"/>
  <c r="AAB681" s="1"/>
  <c r="ZV678"/>
  <c r="AAB678" s="1"/>
  <c r="ZV686"/>
  <c r="AAB686" s="1"/>
  <c r="ZV685"/>
  <c r="AAB685" s="1"/>
  <c r="ZV679"/>
  <c r="AAB679" s="1"/>
  <c r="ZV674"/>
  <c r="AAB674" s="1"/>
  <c r="ZV680"/>
  <c r="AAB680" s="1"/>
  <c r="ZV682"/>
  <c r="AAB682" s="1"/>
  <c r="ZV677"/>
  <c r="AAB677" s="1"/>
  <c r="ZV671"/>
  <c r="AAB671" s="1"/>
  <c r="ZV665"/>
  <c r="AAB665" s="1"/>
  <c r="ZV669"/>
  <c r="AAB669" s="1"/>
  <c r="ZV662"/>
  <c r="AAB662" s="1"/>
  <c r="ZV668"/>
  <c r="AAB668" s="1"/>
  <c r="ZV672"/>
  <c r="AAB672" s="1"/>
  <c r="ZV666"/>
  <c r="AAB666" s="1"/>
  <c r="ZV673"/>
  <c r="AAB673" s="1"/>
  <c r="ZV663"/>
  <c r="AAB663" s="1"/>
  <c r="ZV667"/>
  <c r="AAB667" s="1"/>
  <c r="ZV664"/>
  <c r="AAB664" s="1"/>
  <c r="ZV670"/>
  <c r="AAB670" s="1"/>
  <c r="ATF661"/>
  <c r="ATL661" s="1"/>
  <c r="ATF686"/>
  <c r="ATL686" s="1"/>
  <c r="ATF679"/>
  <c r="ATL679" s="1"/>
  <c r="ATF680"/>
  <c r="ATL680" s="1"/>
  <c r="ATF681"/>
  <c r="ATL681" s="1"/>
  <c r="ATF682"/>
  <c r="ATL682" s="1"/>
  <c r="ATF684"/>
  <c r="ATL684" s="1"/>
  <c r="ATF685"/>
  <c r="ATL685" s="1"/>
  <c r="ATF674"/>
  <c r="ATL674" s="1"/>
  <c r="ATF683"/>
  <c r="ATL683" s="1"/>
  <c r="ATF678"/>
  <c r="ATL678" s="1"/>
  <c r="ATF677"/>
  <c r="ATL677" s="1"/>
  <c r="ATF671"/>
  <c r="ATL671" s="1"/>
  <c r="ATF665"/>
  <c r="ATL665" s="1"/>
  <c r="ATF669"/>
  <c r="ATL669" s="1"/>
  <c r="ATF662"/>
  <c r="ATL662" s="1"/>
  <c r="ATF668"/>
  <c r="ATL668" s="1"/>
  <c r="ATF672"/>
  <c r="ATL672" s="1"/>
  <c r="ATF666"/>
  <c r="ATL666" s="1"/>
  <c r="ATF673"/>
  <c r="ATL673" s="1"/>
  <c r="ATF663"/>
  <c r="ATL663" s="1"/>
  <c r="ATF667"/>
  <c r="ATL667" s="1"/>
  <c r="ATF664"/>
  <c r="ATL664" s="1"/>
  <c r="ATF670"/>
  <c r="ATL670" s="1"/>
  <c r="TJ661"/>
  <c r="TP661" s="1"/>
  <c r="TJ680"/>
  <c r="TP680" s="1"/>
  <c r="TJ685"/>
  <c r="TP685" s="1"/>
  <c r="TJ683"/>
  <c r="TP683" s="1"/>
  <c r="TJ686"/>
  <c r="TP686" s="1"/>
  <c r="TJ678"/>
  <c r="TP678" s="1"/>
  <c r="TJ674"/>
  <c r="TP674" s="1"/>
  <c r="TJ681"/>
  <c r="TP681" s="1"/>
  <c r="TJ679"/>
  <c r="TP679" s="1"/>
  <c r="TJ677"/>
  <c r="TP677" s="1"/>
  <c r="TJ684"/>
  <c r="TP684" s="1"/>
  <c r="TJ682"/>
  <c r="TP682" s="1"/>
  <c r="TJ671"/>
  <c r="TP671" s="1"/>
  <c r="TJ665"/>
  <c r="TP665" s="1"/>
  <c r="TJ669"/>
  <c r="TP669" s="1"/>
  <c r="TJ662"/>
  <c r="TP662" s="1"/>
  <c r="TJ668"/>
  <c r="TP668" s="1"/>
  <c r="TJ672"/>
  <c r="TP672" s="1"/>
  <c r="TJ666"/>
  <c r="TP666" s="1"/>
  <c r="TJ673"/>
  <c r="TP673" s="1"/>
  <c r="TJ663"/>
  <c r="TP663" s="1"/>
  <c r="TJ667"/>
  <c r="TP667" s="1"/>
  <c r="TJ664"/>
  <c r="TP664" s="1"/>
  <c r="TJ670"/>
  <c r="TP670" s="1"/>
  <c r="GL680"/>
  <c r="GR680" s="1"/>
  <c r="GL685"/>
  <c r="GR685" s="1"/>
  <c r="GL683"/>
  <c r="GR683" s="1"/>
  <c r="GL684"/>
  <c r="GR684" s="1"/>
  <c r="GL678"/>
  <c r="GR678" s="1"/>
  <c r="GL674"/>
  <c r="GR674" s="1"/>
  <c r="GL686"/>
  <c r="GR686" s="1"/>
  <c r="GL679"/>
  <c r="GR679" s="1"/>
  <c r="GL677"/>
  <c r="GR677" s="1"/>
  <c r="GL681"/>
  <c r="GR681" s="1"/>
  <c r="GL682"/>
  <c r="GR682" s="1"/>
  <c r="GL662"/>
  <c r="GR662" s="1"/>
  <c r="GL668"/>
  <c r="GR668" s="1"/>
  <c r="GL671"/>
  <c r="GR671" s="1"/>
  <c r="GL664"/>
  <c r="GR664" s="1"/>
  <c r="GL670"/>
  <c r="GR670" s="1"/>
  <c r="GL665"/>
  <c r="GR665" s="1"/>
  <c r="GL669"/>
  <c r="GR669" s="1"/>
  <c r="GL672"/>
  <c r="GR672" s="1"/>
  <c r="GL666"/>
  <c r="GR666" s="1"/>
  <c r="GL673"/>
  <c r="GR673" s="1"/>
  <c r="GL663"/>
  <c r="GR663" s="1"/>
  <c r="GL667"/>
  <c r="GR667" s="1"/>
  <c r="GL661"/>
  <c r="GR661" s="1"/>
  <c r="ZA685"/>
  <c r="ZG685" s="1"/>
  <c r="ZA679"/>
  <c r="ZG679" s="1"/>
  <c r="ZA674"/>
  <c r="ZG674" s="1"/>
  <c r="ZA680"/>
  <c r="ZG680" s="1"/>
  <c r="ZA682"/>
  <c r="ZG682" s="1"/>
  <c r="ZA677"/>
  <c r="ZG677" s="1"/>
  <c r="ZA684"/>
  <c r="ZG684" s="1"/>
  <c r="ZA683"/>
  <c r="ZG683" s="1"/>
  <c r="ZA681"/>
  <c r="ZG681" s="1"/>
  <c r="ZA678"/>
  <c r="ZG678" s="1"/>
  <c r="ZA686"/>
  <c r="ZG686" s="1"/>
  <c r="ZA662"/>
  <c r="ZG662" s="1"/>
  <c r="ZA668"/>
  <c r="ZG668" s="1"/>
  <c r="ZA673"/>
  <c r="ZG673" s="1"/>
  <c r="ZA670"/>
  <c r="ZG670" s="1"/>
  <c r="ZA672"/>
  <c r="ZG672" s="1"/>
  <c r="ZA666"/>
  <c r="ZG666" s="1"/>
  <c r="ZA663"/>
  <c r="ZG663" s="1"/>
  <c r="ZA667"/>
  <c r="ZG667" s="1"/>
  <c r="ZA671"/>
  <c r="ZG671" s="1"/>
  <c r="ZA664"/>
  <c r="ZG664" s="1"/>
  <c r="ZA661"/>
  <c r="ZG661" s="1"/>
  <c r="ZA665"/>
  <c r="ZG665" s="1"/>
  <c r="ZA669"/>
  <c r="ZG669" s="1"/>
  <c r="ASK661"/>
  <c r="ASQ661" s="1"/>
  <c r="ASK680"/>
  <c r="ASQ680" s="1"/>
  <c r="ASK681"/>
  <c r="ASQ681" s="1"/>
  <c r="ASK682"/>
  <c r="ASQ682" s="1"/>
  <c r="ASK684"/>
  <c r="ASQ684" s="1"/>
  <c r="ASK685"/>
  <c r="ASQ685" s="1"/>
  <c r="ASK674"/>
  <c r="ASQ674" s="1"/>
  <c r="ASK683"/>
  <c r="ASQ683" s="1"/>
  <c r="ASK678"/>
  <c r="ASQ678" s="1"/>
  <c r="ASK677"/>
  <c r="ASQ677" s="1"/>
  <c r="ASK686"/>
  <c r="ASQ686" s="1"/>
  <c r="ASK679"/>
  <c r="ASQ679" s="1"/>
  <c r="ASK672"/>
  <c r="ASQ672" s="1"/>
  <c r="ASK666"/>
  <c r="ASQ666" s="1"/>
  <c r="ASK662"/>
  <c r="ASQ662" s="1"/>
  <c r="ASK668"/>
  <c r="ASQ668" s="1"/>
  <c r="ASK673"/>
  <c r="ASQ673" s="1"/>
  <c r="ASK663"/>
  <c r="ASQ663" s="1"/>
  <c r="ASK667"/>
  <c r="ASQ667" s="1"/>
  <c r="ASK671"/>
  <c r="ASQ671" s="1"/>
  <c r="ASK664"/>
  <c r="ASQ664" s="1"/>
  <c r="ASK670"/>
  <c r="ASQ670" s="1"/>
  <c r="ASK665"/>
  <c r="ASQ665" s="1"/>
  <c r="ASK669"/>
  <c r="ASQ669" s="1"/>
  <c r="SO661"/>
  <c r="SU661" s="1"/>
  <c r="SO684"/>
  <c r="SU684" s="1"/>
  <c r="SO682"/>
  <c r="SU682" s="1"/>
  <c r="SO680"/>
  <c r="SU680" s="1"/>
  <c r="SO685"/>
  <c r="SU685" s="1"/>
  <c r="SO683"/>
  <c r="SU683" s="1"/>
  <c r="SO686"/>
  <c r="SU686" s="1"/>
  <c r="SO678"/>
  <c r="SU678" s="1"/>
  <c r="SO674"/>
  <c r="SU674" s="1"/>
  <c r="SO681"/>
  <c r="SU681" s="1"/>
  <c r="SO679"/>
  <c r="SU679" s="1"/>
  <c r="SO677"/>
  <c r="SU677" s="1"/>
  <c r="SO662"/>
  <c r="SU662" s="1"/>
  <c r="SO672"/>
  <c r="SU672" s="1"/>
  <c r="SO673"/>
  <c r="SU673" s="1"/>
  <c r="SO663"/>
  <c r="SU663" s="1"/>
  <c r="SO667"/>
  <c r="SU667" s="1"/>
  <c r="SO671"/>
  <c r="SU671" s="1"/>
  <c r="SO664"/>
  <c r="SU664" s="1"/>
  <c r="SO670"/>
  <c r="SU670" s="1"/>
  <c r="SO665"/>
  <c r="SU665" s="1"/>
  <c r="SO669"/>
  <c r="SU669" s="1"/>
  <c r="SO668"/>
  <c r="SU668" s="1"/>
  <c r="SO666"/>
  <c r="SU666" s="1"/>
  <c r="AHX681"/>
  <c r="AID681" s="1"/>
  <c r="AHX680"/>
  <c r="AID680" s="1"/>
  <c r="AHX686"/>
  <c r="AID686" s="1"/>
  <c r="AHX684"/>
  <c r="AID684" s="1"/>
  <c r="AHX678"/>
  <c r="AID678" s="1"/>
  <c r="AHX674"/>
  <c r="AID674" s="1"/>
  <c r="AHX685"/>
  <c r="AID685" s="1"/>
  <c r="AHX679"/>
  <c r="AID679" s="1"/>
  <c r="AHX677"/>
  <c r="AID677" s="1"/>
  <c r="AHX683"/>
  <c r="AID683" s="1"/>
  <c r="AHX682"/>
  <c r="AID682" s="1"/>
  <c r="AHX668"/>
  <c r="AID668" s="1"/>
  <c r="AHX672"/>
  <c r="AID672" s="1"/>
  <c r="AHX666"/>
  <c r="AID666" s="1"/>
  <c r="AHX663"/>
  <c r="AID663" s="1"/>
  <c r="AHX667"/>
  <c r="AID667" s="1"/>
  <c r="AHX671"/>
  <c r="AID671" s="1"/>
  <c r="AHX661"/>
  <c r="AID661" s="1"/>
  <c r="AHX665"/>
  <c r="AID665" s="1"/>
  <c r="AHX669"/>
  <c r="AID669" s="1"/>
  <c r="AHX662"/>
  <c r="AID662" s="1"/>
  <c r="AHX673"/>
  <c r="AID673" s="1"/>
  <c r="AHX664"/>
  <c r="AID664" s="1"/>
  <c r="AHX670"/>
  <c r="AID670" s="1"/>
  <c r="FQ681"/>
  <c r="FW681" s="1"/>
  <c r="FQ678"/>
  <c r="FW678" s="1"/>
  <c r="FQ686"/>
  <c r="FW686" s="1"/>
  <c r="FQ685"/>
  <c r="FW685" s="1"/>
  <c r="FQ679"/>
  <c r="FW679" s="1"/>
  <c r="FQ674"/>
  <c r="FW674" s="1"/>
  <c r="FQ680"/>
  <c r="FW680" s="1"/>
  <c r="FQ682"/>
  <c r="FW682" s="1"/>
  <c r="FQ677"/>
  <c r="FW677" s="1"/>
  <c r="FQ684"/>
  <c r="FW684" s="1"/>
  <c r="FQ683"/>
  <c r="FW683" s="1"/>
  <c r="FQ672"/>
  <c r="FW672" s="1"/>
  <c r="FQ666"/>
  <c r="FW666" s="1"/>
  <c r="FQ673"/>
  <c r="FW673" s="1"/>
  <c r="FQ663"/>
  <c r="FW663" s="1"/>
  <c r="FQ667"/>
  <c r="FW667" s="1"/>
  <c r="FQ671"/>
  <c r="FW671" s="1"/>
  <c r="FQ664"/>
  <c r="FW664" s="1"/>
  <c r="FQ661"/>
  <c r="FW661" s="1"/>
  <c r="FQ665"/>
  <c r="FW665" s="1"/>
  <c r="FQ669"/>
  <c r="FW669" s="1"/>
  <c r="FQ662"/>
  <c r="FW662" s="1"/>
  <c r="FQ668"/>
  <c r="FW668" s="1"/>
  <c r="FQ670"/>
  <c r="FW670" s="1"/>
  <c r="AOJ661"/>
  <c r="AOP661" s="1"/>
  <c r="AOJ680"/>
  <c r="AOP680" s="1"/>
  <c r="AOJ681"/>
  <c r="AOP681" s="1"/>
  <c r="AOJ682"/>
  <c r="AOP682" s="1"/>
  <c r="AOJ684"/>
  <c r="AOP684" s="1"/>
  <c r="AOJ685"/>
  <c r="AOP685" s="1"/>
  <c r="AOJ674"/>
  <c r="AOP674" s="1"/>
  <c r="AOJ683"/>
  <c r="AOP683" s="1"/>
  <c r="AOJ678"/>
  <c r="AOP678" s="1"/>
  <c r="AOJ677"/>
  <c r="AOP677" s="1"/>
  <c r="AOJ686"/>
  <c r="AOP686" s="1"/>
  <c r="AOJ679"/>
  <c r="AOP679" s="1"/>
  <c r="AOJ672"/>
  <c r="AOP672" s="1"/>
  <c r="AOJ666"/>
  <c r="AOP666" s="1"/>
  <c r="AOJ673"/>
  <c r="AOP673" s="1"/>
  <c r="AOJ663"/>
  <c r="AOP663" s="1"/>
  <c r="AOJ667"/>
  <c r="AOP667" s="1"/>
  <c r="AOJ671"/>
  <c r="AOP671" s="1"/>
  <c r="AOJ664"/>
  <c r="AOP664" s="1"/>
  <c r="AOJ665"/>
  <c r="AOP665" s="1"/>
  <c r="AOJ669"/>
  <c r="AOP669" s="1"/>
  <c r="AOJ662"/>
  <c r="AOP662" s="1"/>
  <c r="AOJ668"/>
  <c r="AOP668" s="1"/>
  <c r="AOJ670"/>
  <c r="AOP670" s="1"/>
  <c r="ON661"/>
  <c r="OT661" s="1"/>
  <c r="ON684"/>
  <c r="OT684" s="1"/>
  <c r="ON682"/>
  <c r="OT682" s="1"/>
  <c r="ON680"/>
  <c r="OT680" s="1"/>
  <c r="ON685"/>
  <c r="OT685" s="1"/>
  <c r="ON683"/>
  <c r="OT683" s="1"/>
  <c r="ON686"/>
  <c r="OT686" s="1"/>
  <c r="ON678"/>
  <c r="OT678" s="1"/>
  <c r="ON674"/>
  <c r="OT674" s="1"/>
  <c r="ON681"/>
  <c r="OT681" s="1"/>
  <c r="ON679"/>
  <c r="OT679" s="1"/>
  <c r="ON677"/>
  <c r="OT677" s="1"/>
  <c r="ON666"/>
  <c r="OT666" s="1"/>
  <c r="ON673"/>
  <c r="OT673" s="1"/>
  <c r="ON662"/>
  <c r="OT662" s="1"/>
  <c r="ON668"/>
  <c r="OT668" s="1"/>
  <c r="ON672"/>
  <c r="OT672" s="1"/>
  <c r="ON663"/>
  <c r="OT663" s="1"/>
  <c r="ON667"/>
  <c r="OT667" s="1"/>
  <c r="ON671"/>
  <c r="OT671" s="1"/>
  <c r="ON664"/>
  <c r="OT664" s="1"/>
  <c r="ON670"/>
  <c r="OT670" s="1"/>
  <c r="ON665"/>
  <c r="OT665" s="1"/>
  <c r="ON669"/>
  <c r="OT669" s="1"/>
  <c r="Y679"/>
  <c r="AE679" s="1"/>
  <c r="Y677"/>
  <c r="AE677" s="1"/>
  <c r="Y685"/>
  <c r="AE685" s="1"/>
  <c r="Y682"/>
  <c r="AE682" s="1"/>
  <c r="Y680"/>
  <c r="AE680" s="1"/>
  <c r="Y674"/>
  <c r="AE674" s="1"/>
  <c r="Y683"/>
  <c r="AE683" s="1"/>
  <c r="Y684"/>
  <c r="AE684" s="1"/>
  <c r="Y678"/>
  <c r="AE678" s="1"/>
  <c r="Y686"/>
  <c r="AE686" s="1"/>
  <c r="Y681"/>
  <c r="AE681" s="1"/>
  <c r="Y664"/>
  <c r="AE664" s="1"/>
  <c r="Y670"/>
  <c r="AE670" s="1"/>
  <c r="Y673"/>
  <c r="AE673" s="1"/>
  <c r="Y666"/>
  <c r="AE666" s="1"/>
  <c r="Y661"/>
  <c r="AE661" s="1"/>
  <c r="Y665"/>
  <c r="AE665" s="1"/>
  <c r="Y669"/>
  <c r="AE669" s="1"/>
  <c r="Y662"/>
  <c r="AE662" s="1"/>
  <c r="Y668"/>
  <c r="AE668" s="1"/>
  <c r="Y672"/>
  <c r="AE672" s="1"/>
  <c r="Y663"/>
  <c r="AE663" s="1"/>
  <c r="Y667"/>
  <c r="AE667" s="1"/>
  <c r="Y671"/>
  <c r="AE671" s="1"/>
  <c r="AUU679"/>
  <c r="AVA679" s="1"/>
  <c r="AUU685"/>
  <c r="AVA685" s="1"/>
  <c r="AUU684"/>
  <c r="AVA684" s="1"/>
  <c r="AUU682"/>
  <c r="AVA682" s="1"/>
  <c r="AUU683"/>
  <c r="AVA683" s="1"/>
  <c r="AUU674"/>
  <c r="AVA674" s="1"/>
  <c r="AUU677"/>
  <c r="AVA677" s="1"/>
  <c r="AUU686"/>
  <c r="AVA686" s="1"/>
  <c r="AUU678"/>
  <c r="AVA678" s="1"/>
  <c r="AUU681"/>
  <c r="AVA681" s="1"/>
  <c r="AUU680"/>
  <c r="AVA680" s="1"/>
  <c r="AUU670"/>
  <c r="AVA670" s="1"/>
  <c r="AUU665"/>
  <c r="AVA665" s="1"/>
  <c r="AUU662"/>
  <c r="AVA662" s="1"/>
  <c r="AUU668"/>
  <c r="AVA668" s="1"/>
  <c r="AUU663"/>
  <c r="AVA663" s="1"/>
  <c r="AUU667"/>
  <c r="AVA667" s="1"/>
  <c r="AUU664"/>
  <c r="AVA664" s="1"/>
  <c r="AUU673"/>
  <c r="AVA673" s="1"/>
  <c r="AUU666"/>
  <c r="AVA666" s="1"/>
  <c r="AUU661"/>
  <c r="AVA661" s="1"/>
  <c r="AUU669"/>
  <c r="AVA669" s="1"/>
  <c r="AUU672"/>
  <c r="AVA672" s="1"/>
  <c r="AUU671"/>
  <c r="AVA671" s="1"/>
  <c r="UY661"/>
  <c r="VE661" s="1"/>
  <c r="UY679"/>
  <c r="VE679" s="1"/>
  <c r="UY681"/>
  <c r="VE681" s="1"/>
  <c r="UY680"/>
  <c r="VE680" s="1"/>
  <c r="UY682"/>
  <c r="VE682" s="1"/>
  <c r="UY684"/>
  <c r="VE684" s="1"/>
  <c r="UY674"/>
  <c r="VE674" s="1"/>
  <c r="UY683"/>
  <c r="VE683" s="1"/>
  <c r="UY685"/>
  <c r="VE685" s="1"/>
  <c r="UY678"/>
  <c r="VE678" s="1"/>
  <c r="UY677"/>
  <c r="VE677" s="1"/>
  <c r="UY686"/>
  <c r="VE686" s="1"/>
  <c r="UY670"/>
  <c r="VE670" s="1"/>
  <c r="UY665"/>
  <c r="VE665" s="1"/>
  <c r="UY662"/>
  <c r="VE662" s="1"/>
  <c r="UY668"/>
  <c r="VE668" s="1"/>
  <c r="UY663"/>
  <c r="VE663" s="1"/>
  <c r="UY667"/>
  <c r="VE667" s="1"/>
  <c r="UY664"/>
  <c r="VE664" s="1"/>
  <c r="UY673"/>
  <c r="VE673" s="1"/>
  <c r="UY666"/>
  <c r="VE666" s="1"/>
  <c r="UY669"/>
  <c r="VE669" s="1"/>
  <c r="UY672"/>
  <c r="VE672" s="1"/>
  <c r="UY671"/>
  <c r="VE671" s="1"/>
  <c r="IA661"/>
  <c r="IG661" s="1"/>
  <c r="IA679"/>
  <c r="IG679" s="1"/>
  <c r="IA681"/>
  <c r="IG681" s="1"/>
  <c r="IA680"/>
  <c r="IG680" s="1"/>
  <c r="IA682"/>
  <c r="IG682" s="1"/>
  <c r="IA684"/>
  <c r="IG684" s="1"/>
  <c r="IA674"/>
  <c r="IG674" s="1"/>
  <c r="IA683"/>
  <c r="IG683" s="1"/>
  <c r="IA685"/>
  <c r="IG685" s="1"/>
  <c r="IA678"/>
  <c r="IG678" s="1"/>
  <c r="IA677"/>
  <c r="IG677" s="1"/>
  <c r="IA686"/>
  <c r="IG686" s="1"/>
  <c r="IA670"/>
  <c r="IG670" s="1"/>
  <c r="IA665"/>
  <c r="IG665" s="1"/>
  <c r="IA662"/>
  <c r="IG662" s="1"/>
  <c r="IA668"/>
  <c r="IG668" s="1"/>
  <c r="IA663"/>
  <c r="IG663" s="1"/>
  <c r="IA667"/>
  <c r="IG667" s="1"/>
  <c r="IA664"/>
  <c r="IG664" s="1"/>
  <c r="IA673"/>
  <c r="IG673" s="1"/>
  <c r="IA666"/>
  <c r="IG666" s="1"/>
  <c r="IA669"/>
  <c r="IG669" s="1"/>
  <c r="IA672"/>
  <c r="IG672" s="1"/>
  <c r="IA671"/>
  <c r="IG671" s="1"/>
  <c r="XJ661"/>
  <c r="XP661" s="1"/>
  <c r="XJ679"/>
  <c r="XP679" s="1"/>
  <c r="XJ677"/>
  <c r="XP677" s="1"/>
  <c r="XJ685"/>
  <c r="XP685" s="1"/>
  <c r="XJ682"/>
  <c r="XP682" s="1"/>
  <c r="XJ680"/>
  <c r="XP680" s="1"/>
  <c r="XJ674"/>
  <c r="XP674" s="1"/>
  <c r="XJ683"/>
  <c r="XP683" s="1"/>
  <c r="XJ684"/>
  <c r="XP684" s="1"/>
  <c r="XJ678"/>
  <c r="XP678" s="1"/>
  <c r="XJ686"/>
  <c r="XP686" s="1"/>
  <c r="XJ681"/>
  <c r="XP681" s="1"/>
  <c r="XJ670"/>
  <c r="XP670" s="1"/>
  <c r="XJ665"/>
  <c r="XP665" s="1"/>
  <c r="XJ662"/>
  <c r="XP662" s="1"/>
  <c r="XJ668"/>
  <c r="XP668" s="1"/>
  <c r="XJ663"/>
  <c r="XP663" s="1"/>
  <c r="XJ667"/>
  <c r="XP667" s="1"/>
  <c r="XJ664"/>
  <c r="XP664" s="1"/>
  <c r="XJ673"/>
  <c r="XP673" s="1"/>
  <c r="XJ666"/>
  <c r="XP666" s="1"/>
  <c r="XJ669"/>
  <c r="XP669" s="1"/>
  <c r="XJ672"/>
  <c r="XP672" s="1"/>
  <c r="XJ671"/>
  <c r="XP671" s="1"/>
  <c r="AQT661"/>
  <c r="AQZ661" s="1"/>
  <c r="AQT678"/>
  <c r="AQZ678" s="1"/>
  <c r="AQT680"/>
  <c r="AQZ680" s="1"/>
  <c r="AQT686"/>
  <c r="AQZ686" s="1"/>
  <c r="AQT679"/>
  <c r="AQZ679" s="1"/>
  <c r="AQT681"/>
  <c r="AQZ681" s="1"/>
  <c r="AQT684"/>
  <c r="AQZ684" s="1"/>
  <c r="AQT682"/>
  <c r="AQZ682" s="1"/>
  <c r="AQT685"/>
  <c r="AQZ685" s="1"/>
  <c r="AQT674"/>
  <c r="AQZ674" s="1"/>
  <c r="AQT677"/>
  <c r="AQZ677" s="1"/>
  <c r="AQT683"/>
  <c r="AQZ683" s="1"/>
  <c r="AQT670"/>
  <c r="AQZ670" s="1"/>
  <c r="AQT665"/>
  <c r="AQZ665" s="1"/>
  <c r="AQT662"/>
  <c r="AQZ662" s="1"/>
  <c r="AQT668"/>
  <c r="AQZ668" s="1"/>
  <c r="AQT663"/>
  <c r="AQZ663" s="1"/>
  <c r="AQT667"/>
  <c r="AQZ667" s="1"/>
  <c r="AQT664"/>
  <c r="AQZ664" s="1"/>
  <c r="AQT673"/>
  <c r="AQZ673" s="1"/>
  <c r="AQT666"/>
  <c r="AQZ666" s="1"/>
  <c r="AQT669"/>
  <c r="AQZ669" s="1"/>
  <c r="AQT672"/>
  <c r="AQZ672" s="1"/>
  <c r="AQT671"/>
  <c r="AQZ671" s="1"/>
  <c r="QX661"/>
  <c r="RD661" s="1"/>
  <c r="QX678"/>
  <c r="RD678" s="1"/>
  <c r="QX677"/>
  <c r="RD677" s="1"/>
  <c r="QX686"/>
  <c r="RD686" s="1"/>
  <c r="QX679"/>
  <c r="RD679" s="1"/>
  <c r="QX681"/>
  <c r="RD681" s="1"/>
  <c r="QX680"/>
  <c r="RD680" s="1"/>
  <c r="QX682"/>
  <c r="RD682" s="1"/>
  <c r="QX684"/>
  <c r="RD684" s="1"/>
  <c r="QX674"/>
  <c r="RD674" s="1"/>
  <c r="QX683"/>
  <c r="RD683" s="1"/>
  <c r="QX685"/>
  <c r="RD685" s="1"/>
  <c r="QX670"/>
  <c r="RD670" s="1"/>
  <c r="QX665"/>
  <c r="RD665" s="1"/>
  <c r="QX662"/>
  <c r="RD662" s="1"/>
  <c r="QX668"/>
  <c r="RD668" s="1"/>
  <c r="QX663"/>
  <c r="RD663" s="1"/>
  <c r="QX667"/>
  <c r="RD667" s="1"/>
  <c r="QX664"/>
  <c r="RD664" s="1"/>
  <c r="QX673"/>
  <c r="RD673" s="1"/>
  <c r="QX666"/>
  <c r="RD666" s="1"/>
  <c r="QX669"/>
  <c r="RD669" s="1"/>
  <c r="QX672"/>
  <c r="RD672" s="1"/>
  <c r="QX671"/>
  <c r="RD671" s="1"/>
  <c r="AGG678"/>
  <c r="AGM678" s="1"/>
  <c r="AGG677"/>
  <c r="AGM677" s="1"/>
  <c r="AGG684"/>
  <c r="AGM684" s="1"/>
  <c r="AGG679"/>
  <c r="AGM679" s="1"/>
  <c r="AGG683"/>
  <c r="AGM683" s="1"/>
  <c r="AGG685"/>
  <c r="AGM685" s="1"/>
  <c r="AGG682"/>
  <c r="AGM682" s="1"/>
  <c r="AGG680"/>
  <c r="AGM680" s="1"/>
  <c r="AGG674"/>
  <c r="AGM674" s="1"/>
  <c r="AGG686"/>
  <c r="AGM686" s="1"/>
  <c r="AGG681"/>
  <c r="AGM681" s="1"/>
  <c r="AGG670"/>
  <c r="AGM670" s="1"/>
  <c r="AGG666"/>
  <c r="AGM666" s="1"/>
  <c r="AGG661"/>
  <c r="AGM661" s="1"/>
  <c r="AGG665"/>
  <c r="AGM665" s="1"/>
  <c r="AGG669"/>
  <c r="AGM669" s="1"/>
  <c r="AGG668"/>
  <c r="AGM668" s="1"/>
  <c r="AGG667"/>
  <c r="AGM667" s="1"/>
  <c r="AGG671"/>
  <c r="AGM671" s="1"/>
  <c r="AGG664"/>
  <c r="AGM664" s="1"/>
  <c r="AGG673"/>
  <c r="AGM673" s="1"/>
  <c r="AGG662"/>
  <c r="AGM662" s="1"/>
  <c r="AGG672"/>
  <c r="AGM672" s="1"/>
  <c r="AGG663"/>
  <c r="AGM663" s="1"/>
  <c r="DZ678"/>
  <c r="EF678" s="1"/>
  <c r="DZ686"/>
  <c r="EF686" s="1"/>
  <c r="DZ684"/>
  <c r="EF684" s="1"/>
  <c r="DZ679"/>
  <c r="EF679" s="1"/>
  <c r="DZ677"/>
  <c r="EF677" s="1"/>
  <c r="DZ685"/>
  <c r="EF685" s="1"/>
  <c r="DZ682"/>
  <c r="EF682" s="1"/>
  <c r="DZ680"/>
  <c r="EF680" s="1"/>
  <c r="DZ674"/>
  <c r="EF674" s="1"/>
  <c r="DZ683"/>
  <c r="EF683" s="1"/>
  <c r="DZ681"/>
  <c r="EF681" s="1"/>
  <c r="DZ670"/>
  <c r="EF670" s="1"/>
  <c r="DZ666"/>
  <c r="EF666" s="1"/>
  <c r="DZ665"/>
  <c r="EF665" s="1"/>
  <c r="DZ669"/>
  <c r="EF669" s="1"/>
  <c r="DZ668"/>
  <c r="EF668" s="1"/>
  <c r="DZ667"/>
  <c r="EF667" s="1"/>
  <c r="DZ671"/>
  <c r="EF671" s="1"/>
  <c r="DZ664"/>
  <c r="EF664" s="1"/>
  <c r="DZ673"/>
  <c r="EF673" s="1"/>
  <c r="DZ661"/>
  <c r="EF661" s="1"/>
  <c r="DZ662"/>
  <c r="EF662" s="1"/>
  <c r="DZ672"/>
  <c r="EF672" s="1"/>
  <c r="DZ663"/>
  <c r="EF663" s="1"/>
  <c r="AJM661"/>
  <c r="AJS661" s="1"/>
  <c r="AJM679"/>
  <c r="AJS679" s="1"/>
  <c r="AJM685"/>
  <c r="AJS685" s="1"/>
  <c r="AJM684"/>
  <c r="AJS684" s="1"/>
  <c r="AJM682"/>
  <c r="AJS682" s="1"/>
  <c r="AJM683"/>
  <c r="AJS683" s="1"/>
  <c r="AJM674"/>
  <c r="AJS674" s="1"/>
  <c r="AJM677"/>
  <c r="AJS677" s="1"/>
  <c r="AJM686"/>
  <c r="AJS686" s="1"/>
  <c r="AJM678"/>
  <c r="AJS678" s="1"/>
  <c r="AJM681"/>
  <c r="AJS681" s="1"/>
  <c r="AJM680"/>
  <c r="AJS680" s="1"/>
  <c r="AJM664"/>
  <c r="AJS664" s="1"/>
  <c r="AJM670"/>
  <c r="AJS670" s="1"/>
  <c r="AJM673"/>
  <c r="AJS673" s="1"/>
  <c r="AJM666"/>
  <c r="AJS666" s="1"/>
  <c r="AJM665"/>
  <c r="AJS665" s="1"/>
  <c r="AJM669"/>
  <c r="AJS669" s="1"/>
  <c r="AJM662"/>
  <c r="AJS662" s="1"/>
  <c r="AJM668"/>
  <c r="AJS668" s="1"/>
  <c r="AJM672"/>
  <c r="AJS672" s="1"/>
  <c r="AJM663"/>
  <c r="AJS663" s="1"/>
  <c r="AJM667"/>
  <c r="AJS667" s="1"/>
  <c r="AJM671"/>
  <c r="AJS671" s="1"/>
  <c r="JQ661"/>
  <c r="JW661" s="1"/>
  <c r="JQ679"/>
  <c r="JW679" s="1"/>
  <c r="JQ681"/>
  <c r="JW681" s="1"/>
  <c r="JQ680"/>
  <c r="JW680" s="1"/>
  <c r="JQ682"/>
  <c r="JW682" s="1"/>
  <c r="JQ684"/>
  <c r="JW684" s="1"/>
  <c r="JQ674"/>
  <c r="JW674" s="1"/>
  <c r="JQ683"/>
  <c r="JW683" s="1"/>
  <c r="JQ685"/>
  <c r="JW685" s="1"/>
  <c r="JQ678"/>
  <c r="JW678" s="1"/>
  <c r="JQ677"/>
  <c r="JW677" s="1"/>
  <c r="JQ686"/>
  <c r="JW686" s="1"/>
  <c r="JQ673"/>
  <c r="JW673" s="1"/>
  <c r="JQ666"/>
  <c r="JW666" s="1"/>
  <c r="JQ665"/>
  <c r="JW665" s="1"/>
  <c r="JQ669"/>
  <c r="JW669" s="1"/>
  <c r="JQ662"/>
  <c r="JW662" s="1"/>
  <c r="JQ668"/>
  <c r="JW668" s="1"/>
  <c r="JQ672"/>
  <c r="JW672" s="1"/>
  <c r="JQ664"/>
  <c r="JW664" s="1"/>
  <c r="JQ670"/>
  <c r="JW670" s="1"/>
  <c r="JQ663"/>
  <c r="JW663" s="1"/>
  <c r="JQ667"/>
  <c r="JW667" s="1"/>
  <c r="JQ671"/>
  <c r="JW671" s="1"/>
  <c r="YZ679"/>
  <c r="ZF679" s="1"/>
  <c r="YZ677"/>
  <c r="ZF677" s="1"/>
  <c r="YZ685"/>
  <c r="ZF685" s="1"/>
  <c r="YZ682"/>
  <c r="ZF682" s="1"/>
  <c r="YZ680"/>
  <c r="ZF680" s="1"/>
  <c r="YZ674"/>
  <c r="ZF674" s="1"/>
  <c r="YZ683"/>
  <c r="ZF683" s="1"/>
  <c r="YZ684"/>
  <c r="ZF684" s="1"/>
  <c r="YZ678"/>
  <c r="ZF678" s="1"/>
  <c r="YZ686"/>
  <c r="ZF686" s="1"/>
  <c r="YZ681"/>
  <c r="ZF681" s="1"/>
  <c r="YZ673"/>
  <c r="ZF673" s="1"/>
  <c r="YZ666"/>
  <c r="ZF666" s="1"/>
  <c r="YZ661"/>
  <c r="ZF661" s="1"/>
  <c r="YZ669"/>
  <c r="ZF669" s="1"/>
  <c r="YZ662"/>
  <c r="ZF662" s="1"/>
  <c r="YZ672"/>
  <c r="ZF672" s="1"/>
  <c r="YZ664"/>
  <c r="ZF664" s="1"/>
  <c r="YZ670"/>
  <c r="ZF670" s="1"/>
  <c r="YZ665"/>
  <c r="ZF665" s="1"/>
  <c r="YZ668"/>
  <c r="ZF668" s="1"/>
  <c r="YZ663"/>
  <c r="ZF663" s="1"/>
  <c r="YZ667"/>
  <c r="ZF667" s="1"/>
  <c r="YZ671"/>
  <c r="ZF671" s="1"/>
  <c r="ASJ661"/>
  <c r="ASP661" s="1"/>
  <c r="ASJ682"/>
  <c r="ASP682" s="1"/>
  <c r="ASJ685"/>
  <c r="ASP685" s="1"/>
  <c r="ASJ674"/>
  <c r="ASP674" s="1"/>
  <c r="ASJ677"/>
  <c r="ASP677" s="1"/>
  <c r="ASJ683"/>
  <c r="ASP683" s="1"/>
  <c r="ASJ678"/>
  <c r="ASP678" s="1"/>
  <c r="ASJ680"/>
  <c r="ASP680" s="1"/>
  <c r="ASJ686"/>
  <c r="ASP686" s="1"/>
  <c r="ASJ679"/>
  <c r="ASP679" s="1"/>
  <c r="ASJ681"/>
  <c r="ASP681" s="1"/>
  <c r="ASJ684"/>
  <c r="ASP684" s="1"/>
  <c r="ASJ664"/>
  <c r="ASP664" s="1"/>
  <c r="ASJ670"/>
  <c r="ASP670" s="1"/>
  <c r="ASJ663"/>
  <c r="ASP663" s="1"/>
  <c r="ASJ667"/>
  <c r="ASP667" s="1"/>
  <c r="ASJ671"/>
  <c r="ASP671" s="1"/>
  <c r="ASJ673"/>
  <c r="ASP673" s="1"/>
  <c r="ASJ666"/>
  <c r="ASP666" s="1"/>
  <c r="ASJ665"/>
  <c r="ASP665" s="1"/>
  <c r="ASJ669"/>
  <c r="ASP669" s="1"/>
  <c r="ASJ662"/>
  <c r="ASP662" s="1"/>
  <c r="ASJ668"/>
  <c r="ASP668" s="1"/>
  <c r="ASJ672"/>
  <c r="ASP672" s="1"/>
  <c r="SN661"/>
  <c r="ST661" s="1"/>
  <c r="SN682"/>
  <c r="ST682" s="1"/>
  <c r="SN684"/>
  <c r="ST684" s="1"/>
  <c r="SN674"/>
  <c r="ST674" s="1"/>
  <c r="SN683"/>
  <c r="ST683" s="1"/>
  <c r="SN685"/>
  <c r="ST685" s="1"/>
  <c r="SN678"/>
  <c r="ST678" s="1"/>
  <c r="SN677"/>
  <c r="ST677" s="1"/>
  <c r="SN686"/>
  <c r="ST686" s="1"/>
  <c r="SN679"/>
  <c r="ST679" s="1"/>
  <c r="SN681"/>
  <c r="ST681" s="1"/>
  <c r="SN680"/>
  <c r="ST680" s="1"/>
  <c r="SN670"/>
  <c r="ST670" s="1"/>
  <c r="SN666"/>
  <c r="ST666" s="1"/>
  <c r="SN669"/>
  <c r="ST669" s="1"/>
  <c r="SN667"/>
  <c r="ST667" s="1"/>
  <c r="SN671"/>
  <c r="ST671" s="1"/>
  <c r="SN664"/>
  <c r="ST664" s="1"/>
  <c r="SN673"/>
  <c r="ST673" s="1"/>
  <c r="SN665"/>
  <c r="ST665" s="1"/>
  <c r="SN662"/>
  <c r="ST662" s="1"/>
  <c r="SN668"/>
  <c r="ST668" s="1"/>
  <c r="SN672"/>
  <c r="ST672" s="1"/>
  <c r="SN663"/>
  <c r="ST663" s="1"/>
  <c r="AHW661"/>
  <c r="AIC661" s="1"/>
  <c r="AHW682"/>
  <c r="AIC682" s="1"/>
  <c r="AHW680"/>
  <c r="AIC680" s="1"/>
  <c r="AHW674"/>
  <c r="AIC674" s="1"/>
  <c r="AHW686"/>
  <c r="AIC686" s="1"/>
  <c r="AHW681"/>
  <c r="AIC681" s="1"/>
  <c r="AHW678"/>
  <c r="AIC678" s="1"/>
  <c r="AHW677"/>
  <c r="AIC677" s="1"/>
  <c r="AHW684"/>
  <c r="AIC684" s="1"/>
  <c r="AHW679"/>
  <c r="AIC679" s="1"/>
  <c r="AHW683"/>
  <c r="AIC683" s="1"/>
  <c r="AHW685"/>
  <c r="AIC685" s="1"/>
  <c r="AHW670"/>
  <c r="AIC670" s="1"/>
  <c r="AHW666"/>
  <c r="AIC666" s="1"/>
  <c r="AHW669"/>
  <c r="AIC669" s="1"/>
  <c r="AHW667"/>
  <c r="AIC667" s="1"/>
  <c r="AHW671"/>
  <c r="AIC671" s="1"/>
  <c r="AHW664"/>
  <c r="AIC664" s="1"/>
  <c r="AHW673"/>
  <c r="AIC673" s="1"/>
  <c r="AHW665"/>
  <c r="AIC665" s="1"/>
  <c r="AHW662"/>
  <c r="AIC662" s="1"/>
  <c r="AHW668"/>
  <c r="AIC668" s="1"/>
  <c r="AHW672"/>
  <c r="AIC672" s="1"/>
  <c r="AHW663"/>
  <c r="AIC663" s="1"/>
  <c r="FP661"/>
  <c r="FV661" s="1"/>
  <c r="FP682"/>
  <c r="FV682" s="1"/>
  <c r="FP680"/>
  <c r="FV680" s="1"/>
  <c r="FP674"/>
  <c r="FV674" s="1"/>
  <c r="FP683"/>
  <c r="FV683" s="1"/>
  <c r="FP681"/>
  <c r="FV681" s="1"/>
  <c r="FP678"/>
  <c r="FV678" s="1"/>
  <c r="FP686"/>
  <c r="FV686" s="1"/>
  <c r="FP684"/>
  <c r="FV684" s="1"/>
  <c r="FP679"/>
  <c r="FV679" s="1"/>
  <c r="FP677"/>
  <c r="FV677" s="1"/>
  <c r="FP685"/>
  <c r="FV685" s="1"/>
  <c r="FP670"/>
  <c r="FV670" s="1"/>
  <c r="FP666"/>
  <c r="FV666" s="1"/>
  <c r="FP669"/>
  <c r="FV669" s="1"/>
  <c r="FP667"/>
  <c r="FV667" s="1"/>
  <c r="FP671"/>
  <c r="FV671" s="1"/>
  <c r="FP664"/>
  <c r="FV664" s="1"/>
  <c r="FP673"/>
  <c r="FV673" s="1"/>
  <c r="FP665"/>
  <c r="FV665" s="1"/>
  <c r="FP662"/>
  <c r="FV662" s="1"/>
  <c r="FP668"/>
  <c r="FV668" s="1"/>
  <c r="FP672"/>
  <c r="FV672" s="1"/>
  <c r="FP663"/>
  <c r="FV663" s="1"/>
  <c r="AHA681"/>
  <c r="AHG681" s="1"/>
  <c r="AHA679"/>
  <c r="AHG679" s="1"/>
  <c r="AHA674"/>
  <c r="AHG674" s="1"/>
  <c r="AHA684"/>
  <c r="AHG684" s="1"/>
  <c r="AHA680"/>
  <c r="AHG680" s="1"/>
  <c r="AHA686"/>
  <c r="AHG686" s="1"/>
  <c r="AHA685"/>
  <c r="AHG685" s="1"/>
  <c r="AHA682"/>
  <c r="AHG682" s="1"/>
  <c r="AHA677"/>
  <c r="AHG677" s="1"/>
  <c r="AHA683"/>
  <c r="AHG683" s="1"/>
  <c r="AHA678"/>
  <c r="AHG678" s="1"/>
  <c r="AHA662"/>
  <c r="AHG662" s="1"/>
  <c r="AHA667"/>
  <c r="AHG667" s="1"/>
  <c r="AHA671"/>
  <c r="AHG671" s="1"/>
  <c r="AHA664"/>
  <c r="AHG664" s="1"/>
  <c r="AHA666"/>
  <c r="AHG666" s="1"/>
  <c r="AHA661"/>
  <c r="AHG661" s="1"/>
  <c r="AHA665"/>
  <c r="AHG665" s="1"/>
  <c r="AHA669"/>
  <c r="AHG669" s="1"/>
  <c r="AHA668"/>
  <c r="AHG668" s="1"/>
  <c r="AHA672"/>
  <c r="AHG672" s="1"/>
  <c r="AHA663"/>
  <c r="AHG663" s="1"/>
  <c r="AHA673"/>
  <c r="AHG673" s="1"/>
  <c r="AHA670"/>
  <c r="AHG670" s="1"/>
  <c r="ET681"/>
  <c r="EZ681" s="1"/>
  <c r="ET683"/>
  <c r="EZ683" s="1"/>
  <c r="ET674"/>
  <c r="EZ674" s="1"/>
  <c r="ET684"/>
  <c r="EZ684" s="1"/>
  <c r="ET679"/>
  <c r="EZ679" s="1"/>
  <c r="ET686"/>
  <c r="EZ686" s="1"/>
  <c r="ET680"/>
  <c r="EZ680" s="1"/>
  <c r="ET682"/>
  <c r="EZ682" s="1"/>
  <c r="ET677"/>
  <c r="EZ677" s="1"/>
  <c r="ET685"/>
  <c r="EZ685" s="1"/>
  <c r="ET678"/>
  <c r="EZ678" s="1"/>
  <c r="ET662"/>
  <c r="EZ662" s="1"/>
  <c r="ET668"/>
  <c r="EZ668" s="1"/>
  <c r="ET663"/>
  <c r="EZ663" s="1"/>
  <c r="ET667"/>
  <c r="EZ667" s="1"/>
  <c r="ET671"/>
  <c r="EZ671" s="1"/>
  <c r="ET665"/>
  <c r="EZ665" s="1"/>
  <c r="ET672"/>
  <c r="EZ672" s="1"/>
  <c r="ET664"/>
  <c r="EZ664" s="1"/>
  <c r="ET673"/>
  <c r="EZ673" s="1"/>
  <c r="ET666"/>
  <c r="EZ666" s="1"/>
  <c r="ET670"/>
  <c r="EZ670" s="1"/>
  <c r="ET661"/>
  <c r="EZ661" s="1"/>
  <c r="ET669"/>
  <c r="EZ669" s="1"/>
  <c r="ANM684"/>
  <c r="ANS684" s="1"/>
  <c r="ANM681"/>
  <c r="ANS681" s="1"/>
  <c r="ANM674"/>
  <c r="ANS674" s="1"/>
  <c r="ANM680"/>
  <c r="ANS680" s="1"/>
  <c r="ANM679"/>
  <c r="ANS679" s="1"/>
  <c r="ANM682"/>
  <c r="ANS682" s="1"/>
  <c r="ANM686"/>
  <c r="ANS686" s="1"/>
  <c r="ANM678"/>
  <c r="ANS678" s="1"/>
  <c r="ANM677"/>
  <c r="ANS677" s="1"/>
  <c r="ANM683"/>
  <c r="ANS683" s="1"/>
  <c r="ANM685"/>
  <c r="ANS685" s="1"/>
  <c r="ANM662"/>
  <c r="ANS662" s="1"/>
  <c r="ANM668"/>
  <c r="ANS668" s="1"/>
  <c r="ANM663"/>
  <c r="ANS663" s="1"/>
  <c r="ANM671"/>
  <c r="ANS671" s="1"/>
  <c r="ANM673"/>
  <c r="ANS673" s="1"/>
  <c r="ANM665"/>
  <c r="ANS665" s="1"/>
  <c r="ANM672"/>
  <c r="ANS672" s="1"/>
  <c r="ANM667"/>
  <c r="ANS667" s="1"/>
  <c r="ANM664"/>
  <c r="ANS664" s="1"/>
  <c r="ANM666"/>
  <c r="ANS666" s="1"/>
  <c r="ANM670"/>
  <c r="ANS670" s="1"/>
  <c r="ANM661"/>
  <c r="ANS661" s="1"/>
  <c r="ANM669"/>
  <c r="ANS669" s="1"/>
  <c r="NQ661"/>
  <c r="NW661" s="1"/>
  <c r="NQ686"/>
  <c r="NW686" s="1"/>
  <c r="NQ683"/>
  <c r="NW683" s="1"/>
  <c r="NQ674"/>
  <c r="NW674" s="1"/>
  <c r="NQ680"/>
  <c r="NW680" s="1"/>
  <c r="NQ681"/>
  <c r="NW681" s="1"/>
  <c r="NQ682"/>
  <c r="NW682" s="1"/>
  <c r="NQ679"/>
  <c r="NW679" s="1"/>
  <c r="NQ678"/>
  <c r="NW678" s="1"/>
  <c r="NQ677"/>
  <c r="NW677" s="1"/>
  <c r="NQ684"/>
  <c r="NW684" s="1"/>
  <c r="NQ685"/>
  <c r="NW685" s="1"/>
  <c r="NQ662"/>
  <c r="NW662" s="1"/>
  <c r="NQ664"/>
  <c r="NW664" s="1"/>
  <c r="NQ673"/>
  <c r="NW673" s="1"/>
  <c r="NQ666"/>
  <c r="NW666" s="1"/>
  <c r="NQ669"/>
  <c r="NW669" s="1"/>
  <c r="NQ668"/>
  <c r="NW668" s="1"/>
  <c r="NQ672"/>
  <c r="NW672" s="1"/>
  <c r="NQ663"/>
  <c r="NW663" s="1"/>
  <c r="NQ667"/>
  <c r="NW667" s="1"/>
  <c r="NQ671"/>
  <c r="NW671" s="1"/>
  <c r="NQ670"/>
  <c r="NW670" s="1"/>
  <c r="NQ665"/>
  <c r="NW665" s="1"/>
  <c r="ACZ661"/>
  <c r="ADF661" s="1"/>
  <c r="ACZ685"/>
  <c r="ADF685" s="1"/>
  <c r="ACZ683"/>
  <c r="ADF683" s="1"/>
  <c r="ACZ674"/>
  <c r="ADF674" s="1"/>
  <c r="ACZ681"/>
  <c r="ADF681" s="1"/>
  <c r="ACZ679"/>
  <c r="ADF679" s="1"/>
  <c r="ACZ686"/>
  <c r="ADF686" s="1"/>
  <c r="ACZ684"/>
  <c r="ADF684" s="1"/>
  <c r="ACZ682"/>
  <c r="ADF682" s="1"/>
  <c r="ACZ677"/>
  <c r="ADF677" s="1"/>
  <c r="ACZ680"/>
  <c r="ADF680" s="1"/>
  <c r="ACZ678"/>
  <c r="ADF678" s="1"/>
  <c r="ACZ662"/>
  <c r="ADF662" s="1"/>
  <c r="ACZ664"/>
  <c r="ADF664" s="1"/>
  <c r="ACZ673"/>
  <c r="ADF673" s="1"/>
  <c r="ACZ666"/>
  <c r="ADF666" s="1"/>
  <c r="ACZ669"/>
  <c r="ADF669" s="1"/>
  <c r="ACZ668"/>
  <c r="ADF668" s="1"/>
  <c r="ACZ672"/>
  <c r="ADF672" s="1"/>
  <c r="ACZ663"/>
  <c r="ADF663" s="1"/>
  <c r="ACZ667"/>
  <c r="ADF667" s="1"/>
  <c r="ACZ671"/>
  <c r="ADF671" s="1"/>
  <c r="ACZ670"/>
  <c r="ADF670" s="1"/>
  <c r="ACZ665"/>
  <c r="ADF665" s="1"/>
  <c r="AS661"/>
  <c r="AY661" s="1"/>
  <c r="AS685"/>
  <c r="AY685" s="1"/>
  <c r="AS683"/>
  <c r="AY683" s="1"/>
  <c r="AS674"/>
  <c r="AY674" s="1"/>
  <c r="AS680"/>
  <c r="AY680" s="1"/>
  <c r="AS678"/>
  <c r="AY678" s="1"/>
  <c r="AS677"/>
  <c r="AY677" s="1"/>
  <c r="AS684"/>
  <c r="AY684" s="1"/>
  <c r="AS682"/>
  <c r="AY682" s="1"/>
  <c r="AS681"/>
  <c r="AY681" s="1"/>
  <c r="AS679"/>
  <c r="AY679" s="1"/>
  <c r="AS686"/>
  <c r="AY686" s="1"/>
  <c r="AS662"/>
  <c r="AY662" s="1"/>
  <c r="AS668"/>
  <c r="AY668" s="1"/>
  <c r="AS663"/>
  <c r="AY663" s="1"/>
  <c r="AS667"/>
  <c r="AY667" s="1"/>
  <c r="AS671"/>
  <c r="AY671" s="1"/>
  <c r="AS665"/>
  <c r="AY665" s="1"/>
  <c r="AS672"/>
  <c r="AY672" s="1"/>
  <c r="AS664"/>
  <c r="AY664" s="1"/>
  <c r="AS673"/>
  <c r="AY673" s="1"/>
  <c r="AS666"/>
  <c r="AY666" s="1"/>
  <c r="AS670"/>
  <c r="AY670" s="1"/>
  <c r="AS669"/>
  <c r="AY669" s="1"/>
  <c r="AJL661"/>
  <c r="AJR661" s="1"/>
  <c r="AJL684"/>
  <c r="AJR684" s="1"/>
  <c r="AJL681"/>
  <c r="AJR681" s="1"/>
  <c r="AJL674"/>
  <c r="AJR674" s="1"/>
  <c r="AJL680"/>
  <c r="AJR680" s="1"/>
  <c r="AJL679"/>
  <c r="AJR679" s="1"/>
  <c r="AJL682"/>
  <c r="AJR682" s="1"/>
  <c r="AJL686"/>
  <c r="AJR686" s="1"/>
  <c r="AJL678"/>
  <c r="AJR678" s="1"/>
  <c r="AJL677"/>
  <c r="AJR677" s="1"/>
  <c r="AJL683"/>
  <c r="AJR683" s="1"/>
  <c r="AJL685"/>
  <c r="AJR685" s="1"/>
  <c r="AJL662"/>
  <c r="AJR662" s="1"/>
  <c r="AJL668"/>
  <c r="AJR668" s="1"/>
  <c r="AJL663"/>
  <c r="AJR663" s="1"/>
  <c r="AJL667"/>
  <c r="AJR667" s="1"/>
  <c r="AJL671"/>
  <c r="AJR671" s="1"/>
  <c r="AJL665"/>
  <c r="AJR665" s="1"/>
  <c r="AJL672"/>
  <c r="AJR672" s="1"/>
  <c r="AJL664"/>
  <c r="AJR664" s="1"/>
  <c r="AJL673"/>
  <c r="AJR673" s="1"/>
  <c r="AJL666"/>
  <c r="AJR666" s="1"/>
  <c r="AJL670"/>
  <c r="AJR670" s="1"/>
  <c r="AJL669"/>
  <c r="AJR669" s="1"/>
  <c r="JP661"/>
  <c r="JV661" s="1"/>
  <c r="JP684"/>
  <c r="JV684" s="1"/>
  <c r="JP683"/>
  <c r="JV683" s="1"/>
  <c r="JP674"/>
  <c r="JV674" s="1"/>
  <c r="JP686"/>
  <c r="JV686" s="1"/>
  <c r="JP685"/>
  <c r="JV685" s="1"/>
  <c r="JP677"/>
  <c r="JV677" s="1"/>
  <c r="JP679"/>
  <c r="JV679" s="1"/>
  <c r="JP678"/>
  <c r="JV678" s="1"/>
  <c r="JP680"/>
  <c r="JV680" s="1"/>
  <c r="JP681"/>
  <c r="JV681" s="1"/>
  <c r="JP682"/>
  <c r="JV682" s="1"/>
  <c r="JP662"/>
  <c r="JV662" s="1"/>
  <c r="JP668"/>
  <c r="JV668" s="1"/>
  <c r="JP663"/>
  <c r="JV663" s="1"/>
  <c r="JP667"/>
  <c r="JV667" s="1"/>
  <c r="JP671"/>
  <c r="JV671" s="1"/>
  <c r="JP672"/>
  <c r="JV672" s="1"/>
  <c r="JP664"/>
  <c r="JV664" s="1"/>
  <c r="JP673"/>
  <c r="JV673" s="1"/>
  <c r="JP666"/>
  <c r="JV666" s="1"/>
  <c r="JP670"/>
  <c r="JV670" s="1"/>
  <c r="JP665"/>
  <c r="JV665" s="1"/>
  <c r="JP669"/>
  <c r="JV669" s="1"/>
  <c r="VS684"/>
  <c r="VY684" s="1"/>
  <c r="VS682"/>
  <c r="VY682" s="1"/>
  <c r="VS681"/>
  <c r="VY681" s="1"/>
  <c r="VS679"/>
  <c r="VY679" s="1"/>
  <c r="VS686"/>
  <c r="VY686" s="1"/>
  <c r="VS685"/>
  <c r="VY685" s="1"/>
  <c r="VS683"/>
  <c r="VY683" s="1"/>
  <c r="VS674"/>
  <c r="VY674" s="1"/>
  <c r="VS680"/>
  <c r="VY680" s="1"/>
  <c r="VS678"/>
  <c r="VY678" s="1"/>
  <c r="VS677"/>
  <c r="VY677" s="1"/>
  <c r="VS662"/>
  <c r="VY662" s="1"/>
  <c r="VS667"/>
  <c r="VY667" s="1"/>
  <c r="VS664"/>
  <c r="VY664" s="1"/>
  <c r="VS666"/>
  <c r="VY666" s="1"/>
  <c r="VS669"/>
  <c r="VY669" s="1"/>
  <c r="VS668"/>
  <c r="VY668" s="1"/>
  <c r="VS672"/>
  <c r="VY672" s="1"/>
  <c r="VS663"/>
  <c r="VY663" s="1"/>
  <c r="VS671"/>
  <c r="VY671" s="1"/>
  <c r="VS673"/>
  <c r="VY673" s="1"/>
  <c r="VS670"/>
  <c r="VY670" s="1"/>
  <c r="VS661"/>
  <c r="VY661" s="1"/>
  <c r="VS665"/>
  <c r="VY665" s="1"/>
  <c r="AIQ684"/>
  <c r="AIW684" s="1"/>
  <c r="AIQ681"/>
  <c r="AIW681" s="1"/>
  <c r="AIQ674"/>
  <c r="AIW674" s="1"/>
  <c r="AIQ680"/>
  <c r="AIW680" s="1"/>
  <c r="AIQ679"/>
  <c r="AIW679" s="1"/>
  <c r="AIQ682"/>
  <c r="AIW682" s="1"/>
  <c r="AIQ686"/>
  <c r="AIW686" s="1"/>
  <c r="AIQ678"/>
  <c r="AIW678" s="1"/>
  <c r="AIQ677"/>
  <c r="AIW677" s="1"/>
  <c r="AIQ683"/>
  <c r="AIW683" s="1"/>
  <c r="AIQ685"/>
  <c r="AIW685" s="1"/>
  <c r="AIQ662"/>
  <c r="AIW662" s="1"/>
  <c r="AIQ668"/>
  <c r="AIW668" s="1"/>
  <c r="AIQ663"/>
  <c r="AIW663" s="1"/>
  <c r="AIQ671"/>
  <c r="AIW671" s="1"/>
  <c r="AIQ673"/>
  <c r="AIW673" s="1"/>
  <c r="AIQ665"/>
  <c r="AIW665" s="1"/>
  <c r="AIQ672"/>
  <c r="AIW672" s="1"/>
  <c r="AIQ667"/>
  <c r="AIW667" s="1"/>
  <c r="AIQ664"/>
  <c r="AIW664" s="1"/>
  <c r="AIQ666"/>
  <c r="AIW666" s="1"/>
  <c r="AIQ670"/>
  <c r="AIW670" s="1"/>
  <c r="AIQ661"/>
  <c r="AIW661" s="1"/>
  <c r="AIQ669"/>
  <c r="AIW669" s="1"/>
  <c r="IU686"/>
  <c r="JA686" s="1"/>
  <c r="IU683"/>
  <c r="JA683" s="1"/>
  <c r="IU674"/>
  <c r="JA674" s="1"/>
  <c r="IU680"/>
  <c r="JA680" s="1"/>
  <c r="IU681"/>
  <c r="JA681" s="1"/>
  <c r="IU682"/>
  <c r="JA682" s="1"/>
  <c r="IU679"/>
  <c r="JA679" s="1"/>
  <c r="IU678"/>
  <c r="JA678" s="1"/>
  <c r="IU677"/>
  <c r="JA677" s="1"/>
  <c r="IU684"/>
  <c r="JA684" s="1"/>
  <c r="IU685"/>
  <c r="JA685" s="1"/>
  <c r="IU662"/>
  <c r="JA662" s="1"/>
  <c r="IU668"/>
  <c r="JA668" s="1"/>
  <c r="IU663"/>
  <c r="JA663" s="1"/>
  <c r="IU673"/>
  <c r="JA673" s="1"/>
  <c r="IU665"/>
  <c r="JA665" s="1"/>
  <c r="IU672"/>
  <c r="JA672" s="1"/>
  <c r="IU667"/>
  <c r="JA667" s="1"/>
  <c r="IU671"/>
  <c r="JA671" s="1"/>
  <c r="IU664"/>
  <c r="JA664" s="1"/>
  <c r="IU666"/>
  <c r="JA666" s="1"/>
  <c r="IU670"/>
  <c r="JA670" s="1"/>
  <c r="IU661"/>
  <c r="JA661" s="1"/>
  <c r="IU669"/>
  <c r="JA669" s="1"/>
  <c r="YD661"/>
  <c r="YJ661" s="1"/>
  <c r="YD681"/>
  <c r="YJ681" s="1"/>
  <c r="YD683"/>
  <c r="YJ683" s="1"/>
  <c r="YD674"/>
  <c r="YJ674" s="1"/>
  <c r="YD680"/>
  <c r="YJ680" s="1"/>
  <c r="YD679"/>
  <c r="YJ679" s="1"/>
  <c r="YD686"/>
  <c r="YJ686" s="1"/>
  <c r="YD684"/>
  <c r="YJ684" s="1"/>
  <c r="YD682"/>
  <c r="YJ682" s="1"/>
  <c r="YD677"/>
  <c r="YJ677" s="1"/>
  <c r="YD685"/>
  <c r="YJ685" s="1"/>
  <c r="YD678"/>
  <c r="YJ678" s="1"/>
  <c r="YD662"/>
  <c r="YJ662" s="1"/>
  <c r="YD668"/>
  <c r="YJ668" s="1"/>
  <c r="YD663"/>
  <c r="YJ663" s="1"/>
  <c r="YD671"/>
  <c r="YJ671" s="1"/>
  <c r="YD673"/>
  <c r="YJ673" s="1"/>
  <c r="YD665"/>
  <c r="YJ665" s="1"/>
  <c r="YD672"/>
  <c r="YJ672" s="1"/>
  <c r="YD667"/>
  <c r="YJ667" s="1"/>
  <c r="YD664"/>
  <c r="YJ664" s="1"/>
  <c r="YD666"/>
  <c r="YJ666" s="1"/>
  <c r="YD670"/>
  <c r="YJ670" s="1"/>
  <c r="YD669"/>
  <c r="YJ669" s="1"/>
  <c r="ARN661"/>
  <c r="ART661" s="1"/>
  <c r="ARN684"/>
  <c r="ART684" s="1"/>
  <c r="ARN681"/>
  <c r="ART681" s="1"/>
  <c r="ARN674"/>
  <c r="ART674" s="1"/>
  <c r="ARN680"/>
  <c r="ART680" s="1"/>
  <c r="ARN679"/>
  <c r="ART679" s="1"/>
  <c r="ARN682"/>
  <c r="ART682" s="1"/>
  <c r="ARN686"/>
  <c r="ART686" s="1"/>
  <c r="ARN678"/>
  <c r="ART678" s="1"/>
  <c r="ARN677"/>
  <c r="ART677" s="1"/>
  <c r="ARN683"/>
  <c r="ART683" s="1"/>
  <c r="ARN685"/>
  <c r="ART685" s="1"/>
  <c r="ARN662"/>
  <c r="ART662" s="1"/>
  <c r="ARN668"/>
  <c r="ART668" s="1"/>
  <c r="ARN663"/>
  <c r="ART663" s="1"/>
  <c r="ARN671"/>
  <c r="ART671" s="1"/>
  <c r="ARN673"/>
  <c r="ART673" s="1"/>
  <c r="ARN665"/>
  <c r="ART665" s="1"/>
  <c r="ARN672"/>
  <c r="ART672" s="1"/>
  <c r="ARN667"/>
  <c r="ART667" s="1"/>
  <c r="ARN664"/>
  <c r="ART664" s="1"/>
  <c r="ARN666"/>
  <c r="ART666" s="1"/>
  <c r="ARN670"/>
  <c r="ART670" s="1"/>
  <c r="ARN669"/>
  <c r="ART669" s="1"/>
  <c r="RR661"/>
  <c r="RX661" s="1"/>
  <c r="RR686"/>
  <c r="RX686" s="1"/>
  <c r="RR683"/>
  <c r="RX683" s="1"/>
  <c r="RR674"/>
  <c r="RX674" s="1"/>
  <c r="RR684"/>
  <c r="RX684" s="1"/>
  <c r="RR685"/>
  <c r="RX685" s="1"/>
  <c r="RR677"/>
  <c r="RX677" s="1"/>
  <c r="RR679"/>
  <c r="RX679" s="1"/>
  <c r="RR678"/>
  <c r="RX678" s="1"/>
  <c r="RR680"/>
  <c r="RX680" s="1"/>
  <c r="RR681"/>
  <c r="RX681" s="1"/>
  <c r="RR682"/>
  <c r="RX682" s="1"/>
  <c r="RR662"/>
  <c r="RX662" s="1"/>
  <c r="RR668"/>
  <c r="RX668" s="1"/>
  <c r="RR663"/>
  <c r="RX663" s="1"/>
  <c r="RR671"/>
  <c r="RX671" s="1"/>
  <c r="RR673"/>
  <c r="RX673" s="1"/>
  <c r="RR665"/>
  <c r="RX665" s="1"/>
  <c r="RR672"/>
  <c r="RX672" s="1"/>
  <c r="RR667"/>
  <c r="RX667" s="1"/>
  <c r="RR664"/>
  <c r="RX664" s="1"/>
  <c r="RR666"/>
  <c r="RX666" s="1"/>
  <c r="RR670"/>
  <c r="RX670" s="1"/>
  <c r="RR669"/>
  <c r="RX669" s="1"/>
  <c r="AHC661"/>
  <c r="AHI661" s="1"/>
  <c r="AHC684"/>
  <c r="AHI684" s="1"/>
  <c r="AHC678"/>
  <c r="AHI678" s="1"/>
  <c r="AHC674"/>
  <c r="AHI674" s="1"/>
  <c r="AHC685"/>
  <c r="AHI685" s="1"/>
  <c r="AHC679"/>
  <c r="AHI679" s="1"/>
  <c r="AHC677"/>
  <c r="AHI677" s="1"/>
  <c r="AHC683"/>
  <c r="AHI683" s="1"/>
  <c r="AHC682"/>
  <c r="AHI682" s="1"/>
  <c r="AHC681"/>
  <c r="AHI681" s="1"/>
  <c r="AHC680"/>
  <c r="AHI680" s="1"/>
  <c r="AHC686"/>
  <c r="AHI686" s="1"/>
  <c r="AHC666"/>
  <c r="AHI666" s="1"/>
  <c r="AHC663"/>
  <c r="AHI663" s="1"/>
  <c r="AHC667"/>
  <c r="AHI667" s="1"/>
  <c r="AHC670"/>
  <c r="AHI670" s="1"/>
  <c r="AHC662"/>
  <c r="AHI662" s="1"/>
  <c r="AHC668"/>
  <c r="AHI668" s="1"/>
  <c r="AHC672"/>
  <c r="AHI672" s="1"/>
  <c r="AHC673"/>
  <c r="AHI673" s="1"/>
  <c r="AHC671"/>
  <c r="AHI671" s="1"/>
  <c r="AHC664"/>
  <c r="AHI664" s="1"/>
  <c r="AHC665"/>
  <c r="AHI665" s="1"/>
  <c r="AHC669"/>
  <c r="AHI669" s="1"/>
  <c r="EV685"/>
  <c r="FB685" s="1"/>
  <c r="EV682"/>
  <c r="FB682" s="1"/>
  <c r="EV677"/>
  <c r="FB677" s="1"/>
  <c r="EV680"/>
  <c r="FB680" s="1"/>
  <c r="EV683"/>
  <c r="FB683" s="1"/>
  <c r="EV681"/>
  <c r="FB681" s="1"/>
  <c r="EV678"/>
  <c r="FB678" s="1"/>
  <c r="EV686"/>
  <c r="FB686" s="1"/>
  <c r="EV684"/>
  <c r="FB684" s="1"/>
  <c r="EV679"/>
  <c r="FB679" s="1"/>
  <c r="EV674"/>
  <c r="FB674" s="1"/>
  <c r="EV666"/>
  <c r="FB666" s="1"/>
  <c r="EV671"/>
  <c r="FB671" s="1"/>
  <c r="EV664"/>
  <c r="FB664" s="1"/>
  <c r="EV665"/>
  <c r="FB665" s="1"/>
  <c r="EV669"/>
  <c r="FB669" s="1"/>
  <c r="EV662"/>
  <c r="FB662" s="1"/>
  <c r="EV668"/>
  <c r="FB668" s="1"/>
  <c r="EV672"/>
  <c r="FB672" s="1"/>
  <c r="EV673"/>
  <c r="FB673" s="1"/>
  <c r="EV663"/>
  <c r="FB663" s="1"/>
  <c r="EV667"/>
  <c r="FB667" s="1"/>
  <c r="EV670"/>
  <c r="FB670" s="1"/>
  <c r="EV661"/>
  <c r="FB661" s="1"/>
  <c r="ANO684"/>
  <c r="ANU684" s="1"/>
  <c r="ANO685"/>
  <c r="ANU685" s="1"/>
  <c r="ANO674"/>
  <c r="ANU674" s="1"/>
  <c r="ANO683"/>
  <c r="ANU683" s="1"/>
  <c r="ANO678"/>
  <c r="ANU678" s="1"/>
  <c r="ANO677"/>
  <c r="ANU677" s="1"/>
  <c r="ANO686"/>
  <c r="ANU686" s="1"/>
  <c r="ANO679"/>
  <c r="ANU679" s="1"/>
  <c r="ANO680"/>
  <c r="ANU680" s="1"/>
  <c r="ANO681"/>
  <c r="ANU681" s="1"/>
  <c r="ANO682"/>
  <c r="ANU682" s="1"/>
  <c r="ANO672"/>
  <c r="ANU672" s="1"/>
  <c r="ANO666"/>
  <c r="ANU666" s="1"/>
  <c r="ANO671"/>
  <c r="ANU671" s="1"/>
  <c r="ANO664"/>
  <c r="ANU664" s="1"/>
  <c r="ANO665"/>
  <c r="ANU665" s="1"/>
  <c r="ANO669"/>
  <c r="ANU669" s="1"/>
  <c r="ANO662"/>
  <c r="ANU662" s="1"/>
  <c r="ANO668"/>
  <c r="ANU668" s="1"/>
  <c r="ANO673"/>
  <c r="ANU673" s="1"/>
  <c r="ANO663"/>
  <c r="ANU663" s="1"/>
  <c r="ANO667"/>
  <c r="ANU667" s="1"/>
  <c r="ANO670"/>
  <c r="ANU670" s="1"/>
  <c r="ANO661"/>
  <c r="ANU661" s="1"/>
  <c r="NS681"/>
  <c r="NY681" s="1"/>
  <c r="NS679"/>
  <c r="NY679" s="1"/>
  <c r="NS677"/>
  <c r="NY677" s="1"/>
  <c r="NS684"/>
  <c r="NY684" s="1"/>
  <c r="NS682"/>
  <c r="NY682" s="1"/>
  <c r="NS680"/>
  <c r="NY680" s="1"/>
  <c r="NS685"/>
  <c r="NY685" s="1"/>
  <c r="NS683"/>
  <c r="NY683" s="1"/>
  <c r="NS686"/>
  <c r="NY686" s="1"/>
  <c r="NS678"/>
  <c r="NY678" s="1"/>
  <c r="NS674"/>
  <c r="NY674" s="1"/>
  <c r="NS672"/>
  <c r="NY672" s="1"/>
  <c r="NS671"/>
  <c r="NY671" s="1"/>
  <c r="NS664"/>
  <c r="NY664" s="1"/>
  <c r="NS670"/>
  <c r="NY670" s="1"/>
  <c r="NS661"/>
  <c r="NY661" s="1"/>
  <c r="NS665"/>
  <c r="NY665" s="1"/>
  <c r="NS669"/>
  <c r="NY669" s="1"/>
  <c r="NS662"/>
  <c r="NY662" s="1"/>
  <c r="NS668"/>
  <c r="NY668" s="1"/>
  <c r="NS666"/>
  <c r="NY666" s="1"/>
  <c r="NS673"/>
  <c r="NY673" s="1"/>
  <c r="NS663"/>
  <c r="NY663" s="1"/>
  <c r="NS667"/>
  <c r="NY667" s="1"/>
  <c r="ADB661"/>
  <c r="ADH661" s="1"/>
  <c r="ADB680"/>
  <c r="ADH680" s="1"/>
  <c r="ADB682"/>
  <c r="ADH682" s="1"/>
  <c r="ADB677"/>
  <c r="ADH677" s="1"/>
  <c r="ADB684"/>
  <c r="ADH684" s="1"/>
  <c r="ADB683"/>
  <c r="ADH683" s="1"/>
  <c r="ADB681"/>
  <c r="ADH681" s="1"/>
  <c r="ADB678"/>
  <c r="ADH678" s="1"/>
  <c r="ADB686"/>
  <c r="ADH686" s="1"/>
  <c r="ADB685"/>
  <c r="ADH685" s="1"/>
  <c r="ADB679"/>
  <c r="ADH679" s="1"/>
  <c r="ADB674"/>
  <c r="ADH674" s="1"/>
  <c r="ADB672"/>
  <c r="ADH672" s="1"/>
  <c r="ADB666"/>
  <c r="ADH666" s="1"/>
  <c r="ADB673"/>
  <c r="ADH673" s="1"/>
  <c r="ADB663"/>
  <c r="ADH663" s="1"/>
  <c r="ADB667"/>
  <c r="ADH667" s="1"/>
  <c r="ADB670"/>
  <c r="ADH670" s="1"/>
  <c r="ADB662"/>
  <c r="ADH662" s="1"/>
  <c r="ADB668"/>
  <c r="ADH668" s="1"/>
  <c r="ADB671"/>
  <c r="ADH671" s="1"/>
  <c r="ADB664"/>
  <c r="ADH664" s="1"/>
  <c r="ADB665"/>
  <c r="ADH665" s="1"/>
  <c r="ADB669"/>
  <c r="ADH669" s="1"/>
  <c r="AU661"/>
  <c r="BA661" s="1"/>
  <c r="AU685"/>
  <c r="BA685" s="1"/>
  <c r="AU679"/>
  <c r="BA679" s="1"/>
  <c r="AU674"/>
  <c r="BA674" s="1"/>
  <c r="AU680"/>
  <c r="BA680" s="1"/>
  <c r="AU682"/>
  <c r="BA682" s="1"/>
  <c r="AU677"/>
  <c r="BA677" s="1"/>
  <c r="AU684"/>
  <c r="BA684" s="1"/>
  <c r="AU683"/>
  <c r="BA683" s="1"/>
  <c r="AU681"/>
  <c r="BA681" s="1"/>
  <c r="AU678"/>
  <c r="BA678" s="1"/>
  <c r="AU686"/>
  <c r="BA686" s="1"/>
  <c r="AU672"/>
  <c r="BA672" s="1"/>
  <c r="AU666"/>
  <c r="BA666" s="1"/>
  <c r="AU673"/>
  <c r="BA673" s="1"/>
  <c r="AU663"/>
  <c r="BA663" s="1"/>
  <c r="AU667"/>
  <c r="BA667" s="1"/>
  <c r="AU670"/>
  <c r="BA670" s="1"/>
  <c r="AU662"/>
  <c r="BA662" s="1"/>
  <c r="AU668"/>
  <c r="BA668" s="1"/>
  <c r="AU671"/>
  <c r="BA671" s="1"/>
  <c r="AU664"/>
  <c r="BA664" s="1"/>
  <c r="AU665"/>
  <c r="BA665" s="1"/>
  <c r="AU669"/>
  <c r="BA669" s="1"/>
  <c r="AJN661"/>
  <c r="AJT661" s="1"/>
  <c r="AJN684"/>
  <c r="AJT684" s="1"/>
  <c r="AJN685"/>
  <c r="AJT685" s="1"/>
  <c r="AJN674"/>
  <c r="AJT674" s="1"/>
  <c r="AJN683"/>
  <c r="AJT683" s="1"/>
  <c r="AJN678"/>
  <c r="AJT678" s="1"/>
  <c r="AJN677"/>
  <c r="AJT677" s="1"/>
  <c r="AJN686"/>
  <c r="AJT686" s="1"/>
  <c r="AJN679"/>
  <c r="AJT679" s="1"/>
  <c r="AJN680"/>
  <c r="AJT680" s="1"/>
  <c r="AJN681"/>
  <c r="AJT681" s="1"/>
  <c r="AJN682"/>
  <c r="AJT682" s="1"/>
  <c r="AJN672"/>
  <c r="AJT672" s="1"/>
  <c r="AJN666"/>
  <c r="AJT666" s="1"/>
  <c r="AJN673"/>
  <c r="AJT673" s="1"/>
  <c r="AJN663"/>
  <c r="AJT663" s="1"/>
  <c r="AJN667"/>
  <c r="AJT667" s="1"/>
  <c r="AJN670"/>
  <c r="AJT670" s="1"/>
  <c r="AJN662"/>
  <c r="AJT662" s="1"/>
  <c r="AJN668"/>
  <c r="AJT668" s="1"/>
  <c r="AJN671"/>
  <c r="AJT671" s="1"/>
  <c r="AJN664"/>
  <c r="AJT664" s="1"/>
  <c r="AJN665"/>
  <c r="AJT665" s="1"/>
  <c r="AJN669"/>
  <c r="AJT669" s="1"/>
  <c r="JR684"/>
  <c r="JX684" s="1"/>
  <c r="JR678"/>
  <c r="JX678" s="1"/>
  <c r="JR674"/>
  <c r="JX674" s="1"/>
  <c r="JR686"/>
  <c r="JX686" s="1"/>
  <c r="JR679"/>
  <c r="JX679" s="1"/>
  <c r="JR677"/>
  <c r="JX677" s="1"/>
  <c r="JR681"/>
  <c r="JX681" s="1"/>
  <c r="JR682"/>
  <c r="JX682" s="1"/>
  <c r="JR680"/>
  <c r="JX680" s="1"/>
  <c r="JR685"/>
  <c r="JX685" s="1"/>
  <c r="JR683"/>
  <c r="JX683" s="1"/>
  <c r="JR662"/>
  <c r="JX662" s="1"/>
  <c r="JR668"/>
  <c r="JX668" s="1"/>
  <c r="JR672"/>
  <c r="JX672" s="1"/>
  <c r="JR666"/>
  <c r="JX666" s="1"/>
  <c r="JR673"/>
  <c r="JX673" s="1"/>
  <c r="JR663"/>
  <c r="JX663" s="1"/>
  <c r="JR667"/>
  <c r="JX667" s="1"/>
  <c r="JR664"/>
  <c r="JX664" s="1"/>
  <c r="JR661"/>
  <c r="JX661" s="1"/>
  <c r="JR671"/>
  <c r="JX671" s="1"/>
  <c r="JR670"/>
  <c r="JX670" s="1"/>
  <c r="JR665"/>
  <c r="JX665" s="1"/>
  <c r="JR669"/>
  <c r="JX669" s="1"/>
  <c r="VU684"/>
  <c r="WA684" s="1"/>
  <c r="VU683"/>
  <c r="WA683" s="1"/>
  <c r="VU681"/>
  <c r="WA681" s="1"/>
  <c r="VU678"/>
  <c r="WA678" s="1"/>
  <c r="VU686"/>
  <c r="WA686" s="1"/>
  <c r="VU685"/>
  <c r="WA685" s="1"/>
  <c r="VU679"/>
  <c r="WA679" s="1"/>
  <c r="VU674"/>
  <c r="WA674" s="1"/>
  <c r="VU680"/>
  <c r="WA680" s="1"/>
  <c r="VU682"/>
  <c r="WA682" s="1"/>
  <c r="VU677"/>
  <c r="WA677" s="1"/>
  <c r="VU672"/>
  <c r="WA672" s="1"/>
  <c r="VU666"/>
  <c r="WA666" s="1"/>
  <c r="VU663"/>
  <c r="WA663" s="1"/>
  <c r="VU667"/>
  <c r="WA667" s="1"/>
  <c r="VU671"/>
  <c r="WA671" s="1"/>
  <c r="VU664"/>
  <c r="WA664" s="1"/>
  <c r="VU661"/>
  <c r="WA661" s="1"/>
  <c r="VU665"/>
  <c r="WA665" s="1"/>
  <c r="VU669"/>
  <c r="WA669" s="1"/>
  <c r="VU662"/>
  <c r="WA662" s="1"/>
  <c r="VU668"/>
  <c r="WA668" s="1"/>
  <c r="VU673"/>
  <c r="WA673" s="1"/>
  <c r="VU670"/>
  <c r="WA670" s="1"/>
  <c r="AIS683"/>
  <c r="AIY683" s="1"/>
  <c r="AIS678"/>
  <c r="AIY678" s="1"/>
  <c r="AIS677"/>
  <c r="AIY677" s="1"/>
  <c r="AIS686"/>
  <c r="AIY686" s="1"/>
  <c r="AIS679"/>
  <c r="AIY679" s="1"/>
  <c r="AIS680"/>
  <c r="AIY680" s="1"/>
  <c r="AIS681"/>
  <c r="AIY681" s="1"/>
  <c r="AIS682"/>
  <c r="AIY682" s="1"/>
  <c r="AIS684"/>
  <c r="AIY684" s="1"/>
  <c r="AIS685"/>
  <c r="AIY685" s="1"/>
  <c r="AIS674"/>
  <c r="AIY674" s="1"/>
  <c r="AIS668"/>
  <c r="AIY668" s="1"/>
  <c r="AIS666"/>
  <c r="AIY666" s="1"/>
  <c r="AIS664"/>
  <c r="AIY664" s="1"/>
  <c r="AIS661"/>
  <c r="AIY661" s="1"/>
  <c r="AIS662"/>
  <c r="AIY662" s="1"/>
  <c r="AIS672"/>
  <c r="AIY672" s="1"/>
  <c r="AIS673"/>
  <c r="AIY673" s="1"/>
  <c r="AIS663"/>
  <c r="AIY663" s="1"/>
  <c r="AIS667"/>
  <c r="AIY667" s="1"/>
  <c r="AIS671"/>
  <c r="AIY671" s="1"/>
  <c r="AIS670"/>
  <c r="AIY670" s="1"/>
  <c r="AIS665"/>
  <c r="AIY665" s="1"/>
  <c r="AIS669"/>
  <c r="AIY669" s="1"/>
  <c r="IW661"/>
  <c r="JC661" s="1"/>
  <c r="IW681"/>
  <c r="JC681" s="1"/>
  <c r="IW679"/>
  <c r="JC679" s="1"/>
  <c r="IW677"/>
  <c r="JC677" s="1"/>
  <c r="IW684"/>
  <c r="JC684" s="1"/>
  <c r="IW682"/>
  <c r="JC682" s="1"/>
  <c r="IW680"/>
  <c r="JC680" s="1"/>
  <c r="IW685"/>
  <c r="JC685" s="1"/>
  <c r="IW683"/>
  <c r="JC683" s="1"/>
  <c r="IW686"/>
  <c r="JC686" s="1"/>
  <c r="IW678"/>
  <c r="JC678" s="1"/>
  <c r="IW674"/>
  <c r="JC674" s="1"/>
  <c r="IW662"/>
  <c r="JC662" s="1"/>
  <c r="IW663"/>
  <c r="JC663" s="1"/>
  <c r="IW667"/>
  <c r="JC667" s="1"/>
  <c r="IW671"/>
  <c r="JC671" s="1"/>
  <c r="IW670"/>
  <c r="JC670" s="1"/>
  <c r="IW665"/>
  <c r="JC665" s="1"/>
  <c r="IW669"/>
  <c r="JC669" s="1"/>
  <c r="IW668"/>
  <c r="JC668" s="1"/>
  <c r="IW672"/>
  <c r="JC672" s="1"/>
  <c r="IW666"/>
  <c r="JC666" s="1"/>
  <c r="IW673"/>
  <c r="JC673" s="1"/>
  <c r="IW664"/>
  <c r="JC664" s="1"/>
  <c r="YF661"/>
  <c r="YL661" s="1"/>
  <c r="YF680"/>
  <c r="YL680" s="1"/>
  <c r="YF682"/>
  <c r="YL682" s="1"/>
  <c r="YF677"/>
  <c r="YL677" s="1"/>
  <c r="YF684"/>
  <c r="YL684" s="1"/>
  <c r="YF683"/>
  <c r="YL683" s="1"/>
  <c r="YF681"/>
  <c r="YL681" s="1"/>
  <c r="YF678"/>
  <c r="YL678" s="1"/>
  <c r="YF686"/>
  <c r="YL686" s="1"/>
  <c r="YF685"/>
  <c r="YL685" s="1"/>
  <c r="YF679"/>
  <c r="YL679" s="1"/>
  <c r="YF674"/>
  <c r="YL674" s="1"/>
  <c r="YF662"/>
  <c r="YL662" s="1"/>
  <c r="YF668"/>
  <c r="YL668" s="1"/>
  <c r="YF673"/>
  <c r="YL673" s="1"/>
  <c r="YF663"/>
  <c r="YL663" s="1"/>
  <c r="YF667"/>
  <c r="YL667" s="1"/>
  <c r="YF671"/>
  <c r="YL671" s="1"/>
  <c r="YF664"/>
  <c r="YL664" s="1"/>
  <c r="YF670"/>
  <c r="YL670" s="1"/>
  <c r="YF665"/>
  <c r="YL665" s="1"/>
  <c r="YF669"/>
  <c r="YL669" s="1"/>
  <c r="YF672"/>
  <c r="YL672" s="1"/>
  <c r="YF666"/>
  <c r="YL666" s="1"/>
  <c r="ARP683"/>
  <c r="ARV683" s="1"/>
  <c r="ARP678"/>
  <c r="ARV678" s="1"/>
  <c r="ARP677"/>
  <c r="ARV677" s="1"/>
  <c r="ARP686"/>
  <c r="ARV686" s="1"/>
  <c r="ARP679"/>
  <c r="ARV679" s="1"/>
  <c r="ARP680"/>
  <c r="ARV680" s="1"/>
  <c r="ARP681"/>
  <c r="ARV681" s="1"/>
  <c r="ARP682"/>
  <c r="ARV682" s="1"/>
  <c r="ARP684"/>
  <c r="ARV684" s="1"/>
  <c r="ARP685"/>
  <c r="ARV685" s="1"/>
  <c r="ARP674"/>
  <c r="ARV674" s="1"/>
  <c r="ARP662"/>
  <c r="ARV662" s="1"/>
  <c r="ARP668"/>
  <c r="ARV668" s="1"/>
  <c r="ARP673"/>
  <c r="ARV673" s="1"/>
  <c r="ARP670"/>
  <c r="ARV670" s="1"/>
  <c r="ARP672"/>
  <c r="ARV672" s="1"/>
  <c r="ARP666"/>
  <c r="ARV666" s="1"/>
  <c r="ARP663"/>
  <c r="ARV663" s="1"/>
  <c r="ARP667"/>
  <c r="ARV667" s="1"/>
  <c r="ARP671"/>
  <c r="ARV671" s="1"/>
  <c r="ARP664"/>
  <c r="ARV664" s="1"/>
  <c r="ARP661"/>
  <c r="ARV661" s="1"/>
  <c r="ARP665"/>
  <c r="ARV665" s="1"/>
  <c r="ARP669"/>
  <c r="ARV669" s="1"/>
  <c r="RT686"/>
  <c r="RZ686" s="1"/>
  <c r="RT678"/>
  <c r="RZ678" s="1"/>
  <c r="RT674"/>
  <c r="RZ674" s="1"/>
  <c r="RT681"/>
  <c r="RZ681" s="1"/>
  <c r="RT679"/>
  <c r="RZ679" s="1"/>
  <c r="RT677"/>
  <c r="RZ677" s="1"/>
  <c r="RT684"/>
  <c r="RZ684" s="1"/>
  <c r="RT682"/>
  <c r="RZ682" s="1"/>
  <c r="RT680"/>
  <c r="RZ680" s="1"/>
  <c r="RT685"/>
  <c r="RZ685" s="1"/>
  <c r="RT683"/>
  <c r="RZ683" s="1"/>
  <c r="RT662"/>
  <c r="RZ662" s="1"/>
  <c r="RT668"/>
  <c r="RZ668" s="1"/>
  <c r="RT672"/>
  <c r="RZ672" s="1"/>
  <c r="RT673"/>
  <c r="RZ673" s="1"/>
  <c r="RT663"/>
  <c r="RZ663" s="1"/>
  <c r="RT667"/>
  <c r="RZ667" s="1"/>
  <c r="RT671"/>
  <c r="RZ671" s="1"/>
  <c r="RT664"/>
  <c r="RZ664" s="1"/>
  <c r="RT670"/>
  <c r="RZ670" s="1"/>
  <c r="RT661"/>
  <c r="RZ661" s="1"/>
  <c r="RT665"/>
  <c r="RZ665" s="1"/>
  <c r="RT669"/>
  <c r="RZ669" s="1"/>
  <c r="RT666"/>
  <c r="RZ666" s="1"/>
  <c r="X681"/>
  <c r="AD681" s="1"/>
  <c r="X683"/>
  <c r="AD683" s="1"/>
  <c r="X674"/>
  <c r="AD674" s="1"/>
  <c r="X684"/>
  <c r="AD684" s="1"/>
  <c r="X679"/>
  <c r="AD679" s="1"/>
  <c r="X686"/>
  <c r="AD686" s="1"/>
  <c r="X680"/>
  <c r="AD680" s="1"/>
  <c r="X682"/>
  <c r="AD682" s="1"/>
  <c r="X677"/>
  <c r="AD677" s="1"/>
  <c r="X685"/>
  <c r="AD685" s="1"/>
  <c r="X678"/>
  <c r="AD678" s="1"/>
  <c r="X662"/>
  <c r="AD662" s="1"/>
  <c r="X668"/>
  <c r="AD668" s="1"/>
  <c r="X672"/>
  <c r="AD672" s="1"/>
  <c r="X663"/>
  <c r="AD663" s="1"/>
  <c r="X667"/>
  <c r="AD667" s="1"/>
  <c r="X671"/>
  <c r="AD671" s="1"/>
  <c r="X664"/>
  <c r="AD664" s="1"/>
  <c r="X673"/>
  <c r="AD673" s="1"/>
  <c r="X666"/>
  <c r="AD666" s="1"/>
  <c r="X670"/>
  <c r="AD670" s="1"/>
  <c r="X661"/>
  <c r="AD661" s="1"/>
  <c r="X665"/>
  <c r="AD665" s="1"/>
  <c r="X669"/>
  <c r="AD669" s="1"/>
  <c r="Z680"/>
  <c r="AF680" s="1"/>
  <c r="Z683"/>
  <c r="AF683" s="1"/>
  <c r="Z681"/>
  <c r="AF681" s="1"/>
  <c r="Z678"/>
  <c r="AF678" s="1"/>
  <c r="Z686"/>
  <c r="AF686" s="1"/>
  <c r="Z684"/>
  <c r="AF684" s="1"/>
  <c r="Z679"/>
  <c r="AF679" s="1"/>
  <c r="Z674"/>
  <c r="AF674" s="1"/>
  <c r="Z685"/>
  <c r="AF685" s="1"/>
  <c r="Z682"/>
  <c r="AF682" s="1"/>
  <c r="Z677"/>
  <c r="AF677" s="1"/>
  <c r="Z662"/>
  <c r="AF662" s="1"/>
  <c r="Z668"/>
  <c r="AF668" s="1"/>
  <c r="Z672"/>
  <c r="AF672" s="1"/>
  <c r="Z666"/>
  <c r="AF666" s="1"/>
  <c r="Z673"/>
  <c r="AF673" s="1"/>
  <c r="Z663"/>
  <c r="AF663" s="1"/>
  <c r="Z667"/>
  <c r="AF667" s="1"/>
  <c r="Z671"/>
  <c r="AF671" s="1"/>
  <c r="Z664"/>
  <c r="AF664" s="1"/>
  <c r="Z670"/>
  <c r="AF670" s="1"/>
  <c r="Z661"/>
  <c r="AF661" s="1"/>
  <c r="Z665"/>
  <c r="AF665" s="1"/>
  <c r="Z669"/>
  <c r="AF669" s="1"/>
  <c r="ALC661"/>
  <c r="ALI661" s="1"/>
  <c r="ALC677"/>
  <c r="ALI677" s="1"/>
  <c r="ALC686"/>
  <c r="ALI686" s="1"/>
  <c r="ALC678"/>
  <c r="ALI678" s="1"/>
  <c r="ALC681"/>
  <c r="ALI681" s="1"/>
  <c r="ALC680"/>
  <c r="ALI680" s="1"/>
  <c r="ALC679"/>
  <c r="ALI679" s="1"/>
  <c r="ALC685"/>
  <c r="ALI685" s="1"/>
  <c r="ALC684"/>
  <c r="ALI684" s="1"/>
  <c r="ALC682"/>
  <c r="ALI682" s="1"/>
  <c r="ALC683"/>
  <c r="ALI683" s="1"/>
  <c r="ALC674"/>
  <c r="ALI674" s="1"/>
  <c r="ALC670"/>
  <c r="ALI670" s="1"/>
  <c r="ALC662"/>
  <c r="ALI662" s="1"/>
  <c r="ALC663"/>
  <c r="ALI663" s="1"/>
  <c r="ALC667"/>
  <c r="ALI667" s="1"/>
  <c r="ALC664"/>
  <c r="ALI664" s="1"/>
  <c r="ALC673"/>
  <c r="ALI673" s="1"/>
  <c r="ALC666"/>
  <c r="ALI666" s="1"/>
  <c r="ALC665"/>
  <c r="ALI665" s="1"/>
  <c r="ALC669"/>
  <c r="ALI669" s="1"/>
  <c r="ALC668"/>
  <c r="ALI668" s="1"/>
  <c r="ALC672"/>
  <c r="ALI672" s="1"/>
  <c r="ALC671"/>
  <c r="ALI671" s="1"/>
  <c r="LG683"/>
  <c r="LM683" s="1"/>
  <c r="LG685"/>
  <c r="LM685" s="1"/>
  <c r="LG678"/>
  <c r="LM678" s="1"/>
  <c r="LG677"/>
  <c r="LM677" s="1"/>
  <c r="LG686"/>
  <c r="LM686" s="1"/>
  <c r="LG679"/>
  <c r="LM679" s="1"/>
  <c r="LG681"/>
  <c r="LM681" s="1"/>
  <c r="LG680"/>
  <c r="LM680" s="1"/>
  <c r="LG682"/>
  <c r="LM682" s="1"/>
  <c r="LG684"/>
  <c r="LM684" s="1"/>
  <c r="LG674"/>
  <c r="LM674" s="1"/>
  <c r="LG670"/>
  <c r="LM670" s="1"/>
  <c r="LG662"/>
  <c r="LM662" s="1"/>
  <c r="LG663"/>
  <c r="LM663" s="1"/>
  <c r="LG667"/>
  <c r="LM667" s="1"/>
  <c r="LG664"/>
  <c r="LM664" s="1"/>
  <c r="LG673"/>
  <c r="LM673" s="1"/>
  <c r="LG666"/>
  <c r="LM666" s="1"/>
  <c r="LG661"/>
  <c r="LM661" s="1"/>
  <c r="LG665"/>
  <c r="LM665" s="1"/>
  <c r="LG669"/>
  <c r="LM669" s="1"/>
  <c r="LG668"/>
  <c r="LM668" s="1"/>
  <c r="LG672"/>
  <c r="LM672" s="1"/>
  <c r="LG671"/>
  <c r="LM671" s="1"/>
  <c r="AAP661"/>
  <c r="AAV661" s="1"/>
  <c r="AAP683"/>
  <c r="AAV683" s="1"/>
  <c r="AAP680"/>
  <c r="AAV680" s="1"/>
  <c r="AAP678"/>
  <c r="AAV678" s="1"/>
  <c r="AAP686"/>
  <c r="AAV686" s="1"/>
  <c r="AAP681"/>
  <c r="AAV681" s="1"/>
  <c r="AAP679"/>
  <c r="AAV679" s="1"/>
  <c r="AAP677"/>
  <c r="AAV677" s="1"/>
  <c r="AAP685"/>
  <c r="AAV685" s="1"/>
  <c r="AAP682"/>
  <c r="AAV682" s="1"/>
  <c r="AAP684"/>
  <c r="AAV684" s="1"/>
  <c r="AAP674"/>
  <c r="AAV674" s="1"/>
  <c r="AAP670"/>
  <c r="AAV670" s="1"/>
  <c r="AAP662"/>
  <c r="AAV662" s="1"/>
  <c r="AAP663"/>
  <c r="AAV663" s="1"/>
  <c r="AAP667"/>
  <c r="AAV667" s="1"/>
  <c r="AAP664"/>
  <c r="AAV664" s="1"/>
  <c r="AAP673"/>
  <c r="AAV673" s="1"/>
  <c r="AAP666"/>
  <c r="AAV666" s="1"/>
  <c r="AAP665"/>
  <c r="AAV665" s="1"/>
  <c r="AAP669"/>
  <c r="AAV669" s="1"/>
  <c r="AAP668"/>
  <c r="AAV668" s="1"/>
  <c r="AAP672"/>
  <c r="AAV672" s="1"/>
  <c r="AAP671"/>
  <c r="AAV671" s="1"/>
  <c r="ATZ682"/>
  <c r="AUF682" s="1"/>
  <c r="ATZ685"/>
  <c r="AUF685" s="1"/>
  <c r="ATZ674"/>
  <c r="AUF674" s="1"/>
  <c r="ATZ677"/>
  <c r="AUF677" s="1"/>
  <c r="ATZ683"/>
  <c r="AUF683" s="1"/>
  <c r="ATZ678"/>
  <c r="AUF678" s="1"/>
  <c r="ATZ680"/>
  <c r="AUF680" s="1"/>
  <c r="ATZ686"/>
  <c r="AUF686" s="1"/>
  <c r="ATZ679"/>
  <c r="AUF679" s="1"/>
  <c r="ATZ681"/>
  <c r="AUF681" s="1"/>
  <c r="ATZ684"/>
  <c r="AUF684" s="1"/>
  <c r="ATZ670"/>
  <c r="AUF670" s="1"/>
  <c r="ATZ661"/>
  <c r="AUF661" s="1"/>
  <c r="ATZ662"/>
  <c r="AUF662" s="1"/>
  <c r="ATZ663"/>
  <c r="AUF663" s="1"/>
  <c r="ATZ667"/>
  <c r="AUF667" s="1"/>
  <c r="ATZ664"/>
  <c r="AUF664" s="1"/>
  <c r="ATZ673"/>
  <c r="AUF673" s="1"/>
  <c r="ATZ666"/>
  <c r="AUF666" s="1"/>
  <c r="ATZ665"/>
  <c r="AUF665" s="1"/>
  <c r="ATZ669"/>
  <c r="AUF669" s="1"/>
  <c r="ATZ668"/>
  <c r="AUF668" s="1"/>
  <c r="ATZ672"/>
  <c r="AUF672" s="1"/>
  <c r="ATZ671"/>
  <c r="AUF671" s="1"/>
  <c r="UD661"/>
  <c r="UJ661" s="1"/>
  <c r="UD682"/>
  <c r="UJ682" s="1"/>
  <c r="UD684"/>
  <c r="UJ684" s="1"/>
  <c r="UD674"/>
  <c r="UJ674" s="1"/>
  <c r="UD683"/>
  <c r="UJ683" s="1"/>
  <c r="UD685"/>
  <c r="UJ685" s="1"/>
  <c r="UD678"/>
  <c r="UJ678" s="1"/>
  <c r="UD677"/>
  <c r="UJ677" s="1"/>
  <c r="UD686"/>
  <c r="UJ686" s="1"/>
  <c r="UD679"/>
  <c r="UJ679" s="1"/>
  <c r="UD681"/>
  <c r="UJ681" s="1"/>
  <c r="UD680"/>
  <c r="UJ680" s="1"/>
  <c r="UD670"/>
  <c r="UJ670" s="1"/>
  <c r="UD662"/>
  <c r="UJ662" s="1"/>
  <c r="UD663"/>
  <c r="UJ663" s="1"/>
  <c r="UD667"/>
  <c r="UJ667" s="1"/>
  <c r="UD664"/>
  <c r="UJ664" s="1"/>
  <c r="UD673"/>
  <c r="UJ673" s="1"/>
  <c r="UD666"/>
  <c r="UJ666" s="1"/>
  <c r="UD665"/>
  <c r="UJ665" s="1"/>
  <c r="UD669"/>
  <c r="UJ669" s="1"/>
  <c r="UD668"/>
  <c r="UJ668" s="1"/>
  <c r="UD672"/>
  <c r="UJ672" s="1"/>
  <c r="UD671"/>
  <c r="UJ671" s="1"/>
  <c r="HF661"/>
  <c r="HL661" s="1"/>
  <c r="HF682"/>
  <c r="HL682" s="1"/>
  <c r="HF685"/>
  <c r="HL685" s="1"/>
  <c r="HF674"/>
  <c r="HL674" s="1"/>
  <c r="HF683"/>
  <c r="HL683" s="1"/>
  <c r="HF686"/>
  <c r="HL686" s="1"/>
  <c r="HF678"/>
  <c r="HL678" s="1"/>
  <c r="HF677"/>
  <c r="HL677" s="1"/>
  <c r="HF680"/>
  <c r="HL680" s="1"/>
  <c r="HF679"/>
  <c r="HL679" s="1"/>
  <c r="HF681"/>
  <c r="HL681" s="1"/>
  <c r="HF684"/>
  <c r="HL684" s="1"/>
  <c r="HF670"/>
  <c r="HL670" s="1"/>
  <c r="HF662"/>
  <c r="HL662" s="1"/>
  <c r="HF663"/>
  <c r="HL663" s="1"/>
  <c r="HF667"/>
  <c r="HL667" s="1"/>
  <c r="HF664"/>
  <c r="HL664" s="1"/>
  <c r="HF673"/>
  <c r="HL673" s="1"/>
  <c r="HF666"/>
  <c r="HL666" s="1"/>
  <c r="HF665"/>
  <c r="HL665" s="1"/>
  <c r="HF669"/>
  <c r="HL669" s="1"/>
  <c r="HF668"/>
  <c r="HL668" s="1"/>
  <c r="HF672"/>
  <c r="HL672" s="1"/>
  <c r="HF671"/>
  <c r="HL671" s="1"/>
  <c r="WO682"/>
  <c r="WU682" s="1"/>
  <c r="WO680"/>
  <c r="WU680" s="1"/>
  <c r="WO674"/>
  <c r="WU674" s="1"/>
  <c r="WO683"/>
  <c r="WU683" s="1"/>
  <c r="WO684"/>
  <c r="WU684" s="1"/>
  <c r="WO678"/>
  <c r="WU678" s="1"/>
  <c r="WO686"/>
  <c r="WU686" s="1"/>
  <c r="WO681"/>
  <c r="WU681" s="1"/>
  <c r="WO679"/>
  <c r="WU679" s="1"/>
  <c r="WO677"/>
  <c r="WU677" s="1"/>
  <c r="WO685"/>
  <c r="WU685" s="1"/>
  <c r="WO670"/>
  <c r="WU670" s="1"/>
  <c r="WO666"/>
  <c r="WU666" s="1"/>
  <c r="WO669"/>
  <c r="WU669" s="1"/>
  <c r="WO667"/>
  <c r="WU667" s="1"/>
  <c r="WO671"/>
  <c r="WU671" s="1"/>
  <c r="WO664"/>
  <c r="WU664" s="1"/>
  <c r="WO673"/>
  <c r="WU673" s="1"/>
  <c r="WO661"/>
  <c r="WU661" s="1"/>
  <c r="WO665"/>
  <c r="WU665" s="1"/>
  <c r="WO662"/>
  <c r="WU662" s="1"/>
  <c r="WO668"/>
  <c r="WU668" s="1"/>
  <c r="WO672"/>
  <c r="WU672" s="1"/>
  <c r="WO663"/>
  <c r="WU663" s="1"/>
  <c r="ATE661"/>
  <c r="ATK661" s="1"/>
  <c r="ATE679"/>
  <c r="ATK679" s="1"/>
  <c r="ATE685"/>
  <c r="ATK685" s="1"/>
  <c r="ATE684"/>
  <c r="ATK684" s="1"/>
  <c r="ATE682"/>
  <c r="ATK682" s="1"/>
  <c r="ATE683"/>
  <c r="ATK683" s="1"/>
  <c r="ATE674"/>
  <c r="ATK674" s="1"/>
  <c r="ATE677"/>
  <c r="ATK677" s="1"/>
  <c r="ATE686"/>
  <c r="ATK686" s="1"/>
  <c r="ATE678"/>
  <c r="ATK678" s="1"/>
  <c r="ATE681"/>
  <c r="ATK681" s="1"/>
  <c r="ATE680"/>
  <c r="ATK680" s="1"/>
  <c r="ATE664"/>
  <c r="ATK664" s="1"/>
  <c r="ATE670"/>
  <c r="ATK670" s="1"/>
  <c r="ATE673"/>
  <c r="ATK673" s="1"/>
  <c r="ATE666"/>
  <c r="ATK666" s="1"/>
  <c r="ATE665"/>
  <c r="ATK665" s="1"/>
  <c r="ATE669"/>
  <c r="ATK669" s="1"/>
  <c r="ATE662"/>
  <c r="ATK662" s="1"/>
  <c r="ATE668"/>
  <c r="ATK668" s="1"/>
  <c r="ATE672"/>
  <c r="ATK672" s="1"/>
  <c r="ATE663"/>
  <c r="ATK663" s="1"/>
  <c r="ATE667"/>
  <c r="ATK667" s="1"/>
  <c r="ATE671"/>
  <c r="ATK671" s="1"/>
  <c r="TI661"/>
  <c r="TO661" s="1"/>
  <c r="TI683"/>
  <c r="TO683" s="1"/>
  <c r="TI685"/>
  <c r="TO685" s="1"/>
  <c r="TI678"/>
  <c r="TO678" s="1"/>
  <c r="TI677"/>
  <c r="TO677" s="1"/>
  <c r="TI686"/>
  <c r="TO686" s="1"/>
  <c r="TI679"/>
  <c r="TO679" s="1"/>
  <c r="TI681"/>
  <c r="TO681" s="1"/>
  <c r="TI680"/>
  <c r="TO680" s="1"/>
  <c r="TI682"/>
  <c r="TO682" s="1"/>
  <c r="TI684"/>
  <c r="TO684" s="1"/>
  <c r="TI674"/>
  <c r="TO674" s="1"/>
  <c r="TI673"/>
  <c r="TO673" s="1"/>
  <c r="TI666"/>
  <c r="TO666" s="1"/>
  <c r="TI669"/>
  <c r="TO669" s="1"/>
  <c r="TI662"/>
  <c r="TO662" s="1"/>
  <c r="TI672"/>
  <c r="TO672" s="1"/>
  <c r="TI664"/>
  <c r="TO664" s="1"/>
  <c r="TI670"/>
  <c r="TO670" s="1"/>
  <c r="TI665"/>
  <c r="TO665" s="1"/>
  <c r="TI668"/>
  <c r="TO668" s="1"/>
  <c r="TI663"/>
  <c r="TO663" s="1"/>
  <c r="TI667"/>
  <c r="TO667" s="1"/>
  <c r="TI671"/>
  <c r="TO671" s="1"/>
  <c r="GK661"/>
  <c r="GQ661" s="1"/>
  <c r="GK683"/>
  <c r="GQ683" s="1"/>
  <c r="GK685"/>
  <c r="GQ685" s="1"/>
  <c r="GK678"/>
  <c r="GQ678" s="1"/>
  <c r="GK677"/>
  <c r="GQ677" s="1"/>
  <c r="GK686"/>
  <c r="GQ686" s="1"/>
  <c r="GK679"/>
  <c r="GQ679" s="1"/>
  <c r="GK681"/>
  <c r="GQ681" s="1"/>
  <c r="GK680"/>
  <c r="GQ680" s="1"/>
  <c r="GK682"/>
  <c r="GQ682" s="1"/>
  <c r="GK684"/>
  <c r="GQ684" s="1"/>
  <c r="GK674"/>
  <c r="GQ674" s="1"/>
  <c r="GK673"/>
  <c r="GQ673" s="1"/>
  <c r="GK666"/>
  <c r="GQ666" s="1"/>
  <c r="GK669"/>
  <c r="GQ669" s="1"/>
  <c r="GK662"/>
  <c r="GQ662" s="1"/>
  <c r="GK672"/>
  <c r="GQ672" s="1"/>
  <c r="GK664"/>
  <c r="GQ664" s="1"/>
  <c r="GK670"/>
  <c r="GQ670" s="1"/>
  <c r="GK665"/>
  <c r="GQ665" s="1"/>
  <c r="GK668"/>
  <c r="GQ668" s="1"/>
  <c r="GK663"/>
  <c r="GQ663" s="1"/>
  <c r="GK667"/>
  <c r="GQ667" s="1"/>
  <c r="GK671"/>
  <c r="GQ671" s="1"/>
  <c r="VT683"/>
  <c r="VZ683" s="1"/>
  <c r="VT684"/>
  <c r="VZ684" s="1"/>
  <c r="VT678"/>
  <c r="VZ678" s="1"/>
  <c r="VT686"/>
  <c r="VZ686" s="1"/>
  <c r="VT681"/>
  <c r="VZ681" s="1"/>
  <c r="VT679"/>
  <c r="VZ679" s="1"/>
  <c r="VT677"/>
  <c r="VZ677" s="1"/>
  <c r="VT685"/>
  <c r="VZ685" s="1"/>
  <c r="VT682"/>
  <c r="VZ682" s="1"/>
  <c r="VT680"/>
  <c r="VZ680" s="1"/>
  <c r="VT674"/>
  <c r="VZ674" s="1"/>
  <c r="VT673"/>
  <c r="VZ673" s="1"/>
  <c r="VT666"/>
  <c r="VZ666" s="1"/>
  <c r="VT665"/>
  <c r="VZ665" s="1"/>
  <c r="VT669"/>
  <c r="VZ669" s="1"/>
  <c r="VT662"/>
  <c r="VZ662" s="1"/>
  <c r="VT668"/>
  <c r="VZ668" s="1"/>
  <c r="VT672"/>
  <c r="VZ672" s="1"/>
  <c r="VT664"/>
  <c r="VZ664" s="1"/>
  <c r="VT670"/>
  <c r="VZ670" s="1"/>
  <c r="VT661"/>
  <c r="VZ661" s="1"/>
  <c r="VT663"/>
  <c r="VZ663" s="1"/>
  <c r="VT667"/>
  <c r="VZ667" s="1"/>
  <c r="VT671"/>
  <c r="VZ671" s="1"/>
  <c r="AIR661"/>
  <c r="AIX661" s="1"/>
  <c r="AIR678"/>
  <c r="AIX678" s="1"/>
  <c r="AIR680"/>
  <c r="AIX680" s="1"/>
  <c r="AIR686"/>
  <c r="AIX686" s="1"/>
  <c r="AIR679"/>
  <c r="AIX679" s="1"/>
  <c r="AIR681"/>
  <c r="AIX681" s="1"/>
  <c r="AIR684"/>
  <c r="AIX684" s="1"/>
  <c r="AIR682"/>
  <c r="AIX682" s="1"/>
  <c r="AIR685"/>
  <c r="AIX685" s="1"/>
  <c r="AIR674"/>
  <c r="AIX674" s="1"/>
  <c r="AIR677"/>
  <c r="AIX677" s="1"/>
  <c r="AIR683"/>
  <c r="AIX683" s="1"/>
  <c r="AIR664"/>
  <c r="AIX664" s="1"/>
  <c r="AIR670"/>
  <c r="AIX670" s="1"/>
  <c r="AIR665"/>
  <c r="AIX665" s="1"/>
  <c r="AIR668"/>
  <c r="AIX668" s="1"/>
  <c r="AIR663"/>
  <c r="AIX663" s="1"/>
  <c r="AIR667"/>
  <c r="AIX667" s="1"/>
  <c r="AIR671"/>
  <c r="AIX671" s="1"/>
  <c r="AIR673"/>
  <c r="AIX673" s="1"/>
  <c r="AIR666"/>
  <c r="AIX666" s="1"/>
  <c r="AIR669"/>
  <c r="AIX669" s="1"/>
  <c r="AIR662"/>
  <c r="AIX662" s="1"/>
  <c r="AIR672"/>
  <c r="AIX672" s="1"/>
  <c r="IV661"/>
  <c r="JB661" s="1"/>
  <c r="IV678"/>
  <c r="JB678" s="1"/>
  <c r="IV677"/>
  <c r="JB677" s="1"/>
  <c r="IV680"/>
  <c r="JB680" s="1"/>
  <c r="IV679"/>
  <c r="JB679" s="1"/>
  <c r="IV681"/>
  <c r="JB681" s="1"/>
  <c r="IV684"/>
  <c r="JB684" s="1"/>
  <c r="IV682"/>
  <c r="JB682" s="1"/>
  <c r="IV685"/>
  <c r="JB685" s="1"/>
  <c r="IV674"/>
  <c r="JB674" s="1"/>
  <c r="IV683"/>
  <c r="JB683" s="1"/>
  <c r="IV686"/>
  <c r="JB686" s="1"/>
  <c r="IV670"/>
  <c r="JB670" s="1"/>
  <c r="IV666"/>
  <c r="JB666" s="1"/>
  <c r="IV665"/>
  <c r="JB665" s="1"/>
  <c r="IV669"/>
  <c r="JB669" s="1"/>
  <c r="IV668"/>
  <c r="JB668" s="1"/>
  <c r="IV667"/>
  <c r="JB667" s="1"/>
  <c r="IV671"/>
  <c r="JB671" s="1"/>
  <c r="IV664"/>
  <c r="JB664" s="1"/>
  <c r="IV673"/>
  <c r="JB673" s="1"/>
  <c r="IV662"/>
  <c r="JB662" s="1"/>
  <c r="IV672"/>
  <c r="JB672" s="1"/>
  <c r="IV663"/>
  <c r="JB663" s="1"/>
  <c r="YE661"/>
  <c r="YK661" s="1"/>
  <c r="YE678"/>
  <c r="YK678" s="1"/>
  <c r="YE686"/>
  <c r="YK686" s="1"/>
  <c r="YE681"/>
  <c r="YK681" s="1"/>
  <c r="YE679"/>
  <c r="YK679" s="1"/>
  <c r="YE677"/>
  <c r="YK677" s="1"/>
  <c r="YE685"/>
  <c r="YK685" s="1"/>
  <c r="YE682"/>
  <c r="YK682" s="1"/>
  <c r="YE684"/>
  <c r="YK684" s="1"/>
  <c r="YE674"/>
  <c r="YK674" s="1"/>
  <c r="YE683"/>
  <c r="YK683" s="1"/>
  <c r="YE680"/>
  <c r="YK680" s="1"/>
  <c r="YE670"/>
  <c r="YK670" s="1"/>
  <c r="YE666"/>
  <c r="YK666" s="1"/>
  <c r="YE665"/>
  <c r="YK665" s="1"/>
  <c r="YE669"/>
  <c r="YK669" s="1"/>
  <c r="YE668"/>
  <c r="YK668" s="1"/>
  <c r="YE667"/>
  <c r="YK667" s="1"/>
  <c r="YE671"/>
  <c r="YK671" s="1"/>
  <c r="YE664"/>
  <c r="YK664" s="1"/>
  <c r="YE673"/>
  <c r="YK673" s="1"/>
  <c r="YE662"/>
  <c r="YK662" s="1"/>
  <c r="YE672"/>
  <c r="YK672" s="1"/>
  <c r="YE663"/>
  <c r="YK663" s="1"/>
  <c r="XI661"/>
  <c r="XO661" s="1"/>
  <c r="XI684"/>
  <c r="XO684" s="1"/>
  <c r="XI682"/>
  <c r="XO682" s="1"/>
  <c r="XI677"/>
  <c r="XO677" s="1"/>
  <c r="XI680"/>
  <c r="XO680" s="1"/>
  <c r="XI678"/>
  <c r="XO678" s="1"/>
  <c r="XI685"/>
  <c r="XO685" s="1"/>
  <c r="XI683"/>
  <c r="XO683" s="1"/>
  <c r="XI674"/>
  <c r="XO674" s="1"/>
  <c r="XI681"/>
  <c r="XO681" s="1"/>
  <c r="XI679"/>
  <c r="XO679" s="1"/>
  <c r="XI686"/>
  <c r="XO686" s="1"/>
  <c r="XI662"/>
  <c r="XO662" s="1"/>
  <c r="XI667"/>
  <c r="XO667" s="1"/>
  <c r="XI664"/>
  <c r="XO664" s="1"/>
  <c r="XI666"/>
  <c r="XO666" s="1"/>
  <c r="XI669"/>
  <c r="XO669" s="1"/>
  <c r="XI668"/>
  <c r="XO668" s="1"/>
  <c r="XI672"/>
  <c r="XO672" s="1"/>
  <c r="XI663"/>
  <c r="XO663" s="1"/>
  <c r="XI671"/>
  <c r="XO671" s="1"/>
  <c r="XI673"/>
  <c r="XO673" s="1"/>
  <c r="XI670"/>
  <c r="XO670" s="1"/>
  <c r="XI665"/>
  <c r="XO665" s="1"/>
  <c r="AQS686"/>
  <c r="AQY686" s="1"/>
  <c r="AQS678"/>
  <c r="AQY678" s="1"/>
  <c r="AQS677"/>
  <c r="AQY677" s="1"/>
  <c r="AQS683"/>
  <c r="AQY683" s="1"/>
  <c r="AQS685"/>
  <c r="AQY685" s="1"/>
  <c r="AQS684"/>
  <c r="AQY684" s="1"/>
  <c r="AQS681"/>
  <c r="AQY681" s="1"/>
  <c r="AQS674"/>
  <c r="AQY674" s="1"/>
  <c r="AQS680"/>
  <c r="AQY680" s="1"/>
  <c r="AQS679"/>
  <c r="AQY679" s="1"/>
  <c r="AQS682"/>
  <c r="AQY682" s="1"/>
  <c r="AQS662"/>
  <c r="AQY662" s="1"/>
  <c r="AQS668"/>
  <c r="AQY668" s="1"/>
  <c r="AQS663"/>
  <c r="AQY663" s="1"/>
  <c r="AQS673"/>
  <c r="AQY673" s="1"/>
  <c r="AQS661"/>
  <c r="AQY661" s="1"/>
  <c r="AQS672"/>
  <c r="AQY672" s="1"/>
  <c r="AQS667"/>
  <c r="AQY667" s="1"/>
  <c r="AQS671"/>
  <c r="AQY671" s="1"/>
  <c r="AQS664"/>
  <c r="AQY664" s="1"/>
  <c r="AQS666"/>
  <c r="AQY666" s="1"/>
  <c r="AQS670"/>
  <c r="AQY670" s="1"/>
  <c r="AQS665"/>
  <c r="AQY665" s="1"/>
  <c r="AQS669"/>
  <c r="AQY669" s="1"/>
  <c r="QW679"/>
  <c r="RC679" s="1"/>
  <c r="QW678"/>
  <c r="RC678" s="1"/>
  <c r="QW677"/>
  <c r="RC677" s="1"/>
  <c r="QW684"/>
  <c r="RC684" s="1"/>
  <c r="QW685"/>
  <c r="RC685" s="1"/>
  <c r="QW686"/>
  <c r="RC686" s="1"/>
  <c r="QW683"/>
  <c r="RC683" s="1"/>
  <c r="QW674"/>
  <c r="RC674" s="1"/>
  <c r="QW680"/>
  <c r="RC680" s="1"/>
  <c r="QW681"/>
  <c r="RC681" s="1"/>
  <c r="QW682"/>
  <c r="RC682" s="1"/>
  <c r="QW662"/>
  <c r="RC662" s="1"/>
  <c r="QW667"/>
  <c r="RC667" s="1"/>
  <c r="QW671"/>
  <c r="RC671" s="1"/>
  <c r="QW664"/>
  <c r="RC664" s="1"/>
  <c r="QW666"/>
  <c r="RC666" s="1"/>
  <c r="QW661"/>
  <c r="RC661" s="1"/>
  <c r="QW665"/>
  <c r="RC665" s="1"/>
  <c r="QW669"/>
  <c r="RC669" s="1"/>
  <c r="QW668"/>
  <c r="RC668" s="1"/>
  <c r="QW672"/>
  <c r="RC672" s="1"/>
  <c r="QW663"/>
  <c r="RC663" s="1"/>
  <c r="QW673"/>
  <c r="RC673" s="1"/>
  <c r="QW670"/>
  <c r="RC670" s="1"/>
  <c r="AGF661"/>
  <c r="AGL661" s="1"/>
  <c r="AGF685"/>
  <c r="AGL685" s="1"/>
  <c r="AGF682"/>
  <c r="AGL682" s="1"/>
  <c r="AGF677"/>
  <c r="AGL677" s="1"/>
  <c r="AGF683"/>
  <c r="AGL683" s="1"/>
  <c r="AGF678"/>
  <c r="AGL678" s="1"/>
  <c r="AGF681"/>
  <c r="AGL681" s="1"/>
  <c r="AGF679"/>
  <c r="AGL679" s="1"/>
  <c r="AGF674"/>
  <c r="AGL674" s="1"/>
  <c r="AGF684"/>
  <c r="AGL684" s="1"/>
  <c r="AGF680"/>
  <c r="AGL680" s="1"/>
  <c r="AGF686"/>
  <c r="AGL686" s="1"/>
  <c r="AGF662"/>
  <c r="AGL662" s="1"/>
  <c r="AGF667"/>
  <c r="AGL667" s="1"/>
  <c r="AGF671"/>
  <c r="AGL671" s="1"/>
  <c r="AGF664"/>
  <c r="AGL664" s="1"/>
  <c r="AGF666"/>
  <c r="AGL666" s="1"/>
  <c r="AGF665"/>
  <c r="AGL665" s="1"/>
  <c r="AGF669"/>
  <c r="AGL669" s="1"/>
  <c r="AGF668"/>
  <c r="AGL668" s="1"/>
  <c r="AGF672"/>
  <c r="AGL672" s="1"/>
  <c r="AGF663"/>
  <c r="AGL663" s="1"/>
  <c r="AGF673"/>
  <c r="AGL673" s="1"/>
  <c r="AGF670"/>
  <c r="AGL670" s="1"/>
  <c r="DY661"/>
  <c r="EE661" s="1"/>
  <c r="DY684"/>
  <c r="EE684" s="1"/>
  <c r="DY682"/>
  <c r="EE682" s="1"/>
  <c r="DY681"/>
  <c r="EE681" s="1"/>
  <c r="DY679"/>
  <c r="EE679" s="1"/>
  <c r="DY686"/>
  <c r="EE686" s="1"/>
  <c r="DY685"/>
  <c r="EE685" s="1"/>
  <c r="DY683"/>
  <c r="EE683" s="1"/>
  <c r="DY674"/>
  <c r="EE674" s="1"/>
  <c r="DY680"/>
  <c r="EE680" s="1"/>
  <c r="DY678"/>
  <c r="EE678" s="1"/>
  <c r="DY677"/>
  <c r="EE677" s="1"/>
  <c r="DY662"/>
  <c r="EE662" s="1"/>
  <c r="DY667"/>
  <c r="EE667" s="1"/>
  <c r="DY664"/>
  <c r="EE664" s="1"/>
  <c r="DY666"/>
  <c r="EE666" s="1"/>
  <c r="DY669"/>
  <c r="EE669" s="1"/>
  <c r="DY668"/>
  <c r="EE668" s="1"/>
  <c r="DY672"/>
  <c r="EE672" s="1"/>
  <c r="DY663"/>
  <c r="EE663" s="1"/>
  <c r="DY671"/>
  <c r="EE671" s="1"/>
  <c r="DY673"/>
  <c r="EE673" s="1"/>
  <c r="DY670"/>
  <c r="EE670" s="1"/>
  <c r="DY665"/>
  <c r="EE665" s="1"/>
  <c r="AMR661"/>
  <c r="AMX661" s="1"/>
  <c r="AMR686"/>
  <c r="AMX686" s="1"/>
  <c r="AMR678"/>
  <c r="AMX678" s="1"/>
  <c r="AMR677"/>
  <c r="AMX677" s="1"/>
  <c r="AMR683"/>
  <c r="AMX683" s="1"/>
  <c r="AMR685"/>
  <c r="AMX685" s="1"/>
  <c r="AMR684"/>
  <c r="AMX684" s="1"/>
  <c r="AMR681"/>
  <c r="AMX681" s="1"/>
  <c r="AMR674"/>
  <c r="AMX674" s="1"/>
  <c r="AMR680"/>
  <c r="AMX680" s="1"/>
  <c r="AMR679"/>
  <c r="AMX679" s="1"/>
  <c r="AMR682"/>
  <c r="AMX682" s="1"/>
  <c r="AMR662"/>
  <c r="AMX662" s="1"/>
  <c r="AMR668"/>
  <c r="AMX668" s="1"/>
  <c r="AMR663"/>
  <c r="AMX663" s="1"/>
  <c r="AMR667"/>
  <c r="AMX667" s="1"/>
  <c r="AMR672"/>
  <c r="AMX672" s="1"/>
  <c r="AMR671"/>
  <c r="AMX671" s="1"/>
  <c r="AMR664"/>
  <c r="AMX664" s="1"/>
  <c r="AMR673"/>
  <c r="AMX673" s="1"/>
  <c r="AMR666"/>
  <c r="AMX666" s="1"/>
  <c r="AMR670"/>
  <c r="AMX670" s="1"/>
  <c r="AMR665"/>
  <c r="AMX665" s="1"/>
  <c r="AMR669"/>
  <c r="AMX669" s="1"/>
  <c r="MV661"/>
  <c r="NB661" s="1"/>
  <c r="MV679"/>
  <c r="NB679" s="1"/>
  <c r="MV678"/>
  <c r="NB678" s="1"/>
  <c r="MV680"/>
  <c r="NB680" s="1"/>
  <c r="MV681"/>
  <c r="NB681" s="1"/>
  <c r="MV682"/>
  <c r="NB682" s="1"/>
  <c r="MV684"/>
  <c r="NB684" s="1"/>
  <c r="MV683"/>
  <c r="NB683" s="1"/>
  <c r="MV674"/>
  <c r="NB674" s="1"/>
  <c r="MV686"/>
  <c r="NB686" s="1"/>
  <c r="MV685"/>
  <c r="NB685" s="1"/>
  <c r="MV677"/>
  <c r="NB677" s="1"/>
  <c r="MV662"/>
  <c r="NB662" s="1"/>
  <c r="MV668"/>
  <c r="NB668" s="1"/>
  <c r="MV663"/>
  <c r="NB663" s="1"/>
  <c r="MV667"/>
  <c r="NB667" s="1"/>
  <c r="MV665"/>
  <c r="NB665" s="1"/>
  <c r="MV672"/>
  <c r="NB672" s="1"/>
  <c r="MV671"/>
  <c r="NB671" s="1"/>
  <c r="MV664"/>
  <c r="NB664" s="1"/>
  <c r="MV673"/>
  <c r="NB673" s="1"/>
  <c r="MV666"/>
  <c r="NB666" s="1"/>
  <c r="MV670"/>
  <c r="NB670" s="1"/>
  <c r="MV669"/>
  <c r="NB669" s="1"/>
  <c r="AFK681"/>
  <c r="AFQ681" s="1"/>
  <c r="AFK679"/>
  <c r="AFQ679" s="1"/>
  <c r="AFK674"/>
  <c r="AFQ674" s="1"/>
  <c r="AFK684"/>
  <c r="AFQ684" s="1"/>
  <c r="AFK680"/>
  <c r="AFQ680" s="1"/>
  <c r="AFK686"/>
  <c r="AFQ686" s="1"/>
  <c r="AFK685"/>
  <c r="AFQ685" s="1"/>
  <c r="AFK682"/>
  <c r="AFQ682" s="1"/>
  <c r="AFK677"/>
  <c r="AFQ677" s="1"/>
  <c r="AFK683"/>
  <c r="AFQ683" s="1"/>
  <c r="AFK678"/>
  <c r="AFQ678" s="1"/>
  <c r="AFK662"/>
  <c r="AFQ662" s="1"/>
  <c r="AFK667"/>
  <c r="AFQ667" s="1"/>
  <c r="AFK664"/>
  <c r="AFQ664" s="1"/>
  <c r="AFK666"/>
  <c r="AFQ666" s="1"/>
  <c r="AFK661"/>
  <c r="AFQ661" s="1"/>
  <c r="AFK669"/>
  <c r="AFQ669" s="1"/>
  <c r="AFK668"/>
  <c r="AFQ668" s="1"/>
  <c r="AFK672"/>
  <c r="AFQ672" s="1"/>
  <c r="AFK663"/>
  <c r="AFQ663" s="1"/>
  <c r="AFK671"/>
  <c r="AFQ671" s="1"/>
  <c r="AFK673"/>
  <c r="AFQ673" s="1"/>
  <c r="AFK670"/>
  <c r="AFQ670" s="1"/>
  <c r="AFK665"/>
  <c r="AFQ665" s="1"/>
  <c r="DD681"/>
  <c r="DJ681" s="1"/>
  <c r="DD683"/>
  <c r="DJ683" s="1"/>
  <c r="DD674"/>
  <c r="DJ674" s="1"/>
  <c r="DD684"/>
  <c r="DJ684" s="1"/>
  <c r="DD679"/>
  <c r="DJ679" s="1"/>
  <c r="DD686"/>
  <c r="DJ686" s="1"/>
  <c r="DD680"/>
  <c r="DJ680" s="1"/>
  <c r="DD682"/>
  <c r="DJ682" s="1"/>
  <c r="DD677"/>
  <c r="DJ677" s="1"/>
  <c r="DD685"/>
  <c r="DJ685" s="1"/>
  <c r="DD678"/>
  <c r="DJ678" s="1"/>
  <c r="DD662"/>
  <c r="DJ662" s="1"/>
  <c r="DD667"/>
  <c r="DJ667" s="1"/>
  <c r="DD671"/>
  <c r="DJ671" s="1"/>
  <c r="DD664"/>
  <c r="DJ664" s="1"/>
  <c r="DD666"/>
  <c r="DJ666" s="1"/>
  <c r="DD665"/>
  <c r="DJ665" s="1"/>
  <c r="DD669"/>
  <c r="DJ669" s="1"/>
  <c r="DD668"/>
  <c r="DJ668" s="1"/>
  <c r="DD672"/>
  <c r="DJ672" s="1"/>
  <c r="DD663"/>
  <c r="DJ663" s="1"/>
  <c r="DD673"/>
  <c r="DJ673" s="1"/>
  <c r="DD670"/>
  <c r="DJ670" s="1"/>
  <c r="DD661"/>
  <c r="DJ661" s="1"/>
  <c r="ALW661"/>
  <c r="AMC661" s="1"/>
  <c r="ALW686"/>
  <c r="AMC686" s="1"/>
  <c r="ALW678"/>
  <c r="AMC678" s="1"/>
  <c r="ALW677"/>
  <c r="AMC677" s="1"/>
  <c r="ALW683"/>
  <c r="AMC683" s="1"/>
  <c r="ALW685"/>
  <c r="AMC685" s="1"/>
  <c r="ALW684"/>
  <c r="AMC684" s="1"/>
  <c r="ALW681"/>
  <c r="AMC681" s="1"/>
  <c r="ALW674"/>
  <c r="AMC674" s="1"/>
  <c r="ALW680"/>
  <c r="AMC680" s="1"/>
  <c r="ALW679"/>
  <c r="AMC679" s="1"/>
  <c r="ALW682"/>
  <c r="AMC682" s="1"/>
  <c r="ALW662"/>
  <c r="AMC662" s="1"/>
  <c r="ALW664"/>
  <c r="AMC664" s="1"/>
  <c r="ALW673"/>
  <c r="AMC673" s="1"/>
  <c r="ALW666"/>
  <c r="AMC666" s="1"/>
  <c r="ALW669"/>
  <c r="AMC669" s="1"/>
  <c r="ALW668"/>
  <c r="AMC668" s="1"/>
  <c r="ALW672"/>
  <c r="AMC672" s="1"/>
  <c r="ALW663"/>
  <c r="AMC663" s="1"/>
  <c r="ALW667"/>
  <c r="AMC667" s="1"/>
  <c r="ALW671"/>
  <c r="AMC671" s="1"/>
  <c r="ALW670"/>
  <c r="AMC670" s="1"/>
  <c r="ALW665"/>
  <c r="AMC665" s="1"/>
  <c r="MA679"/>
  <c r="MG679" s="1"/>
  <c r="MA678"/>
  <c r="MG678" s="1"/>
  <c r="MA677"/>
  <c r="MG677" s="1"/>
  <c r="MA684"/>
  <c r="MG684" s="1"/>
  <c r="MA685"/>
  <c r="MG685" s="1"/>
  <c r="MA686"/>
  <c r="MG686" s="1"/>
  <c r="MA683"/>
  <c r="MG683" s="1"/>
  <c r="MA674"/>
  <c r="MG674" s="1"/>
  <c r="MA680"/>
  <c r="MG680" s="1"/>
  <c r="MA681"/>
  <c r="MG681" s="1"/>
  <c r="MA682"/>
  <c r="MG682" s="1"/>
  <c r="MA662"/>
  <c r="MG662" s="1"/>
  <c r="MA671"/>
  <c r="MG671" s="1"/>
  <c r="MA664"/>
  <c r="MG664" s="1"/>
  <c r="MA673"/>
  <c r="MG673" s="1"/>
  <c r="MA666"/>
  <c r="MG666" s="1"/>
  <c r="MA669"/>
  <c r="MG669" s="1"/>
  <c r="MA668"/>
  <c r="MG668" s="1"/>
  <c r="MA672"/>
  <c r="MG672" s="1"/>
  <c r="MA663"/>
  <c r="MG663" s="1"/>
  <c r="MA667"/>
  <c r="MG667" s="1"/>
  <c r="MA670"/>
  <c r="MG670" s="1"/>
  <c r="MA661"/>
  <c r="MG661" s="1"/>
  <c r="MA665"/>
  <c r="MG665" s="1"/>
  <c r="ABJ661"/>
  <c r="ABP661" s="1"/>
  <c r="ABJ684"/>
  <c r="ABP684" s="1"/>
  <c r="ABJ682"/>
  <c r="ABP682" s="1"/>
  <c r="ABJ677"/>
  <c r="ABP677" s="1"/>
  <c r="ABJ685"/>
  <c r="ABP685" s="1"/>
  <c r="ABJ678"/>
  <c r="ABP678" s="1"/>
  <c r="ABJ681"/>
  <c r="ABP681" s="1"/>
  <c r="ABJ683"/>
  <c r="ABP683" s="1"/>
  <c r="ABJ674"/>
  <c r="ABP674" s="1"/>
  <c r="ABJ680"/>
  <c r="ABP680" s="1"/>
  <c r="ABJ679"/>
  <c r="ABP679" s="1"/>
  <c r="ABJ686"/>
  <c r="ABP686" s="1"/>
  <c r="ABJ662"/>
  <c r="ABP662" s="1"/>
  <c r="ABJ668"/>
  <c r="ABP668" s="1"/>
  <c r="ABJ663"/>
  <c r="ABP663" s="1"/>
  <c r="ABJ673"/>
  <c r="ABP673" s="1"/>
  <c r="ABJ672"/>
  <c r="ABP672" s="1"/>
  <c r="ABJ667"/>
  <c r="ABP667" s="1"/>
  <c r="ABJ671"/>
  <c r="ABP671" s="1"/>
  <c r="ABJ664"/>
  <c r="ABP664" s="1"/>
  <c r="ABJ666"/>
  <c r="ABP666" s="1"/>
  <c r="ABJ670"/>
  <c r="ABP670" s="1"/>
  <c r="ABJ665"/>
  <c r="ABP665" s="1"/>
  <c r="ABJ669"/>
  <c r="ABP669" s="1"/>
  <c r="AUT661"/>
  <c r="AUZ661" s="1"/>
  <c r="AUT686"/>
  <c r="AUZ686" s="1"/>
  <c r="AUT678"/>
  <c r="AUZ678" s="1"/>
  <c r="AUT677"/>
  <c r="AUZ677" s="1"/>
  <c r="AUT683"/>
  <c r="AUZ683" s="1"/>
  <c r="AUT685"/>
  <c r="AUZ685" s="1"/>
  <c r="AUT684"/>
  <c r="AUZ684" s="1"/>
  <c r="AUT681"/>
  <c r="AUZ681" s="1"/>
  <c r="AUT674"/>
  <c r="AUZ674" s="1"/>
  <c r="AUT680"/>
  <c r="AUZ680" s="1"/>
  <c r="AUT679"/>
  <c r="AUZ679" s="1"/>
  <c r="AUT682"/>
  <c r="AUZ682" s="1"/>
  <c r="AUT662"/>
  <c r="AUZ662" s="1"/>
  <c r="AUT668"/>
  <c r="AUZ668" s="1"/>
  <c r="AUT663"/>
  <c r="AUZ663" s="1"/>
  <c r="AUT673"/>
  <c r="AUZ673" s="1"/>
  <c r="AUT672"/>
  <c r="AUZ672" s="1"/>
  <c r="AUT667"/>
  <c r="AUZ667" s="1"/>
  <c r="AUT671"/>
  <c r="AUZ671" s="1"/>
  <c r="AUT664"/>
  <c r="AUZ664" s="1"/>
  <c r="AUT666"/>
  <c r="AUZ666" s="1"/>
  <c r="AUT670"/>
  <c r="AUZ670" s="1"/>
  <c r="AUT665"/>
  <c r="AUZ665" s="1"/>
  <c r="AUT669"/>
  <c r="AUZ669" s="1"/>
  <c r="UX661"/>
  <c r="VD661" s="1"/>
  <c r="UX679"/>
  <c r="VD679" s="1"/>
  <c r="UX678"/>
  <c r="VD678" s="1"/>
  <c r="UX680"/>
  <c r="VD680" s="1"/>
  <c r="UX681"/>
  <c r="VD681" s="1"/>
  <c r="UX682"/>
  <c r="VD682" s="1"/>
  <c r="UX686"/>
  <c r="VD686" s="1"/>
  <c r="UX683"/>
  <c r="VD683" s="1"/>
  <c r="UX674"/>
  <c r="VD674" s="1"/>
  <c r="UX684"/>
  <c r="VD684" s="1"/>
  <c r="UX685"/>
  <c r="VD685" s="1"/>
  <c r="UX677"/>
  <c r="VD677" s="1"/>
  <c r="UX662"/>
  <c r="VD662" s="1"/>
  <c r="UX668"/>
  <c r="VD668" s="1"/>
  <c r="UX663"/>
  <c r="VD663" s="1"/>
  <c r="UX673"/>
  <c r="VD673" s="1"/>
  <c r="UX672"/>
  <c r="VD672" s="1"/>
  <c r="UX667"/>
  <c r="VD667" s="1"/>
  <c r="UX671"/>
  <c r="VD671" s="1"/>
  <c r="UX664"/>
  <c r="VD664" s="1"/>
  <c r="UX666"/>
  <c r="VD666" s="1"/>
  <c r="UX670"/>
  <c r="VD670" s="1"/>
  <c r="UX665"/>
  <c r="VD665" s="1"/>
  <c r="UX669"/>
  <c r="VD669" s="1"/>
  <c r="HZ661"/>
  <c r="IF661" s="1"/>
  <c r="HZ679"/>
  <c r="IF679" s="1"/>
  <c r="HZ678"/>
  <c r="IF678" s="1"/>
  <c r="HZ680"/>
  <c r="IF680" s="1"/>
  <c r="HZ681"/>
  <c r="IF681" s="1"/>
  <c r="HZ682"/>
  <c r="IF682" s="1"/>
  <c r="HZ686"/>
  <c r="IF686" s="1"/>
  <c r="HZ683"/>
  <c r="IF683" s="1"/>
  <c r="HZ674"/>
  <c r="IF674" s="1"/>
  <c r="HZ684"/>
  <c r="IF684" s="1"/>
  <c r="HZ685"/>
  <c r="IF685" s="1"/>
  <c r="HZ677"/>
  <c r="IF677" s="1"/>
  <c r="HZ662"/>
  <c r="IF662" s="1"/>
  <c r="HZ668"/>
  <c r="IF668" s="1"/>
  <c r="HZ663"/>
  <c r="IF663" s="1"/>
  <c r="HZ673"/>
  <c r="IF673" s="1"/>
  <c r="HZ672"/>
  <c r="IF672" s="1"/>
  <c r="HZ667"/>
  <c r="IF667" s="1"/>
  <c r="HZ671"/>
  <c r="IF671" s="1"/>
  <c r="HZ664"/>
  <c r="IF664" s="1"/>
  <c r="HZ666"/>
  <c r="IF666" s="1"/>
  <c r="HZ670"/>
  <c r="IF670" s="1"/>
  <c r="HZ665"/>
  <c r="IF665" s="1"/>
  <c r="HZ669"/>
  <c r="IF669" s="1"/>
  <c r="XK681"/>
  <c r="XQ681" s="1"/>
  <c r="XK678"/>
  <c r="XQ678" s="1"/>
  <c r="XK686"/>
  <c r="XQ686" s="1"/>
  <c r="XK685"/>
  <c r="XQ685" s="1"/>
  <c r="XK679"/>
  <c r="XQ679" s="1"/>
  <c r="XK674"/>
  <c r="XQ674" s="1"/>
  <c r="XK680"/>
  <c r="XQ680" s="1"/>
  <c r="XK682"/>
  <c r="XQ682" s="1"/>
  <c r="XK677"/>
  <c r="XQ677" s="1"/>
  <c r="XK684"/>
  <c r="XQ684" s="1"/>
  <c r="XK683"/>
  <c r="XQ683" s="1"/>
  <c r="XK662"/>
  <c r="XQ662" s="1"/>
  <c r="XK668"/>
  <c r="XQ668" s="1"/>
  <c r="XK673"/>
  <c r="XQ673" s="1"/>
  <c r="XK663"/>
  <c r="XQ663" s="1"/>
  <c r="XK667"/>
  <c r="XQ667" s="1"/>
  <c r="XK670"/>
  <c r="XQ670" s="1"/>
  <c r="XK672"/>
  <c r="XQ672" s="1"/>
  <c r="XK666"/>
  <c r="XQ666" s="1"/>
  <c r="XK671"/>
  <c r="XQ671" s="1"/>
  <c r="XK664"/>
  <c r="XQ664" s="1"/>
  <c r="XK661"/>
  <c r="XQ661" s="1"/>
  <c r="XK665"/>
  <c r="XQ665" s="1"/>
  <c r="XK669"/>
  <c r="XQ669" s="1"/>
  <c r="AQU686"/>
  <c r="ARA686" s="1"/>
  <c r="AQU679"/>
  <c r="ARA679" s="1"/>
  <c r="AQU680"/>
  <c r="ARA680" s="1"/>
  <c r="AQU681"/>
  <c r="ARA681" s="1"/>
  <c r="AQU682"/>
  <c r="ARA682" s="1"/>
  <c r="AQU684"/>
  <c r="ARA684" s="1"/>
  <c r="AQU685"/>
  <c r="ARA685" s="1"/>
  <c r="AQU674"/>
  <c r="ARA674" s="1"/>
  <c r="AQU683"/>
  <c r="ARA683" s="1"/>
  <c r="AQU678"/>
  <c r="ARA678" s="1"/>
  <c r="AQU677"/>
  <c r="ARA677" s="1"/>
  <c r="AQU662"/>
  <c r="ARA662" s="1"/>
  <c r="AQU668"/>
  <c r="ARA668" s="1"/>
  <c r="AQU672"/>
  <c r="ARA672" s="1"/>
  <c r="AQU666"/>
  <c r="ARA666" s="1"/>
  <c r="AQU663"/>
  <c r="ARA663" s="1"/>
  <c r="AQU667"/>
  <c r="ARA667" s="1"/>
  <c r="AQU670"/>
  <c r="ARA670" s="1"/>
  <c r="AQU673"/>
  <c r="ARA673" s="1"/>
  <c r="AQU671"/>
  <c r="ARA671" s="1"/>
  <c r="AQU664"/>
  <c r="ARA664" s="1"/>
  <c r="AQU661"/>
  <c r="ARA661" s="1"/>
  <c r="AQU665"/>
  <c r="ARA665" s="1"/>
  <c r="AQU669"/>
  <c r="ARA669" s="1"/>
  <c r="QY680"/>
  <c r="RE680" s="1"/>
  <c r="QY685"/>
  <c r="RE685" s="1"/>
  <c r="QY683"/>
  <c r="RE683" s="1"/>
  <c r="QY686"/>
  <c r="RE686" s="1"/>
  <c r="QY678"/>
  <c r="RE678" s="1"/>
  <c r="QY674"/>
  <c r="RE674" s="1"/>
  <c r="QY681"/>
  <c r="RE681" s="1"/>
  <c r="QY679"/>
  <c r="RE679" s="1"/>
  <c r="QY677"/>
  <c r="RE677" s="1"/>
  <c r="QY684"/>
  <c r="RE684" s="1"/>
  <c r="QY682"/>
  <c r="RE682" s="1"/>
  <c r="QY662"/>
  <c r="RE662" s="1"/>
  <c r="QY668"/>
  <c r="RE668" s="1"/>
  <c r="QY672"/>
  <c r="RE672" s="1"/>
  <c r="QY666"/>
  <c r="RE666" s="1"/>
  <c r="QY673"/>
  <c r="RE673" s="1"/>
  <c r="QY671"/>
  <c r="RE671" s="1"/>
  <c r="QY661"/>
  <c r="RE661" s="1"/>
  <c r="QY665"/>
  <c r="RE665" s="1"/>
  <c r="QY669"/>
  <c r="RE669" s="1"/>
  <c r="QY663"/>
  <c r="RE663" s="1"/>
  <c r="QY667"/>
  <c r="RE667" s="1"/>
  <c r="QY664"/>
  <c r="RE664" s="1"/>
  <c r="QY670"/>
  <c r="RE670" s="1"/>
  <c r="AGH661"/>
  <c r="AGN661" s="1"/>
  <c r="AGH681"/>
  <c r="AGN681" s="1"/>
  <c r="AGH680"/>
  <c r="AGN680" s="1"/>
  <c r="AGH686"/>
  <c r="AGN686" s="1"/>
  <c r="AGH684"/>
  <c r="AGN684" s="1"/>
  <c r="AGH678"/>
  <c r="AGN678" s="1"/>
  <c r="AGH674"/>
  <c r="AGN674" s="1"/>
  <c r="AGH685"/>
  <c r="AGN685" s="1"/>
  <c r="AGH679"/>
  <c r="AGN679" s="1"/>
  <c r="AGH677"/>
  <c r="AGN677" s="1"/>
  <c r="AGH683"/>
  <c r="AGN683" s="1"/>
  <c r="AGH682"/>
  <c r="AGN682" s="1"/>
  <c r="AGH662"/>
  <c r="AGN662" s="1"/>
  <c r="AGH668"/>
  <c r="AGN668" s="1"/>
  <c r="AGH672"/>
  <c r="AGN672" s="1"/>
  <c r="AGH663"/>
  <c r="AGN663" s="1"/>
  <c r="AGH667"/>
  <c r="AGN667" s="1"/>
  <c r="AGH664"/>
  <c r="AGN664" s="1"/>
  <c r="AGH666"/>
  <c r="AGN666" s="1"/>
  <c r="AGH673"/>
  <c r="AGN673" s="1"/>
  <c r="AGH671"/>
  <c r="AGN671" s="1"/>
  <c r="AGH670"/>
  <c r="AGN670" s="1"/>
  <c r="AGH665"/>
  <c r="AGN665" s="1"/>
  <c r="AGH669"/>
  <c r="AGN669" s="1"/>
  <c r="EA661"/>
  <c r="EG661" s="1"/>
  <c r="EA684"/>
  <c r="EG684" s="1"/>
  <c r="EA683"/>
  <c r="EG683" s="1"/>
  <c r="EA681"/>
  <c r="EG681" s="1"/>
  <c r="EA678"/>
  <c r="EG678" s="1"/>
  <c r="EA686"/>
  <c r="EG686" s="1"/>
  <c r="EA685"/>
  <c r="EG685" s="1"/>
  <c r="EA679"/>
  <c r="EG679" s="1"/>
  <c r="EA674"/>
  <c r="EG674" s="1"/>
  <c r="EA680"/>
  <c r="EG680" s="1"/>
  <c r="EA682"/>
  <c r="EG682" s="1"/>
  <c r="EA677"/>
  <c r="EG677" s="1"/>
  <c r="EA662"/>
  <c r="EG662" s="1"/>
  <c r="EA668"/>
  <c r="EG668" s="1"/>
  <c r="EA672"/>
  <c r="EG672" s="1"/>
  <c r="EA666"/>
  <c r="EG666" s="1"/>
  <c r="EA673"/>
  <c r="EG673" s="1"/>
  <c r="EA663"/>
  <c r="EG663" s="1"/>
  <c r="EA667"/>
  <c r="EG667" s="1"/>
  <c r="EA664"/>
  <c r="EG664" s="1"/>
  <c r="EA670"/>
  <c r="EG670" s="1"/>
  <c r="EA671"/>
  <c r="EG671" s="1"/>
  <c r="EA665"/>
  <c r="EG665" s="1"/>
  <c r="EA669"/>
  <c r="EG669" s="1"/>
  <c r="AMT686"/>
  <c r="AMZ686" s="1"/>
  <c r="AMT679"/>
  <c r="AMZ679" s="1"/>
  <c r="AMT680"/>
  <c r="AMZ680" s="1"/>
  <c r="AMT681"/>
  <c r="AMZ681" s="1"/>
  <c r="AMT682"/>
  <c r="AMZ682" s="1"/>
  <c r="AMT684"/>
  <c r="AMZ684" s="1"/>
  <c r="AMT685"/>
  <c r="AMZ685" s="1"/>
  <c r="AMT674"/>
  <c r="AMZ674" s="1"/>
  <c r="AMT683"/>
  <c r="AMZ683" s="1"/>
  <c r="AMT678"/>
  <c r="AMZ678" s="1"/>
  <c r="AMT677"/>
  <c r="AMZ677" s="1"/>
  <c r="AMT662"/>
  <c r="AMZ662" s="1"/>
  <c r="AMT668"/>
  <c r="AMZ668" s="1"/>
  <c r="AMT672"/>
  <c r="AMZ672" s="1"/>
  <c r="AMT666"/>
  <c r="AMZ666" s="1"/>
  <c r="AMT673"/>
  <c r="AMZ673" s="1"/>
  <c r="AMT663"/>
  <c r="AMZ663" s="1"/>
  <c r="AMT667"/>
  <c r="AMZ667" s="1"/>
  <c r="AMT664"/>
  <c r="AMZ664" s="1"/>
  <c r="AMT670"/>
  <c r="AMZ670" s="1"/>
  <c r="AMT661"/>
  <c r="AMZ661" s="1"/>
  <c r="AMT671"/>
  <c r="AMZ671" s="1"/>
  <c r="AMT665"/>
  <c r="AMZ665" s="1"/>
  <c r="AMT669"/>
  <c r="AMZ669" s="1"/>
  <c r="MX661"/>
  <c r="ND661" s="1"/>
  <c r="MX680"/>
  <c r="ND680" s="1"/>
  <c r="MX685"/>
  <c r="ND685" s="1"/>
  <c r="MX683"/>
  <c r="ND683" s="1"/>
  <c r="MX684"/>
  <c r="ND684" s="1"/>
  <c r="MX678"/>
  <c r="ND678" s="1"/>
  <c r="MX674"/>
  <c r="ND674" s="1"/>
  <c r="MX686"/>
  <c r="ND686" s="1"/>
  <c r="MX679"/>
  <c r="ND679" s="1"/>
  <c r="MX677"/>
  <c r="ND677" s="1"/>
  <c r="MX681"/>
  <c r="ND681" s="1"/>
  <c r="MX682"/>
  <c r="ND682" s="1"/>
  <c r="MX672"/>
  <c r="ND672" s="1"/>
  <c r="MX666"/>
  <c r="ND666" s="1"/>
  <c r="MX663"/>
  <c r="ND663" s="1"/>
  <c r="MX667"/>
  <c r="ND667" s="1"/>
  <c r="MX670"/>
  <c r="ND670" s="1"/>
  <c r="MX662"/>
  <c r="ND662" s="1"/>
  <c r="MX668"/>
  <c r="ND668" s="1"/>
  <c r="MX673"/>
  <c r="ND673" s="1"/>
  <c r="MX671"/>
  <c r="ND671" s="1"/>
  <c r="MX664"/>
  <c r="ND664" s="1"/>
  <c r="MX665"/>
  <c r="ND665" s="1"/>
  <c r="MX669"/>
  <c r="ND669" s="1"/>
  <c r="AFM685"/>
  <c r="AFS685" s="1"/>
  <c r="AFM679"/>
  <c r="AFS679" s="1"/>
  <c r="AFM677"/>
  <c r="AFS677" s="1"/>
  <c r="AFM683"/>
  <c r="AFS683" s="1"/>
  <c r="AFM682"/>
  <c r="AFS682" s="1"/>
  <c r="AFM681"/>
  <c r="AFS681" s="1"/>
  <c r="AFM680"/>
  <c r="AFS680" s="1"/>
  <c r="AFM686"/>
  <c r="AFS686" s="1"/>
  <c r="AFM684"/>
  <c r="AFS684" s="1"/>
  <c r="AFM678"/>
  <c r="AFS678" s="1"/>
  <c r="AFM674"/>
  <c r="AFS674" s="1"/>
  <c r="AFM662"/>
  <c r="AFS662" s="1"/>
  <c r="AFM668"/>
  <c r="AFS668" s="1"/>
  <c r="AFM672"/>
  <c r="AFS672" s="1"/>
  <c r="AFM670"/>
  <c r="AFS670" s="1"/>
  <c r="AFM661"/>
  <c r="AFS661" s="1"/>
  <c r="AFM666"/>
  <c r="AFS666" s="1"/>
  <c r="AFM673"/>
  <c r="AFS673" s="1"/>
  <c r="AFM663"/>
  <c r="AFS663" s="1"/>
  <c r="AFM667"/>
  <c r="AFS667" s="1"/>
  <c r="AFM671"/>
  <c r="AFS671" s="1"/>
  <c r="AFM664"/>
  <c r="AFS664" s="1"/>
  <c r="AFM665"/>
  <c r="AFS665" s="1"/>
  <c r="AFM669"/>
  <c r="AFS669" s="1"/>
  <c r="DF661"/>
  <c r="DL661" s="1"/>
  <c r="DF684"/>
  <c r="DL684" s="1"/>
  <c r="DF679"/>
  <c r="DL679" s="1"/>
  <c r="DF674"/>
  <c r="DL674" s="1"/>
  <c r="DF685"/>
  <c r="DL685" s="1"/>
  <c r="DF682"/>
  <c r="DL682" s="1"/>
  <c r="DF677"/>
  <c r="DL677" s="1"/>
  <c r="DF680"/>
  <c r="DL680" s="1"/>
  <c r="DF683"/>
  <c r="DL683" s="1"/>
  <c r="DF681"/>
  <c r="DL681" s="1"/>
  <c r="DF678"/>
  <c r="DL678" s="1"/>
  <c r="DF686"/>
  <c r="DL686" s="1"/>
  <c r="DF662"/>
  <c r="DL662" s="1"/>
  <c r="DF668"/>
  <c r="DL668" s="1"/>
  <c r="DF673"/>
  <c r="DL673" s="1"/>
  <c r="DF670"/>
  <c r="DL670" s="1"/>
  <c r="DF672"/>
  <c r="DL672" s="1"/>
  <c r="DF666"/>
  <c r="DL666" s="1"/>
  <c r="DF663"/>
  <c r="DL663" s="1"/>
  <c r="DF667"/>
  <c r="DL667" s="1"/>
  <c r="DF671"/>
  <c r="DL671" s="1"/>
  <c r="DF664"/>
  <c r="DL664" s="1"/>
  <c r="DF665"/>
  <c r="DL665" s="1"/>
  <c r="DF669"/>
  <c r="DL669" s="1"/>
  <c r="ALY680"/>
  <c r="AME680" s="1"/>
  <c r="ALY681"/>
  <c r="AME681" s="1"/>
  <c r="ALY682"/>
  <c r="AME682" s="1"/>
  <c r="ALY684"/>
  <c r="AME684" s="1"/>
  <c r="ALY685"/>
  <c r="AME685" s="1"/>
  <c r="ALY674"/>
  <c r="AME674" s="1"/>
  <c r="ALY683"/>
  <c r="AME683" s="1"/>
  <c r="ALY678"/>
  <c r="AME678" s="1"/>
  <c r="ALY677"/>
  <c r="AME677" s="1"/>
  <c r="ALY686"/>
  <c r="AME686" s="1"/>
  <c r="ALY679"/>
  <c r="AME679" s="1"/>
  <c r="ALY662"/>
  <c r="AME662" s="1"/>
  <c r="ALY668"/>
  <c r="AME668" s="1"/>
  <c r="ALY666"/>
  <c r="AME666" s="1"/>
  <c r="ALY673"/>
  <c r="AME673" s="1"/>
  <c r="ALY663"/>
  <c r="AME663" s="1"/>
  <c r="ALY667"/>
  <c r="AME667" s="1"/>
  <c r="ALY671"/>
  <c r="AME671" s="1"/>
  <c r="ALY670"/>
  <c r="AME670" s="1"/>
  <c r="ALY661"/>
  <c r="AME661" s="1"/>
  <c r="ALY665"/>
  <c r="AME665" s="1"/>
  <c r="ALY669"/>
  <c r="AME669" s="1"/>
  <c r="ALY672"/>
  <c r="AME672" s="1"/>
  <c r="ALY664"/>
  <c r="AME664" s="1"/>
  <c r="MC684"/>
  <c r="MI684" s="1"/>
  <c r="MC682"/>
  <c r="MI682" s="1"/>
  <c r="MC680"/>
  <c r="MI680" s="1"/>
  <c r="MC685"/>
  <c r="MI685" s="1"/>
  <c r="MC683"/>
  <c r="MI683" s="1"/>
  <c r="MC686"/>
  <c r="MI686" s="1"/>
  <c r="MC678"/>
  <c r="MI678" s="1"/>
  <c r="MC674"/>
  <c r="MI674" s="1"/>
  <c r="MC681"/>
  <c r="MI681" s="1"/>
  <c r="MC679"/>
  <c r="MI679" s="1"/>
  <c r="MC677"/>
  <c r="MI677" s="1"/>
  <c r="MC668"/>
  <c r="MI668" s="1"/>
  <c r="MC673"/>
  <c r="MI673" s="1"/>
  <c r="MC664"/>
  <c r="MI664" s="1"/>
  <c r="MC662"/>
  <c r="MI662" s="1"/>
  <c r="MC672"/>
  <c r="MI672" s="1"/>
  <c r="MC666"/>
  <c r="MI666" s="1"/>
  <c r="MC663"/>
  <c r="MI663" s="1"/>
  <c r="MC667"/>
  <c r="MI667" s="1"/>
  <c r="MC671"/>
  <c r="MI671" s="1"/>
  <c r="MC670"/>
  <c r="MI670" s="1"/>
  <c r="MC661"/>
  <c r="MI661" s="1"/>
  <c r="MC665"/>
  <c r="MI665" s="1"/>
  <c r="MC669"/>
  <c r="MI669" s="1"/>
  <c r="ABL661"/>
  <c r="ABR661" s="1"/>
  <c r="ABL681"/>
  <c r="ABR681" s="1"/>
  <c r="ABL678"/>
  <c r="ABR678" s="1"/>
  <c r="ABL686"/>
  <c r="ABR686" s="1"/>
  <c r="ABL685"/>
  <c r="ABR685" s="1"/>
  <c r="ABL679"/>
  <c r="ABR679" s="1"/>
  <c r="ABL674"/>
  <c r="ABR674" s="1"/>
  <c r="ABL680"/>
  <c r="ABR680" s="1"/>
  <c r="ABL682"/>
  <c r="ABR682" s="1"/>
  <c r="ABL677"/>
  <c r="ABR677" s="1"/>
  <c r="ABL684"/>
  <c r="ABR684" s="1"/>
  <c r="ABL683"/>
  <c r="ABR683" s="1"/>
  <c r="ABL662"/>
  <c r="ABR662" s="1"/>
  <c r="ABL668"/>
  <c r="ABR668" s="1"/>
  <c r="ABL666"/>
  <c r="ABR666" s="1"/>
  <c r="ABL670"/>
  <c r="ABR670" s="1"/>
  <c r="ABL672"/>
  <c r="ABR672" s="1"/>
  <c r="ABL673"/>
  <c r="ABR673" s="1"/>
  <c r="ABL663"/>
  <c r="ABR663" s="1"/>
  <c r="ABL667"/>
  <c r="ABR667" s="1"/>
  <c r="ABL671"/>
  <c r="ABR671" s="1"/>
  <c r="ABL664"/>
  <c r="ABR664" s="1"/>
  <c r="ABL665"/>
  <c r="ABR665" s="1"/>
  <c r="ABL669"/>
  <c r="ABR669" s="1"/>
  <c r="AUV661"/>
  <c r="AVB661" s="1"/>
  <c r="AUV680"/>
  <c r="AVB680" s="1"/>
  <c r="AUV681"/>
  <c r="AVB681" s="1"/>
  <c r="AUV682"/>
  <c r="AVB682" s="1"/>
  <c r="AUV684"/>
  <c r="AVB684" s="1"/>
  <c r="AUV685"/>
  <c r="AVB685" s="1"/>
  <c r="AUV674"/>
  <c r="AVB674" s="1"/>
  <c r="AUV683"/>
  <c r="AVB683" s="1"/>
  <c r="AUV678"/>
  <c r="AVB678" s="1"/>
  <c r="AUV677"/>
  <c r="AVB677" s="1"/>
  <c r="AUV686"/>
  <c r="AVB686" s="1"/>
  <c r="AUV679"/>
  <c r="AVB679" s="1"/>
  <c r="AUV668"/>
  <c r="AVB668" s="1"/>
  <c r="AUV663"/>
  <c r="AVB663" s="1"/>
  <c r="AUV667"/>
  <c r="AVB667" s="1"/>
  <c r="AUV671"/>
  <c r="AVB671" s="1"/>
  <c r="AUV664"/>
  <c r="AVB664" s="1"/>
  <c r="AUV665"/>
  <c r="AVB665" s="1"/>
  <c r="AUV669"/>
  <c r="AVB669" s="1"/>
  <c r="AUV662"/>
  <c r="AVB662" s="1"/>
  <c r="AUV672"/>
  <c r="AVB672" s="1"/>
  <c r="AUV666"/>
  <c r="AVB666" s="1"/>
  <c r="AUV673"/>
  <c r="AVB673" s="1"/>
  <c r="AUV670"/>
  <c r="AVB670" s="1"/>
  <c r="UZ684"/>
  <c r="VF684" s="1"/>
  <c r="UZ682"/>
  <c r="VF682" s="1"/>
  <c r="UZ680"/>
  <c r="VF680" s="1"/>
  <c r="UZ685"/>
  <c r="VF685" s="1"/>
  <c r="UZ683"/>
  <c r="VF683" s="1"/>
  <c r="UZ686"/>
  <c r="VF686" s="1"/>
  <c r="UZ678"/>
  <c r="VF678" s="1"/>
  <c r="UZ674"/>
  <c r="VF674" s="1"/>
  <c r="UZ681"/>
  <c r="VF681" s="1"/>
  <c r="UZ679"/>
  <c r="VF679" s="1"/>
  <c r="UZ677"/>
  <c r="VF677" s="1"/>
  <c r="UZ662"/>
  <c r="VF662" s="1"/>
  <c r="UZ668"/>
  <c r="VF668" s="1"/>
  <c r="UZ666"/>
  <c r="VF666" s="1"/>
  <c r="UZ670"/>
  <c r="VF670" s="1"/>
  <c r="UZ661"/>
  <c r="VF661" s="1"/>
  <c r="UZ672"/>
  <c r="VF672" s="1"/>
  <c r="UZ673"/>
  <c r="VF673" s="1"/>
  <c r="UZ663"/>
  <c r="VF663" s="1"/>
  <c r="UZ667"/>
  <c r="VF667" s="1"/>
  <c r="UZ671"/>
  <c r="VF671" s="1"/>
  <c r="UZ664"/>
  <c r="VF664" s="1"/>
  <c r="UZ665"/>
  <c r="VF665" s="1"/>
  <c r="UZ669"/>
  <c r="VF669" s="1"/>
  <c r="IB680"/>
  <c r="IH680" s="1"/>
  <c r="IB685"/>
  <c r="IH685" s="1"/>
  <c r="IB683"/>
  <c r="IH683" s="1"/>
  <c r="IB686"/>
  <c r="IH686" s="1"/>
  <c r="IB678"/>
  <c r="IH678" s="1"/>
  <c r="IB674"/>
  <c r="IH674" s="1"/>
  <c r="IB681"/>
  <c r="IH681" s="1"/>
  <c r="IB679"/>
  <c r="IH679" s="1"/>
  <c r="IB677"/>
  <c r="IH677" s="1"/>
  <c r="IB684"/>
  <c r="IH684" s="1"/>
  <c r="IB682"/>
  <c r="IH682" s="1"/>
  <c r="IB662"/>
  <c r="IH662" s="1"/>
  <c r="IB668"/>
  <c r="IH668" s="1"/>
  <c r="IB673"/>
  <c r="IH673" s="1"/>
  <c r="IB663"/>
  <c r="IH663" s="1"/>
  <c r="IB667"/>
  <c r="IH667" s="1"/>
  <c r="IB671"/>
  <c r="IH671" s="1"/>
  <c r="IB664"/>
  <c r="IH664" s="1"/>
  <c r="IB665"/>
  <c r="IH665" s="1"/>
  <c r="IB669"/>
  <c r="IH669" s="1"/>
  <c r="IB672"/>
  <c r="IH672" s="1"/>
  <c r="IB666"/>
  <c r="IH666" s="1"/>
  <c r="IB670"/>
  <c r="IH670" s="1"/>
  <c r="IB661"/>
  <c r="IH661" s="1"/>
  <c r="F667"/>
  <c r="F629"/>
  <c r="F662"/>
  <c r="F624"/>
  <c r="H671"/>
  <c r="H633"/>
  <c r="H669"/>
  <c r="H631"/>
  <c r="G663"/>
  <c r="G625"/>
  <c r="G666"/>
  <c r="G628"/>
  <c r="F661"/>
  <c r="F623"/>
  <c r="F673"/>
  <c r="F635"/>
  <c r="H670"/>
  <c r="H632"/>
  <c r="H666"/>
  <c r="H628"/>
  <c r="G668"/>
  <c r="G630"/>
  <c r="G671"/>
  <c r="G633"/>
  <c r="G662"/>
  <c r="G624"/>
  <c r="G665"/>
  <c r="G627"/>
  <c r="H673"/>
  <c r="H635"/>
  <c r="H661"/>
  <c r="H623"/>
  <c r="F672"/>
  <c r="F634"/>
  <c r="F669"/>
  <c r="F631"/>
  <c r="F664"/>
  <c r="F626"/>
  <c r="F663"/>
  <c r="F625"/>
  <c r="F668"/>
  <c r="F630"/>
  <c r="F670"/>
  <c r="F632"/>
  <c r="G673"/>
  <c r="G635"/>
  <c r="G667"/>
  <c r="G629"/>
  <c r="G661"/>
  <c r="G623"/>
  <c r="H665"/>
  <c r="H627"/>
  <c r="H668"/>
  <c r="H630"/>
  <c r="F671"/>
  <c r="F633"/>
  <c r="F666"/>
  <c r="F628"/>
  <c r="F665"/>
  <c r="F627"/>
  <c r="G672"/>
  <c r="G634"/>
  <c r="G669"/>
  <c r="G631"/>
  <c r="G664"/>
  <c r="G626"/>
  <c r="G670"/>
  <c r="G632"/>
  <c r="AOI661"/>
  <c r="AOO661" s="1"/>
  <c r="AOI679"/>
  <c r="AOO679" s="1"/>
  <c r="AOI685"/>
  <c r="AOO685" s="1"/>
  <c r="AOI684"/>
  <c r="AOO684" s="1"/>
  <c r="AOI682"/>
  <c r="AOO682" s="1"/>
  <c r="AOI683"/>
  <c r="AOO683" s="1"/>
  <c r="AOI674"/>
  <c r="AOO674" s="1"/>
  <c r="AOI677"/>
  <c r="AOO677" s="1"/>
  <c r="AOI686"/>
  <c r="AOO686" s="1"/>
  <c r="AOI678"/>
  <c r="AOO678" s="1"/>
  <c r="AOI681"/>
  <c r="AOO681" s="1"/>
  <c r="AOI680"/>
  <c r="AOO680" s="1"/>
  <c r="AOI664"/>
  <c r="AOO664" s="1"/>
  <c r="AOI673"/>
  <c r="AOO673" s="1"/>
  <c r="AOI666"/>
  <c r="AOO666" s="1"/>
  <c r="AOI669"/>
  <c r="AOO669" s="1"/>
  <c r="AOI672"/>
  <c r="AOO672" s="1"/>
  <c r="AOI671"/>
  <c r="AOO671" s="1"/>
  <c r="AOI670"/>
  <c r="AOO670" s="1"/>
  <c r="AOI665"/>
  <c r="AOO665" s="1"/>
  <c r="AOI662"/>
  <c r="AOO662" s="1"/>
  <c r="AOI668"/>
  <c r="AOO668" s="1"/>
  <c r="AOI663"/>
  <c r="AOO663" s="1"/>
  <c r="AOI667"/>
  <c r="AOO667" s="1"/>
  <c r="OM679"/>
  <c r="OS679" s="1"/>
  <c r="OM681"/>
  <c r="OS681" s="1"/>
  <c r="OM680"/>
  <c r="OS680" s="1"/>
  <c r="OM682"/>
  <c r="OS682" s="1"/>
  <c r="OM684"/>
  <c r="OS684" s="1"/>
  <c r="OM674"/>
  <c r="OS674" s="1"/>
  <c r="OM683"/>
  <c r="OS683" s="1"/>
  <c r="OM685"/>
  <c r="OS685" s="1"/>
  <c r="OM678"/>
  <c r="OS678" s="1"/>
  <c r="OM677"/>
  <c r="OS677" s="1"/>
  <c r="OM686"/>
  <c r="OS686" s="1"/>
  <c r="OM664"/>
  <c r="OS664" s="1"/>
  <c r="OM673"/>
  <c r="OS673" s="1"/>
  <c r="OM666"/>
  <c r="OS666" s="1"/>
  <c r="OM661"/>
  <c r="OS661" s="1"/>
  <c r="OM669"/>
  <c r="OS669" s="1"/>
  <c r="OM672"/>
  <c r="OS672" s="1"/>
  <c r="OM671"/>
  <c r="OS671" s="1"/>
  <c r="OM670"/>
  <c r="OS670" s="1"/>
  <c r="OM665"/>
  <c r="OS665" s="1"/>
  <c r="OM662"/>
  <c r="OS662" s="1"/>
  <c r="OM668"/>
  <c r="OS668" s="1"/>
  <c r="OM663"/>
  <c r="OS663" s="1"/>
  <c r="OM667"/>
  <c r="OS667" s="1"/>
  <c r="ADV661"/>
  <c r="AEB661" s="1"/>
  <c r="ADV679"/>
  <c r="AEB679" s="1"/>
  <c r="ADV680"/>
  <c r="AEB680" s="1"/>
  <c r="ADV685"/>
  <c r="AEB685" s="1"/>
  <c r="ADV682"/>
  <c r="AEB682" s="1"/>
  <c r="ADV683"/>
  <c r="AEB683" s="1"/>
  <c r="ADV674"/>
  <c r="AEB674" s="1"/>
  <c r="ADV686"/>
  <c r="AEB686" s="1"/>
  <c r="ADV681"/>
  <c r="AEB681" s="1"/>
  <c r="ADV678"/>
  <c r="AEB678" s="1"/>
  <c r="ADV677"/>
  <c r="AEB677" s="1"/>
  <c r="ADV684"/>
  <c r="AEB684" s="1"/>
  <c r="ADV664"/>
  <c r="AEB664" s="1"/>
  <c r="ADV673"/>
  <c r="AEB673" s="1"/>
  <c r="ADV666"/>
  <c r="AEB666" s="1"/>
  <c r="ADV669"/>
  <c r="AEB669" s="1"/>
  <c r="ADV672"/>
  <c r="AEB672" s="1"/>
  <c r="ADV671"/>
  <c r="AEB671" s="1"/>
  <c r="ADV670"/>
  <c r="AEB670" s="1"/>
  <c r="ADV665"/>
  <c r="AEB665" s="1"/>
  <c r="ADV662"/>
  <c r="AEB662" s="1"/>
  <c r="ADV668"/>
  <c r="AEB668" s="1"/>
  <c r="ADV663"/>
  <c r="AEB663" s="1"/>
  <c r="ADV667"/>
  <c r="AEB667" s="1"/>
  <c r="BO679"/>
  <c r="BU679" s="1"/>
  <c r="BO677"/>
  <c r="BU677" s="1"/>
  <c r="BO685"/>
  <c r="BU685" s="1"/>
  <c r="BO682"/>
  <c r="BU682" s="1"/>
  <c r="BO680"/>
  <c r="BU680" s="1"/>
  <c r="BO674"/>
  <c r="BU674" s="1"/>
  <c r="BO683"/>
  <c r="BU683" s="1"/>
  <c r="BO684"/>
  <c r="BU684" s="1"/>
  <c r="BO678"/>
  <c r="BU678" s="1"/>
  <c r="BO686"/>
  <c r="BU686" s="1"/>
  <c r="BO681"/>
  <c r="BU681" s="1"/>
  <c r="BO664"/>
  <c r="BU664" s="1"/>
  <c r="BO673"/>
  <c r="BU673" s="1"/>
  <c r="BO666"/>
  <c r="BU666" s="1"/>
  <c r="BO661"/>
  <c r="BU661" s="1"/>
  <c r="BO669"/>
  <c r="BU669" s="1"/>
  <c r="BO672"/>
  <c r="BU672" s="1"/>
  <c r="BO671"/>
  <c r="BU671" s="1"/>
  <c r="BO670"/>
  <c r="BU670" s="1"/>
  <c r="BO665"/>
  <c r="BU665" s="1"/>
  <c r="BO662"/>
  <c r="BU662" s="1"/>
  <c r="BO668"/>
  <c r="BU668" s="1"/>
  <c r="BO663"/>
  <c r="BU663" s="1"/>
  <c r="BO667"/>
  <c r="BU667" s="1"/>
  <c r="AKH661"/>
  <c r="AKN661" s="1"/>
  <c r="AKH678"/>
  <c r="AKN678" s="1"/>
  <c r="AKH680"/>
  <c r="AKN680" s="1"/>
  <c r="AKH686"/>
  <c r="AKN686" s="1"/>
  <c r="AKH679"/>
  <c r="AKN679" s="1"/>
  <c r="AKH681"/>
  <c r="AKN681" s="1"/>
  <c r="AKH684"/>
  <c r="AKN684" s="1"/>
  <c r="AKH682"/>
  <c r="AKN682" s="1"/>
  <c r="AKH685"/>
  <c r="AKN685" s="1"/>
  <c r="AKH674"/>
  <c r="AKN674" s="1"/>
  <c r="AKH677"/>
  <c r="AKN677" s="1"/>
  <c r="AKH683"/>
  <c r="AKN683" s="1"/>
  <c r="AKH664"/>
  <c r="AKN664" s="1"/>
  <c r="AKH673"/>
  <c r="AKN673" s="1"/>
  <c r="AKH666"/>
  <c r="AKN666" s="1"/>
  <c r="AKH669"/>
  <c r="AKN669" s="1"/>
  <c r="AKH672"/>
  <c r="AKN672" s="1"/>
  <c r="AKH671"/>
  <c r="AKN671" s="1"/>
  <c r="AKH670"/>
  <c r="AKN670" s="1"/>
  <c r="AKH665"/>
  <c r="AKN665" s="1"/>
  <c r="AKH662"/>
  <c r="AKN662" s="1"/>
  <c r="AKH668"/>
  <c r="AKN668" s="1"/>
  <c r="AKH663"/>
  <c r="AKN663" s="1"/>
  <c r="AKH667"/>
  <c r="AKN667" s="1"/>
  <c r="KL678"/>
  <c r="KR678" s="1"/>
  <c r="KL677"/>
  <c r="KR677" s="1"/>
  <c r="KL680"/>
  <c r="KR680" s="1"/>
  <c r="KL679"/>
  <c r="KR679" s="1"/>
  <c r="KL681"/>
  <c r="KR681" s="1"/>
  <c r="KL684"/>
  <c r="KR684" s="1"/>
  <c r="KL682"/>
  <c r="KR682" s="1"/>
  <c r="KL685"/>
  <c r="KR685" s="1"/>
  <c r="KL674"/>
  <c r="KR674" s="1"/>
  <c r="KL683"/>
  <c r="KR683" s="1"/>
  <c r="KL686"/>
  <c r="KR686" s="1"/>
  <c r="KL664"/>
  <c r="KR664" s="1"/>
  <c r="KL673"/>
  <c r="KR673" s="1"/>
  <c r="KL666"/>
  <c r="KR666" s="1"/>
  <c r="KL669"/>
  <c r="KR669" s="1"/>
  <c r="KL672"/>
  <c r="KR672" s="1"/>
  <c r="KL671"/>
  <c r="KR671" s="1"/>
  <c r="KL670"/>
  <c r="KR670" s="1"/>
  <c r="KL661"/>
  <c r="KR661" s="1"/>
  <c r="KL665"/>
  <c r="KR665" s="1"/>
  <c r="KL662"/>
  <c r="KR662" s="1"/>
  <c r="KL668"/>
  <c r="KR668" s="1"/>
  <c r="KL663"/>
  <c r="KR663" s="1"/>
  <c r="KL667"/>
  <c r="KR667" s="1"/>
  <c r="ZU661"/>
  <c r="AAA661" s="1"/>
  <c r="ZU678"/>
  <c r="AAA678" s="1"/>
  <c r="ZU686"/>
  <c r="AAA686" s="1"/>
  <c r="ZU681"/>
  <c r="AAA681" s="1"/>
  <c r="ZU679"/>
  <c r="AAA679" s="1"/>
  <c r="ZU677"/>
  <c r="AAA677" s="1"/>
  <c r="ZU685"/>
  <c r="AAA685" s="1"/>
  <c r="ZU682"/>
  <c r="AAA682" s="1"/>
  <c r="ZU684"/>
  <c r="AAA684" s="1"/>
  <c r="ZU674"/>
  <c r="AAA674" s="1"/>
  <c r="ZU683"/>
  <c r="AAA683" s="1"/>
  <c r="ZU680"/>
  <c r="AAA680" s="1"/>
  <c r="ZU664"/>
  <c r="AAA664" s="1"/>
  <c r="ZU673"/>
  <c r="AAA673" s="1"/>
  <c r="ZU662"/>
  <c r="AAA662" s="1"/>
  <c r="ZU672"/>
  <c r="AAA672" s="1"/>
  <c r="ZU663"/>
  <c r="AAA663" s="1"/>
  <c r="ZU670"/>
  <c r="AAA670" s="1"/>
  <c r="ZU666"/>
  <c r="AAA666" s="1"/>
  <c r="ZU665"/>
  <c r="AAA665" s="1"/>
  <c r="ZU669"/>
  <c r="AAA669" s="1"/>
  <c r="ZU668"/>
  <c r="AAA668" s="1"/>
  <c r="ZU667"/>
  <c r="AAA667" s="1"/>
  <c r="ZU671"/>
  <c r="AAA671" s="1"/>
  <c r="APY661"/>
  <c r="AQE661" s="1"/>
  <c r="APY677"/>
  <c r="AQE677" s="1"/>
  <c r="APY686"/>
  <c r="AQE686" s="1"/>
  <c r="APY678"/>
  <c r="AQE678" s="1"/>
  <c r="APY681"/>
  <c r="AQE681" s="1"/>
  <c r="APY680"/>
  <c r="AQE680" s="1"/>
  <c r="APY679"/>
  <c r="AQE679" s="1"/>
  <c r="APY685"/>
  <c r="AQE685" s="1"/>
  <c r="APY684"/>
  <c r="AQE684" s="1"/>
  <c r="APY682"/>
  <c r="AQE682" s="1"/>
  <c r="APY683"/>
  <c r="AQE683" s="1"/>
  <c r="APY674"/>
  <c r="AQE674" s="1"/>
  <c r="APY664"/>
  <c r="AQE664" s="1"/>
  <c r="APY670"/>
  <c r="AQE670" s="1"/>
  <c r="APY673"/>
  <c r="AQE673" s="1"/>
  <c r="APY666"/>
  <c r="AQE666" s="1"/>
  <c r="APY665"/>
  <c r="AQE665" s="1"/>
  <c r="APY669"/>
  <c r="AQE669" s="1"/>
  <c r="APY662"/>
  <c r="AQE662" s="1"/>
  <c r="APY668"/>
  <c r="AQE668" s="1"/>
  <c r="APY672"/>
  <c r="AQE672" s="1"/>
  <c r="APY663"/>
  <c r="AQE663" s="1"/>
  <c r="APY667"/>
  <c r="AQE667" s="1"/>
  <c r="APY671"/>
  <c r="AQE671" s="1"/>
  <c r="QC661"/>
  <c r="QI661" s="1"/>
  <c r="QC679"/>
  <c r="QI679" s="1"/>
  <c r="QC681"/>
  <c r="QI681" s="1"/>
  <c r="QC680"/>
  <c r="QI680" s="1"/>
  <c r="QC682"/>
  <c r="QI682" s="1"/>
  <c r="QC684"/>
  <c r="QI684" s="1"/>
  <c r="QC674"/>
  <c r="QI674" s="1"/>
  <c r="QC683"/>
  <c r="QI683" s="1"/>
  <c r="QC685"/>
  <c r="QI685" s="1"/>
  <c r="QC678"/>
  <c r="QI678" s="1"/>
  <c r="QC677"/>
  <c r="QI677" s="1"/>
  <c r="QC686"/>
  <c r="QI686" s="1"/>
  <c r="QC664"/>
  <c r="QI664" s="1"/>
  <c r="QC670"/>
  <c r="QI670" s="1"/>
  <c r="QC663"/>
  <c r="QI663" s="1"/>
  <c r="QC667"/>
  <c r="QI667" s="1"/>
  <c r="QC671"/>
  <c r="QI671" s="1"/>
  <c r="QC673"/>
  <c r="QI673" s="1"/>
  <c r="QC666"/>
  <c r="QI666" s="1"/>
  <c r="QC665"/>
  <c r="QI665" s="1"/>
  <c r="QC669"/>
  <c r="QI669" s="1"/>
  <c r="QC662"/>
  <c r="QI662" s="1"/>
  <c r="QC668"/>
  <c r="QI668" s="1"/>
  <c r="QC672"/>
  <c r="QI672" s="1"/>
  <c r="AFL679"/>
  <c r="AFR679" s="1"/>
  <c r="AFL680"/>
  <c r="AFR680" s="1"/>
  <c r="AFL685"/>
  <c r="AFR685" s="1"/>
  <c r="AFL682"/>
  <c r="AFR682" s="1"/>
  <c r="AFL683"/>
  <c r="AFR683" s="1"/>
  <c r="AFL674"/>
  <c r="AFR674" s="1"/>
  <c r="AFL686"/>
  <c r="AFR686" s="1"/>
  <c r="AFL681"/>
  <c r="AFR681" s="1"/>
  <c r="AFL678"/>
  <c r="AFR678" s="1"/>
  <c r="AFL677"/>
  <c r="AFR677" s="1"/>
  <c r="AFL684"/>
  <c r="AFR684" s="1"/>
  <c r="AFL664"/>
  <c r="AFR664" s="1"/>
  <c r="AFL670"/>
  <c r="AFR670" s="1"/>
  <c r="AFL665"/>
  <c r="AFR665" s="1"/>
  <c r="AFL668"/>
  <c r="AFR668" s="1"/>
  <c r="AFL663"/>
  <c r="AFR663" s="1"/>
  <c r="AFL667"/>
  <c r="AFR667" s="1"/>
  <c r="AFL671"/>
  <c r="AFR671" s="1"/>
  <c r="AFL673"/>
  <c r="AFR673" s="1"/>
  <c r="AFL666"/>
  <c r="AFR666" s="1"/>
  <c r="AFL661"/>
  <c r="AFR661" s="1"/>
  <c r="AFL669"/>
  <c r="AFR669" s="1"/>
  <c r="AFL662"/>
  <c r="AFR662" s="1"/>
  <c r="AFL672"/>
  <c r="AFR672" s="1"/>
  <c r="DE661"/>
  <c r="DK661" s="1"/>
  <c r="DE679"/>
  <c r="DK679" s="1"/>
  <c r="DE677"/>
  <c r="DK677" s="1"/>
  <c r="DE685"/>
  <c r="DK685" s="1"/>
  <c r="DE682"/>
  <c r="DK682" s="1"/>
  <c r="DE680"/>
  <c r="DK680" s="1"/>
  <c r="DE674"/>
  <c r="DK674" s="1"/>
  <c r="DE683"/>
  <c r="DK683" s="1"/>
  <c r="DE684"/>
  <c r="DK684" s="1"/>
  <c r="DE678"/>
  <c r="DK678" s="1"/>
  <c r="DE686"/>
  <c r="DK686" s="1"/>
  <c r="DE681"/>
  <c r="DK681" s="1"/>
  <c r="DE664"/>
  <c r="DK664" s="1"/>
  <c r="DE670"/>
  <c r="DK670" s="1"/>
  <c r="DE665"/>
  <c r="DK665" s="1"/>
  <c r="DE668"/>
  <c r="DK668" s="1"/>
  <c r="DE663"/>
  <c r="DK663" s="1"/>
  <c r="DE667"/>
  <c r="DK667" s="1"/>
  <c r="DE671"/>
  <c r="DK671" s="1"/>
  <c r="DE673"/>
  <c r="DK673" s="1"/>
  <c r="DE666"/>
  <c r="DK666" s="1"/>
  <c r="DE669"/>
  <c r="DK669" s="1"/>
  <c r="DE662"/>
  <c r="DK662" s="1"/>
  <c r="DE672"/>
  <c r="DK672" s="1"/>
  <c r="ALX661"/>
  <c r="AMD661" s="1"/>
  <c r="ALX682"/>
  <c r="AMD682" s="1"/>
  <c r="ALX685"/>
  <c r="AMD685" s="1"/>
  <c r="ALX674"/>
  <c r="AMD674" s="1"/>
  <c r="ALX677"/>
  <c r="AMD677" s="1"/>
  <c r="ALX683"/>
  <c r="AMD683" s="1"/>
  <c r="ALX678"/>
  <c r="AMD678" s="1"/>
  <c r="ALX680"/>
  <c r="AMD680" s="1"/>
  <c r="ALX686"/>
  <c r="AMD686" s="1"/>
  <c r="ALX679"/>
  <c r="AMD679" s="1"/>
  <c r="ALX681"/>
  <c r="AMD681" s="1"/>
  <c r="ALX684"/>
  <c r="AMD684" s="1"/>
  <c r="ALX673"/>
  <c r="AMD673" s="1"/>
  <c r="ALX666"/>
  <c r="AMD666" s="1"/>
  <c r="ALX665"/>
  <c r="AMD665" s="1"/>
  <c r="ALX669"/>
  <c r="AMD669" s="1"/>
  <c r="ALX662"/>
  <c r="AMD662" s="1"/>
  <c r="ALX668"/>
  <c r="AMD668" s="1"/>
  <c r="ALX672"/>
  <c r="AMD672" s="1"/>
  <c r="ALX664"/>
  <c r="AMD664" s="1"/>
  <c r="ALX670"/>
  <c r="AMD670" s="1"/>
  <c r="ALX663"/>
  <c r="AMD663" s="1"/>
  <c r="ALX667"/>
  <c r="AMD667" s="1"/>
  <c r="ALX671"/>
  <c r="AMD671" s="1"/>
  <c r="MB661"/>
  <c r="MH661" s="1"/>
  <c r="MB682"/>
  <c r="MH682" s="1"/>
  <c r="MB685"/>
  <c r="MH685" s="1"/>
  <c r="MB674"/>
  <c r="MH674" s="1"/>
  <c r="MB683"/>
  <c r="MH683" s="1"/>
  <c r="MB686"/>
  <c r="MH686" s="1"/>
  <c r="MB678"/>
  <c r="MH678" s="1"/>
  <c r="MB677"/>
  <c r="MH677" s="1"/>
  <c r="MB680"/>
  <c r="MH680" s="1"/>
  <c r="MB679"/>
  <c r="MH679" s="1"/>
  <c r="MB681"/>
  <c r="MH681" s="1"/>
  <c r="MB684"/>
  <c r="MH684" s="1"/>
  <c r="MB664"/>
  <c r="MH664" s="1"/>
  <c r="MB673"/>
  <c r="MH673" s="1"/>
  <c r="MB665"/>
  <c r="MH665" s="1"/>
  <c r="MB662"/>
  <c r="MH662" s="1"/>
  <c r="MB668"/>
  <c r="MH668" s="1"/>
  <c r="MB672"/>
  <c r="MH672" s="1"/>
  <c r="MB663"/>
  <c r="MH663" s="1"/>
  <c r="MB670"/>
  <c r="MH670" s="1"/>
  <c r="MB666"/>
  <c r="MH666" s="1"/>
  <c r="MB669"/>
  <c r="MH669" s="1"/>
  <c r="MB667"/>
  <c r="MH667" s="1"/>
  <c r="MB671"/>
  <c r="MH671" s="1"/>
  <c r="ABK661"/>
  <c r="ABQ661" s="1"/>
  <c r="ABK682"/>
  <c r="ABQ682" s="1"/>
  <c r="ABK684"/>
  <c r="ABQ684" s="1"/>
  <c r="ABK674"/>
  <c r="ABQ674" s="1"/>
  <c r="ABK683"/>
  <c r="ABQ683" s="1"/>
  <c r="ABK680"/>
  <c r="ABQ680" s="1"/>
  <c r="ABK678"/>
  <c r="ABQ678" s="1"/>
  <c r="ABK686"/>
  <c r="ABQ686" s="1"/>
  <c r="ABK681"/>
  <c r="ABQ681" s="1"/>
  <c r="ABK679"/>
  <c r="ABQ679" s="1"/>
  <c r="ABK677"/>
  <c r="ABQ677" s="1"/>
  <c r="ABK685"/>
  <c r="ABQ685" s="1"/>
  <c r="ABK664"/>
  <c r="ABQ664" s="1"/>
  <c r="ABK673"/>
  <c r="ABQ673" s="1"/>
  <c r="ABK665"/>
  <c r="ABQ665" s="1"/>
  <c r="ABK662"/>
  <c r="ABQ662" s="1"/>
  <c r="ABK668"/>
  <c r="ABQ668" s="1"/>
  <c r="ABK672"/>
  <c r="ABQ672" s="1"/>
  <c r="ABK663"/>
  <c r="ABQ663" s="1"/>
  <c r="ABK670"/>
  <c r="ABQ670" s="1"/>
  <c r="ABK666"/>
  <c r="ABQ666" s="1"/>
  <c r="ABK669"/>
  <c r="ABQ669" s="1"/>
  <c r="ABK667"/>
  <c r="ABQ667" s="1"/>
  <c r="ABK671"/>
  <c r="ABQ671" s="1"/>
  <c r="AAO685"/>
  <c r="AAU685" s="1"/>
  <c r="AAO683"/>
  <c r="AAU683" s="1"/>
  <c r="AAO674"/>
  <c r="AAU674" s="1"/>
  <c r="AAO681"/>
  <c r="AAU681" s="1"/>
  <c r="AAO679"/>
  <c r="AAU679" s="1"/>
  <c r="AAO686"/>
  <c r="AAU686" s="1"/>
  <c r="AAO684"/>
  <c r="AAU684" s="1"/>
  <c r="AAO682"/>
  <c r="AAU682" s="1"/>
  <c r="AAO677"/>
  <c r="AAU677" s="1"/>
  <c r="AAO680"/>
  <c r="AAU680" s="1"/>
  <c r="AAO678"/>
  <c r="AAU678" s="1"/>
  <c r="AAO668"/>
  <c r="AAU668" s="1"/>
  <c r="AAO672"/>
  <c r="AAU672" s="1"/>
  <c r="AAO663"/>
  <c r="AAU663" s="1"/>
  <c r="AAO673"/>
  <c r="AAU673" s="1"/>
  <c r="AAO670"/>
  <c r="AAU670" s="1"/>
  <c r="AAO661"/>
  <c r="AAU661" s="1"/>
  <c r="AAO662"/>
  <c r="AAU662" s="1"/>
  <c r="AAO667"/>
  <c r="AAU667" s="1"/>
  <c r="AAO671"/>
  <c r="AAU671" s="1"/>
  <c r="AAO664"/>
  <c r="AAU664" s="1"/>
  <c r="AAO666"/>
  <c r="AAU666" s="1"/>
  <c r="AAO665"/>
  <c r="AAU665" s="1"/>
  <c r="AAO669"/>
  <c r="AAU669" s="1"/>
  <c r="ATY684"/>
  <c r="AUE684" s="1"/>
  <c r="ATY681"/>
  <c r="AUE681" s="1"/>
  <c r="ATY674"/>
  <c r="AUE674" s="1"/>
  <c r="ATY680"/>
  <c r="AUE680" s="1"/>
  <c r="ATY679"/>
  <c r="AUE679" s="1"/>
  <c r="ATY682"/>
  <c r="AUE682" s="1"/>
  <c r="ATY686"/>
  <c r="AUE686" s="1"/>
  <c r="ATY678"/>
  <c r="AUE678" s="1"/>
  <c r="ATY677"/>
  <c r="AUE677" s="1"/>
  <c r="ATY683"/>
  <c r="AUE683" s="1"/>
  <c r="ATY685"/>
  <c r="AUE685" s="1"/>
  <c r="ATY672"/>
  <c r="AUE672" s="1"/>
  <c r="ATY667"/>
  <c r="AUE667" s="1"/>
  <c r="ATY664"/>
  <c r="AUE664" s="1"/>
  <c r="ATY666"/>
  <c r="AUE666" s="1"/>
  <c r="ATY670"/>
  <c r="AUE670" s="1"/>
  <c r="ATY661"/>
  <c r="AUE661" s="1"/>
  <c r="ATY669"/>
  <c r="AUE669" s="1"/>
  <c r="ATY662"/>
  <c r="AUE662" s="1"/>
  <c r="ATY668"/>
  <c r="AUE668" s="1"/>
  <c r="ATY663"/>
  <c r="AUE663" s="1"/>
  <c r="ATY671"/>
  <c r="AUE671" s="1"/>
  <c r="ATY673"/>
  <c r="AUE673" s="1"/>
  <c r="ATY665"/>
  <c r="AUE665" s="1"/>
  <c r="UC686"/>
  <c r="UI686" s="1"/>
  <c r="UC683"/>
  <c r="UI683" s="1"/>
  <c r="UC674"/>
  <c r="UI674" s="1"/>
  <c r="UC680"/>
  <c r="UI680" s="1"/>
  <c r="UC681"/>
  <c r="UI681" s="1"/>
  <c r="UC682"/>
  <c r="UI682" s="1"/>
  <c r="UC679"/>
  <c r="UI679" s="1"/>
  <c r="UC678"/>
  <c r="UI678" s="1"/>
  <c r="UC677"/>
  <c r="UI677" s="1"/>
  <c r="UC684"/>
  <c r="UI684" s="1"/>
  <c r="UC685"/>
  <c r="UI685" s="1"/>
  <c r="UC668"/>
  <c r="UI668" s="1"/>
  <c r="UC672"/>
  <c r="UI672" s="1"/>
  <c r="UC663"/>
  <c r="UI663" s="1"/>
  <c r="UC673"/>
  <c r="UI673" s="1"/>
  <c r="UC670"/>
  <c r="UI670" s="1"/>
  <c r="UC662"/>
  <c r="UI662" s="1"/>
  <c r="UC667"/>
  <c r="UI667" s="1"/>
  <c r="UC671"/>
  <c r="UI671" s="1"/>
  <c r="UC664"/>
  <c r="UI664" s="1"/>
  <c r="UC666"/>
  <c r="UI666" s="1"/>
  <c r="UC661"/>
  <c r="UI661" s="1"/>
  <c r="UC665"/>
  <c r="UI665" s="1"/>
  <c r="UC669"/>
  <c r="UI669" s="1"/>
  <c r="HE661"/>
  <c r="HK661" s="1"/>
  <c r="HE686"/>
  <c r="HK686" s="1"/>
  <c r="HE683"/>
  <c r="HK683" s="1"/>
  <c r="HE674"/>
  <c r="HK674" s="1"/>
  <c r="HE680"/>
  <c r="HK680" s="1"/>
  <c r="HE681"/>
  <c r="HK681" s="1"/>
  <c r="HE682"/>
  <c r="HK682" s="1"/>
  <c r="HE679"/>
  <c r="HK679" s="1"/>
  <c r="HE678"/>
  <c r="HK678" s="1"/>
  <c r="HE677"/>
  <c r="HK677" s="1"/>
  <c r="HE684"/>
  <c r="HK684" s="1"/>
  <c r="HE685"/>
  <c r="HK685" s="1"/>
  <c r="HE668"/>
  <c r="HK668" s="1"/>
  <c r="HE672"/>
  <c r="HK672" s="1"/>
  <c r="HE663"/>
  <c r="HK663" s="1"/>
  <c r="HE673"/>
  <c r="HK673" s="1"/>
  <c r="HE670"/>
  <c r="HK670" s="1"/>
  <c r="HE662"/>
  <c r="HK662" s="1"/>
  <c r="HE667"/>
  <c r="HK667" s="1"/>
  <c r="HE671"/>
  <c r="HK671" s="1"/>
  <c r="HE664"/>
  <c r="HK664" s="1"/>
  <c r="HE666"/>
  <c r="HK666" s="1"/>
  <c r="HE665"/>
  <c r="HK665" s="1"/>
  <c r="HE669"/>
  <c r="HK669" s="1"/>
  <c r="WN661"/>
  <c r="WT661" s="1"/>
  <c r="WN685"/>
  <c r="WT685" s="1"/>
  <c r="WN683"/>
  <c r="WT683" s="1"/>
  <c r="WN674"/>
  <c r="WT674" s="1"/>
  <c r="WN681"/>
  <c r="WT681" s="1"/>
  <c r="WN679"/>
  <c r="WT679" s="1"/>
  <c r="WN686"/>
  <c r="WT686" s="1"/>
  <c r="WN684"/>
  <c r="WT684" s="1"/>
  <c r="WN682"/>
  <c r="WT682" s="1"/>
  <c r="WN677"/>
  <c r="WT677" s="1"/>
  <c r="WN680"/>
  <c r="WT680" s="1"/>
  <c r="WN678"/>
  <c r="WT678" s="1"/>
  <c r="WN668"/>
  <c r="WT668" s="1"/>
  <c r="WN672"/>
  <c r="WT672" s="1"/>
  <c r="WN663"/>
  <c r="WT663" s="1"/>
  <c r="WN673"/>
  <c r="WT673" s="1"/>
  <c r="WN670"/>
  <c r="WT670" s="1"/>
  <c r="WN662"/>
  <c r="WT662" s="1"/>
  <c r="WN667"/>
  <c r="WT667" s="1"/>
  <c r="WN671"/>
  <c r="WT671" s="1"/>
  <c r="WN664"/>
  <c r="WT664" s="1"/>
  <c r="WN666"/>
  <c r="WT666" s="1"/>
  <c r="WN665"/>
  <c r="WT665" s="1"/>
  <c r="WN669"/>
  <c r="WT669" s="1"/>
  <c r="APX661"/>
  <c r="AQD661" s="1"/>
  <c r="APX684"/>
  <c r="AQD684" s="1"/>
  <c r="APX681"/>
  <c r="AQD681" s="1"/>
  <c r="APX674"/>
  <c r="AQD674" s="1"/>
  <c r="APX680"/>
  <c r="AQD680" s="1"/>
  <c r="APX679"/>
  <c r="AQD679" s="1"/>
  <c r="APX682"/>
  <c r="AQD682" s="1"/>
  <c r="APX686"/>
  <c r="AQD686" s="1"/>
  <c r="APX678"/>
  <c r="AQD678" s="1"/>
  <c r="APX677"/>
  <c r="AQD677" s="1"/>
  <c r="APX683"/>
  <c r="AQD683" s="1"/>
  <c r="APX685"/>
  <c r="AQD685" s="1"/>
  <c r="APX672"/>
  <c r="AQD672" s="1"/>
  <c r="APX664"/>
  <c r="AQD664" s="1"/>
  <c r="APX673"/>
  <c r="AQD673" s="1"/>
  <c r="APX666"/>
  <c r="AQD666" s="1"/>
  <c r="APX670"/>
  <c r="AQD670" s="1"/>
  <c r="APX669"/>
  <c r="AQD669" s="1"/>
  <c r="APX662"/>
  <c r="AQD662" s="1"/>
  <c r="APX668"/>
  <c r="AQD668" s="1"/>
  <c r="APX663"/>
  <c r="AQD663" s="1"/>
  <c r="APX667"/>
  <c r="AQD667" s="1"/>
  <c r="APX671"/>
  <c r="AQD671" s="1"/>
  <c r="APX665"/>
  <c r="AQD665" s="1"/>
  <c r="QB661"/>
  <c r="QH661" s="1"/>
  <c r="QB686"/>
  <c r="QH686" s="1"/>
  <c r="QB683"/>
  <c r="QH683" s="1"/>
  <c r="QB674"/>
  <c r="QH674" s="1"/>
  <c r="QB684"/>
  <c r="QH684" s="1"/>
  <c r="QB685"/>
  <c r="QH685" s="1"/>
  <c r="QB677"/>
  <c r="QH677" s="1"/>
  <c r="QB679"/>
  <c r="QH679" s="1"/>
  <c r="QB678"/>
  <c r="QH678" s="1"/>
  <c r="QB680"/>
  <c r="QH680" s="1"/>
  <c r="QB681"/>
  <c r="QH681" s="1"/>
  <c r="QB682"/>
  <c r="QH682" s="1"/>
  <c r="QB672"/>
  <c r="QH672" s="1"/>
  <c r="QB664"/>
  <c r="QH664" s="1"/>
  <c r="QB673"/>
  <c r="QH673" s="1"/>
  <c r="QB666"/>
  <c r="QH666" s="1"/>
  <c r="QB670"/>
  <c r="QH670" s="1"/>
  <c r="QB665"/>
  <c r="QH665" s="1"/>
  <c r="QB669"/>
  <c r="QH669" s="1"/>
  <c r="QB662"/>
  <c r="QH662" s="1"/>
  <c r="QB668"/>
  <c r="QH668" s="1"/>
  <c r="QB663"/>
  <c r="QH663" s="1"/>
  <c r="QB667"/>
  <c r="QH667" s="1"/>
  <c r="QB671"/>
  <c r="QH671" s="1"/>
  <c r="ACE684"/>
  <c r="ACK684" s="1"/>
  <c r="ACE682"/>
  <c r="ACK682" s="1"/>
  <c r="ACE677"/>
  <c r="ACK677" s="1"/>
  <c r="ACE680"/>
  <c r="ACK680" s="1"/>
  <c r="ACE678"/>
  <c r="ACK678" s="1"/>
  <c r="ACE685"/>
  <c r="ACK685" s="1"/>
  <c r="ACE683"/>
  <c r="ACK683" s="1"/>
  <c r="ACE674"/>
  <c r="ACK674" s="1"/>
  <c r="ACE681"/>
  <c r="ACK681" s="1"/>
  <c r="ACE679"/>
  <c r="ACK679" s="1"/>
  <c r="ACE686"/>
  <c r="ACK686" s="1"/>
  <c r="ACE668"/>
  <c r="ACK668" s="1"/>
  <c r="ACE672"/>
  <c r="ACK672" s="1"/>
  <c r="ACE663"/>
  <c r="ACK663" s="1"/>
  <c r="ACE673"/>
  <c r="ACK673" s="1"/>
  <c r="ACE670"/>
  <c r="ACK670" s="1"/>
  <c r="ACE662"/>
  <c r="ACK662" s="1"/>
  <c r="ACE667"/>
  <c r="ACK667" s="1"/>
  <c r="ACE671"/>
  <c r="ACK671" s="1"/>
  <c r="ACE664"/>
  <c r="ACK664" s="1"/>
  <c r="ACE666"/>
  <c r="ACK666" s="1"/>
  <c r="ACE661"/>
  <c r="ACK661" s="1"/>
  <c r="ACE665"/>
  <c r="ACK665" s="1"/>
  <c r="ACE669"/>
  <c r="ACK669" s="1"/>
  <c r="APC684"/>
  <c r="API684" s="1"/>
  <c r="APC681"/>
  <c r="API681" s="1"/>
  <c r="APC674"/>
  <c r="API674" s="1"/>
  <c r="APC680"/>
  <c r="API680" s="1"/>
  <c r="APC679"/>
  <c r="API679" s="1"/>
  <c r="APC682"/>
  <c r="API682" s="1"/>
  <c r="APC686"/>
  <c r="API686" s="1"/>
  <c r="APC678"/>
  <c r="API678" s="1"/>
  <c r="APC677"/>
  <c r="API677" s="1"/>
  <c r="APC683"/>
  <c r="API683" s="1"/>
  <c r="APC685"/>
  <c r="API685" s="1"/>
  <c r="APC668"/>
  <c r="API668" s="1"/>
  <c r="APC672"/>
  <c r="API672" s="1"/>
  <c r="APC663"/>
  <c r="API663" s="1"/>
  <c r="APC667"/>
  <c r="API667" s="1"/>
  <c r="APC671"/>
  <c r="API671" s="1"/>
  <c r="APC670"/>
  <c r="API670" s="1"/>
  <c r="APC665"/>
  <c r="API665" s="1"/>
  <c r="APC662"/>
  <c r="API662" s="1"/>
  <c r="APC664"/>
  <c r="API664" s="1"/>
  <c r="APC673"/>
  <c r="API673" s="1"/>
  <c r="APC666"/>
  <c r="API666" s="1"/>
  <c r="APC661"/>
  <c r="API661" s="1"/>
  <c r="APC669"/>
  <c r="API669" s="1"/>
  <c r="PG686"/>
  <c r="PM686" s="1"/>
  <c r="PG683"/>
  <c r="PM683" s="1"/>
  <c r="PG674"/>
  <c r="PM674" s="1"/>
  <c r="PG680"/>
  <c r="PM680" s="1"/>
  <c r="PG681"/>
  <c r="PM681" s="1"/>
  <c r="PG682"/>
  <c r="PM682" s="1"/>
  <c r="PG679"/>
  <c r="PM679" s="1"/>
  <c r="PG678"/>
  <c r="PM678" s="1"/>
  <c r="PG677"/>
  <c r="PM677" s="1"/>
  <c r="PG684"/>
  <c r="PM684" s="1"/>
  <c r="PG685"/>
  <c r="PM685" s="1"/>
  <c r="PG668"/>
  <c r="PM668" s="1"/>
  <c r="PG672"/>
  <c r="PM672" s="1"/>
  <c r="PG663"/>
  <c r="PM663" s="1"/>
  <c r="PG667"/>
  <c r="PM667" s="1"/>
  <c r="PG670"/>
  <c r="PM670" s="1"/>
  <c r="PG661"/>
  <c r="PM661" s="1"/>
  <c r="PG662"/>
  <c r="PM662" s="1"/>
  <c r="PG671"/>
  <c r="PM671" s="1"/>
  <c r="PG664"/>
  <c r="PM664" s="1"/>
  <c r="PG673"/>
  <c r="PM673" s="1"/>
  <c r="PG666"/>
  <c r="PM666" s="1"/>
  <c r="PG665"/>
  <c r="PM665" s="1"/>
  <c r="PG669"/>
  <c r="PM669" s="1"/>
  <c r="AEP661"/>
  <c r="AEV661" s="1"/>
  <c r="AEP681"/>
  <c r="AEV681" s="1"/>
  <c r="AEP679"/>
  <c r="AEV679" s="1"/>
  <c r="AEP674"/>
  <c r="AEV674" s="1"/>
  <c r="AEP684"/>
  <c r="AEV684" s="1"/>
  <c r="AEP680"/>
  <c r="AEV680" s="1"/>
  <c r="AEP686"/>
  <c r="AEV686" s="1"/>
  <c r="AEP685"/>
  <c r="AEV685" s="1"/>
  <c r="AEP682"/>
  <c r="AEV682" s="1"/>
  <c r="AEP677"/>
  <c r="AEV677" s="1"/>
  <c r="AEP683"/>
  <c r="AEV683" s="1"/>
  <c r="AEP678"/>
  <c r="AEV678" s="1"/>
  <c r="AEP672"/>
  <c r="AEV672" s="1"/>
  <c r="AEP667"/>
  <c r="AEV667" s="1"/>
  <c r="AEP664"/>
  <c r="AEV664" s="1"/>
  <c r="AEP666"/>
  <c r="AEV666" s="1"/>
  <c r="AEP670"/>
  <c r="AEV670" s="1"/>
  <c r="AEP669"/>
  <c r="AEV669" s="1"/>
  <c r="AEP662"/>
  <c r="AEV662" s="1"/>
  <c r="AEP668"/>
  <c r="AEV668" s="1"/>
  <c r="AEP663"/>
  <c r="AEV663" s="1"/>
  <c r="AEP671"/>
  <c r="AEV671" s="1"/>
  <c r="AEP673"/>
  <c r="AEV673" s="1"/>
  <c r="AEP665"/>
  <c r="AEV665" s="1"/>
  <c r="CI685"/>
  <c r="CO685" s="1"/>
  <c r="CI683"/>
  <c r="CO683" s="1"/>
  <c r="CI674"/>
  <c r="CO674" s="1"/>
  <c r="CI680"/>
  <c r="CO680" s="1"/>
  <c r="CI678"/>
  <c r="CO678" s="1"/>
  <c r="CI677"/>
  <c r="CO677" s="1"/>
  <c r="CI684"/>
  <c r="CO684" s="1"/>
  <c r="CI682"/>
  <c r="CO682" s="1"/>
  <c r="CI681"/>
  <c r="CO681" s="1"/>
  <c r="CI679"/>
  <c r="CO679" s="1"/>
  <c r="CI686"/>
  <c r="CO686" s="1"/>
  <c r="CI672"/>
  <c r="CO672" s="1"/>
  <c r="CI667"/>
  <c r="CO667" s="1"/>
  <c r="CI664"/>
  <c r="CO664" s="1"/>
  <c r="CI666"/>
  <c r="CO666" s="1"/>
  <c r="CI670"/>
  <c r="CO670" s="1"/>
  <c r="CI669"/>
  <c r="CO669" s="1"/>
  <c r="CI662"/>
  <c r="CO662" s="1"/>
  <c r="CI668"/>
  <c r="CO668" s="1"/>
  <c r="CI663"/>
  <c r="CO663" s="1"/>
  <c r="CI671"/>
  <c r="CO671" s="1"/>
  <c r="CI673"/>
  <c r="CO673" s="1"/>
  <c r="CI661"/>
  <c r="CO661" s="1"/>
  <c r="CI665"/>
  <c r="CO665" s="1"/>
  <c r="ALB661"/>
  <c r="ALH661" s="1"/>
  <c r="ALB684"/>
  <c r="ALH684" s="1"/>
  <c r="ALB681"/>
  <c r="ALH681" s="1"/>
  <c r="ALB674"/>
  <c r="ALH674" s="1"/>
  <c r="ALB680"/>
  <c r="ALH680" s="1"/>
  <c r="ALB679"/>
  <c r="ALH679" s="1"/>
  <c r="ALB682"/>
  <c r="ALH682" s="1"/>
  <c r="ALB686"/>
  <c r="ALH686" s="1"/>
  <c r="ALB678"/>
  <c r="ALH678" s="1"/>
  <c r="ALB677"/>
  <c r="ALH677" s="1"/>
  <c r="ALB683"/>
  <c r="ALH683" s="1"/>
  <c r="ALB685"/>
  <c r="ALH685" s="1"/>
  <c r="ALB672"/>
  <c r="ALH672" s="1"/>
  <c r="ALB667"/>
  <c r="ALH667" s="1"/>
  <c r="ALB664"/>
  <c r="ALH664" s="1"/>
  <c r="ALB666"/>
  <c r="ALH666" s="1"/>
  <c r="ALB670"/>
  <c r="ALH670" s="1"/>
  <c r="ALB669"/>
  <c r="ALH669" s="1"/>
  <c r="ALB662"/>
  <c r="ALH662" s="1"/>
  <c r="ALB668"/>
  <c r="ALH668" s="1"/>
  <c r="ALB663"/>
  <c r="ALH663" s="1"/>
  <c r="ALB671"/>
  <c r="ALH671" s="1"/>
  <c r="ALB673"/>
  <c r="ALH673" s="1"/>
  <c r="ALB665"/>
  <c r="ALH665" s="1"/>
  <c r="LF661"/>
  <c r="LL661" s="1"/>
  <c r="LF686"/>
  <c r="LL686" s="1"/>
  <c r="LF683"/>
  <c r="LL683" s="1"/>
  <c r="LF674"/>
  <c r="LL674" s="1"/>
  <c r="LF684"/>
  <c r="LL684" s="1"/>
  <c r="LF685"/>
  <c r="LL685" s="1"/>
  <c r="LF677"/>
  <c r="LL677" s="1"/>
  <c r="LF679"/>
  <c r="LL679" s="1"/>
  <c r="LF678"/>
  <c r="LL678" s="1"/>
  <c r="LF680"/>
  <c r="LL680" s="1"/>
  <c r="LF681"/>
  <c r="LL681" s="1"/>
  <c r="LF682"/>
  <c r="LL682" s="1"/>
  <c r="LF672"/>
  <c r="LL672" s="1"/>
  <c r="LF667"/>
  <c r="LL667" s="1"/>
  <c r="LF664"/>
  <c r="LL664" s="1"/>
  <c r="LF666"/>
  <c r="LL666" s="1"/>
  <c r="LF670"/>
  <c r="LL670" s="1"/>
  <c r="LF669"/>
  <c r="LL669" s="1"/>
  <c r="LF662"/>
  <c r="LL662" s="1"/>
  <c r="LF668"/>
  <c r="LL668" s="1"/>
  <c r="LF663"/>
  <c r="LL663" s="1"/>
  <c r="LF671"/>
  <c r="LL671" s="1"/>
  <c r="LF673"/>
  <c r="LL673" s="1"/>
  <c r="LF665"/>
  <c r="LL665" s="1"/>
  <c r="AAQ680"/>
  <c r="AAW680" s="1"/>
  <c r="AAQ682"/>
  <c r="AAW682" s="1"/>
  <c r="AAQ677"/>
  <c r="AAW677" s="1"/>
  <c r="AAQ684"/>
  <c r="AAW684" s="1"/>
  <c r="AAQ683"/>
  <c r="AAW683" s="1"/>
  <c r="AAQ681"/>
  <c r="AAW681" s="1"/>
  <c r="AAQ678"/>
  <c r="AAW678" s="1"/>
  <c r="AAQ686"/>
  <c r="AAW686" s="1"/>
  <c r="AAQ685"/>
  <c r="AAW685" s="1"/>
  <c r="AAQ679"/>
  <c r="AAW679" s="1"/>
  <c r="AAQ674"/>
  <c r="AAW674" s="1"/>
  <c r="AAQ662"/>
  <c r="AAW662" s="1"/>
  <c r="AAQ668"/>
  <c r="AAW668" s="1"/>
  <c r="AAQ672"/>
  <c r="AAW672" s="1"/>
  <c r="AAQ666"/>
  <c r="AAW666" s="1"/>
  <c r="AAQ671"/>
  <c r="AAW671" s="1"/>
  <c r="AAQ664"/>
  <c r="AAW664" s="1"/>
  <c r="AAQ661"/>
  <c r="AAW661" s="1"/>
  <c r="AAQ665"/>
  <c r="AAW665" s="1"/>
  <c r="AAQ669"/>
  <c r="AAW669" s="1"/>
  <c r="AAQ673"/>
  <c r="AAW673" s="1"/>
  <c r="AAQ663"/>
  <c r="AAW663" s="1"/>
  <c r="AAQ667"/>
  <c r="AAW667" s="1"/>
  <c r="AAQ670"/>
  <c r="AAW670" s="1"/>
  <c r="AUA684"/>
  <c r="AUG684" s="1"/>
  <c r="AUA685"/>
  <c r="AUG685" s="1"/>
  <c r="AUA674"/>
  <c r="AUG674" s="1"/>
  <c r="AUA683"/>
  <c r="AUG683" s="1"/>
  <c r="AUA678"/>
  <c r="AUG678" s="1"/>
  <c r="AUA677"/>
  <c r="AUG677" s="1"/>
  <c r="AUA686"/>
  <c r="AUG686" s="1"/>
  <c r="AUA679"/>
  <c r="AUG679" s="1"/>
  <c r="AUA680"/>
  <c r="AUG680" s="1"/>
  <c r="AUA681"/>
  <c r="AUG681" s="1"/>
  <c r="AUA682"/>
  <c r="AUG682" s="1"/>
  <c r="AUA668"/>
  <c r="AUG668" s="1"/>
  <c r="AUA673"/>
  <c r="AUG673" s="1"/>
  <c r="AUA671"/>
  <c r="AUG671" s="1"/>
  <c r="AUA664"/>
  <c r="AUG664" s="1"/>
  <c r="AUA661"/>
  <c r="AUG661" s="1"/>
  <c r="AUA665"/>
  <c r="AUG665" s="1"/>
  <c r="AUA669"/>
  <c r="AUG669" s="1"/>
  <c r="AUA662"/>
  <c r="AUG662" s="1"/>
  <c r="AUA672"/>
  <c r="AUG672" s="1"/>
  <c r="AUA666"/>
  <c r="AUG666" s="1"/>
  <c r="AUA663"/>
  <c r="AUG663" s="1"/>
  <c r="AUA667"/>
  <c r="AUG667" s="1"/>
  <c r="AUA670"/>
  <c r="AUG670" s="1"/>
  <c r="UE661"/>
  <c r="UK661" s="1"/>
  <c r="UE681"/>
  <c r="UK681" s="1"/>
  <c r="UE679"/>
  <c r="UK679" s="1"/>
  <c r="UE677"/>
  <c r="UK677" s="1"/>
  <c r="UE684"/>
  <c r="UK684" s="1"/>
  <c r="UE682"/>
  <c r="UK682" s="1"/>
  <c r="UE680"/>
  <c r="UK680" s="1"/>
  <c r="UE685"/>
  <c r="UK685" s="1"/>
  <c r="UE683"/>
  <c r="UK683" s="1"/>
  <c r="UE686"/>
  <c r="UK686" s="1"/>
  <c r="UE678"/>
  <c r="UK678" s="1"/>
  <c r="UE674"/>
  <c r="UK674" s="1"/>
  <c r="UE662"/>
  <c r="UK662" s="1"/>
  <c r="UE668"/>
  <c r="UK668" s="1"/>
  <c r="UE663"/>
  <c r="UK663" s="1"/>
  <c r="UE667"/>
  <c r="UK667" s="1"/>
  <c r="UE664"/>
  <c r="UK664" s="1"/>
  <c r="UE670"/>
  <c r="UK670" s="1"/>
  <c r="UE672"/>
  <c r="UK672" s="1"/>
  <c r="UE666"/>
  <c r="UK666" s="1"/>
  <c r="UE673"/>
  <c r="UK673" s="1"/>
  <c r="UE671"/>
  <c r="UK671" s="1"/>
  <c r="UE665"/>
  <c r="UK665" s="1"/>
  <c r="UE669"/>
  <c r="UK669" s="1"/>
  <c r="HG686"/>
  <c r="HM686" s="1"/>
  <c r="HG678"/>
  <c r="HM678" s="1"/>
  <c r="HG674"/>
  <c r="HM674" s="1"/>
  <c r="HG681"/>
  <c r="HM681" s="1"/>
  <c r="HG679"/>
  <c r="HM679" s="1"/>
  <c r="HG677"/>
  <c r="HM677" s="1"/>
  <c r="HG684"/>
  <c r="HM684" s="1"/>
  <c r="HG682"/>
  <c r="HM682" s="1"/>
  <c r="HG680"/>
  <c r="HM680" s="1"/>
  <c r="HG685"/>
  <c r="HM685" s="1"/>
  <c r="HG683"/>
  <c r="HM683" s="1"/>
  <c r="HG662"/>
  <c r="HM662" s="1"/>
  <c r="HG668"/>
  <c r="HM668" s="1"/>
  <c r="HG666"/>
  <c r="HM666" s="1"/>
  <c r="HG673"/>
  <c r="HM673" s="1"/>
  <c r="HG671"/>
  <c r="HM671" s="1"/>
  <c r="HG664"/>
  <c r="HM664" s="1"/>
  <c r="HG670"/>
  <c r="HM670" s="1"/>
  <c r="HG665"/>
  <c r="HM665" s="1"/>
  <c r="HG669"/>
  <c r="HM669" s="1"/>
  <c r="HG672"/>
  <c r="HM672" s="1"/>
  <c r="HG663"/>
  <c r="HM663" s="1"/>
  <c r="HG667"/>
  <c r="HM667" s="1"/>
  <c r="HG661"/>
  <c r="HM661" s="1"/>
  <c r="WP661"/>
  <c r="WV661" s="1"/>
  <c r="WP685"/>
  <c r="WV685" s="1"/>
  <c r="WP679"/>
  <c r="WV679" s="1"/>
  <c r="WP674"/>
  <c r="WV674" s="1"/>
  <c r="WP680"/>
  <c r="WV680" s="1"/>
  <c r="WP682"/>
  <c r="WV682" s="1"/>
  <c r="WP677"/>
  <c r="WV677" s="1"/>
  <c r="WP684"/>
  <c r="WV684" s="1"/>
  <c r="WP683"/>
  <c r="WV683" s="1"/>
  <c r="WP681"/>
  <c r="WV681" s="1"/>
  <c r="WP678"/>
  <c r="WV678" s="1"/>
  <c r="WP686"/>
  <c r="WV686" s="1"/>
  <c r="WP662"/>
  <c r="WV662" s="1"/>
  <c r="WP668"/>
  <c r="WV668" s="1"/>
  <c r="WP671"/>
  <c r="WV671" s="1"/>
  <c r="WP664"/>
  <c r="WV664" s="1"/>
  <c r="WP665"/>
  <c r="WV665" s="1"/>
  <c r="WP669"/>
  <c r="WV669" s="1"/>
  <c r="WP672"/>
  <c r="WV672" s="1"/>
  <c r="WP666"/>
  <c r="WV666" s="1"/>
  <c r="WP673"/>
  <c r="WV673" s="1"/>
  <c r="WP663"/>
  <c r="WV663" s="1"/>
  <c r="WP667"/>
  <c r="WV667" s="1"/>
  <c r="WP670"/>
  <c r="WV670" s="1"/>
  <c r="APZ661"/>
  <c r="AQF661" s="1"/>
  <c r="APZ684"/>
  <c r="AQF684" s="1"/>
  <c r="APZ685"/>
  <c r="AQF685" s="1"/>
  <c r="APZ674"/>
  <c r="AQF674" s="1"/>
  <c r="APZ683"/>
  <c r="AQF683" s="1"/>
  <c r="APZ678"/>
  <c r="AQF678" s="1"/>
  <c r="APZ677"/>
  <c r="AQF677" s="1"/>
  <c r="APZ686"/>
  <c r="AQF686" s="1"/>
  <c r="APZ679"/>
  <c r="AQF679" s="1"/>
  <c r="APZ680"/>
  <c r="AQF680" s="1"/>
  <c r="APZ681"/>
  <c r="AQF681" s="1"/>
  <c r="APZ682"/>
  <c r="AQF682" s="1"/>
  <c r="APZ662"/>
  <c r="AQF662" s="1"/>
  <c r="APZ668"/>
  <c r="AQF668" s="1"/>
  <c r="APZ671"/>
  <c r="AQF671" s="1"/>
  <c r="APZ664"/>
  <c r="AQF664" s="1"/>
  <c r="APZ665"/>
  <c r="AQF665" s="1"/>
  <c r="APZ669"/>
  <c r="AQF669" s="1"/>
  <c r="APZ672"/>
  <c r="AQF672" s="1"/>
  <c r="APZ666"/>
  <c r="AQF666" s="1"/>
  <c r="APZ673"/>
  <c r="AQF673" s="1"/>
  <c r="APZ663"/>
  <c r="AQF663" s="1"/>
  <c r="APZ667"/>
  <c r="AQF667" s="1"/>
  <c r="APZ670"/>
  <c r="AQF670" s="1"/>
  <c r="QD661"/>
  <c r="QJ661" s="1"/>
  <c r="QD686"/>
  <c r="QJ686" s="1"/>
  <c r="QD678"/>
  <c r="QJ678" s="1"/>
  <c r="QD674"/>
  <c r="QJ674" s="1"/>
  <c r="QD681"/>
  <c r="QJ681" s="1"/>
  <c r="QD679"/>
  <c r="QJ679" s="1"/>
  <c r="QD677"/>
  <c r="QJ677" s="1"/>
  <c r="QD684"/>
  <c r="QJ684" s="1"/>
  <c r="QD682"/>
  <c r="QJ682" s="1"/>
  <c r="QD680"/>
  <c r="QJ680" s="1"/>
  <c r="QD685"/>
  <c r="QJ685" s="1"/>
  <c r="QD683"/>
  <c r="QJ683" s="1"/>
  <c r="QD662"/>
  <c r="QJ662" s="1"/>
  <c r="QD668"/>
  <c r="QJ668" s="1"/>
  <c r="QD673"/>
  <c r="QJ673" s="1"/>
  <c r="QD671"/>
  <c r="QJ671" s="1"/>
  <c r="QD664"/>
  <c r="QJ664" s="1"/>
  <c r="QD665"/>
  <c r="QJ665" s="1"/>
  <c r="QD669"/>
  <c r="QJ669" s="1"/>
  <c r="QD672"/>
  <c r="QJ672" s="1"/>
  <c r="QD666"/>
  <c r="QJ666" s="1"/>
  <c r="QD663"/>
  <c r="QJ663" s="1"/>
  <c r="QD667"/>
  <c r="QJ667" s="1"/>
  <c r="QD670"/>
  <c r="QJ670" s="1"/>
  <c r="ACG684"/>
  <c r="ACM684" s="1"/>
  <c r="ACG683"/>
  <c r="ACM683" s="1"/>
  <c r="ACG681"/>
  <c r="ACM681" s="1"/>
  <c r="ACG678"/>
  <c r="ACM678" s="1"/>
  <c r="ACG686"/>
  <c r="ACM686" s="1"/>
  <c r="ACG685"/>
  <c r="ACM685" s="1"/>
  <c r="ACG679"/>
  <c r="ACM679" s="1"/>
  <c r="ACG674"/>
  <c r="ACM674" s="1"/>
  <c r="ACG680"/>
  <c r="ACM680" s="1"/>
  <c r="ACG682"/>
  <c r="ACM682" s="1"/>
  <c r="ACG677"/>
  <c r="ACM677" s="1"/>
  <c r="ACG666"/>
  <c r="ACM666" s="1"/>
  <c r="ACG663"/>
  <c r="ACM663" s="1"/>
  <c r="ACG667"/>
  <c r="ACM667" s="1"/>
  <c r="ACG671"/>
  <c r="ACM671" s="1"/>
  <c r="ACG664"/>
  <c r="ACM664" s="1"/>
  <c r="ACG665"/>
  <c r="ACM665" s="1"/>
  <c r="ACG669"/>
  <c r="ACM669" s="1"/>
  <c r="ACG662"/>
  <c r="ACM662" s="1"/>
  <c r="ACG668"/>
  <c r="ACM668" s="1"/>
  <c r="ACG672"/>
  <c r="ACM672" s="1"/>
  <c r="ACG673"/>
  <c r="ACM673" s="1"/>
  <c r="ACG670"/>
  <c r="ACM670" s="1"/>
  <c r="ACG661"/>
  <c r="ACM661" s="1"/>
  <c r="APE661"/>
  <c r="APK661" s="1"/>
  <c r="APE683"/>
  <c r="APK683" s="1"/>
  <c r="APE678"/>
  <c r="APK678" s="1"/>
  <c r="APE677"/>
  <c r="APK677" s="1"/>
  <c r="APE686"/>
  <c r="APK686" s="1"/>
  <c r="APE679"/>
  <c r="APK679" s="1"/>
  <c r="APE680"/>
  <c r="APK680" s="1"/>
  <c r="APE681"/>
  <c r="APK681" s="1"/>
  <c r="APE682"/>
  <c r="APK682" s="1"/>
  <c r="APE684"/>
  <c r="APK684" s="1"/>
  <c r="APE685"/>
  <c r="APK685" s="1"/>
  <c r="APE674"/>
  <c r="APK674" s="1"/>
  <c r="APE672"/>
  <c r="APK672" s="1"/>
  <c r="APE673"/>
  <c r="APK673" s="1"/>
  <c r="APE663"/>
  <c r="APK663" s="1"/>
  <c r="APE667"/>
  <c r="APK667" s="1"/>
  <c r="APE671"/>
  <c r="APK671" s="1"/>
  <c r="APE664"/>
  <c r="APK664" s="1"/>
  <c r="APE665"/>
  <c r="APK665" s="1"/>
  <c r="APE669"/>
  <c r="APK669" s="1"/>
  <c r="APE662"/>
  <c r="APK662" s="1"/>
  <c r="APE668"/>
  <c r="APK668" s="1"/>
  <c r="APE666"/>
  <c r="APK666" s="1"/>
  <c r="APE670"/>
  <c r="APK670" s="1"/>
  <c r="PI681"/>
  <c r="PO681" s="1"/>
  <c r="PI679"/>
  <c r="PO679" s="1"/>
  <c r="PI677"/>
  <c r="PO677" s="1"/>
  <c r="PI684"/>
  <c r="PO684" s="1"/>
  <c r="PI682"/>
  <c r="PO682" s="1"/>
  <c r="PI680"/>
  <c r="PO680" s="1"/>
  <c r="PI685"/>
  <c r="PO685" s="1"/>
  <c r="PI683"/>
  <c r="PO683" s="1"/>
  <c r="PI686"/>
  <c r="PO686" s="1"/>
  <c r="PI678"/>
  <c r="PO678" s="1"/>
  <c r="PI674"/>
  <c r="PO674" s="1"/>
  <c r="PI662"/>
  <c r="PO662" s="1"/>
  <c r="PI672"/>
  <c r="PO672" s="1"/>
  <c r="PI666"/>
  <c r="PO666" s="1"/>
  <c r="PI670"/>
  <c r="PO670" s="1"/>
  <c r="PI668"/>
  <c r="PO668" s="1"/>
  <c r="PI673"/>
  <c r="PO673" s="1"/>
  <c r="PI663"/>
  <c r="PO663" s="1"/>
  <c r="PI667"/>
  <c r="PO667" s="1"/>
  <c r="PI671"/>
  <c r="PO671" s="1"/>
  <c r="PI664"/>
  <c r="PO664" s="1"/>
  <c r="PI661"/>
  <c r="PO661" s="1"/>
  <c r="PI665"/>
  <c r="PO665" s="1"/>
  <c r="PI669"/>
  <c r="PO669" s="1"/>
  <c r="AER661"/>
  <c r="AEX661" s="1"/>
  <c r="AER684"/>
  <c r="AEX684" s="1"/>
  <c r="AER678"/>
  <c r="AEX678" s="1"/>
  <c r="AER674"/>
  <c r="AEX674" s="1"/>
  <c r="AER685"/>
  <c r="AEX685" s="1"/>
  <c r="AER679"/>
  <c r="AEX679" s="1"/>
  <c r="AER677"/>
  <c r="AEX677" s="1"/>
  <c r="AER683"/>
  <c r="AEX683" s="1"/>
  <c r="AER682"/>
  <c r="AEX682" s="1"/>
  <c r="AER681"/>
  <c r="AEX681" s="1"/>
  <c r="AER680"/>
  <c r="AEX680" s="1"/>
  <c r="AER686"/>
  <c r="AEX686" s="1"/>
  <c r="AER672"/>
  <c r="AEX672" s="1"/>
  <c r="AER673"/>
  <c r="AEX673" s="1"/>
  <c r="AER664"/>
  <c r="AEX664" s="1"/>
  <c r="AER662"/>
  <c r="AEX662" s="1"/>
  <c r="AER668"/>
  <c r="AEX668" s="1"/>
  <c r="AER666"/>
  <c r="AEX666" s="1"/>
  <c r="AER663"/>
  <c r="AEX663" s="1"/>
  <c r="AER667"/>
  <c r="AEX667" s="1"/>
  <c r="AER671"/>
  <c r="AEX671" s="1"/>
  <c r="AER670"/>
  <c r="AEX670" s="1"/>
  <c r="AER665"/>
  <c r="AEX665" s="1"/>
  <c r="AER669"/>
  <c r="AEX669" s="1"/>
  <c r="CK680"/>
  <c r="CQ680" s="1"/>
  <c r="CK682"/>
  <c r="CQ682" s="1"/>
  <c r="CK677"/>
  <c r="CQ677" s="1"/>
  <c r="CK684"/>
  <c r="CQ684" s="1"/>
  <c r="CK683"/>
  <c r="CQ683" s="1"/>
  <c r="CK681"/>
  <c r="CQ681" s="1"/>
  <c r="CK678"/>
  <c r="CQ678" s="1"/>
  <c r="CK686"/>
  <c r="CQ686" s="1"/>
  <c r="CK685"/>
  <c r="CQ685" s="1"/>
  <c r="CK679"/>
  <c r="CQ679" s="1"/>
  <c r="CK674"/>
  <c r="CQ674" s="1"/>
  <c r="CK662"/>
  <c r="CQ662" s="1"/>
  <c r="CK672"/>
  <c r="CQ672" s="1"/>
  <c r="CK666"/>
  <c r="CQ666" s="1"/>
  <c r="CK670"/>
  <c r="CQ670" s="1"/>
  <c r="CK668"/>
  <c r="CQ668" s="1"/>
  <c r="CK673"/>
  <c r="CQ673" s="1"/>
  <c r="CK663"/>
  <c r="CQ663" s="1"/>
  <c r="CK667"/>
  <c r="CQ667" s="1"/>
  <c r="CK671"/>
  <c r="CQ671" s="1"/>
  <c r="CK664"/>
  <c r="CQ664" s="1"/>
  <c r="CK661"/>
  <c r="CQ661" s="1"/>
  <c r="CK665"/>
  <c r="CQ665" s="1"/>
  <c r="CK669"/>
  <c r="CQ669" s="1"/>
  <c r="ALD661"/>
  <c r="ALJ661" s="1"/>
  <c r="ALD683"/>
  <c r="ALJ683" s="1"/>
  <c r="ALD678"/>
  <c r="ALJ678" s="1"/>
  <c r="ALD677"/>
  <c r="ALJ677" s="1"/>
  <c r="ALD686"/>
  <c r="ALJ686" s="1"/>
  <c r="ALD679"/>
  <c r="ALJ679" s="1"/>
  <c r="ALD680"/>
  <c r="ALJ680" s="1"/>
  <c r="ALD681"/>
  <c r="ALJ681" s="1"/>
  <c r="ALD682"/>
  <c r="ALJ682" s="1"/>
  <c r="ALD684"/>
  <c r="ALJ684" s="1"/>
  <c r="ALD685"/>
  <c r="ALJ685" s="1"/>
  <c r="ALD674"/>
  <c r="ALJ674" s="1"/>
  <c r="ALD672"/>
  <c r="ALJ672" s="1"/>
  <c r="ALD662"/>
  <c r="ALJ662" s="1"/>
  <c r="ALD668"/>
  <c r="ALJ668" s="1"/>
  <c r="ALD666"/>
  <c r="ALJ666" s="1"/>
  <c r="ALD673"/>
  <c r="ALJ673" s="1"/>
  <c r="ALD663"/>
  <c r="ALJ663" s="1"/>
  <c r="ALD667"/>
  <c r="ALJ667" s="1"/>
  <c r="ALD671"/>
  <c r="ALJ671" s="1"/>
  <c r="ALD664"/>
  <c r="ALJ664" s="1"/>
  <c r="ALD670"/>
  <c r="ALJ670" s="1"/>
  <c r="ALD665"/>
  <c r="ALJ665" s="1"/>
  <c r="ALD669"/>
  <c r="ALJ669" s="1"/>
  <c r="LH686"/>
  <c r="LN686" s="1"/>
  <c r="LH678"/>
  <c r="LN678" s="1"/>
  <c r="LH674"/>
  <c r="LN674" s="1"/>
  <c r="LH681"/>
  <c r="LN681" s="1"/>
  <c r="LH679"/>
  <c r="LN679" s="1"/>
  <c r="LH677"/>
  <c r="LN677" s="1"/>
  <c r="LH684"/>
  <c r="LN684" s="1"/>
  <c r="LH682"/>
  <c r="LN682" s="1"/>
  <c r="LH680"/>
  <c r="LN680" s="1"/>
  <c r="LH685"/>
  <c r="LN685" s="1"/>
  <c r="LH683"/>
  <c r="LN683" s="1"/>
  <c r="LH672"/>
  <c r="LN672" s="1"/>
  <c r="LH666"/>
  <c r="LN666" s="1"/>
  <c r="LH663"/>
  <c r="LN663" s="1"/>
  <c r="LH667"/>
  <c r="LN667" s="1"/>
  <c r="LH671"/>
  <c r="LN671" s="1"/>
  <c r="LH664"/>
  <c r="LN664" s="1"/>
  <c r="LH670"/>
  <c r="LN670" s="1"/>
  <c r="LH665"/>
  <c r="LN665" s="1"/>
  <c r="LH669"/>
  <c r="LN669" s="1"/>
  <c r="LH662"/>
  <c r="LN662" s="1"/>
  <c r="LH668"/>
  <c r="LN668" s="1"/>
  <c r="LH673"/>
  <c r="LN673" s="1"/>
  <c r="LH661"/>
  <c r="LN661" s="1"/>
  <c r="H662"/>
  <c r="H624"/>
  <c r="H664"/>
  <c r="H626"/>
  <c r="H672"/>
  <c r="H634"/>
  <c r="H667"/>
  <c r="H629"/>
  <c r="H663"/>
  <c r="H625"/>
  <c r="AVJ660"/>
  <c r="AVJ693" s="1"/>
  <c r="AVI660"/>
  <c r="AVI693" s="1"/>
  <c r="AVK660"/>
  <c r="AVK693" s="1"/>
  <c r="AIX676" l="1"/>
  <c r="AF676"/>
  <c r="WA676"/>
  <c r="VY676"/>
  <c r="FV676"/>
  <c r="AEC676"/>
  <c r="FU676"/>
  <c r="AVW690"/>
  <c r="AVW688"/>
  <c r="AVU690"/>
  <c r="AVU688"/>
  <c r="AVU691"/>
  <c r="AVV690"/>
  <c r="AVV688"/>
  <c r="APJ676"/>
  <c r="ACM676"/>
  <c r="JW676"/>
  <c r="VE676"/>
  <c r="ABQ676"/>
  <c r="QI676"/>
  <c r="AQZ676"/>
  <c r="IG676"/>
  <c r="OS676"/>
  <c r="EG676"/>
  <c r="IF676"/>
  <c r="VD676"/>
  <c r="WU676"/>
  <c r="AE676"/>
  <c r="OT676"/>
  <c r="SU676"/>
  <c r="ATL676"/>
  <c r="OR676"/>
  <c r="GP676"/>
  <c r="TN676"/>
  <c r="AVW691"/>
  <c r="AVW689"/>
  <c r="AVW687"/>
  <c r="AVU689"/>
  <c r="AVU687"/>
  <c r="AVV691"/>
  <c r="AVV689"/>
  <c r="AVV687"/>
  <c r="AD676"/>
  <c r="LN676"/>
  <c r="ALJ676"/>
  <c r="APK676"/>
  <c r="HM676"/>
  <c r="UK676"/>
  <c r="AUG676"/>
  <c r="ALH676"/>
  <c r="CO676"/>
  <c r="AEV676"/>
  <c r="AQD676"/>
  <c r="WT676"/>
  <c r="HK676"/>
  <c r="MH676"/>
  <c r="AFR676"/>
  <c r="AQE676"/>
  <c r="AAA676"/>
  <c r="KR676"/>
  <c r="BU676"/>
  <c r="AOO676"/>
  <c r="AVB676"/>
  <c r="ABR676"/>
  <c r="ND676"/>
  <c r="AGN676"/>
  <c r="AUZ676"/>
  <c r="ABP676"/>
  <c r="AMC676"/>
  <c r="NB676"/>
  <c r="AMX676"/>
  <c r="EE676"/>
  <c r="AGL676"/>
  <c r="XO676"/>
  <c r="YK676"/>
  <c r="ATK676"/>
  <c r="HL676"/>
  <c r="UJ676"/>
  <c r="AUF676"/>
  <c r="AAV676"/>
  <c r="LM676"/>
  <c r="ALI676"/>
  <c r="RZ676"/>
  <c r="YL676"/>
  <c r="JC676"/>
  <c r="JX676"/>
  <c r="ADH676"/>
  <c r="ANU676"/>
  <c r="ART676"/>
  <c r="YJ676"/>
  <c r="AJR676"/>
  <c r="ADF676"/>
  <c r="NW676"/>
  <c r="AIC676"/>
  <c r="ST676"/>
  <c r="ZF676"/>
  <c r="AJS676"/>
  <c r="AGM676"/>
  <c r="AOP676"/>
  <c r="ASQ676"/>
  <c r="ZG676"/>
  <c r="TP676"/>
  <c r="AAB676"/>
  <c r="AKO676"/>
  <c r="BV676"/>
  <c r="AON676"/>
  <c r="ATJ676"/>
  <c r="ZZ676"/>
  <c r="AKM676"/>
  <c r="CP676"/>
  <c r="AMY676"/>
  <c r="ADG676"/>
  <c r="NX676"/>
  <c r="AHH676"/>
  <c r="RY676"/>
  <c r="CQ676"/>
  <c r="AEX676"/>
  <c r="PO676"/>
  <c r="QJ676"/>
  <c r="AQF676"/>
  <c r="WV676"/>
  <c r="AAW676"/>
  <c r="LL676"/>
  <c r="PM676"/>
  <c r="API676"/>
  <c r="ACK676"/>
  <c r="QH676"/>
  <c r="UI676"/>
  <c r="AUE676"/>
  <c r="AAU676"/>
  <c r="AMD676"/>
  <c r="DK676"/>
  <c r="AKN676"/>
  <c r="AEB676"/>
  <c r="IH676"/>
  <c r="VF676"/>
  <c r="MI676"/>
  <c r="AME676"/>
  <c r="DL676"/>
  <c r="AFS676"/>
  <c r="AMZ676"/>
  <c r="RE676"/>
  <c r="ARA676"/>
  <c r="XQ676"/>
  <c r="MG676"/>
  <c r="DJ676"/>
  <c r="AFQ676"/>
  <c r="RC676"/>
  <c r="AQY676"/>
  <c r="JB676"/>
  <c r="VZ676"/>
  <c r="GQ676"/>
  <c r="TO676"/>
  <c r="ARV676"/>
  <c r="AIY676"/>
  <c r="AJT676"/>
  <c r="BA676"/>
  <c r="NY676"/>
  <c r="FB676"/>
  <c r="AHI676"/>
  <c r="RX676"/>
  <c r="JA676"/>
  <c r="AIW676"/>
  <c r="JV676"/>
  <c r="AY676"/>
  <c r="ANS676"/>
  <c r="EZ676"/>
  <c r="AHG676"/>
  <c r="ASP676"/>
  <c r="EF676"/>
  <c r="RD676"/>
  <c r="XP676"/>
  <c r="AVA676"/>
  <c r="FW676"/>
  <c r="AID676"/>
  <c r="GR676"/>
  <c r="KS676"/>
  <c r="AIB676"/>
  <c r="SS676"/>
  <c r="ASO676"/>
  <c r="ZE676"/>
  <c r="KQ676"/>
  <c r="BT676"/>
  <c r="AEA676"/>
  <c r="AEW676"/>
  <c r="PN676"/>
  <c r="ACL676"/>
  <c r="NC676"/>
  <c r="AZ676"/>
  <c r="ANT676"/>
  <c r="FA676"/>
  <c r="ARU676"/>
  <c r="JA660"/>
  <c r="AIW660"/>
  <c r="VY660"/>
  <c r="EZ660"/>
  <c r="ANS660"/>
  <c r="AEA660"/>
  <c r="AEA695" s="1"/>
  <c r="AEA696" s="1"/>
  <c r="CO660"/>
  <c r="API660"/>
  <c r="MG660"/>
  <c r="AUM663"/>
  <c r="ASW663"/>
  <c r="ARG663"/>
  <c r="APQ663"/>
  <c r="AOA663"/>
  <c r="AMK663"/>
  <c r="AKU663"/>
  <c r="AJE663"/>
  <c r="AHO663"/>
  <c r="AFY663"/>
  <c r="AEI663"/>
  <c r="ACS663"/>
  <c r="ABC663"/>
  <c r="ZM663"/>
  <c r="XW663"/>
  <c r="WG663"/>
  <c r="UQ663"/>
  <c r="TA663"/>
  <c r="RK663"/>
  <c r="PU663"/>
  <c r="OE663"/>
  <c r="MO663"/>
  <c r="KY663"/>
  <c r="JI663"/>
  <c r="HS663"/>
  <c r="GC663"/>
  <c r="EM663"/>
  <c r="CW663"/>
  <c r="BG663"/>
  <c r="Q663"/>
  <c r="ATR663"/>
  <c r="ASB663"/>
  <c r="AQL663"/>
  <c r="AOV663"/>
  <c r="ANF663"/>
  <c r="ALP663"/>
  <c r="AJZ663"/>
  <c r="AIJ663"/>
  <c r="AGT663"/>
  <c r="AFD663"/>
  <c r="ADN663"/>
  <c r="ABX663"/>
  <c r="AAH663"/>
  <c r="YR663"/>
  <c r="XB663"/>
  <c r="VL663"/>
  <c r="TV663"/>
  <c r="SF663"/>
  <c r="QP663"/>
  <c r="OZ663"/>
  <c r="NJ663"/>
  <c r="LT663"/>
  <c r="KD663"/>
  <c r="IN663"/>
  <c r="GX663"/>
  <c r="FH663"/>
  <c r="DR663"/>
  <c r="CB663"/>
  <c r="AL663"/>
  <c r="ATR667"/>
  <c r="AQL667"/>
  <c r="ANF667"/>
  <c r="AJZ667"/>
  <c r="AGT667"/>
  <c r="AFD667"/>
  <c r="ADN667"/>
  <c r="ABX667"/>
  <c r="AAH667"/>
  <c r="YR667"/>
  <c r="XB667"/>
  <c r="VL667"/>
  <c r="TV667"/>
  <c r="SF667"/>
  <c r="QP667"/>
  <c r="OZ667"/>
  <c r="NJ667"/>
  <c r="LT667"/>
  <c r="KD667"/>
  <c r="IN667"/>
  <c r="GX667"/>
  <c r="AUM667"/>
  <c r="ARG667"/>
  <c r="AOA667"/>
  <c r="AKU667"/>
  <c r="AHO667"/>
  <c r="EM667"/>
  <c r="CW667"/>
  <c r="BG667"/>
  <c r="Q667"/>
  <c r="ASB667"/>
  <c r="AOV667"/>
  <c r="ALP667"/>
  <c r="AIJ667"/>
  <c r="AFY667"/>
  <c r="AEI667"/>
  <c r="ACS667"/>
  <c r="ABC667"/>
  <c r="ZM667"/>
  <c r="XW667"/>
  <c r="WG667"/>
  <c r="UQ667"/>
  <c r="TA667"/>
  <c r="RK667"/>
  <c r="PU667"/>
  <c r="OE667"/>
  <c r="MO667"/>
  <c r="KY667"/>
  <c r="JI667"/>
  <c r="HS667"/>
  <c r="GC667"/>
  <c r="ASW667"/>
  <c r="APQ667"/>
  <c r="AMK667"/>
  <c r="AJE667"/>
  <c r="FH667"/>
  <c r="DR667"/>
  <c r="CB667"/>
  <c r="AL667"/>
  <c r="APQ672"/>
  <c r="AJE672"/>
  <c r="ACS672"/>
  <c r="WG672"/>
  <c r="TA672"/>
  <c r="PU672"/>
  <c r="MO672"/>
  <c r="JI672"/>
  <c r="GC672"/>
  <c r="CW672"/>
  <c r="Q672"/>
  <c r="ASW672"/>
  <c r="AMK672"/>
  <c r="AFY672"/>
  <c r="ZM672"/>
  <c r="UQ672"/>
  <c r="RK672"/>
  <c r="OE672"/>
  <c r="KY672"/>
  <c r="HS672"/>
  <c r="EM672"/>
  <c r="BG672"/>
  <c r="ATR672"/>
  <c r="AQL672"/>
  <c r="ANF672"/>
  <c r="AJZ672"/>
  <c r="AGT672"/>
  <c r="ADN672"/>
  <c r="AAH672"/>
  <c r="XB672"/>
  <c r="CB672"/>
  <c r="FH672"/>
  <c r="IN672"/>
  <c r="LT672"/>
  <c r="OZ672"/>
  <c r="SF672"/>
  <c r="VL672"/>
  <c r="ABC672"/>
  <c r="AHO672"/>
  <c r="AOA672"/>
  <c r="AUM672"/>
  <c r="ASB672"/>
  <c r="AOV672"/>
  <c r="ALP672"/>
  <c r="AIJ672"/>
  <c r="AFD672"/>
  <c r="ABX672"/>
  <c r="YR672"/>
  <c r="AL672"/>
  <c r="DR672"/>
  <c r="GX672"/>
  <c r="KD672"/>
  <c r="NJ672"/>
  <c r="QP672"/>
  <c r="TV672"/>
  <c r="XW672"/>
  <c r="AEI672"/>
  <c r="AKU672"/>
  <c r="ARG672"/>
  <c r="ATR664"/>
  <c r="ANF664"/>
  <c r="AGT664"/>
  <c r="AAH664"/>
  <c r="TV664"/>
  <c r="NJ664"/>
  <c r="GX664"/>
  <c r="AL664"/>
  <c r="AQL664"/>
  <c r="AJZ664"/>
  <c r="ADN664"/>
  <c r="XB664"/>
  <c r="QP664"/>
  <c r="KD664"/>
  <c r="DR664"/>
  <c r="ASW664"/>
  <c r="APQ664"/>
  <c r="AMK664"/>
  <c r="AJE664"/>
  <c r="AFY664"/>
  <c r="ACS664"/>
  <c r="ZM664"/>
  <c r="WG664"/>
  <c r="TA664"/>
  <c r="PU664"/>
  <c r="MO664"/>
  <c r="JI664"/>
  <c r="GC664"/>
  <c r="CW664"/>
  <c r="Q664"/>
  <c r="FH664"/>
  <c r="LT664"/>
  <c r="SF664"/>
  <c r="YR664"/>
  <c r="AFD664"/>
  <c r="ALP664"/>
  <c r="ASB664"/>
  <c r="AUM664"/>
  <c r="ARG664"/>
  <c r="AOA664"/>
  <c r="AKU664"/>
  <c r="AHO664"/>
  <c r="AEI664"/>
  <c r="ABC664"/>
  <c r="XW664"/>
  <c r="UQ664"/>
  <c r="RK664"/>
  <c r="OE664"/>
  <c r="KY664"/>
  <c r="HS664"/>
  <c r="EM664"/>
  <c r="BG664"/>
  <c r="CB664"/>
  <c r="IN664"/>
  <c r="OZ664"/>
  <c r="VL664"/>
  <c r="ABX664"/>
  <c r="AIJ664"/>
  <c r="AOV664"/>
  <c r="AGT662"/>
  <c r="AAH662"/>
  <c r="EM662"/>
  <c r="ATR662"/>
  <c r="ANF662"/>
  <c r="TV662"/>
  <c r="NJ662"/>
  <c r="GX662"/>
  <c r="ADN662"/>
  <c r="XB662"/>
  <c r="BG662"/>
  <c r="AQL662"/>
  <c r="AJZ662"/>
  <c r="QP662"/>
  <c r="KD662"/>
  <c r="AFY662"/>
  <c r="ACS662"/>
  <c r="ZM662"/>
  <c r="WG662"/>
  <c r="DR662"/>
  <c r="AL662"/>
  <c r="ASW662"/>
  <c r="APQ662"/>
  <c r="AMK662"/>
  <c r="AJE662"/>
  <c r="TA662"/>
  <c r="PU662"/>
  <c r="MO662"/>
  <c r="JI662"/>
  <c r="GC662"/>
  <c r="LT662"/>
  <c r="SF662"/>
  <c r="ALP662"/>
  <c r="ASB662"/>
  <c r="CW662"/>
  <c r="YR662"/>
  <c r="AFD662"/>
  <c r="AHO662"/>
  <c r="AEI662"/>
  <c r="ABC662"/>
  <c r="XW662"/>
  <c r="FH662"/>
  <c r="CB662"/>
  <c r="AUM662"/>
  <c r="ARG662"/>
  <c r="AOA662"/>
  <c r="AKU662"/>
  <c r="UQ662"/>
  <c r="RK662"/>
  <c r="OE662"/>
  <c r="KY662"/>
  <c r="HS662"/>
  <c r="IN662"/>
  <c r="OZ662"/>
  <c r="AIJ662"/>
  <c r="AOV662"/>
  <c r="Q662"/>
  <c r="VL662"/>
  <c r="ABX662"/>
  <c r="AUL670"/>
  <c r="ASV670"/>
  <c r="ARF670"/>
  <c r="APP670"/>
  <c r="ANZ670"/>
  <c r="AMJ670"/>
  <c r="AKT670"/>
  <c r="AJD670"/>
  <c r="AHN670"/>
  <c r="AFX670"/>
  <c r="AEH670"/>
  <c r="ACR670"/>
  <c r="ABB670"/>
  <c r="ZL670"/>
  <c r="XV670"/>
  <c r="WF670"/>
  <c r="UP670"/>
  <c r="SZ670"/>
  <c r="RJ670"/>
  <c r="PT670"/>
  <c r="OD670"/>
  <c r="MN670"/>
  <c r="KX670"/>
  <c r="JH670"/>
  <c r="HR670"/>
  <c r="GB670"/>
  <c r="EL670"/>
  <c r="CV670"/>
  <c r="BF670"/>
  <c r="P670"/>
  <c r="ATQ670"/>
  <c r="ASA670"/>
  <c r="AQK670"/>
  <c r="AOU670"/>
  <c r="ANE670"/>
  <c r="ALO670"/>
  <c r="AJY670"/>
  <c r="AII670"/>
  <c r="AGS670"/>
  <c r="AFC670"/>
  <c r="ADM670"/>
  <c r="ABW670"/>
  <c r="AAG670"/>
  <c r="YQ670"/>
  <c r="XA670"/>
  <c r="VK670"/>
  <c r="TU670"/>
  <c r="SE670"/>
  <c r="QO670"/>
  <c r="OY670"/>
  <c r="NI670"/>
  <c r="LS670"/>
  <c r="KC670"/>
  <c r="IM670"/>
  <c r="GW670"/>
  <c r="FG670"/>
  <c r="DQ670"/>
  <c r="CA670"/>
  <c r="AK670"/>
  <c r="ATQ664"/>
  <c r="ASA664"/>
  <c r="AQK664"/>
  <c r="AOU664"/>
  <c r="ANE664"/>
  <c r="ALO664"/>
  <c r="AJY664"/>
  <c r="AII664"/>
  <c r="AGS664"/>
  <c r="AFC664"/>
  <c r="ADM664"/>
  <c r="ABW664"/>
  <c r="AAG664"/>
  <c r="YQ664"/>
  <c r="XA664"/>
  <c r="VK664"/>
  <c r="TU664"/>
  <c r="SE664"/>
  <c r="QO664"/>
  <c r="OY664"/>
  <c r="NI664"/>
  <c r="LS664"/>
  <c r="KC664"/>
  <c r="IM664"/>
  <c r="GW664"/>
  <c r="FG664"/>
  <c r="DQ664"/>
  <c r="CA664"/>
  <c r="AK664"/>
  <c r="AUL664"/>
  <c r="ASV664"/>
  <c r="ARF664"/>
  <c r="APP664"/>
  <c r="ANZ664"/>
  <c r="AMJ664"/>
  <c r="AKT664"/>
  <c r="AJD664"/>
  <c r="AHN664"/>
  <c r="AFX664"/>
  <c r="AEH664"/>
  <c r="ACR664"/>
  <c r="ABB664"/>
  <c r="ZL664"/>
  <c r="XV664"/>
  <c r="WF664"/>
  <c r="UP664"/>
  <c r="SZ664"/>
  <c r="RJ664"/>
  <c r="PT664"/>
  <c r="OD664"/>
  <c r="MN664"/>
  <c r="KX664"/>
  <c r="JH664"/>
  <c r="HR664"/>
  <c r="GB664"/>
  <c r="EL664"/>
  <c r="CV664"/>
  <c r="BF664"/>
  <c r="P664"/>
  <c r="ATQ669"/>
  <c r="AUL669"/>
  <c r="ARF669"/>
  <c r="ANZ669"/>
  <c r="AKT669"/>
  <c r="AHN669"/>
  <c r="AEH669"/>
  <c r="ABB669"/>
  <c r="XV669"/>
  <c r="UP669"/>
  <c r="RJ669"/>
  <c r="OD669"/>
  <c r="KX669"/>
  <c r="HR669"/>
  <c r="EL669"/>
  <c r="BF669"/>
  <c r="ASV669"/>
  <c r="APP669"/>
  <c r="AMJ669"/>
  <c r="AJD669"/>
  <c r="AFX669"/>
  <c r="ACR669"/>
  <c r="ZL669"/>
  <c r="WF669"/>
  <c r="SZ669"/>
  <c r="PT669"/>
  <c r="MN669"/>
  <c r="JH669"/>
  <c r="GB669"/>
  <c r="CV669"/>
  <c r="P669"/>
  <c r="CA669"/>
  <c r="FG669"/>
  <c r="IM669"/>
  <c r="LS669"/>
  <c r="OY669"/>
  <c r="SE669"/>
  <c r="VK669"/>
  <c r="YQ669"/>
  <c r="ABW669"/>
  <c r="AFC669"/>
  <c r="AII669"/>
  <c r="ALO669"/>
  <c r="AOU669"/>
  <c r="ASA669"/>
  <c r="AK669"/>
  <c r="DQ669"/>
  <c r="GW669"/>
  <c r="KC669"/>
  <c r="NI669"/>
  <c r="QO669"/>
  <c r="TU669"/>
  <c r="XA669"/>
  <c r="AAG669"/>
  <c r="ADM669"/>
  <c r="AGS669"/>
  <c r="AJY669"/>
  <c r="ANE669"/>
  <c r="AQK669"/>
  <c r="ATQ672"/>
  <c r="ASA672"/>
  <c r="AQK672"/>
  <c r="AOU672"/>
  <c r="ANE672"/>
  <c r="ALO672"/>
  <c r="AJY672"/>
  <c r="AII672"/>
  <c r="AGS672"/>
  <c r="AFC672"/>
  <c r="ADM672"/>
  <c r="ABW672"/>
  <c r="AAG672"/>
  <c r="YQ672"/>
  <c r="XA672"/>
  <c r="VK672"/>
  <c r="TU672"/>
  <c r="SE672"/>
  <c r="QO672"/>
  <c r="OY672"/>
  <c r="NI672"/>
  <c r="LS672"/>
  <c r="KC672"/>
  <c r="IM672"/>
  <c r="GW672"/>
  <c r="FG672"/>
  <c r="DQ672"/>
  <c r="CA672"/>
  <c r="AK672"/>
  <c r="AUL672"/>
  <c r="ASV672"/>
  <c r="ARF672"/>
  <c r="APP672"/>
  <c r="ANZ672"/>
  <c r="AMJ672"/>
  <c r="AKT672"/>
  <c r="AJD672"/>
  <c r="AHN672"/>
  <c r="AFX672"/>
  <c r="AEH672"/>
  <c r="ACR672"/>
  <c r="ABB672"/>
  <c r="ZL672"/>
  <c r="XV672"/>
  <c r="WF672"/>
  <c r="UP672"/>
  <c r="SZ672"/>
  <c r="RJ672"/>
  <c r="PT672"/>
  <c r="OD672"/>
  <c r="MN672"/>
  <c r="KX672"/>
  <c r="JH672"/>
  <c r="HR672"/>
  <c r="GB672"/>
  <c r="EL672"/>
  <c r="CV672"/>
  <c r="BF672"/>
  <c r="P672"/>
  <c r="AUK665"/>
  <c r="ASU665"/>
  <c r="ARE665"/>
  <c r="APO665"/>
  <c r="ANY665"/>
  <c r="AMI665"/>
  <c r="AKS665"/>
  <c r="AJC665"/>
  <c r="AHM665"/>
  <c r="AFW665"/>
  <c r="AEG665"/>
  <c r="ACQ665"/>
  <c r="ABA665"/>
  <c r="ZK665"/>
  <c r="XU665"/>
  <c r="WE665"/>
  <c r="UO665"/>
  <c r="SY665"/>
  <c r="RI665"/>
  <c r="PS665"/>
  <c r="OC665"/>
  <c r="MM665"/>
  <c r="KW665"/>
  <c r="JG665"/>
  <c r="HQ665"/>
  <c r="GA665"/>
  <c r="EK665"/>
  <c r="CU665"/>
  <c r="BE665"/>
  <c r="O665"/>
  <c r="ATP665"/>
  <c r="ARZ665"/>
  <c r="AQJ665"/>
  <c r="AOT665"/>
  <c r="AND665"/>
  <c r="ALN665"/>
  <c r="AJX665"/>
  <c r="AIH665"/>
  <c r="AGR665"/>
  <c r="AFB665"/>
  <c r="ADL665"/>
  <c r="ABV665"/>
  <c r="AAF665"/>
  <c r="YP665"/>
  <c r="WZ665"/>
  <c r="VJ665"/>
  <c r="TT665"/>
  <c r="SD665"/>
  <c r="QN665"/>
  <c r="OX665"/>
  <c r="NH665"/>
  <c r="LR665"/>
  <c r="KB665"/>
  <c r="IL665"/>
  <c r="GV665"/>
  <c r="FF665"/>
  <c r="DP665"/>
  <c r="BZ665"/>
  <c r="AJ665"/>
  <c r="AUK666"/>
  <c r="ASU666"/>
  <c r="ARE666"/>
  <c r="APO666"/>
  <c r="ANY666"/>
  <c r="AMI666"/>
  <c r="AKS666"/>
  <c r="AJC666"/>
  <c r="AHM666"/>
  <c r="AFW666"/>
  <c r="AEG666"/>
  <c r="ACQ666"/>
  <c r="ABA666"/>
  <c r="ZK666"/>
  <c r="XU666"/>
  <c r="WE666"/>
  <c r="UO666"/>
  <c r="SY666"/>
  <c r="RI666"/>
  <c r="PS666"/>
  <c r="OC666"/>
  <c r="MM666"/>
  <c r="KW666"/>
  <c r="JG666"/>
  <c r="HQ666"/>
  <c r="GA666"/>
  <c r="EK666"/>
  <c r="CU666"/>
  <c r="BE666"/>
  <c r="O666"/>
  <c r="ATP666"/>
  <c r="ARZ666"/>
  <c r="AQJ666"/>
  <c r="AOT666"/>
  <c r="AND666"/>
  <c r="ALN666"/>
  <c r="AJX666"/>
  <c r="AIH666"/>
  <c r="AGR666"/>
  <c r="AFB666"/>
  <c r="ADL666"/>
  <c r="ABV666"/>
  <c r="AAF666"/>
  <c r="YP666"/>
  <c r="WZ666"/>
  <c r="VJ666"/>
  <c r="TT666"/>
  <c r="SD666"/>
  <c r="QN666"/>
  <c r="OX666"/>
  <c r="NH666"/>
  <c r="LR666"/>
  <c r="KB666"/>
  <c r="IL666"/>
  <c r="GV666"/>
  <c r="FF666"/>
  <c r="DP666"/>
  <c r="BZ666"/>
  <c r="AJ666"/>
  <c r="ATP671"/>
  <c r="ARZ671"/>
  <c r="AQJ671"/>
  <c r="AOT671"/>
  <c r="AND671"/>
  <c r="ALN671"/>
  <c r="AJX671"/>
  <c r="AIH671"/>
  <c r="AGR671"/>
  <c r="AFB671"/>
  <c r="ADL671"/>
  <c r="ABV671"/>
  <c r="AAF671"/>
  <c r="YP671"/>
  <c r="WZ671"/>
  <c r="VJ671"/>
  <c r="TT671"/>
  <c r="SD671"/>
  <c r="QN671"/>
  <c r="OX671"/>
  <c r="NH671"/>
  <c r="LR671"/>
  <c r="KB671"/>
  <c r="IL671"/>
  <c r="GV671"/>
  <c r="FF671"/>
  <c r="DP671"/>
  <c r="BZ671"/>
  <c r="AJ671"/>
  <c r="AUK671"/>
  <c r="ASU671"/>
  <c r="ARE671"/>
  <c r="APO671"/>
  <c r="ANY671"/>
  <c r="AMI671"/>
  <c r="AKS671"/>
  <c r="AJC671"/>
  <c r="AHM671"/>
  <c r="AFW671"/>
  <c r="AEG671"/>
  <c r="ACQ671"/>
  <c r="ABA671"/>
  <c r="ZK671"/>
  <c r="XU671"/>
  <c r="WE671"/>
  <c r="UO671"/>
  <c r="SY671"/>
  <c r="RI671"/>
  <c r="PS671"/>
  <c r="OC671"/>
  <c r="MM671"/>
  <c r="KW671"/>
  <c r="JG671"/>
  <c r="HQ671"/>
  <c r="GA671"/>
  <c r="EK671"/>
  <c r="CU671"/>
  <c r="BE671"/>
  <c r="O671"/>
  <c r="APQ668"/>
  <c r="AJE668"/>
  <c r="ACS668"/>
  <c r="WG668"/>
  <c r="PU668"/>
  <c r="JI668"/>
  <c r="BG668"/>
  <c r="ASW668"/>
  <c r="AMK668"/>
  <c r="AFY668"/>
  <c r="ZM668"/>
  <c r="TA668"/>
  <c r="MO668"/>
  <c r="GC668"/>
  <c r="AL668"/>
  <c r="ASB668"/>
  <c r="AOV668"/>
  <c r="ALP668"/>
  <c r="AIJ668"/>
  <c r="AFD668"/>
  <c r="ABX668"/>
  <c r="YR668"/>
  <c r="VL668"/>
  <c r="SF668"/>
  <c r="OZ668"/>
  <c r="LT668"/>
  <c r="IN668"/>
  <c r="FH668"/>
  <c r="Q668"/>
  <c r="DR668"/>
  <c r="HS668"/>
  <c r="OE668"/>
  <c r="UQ668"/>
  <c r="ABC668"/>
  <c r="AHO668"/>
  <c r="AOA668"/>
  <c r="AUM668"/>
  <c r="ATR668"/>
  <c r="AQL668"/>
  <c r="ANF668"/>
  <c r="AJZ668"/>
  <c r="AGT668"/>
  <c r="ADN668"/>
  <c r="AAH668"/>
  <c r="XB668"/>
  <c r="TV668"/>
  <c r="QP668"/>
  <c r="NJ668"/>
  <c r="KD668"/>
  <c r="GX668"/>
  <c r="CW668"/>
  <c r="CB668"/>
  <c r="EM668"/>
  <c r="KY668"/>
  <c r="RK668"/>
  <c r="XW668"/>
  <c r="AEI668"/>
  <c r="AKU668"/>
  <c r="ARG668"/>
  <c r="ATR665"/>
  <c r="ASB665"/>
  <c r="AQL665"/>
  <c r="AOV665"/>
  <c r="ANF665"/>
  <c r="ALP665"/>
  <c r="AJZ665"/>
  <c r="AIJ665"/>
  <c r="AGT665"/>
  <c r="AFD665"/>
  <c r="ADN665"/>
  <c r="ABX665"/>
  <c r="AAH665"/>
  <c r="YR665"/>
  <c r="XB665"/>
  <c r="VL665"/>
  <c r="TV665"/>
  <c r="SF665"/>
  <c r="QP665"/>
  <c r="OZ665"/>
  <c r="NJ665"/>
  <c r="LT665"/>
  <c r="KD665"/>
  <c r="IN665"/>
  <c r="GX665"/>
  <c r="FH665"/>
  <c r="DR665"/>
  <c r="CB665"/>
  <c r="AL665"/>
  <c r="AUM665"/>
  <c r="ASW665"/>
  <c r="ARG665"/>
  <c r="APQ665"/>
  <c r="AOA665"/>
  <c r="AMK665"/>
  <c r="AKU665"/>
  <c r="AJE665"/>
  <c r="AHO665"/>
  <c r="AFY665"/>
  <c r="AEI665"/>
  <c r="ACS665"/>
  <c r="ABC665"/>
  <c r="ZM665"/>
  <c r="XW665"/>
  <c r="WG665"/>
  <c r="UQ665"/>
  <c r="TA665"/>
  <c r="RK665"/>
  <c r="PU665"/>
  <c r="OE665"/>
  <c r="MO665"/>
  <c r="KY665"/>
  <c r="JI665"/>
  <c r="HS665"/>
  <c r="GC665"/>
  <c r="EM665"/>
  <c r="CW665"/>
  <c r="BG665"/>
  <c r="Q665"/>
  <c r="AGS661"/>
  <c r="AFX661"/>
  <c r="ACR661"/>
  <c r="ZL661"/>
  <c r="WF661"/>
  <c r="DQ661"/>
  <c r="AK661"/>
  <c r="ASV661"/>
  <c r="APP661"/>
  <c r="AMJ661"/>
  <c r="AJD661"/>
  <c r="SZ661"/>
  <c r="PT661"/>
  <c r="MN661"/>
  <c r="JH661"/>
  <c r="GB661"/>
  <c r="AHN661"/>
  <c r="AEH661"/>
  <c r="ABB661"/>
  <c r="XV661"/>
  <c r="FG661"/>
  <c r="CA661"/>
  <c r="AUL661"/>
  <c r="ARF661"/>
  <c r="ANZ661"/>
  <c r="AKT661"/>
  <c r="UP661"/>
  <c r="RJ661"/>
  <c r="OD661"/>
  <c r="KX661"/>
  <c r="HR661"/>
  <c r="GW661"/>
  <c r="KC661"/>
  <c r="NI661"/>
  <c r="QO661"/>
  <c r="TU661"/>
  <c r="AJY661"/>
  <c r="ANE661"/>
  <c r="AQK661"/>
  <c r="ATQ661"/>
  <c r="BF661"/>
  <c r="EL661"/>
  <c r="XA661"/>
  <c r="AAG661"/>
  <c r="ADM661"/>
  <c r="IM661"/>
  <c r="LS661"/>
  <c r="OY661"/>
  <c r="SE661"/>
  <c r="AII661"/>
  <c r="ALO661"/>
  <c r="AOU661"/>
  <c r="ASA661"/>
  <c r="P661"/>
  <c r="CV661"/>
  <c r="VK661"/>
  <c r="YQ661"/>
  <c r="ABW661"/>
  <c r="AFC661"/>
  <c r="ARF667"/>
  <c r="AKT667"/>
  <c r="DQ667"/>
  <c r="AEH667"/>
  <c r="XV667"/>
  <c r="RJ667"/>
  <c r="KX667"/>
  <c r="AUL667"/>
  <c r="ANZ667"/>
  <c r="AHN667"/>
  <c r="AK667"/>
  <c r="ABB667"/>
  <c r="UP667"/>
  <c r="OD667"/>
  <c r="HR667"/>
  <c r="ASA667"/>
  <c r="AOU667"/>
  <c r="ALO667"/>
  <c r="AII667"/>
  <c r="EL667"/>
  <c r="BF667"/>
  <c r="AFC667"/>
  <c r="ABW667"/>
  <c r="YQ667"/>
  <c r="VK667"/>
  <c r="SE667"/>
  <c r="OY667"/>
  <c r="LS667"/>
  <c r="IM667"/>
  <c r="JH667"/>
  <c r="PT667"/>
  <c r="WF667"/>
  <c r="ACR667"/>
  <c r="CA667"/>
  <c r="AJD667"/>
  <c r="APP667"/>
  <c r="ATQ667"/>
  <c r="AQK667"/>
  <c r="ANE667"/>
  <c r="AJY667"/>
  <c r="AGS667"/>
  <c r="CV667"/>
  <c r="P667"/>
  <c r="ADM667"/>
  <c r="AAG667"/>
  <c r="XA667"/>
  <c r="TU667"/>
  <c r="QO667"/>
  <c r="NI667"/>
  <c r="KC667"/>
  <c r="GW667"/>
  <c r="GB667"/>
  <c r="MN667"/>
  <c r="SZ667"/>
  <c r="ZL667"/>
  <c r="AFX667"/>
  <c r="FG667"/>
  <c r="AMJ667"/>
  <c r="ASV667"/>
  <c r="AUL673"/>
  <c r="ASA673"/>
  <c r="AOU673"/>
  <c r="ALO673"/>
  <c r="AII673"/>
  <c r="AFC673"/>
  <c r="ABW673"/>
  <c r="YQ673"/>
  <c r="VK673"/>
  <c r="SE673"/>
  <c r="OY673"/>
  <c r="LS673"/>
  <c r="IM673"/>
  <c r="FG673"/>
  <c r="CA673"/>
  <c r="ATQ673"/>
  <c r="AQK673"/>
  <c r="ANE673"/>
  <c r="AJY673"/>
  <c r="AGS673"/>
  <c r="ADM673"/>
  <c r="AAG673"/>
  <c r="XA673"/>
  <c r="TU673"/>
  <c r="QO673"/>
  <c r="NI673"/>
  <c r="KC673"/>
  <c r="GW673"/>
  <c r="DQ673"/>
  <c r="AK673"/>
  <c r="P673"/>
  <c r="CV673"/>
  <c r="GB673"/>
  <c r="JH673"/>
  <c r="MN673"/>
  <c r="PT673"/>
  <c r="SZ673"/>
  <c r="WF673"/>
  <c r="ZL673"/>
  <c r="ACR673"/>
  <c r="AFX673"/>
  <c r="AJD673"/>
  <c r="AMJ673"/>
  <c r="APP673"/>
  <c r="ASV673"/>
  <c r="BF673"/>
  <c r="EL673"/>
  <c r="HR673"/>
  <c r="KX673"/>
  <c r="OD673"/>
  <c r="RJ673"/>
  <c r="UP673"/>
  <c r="XV673"/>
  <c r="ABB673"/>
  <c r="AEH673"/>
  <c r="AHN673"/>
  <c r="AKT673"/>
  <c r="ANZ673"/>
  <c r="ARF673"/>
  <c r="AUK670"/>
  <c r="ASU670"/>
  <c r="ARE670"/>
  <c r="APO670"/>
  <c r="ANY670"/>
  <c r="AMI670"/>
  <c r="AKS670"/>
  <c r="AJC670"/>
  <c r="AHM670"/>
  <c r="AFW670"/>
  <c r="AEG670"/>
  <c r="ACQ670"/>
  <c r="ABA670"/>
  <c r="ZK670"/>
  <c r="XU670"/>
  <c r="WE670"/>
  <c r="UO670"/>
  <c r="SY670"/>
  <c r="RI670"/>
  <c r="PS670"/>
  <c r="OC670"/>
  <c r="MM670"/>
  <c r="KW670"/>
  <c r="JG670"/>
  <c r="HQ670"/>
  <c r="GA670"/>
  <c r="EK670"/>
  <c r="CU670"/>
  <c r="BE670"/>
  <c r="O670"/>
  <c r="ATP670"/>
  <c r="ARZ670"/>
  <c r="AQJ670"/>
  <c r="AOT670"/>
  <c r="AND670"/>
  <c r="ALN670"/>
  <c r="AJX670"/>
  <c r="AIH670"/>
  <c r="AGR670"/>
  <c r="AFB670"/>
  <c r="ADL670"/>
  <c r="ABV670"/>
  <c r="AAF670"/>
  <c r="YP670"/>
  <c r="WZ670"/>
  <c r="VJ670"/>
  <c r="TT670"/>
  <c r="SD670"/>
  <c r="QN670"/>
  <c r="OX670"/>
  <c r="NH670"/>
  <c r="LR670"/>
  <c r="KB670"/>
  <c r="IL670"/>
  <c r="GV670"/>
  <c r="FF670"/>
  <c r="DP670"/>
  <c r="BZ670"/>
  <c r="AJ670"/>
  <c r="ATP668"/>
  <c r="AND668"/>
  <c r="AGR668"/>
  <c r="AAF668"/>
  <c r="TT668"/>
  <c r="NH668"/>
  <c r="GV668"/>
  <c r="BE668"/>
  <c r="AQJ668"/>
  <c r="AJX668"/>
  <c r="ADL668"/>
  <c r="WZ668"/>
  <c r="QN668"/>
  <c r="KB668"/>
  <c r="BZ668"/>
  <c r="AUK668"/>
  <c r="ARE668"/>
  <c r="ANY668"/>
  <c r="AKS668"/>
  <c r="AHM668"/>
  <c r="AEG668"/>
  <c r="ABA668"/>
  <c r="XU668"/>
  <c r="UO668"/>
  <c r="RI668"/>
  <c r="OC668"/>
  <c r="KW668"/>
  <c r="HQ668"/>
  <c r="DP668"/>
  <c r="CU668"/>
  <c r="FF668"/>
  <c r="LR668"/>
  <c r="SD668"/>
  <c r="YP668"/>
  <c r="AFB668"/>
  <c r="ALN668"/>
  <c r="ARZ668"/>
  <c r="ASU668"/>
  <c r="APO668"/>
  <c r="AMI668"/>
  <c r="AJC668"/>
  <c r="AFW668"/>
  <c r="ACQ668"/>
  <c r="ZK668"/>
  <c r="WE668"/>
  <c r="SY668"/>
  <c r="PS668"/>
  <c r="MM668"/>
  <c r="JG668"/>
  <c r="GA668"/>
  <c r="AJ668"/>
  <c r="O668"/>
  <c r="EK668"/>
  <c r="IL668"/>
  <c r="OX668"/>
  <c r="VJ668"/>
  <c r="ABV668"/>
  <c r="AIH668"/>
  <c r="AOT668"/>
  <c r="ATP663"/>
  <c r="ARZ663"/>
  <c r="AQJ663"/>
  <c r="AOT663"/>
  <c r="AND663"/>
  <c r="ALN663"/>
  <c r="AJX663"/>
  <c r="AIH663"/>
  <c r="AGR663"/>
  <c r="AFB663"/>
  <c r="ADL663"/>
  <c r="ABV663"/>
  <c r="AAF663"/>
  <c r="YP663"/>
  <c r="WZ663"/>
  <c r="VJ663"/>
  <c r="TT663"/>
  <c r="SD663"/>
  <c r="QN663"/>
  <c r="OX663"/>
  <c r="NH663"/>
  <c r="LR663"/>
  <c r="KB663"/>
  <c r="IL663"/>
  <c r="GV663"/>
  <c r="FF663"/>
  <c r="DP663"/>
  <c r="BZ663"/>
  <c r="AJ663"/>
  <c r="AUK663"/>
  <c r="ASU663"/>
  <c r="ARE663"/>
  <c r="APO663"/>
  <c r="ANY663"/>
  <c r="AMI663"/>
  <c r="AKS663"/>
  <c r="AJC663"/>
  <c r="AHM663"/>
  <c r="AFW663"/>
  <c r="AEG663"/>
  <c r="ACQ663"/>
  <c r="ABA663"/>
  <c r="ZK663"/>
  <c r="XU663"/>
  <c r="WE663"/>
  <c r="UO663"/>
  <c r="SY663"/>
  <c r="RI663"/>
  <c r="PS663"/>
  <c r="OC663"/>
  <c r="MM663"/>
  <c r="KW663"/>
  <c r="JG663"/>
  <c r="HQ663"/>
  <c r="GA663"/>
  <c r="EK663"/>
  <c r="CU663"/>
  <c r="BE663"/>
  <c r="O663"/>
  <c r="ATP664"/>
  <c r="AUK664"/>
  <c r="ARE664"/>
  <c r="ANY664"/>
  <c r="AKS664"/>
  <c r="AHM664"/>
  <c r="AEG664"/>
  <c r="ABA664"/>
  <c r="XU664"/>
  <c r="UO664"/>
  <c r="RI664"/>
  <c r="OC664"/>
  <c r="KW664"/>
  <c r="HQ664"/>
  <c r="EK664"/>
  <c r="BE664"/>
  <c r="ASU664"/>
  <c r="APO664"/>
  <c r="AMI664"/>
  <c r="AJC664"/>
  <c r="AFW664"/>
  <c r="ACQ664"/>
  <c r="ZK664"/>
  <c r="WE664"/>
  <c r="SY664"/>
  <c r="PS664"/>
  <c r="MM664"/>
  <c r="JG664"/>
  <c r="GA664"/>
  <c r="CU664"/>
  <c r="O664"/>
  <c r="BZ664"/>
  <c r="FF664"/>
  <c r="IL664"/>
  <c r="LR664"/>
  <c r="OX664"/>
  <c r="SD664"/>
  <c r="VJ664"/>
  <c r="YP664"/>
  <c r="ABV664"/>
  <c r="AFB664"/>
  <c r="AIH664"/>
  <c r="ALN664"/>
  <c r="AOT664"/>
  <c r="ARZ664"/>
  <c r="AJ664"/>
  <c r="DP664"/>
  <c r="GV664"/>
  <c r="KB664"/>
  <c r="NH664"/>
  <c r="QN664"/>
  <c r="TT664"/>
  <c r="WZ664"/>
  <c r="AAF664"/>
  <c r="ADL664"/>
  <c r="AGR664"/>
  <c r="AJX664"/>
  <c r="AND664"/>
  <c r="AQJ664"/>
  <c r="AUK669"/>
  <c r="ASU669"/>
  <c r="ARE669"/>
  <c r="APO669"/>
  <c r="ANY669"/>
  <c r="AMI669"/>
  <c r="AKS669"/>
  <c r="AJC669"/>
  <c r="AHM669"/>
  <c r="AFW669"/>
  <c r="AEG669"/>
  <c r="ACQ669"/>
  <c r="ABA669"/>
  <c r="ZK669"/>
  <c r="XU669"/>
  <c r="WE669"/>
  <c r="UO669"/>
  <c r="SY669"/>
  <c r="RI669"/>
  <c r="PS669"/>
  <c r="OC669"/>
  <c r="MM669"/>
  <c r="KW669"/>
  <c r="JG669"/>
  <c r="HQ669"/>
  <c r="GA669"/>
  <c r="EK669"/>
  <c r="CU669"/>
  <c r="BE669"/>
  <c r="O669"/>
  <c r="ATP669"/>
  <c r="ARZ669"/>
  <c r="AQJ669"/>
  <c r="AOT669"/>
  <c r="AND669"/>
  <c r="ALN669"/>
  <c r="AJX669"/>
  <c r="AIH669"/>
  <c r="AGR669"/>
  <c r="AFB669"/>
  <c r="ADL669"/>
  <c r="ABV669"/>
  <c r="AAF669"/>
  <c r="YP669"/>
  <c r="WZ669"/>
  <c r="VJ669"/>
  <c r="TT669"/>
  <c r="SD669"/>
  <c r="QN669"/>
  <c r="OX669"/>
  <c r="NH669"/>
  <c r="LR669"/>
  <c r="KB669"/>
  <c r="IL669"/>
  <c r="GV669"/>
  <c r="FF669"/>
  <c r="DP669"/>
  <c r="BZ669"/>
  <c r="AJ669"/>
  <c r="ATP672"/>
  <c r="ASU672"/>
  <c r="APO672"/>
  <c r="AMI672"/>
  <c r="AJC672"/>
  <c r="AFW672"/>
  <c r="ACQ672"/>
  <c r="ZK672"/>
  <c r="WE672"/>
  <c r="SY672"/>
  <c r="PS672"/>
  <c r="MM672"/>
  <c r="JG672"/>
  <c r="GA672"/>
  <c r="CU672"/>
  <c r="O672"/>
  <c r="AUK672"/>
  <c r="ARE672"/>
  <c r="ANY672"/>
  <c r="AKS672"/>
  <c r="AHM672"/>
  <c r="AEG672"/>
  <c r="ABA672"/>
  <c r="XU672"/>
  <c r="UO672"/>
  <c r="RI672"/>
  <c r="OC672"/>
  <c r="KW672"/>
  <c r="HQ672"/>
  <c r="EK672"/>
  <c r="BE672"/>
  <c r="AJ672"/>
  <c r="DP672"/>
  <c r="GV672"/>
  <c r="KB672"/>
  <c r="NH672"/>
  <c r="QN672"/>
  <c r="TT672"/>
  <c r="WZ672"/>
  <c r="AAF672"/>
  <c r="ADL672"/>
  <c r="AGR672"/>
  <c r="AJX672"/>
  <c r="AND672"/>
  <c r="AQJ672"/>
  <c r="BZ672"/>
  <c r="FF672"/>
  <c r="IL672"/>
  <c r="LR672"/>
  <c r="OX672"/>
  <c r="SD672"/>
  <c r="VJ672"/>
  <c r="YP672"/>
  <c r="ABV672"/>
  <c r="AFB672"/>
  <c r="AIH672"/>
  <c r="ALN672"/>
  <c r="AOT672"/>
  <c r="ARZ672"/>
  <c r="ATR661"/>
  <c r="ASB661"/>
  <c r="AQL661"/>
  <c r="AOV661"/>
  <c r="ANF661"/>
  <c r="ALP661"/>
  <c r="AJZ661"/>
  <c r="AIJ661"/>
  <c r="TV661"/>
  <c r="SF661"/>
  <c r="QP661"/>
  <c r="OZ661"/>
  <c r="NJ661"/>
  <c r="LT661"/>
  <c r="KD661"/>
  <c r="IN661"/>
  <c r="GX661"/>
  <c r="AHO661"/>
  <c r="AFY661"/>
  <c r="AEI661"/>
  <c r="ACS661"/>
  <c r="ABC661"/>
  <c r="ZM661"/>
  <c r="XW661"/>
  <c r="WG661"/>
  <c r="FH661"/>
  <c r="DR661"/>
  <c r="CB661"/>
  <c r="AL661"/>
  <c r="AUM661"/>
  <c r="ASW661"/>
  <c r="ARG661"/>
  <c r="APQ661"/>
  <c r="AOA661"/>
  <c r="AMK661"/>
  <c r="AKU661"/>
  <c r="AJE661"/>
  <c r="UQ661"/>
  <c r="TA661"/>
  <c r="RK661"/>
  <c r="PU661"/>
  <c r="OE661"/>
  <c r="MO661"/>
  <c r="KY661"/>
  <c r="JI661"/>
  <c r="HS661"/>
  <c r="GC661"/>
  <c r="AGT661"/>
  <c r="AFD661"/>
  <c r="ADN661"/>
  <c r="ABX661"/>
  <c r="AAH661"/>
  <c r="YR661"/>
  <c r="XB661"/>
  <c r="VL661"/>
  <c r="EM661"/>
  <c r="CW661"/>
  <c r="BG661"/>
  <c r="Q661"/>
  <c r="ATR673"/>
  <c r="ASB673"/>
  <c r="AQL673"/>
  <c r="AOV673"/>
  <c r="ANF673"/>
  <c r="ALP673"/>
  <c r="AJZ673"/>
  <c r="AIJ673"/>
  <c r="AGT673"/>
  <c r="AFD673"/>
  <c r="ADN673"/>
  <c r="ABX673"/>
  <c r="AAH673"/>
  <c r="YR673"/>
  <c r="XB673"/>
  <c r="VL673"/>
  <c r="TV673"/>
  <c r="SF673"/>
  <c r="QP673"/>
  <c r="OZ673"/>
  <c r="NJ673"/>
  <c r="LT673"/>
  <c r="KD673"/>
  <c r="IN673"/>
  <c r="GX673"/>
  <c r="FH673"/>
  <c r="DR673"/>
  <c r="CB673"/>
  <c r="AL673"/>
  <c r="AUM673"/>
  <c r="ASW673"/>
  <c r="ARG673"/>
  <c r="APQ673"/>
  <c r="AOA673"/>
  <c r="AMK673"/>
  <c r="AKU673"/>
  <c r="AJE673"/>
  <c r="AHO673"/>
  <c r="AFY673"/>
  <c r="AEI673"/>
  <c r="ACS673"/>
  <c r="ABC673"/>
  <c r="ZM673"/>
  <c r="XW673"/>
  <c r="WG673"/>
  <c r="UQ673"/>
  <c r="TA673"/>
  <c r="RK673"/>
  <c r="PU673"/>
  <c r="OE673"/>
  <c r="MO673"/>
  <c r="KY673"/>
  <c r="JI673"/>
  <c r="HS673"/>
  <c r="GC673"/>
  <c r="EM673"/>
  <c r="CW673"/>
  <c r="BG673"/>
  <c r="Q673"/>
  <c r="APP665"/>
  <c r="AJD665"/>
  <c r="ACR665"/>
  <c r="WF665"/>
  <c r="PT665"/>
  <c r="JH665"/>
  <c r="CV665"/>
  <c r="ASV665"/>
  <c r="AMJ665"/>
  <c r="AFX665"/>
  <c r="ZL665"/>
  <c r="SZ665"/>
  <c r="MN665"/>
  <c r="GB665"/>
  <c r="P665"/>
  <c r="ATQ665"/>
  <c r="AQK665"/>
  <c r="ANE665"/>
  <c r="AJY665"/>
  <c r="AGS665"/>
  <c r="ADM665"/>
  <c r="AAG665"/>
  <c r="XA665"/>
  <c r="TU665"/>
  <c r="QO665"/>
  <c r="NI665"/>
  <c r="KC665"/>
  <c r="GW665"/>
  <c r="DQ665"/>
  <c r="AK665"/>
  <c r="BF665"/>
  <c r="HR665"/>
  <c r="OD665"/>
  <c r="UP665"/>
  <c r="ABB665"/>
  <c r="AHN665"/>
  <c r="ANZ665"/>
  <c r="AUL665"/>
  <c r="ASA665"/>
  <c r="AOU665"/>
  <c r="ALO665"/>
  <c r="AII665"/>
  <c r="AFC665"/>
  <c r="ABW665"/>
  <c r="YQ665"/>
  <c r="VK665"/>
  <c r="SE665"/>
  <c r="OY665"/>
  <c r="LS665"/>
  <c r="IM665"/>
  <c r="FG665"/>
  <c r="CA665"/>
  <c r="EL665"/>
  <c r="KX665"/>
  <c r="RJ665"/>
  <c r="XV665"/>
  <c r="AEH665"/>
  <c r="AKT665"/>
  <c r="ARF665"/>
  <c r="AUL662"/>
  <c r="ASV662"/>
  <c r="ARF662"/>
  <c r="APP662"/>
  <c r="ANZ662"/>
  <c r="AMJ662"/>
  <c r="AKT662"/>
  <c r="AJD662"/>
  <c r="UP662"/>
  <c r="SZ662"/>
  <c r="RJ662"/>
  <c r="PT662"/>
  <c r="OD662"/>
  <c r="MN662"/>
  <c r="KX662"/>
  <c r="JH662"/>
  <c r="HR662"/>
  <c r="GB662"/>
  <c r="AGS662"/>
  <c r="AFC662"/>
  <c r="ADM662"/>
  <c r="ABW662"/>
  <c r="AAG662"/>
  <c r="YQ662"/>
  <c r="XA662"/>
  <c r="VK662"/>
  <c r="EL662"/>
  <c r="CV662"/>
  <c r="BF662"/>
  <c r="P662"/>
  <c r="ATQ662"/>
  <c r="ASA662"/>
  <c r="AQK662"/>
  <c r="AOU662"/>
  <c r="ANE662"/>
  <c r="ALO662"/>
  <c r="AJY662"/>
  <c r="AII662"/>
  <c r="TU662"/>
  <c r="SE662"/>
  <c r="QO662"/>
  <c r="OY662"/>
  <c r="NI662"/>
  <c r="LS662"/>
  <c r="KC662"/>
  <c r="IM662"/>
  <c r="GW662"/>
  <c r="AHN662"/>
  <c r="AFX662"/>
  <c r="AEH662"/>
  <c r="ACR662"/>
  <c r="ABB662"/>
  <c r="ZL662"/>
  <c r="XV662"/>
  <c r="WF662"/>
  <c r="FG662"/>
  <c r="DQ662"/>
  <c r="CA662"/>
  <c r="AK662"/>
  <c r="ATQ671"/>
  <c r="ANE671"/>
  <c r="AGS671"/>
  <c r="AAG671"/>
  <c r="TU671"/>
  <c r="NI671"/>
  <c r="AQK671"/>
  <c r="AJY671"/>
  <c r="ADM671"/>
  <c r="XA671"/>
  <c r="QO671"/>
  <c r="KC671"/>
  <c r="GW671"/>
  <c r="AK671"/>
  <c r="DQ671"/>
  <c r="ASV671"/>
  <c r="APP671"/>
  <c r="AMJ671"/>
  <c r="AJD671"/>
  <c r="AFX671"/>
  <c r="ACR671"/>
  <c r="ZL671"/>
  <c r="WF671"/>
  <c r="SZ671"/>
  <c r="PT671"/>
  <c r="MN671"/>
  <c r="JH671"/>
  <c r="GB671"/>
  <c r="CV671"/>
  <c r="P671"/>
  <c r="FG671"/>
  <c r="LS671"/>
  <c r="SE671"/>
  <c r="YQ671"/>
  <c r="AFC671"/>
  <c r="ALO671"/>
  <c r="ASA671"/>
  <c r="AUL671"/>
  <c r="ARF671"/>
  <c r="ANZ671"/>
  <c r="AKT671"/>
  <c r="AHN671"/>
  <c r="AEH671"/>
  <c r="ABB671"/>
  <c r="XV671"/>
  <c r="UP671"/>
  <c r="RJ671"/>
  <c r="OD671"/>
  <c r="KX671"/>
  <c r="HR671"/>
  <c r="EL671"/>
  <c r="BF671"/>
  <c r="CA671"/>
  <c r="IM671"/>
  <c r="OY671"/>
  <c r="VK671"/>
  <c r="ABW671"/>
  <c r="AII671"/>
  <c r="AOU671"/>
  <c r="ATQ668"/>
  <c r="ASA668"/>
  <c r="AQK668"/>
  <c r="AOU668"/>
  <c r="ANE668"/>
  <c r="ALO668"/>
  <c r="AJY668"/>
  <c r="AII668"/>
  <c r="AGS668"/>
  <c r="AFC668"/>
  <c r="ADM668"/>
  <c r="ABW668"/>
  <c r="AAG668"/>
  <c r="YQ668"/>
  <c r="XA668"/>
  <c r="VK668"/>
  <c r="TU668"/>
  <c r="SE668"/>
  <c r="QO668"/>
  <c r="OY668"/>
  <c r="NI668"/>
  <c r="LS668"/>
  <c r="KC668"/>
  <c r="IM668"/>
  <c r="GW668"/>
  <c r="FG668"/>
  <c r="DQ668"/>
  <c r="CA668"/>
  <c r="AK668"/>
  <c r="AUL668"/>
  <c r="ASV668"/>
  <c r="ARF668"/>
  <c r="APP668"/>
  <c r="ANZ668"/>
  <c r="AMJ668"/>
  <c r="AKT668"/>
  <c r="AJD668"/>
  <c r="AHN668"/>
  <c r="AFX668"/>
  <c r="AEH668"/>
  <c r="ACR668"/>
  <c r="ABB668"/>
  <c r="ZL668"/>
  <c r="XV668"/>
  <c r="WF668"/>
  <c r="UP668"/>
  <c r="SZ668"/>
  <c r="RJ668"/>
  <c r="PT668"/>
  <c r="OD668"/>
  <c r="MN668"/>
  <c r="KX668"/>
  <c r="JH668"/>
  <c r="HR668"/>
  <c r="GB668"/>
  <c r="EL668"/>
  <c r="CV668"/>
  <c r="BF668"/>
  <c r="P668"/>
  <c r="ATR666"/>
  <c r="ASW666"/>
  <c r="APQ666"/>
  <c r="AMK666"/>
  <c r="AJE666"/>
  <c r="AFY666"/>
  <c r="ACS666"/>
  <c r="ZM666"/>
  <c r="WG666"/>
  <c r="TA666"/>
  <c r="PU666"/>
  <c r="MO666"/>
  <c r="JI666"/>
  <c r="GC666"/>
  <c r="CW666"/>
  <c r="Q666"/>
  <c r="AUM666"/>
  <c r="ARG666"/>
  <c r="AOA666"/>
  <c r="AKU666"/>
  <c r="AHO666"/>
  <c r="AEI666"/>
  <c r="ABC666"/>
  <c r="XW666"/>
  <c r="UQ666"/>
  <c r="RK666"/>
  <c r="OE666"/>
  <c r="KY666"/>
  <c r="HS666"/>
  <c r="EM666"/>
  <c r="BG666"/>
  <c r="CB666"/>
  <c r="FH666"/>
  <c r="IN666"/>
  <c r="LT666"/>
  <c r="OZ666"/>
  <c r="SF666"/>
  <c r="VL666"/>
  <c r="YR666"/>
  <c r="ABX666"/>
  <c r="AFD666"/>
  <c r="AIJ666"/>
  <c r="ALP666"/>
  <c r="AOV666"/>
  <c r="ASB666"/>
  <c r="AL666"/>
  <c r="DR666"/>
  <c r="GX666"/>
  <c r="KD666"/>
  <c r="NJ666"/>
  <c r="QP666"/>
  <c r="TV666"/>
  <c r="XB666"/>
  <c r="AAH666"/>
  <c r="ADN666"/>
  <c r="AGT666"/>
  <c r="AJZ666"/>
  <c r="ANF666"/>
  <c r="AQL666"/>
  <c r="ARG670"/>
  <c r="AKU670"/>
  <c r="AEI670"/>
  <c r="XW670"/>
  <c r="RK670"/>
  <c r="KY670"/>
  <c r="EM670"/>
  <c r="AUM670"/>
  <c r="AOA670"/>
  <c r="AHO670"/>
  <c r="ABC670"/>
  <c r="UQ670"/>
  <c r="OE670"/>
  <c r="HS670"/>
  <c r="BG670"/>
  <c r="ASB670"/>
  <c r="AOV670"/>
  <c r="ALP670"/>
  <c r="AIJ670"/>
  <c r="AFD670"/>
  <c r="ABX670"/>
  <c r="YR670"/>
  <c r="VL670"/>
  <c r="SF670"/>
  <c r="OZ670"/>
  <c r="LT670"/>
  <c r="IN670"/>
  <c r="FH670"/>
  <c r="CB670"/>
  <c r="CW670"/>
  <c r="JI670"/>
  <c r="PU670"/>
  <c r="WG670"/>
  <c r="ACS670"/>
  <c r="AJE670"/>
  <c r="APQ670"/>
  <c r="ATR670"/>
  <c r="AQL670"/>
  <c r="ANF670"/>
  <c r="AJZ670"/>
  <c r="AGT670"/>
  <c r="ADN670"/>
  <c r="AAH670"/>
  <c r="XB670"/>
  <c r="TV670"/>
  <c r="QP670"/>
  <c r="NJ670"/>
  <c r="KD670"/>
  <c r="GX670"/>
  <c r="DR670"/>
  <c r="AL670"/>
  <c r="Q670"/>
  <c r="GC670"/>
  <c r="MO670"/>
  <c r="TA670"/>
  <c r="ZM670"/>
  <c r="AFY670"/>
  <c r="AMK670"/>
  <c r="ASW670"/>
  <c r="AUK673"/>
  <c r="ASU673"/>
  <c r="ARE673"/>
  <c r="APO673"/>
  <c r="ANY673"/>
  <c r="AMI673"/>
  <c r="AKS673"/>
  <c r="AJC673"/>
  <c r="AHM673"/>
  <c r="AFW673"/>
  <c r="AEG673"/>
  <c r="ACQ673"/>
  <c r="ABA673"/>
  <c r="ZK673"/>
  <c r="XU673"/>
  <c r="WE673"/>
  <c r="UO673"/>
  <c r="SY673"/>
  <c r="RI673"/>
  <c r="PS673"/>
  <c r="OC673"/>
  <c r="MM673"/>
  <c r="KW673"/>
  <c r="JG673"/>
  <c r="HQ673"/>
  <c r="GA673"/>
  <c r="EK673"/>
  <c r="CU673"/>
  <c r="BE673"/>
  <c r="O673"/>
  <c r="ATP673"/>
  <c r="ARZ673"/>
  <c r="AQJ673"/>
  <c r="AOT673"/>
  <c r="AND673"/>
  <c r="ALN673"/>
  <c r="AJX673"/>
  <c r="AIH673"/>
  <c r="AGR673"/>
  <c r="AFB673"/>
  <c r="ADL673"/>
  <c r="ABV673"/>
  <c r="AAF673"/>
  <c r="YP673"/>
  <c r="WZ673"/>
  <c r="VJ673"/>
  <c r="TT673"/>
  <c r="SD673"/>
  <c r="QN673"/>
  <c r="OX673"/>
  <c r="NH673"/>
  <c r="LR673"/>
  <c r="KB673"/>
  <c r="IL673"/>
  <c r="GV673"/>
  <c r="FF673"/>
  <c r="DP673"/>
  <c r="BZ673"/>
  <c r="AJ673"/>
  <c r="AUK661"/>
  <c r="ASU661"/>
  <c r="ARE661"/>
  <c r="APO661"/>
  <c r="ANY661"/>
  <c r="AMI661"/>
  <c r="AKS661"/>
  <c r="AJC661"/>
  <c r="UO661"/>
  <c r="SY661"/>
  <c r="RI661"/>
  <c r="PS661"/>
  <c r="OC661"/>
  <c r="ATP661"/>
  <c r="ARZ661"/>
  <c r="AQJ661"/>
  <c r="AOT661"/>
  <c r="AND661"/>
  <c r="ALN661"/>
  <c r="AJX661"/>
  <c r="AIH661"/>
  <c r="TT661"/>
  <c r="SD661"/>
  <c r="QN661"/>
  <c r="OX661"/>
  <c r="MM661"/>
  <c r="KW661"/>
  <c r="JG661"/>
  <c r="HQ661"/>
  <c r="GA661"/>
  <c r="AGR661"/>
  <c r="AFB661"/>
  <c r="ADL661"/>
  <c r="ABV661"/>
  <c r="AAF661"/>
  <c r="YP661"/>
  <c r="WZ661"/>
  <c r="VJ661"/>
  <c r="EK661"/>
  <c r="CU661"/>
  <c r="BE661"/>
  <c r="O661"/>
  <c r="NH661"/>
  <c r="LR661"/>
  <c r="KB661"/>
  <c r="IL661"/>
  <c r="GV661"/>
  <c r="AHM661"/>
  <c r="AFW661"/>
  <c r="AEG661"/>
  <c r="ACQ661"/>
  <c r="ABA661"/>
  <c r="ZK661"/>
  <c r="XU661"/>
  <c r="WE661"/>
  <c r="FF661"/>
  <c r="DP661"/>
  <c r="BZ661"/>
  <c r="AJ661"/>
  <c r="AUL666"/>
  <c r="ASV666"/>
  <c r="ARF666"/>
  <c r="APP666"/>
  <c r="ANZ666"/>
  <c r="AMJ666"/>
  <c r="AKT666"/>
  <c r="AJD666"/>
  <c r="AHN666"/>
  <c r="AFX666"/>
  <c r="AEH666"/>
  <c r="ACR666"/>
  <c r="ABB666"/>
  <c r="ZL666"/>
  <c r="XV666"/>
  <c r="WF666"/>
  <c r="UP666"/>
  <c r="SZ666"/>
  <c r="RJ666"/>
  <c r="PT666"/>
  <c r="OD666"/>
  <c r="MN666"/>
  <c r="KX666"/>
  <c r="JH666"/>
  <c r="HR666"/>
  <c r="GB666"/>
  <c r="EL666"/>
  <c r="CV666"/>
  <c r="BF666"/>
  <c r="P666"/>
  <c r="ATQ666"/>
  <c r="ASA666"/>
  <c r="AQK666"/>
  <c r="AOU666"/>
  <c r="ANE666"/>
  <c r="ALO666"/>
  <c r="AJY666"/>
  <c r="AII666"/>
  <c r="AGS666"/>
  <c r="AFC666"/>
  <c r="ADM666"/>
  <c r="ABW666"/>
  <c r="AAG666"/>
  <c r="YQ666"/>
  <c r="XA666"/>
  <c r="VK666"/>
  <c r="TU666"/>
  <c r="SE666"/>
  <c r="QO666"/>
  <c r="OY666"/>
  <c r="NI666"/>
  <c r="LS666"/>
  <c r="KC666"/>
  <c r="IM666"/>
  <c r="GW666"/>
  <c r="FG666"/>
  <c r="DQ666"/>
  <c r="CA666"/>
  <c r="AK666"/>
  <c r="AUL663"/>
  <c r="ASA663"/>
  <c r="AOU663"/>
  <c r="ALO663"/>
  <c r="AII663"/>
  <c r="AFC663"/>
  <c r="ABW663"/>
  <c r="YQ663"/>
  <c r="VK663"/>
  <c r="SE663"/>
  <c r="OY663"/>
  <c r="LS663"/>
  <c r="IM663"/>
  <c r="FG663"/>
  <c r="CA663"/>
  <c r="ATQ663"/>
  <c r="AQK663"/>
  <c r="ANE663"/>
  <c r="AJY663"/>
  <c r="AGS663"/>
  <c r="ADM663"/>
  <c r="AAG663"/>
  <c r="XA663"/>
  <c r="TU663"/>
  <c r="QO663"/>
  <c r="NI663"/>
  <c r="KC663"/>
  <c r="GW663"/>
  <c r="DQ663"/>
  <c r="AK663"/>
  <c r="BF663"/>
  <c r="EL663"/>
  <c r="HR663"/>
  <c r="KX663"/>
  <c r="OD663"/>
  <c r="RJ663"/>
  <c r="UP663"/>
  <c r="XV663"/>
  <c r="ABB663"/>
  <c r="AEH663"/>
  <c r="AHN663"/>
  <c r="AKT663"/>
  <c r="ANZ663"/>
  <c r="ARF663"/>
  <c r="P663"/>
  <c r="CV663"/>
  <c r="GB663"/>
  <c r="JH663"/>
  <c r="MN663"/>
  <c r="PT663"/>
  <c r="SZ663"/>
  <c r="WF663"/>
  <c r="ZL663"/>
  <c r="ACR663"/>
  <c r="AFX663"/>
  <c r="AJD663"/>
  <c r="AMJ663"/>
  <c r="APP663"/>
  <c r="ASV663"/>
  <c r="ATR669"/>
  <c r="ASB669"/>
  <c r="AQL669"/>
  <c r="AOV669"/>
  <c r="ANF669"/>
  <c r="ALP669"/>
  <c r="AJZ669"/>
  <c r="AIJ669"/>
  <c r="AGT669"/>
  <c r="AFD669"/>
  <c r="ADN669"/>
  <c r="ABX669"/>
  <c r="AAH669"/>
  <c r="YR669"/>
  <c r="XB669"/>
  <c r="VL669"/>
  <c r="TV669"/>
  <c r="SF669"/>
  <c r="QP669"/>
  <c r="OZ669"/>
  <c r="NJ669"/>
  <c r="LT669"/>
  <c r="KD669"/>
  <c r="IN669"/>
  <c r="GX669"/>
  <c r="FH669"/>
  <c r="DR669"/>
  <c r="CB669"/>
  <c r="AL669"/>
  <c r="AUM669"/>
  <c r="ASW669"/>
  <c r="ARG669"/>
  <c r="APQ669"/>
  <c r="AOA669"/>
  <c r="AMK669"/>
  <c r="AKU669"/>
  <c r="AJE669"/>
  <c r="AHO669"/>
  <c r="AFY669"/>
  <c r="AEI669"/>
  <c r="ACS669"/>
  <c r="ABC669"/>
  <c r="ZM669"/>
  <c r="XW669"/>
  <c r="WG669"/>
  <c r="UQ669"/>
  <c r="TA669"/>
  <c r="RK669"/>
  <c r="PU669"/>
  <c r="OE669"/>
  <c r="MO669"/>
  <c r="KY669"/>
  <c r="JI669"/>
  <c r="HS669"/>
  <c r="GC669"/>
  <c r="EM669"/>
  <c r="CW669"/>
  <c r="BG669"/>
  <c r="Q669"/>
  <c r="AUM671"/>
  <c r="ASW671"/>
  <c r="ARG671"/>
  <c r="APQ671"/>
  <c r="AOA671"/>
  <c r="AMK671"/>
  <c r="AKU671"/>
  <c r="AJE671"/>
  <c r="AHO671"/>
  <c r="AFY671"/>
  <c r="AEI671"/>
  <c r="ACS671"/>
  <c r="ABC671"/>
  <c r="ZM671"/>
  <c r="XW671"/>
  <c r="WG671"/>
  <c r="UQ671"/>
  <c r="TA671"/>
  <c r="RK671"/>
  <c r="PU671"/>
  <c r="OE671"/>
  <c r="MO671"/>
  <c r="KY671"/>
  <c r="JI671"/>
  <c r="HS671"/>
  <c r="GC671"/>
  <c r="EM671"/>
  <c r="CW671"/>
  <c r="BG671"/>
  <c r="Q671"/>
  <c r="ATR671"/>
  <c r="ASB671"/>
  <c r="AQL671"/>
  <c r="AOV671"/>
  <c r="ANF671"/>
  <c r="ALP671"/>
  <c r="AJZ671"/>
  <c r="AIJ671"/>
  <c r="AGT671"/>
  <c r="AFD671"/>
  <c r="ADN671"/>
  <c r="ABX671"/>
  <c r="AAH671"/>
  <c r="YR671"/>
  <c r="XB671"/>
  <c r="VL671"/>
  <c r="TV671"/>
  <c r="SF671"/>
  <c r="QP671"/>
  <c r="OZ671"/>
  <c r="NJ671"/>
  <c r="LT671"/>
  <c r="KD671"/>
  <c r="IN671"/>
  <c r="GX671"/>
  <c r="FH671"/>
  <c r="DR671"/>
  <c r="CB671"/>
  <c r="AL671"/>
  <c r="AGR662"/>
  <c r="AFB662"/>
  <c r="ADL662"/>
  <c r="ABV662"/>
  <c r="AAF662"/>
  <c r="YP662"/>
  <c r="WZ662"/>
  <c r="VJ662"/>
  <c r="EK662"/>
  <c r="CU662"/>
  <c r="BE662"/>
  <c r="O662"/>
  <c r="ATP662"/>
  <c r="ARZ662"/>
  <c r="AQJ662"/>
  <c r="AOT662"/>
  <c r="AND662"/>
  <c r="ALN662"/>
  <c r="AJX662"/>
  <c r="AIH662"/>
  <c r="TT662"/>
  <c r="SD662"/>
  <c r="QN662"/>
  <c r="OX662"/>
  <c r="NH662"/>
  <c r="LR662"/>
  <c r="KB662"/>
  <c r="IL662"/>
  <c r="GV662"/>
  <c r="AHM662"/>
  <c r="AFW662"/>
  <c r="AEG662"/>
  <c r="ACQ662"/>
  <c r="ABA662"/>
  <c r="ZK662"/>
  <c r="XU662"/>
  <c r="WE662"/>
  <c r="FF662"/>
  <c r="DP662"/>
  <c r="BZ662"/>
  <c r="AJ662"/>
  <c r="AUK662"/>
  <c r="ASU662"/>
  <c r="ARE662"/>
  <c r="APO662"/>
  <c r="ANY662"/>
  <c r="AMI662"/>
  <c r="AKS662"/>
  <c r="AJC662"/>
  <c r="UO662"/>
  <c r="SY662"/>
  <c r="RI662"/>
  <c r="PS662"/>
  <c r="OC662"/>
  <c r="MM662"/>
  <c r="KW662"/>
  <c r="JG662"/>
  <c r="HQ662"/>
  <c r="GA662"/>
  <c r="ASU667"/>
  <c r="APO667"/>
  <c r="AMI667"/>
  <c r="AJC667"/>
  <c r="AFW667"/>
  <c r="AEG667"/>
  <c r="ACQ667"/>
  <c r="ABA667"/>
  <c r="ZK667"/>
  <c r="XU667"/>
  <c r="WE667"/>
  <c r="UO667"/>
  <c r="SY667"/>
  <c r="RI667"/>
  <c r="PS667"/>
  <c r="OC667"/>
  <c r="MM667"/>
  <c r="KW667"/>
  <c r="JG667"/>
  <c r="HQ667"/>
  <c r="GA667"/>
  <c r="ARZ667"/>
  <c r="AOT667"/>
  <c r="ALN667"/>
  <c r="AIH667"/>
  <c r="FF667"/>
  <c r="DP667"/>
  <c r="BZ667"/>
  <c r="AJ667"/>
  <c r="AUK667"/>
  <c r="ARE667"/>
  <c r="ANY667"/>
  <c r="AKS667"/>
  <c r="AHM667"/>
  <c r="AFB667"/>
  <c r="ADL667"/>
  <c r="ABV667"/>
  <c r="AAF667"/>
  <c r="YP667"/>
  <c r="WZ667"/>
  <c r="VJ667"/>
  <c r="TT667"/>
  <c r="SD667"/>
  <c r="QN667"/>
  <c r="OX667"/>
  <c r="NH667"/>
  <c r="LR667"/>
  <c r="KB667"/>
  <c r="IL667"/>
  <c r="GV667"/>
  <c r="ATP667"/>
  <c r="AQJ667"/>
  <c r="AND667"/>
  <c r="AJX667"/>
  <c r="AGR667"/>
  <c r="EK667"/>
  <c r="CU667"/>
  <c r="BE667"/>
  <c r="O667"/>
  <c r="AVW677"/>
  <c r="AVU677"/>
  <c r="ALJ660"/>
  <c r="AEX660"/>
  <c r="APK660"/>
  <c r="QJ660"/>
  <c r="AQF660"/>
  <c r="WV660"/>
  <c r="UK660"/>
  <c r="LL660"/>
  <c r="ALH660"/>
  <c r="AEV660"/>
  <c r="PM660"/>
  <c r="QH660"/>
  <c r="AQD660"/>
  <c r="AQD695" s="1"/>
  <c r="AQD696" s="1"/>
  <c r="WT660"/>
  <c r="HK660"/>
  <c r="AUE660"/>
  <c r="AAU660"/>
  <c r="ABQ660"/>
  <c r="MH660"/>
  <c r="AMD660"/>
  <c r="DK660"/>
  <c r="AFR660"/>
  <c r="QI660"/>
  <c r="AQE660"/>
  <c r="AAA660"/>
  <c r="KR660"/>
  <c r="AKN660"/>
  <c r="BU660"/>
  <c r="AEB660"/>
  <c r="OS660"/>
  <c r="AOO660"/>
  <c r="AVB660"/>
  <c r="ABR660"/>
  <c r="DL660"/>
  <c r="ND660"/>
  <c r="ND695" s="1"/>
  <c r="ND696" s="1"/>
  <c r="AMZ660"/>
  <c r="EG660"/>
  <c r="AGN660"/>
  <c r="IF660"/>
  <c r="IF695" s="1"/>
  <c r="IF696" s="1"/>
  <c r="VD660"/>
  <c r="AUZ660"/>
  <c r="ABP660"/>
  <c r="ABP695" s="1"/>
  <c r="ABP696" s="1"/>
  <c r="AMC660"/>
  <c r="NB660"/>
  <c r="AMX660"/>
  <c r="EE660"/>
  <c r="AGL660"/>
  <c r="RC660"/>
  <c r="XO660"/>
  <c r="YK660"/>
  <c r="JB660"/>
  <c r="AIX660"/>
  <c r="VZ660"/>
  <c r="GQ660"/>
  <c r="TO660"/>
  <c r="ATK660"/>
  <c r="ATK695" s="1"/>
  <c r="ATK696" s="1"/>
  <c r="WU660"/>
  <c r="WU695" s="1"/>
  <c r="WU696" s="1"/>
  <c r="HL660"/>
  <c r="UJ660"/>
  <c r="AUF660"/>
  <c r="AAV660"/>
  <c r="LM660"/>
  <c r="ALI660"/>
  <c r="AVW665"/>
  <c r="AVW670"/>
  <c r="AVW671"/>
  <c r="AVW663"/>
  <c r="AVW666"/>
  <c r="AVW668"/>
  <c r="AVW685"/>
  <c r="AVW679"/>
  <c r="AVW686"/>
  <c r="AVW681"/>
  <c r="AVW680"/>
  <c r="AVU665"/>
  <c r="AVU670"/>
  <c r="AVU673"/>
  <c r="AVU671"/>
  <c r="AVU663"/>
  <c r="AVU668"/>
  <c r="AVU678"/>
  <c r="AVU680"/>
  <c r="AVU679"/>
  <c r="AVU674"/>
  <c r="AVU681"/>
  <c r="RZ660"/>
  <c r="YL660"/>
  <c r="JC660"/>
  <c r="AIY660"/>
  <c r="AJT660"/>
  <c r="BA660"/>
  <c r="ADH660"/>
  <c r="AHI660"/>
  <c r="RX660"/>
  <c r="ART660"/>
  <c r="YJ660"/>
  <c r="JV660"/>
  <c r="AJR660"/>
  <c r="AY660"/>
  <c r="ADF660"/>
  <c r="NW660"/>
  <c r="AHG660"/>
  <c r="FV660"/>
  <c r="AIC660"/>
  <c r="ST660"/>
  <c r="ASP660"/>
  <c r="JW660"/>
  <c r="AJS660"/>
  <c r="EF660"/>
  <c r="RD660"/>
  <c r="AQZ660"/>
  <c r="XP660"/>
  <c r="IG660"/>
  <c r="VE660"/>
  <c r="AVA660"/>
  <c r="AVV667"/>
  <c r="AVV672"/>
  <c r="AVV662"/>
  <c r="AVV665"/>
  <c r="AVV666"/>
  <c r="AVV670"/>
  <c r="AVV681"/>
  <c r="AVV678"/>
  <c r="AVV683"/>
  <c r="AVV680"/>
  <c r="AVV685"/>
  <c r="AVV679"/>
  <c r="OT660"/>
  <c r="AOP660"/>
  <c r="FW660"/>
  <c r="SU660"/>
  <c r="ASQ660"/>
  <c r="TP660"/>
  <c r="ATL660"/>
  <c r="AAB660"/>
  <c r="AAB695" s="1"/>
  <c r="AAB696" s="1"/>
  <c r="AKO660"/>
  <c r="BV660"/>
  <c r="OR660"/>
  <c r="AON660"/>
  <c r="GP660"/>
  <c r="TN660"/>
  <c r="ATJ660"/>
  <c r="ZZ660"/>
  <c r="AKM660"/>
  <c r="CP660"/>
  <c r="AEW660"/>
  <c r="PN660"/>
  <c r="APJ660"/>
  <c r="NC660"/>
  <c r="AMY660"/>
  <c r="AZ660"/>
  <c r="NX660"/>
  <c r="ANT660"/>
  <c r="FA660"/>
  <c r="AHH660"/>
  <c r="RY660"/>
  <c r="ARU660"/>
  <c r="AF660"/>
  <c r="AVW661"/>
  <c r="AVU661"/>
  <c r="AD660"/>
  <c r="AVV661"/>
  <c r="AE660"/>
  <c r="AVV677"/>
  <c r="LN660"/>
  <c r="CQ660"/>
  <c r="PO660"/>
  <c r="ACM660"/>
  <c r="ACM695" s="1"/>
  <c r="ACM696" s="1"/>
  <c r="HM660"/>
  <c r="AUG660"/>
  <c r="AAW660"/>
  <c r="ACK660"/>
  <c r="UI660"/>
  <c r="AQE695"/>
  <c r="AQE696" s="1"/>
  <c r="IH660"/>
  <c r="VF660"/>
  <c r="MI660"/>
  <c r="AME660"/>
  <c r="AFS660"/>
  <c r="RE660"/>
  <c r="ARA660"/>
  <c r="XQ660"/>
  <c r="DJ660"/>
  <c r="AFQ660"/>
  <c r="AQY660"/>
  <c r="AVW669"/>
  <c r="AVW664"/>
  <c r="AVW667"/>
  <c r="AVW673"/>
  <c r="AVW672"/>
  <c r="AVW662"/>
  <c r="AVW682"/>
  <c r="AVW674"/>
  <c r="AVW684"/>
  <c r="AVW678"/>
  <c r="AVW683"/>
  <c r="AVU669"/>
  <c r="AVU666"/>
  <c r="AVU664"/>
  <c r="AVU667"/>
  <c r="AVU672"/>
  <c r="AVU662"/>
  <c r="AVU685"/>
  <c r="AVU682"/>
  <c r="AVU686"/>
  <c r="AVU684"/>
  <c r="AVU683"/>
  <c r="ARV660"/>
  <c r="WA660"/>
  <c r="JX660"/>
  <c r="NY660"/>
  <c r="ANU660"/>
  <c r="FB660"/>
  <c r="ZF660"/>
  <c r="AGM660"/>
  <c r="AVV671"/>
  <c r="AVV663"/>
  <c r="AVV668"/>
  <c r="AVV669"/>
  <c r="AVV673"/>
  <c r="AVV664"/>
  <c r="AVV686"/>
  <c r="AVV684"/>
  <c r="AVV674"/>
  <c r="AVV682"/>
  <c r="AID660"/>
  <c r="ZG660"/>
  <c r="GR660"/>
  <c r="KS660"/>
  <c r="AEC660"/>
  <c r="FU660"/>
  <c r="AIB660"/>
  <c r="SS660"/>
  <c r="ASO660"/>
  <c r="ZE660"/>
  <c r="KQ660"/>
  <c r="BT660"/>
  <c r="ACL660"/>
  <c r="ADG660"/>
  <c r="TP695" l="1"/>
  <c r="TP696" s="1"/>
  <c r="ALI695"/>
  <c r="ALI696" s="1"/>
  <c r="ALH695"/>
  <c r="ALH696" s="1"/>
  <c r="APJ695"/>
  <c r="APJ696" s="1"/>
  <c r="GP695"/>
  <c r="GP696" s="1"/>
  <c r="JC695"/>
  <c r="JC696" s="1"/>
  <c r="WA695"/>
  <c r="WA696" s="1"/>
  <c r="AD695"/>
  <c r="AD696" s="1"/>
  <c r="ATJ695"/>
  <c r="ATJ696" s="1"/>
  <c r="AUF695"/>
  <c r="AUF696" s="1"/>
  <c r="HL695"/>
  <c r="HL696" s="1"/>
  <c r="ABQ695"/>
  <c r="ABQ696" s="1"/>
  <c r="JA695"/>
  <c r="JA696" s="1"/>
  <c r="AEC695"/>
  <c r="AEC696" s="1"/>
  <c r="AKO695"/>
  <c r="AKO696" s="1"/>
  <c r="ASQ695"/>
  <c r="ASQ696" s="1"/>
  <c r="YL695"/>
  <c r="YL696" s="1"/>
  <c r="UJ695"/>
  <c r="UJ696" s="1"/>
  <c r="AOO695"/>
  <c r="AOO696" s="1"/>
  <c r="AEB695"/>
  <c r="AEB696" s="1"/>
  <c r="QI695"/>
  <c r="QI696" s="1"/>
  <c r="UK695"/>
  <c r="UK696" s="1"/>
  <c r="EZ695"/>
  <c r="EZ696" s="1"/>
  <c r="AIW695"/>
  <c r="AIW696" s="1"/>
  <c r="RZ695"/>
  <c r="RZ696" s="1"/>
  <c r="LM695"/>
  <c r="LM696" s="1"/>
  <c r="ARA695"/>
  <c r="ARA696" s="1"/>
  <c r="AMZ695"/>
  <c r="AMZ696" s="1"/>
  <c r="AVV676"/>
  <c r="AVU676"/>
  <c r="AVW676"/>
  <c r="FU695"/>
  <c r="FU696" s="1"/>
  <c r="AIX695"/>
  <c r="AIX696" s="1"/>
  <c r="VF695"/>
  <c r="VF696" s="1"/>
  <c r="CO695"/>
  <c r="CO696" s="1"/>
  <c r="AZ695"/>
  <c r="AZ696" s="1"/>
  <c r="IG695"/>
  <c r="IG696" s="1"/>
  <c r="FV695"/>
  <c r="FV696" s="1"/>
  <c r="ANS695"/>
  <c r="ANS696" s="1"/>
  <c r="MG695"/>
  <c r="MG696" s="1"/>
  <c r="AKN695"/>
  <c r="AKN696" s="1"/>
  <c r="VY695"/>
  <c r="VY696" s="1"/>
  <c r="AVG672"/>
  <c r="MI695"/>
  <c r="MI696" s="1"/>
  <c r="VE695"/>
  <c r="VE696" s="1"/>
  <c r="AQZ695"/>
  <c r="AQZ696" s="1"/>
  <c r="JW695"/>
  <c r="JW696" s="1"/>
  <c r="API695"/>
  <c r="API696" s="1"/>
  <c r="AVG664"/>
  <c r="AVF663"/>
  <c r="AVH669"/>
  <c r="AVF667"/>
  <c r="AVG668"/>
  <c r="AVH673"/>
  <c r="BU695"/>
  <c r="BU696" s="1"/>
  <c r="PO695"/>
  <c r="PO696" s="1"/>
  <c r="ALJ695"/>
  <c r="ALJ696" s="1"/>
  <c r="AVB695"/>
  <c r="AVB696" s="1"/>
  <c r="MH695"/>
  <c r="MH696" s="1"/>
  <c r="RY695"/>
  <c r="RY696" s="1"/>
  <c r="NX695"/>
  <c r="NX696" s="1"/>
  <c r="NW695"/>
  <c r="NW696" s="1"/>
  <c r="AJR695"/>
  <c r="AJR696" s="1"/>
  <c r="ART695"/>
  <c r="ART696" s="1"/>
  <c r="XO695"/>
  <c r="XO696" s="1"/>
  <c r="AGL695"/>
  <c r="AGL696" s="1"/>
  <c r="AMX695"/>
  <c r="AMX696" s="1"/>
  <c r="AFQ695"/>
  <c r="AFQ696" s="1"/>
  <c r="AMC695"/>
  <c r="AMC696" s="1"/>
  <c r="ABR695"/>
  <c r="ABR696" s="1"/>
  <c r="AAA695"/>
  <c r="AAA696" s="1"/>
  <c r="UI695"/>
  <c r="UI696" s="1"/>
  <c r="WT695"/>
  <c r="WT696" s="1"/>
  <c r="AF695"/>
  <c r="AF696" s="1"/>
  <c r="AHH695"/>
  <c r="AHH696" s="1"/>
  <c r="ADG695"/>
  <c r="ADG696" s="1"/>
  <c r="AMY695"/>
  <c r="AMY696" s="1"/>
  <c r="AKM695"/>
  <c r="AKM696" s="1"/>
  <c r="ZZ695"/>
  <c r="ZZ696" s="1"/>
  <c r="TN695"/>
  <c r="TN696" s="1"/>
  <c r="ZE695"/>
  <c r="ZE696" s="1"/>
  <c r="ATL695"/>
  <c r="ATL696" s="1"/>
  <c r="ZG695"/>
  <c r="ZG696" s="1"/>
  <c r="AOP695"/>
  <c r="AOP696" s="1"/>
  <c r="AGM695"/>
  <c r="AGM696" s="1"/>
  <c r="YJ695"/>
  <c r="YJ696" s="1"/>
  <c r="ANU695"/>
  <c r="ANU696" s="1"/>
  <c r="ADH695"/>
  <c r="ADH696" s="1"/>
  <c r="EE695"/>
  <c r="EE696" s="1"/>
  <c r="NB695"/>
  <c r="NB696" s="1"/>
  <c r="DJ695"/>
  <c r="DJ696" s="1"/>
  <c r="RE695"/>
  <c r="RE696" s="1"/>
  <c r="EG695"/>
  <c r="EG696" s="1"/>
  <c r="OS695"/>
  <c r="OS696" s="1"/>
  <c r="AEV695"/>
  <c r="AEV696" s="1"/>
  <c r="AUG695"/>
  <c r="AUG696" s="1"/>
  <c r="APK695"/>
  <c r="APK696" s="1"/>
  <c r="CQ695"/>
  <c r="CQ696" s="1"/>
  <c r="LN695"/>
  <c r="LN696" s="1"/>
  <c r="AE695"/>
  <c r="AE696" s="1"/>
  <c r="ARU695"/>
  <c r="ARU696" s="1"/>
  <c r="FA695"/>
  <c r="FA696" s="1"/>
  <c r="XP695"/>
  <c r="XP696" s="1"/>
  <c r="RD695"/>
  <c r="RD696" s="1"/>
  <c r="ASP695"/>
  <c r="ASP696" s="1"/>
  <c r="JV695"/>
  <c r="JV696" s="1"/>
  <c r="RX695"/>
  <c r="RX696" s="1"/>
  <c r="AIY695"/>
  <c r="AIY696" s="1"/>
  <c r="VZ695"/>
  <c r="VZ696" s="1"/>
  <c r="RC695"/>
  <c r="RC696" s="1"/>
  <c r="DL695"/>
  <c r="DL696" s="1"/>
  <c r="AAU695"/>
  <c r="AAU696" s="1"/>
  <c r="QH695"/>
  <c r="QH696" s="1"/>
  <c r="PM695"/>
  <c r="PM696" s="1"/>
  <c r="AQF695"/>
  <c r="AQF696" s="1"/>
  <c r="QJ695"/>
  <c r="QJ696" s="1"/>
  <c r="AEX695"/>
  <c r="AEX696" s="1"/>
  <c r="O660"/>
  <c r="O693" s="1"/>
  <c r="U694" s="1"/>
  <c r="AVF661"/>
  <c r="P660"/>
  <c r="P693" s="1"/>
  <c r="V694" s="1"/>
  <c r="AVG662"/>
  <c r="ZF695"/>
  <c r="ZF696" s="1"/>
  <c r="JX695"/>
  <c r="JX696" s="1"/>
  <c r="HM695"/>
  <c r="HM696" s="1"/>
  <c r="AVV660"/>
  <c r="AVU660"/>
  <c r="ANT695"/>
  <c r="ANT696" s="1"/>
  <c r="NC695"/>
  <c r="NC696" s="1"/>
  <c r="PN695"/>
  <c r="PN696" s="1"/>
  <c r="AEW695"/>
  <c r="AEW696" s="1"/>
  <c r="SS695"/>
  <c r="SS696" s="1"/>
  <c r="OR695"/>
  <c r="OR696" s="1"/>
  <c r="BV695"/>
  <c r="BV696" s="1"/>
  <c r="KS695"/>
  <c r="KS696" s="1"/>
  <c r="GR695"/>
  <c r="GR696" s="1"/>
  <c r="SU695"/>
  <c r="SU696" s="1"/>
  <c r="FW695"/>
  <c r="FW696" s="1"/>
  <c r="AVA695"/>
  <c r="AVA696" s="1"/>
  <c r="EF695"/>
  <c r="EF696" s="1"/>
  <c r="AJS695"/>
  <c r="AJS696" s="1"/>
  <c r="ST695"/>
  <c r="ST696" s="1"/>
  <c r="AHG695"/>
  <c r="AHG696" s="1"/>
  <c r="ADF695"/>
  <c r="ADF696" s="1"/>
  <c r="AY695"/>
  <c r="AY696" s="1"/>
  <c r="AHI695"/>
  <c r="AHI696" s="1"/>
  <c r="FB695"/>
  <c r="FB696" s="1"/>
  <c r="BA695"/>
  <c r="BA696" s="1"/>
  <c r="AJT695"/>
  <c r="AJT696" s="1"/>
  <c r="TO695"/>
  <c r="TO696" s="1"/>
  <c r="GQ695"/>
  <c r="GQ696" s="1"/>
  <c r="JB695"/>
  <c r="JB696" s="1"/>
  <c r="YK695"/>
  <c r="YK696" s="1"/>
  <c r="AQY695"/>
  <c r="AQY696" s="1"/>
  <c r="AUZ695"/>
  <c r="AUZ696" s="1"/>
  <c r="AFS695"/>
  <c r="AFS696" s="1"/>
  <c r="AFR695"/>
  <c r="AFR696" s="1"/>
  <c r="DK695"/>
  <c r="DK696" s="1"/>
  <c r="AMD695"/>
  <c r="AMD696" s="1"/>
  <c r="AUE695"/>
  <c r="AUE696" s="1"/>
  <c r="ACK695"/>
  <c r="ACK696" s="1"/>
  <c r="LL695"/>
  <c r="LL696" s="1"/>
  <c r="AAW695"/>
  <c r="AAW696" s="1"/>
  <c r="WV695"/>
  <c r="WV696" s="1"/>
  <c r="AVF662"/>
  <c r="AVH671"/>
  <c r="AVG666"/>
  <c r="BZ660"/>
  <c r="BZ693" s="1"/>
  <c r="CF694" s="1"/>
  <c r="FF660"/>
  <c r="FF693" s="1"/>
  <c r="FL694" s="1"/>
  <c r="XU660"/>
  <c r="XU693" s="1"/>
  <c r="YA694" s="1"/>
  <c r="ABA660"/>
  <c r="ABA693" s="1"/>
  <c r="ABG694" s="1"/>
  <c r="AEG660"/>
  <c r="AEG693" s="1"/>
  <c r="AEM694" s="1"/>
  <c r="AHM660"/>
  <c r="AHM693" s="1"/>
  <c r="AHS694" s="1"/>
  <c r="IL660"/>
  <c r="IL693" s="1"/>
  <c r="IR694" s="1"/>
  <c r="LR660"/>
  <c r="LR693" s="1"/>
  <c r="LX694" s="1"/>
  <c r="CU660"/>
  <c r="CU693" s="1"/>
  <c r="DA694" s="1"/>
  <c r="VJ660"/>
  <c r="VJ693" s="1"/>
  <c r="VP694" s="1"/>
  <c r="YP660"/>
  <c r="YP693" s="1"/>
  <c r="YV694" s="1"/>
  <c r="ABV660"/>
  <c r="ABV693" s="1"/>
  <c r="ACB694" s="1"/>
  <c r="AFB660"/>
  <c r="AFB693" s="1"/>
  <c r="AFH694" s="1"/>
  <c r="GA660"/>
  <c r="GA693" s="1"/>
  <c r="GG694" s="1"/>
  <c r="JG660"/>
  <c r="JG693" s="1"/>
  <c r="JM694" s="1"/>
  <c r="MM660"/>
  <c r="MM693" s="1"/>
  <c r="MS694" s="1"/>
  <c r="QN660"/>
  <c r="QN693" s="1"/>
  <c r="QT694" s="1"/>
  <c r="TT660"/>
  <c r="TT693" s="1"/>
  <c r="TZ694" s="1"/>
  <c r="AJX660"/>
  <c r="AJX693" s="1"/>
  <c r="AKD694" s="1"/>
  <c r="AND660"/>
  <c r="AND693" s="1"/>
  <c r="ANJ694" s="1"/>
  <c r="AQJ660"/>
  <c r="AQJ693" s="1"/>
  <c r="AQP694" s="1"/>
  <c r="ATP660"/>
  <c r="ATP693" s="1"/>
  <c r="ATV694" s="1"/>
  <c r="PS660"/>
  <c r="PS693" s="1"/>
  <c r="PY694" s="1"/>
  <c r="SY660"/>
  <c r="SY693" s="1"/>
  <c r="TE694" s="1"/>
  <c r="AJC660"/>
  <c r="AJC693" s="1"/>
  <c r="AJI694" s="1"/>
  <c r="AMI660"/>
  <c r="AMI693" s="1"/>
  <c r="AMO694" s="1"/>
  <c r="APO660"/>
  <c r="APO693" s="1"/>
  <c r="APU694" s="1"/>
  <c r="ASU660"/>
  <c r="ASU693" s="1"/>
  <c r="ATA694" s="1"/>
  <c r="AVF673"/>
  <c r="AVH670"/>
  <c r="AVH666"/>
  <c r="AVG671"/>
  <c r="CV660"/>
  <c r="CV693" s="1"/>
  <c r="DB694" s="1"/>
  <c r="YQ660"/>
  <c r="YQ693" s="1"/>
  <c r="YW694" s="1"/>
  <c r="AFC660"/>
  <c r="AFC693" s="1"/>
  <c r="AFI694" s="1"/>
  <c r="BG660"/>
  <c r="BG693" s="1"/>
  <c r="BM694" s="1"/>
  <c r="EM660"/>
  <c r="EM693" s="1"/>
  <c r="ES694" s="1"/>
  <c r="XB660"/>
  <c r="XB693" s="1"/>
  <c r="XH694" s="1"/>
  <c r="AAH660"/>
  <c r="AAH693" s="1"/>
  <c r="AAN694" s="1"/>
  <c r="ADN660"/>
  <c r="ADN693" s="1"/>
  <c r="ADT694" s="1"/>
  <c r="AGT660"/>
  <c r="AGT693" s="1"/>
  <c r="AGZ694" s="1"/>
  <c r="HS660"/>
  <c r="HS693" s="1"/>
  <c r="HY694" s="1"/>
  <c r="KY660"/>
  <c r="KY693" s="1"/>
  <c r="LE694" s="1"/>
  <c r="OE660"/>
  <c r="OE693" s="1"/>
  <c r="OK694" s="1"/>
  <c r="RK660"/>
  <c r="RK693" s="1"/>
  <c r="RQ694" s="1"/>
  <c r="UQ660"/>
  <c r="UQ693" s="1"/>
  <c r="UW694" s="1"/>
  <c r="AKU660"/>
  <c r="AKU693" s="1"/>
  <c r="ALA694" s="1"/>
  <c r="AOA660"/>
  <c r="AOA693" s="1"/>
  <c r="AOG694" s="1"/>
  <c r="ARG660"/>
  <c r="ARG693" s="1"/>
  <c r="ARM694" s="1"/>
  <c r="AUM660"/>
  <c r="AUM693" s="1"/>
  <c r="AUS694" s="1"/>
  <c r="CB660"/>
  <c r="CB693" s="1"/>
  <c r="CH694" s="1"/>
  <c r="FH660"/>
  <c r="FH693" s="1"/>
  <c r="FN694" s="1"/>
  <c r="XW660"/>
  <c r="XW693" s="1"/>
  <c r="YC694" s="1"/>
  <c r="ABC660"/>
  <c r="ABC693" s="1"/>
  <c r="ABI694" s="1"/>
  <c r="AEI660"/>
  <c r="AEI693" s="1"/>
  <c r="AEO694" s="1"/>
  <c r="AHO660"/>
  <c r="AHO693" s="1"/>
  <c r="AHU694" s="1"/>
  <c r="IN660"/>
  <c r="IN693" s="1"/>
  <c r="IT694" s="1"/>
  <c r="LT660"/>
  <c r="LT693" s="1"/>
  <c r="LZ694" s="1"/>
  <c r="OZ660"/>
  <c r="OZ693" s="1"/>
  <c r="PF694" s="1"/>
  <c r="SF660"/>
  <c r="SF693" s="1"/>
  <c r="SL694" s="1"/>
  <c r="AIJ660"/>
  <c r="AIJ693" s="1"/>
  <c r="AIP694" s="1"/>
  <c r="ALP660"/>
  <c r="ALP693" s="1"/>
  <c r="ALV694" s="1"/>
  <c r="AOV660"/>
  <c r="AOV693" s="1"/>
  <c r="APB694" s="1"/>
  <c r="ASB660"/>
  <c r="ASB693" s="1"/>
  <c r="ASH694" s="1"/>
  <c r="AVF672"/>
  <c r="AVF669"/>
  <c r="AVF668"/>
  <c r="AVF670"/>
  <c r="ABW660"/>
  <c r="ABW693" s="1"/>
  <c r="ACC694" s="1"/>
  <c r="VK660"/>
  <c r="VK693" s="1"/>
  <c r="VQ694" s="1"/>
  <c r="AVG661"/>
  <c r="AOU660"/>
  <c r="AOU693" s="1"/>
  <c r="APA694" s="1"/>
  <c r="AII660"/>
  <c r="AII693" s="1"/>
  <c r="AIO694" s="1"/>
  <c r="OY660"/>
  <c r="OY693" s="1"/>
  <c r="PE694" s="1"/>
  <c r="IM660"/>
  <c r="IM693" s="1"/>
  <c r="IS694" s="1"/>
  <c r="AAG660"/>
  <c r="AAG693" s="1"/>
  <c r="AAM694" s="1"/>
  <c r="EL660"/>
  <c r="EL693" s="1"/>
  <c r="ER694" s="1"/>
  <c r="ATQ660"/>
  <c r="ATQ693" s="1"/>
  <c r="ATW694" s="1"/>
  <c r="ANE660"/>
  <c r="ANE693" s="1"/>
  <c r="ANK694" s="1"/>
  <c r="TU660"/>
  <c r="TU693" s="1"/>
  <c r="UA694" s="1"/>
  <c r="NI660"/>
  <c r="NI693" s="1"/>
  <c r="NO694" s="1"/>
  <c r="GW660"/>
  <c r="GW693" s="1"/>
  <c r="HC694" s="1"/>
  <c r="CA660"/>
  <c r="CA693" s="1"/>
  <c r="CG694" s="1"/>
  <c r="XV660"/>
  <c r="XV693" s="1"/>
  <c r="YB694" s="1"/>
  <c r="AEH660"/>
  <c r="AEH693" s="1"/>
  <c r="AEN694" s="1"/>
  <c r="GB660"/>
  <c r="GB693" s="1"/>
  <c r="GH694" s="1"/>
  <c r="MN660"/>
  <c r="MN693" s="1"/>
  <c r="MT694" s="1"/>
  <c r="SZ660"/>
  <c r="SZ693" s="1"/>
  <c r="TF694" s="1"/>
  <c r="AMJ660"/>
  <c r="AMJ693" s="1"/>
  <c r="AMP694" s="1"/>
  <c r="ASV660"/>
  <c r="ASV693" s="1"/>
  <c r="ATB694" s="1"/>
  <c r="DQ660"/>
  <c r="DQ693" s="1"/>
  <c r="DW694" s="1"/>
  <c r="ZL660"/>
  <c r="ZL693" s="1"/>
  <c r="ZR694" s="1"/>
  <c r="AFX660"/>
  <c r="AFX693" s="1"/>
  <c r="AGD694" s="1"/>
  <c r="AVF666"/>
  <c r="AVF665"/>
  <c r="AVG669"/>
  <c r="AVH662"/>
  <c r="AVH672"/>
  <c r="Q660"/>
  <c r="Q693" s="1"/>
  <c r="W694" s="1"/>
  <c r="AVH661"/>
  <c r="AVW660"/>
  <c r="ACL695"/>
  <c r="ACL696" s="1"/>
  <c r="CP695"/>
  <c r="CP696" s="1"/>
  <c r="BT695"/>
  <c r="BT696" s="1"/>
  <c r="KQ695"/>
  <c r="KQ696" s="1"/>
  <c r="ASO695"/>
  <c r="ASO696" s="1"/>
  <c r="AIB695"/>
  <c r="AIB696" s="1"/>
  <c r="AON695"/>
  <c r="AON696" s="1"/>
  <c r="AID695"/>
  <c r="AID696" s="1"/>
  <c r="OT695"/>
  <c r="OT696" s="1"/>
  <c r="AIC695"/>
  <c r="AIC696" s="1"/>
  <c r="NY695"/>
  <c r="NY696" s="1"/>
  <c r="ARV695"/>
  <c r="ARV696" s="1"/>
  <c r="AAV695"/>
  <c r="AAV696" s="1"/>
  <c r="VD695"/>
  <c r="VD696" s="1"/>
  <c r="XQ695"/>
  <c r="XQ696" s="1"/>
  <c r="AGN695"/>
  <c r="AGN696" s="1"/>
  <c r="AME695"/>
  <c r="AME696" s="1"/>
  <c r="IH695"/>
  <c r="IH696" s="1"/>
  <c r="KR695"/>
  <c r="KR696" s="1"/>
  <c r="HK695"/>
  <c r="HK696" s="1"/>
  <c r="AVG663"/>
  <c r="AJ660"/>
  <c r="AJ693" s="1"/>
  <c r="AP694" s="1"/>
  <c r="DP660"/>
  <c r="DP693" s="1"/>
  <c r="DV694" s="1"/>
  <c r="WE660"/>
  <c r="WE693" s="1"/>
  <c r="WK694" s="1"/>
  <c r="ZK660"/>
  <c r="ZK693" s="1"/>
  <c r="ZQ694" s="1"/>
  <c r="ACQ660"/>
  <c r="ACQ693" s="1"/>
  <c r="ACW694" s="1"/>
  <c r="AFW660"/>
  <c r="AFW693" s="1"/>
  <c r="AGC694" s="1"/>
  <c r="GV660"/>
  <c r="GV693" s="1"/>
  <c r="HB694" s="1"/>
  <c r="KB660"/>
  <c r="KB693" s="1"/>
  <c r="KH694" s="1"/>
  <c r="NH660"/>
  <c r="NH693" s="1"/>
  <c r="NN694" s="1"/>
  <c r="BE660"/>
  <c r="BE693" s="1"/>
  <c r="BK694" s="1"/>
  <c r="EK660"/>
  <c r="EK693" s="1"/>
  <c r="EQ694" s="1"/>
  <c r="WZ660"/>
  <c r="WZ693" s="1"/>
  <c r="XF694" s="1"/>
  <c r="AAF660"/>
  <c r="AAF693" s="1"/>
  <c r="AAL694" s="1"/>
  <c r="ADL660"/>
  <c r="ADL693" s="1"/>
  <c r="ADR694" s="1"/>
  <c r="AGR660"/>
  <c r="AGR693" s="1"/>
  <c r="AGX694" s="1"/>
  <c r="HQ660"/>
  <c r="HQ693" s="1"/>
  <c r="HW694" s="1"/>
  <c r="KW660"/>
  <c r="KW693" s="1"/>
  <c r="LC694" s="1"/>
  <c r="OX660"/>
  <c r="OX693" s="1"/>
  <c r="PD694" s="1"/>
  <c r="SD660"/>
  <c r="SD693" s="1"/>
  <c r="SJ694" s="1"/>
  <c r="AIH660"/>
  <c r="AIH693" s="1"/>
  <c r="AIN694" s="1"/>
  <c r="ALN660"/>
  <c r="ALN693" s="1"/>
  <c r="ALT694" s="1"/>
  <c r="AOT660"/>
  <c r="AOT693" s="1"/>
  <c r="AOZ694" s="1"/>
  <c r="ARZ660"/>
  <c r="ARZ693" s="1"/>
  <c r="ASF694" s="1"/>
  <c r="OC660"/>
  <c r="OC693" s="1"/>
  <c r="OI694" s="1"/>
  <c r="RI660"/>
  <c r="RI693" s="1"/>
  <c r="RO694" s="1"/>
  <c r="UO660"/>
  <c r="UO693" s="1"/>
  <c r="UU694" s="1"/>
  <c r="AKS660"/>
  <c r="AKS693" s="1"/>
  <c r="AKY694" s="1"/>
  <c r="ANY660"/>
  <c r="ANY693" s="1"/>
  <c r="AOE694" s="1"/>
  <c r="ARE660"/>
  <c r="ARE693" s="1"/>
  <c r="ARK694" s="1"/>
  <c r="AUK660"/>
  <c r="AUK693" s="1"/>
  <c r="AUQ694" s="1"/>
  <c r="KX660"/>
  <c r="KX693" s="1"/>
  <c r="LD694" s="1"/>
  <c r="RJ660"/>
  <c r="RJ693" s="1"/>
  <c r="RP694" s="1"/>
  <c r="AKT660"/>
  <c r="AKT693" s="1"/>
  <c r="AKZ694" s="1"/>
  <c r="ARF660"/>
  <c r="ARF693" s="1"/>
  <c r="ARL694" s="1"/>
  <c r="AVG665"/>
  <c r="CW660"/>
  <c r="CW693" s="1"/>
  <c r="DC694" s="1"/>
  <c r="VL660"/>
  <c r="VL693" s="1"/>
  <c r="VR694" s="1"/>
  <c r="YR660"/>
  <c r="YR693" s="1"/>
  <c r="YX694" s="1"/>
  <c r="ABX660"/>
  <c r="ABX693" s="1"/>
  <c r="ACD694" s="1"/>
  <c r="AFD660"/>
  <c r="AFD693" s="1"/>
  <c r="AFJ694" s="1"/>
  <c r="GC660"/>
  <c r="GC693" s="1"/>
  <c r="GI694" s="1"/>
  <c r="JI660"/>
  <c r="JI693" s="1"/>
  <c r="JO694" s="1"/>
  <c r="MO660"/>
  <c r="MO693" s="1"/>
  <c r="MU694" s="1"/>
  <c r="PU660"/>
  <c r="PU693" s="1"/>
  <c r="QA694" s="1"/>
  <c r="TA660"/>
  <c r="TA693" s="1"/>
  <c r="TG694" s="1"/>
  <c r="AJE660"/>
  <c r="AJE693" s="1"/>
  <c r="AJK694" s="1"/>
  <c r="AMK660"/>
  <c r="AMK693" s="1"/>
  <c r="AMQ694" s="1"/>
  <c r="APQ660"/>
  <c r="APQ693" s="1"/>
  <c r="APW694" s="1"/>
  <c r="ASW660"/>
  <c r="ASW693" s="1"/>
  <c r="ATC694" s="1"/>
  <c r="AL660"/>
  <c r="AL693" s="1"/>
  <c r="AR694" s="1"/>
  <c r="DR660"/>
  <c r="DR693" s="1"/>
  <c r="DX694" s="1"/>
  <c r="WG660"/>
  <c r="WG693" s="1"/>
  <c r="WM694" s="1"/>
  <c r="ZM660"/>
  <c r="ZM693" s="1"/>
  <c r="ZS694" s="1"/>
  <c r="ACS660"/>
  <c r="ACS693" s="1"/>
  <c r="ACY694" s="1"/>
  <c r="AFY660"/>
  <c r="AFY693" s="1"/>
  <c r="AGE694" s="1"/>
  <c r="GX660"/>
  <c r="GX693" s="1"/>
  <c r="HD694" s="1"/>
  <c r="KD660"/>
  <c r="KD693" s="1"/>
  <c r="KJ694" s="1"/>
  <c r="NJ660"/>
  <c r="NJ693" s="1"/>
  <c r="NP694" s="1"/>
  <c r="QP660"/>
  <c r="QP693" s="1"/>
  <c r="QV694" s="1"/>
  <c r="TV660"/>
  <c r="TV693" s="1"/>
  <c r="UB694" s="1"/>
  <c r="AJZ660"/>
  <c r="AJZ693" s="1"/>
  <c r="AKF694" s="1"/>
  <c r="ANF660"/>
  <c r="ANF693" s="1"/>
  <c r="ANL694" s="1"/>
  <c r="AQL660"/>
  <c r="AQL693" s="1"/>
  <c r="AQR694" s="1"/>
  <c r="ATR660"/>
  <c r="ATR693" s="1"/>
  <c r="ATX694" s="1"/>
  <c r="AVF664"/>
  <c r="AVG673"/>
  <c r="AVG667"/>
  <c r="ASA660"/>
  <c r="ASA693" s="1"/>
  <c r="ASG694" s="1"/>
  <c r="ALO660"/>
  <c r="ALO693" s="1"/>
  <c r="ALU694" s="1"/>
  <c r="SE660"/>
  <c r="SE693" s="1"/>
  <c r="SK694" s="1"/>
  <c r="LS660"/>
  <c r="LS693" s="1"/>
  <c r="LY694" s="1"/>
  <c r="ADM660"/>
  <c r="ADM693" s="1"/>
  <c r="ADS694" s="1"/>
  <c r="XA660"/>
  <c r="XA693" s="1"/>
  <c r="XG694" s="1"/>
  <c r="BF660"/>
  <c r="BF693" s="1"/>
  <c r="BL694" s="1"/>
  <c r="AQK660"/>
  <c r="AQK693" s="1"/>
  <c r="AQQ694" s="1"/>
  <c r="AJY660"/>
  <c r="AJY693" s="1"/>
  <c r="AKE694" s="1"/>
  <c r="QO660"/>
  <c r="QO693" s="1"/>
  <c r="QU694" s="1"/>
  <c r="KC660"/>
  <c r="KC693" s="1"/>
  <c r="KI694" s="1"/>
  <c r="HR660"/>
  <c r="HR693" s="1"/>
  <c r="HX694" s="1"/>
  <c r="OD660"/>
  <c r="OD693" s="1"/>
  <c r="OJ694" s="1"/>
  <c r="UP660"/>
  <c r="UP693" s="1"/>
  <c r="UV694" s="1"/>
  <c r="ANZ660"/>
  <c r="ANZ693" s="1"/>
  <c r="AOF694" s="1"/>
  <c r="AUL660"/>
  <c r="AUL693" s="1"/>
  <c r="AUR694" s="1"/>
  <c r="FG660"/>
  <c r="FG693" s="1"/>
  <c r="FM694" s="1"/>
  <c r="ABB660"/>
  <c r="ABB693" s="1"/>
  <c r="ABH694" s="1"/>
  <c r="AHN660"/>
  <c r="AHN693" s="1"/>
  <c r="AHT694" s="1"/>
  <c r="JH660"/>
  <c r="JH693" s="1"/>
  <c r="JN694" s="1"/>
  <c r="PT660"/>
  <c r="PT693" s="1"/>
  <c r="PZ694" s="1"/>
  <c r="AJD660"/>
  <c r="AJD693" s="1"/>
  <c r="AJJ694" s="1"/>
  <c r="APP660"/>
  <c r="APP693" s="1"/>
  <c r="APV694" s="1"/>
  <c r="AK660"/>
  <c r="AK693" s="1"/>
  <c r="AQ694" s="1"/>
  <c r="WF660"/>
  <c r="WF693" s="1"/>
  <c r="WL694" s="1"/>
  <c r="ACR660"/>
  <c r="ACR693" s="1"/>
  <c r="ACX694" s="1"/>
  <c r="AGS660"/>
  <c r="AGS693" s="1"/>
  <c r="AGY694" s="1"/>
  <c r="AVH665"/>
  <c r="AVH668"/>
  <c r="AVF671"/>
  <c r="AVG670"/>
  <c r="AVH664"/>
  <c r="AVH667"/>
  <c r="AVH663"/>
  <c r="ACX674" l="1"/>
  <c r="ADD674" s="1"/>
  <c r="ACX670"/>
  <c r="ADD670" s="1"/>
  <c r="ACX664"/>
  <c r="ADD664" s="1"/>
  <c r="ACX669"/>
  <c r="ADD669" s="1"/>
  <c r="ACX672"/>
  <c r="ADD672" s="1"/>
  <c r="ACX661"/>
  <c r="ADD661" s="1"/>
  <c r="ACX667"/>
  <c r="ADD667" s="1"/>
  <c r="ACX673"/>
  <c r="ADD673" s="1"/>
  <c r="ACX665"/>
  <c r="ADD665" s="1"/>
  <c r="ACX662"/>
  <c r="ADD662" s="1"/>
  <c r="ACX671"/>
  <c r="ADD671" s="1"/>
  <c r="ACX668"/>
  <c r="ADD668" s="1"/>
  <c r="ACX666"/>
  <c r="ADD666" s="1"/>
  <c r="ACX663"/>
  <c r="ADD663" s="1"/>
  <c r="AQ674"/>
  <c r="AW674" s="1"/>
  <c r="AQ670"/>
  <c r="AW670" s="1"/>
  <c r="AQ664"/>
  <c r="AW664" s="1"/>
  <c r="AQ669"/>
  <c r="AW669" s="1"/>
  <c r="AQ672"/>
  <c r="AW672" s="1"/>
  <c r="AQ661"/>
  <c r="AW661" s="1"/>
  <c r="AQ667"/>
  <c r="AW667" s="1"/>
  <c r="AQ673"/>
  <c r="AW673" s="1"/>
  <c r="AQ665"/>
  <c r="AW665" s="1"/>
  <c r="AQ662"/>
  <c r="AW662" s="1"/>
  <c r="AQ671"/>
  <c r="AW671" s="1"/>
  <c r="AQ668"/>
  <c r="AW668" s="1"/>
  <c r="AQ666"/>
  <c r="AW666" s="1"/>
  <c r="AQ663"/>
  <c r="AW663" s="1"/>
  <c r="AJJ672"/>
  <c r="AJP672" s="1"/>
  <c r="AJJ674"/>
  <c r="AJP674" s="1"/>
  <c r="AJJ670"/>
  <c r="AJP670" s="1"/>
  <c r="AJJ664"/>
  <c r="AJP664" s="1"/>
  <c r="AJJ661"/>
  <c r="AJP661" s="1"/>
  <c r="AJJ667"/>
  <c r="AJP667" s="1"/>
  <c r="AJJ673"/>
  <c r="AJP673" s="1"/>
  <c r="AJJ665"/>
  <c r="AJP665" s="1"/>
  <c r="AJJ671"/>
  <c r="AJP671" s="1"/>
  <c r="AJJ663"/>
  <c r="AJP663" s="1"/>
  <c r="AJJ669"/>
  <c r="AJP669" s="1"/>
  <c r="AJJ662"/>
  <c r="AJP662" s="1"/>
  <c r="AJJ668"/>
  <c r="AJP668" s="1"/>
  <c r="AJJ666"/>
  <c r="AJP666" s="1"/>
  <c r="JN674"/>
  <c r="JT674" s="1"/>
  <c r="JN670"/>
  <c r="JT670" s="1"/>
  <c r="JN664"/>
  <c r="JT664" s="1"/>
  <c r="JN669"/>
  <c r="JT669" s="1"/>
  <c r="JN672"/>
  <c r="JT672" s="1"/>
  <c r="JN661"/>
  <c r="JT661" s="1"/>
  <c r="JN667"/>
  <c r="JT667" s="1"/>
  <c r="JN673"/>
  <c r="JT673" s="1"/>
  <c r="JN665"/>
  <c r="JT665" s="1"/>
  <c r="JN662"/>
  <c r="JT662" s="1"/>
  <c r="JN671"/>
  <c r="JT671" s="1"/>
  <c r="JN668"/>
  <c r="JT668" s="1"/>
  <c r="JN666"/>
  <c r="JT666" s="1"/>
  <c r="JN663"/>
  <c r="JT663" s="1"/>
  <c r="ABH674"/>
  <c r="ABN674" s="1"/>
  <c r="ABH661"/>
  <c r="ABN661" s="1"/>
  <c r="ABH667"/>
  <c r="ABN667" s="1"/>
  <c r="ABH673"/>
  <c r="ABN673" s="1"/>
  <c r="ABH665"/>
  <c r="ABN665" s="1"/>
  <c r="ABH662"/>
  <c r="ABN662" s="1"/>
  <c r="ABH671"/>
  <c r="ABN671" s="1"/>
  <c r="ABH668"/>
  <c r="ABN668" s="1"/>
  <c r="ABH666"/>
  <c r="ABN666" s="1"/>
  <c r="ABH663"/>
  <c r="ABN663" s="1"/>
  <c r="ABH670"/>
  <c r="ABN670" s="1"/>
  <c r="ABH664"/>
  <c r="ABN664" s="1"/>
  <c r="ABH669"/>
  <c r="ABN669" s="1"/>
  <c r="ABH672"/>
  <c r="ABN672" s="1"/>
  <c r="AUR674"/>
  <c r="AUX674" s="1"/>
  <c r="AUR670"/>
  <c r="AUX670" s="1"/>
  <c r="AUR664"/>
  <c r="AUX664" s="1"/>
  <c r="AUR669"/>
  <c r="AUX669" s="1"/>
  <c r="AUR672"/>
  <c r="AUX672" s="1"/>
  <c r="AUR661"/>
  <c r="AUX661" s="1"/>
  <c r="AUR667"/>
  <c r="AUX667" s="1"/>
  <c r="AUR673"/>
  <c r="AUX673" s="1"/>
  <c r="AUR665"/>
  <c r="AUX665" s="1"/>
  <c r="AUR662"/>
  <c r="AUX662" s="1"/>
  <c r="AUR671"/>
  <c r="AUX671" s="1"/>
  <c r="AUR668"/>
  <c r="AUX668" s="1"/>
  <c r="AUR666"/>
  <c r="AUX666" s="1"/>
  <c r="AUR663"/>
  <c r="AUX663" s="1"/>
  <c r="UV674"/>
  <c r="VB674" s="1"/>
  <c r="UV670"/>
  <c r="VB670" s="1"/>
  <c r="UV664"/>
  <c r="VB664" s="1"/>
  <c r="UV669"/>
  <c r="VB669" s="1"/>
  <c r="UV672"/>
  <c r="VB672" s="1"/>
  <c r="UV661"/>
  <c r="VB661" s="1"/>
  <c r="UV667"/>
  <c r="VB667" s="1"/>
  <c r="UV673"/>
  <c r="VB673" s="1"/>
  <c r="UV665"/>
  <c r="VB665" s="1"/>
  <c r="UV662"/>
  <c r="VB662" s="1"/>
  <c r="UV671"/>
  <c r="VB671" s="1"/>
  <c r="UV668"/>
  <c r="VB668" s="1"/>
  <c r="UV666"/>
  <c r="VB666" s="1"/>
  <c r="UV663"/>
  <c r="VB663" s="1"/>
  <c r="HX672"/>
  <c r="ID672" s="1"/>
  <c r="HX674"/>
  <c r="ID674" s="1"/>
  <c r="HX670"/>
  <c r="ID670" s="1"/>
  <c r="HX664"/>
  <c r="ID664" s="1"/>
  <c r="HX661"/>
  <c r="ID661" s="1"/>
  <c r="HX667"/>
  <c r="ID667" s="1"/>
  <c r="HX673"/>
  <c r="ID673" s="1"/>
  <c r="HX665"/>
  <c r="ID665" s="1"/>
  <c r="HX671"/>
  <c r="ID671" s="1"/>
  <c r="HX663"/>
  <c r="ID663" s="1"/>
  <c r="HX669"/>
  <c r="ID669" s="1"/>
  <c r="HX662"/>
  <c r="ID662" s="1"/>
  <c r="HX668"/>
  <c r="ID668" s="1"/>
  <c r="HX666"/>
  <c r="ID666" s="1"/>
  <c r="QU674"/>
  <c r="RA674" s="1"/>
  <c r="QU661"/>
  <c r="RA661" s="1"/>
  <c r="QU667"/>
  <c r="RA667" s="1"/>
  <c r="QU673"/>
  <c r="RA673" s="1"/>
  <c r="QU665"/>
  <c r="RA665" s="1"/>
  <c r="QU662"/>
  <c r="RA662" s="1"/>
  <c r="QU671"/>
  <c r="RA671" s="1"/>
  <c r="QU668"/>
  <c r="RA668" s="1"/>
  <c r="QU666"/>
  <c r="RA666" s="1"/>
  <c r="QU663"/>
  <c r="RA663" s="1"/>
  <c r="QU670"/>
  <c r="RA670" s="1"/>
  <c r="QU664"/>
  <c r="RA664" s="1"/>
  <c r="QU669"/>
  <c r="RA669" s="1"/>
  <c r="QU672"/>
  <c r="RA672" s="1"/>
  <c r="AQQ674"/>
  <c r="AQW674" s="1"/>
  <c r="AQQ661"/>
  <c r="AQW661" s="1"/>
  <c r="AQQ667"/>
  <c r="AQW667" s="1"/>
  <c r="AQQ673"/>
  <c r="AQW673" s="1"/>
  <c r="AQQ665"/>
  <c r="AQW665" s="1"/>
  <c r="AQQ662"/>
  <c r="AQW662" s="1"/>
  <c r="AQQ671"/>
  <c r="AQW671" s="1"/>
  <c r="AQQ668"/>
  <c r="AQW668" s="1"/>
  <c r="AQQ666"/>
  <c r="AQW666" s="1"/>
  <c r="AQQ663"/>
  <c r="AQW663" s="1"/>
  <c r="AQQ670"/>
  <c r="AQW670" s="1"/>
  <c r="AQQ664"/>
  <c r="AQW664" s="1"/>
  <c r="AQQ669"/>
  <c r="AQW669" s="1"/>
  <c r="AQQ672"/>
  <c r="AQW672" s="1"/>
  <c r="XG674"/>
  <c r="XM674" s="1"/>
  <c r="XG669"/>
  <c r="XM669" s="1"/>
  <c r="XG672"/>
  <c r="XM672" s="1"/>
  <c r="XG668"/>
  <c r="XM668" s="1"/>
  <c r="XG666"/>
  <c r="XM666" s="1"/>
  <c r="XG670"/>
  <c r="XM670" s="1"/>
  <c r="XG664"/>
  <c r="XM664" s="1"/>
  <c r="XG661"/>
  <c r="XM661" s="1"/>
  <c r="XG667"/>
  <c r="XM667" s="1"/>
  <c r="XG673"/>
  <c r="XM673" s="1"/>
  <c r="XG665"/>
  <c r="XM665" s="1"/>
  <c r="XG662"/>
  <c r="XM662" s="1"/>
  <c r="XG671"/>
  <c r="XM671" s="1"/>
  <c r="XG663"/>
  <c r="XM663" s="1"/>
  <c r="LY674"/>
  <c r="ME674" s="1"/>
  <c r="LY670"/>
  <c r="ME670" s="1"/>
  <c r="LY664"/>
  <c r="ME664" s="1"/>
  <c r="LY669"/>
  <c r="ME669" s="1"/>
  <c r="LY672"/>
  <c r="ME672" s="1"/>
  <c r="LY661"/>
  <c r="ME661" s="1"/>
  <c r="LY667"/>
  <c r="ME667" s="1"/>
  <c r="LY673"/>
  <c r="ME673" s="1"/>
  <c r="LY665"/>
  <c r="ME665" s="1"/>
  <c r="LY662"/>
  <c r="ME662" s="1"/>
  <c r="LY671"/>
  <c r="ME671" s="1"/>
  <c r="LY668"/>
  <c r="ME668" s="1"/>
  <c r="LY666"/>
  <c r="ME666" s="1"/>
  <c r="LY663"/>
  <c r="ME663" s="1"/>
  <c r="ALU674"/>
  <c r="AMA674" s="1"/>
  <c r="ALU670"/>
  <c r="AMA670" s="1"/>
  <c r="ALU664"/>
  <c r="AMA664" s="1"/>
  <c r="ALU669"/>
  <c r="AMA669" s="1"/>
  <c r="ALU672"/>
  <c r="AMA672" s="1"/>
  <c r="ALU661"/>
  <c r="AMA661" s="1"/>
  <c r="ALU667"/>
  <c r="AMA667" s="1"/>
  <c r="ALU673"/>
  <c r="AMA673" s="1"/>
  <c r="ALU665"/>
  <c r="AMA665" s="1"/>
  <c r="ALU662"/>
  <c r="AMA662" s="1"/>
  <c r="ALU671"/>
  <c r="AMA671" s="1"/>
  <c r="ALU668"/>
  <c r="AMA668" s="1"/>
  <c r="ALU666"/>
  <c r="AMA666" s="1"/>
  <c r="ALU663"/>
  <c r="AMA663" s="1"/>
  <c r="AQR674"/>
  <c r="AQX674" s="1"/>
  <c r="AQR663"/>
  <c r="AQX663" s="1"/>
  <c r="AQR667"/>
  <c r="AQX667" s="1"/>
  <c r="AQR672"/>
  <c r="AQX672" s="1"/>
  <c r="AQR668"/>
  <c r="AQX668" s="1"/>
  <c r="AQR665"/>
  <c r="AQX665" s="1"/>
  <c r="AQR661"/>
  <c r="AQX661" s="1"/>
  <c r="AQR666"/>
  <c r="AQX666" s="1"/>
  <c r="AQR664"/>
  <c r="AQX664" s="1"/>
  <c r="AQR662"/>
  <c r="AQX662" s="1"/>
  <c r="AQR673"/>
  <c r="AQX673" s="1"/>
  <c r="AQR670"/>
  <c r="AQX670" s="1"/>
  <c r="AQR669"/>
  <c r="AQX669" s="1"/>
  <c r="AQR671"/>
  <c r="AQX671" s="1"/>
  <c r="AKF674"/>
  <c r="AKL674" s="1"/>
  <c r="AKF663"/>
  <c r="AKL663" s="1"/>
  <c r="AKF667"/>
  <c r="AKL667" s="1"/>
  <c r="AKF672"/>
  <c r="AKL672" s="1"/>
  <c r="AKF668"/>
  <c r="AKL668" s="1"/>
  <c r="AKF665"/>
  <c r="AKL665" s="1"/>
  <c r="AKF661"/>
  <c r="AKL661" s="1"/>
  <c r="AKF666"/>
  <c r="AKL666" s="1"/>
  <c r="AKF664"/>
  <c r="AKL664" s="1"/>
  <c r="AKF662"/>
  <c r="AKL662" s="1"/>
  <c r="AKF673"/>
  <c r="AKL673" s="1"/>
  <c r="AKF670"/>
  <c r="AKL670" s="1"/>
  <c r="AKF669"/>
  <c r="AKL669" s="1"/>
  <c r="AKF671"/>
  <c r="AKL671" s="1"/>
  <c r="QV674"/>
  <c r="RB674" s="1"/>
  <c r="QV663"/>
  <c r="RB663" s="1"/>
  <c r="QV667"/>
  <c r="RB667" s="1"/>
  <c r="QV672"/>
  <c r="RB672" s="1"/>
  <c r="QV668"/>
  <c r="RB668" s="1"/>
  <c r="QV666"/>
  <c r="RB666" s="1"/>
  <c r="QV664"/>
  <c r="RB664" s="1"/>
  <c r="QV662"/>
  <c r="RB662" s="1"/>
  <c r="QV665"/>
  <c r="RB665" s="1"/>
  <c r="QV661"/>
  <c r="RB661" s="1"/>
  <c r="QV673"/>
  <c r="RB673" s="1"/>
  <c r="QV670"/>
  <c r="RB670" s="1"/>
  <c r="QV669"/>
  <c r="RB669" s="1"/>
  <c r="QV671"/>
  <c r="RB671" s="1"/>
  <c r="KJ674"/>
  <c r="KP674" s="1"/>
  <c r="KJ663"/>
  <c r="KP663" s="1"/>
  <c r="KJ667"/>
  <c r="KP667" s="1"/>
  <c r="KJ672"/>
  <c r="KP672" s="1"/>
  <c r="KJ668"/>
  <c r="KP668" s="1"/>
  <c r="KJ666"/>
  <c r="KP666" s="1"/>
  <c r="KJ664"/>
  <c r="KP664" s="1"/>
  <c r="KJ662"/>
  <c r="KP662" s="1"/>
  <c r="KJ665"/>
  <c r="KP665" s="1"/>
  <c r="KJ661"/>
  <c r="KP661" s="1"/>
  <c r="KJ673"/>
  <c r="KP673" s="1"/>
  <c r="KJ670"/>
  <c r="KP670" s="1"/>
  <c r="KJ669"/>
  <c r="KP669" s="1"/>
  <c r="KJ671"/>
  <c r="KP671" s="1"/>
  <c r="AGE674"/>
  <c r="AGK674" s="1"/>
  <c r="AGE663"/>
  <c r="AGK663" s="1"/>
  <c r="AGE667"/>
  <c r="AGK667" s="1"/>
  <c r="AGE672"/>
  <c r="AGK672" s="1"/>
  <c r="AGE668"/>
  <c r="AGK668" s="1"/>
  <c r="AGE666"/>
  <c r="AGK666" s="1"/>
  <c r="AGE664"/>
  <c r="AGK664" s="1"/>
  <c r="AGE662"/>
  <c r="AGK662" s="1"/>
  <c r="AGE665"/>
  <c r="AGK665" s="1"/>
  <c r="AGE661"/>
  <c r="AGK661" s="1"/>
  <c r="AGE673"/>
  <c r="AGK673" s="1"/>
  <c r="AGE670"/>
  <c r="AGK670" s="1"/>
  <c r="AGE669"/>
  <c r="AGK669" s="1"/>
  <c r="AGE671"/>
  <c r="AGK671" s="1"/>
  <c r="ZS674"/>
  <c r="ZY674" s="1"/>
  <c r="ZS672"/>
  <c r="ZY672" s="1"/>
  <c r="ZS668"/>
  <c r="ZY668" s="1"/>
  <c r="ZS670"/>
  <c r="ZY670" s="1"/>
  <c r="ZS671"/>
  <c r="ZY671" s="1"/>
  <c r="ZS663"/>
  <c r="ZY663" s="1"/>
  <c r="ZS667"/>
  <c r="ZY667" s="1"/>
  <c r="ZS664"/>
  <c r="ZY664" s="1"/>
  <c r="ZS662"/>
  <c r="ZY662" s="1"/>
  <c r="ZS665"/>
  <c r="ZY665" s="1"/>
  <c r="ZS661"/>
  <c r="ZY661" s="1"/>
  <c r="ZS673"/>
  <c r="ZY673" s="1"/>
  <c r="ZS666"/>
  <c r="ZY666" s="1"/>
  <c r="ZS669"/>
  <c r="ZY669" s="1"/>
  <c r="DX674"/>
  <c r="ED674" s="1"/>
  <c r="DX672"/>
  <c r="ED672" s="1"/>
  <c r="DX664"/>
  <c r="ED664" s="1"/>
  <c r="DX662"/>
  <c r="ED662" s="1"/>
  <c r="DX668"/>
  <c r="ED668" s="1"/>
  <c r="DX670"/>
  <c r="ED670" s="1"/>
  <c r="DX671"/>
  <c r="ED671" s="1"/>
  <c r="DX663"/>
  <c r="ED663" s="1"/>
  <c r="DX667"/>
  <c r="ED667" s="1"/>
  <c r="DX665"/>
  <c r="ED665" s="1"/>
  <c r="DX661"/>
  <c r="ED661" s="1"/>
  <c r="DX673"/>
  <c r="ED673" s="1"/>
  <c r="DX666"/>
  <c r="ED666" s="1"/>
  <c r="DX669"/>
  <c r="ED669" s="1"/>
  <c r="ATC674"/>
  <c r="ATI674" s="1"/>
  <c r="ATC663"/>
  <c r="ATI663" s="1"/>
  <c r="ATC667"/>
  <c r="ATI667" s="1"/>
  <c r="ATC672"/>
  <c r="ATI672" s="1"/>
  <c r="ATC664"/>
  <c r="ATI664" s="1"/>
  <c r="ATC665"/>
  <c r="ATI665" s="1"/>
  <c r="ATC661"/>
  <c r="ATI661" s="1"/>
  <c r="ATC666"/>
  <c r="ATI666" s="1"/>
  <c r="ATC662"/>
  <c r="ATI662" s="1"/>
  <c r="ATC668"/>
  <c r="ATI668" s="1"/>
  <c r="ATC673"/>
  <c r="ATI673" s="1"/>
  <c r="ATC670"/>
  <c r="ATI670" s="1"/>
  <c r="ATC669"/>
  <c r="ATI669" s="1"/>
  <c r="ATC671"/>
  <c r="ATI671" s="1"/>
  <c r="AMQ674"/>
  <c r="AMW674" s="1"/>
  <c r="AMQ663"/>
  <c r="AMW663" s="1"/>
  <c r="AMQ667"/>
  <c r="AMW667" s="1"/>
  <c r="AMQ672"/>
  <c r="AMW672" s="1"/>
  <c r="AMQ664"/>
  <c r="AMW664" s="1"/>
  <c r="AMQ665"/>
  <c r="AMW665" s="1"/>
  <c r="AMQ661"/>
  <c r="AMW661" s="1"/>
  <c r="AMQ666"/>
  <c r="AMW666" s="1"/>
  <c r="AMQ662"/>
  <c r="AMW662" s="1"/>
  <c r="AMQ668"/>
  <c r="AMW668" s="1"/>
  <c r="AMQ673"/>
  <c r="AMW673" s="1"/>
  <c r="AMQ670"/>
  <c r="AMW670" s="1"/>
  <c r="AMQ669"/>
  <c r="AMW669" s="1"/>
  <c r="AMQ671"/>
  <c r="AMW671" s="1"/>
  <c r="TG674"/>
  <c r="TM674" s="1"/>
  <c r="TG663"/>
  <c r="TM663" s="1"/>
  <c r="TG667"/>
  <c r="TM667" s="1"/>
  <c r="TG672"/>
  <c r="TM672" s="1"/>
  <c r="TG664"/>
  <c r="TM664" s="1"/>
  <c r="TG665"/>
  <c r="TM665" s="1"/>
  <c r="TG661"/>
  <c r="TM661" s="1"/>
  <c r="TG666"/>
  <c r="TM666" s="1"/>
  <c r="TG662"/>
  <c r="TM662" s="1"/>
  <c r="TG668"/>
  <c r="TM668" s="1"/>
  <c r="TG673"/>
  <c r="TM673" s="1"/>
  <c r="TG670"/>
  <c r="TM670" s="1"/>
  <c r="TG669"/>
  <c r="TM669" s="1"/>
  <c r="TG671"/>
  <c r="TM671" s="1"/>
  <c r="MU674"/>
  <c r="NA674" s="1"/>
  <c r="MU663"/>
  <c r="NA663" s="1"/>
  <c r="MU667"/>
  <c r="NA667" s="1"/>
  <c r="MU672"/>
  <c r="NA672" s="1"/>
  <c r="MU664"/>
  <c r="NA664" s="1"/>
  <c r="MU665"/>
  <c r="NA665" s="1"/>
  <c r="MU661"/>
  <c r="NA661" s="1"/>
  <c r="MU666"/>
  <c r="NA666" s="1"/>
  <c r="MU662"/>
  <c r="NA662" s="1"/>
  <c r="MU668"/>
  <c r="NA668" s="1"/>
  <c r="MU673"/>
  <c r="NA673" s="1"/>
  <c r="MU670"/>
  <c r="NA670" s="1"/>
  <c r="MU669"/>
  <c r="NA669" s="1"/>
  <c r="MU671"/>
  <c r="NA671" s="1"/>
  <c r="GI674"/>
  <c r="GO674" s="1"/>
  <c r="GI663"/>
  <c r="GO663" s="1"/>
  <c r="GI667"/>
  <c r="GO667" s="1"/>
  <c r="GI668"/>
  <c r="GO668" s="1"/>
  <c r="GI665"/>
  <c r="GO665" s="1"/>
  <c r="GI661"/>
  <c r="GO661" s="1"/>
  <c r="GI673"/>
  <c r="GO673" s="1"/>
  <c r="GI666"/>
  <c r="GO666" s="1"/>
  <c r="GI669"/>
  <c r="GO669" s="1"/>
  <c r="GI671"/>
  <c r="GO671" s="1"/>
  <c r="GI672"/>
  <c r="GO672" s="1"/>
  <c r="GI664"/>
  <c r="GO664" s="1"/>
  <c r="GI662"/>
  <c r="GO662" s="1"/>
  <c r="GI670"/>
  <c r="GO670" s="1"/>
  <c r="ACD674"/>
  <c r="ACJ674" s="1"/>
  <c r="ACD663"/>
  <c r="ACJ663" s="1"/>
  <c r="ACD667"/>
  <c r="ACJ667" s="1"/>
  <c r="ACD668"/>
  <c r="ACJ668" s="1"/>
  <c r="ACD665"/>
  <c r="ACJ665" s="1"/>
  <c r="ACD661"/>
  <c r="ACJ661" s="1"/>
  <c r="ACD673"/>
  <c r="ACJ673" s="1"/>
  <c r="ACD666"/>
  <c r="ACJ666" s="1"/>
  <c r="ACD669"/>
  <c r="ACJ669" s="1"/>
  <c r="ACD671"/>
  <c r="ACJ671" s="1"/>
  <c r="ACD672"/>
  <c r="ACJ672" s="1"/>
  <c r="ACD664"/>
  <c r="ACJ664" s="1"/>
  <c r="ACD662"/>
  <c r="ACJ662" s="1"/>
  <c r="ACD670"/>
  <c r="ACJ670" s="1"/>
  <c r="VR674"/>
  <c r="VX674" s="1"/>
  <c r="VR663"/>
  <c r="VX663" s="1"/>
  <c r="VR667"/>
  <c r="VX667" s="1"/>
  <c r="VR672"/>
  <c r="VX672" s="1"/>
  <c r="VR664"/>
  <c r="VX664" s="1"/>
  <c r="VR662"/>
  <c r="VX662" s="1"/>
  <c r="VR668"/>
  <c r="VX668" s="1"/>
  <c r="VR665"/>
  <c r="VX665" s="1"/>
  <c r="VR661"/>
  <c r="VX661" s="1"/>
  <c r="VR673"/>
  <c r="VX673" s="1"/>
  <c r="VR666"/>
  <c r="VX666" s="1"/>
  <c r="VR670"/>
  <c r="VX670" s="1"/>
  <c r="VR669"/>
  <c r="VX669" s="1"/>
  <c r="VR671"/>
  <c r="VX671" s="1"/>
  <c r="AKZ674"/>
  <c r="ALF674" s="1"/>
  <c r="AKZ672"/>
  <c r="ALF672" s="1"/>
  <c r="AKZ661"/>
  <c r="ALF661" s="1"/>
  <c r="AKZ667"/>
  <c r="ALF667" s="1"/>
  <c r="AKZ673"/>
  <c r="ALF673" s="1"/>
  <c r="AKZ665"/>
  <c r="ALF665" s="1"/>
  <c r="AKZ662"/>
  <c r="ALF662" s="1"/>
  <c r="AKZ671"/>
  <c r="ALF671" s="1"/>
  <c r="AKZ668"/>
  <c r="ALF668" s="1"/>
  <c r="AKZ666"/>
  <c r="ALF666" s="1"/>
  <c r="AKZ663"/>
  <c r="ALF663" s="1"/>
  <c r="AKZ670"/>
  <c r="ALF670" s="1"/>
  <c r="AKZ664"/>
  <c r="ALF664" s="1"/>
  <c r="AKZ669"/>
  <c r="ALF669" s="1"/>
  <c r="LD674"/>
  <c r="LJ674" s="1"/>
  <c r="LD672"/>
  <c r="LJ672" s="1"/>
  <c r="LD661"/>
  <c r="LJ661" s="1"/>
  <c r="LD667"/>
  <c r="LJ667" s="1"/>
  <c r="LD673"/>
  <c r="LJ673" s="1"/>
  <c r="LD665"/>
  <c r="LJ665" s="1"/>
  <c r="LD662"/>
  <c r="LJ662" s="1"/>
  <c r="LD671"/>
  <c r="LJ671" s="1"/>
  <c r="LD668"/>
  <c r="LJ668" s="1"/>
  <c r="LD666"/>
  <c r="LJ666" s="1"/>
  <c r="LD663"/>
  <c r="LJ663" s="1"/>
  <c r="LD670"/>
  <c r="LJ670" s="1"/>
  <c r="LD664"/>
  <c r="LJ664" s="1"/>
  <c r="LD669"/>
  <c r="LJ669" s="1"/>
  <c r="ARK674"/>
  <c r="ARQ674" s="1"/>
  <c r="ARK665"/>
  <c r="ARQ665" s="1"/>
  <c r="ARK666"/>
  <c r="ARQ666" s="1"/>
  <c r="ARK671"/>
  <c r="ARQ671" s="1"/>
  <c r="ARK670"/>
  <c r="ARQ670" s="1"/>
  <c r="ARK668"/>
  <c r="ARQ668" s="1"/>
  <c r="ARK663"/>
  <c r="ARQ663" s="1"/>
  <c r="ARK664"/>
  <c r="ARQ664" s="1"/>
  <c r="ARK669"/>
  <c r="ARQ669" s="1"/>
  <c r="ARK672"/>
  <c r="ARQ672" s="1"/>
  <c r="ARK673"/>
  <c r="ARQ673" s="1"/>
  <c r="ARK661"/>
  <c r="ARQ661" s="1"/>
  <c r="ARK662"/>
  <c r="ARQ662" s="1"/>
  <c r="ARK667"/>
  <c r="ARQ667" s="1"/>
  <c r="AKY674"/>
  <c r="ALE674" s="1"/>
  <c r="AKY665"/>
  <c r="ALE665" s="1"/>
  <c r="AKY666"/>
  <c r="ALE666" s="1"/>
  <c r="AKY671"/>
  <c r="ALE671" s="1"/>
  <c r="AKY670"/>
  <c r="ALE670" s="1"/>
  <c r="AKY668"/>
  <c r="ALE668" s="1"/>
  <c r="AKY664"/>
  <c r="ALE664" s="1"/>
  <c r="AKY669"/>
  <c r="ALE669" s="1"/>
  <c r="AKY672"/>
  <c r="ALE672" s="1"/>
  <c r="AKY673"/>
  <c r="ALE673" s="1"/>
  <c r="AKY661"/>
  <c r="ALE661" s="1"/>
  <c r="AKY662"/>
  <c r="ALE662" s="1"/>
  <c r="AKY663"/>
  <c r="ALE663" s="1"/>
  <c r="AKY667"/>
  <c r="ALE667" s="1"/>
  <c r="RO674"/>
  <c r="RU674" s="1"/>
  <c r="RO663"/>
  <c r="RU663" s="1"/>
  <c r="RO667"/>
  <c r="RU667" s="1"/>
  <c r="RO665"/>
  <c r="RU665" s="1"/>
  <c r="RO666"/>
  <c r="RU666" s="1"/>
  <c r="RO671"/>
  <c r="RU671" s="1"/>
  <c r="RO670"/>
  <c r="RU670" s="1"/>
  <c r="RO668"/>
  <c r="RU668" s="1"/>
  <c r="RO664"/>
  <c r="RU664" s="1"/>
  <c r="RO669"/>
  <c r="RU669" s="1"/>
  <c r="RO672"/>
  <c r="RU672" s="1"/>
  <c r="RO673"/>
  <c r="RU673" s="1"/>
  <c r="RO661"/>
  <c r="RU661" s="1"/>
  <c r="RO662"/>
  <c r="RU662" s="1"/>
  <c r="ASF674"/>
  <c r="ASL674" s="1"/>
  <c r="ASF665"/>
  <c r="ASL665" s="1"/>
  <c r="ASF671"/>
  <c r="ASL671" s="1"/>
  <c r="ASF670"/>
  <c r="ASL670" s="1"/>
  <c r="ASF668"/>
  <c r="ASL668" s="1"/>
  <c r="ASF663"/>
  <c r="ASL663" s="1"/>
  <c r="ASF664"/>
  <c r="ASL664" s="1"/>
  <c r="ASF669"/>
  <c r="ASL669" s="1"/>
  <c r="ASF672"/>
  <c r="ASL672" s="1"/>
  <c r="ASF673"/>
  <c r="ASL673" s="1"/>
  <c r="ASF661"/>
  <c r="ASL661" s="1"/>
  <c r="ASF662"/>
  <c r="ASL662" s="1"/>
  <c r="ASF667"/>
  <c r="ASL667" s="1"/>
  <c r="ASF666"/>
  <c r="ASL666" s="1"/>
  <c r="ALT674"/>
  <c r="ALZ674" s="1"/>
  <c r="ALT665"/>
  <c r="ALZ665" s="1"/>
  <c r="ALT671"/>
  <c r="ALZ671" s="1"/>
  <c r="ALT670"/>
  <c r="ALZ670" s="1"/>
  <c r="ALT668"/>
  <c r="ALZ668" s="1"/>
  <c r="ALT663"/>
  <c r="ALZ663" s="1"/>
  <c r="ALT664"/>
  <c r="ALZ664" s="1"/>
  <c r="ALT669"/>
  <c r="ALZ669" s="1"/>
  <c r="ALT672"/>
  <c r="ALZ672" s="1"/>
  <c r="ALT673"/>
  <c r="ALZ673" s="1"/>
  <c r="ALT661"/>
  <c r="ALZ661" s="1"/>
  <c r="ALT662"/>
  <c r="ALZ662" s="1"/>
  <c r="ALT667"/>
  <c r="ALZ667" s="1"/>
  <c r="ALT666"/>
  <c r="ALZ666" s="1"/>
  <c r="SJ674"/>
  <c r="SP674" s="1"/>
  <c r="SJ665"/>
  <c r="SP665" s="1"/>
  <c r="SJ671"/>
  <c r="SP671" s="1"/>
  <c r="SJ670"/>
  <c r="SP670" s="1"/>
  <c r="SJ668"/>
  <c r="SP668" s="1"/>
  <c r="SJ663"/>
  <c r="SP663" s="1"/>
  <c r="SJ664"/>
  <c r="SP664" s="1"/>
  <c r="SJ669"/>
  <c r="SP669" s="1"/>
  <c r="SJ672"/>
  <c r="SP672" s="1"/>
  <c r="SJ673"/>
  <c r="SP673" s="1"/>
  <c r="SJ661"/>
  <c r="SP661" s="1"/>
  <c r="SJ662"/>
  <c r="SP662" s="1"/>
  <c r="SJ666"/>
  <c r="SP666" s="1"/>
  <c r="SJ667"/>
  <c r="SP667" s="1"/>
  <c r="LC674"/>
  <c r="LI674" s="1"/>
  <c r="LC663"/>
  <c r="LI663" s="1"/>
  <c r="LC667"/>
  <c r="LI667" s="1"/>
  <c r="LC665"/>
  <c r="LI665" s="1"/>
  <c r="LC666"/>
  <c r="LI666" s="1"/>
  <c r="LC671"/>
  <c r="LI671" s="1"/>
  <c r="LC670"/>
  <c r="LI670" s="1"/>
  <c r="LC668"/>
  <c r="LI668" s="1"/>
  <c r="LC664"/>
  <c r="LI664" s="1"/>
  <c r="LC669"/>
  <c r="LI669" s="1"/>
  <c r="LC672"/>
  <c r="LI672" s="1"/>
  <c r="LC673"/>
  <c r="LI673" s="1"/>
  <c r="LC661"/>
  <c r="LI661" s="1"/>
  <c r="LC662"/>
  <c r="LI662" s="1"/>
  <c r="AGX674"/>
  <c r="AHD674" s="1"/>
  <c r="AGX665"/>
  <c r="AHD665" s="1"/>
  <c r="AGX661"/>
  <c r="AHD661" s="1"/>
  <c r="AGX666"/>
  <c r="AHD666" s="1"/>
  <c r="AGX671"/>
  <c r="AHD671" s="1"/>
  <c r="AGX670"/>
  <c r="AHD670" s="1"/>
  <c r="AGX668"/>
  <c r="AHD668" s="1"/>
  <c r="AGX663"/>
  <c r="AHD663" s="1"/>
  <c r="AGX664"/>
  <c r="AHD664" s="1"/>
  <c r="AGX669"/>
  <c r="AHD669" s="1"/>
  <c r="AGX672"/>
  <c r="AHD672" s="1"/>
  <c r="AGX673"/>
  <c r="AHD673" s="1"/>
  <c r="AGX662"/>
  <c r="AHD662" s="1"/>
  <c r="AGX667"/>
  <c r="AHD667" s="1"/>
  <c r="AAL674"/>
  <c r="AAR674" s="1"/>
  <c r="AAL665"/>
  <c r="AAR665" s="1"/>
  <c r="AAL661"/>
  <c r="AAR661" s="1"/>
  <c r="AAL666"/>
  <c r="AAR666" s="1"/>
  <c r="AAL671"/>
  <c r="AAR671" s="1"/>
  <c r="AAL670"/>
  <c r="AAR670" s="1"/>
  <c r="AAL668"/>
  <c r="AAR668" s="1"/>
  <c r="AAL663"/>
  <c r="AAR663" s="1"/>
  <c r="AAL664"/>
  <c r="AAR664" s="1"/>
  <c r="AAL669"/>
  <c r="AAR669" s="1"/>
  <c r="AAL672"/>
  <c r="AAR672" s="1"/>
  <c r="AAL673"/>
  <c r="AAR673" s="1"/>
  <c r="AAL662"/>
  <c r="AAR662" s="1"/>
  <c r="AAL667"/>
  <c r="AAR667" s="1"/>
  <c r="EQ674"/>
  <c r="EW674" s="1"/>
  <c r="EQ665"/>
  <c r="EW665" s="1"/>
  <c r="EQ661"/>
  <c r="EW661" s="1"/>
  <c r="EQ666"/>
  <c r="EW666" s="1"/>
  <c r="EQ671"/>
  <c r="EW671" s="1"/>
  <c r="EQ670"/>
  <c r="EW670" s="1"/>
  <c r="EQ668"/>
  <c r="EW668" s="1"/>
  <c r="EQ663"/>
  <c r="EW663" s="1"/>
  <c r="EQ664"/>
  <c r="EW664" s="1"/>
  <c r="EQ669"/>
  <c r="EW669" s="1"/>
  <c r="EQ672"/>
  <c r="EW672" s="1"/>
  <c r="EQ673"/>
  <c r="EW673" s="1"/>
  <c r="EQ662"/>
  <c r="EW662" s="1"/>
  <c r="EQ667"/>
  <c r="EW667" s="1"/>
  <c r="NN674"/>
  <c r="NT674" s="1"/>
  <c r="NN665"/>
  <c r="NT665" s="1"/>
  <c r="NN666"/>
  <c r="NT666" s="1"/>
  <c r="NN671"/>
  <c r="NT671" s="1"/>
  <c r="NN670"/>
  <c r="NT670" s="1"/>
  <c r="NN668"/>
  <c r="NT668" s="1"/>
  <c r="NN663"/>
  <c r="NT663" s="1"/>
  <c r="NN664"/>
  <c r="NT664" s="1"/>
  <c r="NN669"/>
  <c r="NT669" s="1"/>
  <c r="NN672"/>
  <c r="NT672" s="1"/>
  <c r="NN673"/>
  <c r="NT673" s="1"/>
  <c r="NN661"/>
  <c r="NT661" s="1"/>
  <c r="NN662"/>
  <c r="NT662" s="1"/>
  <c r="NN667"/>
  <c r="NT667" s="1"/>
  <c r="HB674"/>
  <c r="HH674" s="1"/>
  <c r="HB665"/>
  <c r="HH665" s="1"/>
  <c r="HB666"/>
  <c r="HH666" s="1"/>
  <c r="HB671"/>
  <c r="HH671" s="1"/>
  <c r="HB670"/>
  <c r="HH670" s="1"/>
  <c r="HB668"/>
  <c r="HH668" s="1"/>
  <c r="HB663"/>
  <c r="HH663" s="1"/>
  <c r="HB664"/>
  <c r="HH664" s="1"/>
  <c r="HB669"/>
  <c r="HH669" s="1"/>
  <c r="HB672"/>
  <c r="HH672" s="1"/>
  <c r="HB673"/>
  <c r="HH673" s="1"/>
  <c r="HB661"/>
  <c r="HH661" s="1"/>
  <c r="HB662"/>
  <c r="HH662" s="1"/>
  <c r="HB667"/>
  <c r="HH667" s="1"/>
  <c r="ACW674"/>
  <c r="ADC674" s="1"/>
  <c r="ACW665"/>
  <c r="ADC665" s="1"/>
  <c r="ACW666"/>
  <c r="ADC666" s="1"/>
  <c r="ACW671"/>
  <c r="ADC671" s="1"/>
  <c r="ACW670"/>
  <c r="ADC670" s="1"/>
  <c r="ACW668"/>
  <c r="ADC668" s="1"/>
  <c r="ACW663"/>
  <c r="ADC663" s="1"/>
  <c r="ACW664"/>
  <c r="ADC664" s="1"/>
  <c r="ACW669"/>
  <c r="ADC669" s="1"/>
  <c r="ACW672"/>
  <c r="ADC672" s="1"/>
  <c r="ACW673"/>
  <c r="ADC673" s="1"/>
  <c r="ACW661"/>
  <c r="ADC661" s="1"/>
  <c r="ACW662"/>
  <c r="ADC662" s="1"/>
  <c r="ACW667"/>
  <c r="ADC667" s="1"/>
  <c r="WK674"/>
  <c r="WQ674" s="1"/>
  <c r="WK665"/>
  <c r="WQ665" s="1"/>
  <c r="WK666"/>
  <c r="WQ666" s="1"/>
  <c r="WK671"/>
  <c r="WQ671" s="1"/>
  <c r="WK670"/>
  <c r="WQ670" s="1"/>
  <c r="WK668"/>
  <c r="WQ668" s="1"/>
  <c r="WK663"/>
  <c r="WQ663" s="1"/>
  <c r="WK664"/>
  <c r="WQ664" s="1"/>
  <c r="WK669"/>
  <c r="WQ669" s="1"/>
  <c r="WK672"/>
  <c r="WQ672" s="1"/>
  <c r="WK673"/>
  <c r="WQ673" s="1"/>
  <c r="WK661"/>
  <c r="WQ661" s="1"/>
  <c r="WK662"/>
  <c r="WQ662" s="1"/>
  <c r="WK667"/>
  <c r="WQ667" s="1"/>
  <c r="AP674"/>
  <c r="AV674" s="1"/>
  <c r="AP665"/>
  <c r="AV665" s="1"/>
  <c r="AP666"/>
  <c r="AV666" s="1"/>
  <c r="AP671"/>
  <c r="AV671" s="1"/>
  <c r="AP670"/>
  <c r="AV670" s="1"/>
  <c r="AP668"/>
  <c r="AV668" s="1"/>
  <c r="AP663"/>
  <c r="AV663" s="1"/>
  <c r="AP664"/>
  <c r="AV664" s="1"/>
  <c r="AP669"/>
  <c r="AV669" s="1"/>
  <c r="AP672"/>
  <c r="AV672" s="1"/>
  <c r="AP673"/>
  <c r="AV673" s="1"/>
  <c r="AP661"/>
  <c r="AV661" s="1"/>
  <c r="AP662"/>
  <c r="AV662" s="1"/>
  <c r="AP667"/>
  <c r="AV667" s="1"/>
  <c r="W674"/>
  <c r="AC674" s="1"/>
  <c r="W663"/>
  <c r="AC663" s="1"/>
  <c r="W667"/>
  <c r="AC667" s="1"/>
  <c r="W662"/>
  <c r="AC662" s="1"/>
  <c r="W668"/>
  <c r="AC668" s="1"/>
  <c r="W665"/>
  <c r="AC665" s="1"/>
  <c r="W661"/>
  <c r="AC661" s="1"/>
  <c r="W673"/>
  <c r="AC673" s="1"/>
  <c r="W669"/>
  <c r="AC669" s="1"/>
  <c r="W671"/>
  <c r="AC671" s="1"/>
  <c r="W672"/>
  <c r="AC672" s="1"/>
  <c r="W664"/>
  <c r="AC664" s="1"/>
  <c r="W666"/>
  <c r="AC666" s="1"/>
  <c r="W670"/>
  <c r="AC670" s="1"/>
  <c r="AGD674"/>
  <c r="AGJ674" s="1"/>
  <c r="AGD670"/>
  <c r="AGJ670" s="1"/>
  <c r="AGD664"/>
  <c r="AGJ664" s="1"/>
  <c r="AGD669"/>
  <c r="AGJ669" s="1"/>
  <c r="AGD672"/>
  <c r="AGJ672" s="1"/>
  <c r="AGD661"/>
  <c r="AGJ661" s="1"/>
  <c r="AGD667"/>
  <c r="AGJ667" s="1"/>
  <c r="AGD673"/>
  <c r="AGJ673" s="1"/>
  <c r="AGD665"/>
  <c r="AGJ665" s="1"/>
  <c r="AGD662"/>
  <c r="AGJ662" s="1"/>
  <c r="AGD671"/>
  <c r="AGJ671" s="1"/>
  <c r="AGD668"/>
  <c r="AGJ668" s="1"/>
  <c r="AGD666"/>
  <c r="AGJ666" s="1"/>
  <c r="AGD663"/>
  <c r="AGJ663" s="1"/>
  <c r="DW674"/>
  <c r="EC674" s="1"/>
  <c r="DW661"/>
  <c r="EC661" s="1"/>
  <c r="DW667"/>
  <c r="EC667" s="1"/>
  <c r="DW673"/>
  <c r="EC673" s="1"/>
  <c r="DW665"/>
  <c r="EC665" s="1"/>
  <c r="DW662"/>
  <c r="EC662" s="1"/>
  <c r="DW671"/>
  <c r="EC671" s="1"/>
  <c r="DW668"/>
  <c r="EC668" s="1"/>
  <c r="DW666"/>
  <c r="EC666" s="1"/>
  <c r="DW663"/>
  <c r="EC663" s="1"/>
  <c r="DW670"/>
  <c r="EC670" s="1"/>
  <c r="DW664"/>
  <c r="EC664" s="1"/>
  <c r="DW669"/>
  <c r="EC669" s="1"/>
  <c r="DW672"/>
  <c r="EC672" s="1"/>
  <c r="AMP672"/>
  <c r="AMV672" s="1"/>
  <c r="AMP674"/>
  <c r="AMV674" s="1"/>
  <c r="AMP669"/>
  <c r="AMV669" s="1"/>
  <c r="AMP662"/>
  <c r="AMV662" s="1"/>
  <c r="AMP668"/>
  <c r="AMV668" s="1"/>
  <c r="AMP666"/>
  <c r="AMV666" s="1"/>
  <c r="AMP670"/>
  <c r="AMV670" s="1"/>
  <c r="AMP664"/>
  <c r="AMV664" s="1"/>
  <c r="AMP661"/>
  <c r="AMV661" s="1"/>
  <c r="AMP667"/>
  <c r="AMV667" s="1"/>
  <c r="AMP673"/>
  <c r="AMV673" s="1"/>
  <c r="AMP665"/>
  <c r="AMV665" s="1"/>
  <c r="AMP671"/>
  <c r="AMV671" s="1"/>
  <c r="AMP663"/>
  <c r="AMV663" s="1"/>
  <c r="MT672"/>
  <c r="MZ672" s="1"/>
  <c r="MT674"/>
  <c r="MZ674" s="1"/>
  <c r="MT669"/>
  <c r="MZ669" s="1"/>
  <c r="MT662"/>
  <c r="MZ662" s="1"/>
  <c r="MT668"/>
  <c r="MZ668" s="1"/>
  <c r="MT666"/>
  <c r="MZ666" s="1"/>
  <c r="MT670"/>
  <c r="MZ670" s="1"/>
  <c r="MT664"/>
  <c r="MZ664" s="1"/>
  <c r="MT661"/>
  <c r="MZ661" s="1"/>
  <c r="MT667"/>
  <c r="MZ667" s="1"/>
  <c r="MT673"/>
  <c r="MZ673" s="1"/>
  <c r="MT665"/>
  <c r="MZ665" s="1"/>
  <c r="MT671"/>
  <c r="MZ671" s="1"/>
  <c r="MT663"/>
  <c r="MZ663" s="1"/>
  <c r="AEN674"/>
  <c r="AET674" s="1"/>
  <c r="AEN661"/>
  <c r="AET661" s="1"/>
  <c r="AEN667"/>
  <c r="AET667" s="1"/>
  <c r="AEN673"/>
  <c r="AET673" s="1"/>
  <c r="AEN665"/>
  <c r="AET665" s="1"/>
  <c r="AEN662"/>
  <c r="AET662" s="1"/>
  <c r="AEN671"/>
  <c r="AET671" s="1"/>
  <c r="AEN668"/>
  <c r="AET668" s="1"/>
  <c r="AEN666"/>
  <c r="AET666" s="1"/>
  <c r="AEN663"/>
  <c r="AET663" s="1"/>
  <c r="AEN670"/>
  <c r="AET670" s="1"/>
  <c r="AEN664"/>
  <c r="AET664" s="1"/>
  <c r="AEN669"/>
  <c r="AET669" s="1"/>
  <c r="AEN672"/>
  <c r="AET672" s="1"/>
  <c r="CG674"/>
  <c r="CM674" s="1"/>
  <c r="CG670"/>
  <c r="CM670" s="1"/>
  <c r="CG664"/>
  <c r="CM664" s="1"/>
  <c r="CG669"/>
  <c r="CM669" s="1"/>
  <c r="CG672"/>
  <c r="CM672" s="1"/>
  <c r="CG661"/>
  <c r="CM661" s="1"/>
  <c r="CG667"/>
  <c r="CM667" s="1"/>
  <c r="CG673"/>
  <c r="CM673" s="1"/>
  <c r="CG665"/>
  <c r="CM665" s="1"/>
  <c r="CG662"/>
  <c r="CM662" s="1"/>
  <c r="CG671"/>
  <c r="CM671" s="1"/>
  <c r="CG668"/>
  <c r="CM668" s="1"/>
  <c r="CG666"/>
  <c r="CM666" s="1"/>
  <c r="CG663"/>
  <c r="CM663" s="1"/>
  <c r="NO674"/>
  <c r="NU674" s="1"/>
  <c r="NO661"/>
  <c r="NU661" s="1"/>
  <c r="NO667"/>
  <c r="NU667" s="1"/>
  <c r="NO673"/>
  <c r="NU673" s="1"/>
  <c r="NO665"/>
  <c r="NU665" s="1"/>
  <c r="NO662"/>
  <c r="NU662" s="1"/>
  <c r="NO671"/>
  <c r="NU671" s="1"/>
  <c r="NO668"/>
  <c r="NU668" s="1"/>
  <c r="NO666"/>
  <c r="NU666" s="1"/>
  <c r="NO663"/>
  <c r="NU663" s="1"/>
  <c r="NO670"/>
  <c r="NU670" s="1"/>
  <c r="NO664"/>
  <c r="NU664" s="1"/>
  <c r="NO669"/>
  <c r="NU669" s="1"/>
  <c r="NO672"/>
  <c r="NU672" s="1"/>
  <c r="ANK674"/>
  <c r="ANQ674" s="1"/>
  <c r="ANK661"/>
  <c r="ANQ661" s="1"/>
  <c r="ANK667"/>
  <c r="ANQ667" s="1"/>
  <c r="ANK673"/>
  <c r="ANQ673" s="1"/>
  <c r="ANK665"/>
  <c r="ANQ665" s="1"/>
  <c r="ANK662"/>
  <c r="ANQ662" s="1"/>
  <c r="ANK671"/>
  <c r="ANQ671" s="1"/>
  <c r="ANK668"/>
  <c r="ANQ668" s="1"/>
  <c r="ANK666"/>
  <c r="ANQ666" s="1"/>
  <c r="ANK663"/>
  <c r="ANQ663" s="1"/>
  <c r="ANK670"/>
  <c r="ANQ670" s="1"/>
  <c r="ANK664"/>
  <c r="ANQ664" s="1"/>
  <c r="ANK669"/>
  <c r="ANQ669" s="1"/>
  <c r="ANK672"/>
  <c r="ANQ672" s="1"/>
  <c r="ER672"/>
  <c r="EX672" s="1"/>
  <c r="ER674"/>
  <c r="EX674" s="1"/>
  <c r="ER669"/>
  <c r="EX669" s="1"/>
  <c r="ER662"/>
  <c r="EX662" s="1"/>
  <c r="ER668"/>
  <c r="EX668" s="1"/>
  <c r="ER666"/>
  <c r="EX666" s="1"/>
  <c r="ER670"/>
  <c r="EX670" s="1"/>
  <c r="ER664"/>
  <c r="EX664" s="1"/>
  <c r="ER661"/>
  <c r="EX661" s="1"/>
  <c r="ER667"/>
  <c r="EX667" s="1"/>
  <c r="ER673"/>
  <c r="EX673" s="1"/>
  <c r="ER665"/>
  <c r="EX665" s="1"/>
  <c r="ER671"/>
  <c r="EX671" s="1"/>
  <c r="ER663"/>
  <c r="EX663" s="1"/>
  <c r="IS674"/>
  <c r="IY674" s="1"/>
  <c r="IS670"/>
  <c r="IY670" s="1"/>
  <c r="IS664"/>
  <c r="IY664" s="1"/>
  <c r="IS669"/>
  <c r="IY669" s="1"/>
  <c r="IS672"/>
  <c r="IY672" s="1"/>
  <c r="IS661"/>
  <c r="IY661" s="1"/>
  <c r="IS667"/>
  <c r="IY667" s="1"/>
  <c r="IS673"/>
  <c r="IY673" s="1"/>
  <c r="IS665"/>
  <c r="IY665" s="1"/>
  <c r="IS662"/>
  <c r="IY662" s="1"/>
  <c r="IS671"/>
  <c r="IY671" s="1"/>
  <c r="IS668"/>
  <c r="IY668" s="1"/>
  <c r="IS666"/>
  <c r="IY666" s="1"/>
  <c r="IS663"/>
  <c r="IY663" s="1"/>
  <c r="AIO674"/>
  <c r="AIU674" s="1"/>
  <c r="AIO670"/>
  <c r="AIU670" s="1"/>
  <c r="AIO664"/>
  <c r="AIU664" s="1"/>
  <c r="AIO669"/>
  <c r="AIU669" s="1"/>
  <c r="AIO672"/>
  <c r="AIU672" s="1"/>
  <c r="AIO661"/>
  <c r="AIU661" s="1"/>
  <c r="AIO667"/>
  <c r="AIU667" s="1"/>
  <c r="AIO673"/>
  <c r="AIU673" s="1"/>
  <c r="AIO665"/>
  <c r="AIU665" s="1"/>
  <c r="AIO662"/>
  <c r="AIU662" s="1"/>
  <c r="AIO671"/>
  <c r="AIU671" s="1"/>
  <c r="AIO668"/>
  <c r="AIU668" s="1"/>
  <c r="AIO666"/>
  <c r="AIU666" s="1"/>
  <c r="AIO663"/>
  <c r="AIU663" s="1"/>
  <c r="ACC672"/>
  <c r="ACI672" s="1"/>
  <c r="ACC674"/>
  <c r="ACI674" s="1"/>
  <c r="ACC670"/>
  <c r="ACI670" s="1"/>
  <c r="ACC664"/>
  <c r="ACI664" s="1"/>
  <c r="ACC661"/>
  <c r="ACI661" s="1"/>
  <c r="ACC667"/>
  <c r="ACI667" s="1"/>
  <c r="ACC673"/>
  <c r="ACI673" s="1"/>
  <c r="ACC665"/>
  <c r="ACI665" s="1"/>
  <c r="ACC662"/>
  <c r="ACI662" s="1"/>
  <c r="ACC671"/>
  <c r="ACI671" s="1"/>
  <c r="ACC663"/>
  <c r="ACI663" s="1"/>
  <c r="ACC669"/>
  <c r="ACI669" s="1"/>
  <c r="ACC668"/>
  <c r="ACI668" s="1"/>
  <c r="ACC666"/>
  <c r="ACI666" s="1"/>
  <c r="APB674"/>
  <c r="APH674" s="1"/>
  <c r="APB664"/>
  <c r="APH664" s="1"/>
  <c r="APB662"/>
  <c r="APH662" s="1"/>
  <c r="APB673"/>
  <c r="APH673" s="1"/>
  <c r="APB670"/>
  <c r="APH670" s="1"/>
  <c r="APB669"/>
  <c r="APH669" s="1"/>
  <c r="APB671"/>
  <c r="APH671" s="1"/>
  <c r="APB663"/>
  <c r="APH663" s="1"/>
  <c r="APB667"/>
  <c r="APH667" s="1"/>
  <c r="APB672"/>
  <c r="APH672" s="1"/>
  <c r="APB668"/>
  <c r="APH668" s="1"/>
  <c r="APB665"/>
  <c r="APH665" s="1"/>
  <c r="APB661"/>
  <c r="APH661" s="1"/>
  <c r="APB666"/>
  <c r="APH666" s="1"/>
  <c r="AIP674"/>
  <c r="AIV674" s="1"/>
  <c r="AIP664"/>
  <c r="AIV664" s="1"/>
  <c r="AIP662"/>
  <c r="AIV662" s="1"/>
  <c r="AIP673"/>
  <c r="AIV673" s="1"/>
  <c r="AIP670"/>
  <c r="AIV670" s="1"/>
  <c r="AIP669"/>
  <c r="AIV669" s="1"/>
  <c r="AIP671"/>
  <c r="AIV671" s="1"/>
  <c r="AIP663"/>
  <c r="AIV663" s="1"/>
  <c r="AIP667"/>
  <c r="AIV667" s="1"/>
  <c r="AIP672"/>
  <c r="AIV672" s="1"/>
  <c r="AIP668"/>
  <c r="AIV668" s="1"/>
  <c r="AIP665"/>
  <c r="AIV665" s="1"/>
  <c r="AIP661"/>
  <c r="AIV661" s="1"/>
  <c r="AIP666"/>
  <c r="AIV666" s="1"/>
  <c r="PF674"/>
  <c r="PL674" s="1"/>
  <c r="PF664"/>
  <c r="PL664" s="1"/>
  <c r="PF662"/>
  <c r="PL662" s="1"/>
  <c r="PF665"/>
  <c r="PL665" s="1"/>
  <c r="PF661"/>
  <c r="PL661" s="1"/>
  <c r="PF673"/>
  <c r="PL673" s="1"/>
  <c r="PF670"/>
  <c r="PL670" s="1"/>
  <c r="PF669"/>
  <c r="PL669" s="1"/>
  <c r="PF671"/>
  <c r="PL671" s="1"/>
  <c r="PF663"/>
  <c r="PL663" s="1"/>
  <c r="PF667"/>
  <c r="PL667" s="1"/>
  <c r="PF672"/>
  <c r="PL672" s="1"/>
  <c r="PF668"/>
  <c r="PL668" s="1"/>
  <c r="PF666"/>
  <c r="PL666" s="1"/>
  <c r="IT674"/>
  <c r="IZ674" s="1"/>
  <c r="IT664"/>
  <c r="IZ664" s="1"/>
  <c r="IT662"/>
  <c r="IZ662" s="1"/>
  <c r="IT665"/>
  <c r="IZ665" s="1"/>
  <c r="IT661"/>
  <c r="IZ661" s="1"/>
  <c r="IT673"/>
  <c r="IZ673" s="1"/>
  <c r="IT670"/>
  <c r="IZ670" s="1"/>
  <c r="IT669"/>
  <c r="IZ669" s="1"/>
  <c r="IT671"/>
  <c r="IZ671" s="1"/>
  <c r="IT663"/>
  <c r="IZ663" s="1"/>
  <c r="IT667"/>
  <c r="IZ667" s="1"/>
  <c r="IT672"/>
  <c r="IZ672" s="1"/>
  <c r="IT668"/>
  <c r="IZ668" s="1"/>
  <c r="IT666"/>
  <c r="IZ666" s="1"/>
  <c r="AEO674"/>
  <c r="AEU674" s="1"/>
  <c r="AEO664"/>
  <c r="AEU664" s="1"/>
  <c r="AEO662"/>
  <c r="AEU662" s="1"/>
  <c r="AEO665"/>
  <c r="AEU665" s="1"/>
  <c r="AEO661"/>
  <c r="AEU661" s="1"/>
  <c r="AEO673"/>
  <c r="AEU673" s="1"/>
  <c r="AEO670"/>
  <c r="AEU670" s="1"/>
  <c r="AEO669"/>
  <c r="AEU669" s="1"/>
  <c r="AEO671"/>
  <c r="AEU671" s="1"/>
  <c r="AEO663"/>
  <c r="AEU663" s="1"/>
  <c r="AEO667"/>
  <c r="AEU667" s="1"/>
  <c r="AEO672"/>
  <c r="AEU672" s="1"/>
  <c r="AEO668"/>
  <c r="AEU668" s="1"/>
  <c r="AEO666"/>
  <c r="AEU666" s="1"/>
  <c r="YC674"/>
  <c r="YI674" s="1"/>
  <c r="YC667"/>
  <c r="YI667" s="1"/>
  <c r="YC664"/>
  <c r="YI664" s="1"/>
  <c r="YC665"/>
  <c r="YI665" s="1"/>
  <c r="YC661"/>
  <c r="YI661" s="1"/>
  <c r="YC673"/>
  <c r="YI673" s="1"/>
  <c r="YC666"/>
  <c r="YI666" s="1"/>
  <c r="YC669"/>
  <c r="YI669" s="1"/>
  <c r="YC671"/>
  <c r="YI671" s="1"/>
  <c r="YC663"/>
  <c r="YI663" s="1"/>
  <c r="YC672"/>
  <c r="YI672" s="1"/>
  <c r="YC662"/>
  <c r="YI662" s="1"/>
  <c r="YC668"/>
  <c r="YI668" s="1"/>
  <c r="YC670"/>
  <c r="YI670" s="1"/>
  <c r="CH674"/>
  <c r="CN674" s="1"/>
  <c r="CH667"/>
  <c r="CN667" s="1"/>
  <c r="CH664"/>
  <c r="CN664" s="1"/>
  <c r="CH665"/>
  <c r="CN665" s="1"/>
  <c r="CH661"/>
  <c r="CN661" s="1"/>
  <c r="CH673"/>
  <c r="CN673" s="1"/>
  <c r="CH666"/>
  <c r="CN666" s="1"/>
  <c r="CH669"/>
  <c r="CN669" s="1"/>
  <c r="CH671"/>
  <c r="CN671" s="1"/>
  <c r="CH663"/>
  <c r="CN663" s="1"/>
  <c r="CH672"/>
  <c r="CN672" s="1"/>
  <c r="CH662"/>
  <c r="CN662" s="1"/>
  <c r="CH668"/>
  <c r="CN668" s="1"/>
  <c r="CH670"/>
  <c r="CN670" s="1"/>
  <c r="ARM674"/>
  <c r="ARS674" s="1"/>
  <c r="ARM663"/>
  <c r="ARS663" s="1"/>
  <c r="ARM667"/>
  <c r="ARS667" s="1"/>
  <c r="ARM668"/>
  <c r="ARS668" s="1"/>
  <c r="ARM665"/>
  <c r="ARS665" s="1"/>
  <c r="ARM661"/>
  <c r="ARS661" s="1"/>
  <c r="ARM673"/>
  <c r="ARS673" s="1"/>
  <c r="ARM666"/>
  <c r="ARS666" s="1"/>
  <c r="ARM669"/>
  <c r="ARS669" s="1"/>
  <c r="ARM671"/>
  <c r="ARS671" s="1"/>
  <c r="ARM672"/>
  <c r="ARS672" s="1"/>
  <c r="ARM664"/>
  <c r="ARS664" s="1"/>
  <c r="ARM662"/>
  <c r="ARS662" s="1"/>
  <c r="ARM670"/>
  <c r="ARS670" s="1"/>
  <c r="ALA674"/>
  <c r="ALG674" s="1"/>
  <c r="ALA663"/>
  <c r="ALG663" s="1"/>
  <c r="ALA667"/>
  <c r="ALG667" s="1"/>
  <c r="ALA668"/>
  <c r="ALG668" s="1"/>
  <c r="ALA665"/>
  <c r="ALG665" s="1"/>
  <c r="ALA661"/>
  <c r="ALG661" s="1"/>
  <c r="ALA673"/>
  <c r="ALG673" s="1"/>
  <c r="ALA666"/>
  <c r="ALG666" s="1"/>
  <c r="ALA669"/>
  <c r="ALG669" s="1"/>
  <c r="ALA671"/>
  <c r="ALG671" s="1"/>
  <c r="ALA672"/>
  <c r="ALG672" s="1"/>
  <c r="ALA664"/>
  <c r="ALG664" s="1"/>
  <c r="ALA662"/>
  <c r="ALG662" s="1"/>
  <c r="ALA670"/>
  <c r="ALG670" s="1"/>
  <c r="RQ674"/>
  <c r="RW674" s="1"/>
  <c r="RQ663"/>
  <c r="RW663" s="1"/>
  <c r="RQ667"/>
  <c r="RW667" s="1"/>
  <c r="RQ668"/>
  <c r="RW668" s="1"/>
  <c r="RQ665"/>
  <c r="RW665" s="1"/>
  <c r="RQ661"/>
  <c r="RW661" s="1"/>
  <c r="RQ673"/>
  <c r="RW673" s="1"/>
  <c r="RQ666"/>
  <c r="RW666" s="1"/>
  <c r="RQ669"/>
  <c r="RW669" s="1"/>
  <c r="RQ671"/>
  <c r="RW671" s="1"/>
  <c r="RQ672"/>
  <c r="RW672" s="1"/>
  <c r="RQ664"/>
  <c r="RW664" s="1"/>
  <c r="RQ662"/>
  <c r="RW662" s="1"/>
  <c r="RQ670"/>
  <c r="RW670" s="1"/>
  <c r="LE674"/>
  <c r="LK674" s="1"/>
  <c r="LE663"/>
  <c r="LK663" s="1"/>
  <c r="LE667"/>
  <c r="LK667" s="1"/>
  <c r="LE668"/>
  <c r="LK668" s="1"/>
  <c r="LE665"/>
  <c r="LK665" s="1"/>
  <c r="LE661"/>
  <c r="LK661" s="1"/>
  <c r="LE673"/>
  <c r="LK673" s="1"/>
  <c r="LE666"/>
  <c r="LK666" s="1"/>
  <c r="LE669"/>
  <c r="LK669" s="1"/>
  <c r="LE671"/>
  <c r="LK671" s="1"/>
  <c r="LE672"/>
  <c r="LK672" s="1"/>
  <c r="LE664"/>
  <c r="LK664" s="1"/>
  <c r="LE662"/>
  <c r="LK662" s="1"/>
  <c r="LE670"/>
  <c r="LK670" s="1"/>
  <c r="AGZ674"/>
  <c r="AHF674" s="1"/>
  <c r="AGZ672"/>
  <c r="AHF672" s="1"/>
  <c r="AGZ664"/>
  <c r="AHF664" s="1"/>
  <c r="AGZ666"/>
  <c r="AHF666" s="1"/>
  <c r="AGZ663"/>
  <c r="AHF663" s="1"/>
  <c r="AGZ667"/>
  <c r="AHF667" s="1"/>
  <c r="AGZ662"/>
  <c r="AHF662" s="1"/>
  <c r="AGZ668"/>
  <c r="AHF668" s="1"/>
  <c r="AGZ665"/>
  <c r="AHF665" s="1"/>
  <c r="AGZ661"/>
  <c r="AHF661" s="1"/>
  <c r="AGZ673"/>
  <c r="AHF673" s="1"/>
  <c r="AGZ670"/>
  <c r="AHF670" s="1"/>
  <c r="AGZ669"/>
  <c r="AHF669" s="1"/>
  <c r="AGZ671"/>
  <c r="AHF671" s="1"/>
  <c r="AAN674"/>
  <c r="AAT674" s="1"/>
  <c r="AAN663"/>
  <c r="AAT663" s="1"/>
  <c r="AAN667"/>
  <c r="AAT667" s="1"/>
  <c r="AAN672"/>
  <c r="AAT672" s="1"/>
  <c r="AAN664"/>
  <c r="AAT664" s="1"/>
  <c r="AAN666"/>
  <c r="AAT666" s="1"/>
  <c r="AAN662"/>
  <c r="AAT662" s="1"/>
  <c r="AAN668"/>
  <c r="AAT668" s="1"/>
  <c r="AAN665"/>
  <c r="AAT665" s="1"/>
  <c r="AAN661"/>
  <c r="AAT661" s="1"/>
  <c r="AAN673"/>
  <c r="AAT673" s="1"/>
  <c r="AAN670"/>
  <c r="AAT670" s="1"/>
  <c r="AAN669"/>
  <c r="AAT669" s="1"/>
  <c r="AAN671"/>
  <c r="AAT671" s="1"/>
  <c r="ES674"/>
  <c r="EY674" s="1"/>
  <c r="ES663"/>
  <c r="EY663" s="1"/>
  <c r="ES667"/>
  <c r="EY667" s="1"/>
  <c r="ES662"/>
  <c r="EY662" s="1"/>
  <c r="ES668"/>
  <c r="EY668" s="1"/>
  <c r="ES665"/>
  <c r="EY665" s="1"/>
  <c r="ES661"/>
  <c r="EY661" s="1"/>
  <c r="ES673"/>
  <c r="EY673" s="1"/>
  <c r="ES669"/>
  <c r="EY669" s="1"/>
  <c r="ES671"/>
  <c r="EY671" s="1"/>
  <c r="ES672"/>
  <c r="EY672" s="1"/>
  <c r="ES664"/>
  <c r="EY664" s="1"/>
  <c r="ES666"/>
  <c r="EY666" s="1"/>
  <c r="ES670"/>
  <c r="EY670" s="1"/>
  <c r="AFI672"/>
  <c r="AFO672" s="1"/>
  <c r="AFI674"/>
  <c r="AFO674" s="1"/>
  <c r="AFI669"/>
  <c r="AFO669" s="1"/>
  <c r="AFI668"/>
  <c r="AFO668" s="1"/>
  <c r="AFI666"/>
  <c r="AFO666" s="1"/>
  <c r="AFI670"/>
  <c r="AFO670" s="1"/>
  <c r="AFI664"/>
  <c r="AFO664" s="1"/>
  <c r="AFI661"/>
  <c r="AFO661" s="1"/>
  <c r="AFI667"/>
  <c r="AFO667" s="1"/>
  <c r="AFI673"/>
  <c r="AFO673" s="1"/>
  <c r="AFI665"/>
  <c r="AFO665" s="1"/>
  <c r="AFI662"/>
  <c r="AFO662" s="1"/>
  <c r="AFI671"/>
  <c r="AFO671" s="1"/>
  <c r="AFI663"/>
  <c r="AFO663" s="1"/>
  <c r="DB674"/>
  <c r="DH674" s="1"/>
  <c r="DB670"/>
  <c r="DH670" s="1"/>
  <c r="DB664"/>
  <c r="DH664" s="1"/>
  <c r="DB661"/>
  <c r="DH661" s="1"/>
  <c r="DB667"/>
  <c r="DH667" s="1"/>
  <c r="DB673"/>
  <c r="DH673" s="1"/>
  <c r="DB665"/>
  <c r="DH665" s="1"/>
  <c r="DB671"/>
  <c r="DH671" s="1"/>
  <c r="DB663"/>
  <c r="DH663" s="1"/>
  <c r="DB669"/>
  <c r="DH669" s="1"/>
  <c r="DB672"/>
  <c r="DH672" s="1"/>
  <c r="DB662"/>
  <c r="DH662" s="1"/>
  <c r="DB668"/>
  <c r="DH668" s="1"/>
  <c r="DB666"/>
  <c r="DH666" s="1"/>
  <c r="APU674"/>
  <c r="AQA674" s="1"/>
  <c r="APU665"/>
  <c r="AQA665" s="1"/>
  <c r="APU666"/>
  <c r="AQA666" s="1"/>
  <c r="APU671"/>
  <c r="AQA671" s="1"/>
  <c r="APU670"/>
  <c r="AQA670" s="1"/>
  <c r="APU668"/>
  <c r="AQA668" s="1"/>
  <c r="APU664"/>
  <c r="AQA664" s="1"/>
  <c r="APU669"/>
  <c r="AQA669" s="1"/>
  <c r="APU672"/>
  <c r="AQA672" s="1"/>
  <c r="APU673"/>
  <c r="AQA673" s="1"/>
  <c r="APU661"/>
  <c r="AQA661" s="1"/>
  <c r="APU662"/>
  <c r="AQA662" s="1"/>
  <c r="APU663"/>
  <c r="AQA663" s="1"/>
  <c r="APU667"/>
  <c r="AQA667" s="1"/>
  <c r="AJI674"/>
  <c r="AJO674" s="1"/>
  <c r="AJI665"/>
  <c r="AJO665" s="1"/>
  <c r="AJI666"/>
  <c r="AJO666" s="1"/>
  <c r="AJI671"/>
  <c r="AJO671" s="1"/>
  <c r="AJI670"/>
  <c r="AJO670" s="1"/>
  <c r="AJI668"/>
  <c r="AJO668" s="1"/>
  <c r="AJI663"/>
  <c r="AJO663" s="1"/>
  <c r="AJI664"/>
  <c r="AJO664" s="1"/>
  <c r="AJI669"/>
  <c r="AJO669" s="1"/>
  <c r="AJI672"/>
  <c r="AJO672" s="1"/>
  <c r="AJI673"/>
  <c r="AJO673" s="1"/>
  <c r="AJI661"/>
  <c r="AJO661" s="1"/>
  <c r="AJI662"/>
  <c r="AJO662" s="1"/>
  <c r="AJI667"/>
  <c r="AJO667" s="1"/>
  <c r="PY674"/>
  <c r="QE674" s="1"/>
  <c r="PY665"/>
  <c r="QE665" s="1"/>
  <c r="PY666"/>
  <c r="QE666" s="1"/>
  <c r="PY671"/>
  <c r="QE671" s="1"/>
  <c r="PY670"/>
  <c r="QE670" s="1"/>
  <c r="PY668"/>
  <c r="QE668" s="1"/>
  <c r="PY664"/>
  <c r="QE664" s="1"/>
  <c r="PY669"/>
  <c r="QE669" s="1"/>
  <c r="PY672"/>
  <c r="QE672" s="1"/>
  <c r="PY673"/>
  <c r="QE673" s="1"/>
  <c r="PY661"/>
  <c r="QE661" s="1"/>
  <c r="PY662"/>
  <c r="QE662" s="1"/>
  <c r="PY663"/>
  <c r="QE663" s="1"/>
  <c r="PY667"/>
  <c r="QE667" s="1"/>
  <c r="AQP674"/>
  <c r="AQV674" s="1"/>
  <c r="AQP666"/>
  <c r="AQV666" s="1"/>
  <c r="AQP671"/>
  <c r="AQV671" s="1"/>
  <c r="AQP670"/>
  <c r="AQV670" s="1"/>
  <c r="AQP662"/>
  <c r="AQV662" s="1"/>
  <c r="AQP665"/>
  <c r="AQV665" s="1"/>
  <c r="AQP668"/>
  <c r="AQV668" s="1"/>
  <c r="AQP663"/>
  <c r="AQV663" s="1"/>
  <c r="AQP664"/>
  <c r="AQV664" s="1"/>
  <c r="AQP669"/>
  <c r="AQV669" s="1"/>
  <c r="AQP672"/>
  <c r="AQV672" s="1"/>
  <c r="AQP673"/>
  <c r="AQV673" s="1"/>
  <c r="AQP661"/>
  <c r="AQV661" s="1"/>
  <c r="AQP667"/>
  <c r="AQV667" s="1"/>
  <c r="AKD674"/>
  <c r="AKJ674" s="1"/>
  <c r="AKD666"/>
  <c r="AKJ666" s="1"/>
  <c r="AKD671"/>
  <c r="AKJ671" s="1"/>
  <c r="AKD670"/>
  <c r="AKJ670" s="1"/>
  <c r="AKD662"/>
  <c r="AKJ662" s="1"/>
  <c r="AKD665"/>
  <c r="AKJ665" s="1"/>
  <c r="AKD668"/>
  <c r="AKJ668" s="1"/>
  <c r="AKD663"/>
  <c r="AKJ663" s="1"/>
  <c r="AKD664"/>
  <c r="AKJ664" s="1"/>
  <c r="AKD669"/>
  <c r="AKJ669" s="1"/>
  <c r="AKD672"/>
  <c r="AKJ672" s="1"/>
  <c r="AKD673"/>
  <c r="AKJ673" s="1"/>
  <c r="AKD661"/>
  <c r="AKJ661" s="1"/>
  <c r="AKD667"/>
  <c r="AKJ667" s="1"/>
  <c r="QT674"/>
  <c r="QZ674" s="1"/>
  <c r="QT666"/>
  <c r="QZ666" s="1"/>
  <c r="QT671"/>
  <c r="QZ671" s="1"/>
  <c r="QT670"/>
  <c r="QZ670" s="1"/>
  <c r="QT663"/>
  <c r="QZ663" s="1"/>
  <c r="QT662"/>
  <c r="QZ662" s="1"/>
  <c r="QT667"/>
  <c r="QZ667" s="1"/>
  <c r="QT665"/>
  <c r="QZ665" s="1"/>
  <c r="QT668"/>
  <c r="QZ668" s="1"/>
  <c r="QT664"/>
  <c r="QZ664" s="1"/>
  <c r="QT669"/>
  <c r="QZ669" s="1"/>
  <c r="QT672"/>
  <c r="QZ672" s="1"/>
  <c r="QT673"/>
  <c r="QZ673" s="1"/>
  <c r="QT661"/>
  <c r="QZ661" s="1"/>
  <c r="JM674"/>
  <c r="JS674" s="1"/>
  <c r="JM665"/>
  <c r="JS665" s="1"/>
  <c r="JM666"/>
  <c r="JS666" s="1"/>
  <c r="JM671"/>
  <c r="JS671" s="1"/>
  <c r="JM670"/>
  <c r="JS670" s="1"/>
  <c r="JM668"/>
  <c r="JS668" s="1"/>
  <c r="JM664"/>
  <c r="JS664" s="1"/>
  <c r="JM669"/>
  <c r="JS669" s="1"/>
  <c r="JM672"/>
  <c r="JS672" s="1"/>
  <c r="JM673"/>
  <c r="JS673" s="1"/>
  <c r="JM661"/>
  <c r="JS661" s="1"/>
  <c r="JM662"/>
  <c r="JS662" s="1"/>
  <c r="JM663"/>
  <c r="JS663" s="1"/>
  <c r="JM667"/>
  <c r="JS667" s="1"/>
  <c r="AFH674"/>
  <c r="AFN674" s="1"/>
  <c r="AFH666"/>
  <c r="AFN666" s="1"/>
  <c r="AFH671"/>
  <c r="AFN671" s="1"/>
  <c r="AFH670"/>
  <c r="AFN670" s="1"/>
  <c r="AFH668"/>
  <c r="AFN668" s="1"/>
  <c r="AFH663"/>
  <c r="AFN663" s="1"/>
  <c r="AFH664"/>
  <c r="AFN664" s="1"/>
  <c r="AFH669"/>
  <c r="AFN669" s="1"/>
  <c r="AFH672"/>
  <c r="AFN672" s="1"/>
  <c r="AFH673"/>
  <c r="AFN673" s="1"/>
  <c r="AFH662"/>
  <c r="AFN662" s="1"/>
  <c r="AFH667"/>
  <c r="AFN667" s="1"/>
  <c r="AFH665"/>
  <c r="AFN665" s="1"/>
  <c r="AFH661"/>
  <c r="AFN661" s="1"/>
  <c r="YV674"/>
  <c r="ZB674" s="1"/>
  <c r="YV666"/>
  <c r="ZB666" s="1"/>
  <c r="YV671"/>
  <c r="ZB671" s="1"/>
  <c r="YV670"/>
  <c r="ZB670" s="1"/>
  <c r="YV668"/>
  <c r="ZB668" s="1"/>
  <c r="YV663"/>
  <c r="ZB663" s="1"/>
  <c r="YV664"/>
  <c r="ZB664" s="1"/>
  <c r="YV669"/>
  <c r="ZB669" s="1"/>
  <c r="YV672"/>
  <c r="ZB672" s="1"/>
  <c r="YV673"/>
  <c r="ZB673" s="1"/>
  <c r="YV662"/>
  <c r="ZB662" s="1"/>
  <c r="YV667"/>
  <c r="ZB667" s="1"/>
  <c r="YV665"/>
  <c r="ZB665" s="1"/>
  <c r="YV661"/>
  <c r="ZB661" s="1"/>
  <c r="DA674"/>
  <c r="DG674" s="1"/>
  <c r="DA666"/>
  <c r="DG666" s="1"/>
  <c r="DA671"/>
  <c r="DG671" s="1"/>
  <c r="DA670"/>
  <c r="DG670" s="1"/>
  <c r="DA668"/>
  <c r="DG668" s="1"/>
  <c r="DA663"/>
  <c r="DG663" s="1"/>
  <c r="DA664"/>
  <c r="DG664" s="1"/>
  <c r="DA669"/>
  <c r="DG669" s="1"/>
  <c r="DA672"/>
  <c r="DG672" s="1"/>
  <c r="DA673"/>
  <c r="DG673" s="1"/>
  <c r="DA662"/>
  <c r="DG662" s="1"/>
  <c r="DA667"/>
  <c r="DG667" s="1"/>
  <c r="DA665"/>
  <c r="DG665" s="1"/>
  <c r="DA661"/>
  <c r="DG661" s="1"/>
  <c r="IR674"/>
  <c r="IX674" s="1"/>
  <c r="IR665"/>
  <c r="IX665" s="1"/>
  <c r="IR666"/>
  <c r="IX666" s="1"/>
  <c r="IR668"/>
  <c r="IX668" s="1"/>
  <c r="IR664"/>
  <c r="IX664" s="1"/>
  <c r="IR669"/>
  <c r="IX669" s="1"/>
  <c r="IR672"/>
  <c r="IX672" s="1"/>
  <c r="IR673"/>
  <c r="IX673" s="1"/>
  <c r="IR661"/>
  <c r="IX661" s="1"/>
  <c r="IR667"/>
  <c r="IX667" s="1"/>
  <c r="IR671"/>
  <c r="IX671" s="1"/>
  <c r="IR670"/>
  <c r="IX670" s="1"/>
  <c r="IR663"/>
  <c r="IX663" s="1"/>
  <c r="IR662"/>
  <c r="IX662" s="1"/>
  <c r="AEM674"/>
  <c r="AES674" s="1"/>
  <c r="AEM665"/>
  <c r="AES665" s="1"/>
  <c r="AEM666"/>
  <c r="AES666" s="1"/>
  <c r="AEM668"/>
  <c r="AES668" s="1"/>
  <c r="AEM664"/>
  <c r="AES664" s="1"/>
  <c r="AEM669"/>
  <c r="AES669" s="1"/>
  <c r="AEM672"/>
  <c r="AES672" s="1"/>
  <c r="AEM673"/>
  <c r="AES673" s="1"/>
  <c r="AEM661"/>
  <c r="AES661" s="1"/>
  <c r="AEM667"/>
  <c r="AES667" s="1"/>
  <c r="AEM671"/>
  <c r="AES671" s="1"/>
  <c r="AEM670"/>
  <c r="AES670" s="1"/>
  <c r="AEM663"/>
  <c r="AES663" s="1"/>
  <c r="AEM662"/>
  <c r="AES662" s="1"/>
  <c r="YA674"/>
  <c r="YG674" s="1"/>
  <c r="YA665"/>
  <c r="YG665" s="1"/>
  <c r="YA666"/>
  <c r="YG666" s="1"/>
  <c r="YA668"/>
  <c r="YG668" s="1"/>
  <c r="YA664"/>
  <c r="YG664" s="1"/>
  <c r="YA669"/>
  <c r="YG669" s="1"/>
  <c r="YA672"/>
  <c r="YG672" s="1"/>
  <c r="YA673"/>
  <c r="YG673" s="1"/>
  <c r="YA661"/>
  <c r="YG661" s="1"/>
  <c r="YA667"/>
  <c r="YG667" s="1"/>
  <c r="YA671"/>
  <c r="YG671" s="1"/>
  <c r="YA670"/>
  <c r="YG670" s="1"/>
  <c r="YA663"/>
  <c r="YG663" s="1"/>
  <c r="YA662"/>
  <c r="YG662" s="1"/>
  <c r="CF674"/>
  <c r="CL674" s="1"/>
  <c r="CF665"/>
  <c r="CL665" s="1"/>
  <c r="CF666"/>
  <c r="CL666" s="1"/>
  <c r="CF668"/>
  <c r="CL668" s="1"/>
  <c r="CF664"/>
  <c r="CL664" s="1"/>
  <c r="CF669"/>
  <c r="CL669" s="1"/>
  <c r="CF672"/>
  <c r="CL672" s="1"/>
  <c r="CF673"/>
  <c r="CL673" s="1"/>
  <c r="CF661"/>
  <c r="CL661" s="1"/>
  <c r="CF667"/>
  <c r="CL667" s="1"/>
  <c r="CF671"/>
  <c r="CL671" s="1"/>
  <c r="CF670"/>
  <c r="CL670" s="1"/>
  <c r="CF663"/>
  <c r="CL663" s="1"/>
  <c r="CF662"/>
  <c r="CL662" s="1"/>
  <c r="V674"/>
  <c r="AB674" s="1"/>
  <c r="V661"/>
  <c r="AB661" s="1"/>
  <c r="V667"/>
  <c r="AB667" s="1"/>
  <c r="V673"/>
  <c r="AB673" s="1"/>
  <c r="V665"/>
  <c r="AB665" s="1"/>
  <c r="V662"/>
  <c r="AB662" s="1"/>
  <c r="V671"/>
  <c r="AB671" s="1"/>
  <c r="V668"/>
  <c r="AB668" s="1"/>
  <c r="V666"/>
  <c r="AB666" s="1"/>
  <c r="V663"/>
  <c r="AB663" s="1"/>
  <c r="V670"/>
  <c r="AB670" s="1"/>
  <c r="V664"/>
  <c r="AB664" s="1"/>
  <c r="V669"/>
  <c r="AB669" s="1"/>
  <c r="V672"/>
  <c r="AB672" s="1"/>
  <c r="U674"/>
  <c r="AA674" s="1"/>
  <c r="U666"/>
  <c r="AA666" s="1"/>
  <c r="U671"/>
  <c r="AA671" s="1"/>
  <c r="U670"/>
  <c r="AA670" s="1"/>
  <c r="U668"/>
  <c r="AA668" s="1"/>
  <c r="U663"/>
  <c r="AA663" s="1"/>
  <c r="U664"/>
  <c r="AA664" s="1"/>
  <c r="U669"/>
  <c r="AA669" s="1"/>
  <c r="U672"/>
  <c r="AA672" s="1"/>
  <c r="U673"/>
  <c r="AA673" s="1"/>
  <c r="U662"/>
  <c r="AA662" s="1"/>
  <c r="U667"/>
  <c r="AA667" s="1"/>
  <c r="U665"/>
  <c r="AA665" s="1"/>
  <c r="U661"/>
  <c r="AA661" s="1"/>
  <c r="AVU695"/>
  <c r="AGY674"/>
  <c r="AHE674" s="1"/>
  <c r="AGY670"/>
  <c r="AHE670" s="1"/>
  <c r="AGY664"/>
  <c r="AHE664" s="1"/>
  <c r="AGY672"/>
  <c r="AHE672" s="1"/>
  <c r="AGY661"/>
  <c r="AHE661" s="1"/>
  <c r="AGY667"/>
  <c r="AHE667" s="1"/>
  <c r="AGY673"/>
  <c r="AHE673" s="1"/>
  <c r="AGY665"/>
  <c r="AHE665" s="1"/>
  <c r="AGY662"/>
  <c r="AHE662" s="1"/>
  <c r="AGY671"/>
  <c r="AHE671" s="1"/>
  <c r="AGY663"/>
  <c r="AHE663" s="1"/>
  <c r="AGY669"/>
  <c r="AHE669" s="1"/>
  <c r="AGY668"/>
  <c r="AHE668" s="1"/>
  <c r="AGY666"/>
  <c r="AHE666" s="1"/>
  <c r="WL674"/>
  <c r="WR674" s="1"/>
  <c r="WL670"/>
  <c r="WR670" s="1"/>
  <c r="WL664"/>
  <c r="WR664" s="1"/>
  <c r="WL669"/>
  <c r="WR669" s="1"/>
  <c r="WL672"/>
  <c r="WR672" s="1"/>
  <c r="WL661"/>
  <c r="WR661" s="1"/>
  <c r="WL667"/>
  <c r="WR667" s="1"/>
  <c r="WL673"/>
  <c r="WR673" s="1"/>
  <c r="WL665"/>
  <c r="WR665" s="1"/>
  <c r="WL662"/>
  <c r="WR662" s="1"/>
  <c r="WL671"/>
  <c r="WR671" s="1"/>
  <c r="WL668"/>
  <c r="WR668" s="1"/>
  <c r="WL666"/>
  <c r="WR666" s="1"/>
  <c r="WL663"/>
  <c r="WR663" s="1"/>
  <c r="APV672"/>
  <c r="AQB672" s="1"/>
  <c r="APV674"/>
  <c r="AQB674" s="1"/>
  <c r="APV670"/>
  <c r="AQB670" s="1"/>
  <c r="APV664"/>
  <c r="AQB664" s="1"/>
  <c r="APV661"/>
  <c r="AQB661" s="1"/>
  <c r="APV667"/>
  <c r="AQB667" s="1"/>
  <c r="APV673"/>
  <c r="AQB673" s="1"/>
  <c r="APV665"/>
  <c r="AQB665" s="1"/>
  <c r="APV671"/>
  <c r="AQB671" s="1"/>
  <c r="APV663"/>
  <c r="AQB663" s="1"/>
  <c r="APV669"/>
  <c r="AQB669" s="1"/>
  <c r="APV662"/>
  <c r="AQB662" s="1"/>
  <c r="APV668"/>
  <c r="AQB668" s="1"/>
  <c r="APV666"/>
  <c r="AQB666" s="1"/>
  <c r="PZ672"/>
  <c r="QF672" s="1"/>
  <c r="PZ674"/>
  <c r="QF674" s="1"/>
  <c r="PZ670"/>
  <c r="QF670" s="1"/>
  <c r="PZ664"/>
  <c r="QF664" s="1"/>
  <c r="PZ661"/>
  <c r="QF661" s="1"/>
  <c r="PZ667"/>
  <c r="QF667" s="1"/>
  <c r="PZ673"/>
  <c r="QF673" s="1"/>
  <c r="PZ665"/>
  <c r="QF665" s="1"/>
  <c r="PZ671"/>
  <c r="QF671" s="1"/>
  <c r="PZ663"/>
  <c r="QF663" s="1"/>
  <c r="PZ669"/>
  <c r="QF669" s="1"/>
  <c r="PZ662"/>
  <c r="QF662" s="1"/>
  <c r="PZ668"/>
  <c r="QF668" s="1"/>
  <c r="PZ666"/>
  <c r="QF666" s="1"/>
  <c r="AHT674"/>
  <c r="AHZ674" s="1"/>
  <c r="AHT661"/>
  <c r="AHZ661" s="1"/>
  <c r="AHT667"/>
  <c r="AHZ667" s="1"/>
  <c r="AHT673"/>
  <c r="AHZ673" s="1"/>
  <c r="AHT665"/>
  <c r="AHZ665" s="1"/>
  <c r="AHT662"/>
  <c r="AHZ662" s="1"/>
  <c r="AHT671"/>
  <c r="AHZ671" s="1"/>
  <c r="AHT668"/>
  <c r="AHZ668" s="1"/>
  <c r="AHT666"/>
  <c r="AHZ666" s="1"/>
  <c r="AHT663"/>
  <c r="AHZ663" s="1"/>
  <c r="AHT670"/>
  <c r="AHZ670" s="1"/>
  <c r="AHT664"/>
  <c r="AHZ664" s="1"/>
  <c r="AHT669"/>
  <c r="AHZ669" s="1"/>
  <c r="AHT672"/>
  <c r="AHZ672" s="1"/>
  <c r="FM674"/>
  <c r="FS674" s="1"/>
  <c r="FM661"/>
  <c r="FS661" s="1"/>
  <c r="FM667"/>
  <c r="FS667" s="1"/>
  <c r="FM673"/>
  <c r="FS673" s="1"/>
  <c r="FM665"/>
  <c r="FS665" s="1"/>
  <c r="FM662"/>
  <c r="FS662" s="1"/>
  <c r="FM671"/>
  <c r="FS671" s="1"/>
  <c r="FM668"/>
  <c r="FS668" s="1"/>
  <c r="FM666"/>
  <c r="FS666" s="1"/>
  <c r="FM663"/>
  <c r="FS663" s="1"/>
  <c r="FM670"/>
  <c r="FS670" s="1"/>
  <c r="FM664"/>
  <c r="FS664" s="1"/>
  <c r="FM669"/>
  <c r="FS669" s="1"/>
  <c r="FM672"/>
  <c r="FS672" s="1"/>
  <c r="AOF674"/>
  <c r="AOL674" s="1"/>
  <c r="AOF670"/>
  <c r="AOL670" s="1"/>
  <c r="AOF664"/>
  <c r="AOL664" s="1"/>
  <c r="AOF669"/>
  <c r="AOL669" s="1"/>
  <c r="AOF672"/>
  <c r="AOL672" s="1"/>
  <c r="AOF661"/>
  <c r="AOL661" s="1"/>
  <c r="AOF667"/>
  <c r="AOL667" s="1"/>
  <c r="AOF673"/>
  <c r="AOL673" s="1"/>
  <c r="AOF665"/>
  <c r="AOL665" s="1"/>
  <c r="AOF662"/>
  <c r="AOL662" s="1"/>
  <c r="AOF671"/>
  <c r="AOL671" s="1"/>
  <c r="AOF668"/>
  <c r="AOL668" s="1"/>
  <c r="AOF666"/>
  <c r="AOL666" s="1"/>
  <c r="AOF663"/>
  <c r="AOL663" s="1"/>
  <c r="OJ674"/>
  <c r="OP674" s="1"/>
  <c r="OJ670"/>
  <c r="OP670" s="1"/>
  <c r="OJ664"/>
  <c r="OP664" s="1"/>
  <c r="OJ669"/>
  <c r="OP669" s="1"/>
  <c r="OJ672"/>
  <c r="OP672" s="1"/>
  <c r="OJ661"/>
  <c r="OP661" s="1"/>
  <c r="OJ667"/>
  <c r="OP667" s="1"/>
  <c r="OJ673"/>
  <c r="OP673" s="1"/>
  <c r="OJ665"/>
  <c r="OP665" s="1"/>
  <c r="OJ662"/>
  <c r="OP662" s="1"/>
  <c r="OJ671"/>
  <c r="OP671" s="1"/>
  <c r="OJ668"/>
  <c r="OP668" s="1"/>
  <c r="OJ666"/>
  <c r="OP666" s="1"/>
  <c r="OJ663"/>
  <c r="OP663" s="1"/>
  <c r="KI674"/>
  <c r="KO674" s="1"/>
  <c r="KI661"/>
  <c r="KO661" s="1"/>
  <c r="KI667"/>
  <c r="KO667" s="1"/>
  <c r="KI673"/>
  <c r="KO673" s="1"/>
  <c r="KI665"/>
  <c r="KO665" s="1"/>
  <c r="KI662"/>
  <c r="KO662" s="1"/>
  <c r="KI671"/>
  <c r="KO671" s="1"/>
  <c r="KI668"/>
  <c r="KO668" s="1"/>
  <c r="KI666"/>
  <c r="KO666" s="1"/>
  <c r="KI663"/>
  <c r="KO663" s="1"/>
  <c r="KI670"/>
  <c r="KO670" s="1"/>
  <c r="KI664"/>
  <c r="KO664" s="1"/>
  <c r="KI669"/>
  <c r="KO669" s="1"/>
  <c r="KI672"/>
  <c r="KO672" s="1"/>
  <c r="AKE674"/>
  <c r="AKK674" s="1"/>
  <c r="AKE661"/>
  <c r="AKK661" s="1"/>
  <c r="AKE667"/>
  <c r="AKK667" s="1"/>
  <c r="AKE673"/>
  <c r="AKK673" s="1"/>
  <c r="AKE665"/>
  <c r="AKK665" s="1"/>
  <c r="AKE662"/>
  <c r="AKK662" s="1"/>
  <c r="AKE671"/>
  <c r="AKK671" s="1"/>
  <c r="AKE668"/>
  <c r="AKK668" s="1"/>
  <c r="AKE666"/>
  <c r="AKK666" s="1"/>
  <c r="AKE663"/>
  <c r="AKK663" s="1"/>
  <c r="AKE670"/>
  <c r="AKK670" s="1"/>
  <c r="AKE664"/>
  <c r="AKK664" s="1"/>
  <c r="AKE669"/>
  <c r="AKK669" s="1"/>
  <c r="AKE672"/>
  <c r="AKK672" s="1"/>
  <c r="BL672"/>
  <c r="BR672" s="1"/>
  <c r="BL674"/>
  <c r="BR674" s="1"/>
  <c r="BL670"/>
  <c r="BR670" s="1"/>
  <c r="BL664"/>
  <c r="BR664" s="1"/>
  <c r="BL661"/>
  <c r="BR661" s="1"/>
  <c r="BL667"/>
  <c r="BR667" s="1"/>
  <c r="BL673"/>
  <c r="BR673" s="1"/>
  <c r="BL665"/>
  <c r="BR665" s="1"/>
  <c r="BL671"/>
  <c r="BR671" s="1"/>
  <c r="BL663"/>
  <c r="BR663" s="1"/>
  <c r="BL669"/>
  <c r="BR669" s="1"/>
  <c r="BL662"/>
  <c r="BR662" s="1"/>
  <c r="BL668"/>
  <c r="BR668" s="1"/>
  <c r="BL666"/>
  <c r="BR666" s="1"/>
  <c r="ADS674"/>
  <c r="ADY674" s="1"/>
  <c r="ADS669"/>
  <c r="ADY669" s="1"/>
  <c r="ADS668"/>
  <c r="ADY668" s="1"/>
  <c r="ADS666"/>
  <c r="ADY666" s="1"/>
  <c r="ADS670"/>
  <c r="ADY670" s="1"/>
  <c r="ADS664"/>
  <c r="ADY664" s="1"/>
  <c r="ADS672"/>
  <c r="ADY672" s="1"/>
  <c r="ADS661"/>
  <c r="ADY661" s="1"/>
  <c r="ADS667"/>
  <c r="ADY667" s="1"/>
  <c r="ADS673"/>
  <c r="ADY673" s="1"/>
  <c r="ADS665"/>
  <c r="ADY665" s="1"/>
  <c r="ADS662"/>
  <c r="ADY662" s="1"/>
  <c r="ADS671"/>
  <c r="ADY671" s="1"/>
  <c r="ADS663"/>
  <c r="ADY663" s="1"/>
  <c r="SK674"/>
  <c r="SQ674" s="1"/>
  <c r="SK670"/>
  <c r="SQ670" s="1"/>
  <c r="SK664"/>
  <c r="SQ664" s="1"/>
  <c r="SK669"/>
  <c r="SQ669" s="1"/>
  <c r="SK672"/>
  <c r="SQ672" s="1"/>
  <c r="SK661"/>
  <c r="SQ661" s="1"/>
  <c r="SK667"/>
  <c r="SQ667" s="1"/>
  <c r="SK673"/>
  <c r="SQ673" s="1"/>
  <c r="SK665"/>
  <c r="SQ665" s="1"/>
  <c r="SK662"/>
  <c r="SQ662" s="1"/>
  <c r="SK671"/>
  <c r="SQ671" s="1"/>
  <c r="SK668"/>
  <c r="SQ668" s="1"/>
  <c r="SK666"/>
  <c r="SQ666" s="1"/>
  <c r="SK663"/>
  <c r="SQ663" s="1"/>
  <c r="ASG674"/>
  <c r="ASM674" s="1"/>
  <c r="ASG670"/>
  <c r="ASM670" s="1"/>
  <c r="ASG664"/>
  <c r="ASM664" s="1"/>
  <c r="ASG669"/>
  <c r="ASM669" s="1"/>
  <c r="ASG672"/>
  <c r="ASM672" s="1"/>
  <c r="ASG661"/>
  <c r="ASM661" s="1"/>
  <c r="ASG667"/>
  <c r="ASM667" s="1"/>
  <c r="ASG673"/>
  <c r="ASM673" s="1"/>
  <c r="ASG665"/>
  <c r="ASM665" s="1"/>
  <c r="ASG662"/>
  <c r="ASM662" s="1"/>
  <c r="ASG671"/>
  <c r="ASM671" s="1"/>
  <c r="ASG668"/>
  <c r="ASM668" s="1"/>
  <c r="ASG666"/>
  <c r="ASM666" s="1"/>
  <c r="ASG663"/>
  <c r="ASM663" s="1"/>
  <c r="ATX674"/>
  <c r="AUD674" s="1"/>
  <c r="ATX663"/>
  <c r="AUD663" s="1"/>
  <c r="ATX667"/>
  <c r="AUD667" s="1"/>
  <c r="ATX672"/>
  <c r="AUD672" s="1"/>
  <c r="ATX668"/>
  <c r="AUD668" s="1"/>
  <c r="ATX665"/>
  <c r="AUD665" s="1"/>
  <c r="ATX661"/>
  <c r="AUD661" s="1"/>
  <c r="ATX666"/>
  <c r="AUD666" s="1"/>
  <c r="ATX664"/>
  <c r="AUD664" s="1"/>
  <c r="ATX662"/>
  <c r="AUD662" s="1"/>
  <c r="ATX673"/>
  <c r="AUD673" s="1"/>
  <c r="ATX670"/>
  <c r="AUD670" s="1"/>
  <c r="ATX669"/>
  <c r="AUD669" s="1"/>
  <c r="ATX671"/>
  <c r="AUD671" s="1"/>
  <c r="ANL674"/>
  <c r="ANR674" s="1"/>
  <c r="ANL663"/>
  <c r="ANR663" s="1"/>
  <c r="ANL667"/>
  <c r="ANR667" s="1"/>
  <c r="ANL672"/>
  <c r="ANR672" s="1"/>
  <c r="ANL668"/>
  <c r="ANR668" s="1"/>
  <c r="ANL665"/>
  <c r="ANR665" s="1"/>
  <c r="ANL661"/>
  <c r="ANR661" s="1"/>
  <c r="ANL666"/>
  <c r="ANR666" s="1"/>
  <c r="ANL664"/>
  <c r="ANR664" s="1"/>
  <c r="ANL662"/>
  <c r="ANR662" s="1"/>
  <c r="ANL673"/>
  <c r="ANR673" s="1"/>
  <c r="ANL670"/>
  <c r="ANR670" s="1"/>
  <c r="ANL669"/>
  <c r="ANR669" s="1"/>
  <c r="ANL671"/>
  <c r="ANR671" s="1"/>
  <c r="UB674"/>
  <c r="UH674" s="1"/>
  <c r="UB663"/>
  <c r="UH663" s="1"/>
  <c r="UB667"/>
  <c r="UH667" s="1"/>
  <c r="UB672"/>
  <c r="UH672" s="1"/>
  <c r="UB668"/>
  <c r="UH668" s="1"/>
  <c r="UB666"/>
  <c r="UH666" s="1"/>
  <c r="UB664"/>
  <c r="UH664" s="1"/>
  <c r="UB662"/>
  <c r="UH662" s="1"/>
  <c r="UB665"/>
  <c r="UH665" s="1"/>
  <c r="UB661"/>
  <c r="UH661" s="1"/>
  <c r="UB673"/>
  <c r="UH673" s="1"/>
  <c r="UB670"/>
  <c r="UH670" s="1"/>
  <c r="UB669"/>
  <c r="UH669" s="1"/>
  <c r="UB671"/>
  <c r="UH671" s="1"/>
  <c r="NP674"/>
  <c r="NV674" s="1"/>
  <c r="NP663"/>
  <c r="NV663" s="1"/>
  <c r="NP667"/>
  <c r="NV667" s="1"/>
  <c r="NP672"/>
  <c r="NV672" s="1"/>
  <c r="NP668"/>
  <c r="NV668" s="1"/>
  <c r="NP666"/>
  <c r="NV666" s="1"/>
  <c r="NP664"/>
  <c r="NV664" s="1"/>
  <c r="NP662"/>
  <c r="NV662" s="1"/>
  <c r="NP665"/>
  <c r="NV665" s="1"/>
  <c r="NP661"/>
  <c r="NV661" s="1"/>
  <c r="NP673"/>
  <c r="NV673" s="1"/>
  <c r="NP670"/>
  <c r="NV670" s="1"/>
  <c r="NP669"/>
  <c r="NV669" s="1"/>
  <c r="NP671"/>
  <c r="NV671" s="1"/>
  <c r="HD674"/>
  <c r="HJ674" s="1"/>
  <c r="HD663"/>
  <c r="HJ663" s="1"/>
  <c r="HD667"/>
  <c r="HJ667" s="1"/>
  <c r="HD672"/>
  <c r="HJ672" s="1"/>
  <c r="HD668"/>
  <c r="HJ668" s="1"/>
  <c r="HD666"/>
  <c r="HJ666" s="1"/>
  <c r="HD664"/>
  <c r="HJ664" s="1"/>
  <c r="HD662"/>
  <c r="HJ662" s="1"/>
  <c r="HD665"/>
  <c r="HJ665" s="1"/>
  <c r="HD661"/>
  <c r="HJ661" s="1"/>
  <c r="HD673"/>
  <c r="HJ673" s="1"/>
  <c r="HD670"/>
  <c r="HJ670" s="1"/>
  <c r="HD669"/>
  <c r="HJ669" s="1"/>
  <c r="HD671"/>
  <c r="HJ671" s="1"/>
  <c r="ACY674"/>
  <c r="ADE674" s="1"/>
  <c r="ACY663"/>
  <c r="ADE663" s="1"/>
  <c r="ACY667"/>
  <c r="ADE667" s="1"/>
  <c r="ACY672"/>
  <c r="ADE672" s="1"/>
  <c r="ACY668"/>
  <c r="ADE668" s="1"/>
  <c r="ACY666"/>
  <c r="ADE666" s="1"/>
  <c r="ACY664"/>
  <c r="ADE664" s="1"/>
  <c r="ACY662"/>
  <c r="ADE662" s="1"/>
  <c r="ACY665"/>
  <c r="ADE665" s="1"/>
  <c r="ACY661"/>
  <c r="ADE661" s="1"/>
  <c r="ACY673"/>
  <c r="ADE673" s="1"/>
  <c r="ACY670"/>
  <c r="ADE670" s="1"/>
  <c r="ACY669"/>
  <c r="ADE669" s="1"/>
  <c r="ACY671"/>
  <c r="ADE671" s="1"/>
  <c r="WM674"/>
  <c r="WS674" s="1"/>
  <c r="WM663"/>
  <c r="WS663" s="1"/>
  <c r="WM667"/>
  <c r="WS667" s="1"/>
  <c r="WM672"/>
  <c r="WS672" s="1"/>
  <c r="WM662"/>
  <c r="WS662" s="1"/>
  <c r="WM668"/>
  <c r="WS668" s="1"/>
  <c r="WM666"/>
  <c r="WS666" s="1"/>
  <c r="WM664"/>
  <c r="WS664" s="1"/>
  <c r="WM665"/>
  <c r="WS665" s="1"/>
  <c r="WM661"/>
  <c r="WS661" s="1"/>
  <c r="WM673"/>
  <c r="WS673" s="1"/>
  <c r="WM670"/>
  <c r="WS670" s="1"/>
  <c r="WM669"/>
  <c r="WS669" s="1"/>
  <c r="WM671"/>
  <c r="WS671" s="1"/>
  <c r="AR674"/>
  <c r="AX674" s="1"/>
  <c r="AR663"/>
  <c r="AX663" s="1"/>
  <c r="AR667"/>
  <c r="AX667" s="1"/>
  <c r="AR672"/>
  <c r="AX672" s="1"/>
  <c r="AR662"/>
  <c r="AX662" s="1"/>
  <c r="AR664"/>
  <c r="AX664" s="1"/>
  <c r="AR668"/>
  <c r="AX668" s="1"/>
  <c r="AR665"/>
  <c r="AX665" s="1"/>
  <c r="AR661"/>
  <c r="AX661" s="1"/>
  <c r="AR673"/>
  <c r="AX673" s="1"/>
  <c r="AR666"/>
  <c r="AX666" s="1"/>
  <c r="AR670"/>
  <c r="AX670" s="1"/>
  <c r="AR669"/>
  <c r="AX669" s="1"/>
  <c r="AR671"/>
  <c r="AX671" s="1"/>
  <c r="APW674"/>
  <c r="AQC674" s="1"/>
  <c r="APW662"/>
  <c r="AQC662" s="1"/>
  <c r="APW668"/>
  <c r="AQC668" s="1"/>
  <c r="APW673"/>
  <c r="AQC673" s="1"/>
  <c r="APW670"/>
  <c r="AQC670" s="1"/>
  <c r="APW669"/>
  <c r="AQC669" s="1"/>
  <c r="APW671"/>
  <c r="AQC671" s="1"/>
  <c r="APW663"/>
  <c r="AQC663" s="1"/>
  <c r="APW667"/>
  <c r="AQC667" s="1"/>
  <c r="APW672"/>
  <c r="AQC672" s="1"/>
  <c r="APW664"/>
  <c r="AQC664" s="1"/>
  <c r="APW665"/>
  <c r="AQC665" s="1"/>
  <c r="APW661"/>
  <c r="AQC661" s="1"/>
  <c r="APW666"/>
  <c r="AQC666" s="1"/>
  <c r="AJK674"/>
  <c r="AJQ674" s="1"/>
  <c r="AJK662"/>
  <c r="AJQ662" s="1"/>
  <c r="AJK668"/>
  <c r="AJQ668" s="1"/>
  <c r="AJK673"/>
  <c r="AJQ673" s="1"/>
  <c r="AJK670"/>
  <c r="AJQ670" s="1"/>
  <c r="AJK669"/>
  <c r="AJQ669" s="1"/>
  <c r="AJK671"/>
  <c r="AJQ671" s="1"/>
  <c r="AJK663"/>
  <c r="AJQ663" s="1"/>
  <c r="AJK667"/>
  <c r="AJQ667" s="1"/>
  <c r="AJK672"/>
  <c r="AJQ672" s="1"/>
  <c r="AJK664"/>
  <c r="AJQ664" s="1"/>
  <c r="AJK665"/>
  <c r="AJQ665" s="1"/>
  <c r="AJK661"/>
  <c r="AJQ661" s="1"/>
  <c r="AJK666"/>
  <c r="AJQ666" s="1"/>
  <c r="QA674"/>
  <c r="QG674" s="1"/>
  <c r="QA662"/>
  <c r="QG662" s="1"/>
  <c r="QA668"/>
  <c r="QG668" s="1"/>
  <c r="QA673"/>
  <c r="QG673" s="1"/>
  <c r="QA670"/>
  <c r="QG670" s="1"/>
  <c r="QA669"/>
  <c r="QG669" s="1"/>
  <c r="QA671"/>
  <c r="QG671" s="1"/>
  <c r="QA663"/>
  <c r="QG663" s="1"/>
  <c r="QA667"/>
  <c r="QG667" s="1"/>
  <c r="QA672"/>
  <c r="QG672" s="1"/>
  <c r="QA664"/>
  <c r="QG664" s="1"/>
  <c r="QA665"/>
  <c r="QG665" s="1"/>
  <c r="QA661"/>
  <c r="QG661" s="1"/>
  <c r="QA666"/>
  <c r="QG666" s="1"/>
  <c r="JO674"/>
  <c r="JU674" s="1"/>
  <c r="JO662"/>
  <c r="JU662" s="1"/>
  <c r="JO668"/>
  <c r="JU668" s="1"/>
  <c r="JO673"/>
  <c r="JU673" s="1"/>
  <c r="JO670"/>
  <c r="JU670" s="1"/>
  <c r="JO669"/>
  <c r="JU669" s="1"/>
  <c r="JO671"/>
  <c r="JU671" s="1"/>
  <c r="JO663"/>
  <c r="JU663" s="1"/>
  <c r="JO667"/>
  <c r="JU667" s="1"/>
  <c r="JO672"/>
  <c r="JU672" s="1"/>
  <c r="JO664"/>
  <c r="JU664" s="1"/>
  <c r="JO665"/>
  <c r="JU665" s="1"/>
  <c r="JO661"/>
  <c r="JU661" s="1"/>
  <c r="JO666"/>
  <c r="JU666" s="1"/>
  <c r="AFJ674"/>
  <c r="AFP674" s="1"/>
  <c r="AFJ672"/>
  <c r="AFP672" s="1"/>
  <c r="AFJ664"/>
  <c r="AFP664" s="1"/>
  <c r="AFJ662"/>
  <c r="AFP662" s="1"/>
  <c r="AFJ670"/>
  <c r="AFP670" s="1"/>
  <c r="AFJ663"/>
  <c r="AFP663" s="1"/>
  <c r="AFJ667"/>
  <c r="AFP667" s="1"/>
  <c r="AFJ668"/>
  <c r="AFP668" s="1"/>
  <c r="AFJ665"/>
  <c r="AFP665" s="1"/>
  <c r="AFJ661"/>
  <c r="AFP661" s="1"/>
  <c r="AFJ673"/>
  <c r="AFP673" s="1"/>
  <c r="AFJ666"/>
  <c r="AFP666" s="1"/>
  <c r="AFJ669"/>
  <c r="AFP669" s="1"/>
  <c r="AFJ671"/>
  <c r="AFP671" s="1"/>
  <c r="YX674"/>
  <c r="ZD674" s="1"/>
  <c r="YX672"/>
  <c r="ZD672" s="1"/>
  <c r="YX664"/>
  <c r="ZD664" s="1"/>
  <c r="YX662"/>
  <c r="ZD662" s="1"/>
  <c r="YX670"/>
  <c r="ZD670" s="1"/>
  <c r="YX663"/>
  <c r="ZD663" s="1"/>
  <c r="YX667"/>
  <c r="ZD667" s="1"/>
  <c r="YX668"/>
  <c r="ZD668" s="1"/>
  <c r="YX665"/>
  <c r="ZD665" s="1"/>
  <c r="YX661"/>
  <c r="ZD661" s="1"/>
  <c r="YX673"/>
  <c r="ZD673" s="1"/>
  <c r="YX666"/>
  <c r="ZD666" s="1"/>
  <c r="YX669"/>
  <c r="ZD669" s="1"/>
  <c r="YX671"/>
  <c r="ZD671" s="1"/>
  <c r="DC674"/>
  <c r="DI674" s="1"/>
  <c r="DC668"/>
  <c r="DI668" s="1"/>
  <c r="DC665"/>
  <c r="DI665" s="1"/>
  <c r="DC661"/>
  <c r="DI661" s="1"/>
  <c r="DC673"/>
  <c r="DI673" s="1"/>
  <c r="DC666"/>
  <c r="DI666" s="1"/>
  <c r="DC670"/>
  <c r="DI670" s="1"/>
  <c r="DC669"/>
  <c r="DI669" s="1"/>
  <c r="DC671"/>
  <c r="DI671" s="1"/>
  <c r="DC663"/>
  <c r="DI663" s="1"/>
  <c r="DC667"/>
  <c r="DI667" s="1"/>
  <c r="DC672"/>
  <c r="DI672" s="1"/>
  <c r="DC664"/>
  <c r="DI664" s="1"/>
  <c r="DC662"/>
  <c r="DI662" s="1"/>
  <c r="ARL674"/>
  <c r="ARR674" s="1"/>
  <c r="ARL661"/>
  <c r="ARR661" s="1"/>
  <c r="ARL667"/>
  <c r="ARR667" s="1"/>
  <c r="ARL673"/>
  <c r="ARR673" s="1"/>
  <c r="ARL665"/>
  <c r="ARR665" s="1"/>
  <c r="ARL662"/>
  <c r="ARR662" s="1"/>
  <c r="ARL671"/>
  <c r="ARR671" s="1"/>
  <c r="ARL668"/>
  <c r="ARR668" s="1"/>
  <c r="ARL666"/>
  <c r="ARR666" s="1"/>
  <c r="ARL663"/>
  <c r="ARR663" s="1"/>
  <c r="ARL670"/>
  <c r="ARR670" s="1"/>
  <c r="ARL664"/>
  <c r="ARR664" s="1"/>
  <c r="ARL669"/>
  <c r="ARR669" s="1"/>
  <c r="ARL672"/>
  <c r="ARR672" s="1"/>
  <c r="RP674"/>
  <c r="RV674" s="1"/>
  <c r="RP661"/>
  <c r="RV661" s="1"/>
  <c r="RP667"/>
  <c r="RV667" s="1"/>
  <c r="RP673"/>
  <c r="RV673" s="1"/>
  <c r="RP665"/>
  <c r="RV665" s="1"/>
  <c r="RP662"/>
  <c r="RV662" s="1"/>
  <c r="RP671"/>
  <c r="RV671" s="1"/>
  <c r="RP668"/>
  <c r="RV668" s="1"/>
  <c r="RP666"/>
  <c r="RV666" s="1"/>
  <c r="RP663"/>
  <c r="RV663" s="1"/>
  <c r="RP670"/>
  <c r="RV670" s="1"/>
  <c r="RP664"/>
  <c r="RV664" s="1"/>
  <c r="RP669"/>
  <c r="RV669" s="1"/>
  <c r="RP672"/>
  <c r="RV672" s="1"/>
  <c r="AUQ674"/>
  <c r="AUW674" s="1"/>
  <c r="AUQ665"/>
  <c r="AUW665" s="1"/>
  <c r="AUQ666"/>
  <c r="AUW666" s="1"/>
  <c r="AUQ671"/>
  <c r="AUW671" s="1"/>
  <c r="AUQ670"/>
  <c r="AUW670" s="1"/>
  <c r="AUQ668"/>
  <c r="AUW668" s="1"/>
  <c r="AUQ663"/>
  <c r="AUW663" s="1"/>
  <c r="AUQ664"/>
  <c r="AUW664" s="1"/>
  <c r="AUQ669"/>
  <c r="AUW669" s="1"/>
  <c r="AUQ672"/>
  <c r="AUW672" s="1"/>
  <c r="AUQ673"/>
  <c r="AUW673" s="1"/>
  <c r="AUQ661"/>
  <c r="AUW661" s="1"/>
  <c r="AUQ662"/>
  <c r="AUW662" s="1"/>
  <c r="AUQ667"/>
  <c r="AUW667" s="1"/>
  <c r="AOE674"/>
  <c r="AOK674" s="1"/>
  <c r="AOE665"/>
  <c r="AOK665" s="1"/>
  <c r="AOE666"/>
  <c r="AOK666" s="1"/>
  <c r="AOE671"/>
  <c r="AOK671" s="1"/>
  <c r="AOE670"/>
  <c r="AOK670" s="1"/>
  <c r="AOE668"/>
  <c r="AOK668" s="1"/>
  <c r="AOE663"/>
  <c r="AOK663" s="1"/>
  <c r="AOE664"/>
  <c r="AOK664" s="1"/>
  <c r="AOE669"/>
  <c r="AOK669" s="1"/>
  <c r="AOE672"/>
  <c r="AOK672" s="1"/>
  <c r="AOE673"/>
  <c r="AOK673" s="1"/>
  <c r="AOE661"/>
  <c r="AOK661" s="1"/>
  <c r="AOE662"/>
  <c r="AOK662" s="1"/>
  <c r="AOE667"/>
  <c r="AOK667" s="1"/>
  <c r="UU674"/>
  <c r="VA674" s="1"/>
  <c r="UU663"/>
  <c r="VA663" s="1"/>
  <c r="UU667"/>
  <c r="VA667" s="1"/>
  <c r="UU665"/>
  <c r="VA665" s="1"/>
  <c r="UU666"/>
  <c r="VA666" s="1"/>
  <c r="UU671"/>
  <c r="VA671" s="1"/>
  <c r="UU670"/>
  <c r="VA670" s="1"/>
  <c r="UU668"/>
  <c r="VA668" s="1"/>
  <c r="UU664"/>
  <c r="VA664" s="1"/>
  <c r="UU669"/>
  <c r="VA669" s="1"/>
  <c r="UU672"/>
  <c r="VA672" s="1"/>
  <c r="UU673"/>
  <c r="VA673" s="1"/>
  <c r="UU661"/>
  <c r="VA661" s="1"/>
  <c r="UU662"/>
  <c r="VA662" s="1"/>
  <c r="OI674"/>
  <c r="OO674" s="1"/>
  <c r="OI663"/>
  <c r="OO663" s="1"/>
  <c r="OI667"/>
  <c r="OO667" s="1"/>
  <c r="OI665"/>
  <c r="OO665" s="1"/>
  <c r="OI666"/>
  <c r="OO666" s="1"/>
  <c r="OI671"/>
  <c r="OO671" s="1"/>
  <c r="OI670"/>
  <c r="OO670" s="1"/>
  <c r="OI668"/>
  <c r="OO668" s="1"/>
  <c r="OI664"/>
  <c r="OO664" s="1"/>
  <c r="OI669"/>
  <c r="OO669" s="1"/>
  <c r="OI672"/>
  <c r="OO672" s="1"/>
  <c r="OI673"/>
  <c r="OO673" s="1"/>
  <c r="OI661"/>
  <c r="OO661" s="1"/>
  <c r="OI662"/>
  <c r="OO662" s="1"/>
  <c r="AOZ674"/>
  <c r="APF674" s="1"/>
  <c r="AOZ666"/>
  <c r="APF666" s="1"/>
  <c r="AOZ668"/>
  <c r="APF668" s="1"/>
  <c r="AOZ663"/>
  <c r="APF663" s="1"/>
  <c r="AOZ664"/>
  <c r="APF664" s="1"/>
  <c r="AOZ669"/>
  <c r="APF669" s="1"/>
  <c r="AOZ672"/>
  <c r="APF672" s="1"/>
  <c r="AOZ673"/>
  <c r="APF673" s="1"/>
  <c r="AOZ667"/>
  <c r="APF667" s="1"/>
  <c r="AOZ665"/>
  <c r="APF665" s="1"/>
  <c r="AOZ671"/>
  <c r="APF671" s="1"/>
  <c r="AOZ670"/>
  <c r="APF670" s="1"/>
  <c r="AOZ661"/>
  <c r="APF661" s="1"/>
  <c r="AOZ662"/>
  <c r="APF662" s="1"/>
  <c r="AIN674"/>
  <c r="AIT674" s="1"/>
  <c r="AIN666"/>
  <c r="AIT666" s="1"/>
  <c r="AIN668"/>
  <c r="AIT668" s="1"/>
  <c r="AIN663"/>
  <c r="AIT663" s="1"/>
  <c r="AIN664"/>
  <c r="AIT664" s="1"/>
  <c r="AIN669"/>
  <c r="AIT669" s="1"/>
  <c r="AIN672"/>
  <c r="AIT672" s="1"/>
  <c r="AIN673"/>
  <c r="AIT673" s="1"/>
  <c r="AIN667"/>
  <c r="AIT667" s="1"/>
  <c r="AIN665"/>
  <c r="AIT665" s="1"/>
  <c r="AIN671"/>
  <c r="AIT671" s="1"/>
  <c r="AIN670"/>
  <c r="AIT670" s="1"/>
  <c r="AIN661"/>
  <c r="AIT661" s="1"/>
  <c r="AIN662"/>
  <c r="AIT662" s="1"/>
  <c r="PD674"/>
  <c r="PJ674" s="1"/>
  <c r="PD665"/>
  <c r="PJ665" s="1"/>
  <c r="PD666"/>
  <c r="PJ666" s="1"/>
  <c r="PD668"/>
  <c r="PJ668" s="1"/>
  <c r="PD664"/>
  <c r="PJ664" s="1"/>
  <c r="PD669"/>
  <c r="PJ669" s="1"/>
  <c r="PD672"/>
  <c r="PJ672" s="1"/>
  <c r="PD673"/>
  <c r="PJ673" s="1"/>
  <c r="PD661"/>
  <c r="PJ661" s="1"/>
  <c r="PD667"/>
  <c r="PJ667" s="1"/>
  <c r="PD671"/>
  <c r="PJ671" s="1"/>
  <c r="PD670"/>
  <c r="PJ670" s="1"/>
  <c r="PD663"/>
  <c r="PJ663" s="1"/>
  <c r="PD662"/>
  <c r="PJ662" s="1"/>
  <c r="HW674"/>
  <c r="IC674" s="1"/>
  <c r="HW663"/>
  <c r="IC663" s="1"/>
  <c r="HW667"/>
  <c r="IC667" s="1"/>
  <c r="HW665"/>
  <c r="IC665" s="1"/>
  <c r="HW666"/>
  <c r="IC666" s="1"/>
  <c r="HW671"/>
  <c r="IC671" s="1"/>
  <c r="HW670"/>
  <c r="IC670" s="1"/>
  <c r="HW668"/>
  <c r="IC668" s="1"/>
  <c r="HW664"/>
  <c r="IC664" s="1"/>
  <c r="HW669"/>
  <c r="IC669" s="1"/>
  <c r="HW672"/>
  <c r="IC672" s="1"/>
  <c r="HW673"/>
  <c r="IC673" s="1"/>
  <c r="HW661"/>
  <c r="IC661" s="1"/>
  <c r="HW662"/>
  <c r="IC662" s="1"/>
  <c r="ADR674"/>
  <c r="ADX674" s="1"/>
  <c r="ADR665"/>
  <c r="ADX665" s="1"/>
  <c r="ADR661"/>
  <c r="ADX661" s="1"/>
  <c r="ADR666"/>
  <c r="ADX666" s="1"/>
  <c r="ADR671"/>
  <c r="ADX671" s="1"/>
  <c r="ADR670"/>
  <c r="ADX670" s="1"/>
  <c r="ADR668"/>
  <c r="ADX668" s="1"/>
  <c r="ADR663"/>
  <c r="ADX663" s="1"/>
  <c r="ADR664"/>
  <c r="ADX664" s="1"/>
  <c r="ADR669"/>
  <c r="ADX669" s="1"/>
  <c r="ADR672"/>
  <c r="ADX672" s="1"/>
  <c r="ADR673"/>
  <c r="ADX673" s="1"/>
  <c r="ADR662"/>
  <c r="ADX662" s="1"/>
  <c r="ADR667"/>
  <c r="ADX667" s="1"/>
  <c r="XF674"/>
  <c r="XL674" s="1"/>
  <c r="XF665"/>
  <c r="XL665" s="1"/>
  <c r="XF661"/>
  <c r="XL661" s="1"/>
  <c r="XF666"/>
  <c r="XL666" s="1"/>
  <c r="XF671"/>
  <c r="XL671" s="1"/>
  <c r="XF670"/>
  <c r="XL670" s="1"/>
  <c r="XF668"/>
  <c r="XL668" s="1"/>
  <c r="XF663"/>
  <c r="XL663" s="1"/>
  <c r="XF664"/>
  <c r="XL664" s="1"/>
  <c r="XF669"/>
  <c r="XL669" s="1"/>
  <c r="XF672"/>
  <c r="XL672" s="1"/>
  <c r="XF673"/>
  <c r="XL673" s="1"/>
  <c r="XF662"/>
  <c r="XL662" s="1"/>
  <c r="XF667"/>
  <c r="XL667" s="1"/>
  <c r="BK674"/>
  <c r="BQ674" s="1"/>
  <c r="BK665"/>
  <c r="BQ665" s="1"/>
  <c r="BK661"/>
  <c r="BQ661" s="1"/>
  <c r="BK666"/>
  <c r="BQ666" s="1"/>
  <c r="BK671"/>
  <c r="BQ671" s="1"/>
  <c r="BK670"/>
  <c r="BQ670" s="1"/>
  <c r="BK668"/>
  <c r="BQ668" s="1"/>
  <c r="BK663"/>
  <c r="BQ663" s="1"/>
  <c r="BK664"/>
  <c r="BQ664" s="1"/>
  <c r="BK669"/>
  <c r="BQ669" s="1"/>
  <c r="BK672"/>
  <c r="BQ672" s="1"/>
  <c r="BK673"/>
  <c r="BQ673" s="1"/>
  <c r="BK662"/>
  <c r="BQ662" s="1"/>
  <c r="BK667"/>
  <c r="BQ667" s="1"/>
  <c r="KH674"/>
  <c r="KN674" s="1"/>
  <c r="KH666"/>
  <c r="KN666" s="1"/>
  <c r="KH671"/>
  <c r="KN671" s="1"/>
  <c r="KH670"/>
  <c r="KN670" s="1"/>
  <c r="KH663"/>
  <c r="KN663" s="1"/>
  <c r="KH662"/>
  <c r="KN662" s="1"/>
  <c r="KH667"/>
  <c r="KN667" s="1"/>
  <c r="KH665"/>
  <c r="KN665" s="1"/>
  <c r="KH668"/>
  <c r="KN668" s="1"/>
  <c r="KH664"/>
  <c r="KN664" s="1"/>
  <c r="KH669"/>
  <c r="KN669" s="1"/>
  <c r="KH672"/>
  <c r="KN672" s="1"/>
  <c r="KH673"/>
  <c r="KN673" s="1"/>
  <c r="KH661"/>
  <c r="KN661" s="1"/>
  <c r="AGC674"/>
  <c r="AGI674" s="1"/>
  <c r="AGC666"/>
  <c r="AGI666" s="1"/>
  <c r="AGC671"/>
  <c r="AGI671" s="1"/>
  <c r="AGC670"/>
  <c r="AGI670" s="1"/>
  <c r="AGC663"/>
  <c r="AGI663" s="1"/>
  <c r="AGC662"/>
  <c r="AGI662" s="1"/>
  <c r="AGC667"/>
  <c r="AGI667" s="1"/>
  <c r="AGC665"/>
  <c r="AGI665" s="1"/>
  <c r="AGC668"/>
  <c r="AGI668" s="1"/>
  <c r="AGC664"/>
  <c r="AGI664" s="1"/>
  <c r="AGC669"/>
  <c r="AGI669" s="1"/>
  <c r="AGC672"/>
  <c r="AGI672" s="1"/>
  <c r="AGC673"/>
  <c r="AGI673" s="1"/>
  <c r="AGC661"/>
  <c r="AGI661" s="1"/>
  <c r="ZQ674"/>
  <c r="ZW674" s="1"/>
  <c r="ZQ666"/>
  <c r="ZW666" s="1"/>
  <c r="ZQ671"/>
  <c r="ZW671" s="1"/>
  <c r="ZQ670"/>
  <c r="ZW670" s="1"/>
  <c r="ZQ663"/>
  <c r="ZW663" s="1"/>
  <c r="ZQ662"/>
  <c r="ZW662" s="1"/>
  <c r="ZQ667"/>
  <c r="ZW667" s="1"/>
  <c r="ZQ665"/>
  <c r="ZW665" s="1"/>
  <c r="ZQ668"/>
  <c r="ZW668" s="1"/>
  <c r="ZQ664"/>
  <c r="ZW664" s="1"/>
  <c r="ZQ669"/>
  <c r="ZW669" s="1"/>
  <c r="ZQ672"/>
  <c r="ZW672" s="1"/>
  <c r="ZQ673"/>
  <c r="ZW673" s="1"/>
  <c r="ZQ661"/>
  <c r="ZW661" s="1"/>
  <c r="DV674"/>
  <c r="EB674" s="1"/>
  <c r="DV666"/>
  <c r="EB666" s="1"/>
  <c r="DV671"/>
  <c r="EB671" s="1"/>
  <c r="DV670"/>
  <c r="EB670" s="1"/>
  <c r="DV663"/>
  <c r="EB663" s="1"/>
  <c r="DV662"/>
  <c r="EB662" s="1"/>
  <c r="DV667"/>
  <c r="EB667" s="1"/>
  <c r="DV665"/>
  <c r="EB665" s="1"/>
  <c r="DV668"/>
  <c r="EB668" s="1"/>
  <c r="DV664"/>
  <c r="EB664" s="1"/>
  <c r="DV669"/>
  <c r="EB669" s="1"/>
  <c r="DV672"/>
  <c r="EB672" s="1"/>
  <c r="DV673"/>
  <c r="EB673" s="1"/>
  <c r="DV661"/>
  <c r="EB661" s="1"/>
  <c r="ZR674"/>
  <c r="ZX674" s="1"/>
  <c r="ZR661"/>
  <c r="ZX661" s="1"/>
  <c r="ZR667"/>
  <c r="ZX667" s="1"/>
  <c r="ZR673"/>
  <c r="ZX673" s="1"/>
  <c r="ZR665"/>
  <c r="ZX665" s="1"/>
  <c r="ZR662"/>
  <c r="ZX662" s="1"/>
  <c r="ZR671"/>
  <c r="ZX671" s="1"/>
  <c r="ZR668"/>
  <c r="ZX668" s="1"/>
  <c r="ZR666"/>
  <c r="ZX666" s="1"/>
  <c r="ZR663"/>
  <c r="ZX663" s="1"/>
  <c r="ZR670"/>
  <c r="ZX670" s="1"/>
  <c r="ZR664"/>
  <c r="ZX664" s="1"/>
  <c r="ZR669"/>
  <c r="ZX669" s="1"/>
  <c r="ZR672"/>
  <c r="ZX672" s="1"/>
  <c r="ATB672"/>
  <c r="ATH672" s="1"/>
  <c r="ATB674"/>
  <c r="ATH674" s="1"/>
  <c r="ATB669"/>
  <c r="ATH669" s="1"/>
  <c r="ATB662"/>
  <c r="ATH662" s="1"/>
  <c r="ATB668"/>
  <c r="ATH668" s="1"/>
  <c r="ATB666"/>
  <c r="ATH666" s="1"/>
  <c r="ATB670"/>
  <c r="ATH670" s="1"/>
  <c r="ATB664"/>
  <c r="ATH664" s="1"/>
  <c r="ATB661"/>
  <c r="ATH661" s="1"/>
  <c r="ATB667"/>
  <c r="ATH667" s="1"/>
  <c r="ATB673"/>
  <c r="ATH673" s="1"/>
  <c r="ATB665"/>
  <c r="ATH665" s="1"/>
  <c r="ATB671"/>
  <c r="ATH671" s="1"/>
  <c r="ATB663"/>
  <c r="ATH663" s="1"/>
  <c r="TF672"/>
  <c r="TL672" s="1"/>
  <c r="TF674"/>
  <c r="TL674" s="1"/>
  <c r="TF669"/>
  <c r="TL669" s="1"/>
  <c r="TF662"/>
  <c r="TL662" s="1"/>
  <c r="TF668"/>
  <c r="TL668" s="1"/>
  <c r="TF666"/>
  <c r="TL666" s="1"/>
  <c r="TF670"/>
  <c r="TL670" s="1"/>
  <c r="TF664"/>
  <c r="TL664" s="1"/>
  <c r="TF661"/>
  <c r="TL661" s="1"/>
  <c r="TF667"/>
  <c r="TL667" s="1"/>
  <c r="TF673"/>
  <c r="TL673" s="1"/>
  <c r="TF665"/>
  <c r="TL665" s="1"/>
  <c r="TF671"/>
  <c r="TL671" s="1"/>
  <c r="TF663"/>
  <c r="TL663" s="1"/>
  <c r="GH672"/>
  <c r="GN672" s="1"/>
  <c r="GH674"/>
  <c r="GN674" s="1"/>
  <c r="GH669"/>
  <c r="GN669" s="1"/>
  <c r="GH662"/>
  <c r="GN662" s="1"/>
  <c r="GH668"/>
  <c r="GN668" s="1"/>
  <c r="GH666"/>
  <c r="GN666" s="1"/>
  <c r="GH670"/>
  <c r="GN670" s="1"/>
  <c r="GH664"/>
  <c r="GN664" s="1"/>
  <c r="GH661"/>
  <c r="GN661" s="1"/>
  <c r="GH667"/>
  <c r="GN667" s="1"/>
  <c r="GH673"/>
  <c r="GN673" s="1"/>
  <c r="GH665"/>
  <c r="GN665" s="1"/>
  <c r="GH671"/>
  <c r="GN671" s="1"/>
  <c r="GH663"/>
  <c r="GN663" s="1"/>
  <c r="YB674"/>
  <c r="YH674" s="1"/>
  <c r="YB670"/>
  <c r="YH670" s="1"/>
  <c r="YB664"/>
  <c r="YH664" s="1"/>
  <c r="YB669"/>
  <c r="YH669" s="1"/>
  <c r="YB672"/>
  <c r="YH672" s="1"/>
  <c r="YB661"/>
  <c r="YH661" s="1"/>
  <c r="YB667"/>
  <c r="YH667" s="1"/>
  <c r="YB673"/>
  <c r="YH673" s="1"/>
  <c r="YB665"/>
  <c r="YH665" s="1"/>
  <c r="YB662"/>
  <c r="YH662" s="1"/>
  <c r="YB671"/>
  <c r="YH671" s="1"/>
  <c r="YB668"/>
  <c r="YH668" s="1"/>
  <c r="YB666"/>
  <c r="YH666" s="1"/>
  <c r="YB663"/>
  <c r="YH663" s="1"/>
  <c r="HC674"/>
  <c r="HI674" s="1"/>
  <c r="HC670"/>
  <c r="HI670" s="1"/>
  <c r="HC664"/>
  <c r="HI664" s="1"/>
  <c r="HC669"/>
  <c r="HI669" s="1"/>
  <c r="HC672"/>
  <c r="HI672" s="1"/>
  <c r="HC661"/>
  <c r="HI661" s="1"/>
  <c r="HC667"/>
  <c r="HI667" s="1"/>
  <c r="HC673"/>
  <c r="HI673" s="1"/>
  <c r="HC665"/>
  <c r="HI665" s="1"/>
  <c r="HC662"/>
  <c r="HI662" s="1"/>
  <c r="HC671"/>
  <c r="HI671" s="1"/>
  <c r="HC668"/>
  <c r="HI668" s="1"/>
  <c r="HC666"/>
  <c r="HI666" s="1"/>
  <c r="HC663"/>
  <c r="HI663" s="1"/>
  <c r="UA674"/>
  <c r="UG674" s="1"/>
  <c r="UA661"/>
  <c r="UG661" s="1"/>
  <c r="UA667"/>
  <c r="UG667" s="1"/>
  <c r="UA673"/>
  <c r="UG673" s="1"/>
  <c r="UA665"/>
  <c r="UG665" s="1"/>
  <c r="UA662"/>
  <c r="UG662" s="1"/>
  <c r="UA671"/>
  <c r="UG671" s="1"/>
  <c r="UA668"/>
  <c r="UG668" s="1"/>
  <c r="UA666"/>
  <c r="UG666" s="1"/>
  <c r="UA663"/>
  <c r="UG663" s="1"/>
  <c r="UA670"/>
  <c r="UG670" s="1"/>
  <c r="UA664"/>
  <c r="UG664" s="1"/>
  <c r="UA669"/>
  <c r="UG669" s="1"/>
  <c r="UA672"/>
  <c r="UG672" s="1"/>
  <c r="ATW674"/>
  <c r="AUC674" s="1"/>
  <c r="ATW661"/>
  <c r="AUC661" s="1"/>
  <c r="ATW667"/>
  <c r="AUC667" s="1"/>
  <c r="ATW673"/>
  <c r="AUC673" s="1"/>
  <c r="ATW665"/>
  <c r="AUC665" s="1"/>
  <c r="ATW662"/>
  <c r="AUC662" s="1"/>
  <c r="ATW671"/>
  <c r="AUC671" s="1"/>
  <c r="ATW668"/>
  <c r="AUC668" s="1"/>
  <c r="ATW666"/>
  <c r="AUC666" s="1"/>
  <c r="ATW663"/>
  <c r="AUC663" s="1"/>
  <c r="ATW670"/>
  <c r="AUC670" s="1"/>
  <c r="ATW664"/>
  <c r="AUC664" s="1"/>
  <c r="ATW669"/>
  <c r="AUC669" s="1"/>
  <c r="ATW672"/>
  <c r="AUC672" s="1"/>
  <c r="AAM674"/>
  <c r="AAS674" s="1"/>
  <c r="AAM670"/>
  <c r="AAS670" s="1"/>
  <c r="AAM664"/>
  <c r="AAS664" s="1"/>
  <c r="AAM661"/>
  <c r="AAS661" s="1"/>
  <c r="AAM667"/>
  <c r="AAS667" s="1"/>
  <c r="AAM673"/>
  <c r="AAS673" s="1"/>
  <c r="AAM665"/>
  <c r="AAS665" s="1"/>
  <c r="AAM662"/>
  <c r="AAS662" s="1"/>
  <c r="AAM671"/>
  <c r="AAS671" s="1"/>
  <c r="AAM663"/>
  <c r="AAS663" s="1"/>
  <c r="AAM669"/>
  <c r="AAS669" s="1"/>
  <c r="AAM672"/>
  <c r="AAS672" s="1"/>
  <c r="AAM668"/>
  <c r="AAS668" s="1"/>
  <c r="AAM666"/>
  <c r="AAS666" s="1"/>
  <c r="PE674"/>
  <c r="PK674" s="1"/>
  <c r="PE670"/>
  <c r="PK670" s="1"/>
  <c r="PE664"/>
  <c r="PK664" s="1"/>
  <c r="PE669"/>
  <c r="PK669" s="1"/>
  <c r="PE672"/>
  <c r="PK672" s="1"/>
  <c r="PE661"/>
  <c r="PK661" s="1"/>
  <c r="PE667"/>
  <c r="PK667" s="1"/>
  <c r="PE673"/>
  <c r="PK673" s="1"/>
  <c r="PE665"/>
  <c r="PK665" s="1"/>
  <c r="PE662"/>
  <c r="PK662" s="1"/>
  <c r="PE671"/>
  <c r="PK671" s="1"/>
  <c r="PE668"/>
  <c r="PK668" s="1"/>
  <c r="PE666"/>
  <c r="PK666" s="1"/>
  <c r="PE663"/>
  <c r="PK663" s="1"/>
  <c r="APA674"/>
  <c r="APG674" s="1"/>
  <c r="APA670"/>
  <c r="APG670" s="1"/>
  <c r="APA664"/>
  <c r="APG664" s="1"/>
  <c r="APA669"/>
  <c r="APG669" s="1"/>
  <c r="APA672"/>
  <c r="APG672" s="1"/>
  <c r="APA661"/>
  <c r="APG661" s="1"/>
  <c r="APA667"/>
  <c r="APG667" s="1"/>
  <c r="APA673"/>
  <c r="APG673" s="1"/>
  <c r="APA665"/>
  <c r="APG665" s="1"/>
  <c r="APA662"/>
  <c r="APG662" s="1"/>
  <c r="APA671"/>
  <c r="APG671" s="1"/>
  <c r="APA668"/>
  <c r="APG668" s="1"/>
  <c r="APA666"/>
  <c r="APG666" s="1"/>
  <c r="APA663"/>
  <c r="APG663" s="1"/>
  <c r="VQ672"/>
  <c r="VW672" s="1"/>
  <c r="VQ674"/>
  <c r="VW674" s="1"/>
  <c r="VQ670"/>
  <c r="VW670" s="1"/>
  <c r="VQ664"/>
  <c r="VW664" s="1"/>
  <c r="VQ661"/>
  <c r="VW661" s="1"/>
  <c r="VQ667"/>
  <c r="VW667" s="1"/>
  <c r="VQ673"/>
  <c r="VW673" s="1"/>
  <c r="VQ665"/>
  <c r="VW665" s="1"/>
  <c r="VQ662"/>
  <c r="VW662" s="1"/>
  <c r="VQ671"/>
  <c r="VW671" s="1"/>
  <c r="VQ663"/>
  <c r="VW663" s="1"/>
  <c r="VQ669"/>
  <c r="VW669" s="1"/>
  <c r="VQ668"/>
  <c r="VW668" s="1"/>
  <c r="VQ666"/>
  <c r="VW666" s="1"/>
  <c r="ASH674"/>
  <c r="ASN674" s="1"/>
  <c r="ASH664"/>
  <c r="ASN664" s="1"/>
  <c r="ASH662"/>
  <c r="ASN662" s="1"/>
  <c r="ASH673"/>
  <c r="ASN673" s="1"/>
  <c r="ASH670"/>
  <c r="ASN670" s="1"/>
  <c r="ASH669"/>
  <c r="ASN669" s="1"/>
  <c r="ASH671"/>
  <c r="ASN671" s="1"/>
  <c r="ASH663"/>
  <c r="ASN663" s="1"/>
  <c r="ASH667"/>
  <c r="ASN667" s="1"/>
  <c r="ASH672"/>
  <c r="ASN672" s="1"/>
  <c r="ASH668"/>
  <c r="ASN668" s="1"/>
  <c r="ASH665"/>
  <c r="ASN665" s="1"/>
  <c r="ASH661"/>
  <c r="ASN661" s="1"/>
  <c r="ASH666"/>
  <c r="ASN666" s="1"/>
  <c r="ALV674"/>
  <c r="AMB674" s="1"/>
  <c r="ALV664"/>
  <c r="AMB664" s="1"/>
  <c r="ALV662"/>
  <c r="AMB662" s="1"/>
  <c r="ALV673"/>
  <c r="AMB673" s="1"/>
  <c r="ALV670"/>
  <c r="AMB670" s="1"/>
  <c r="ALV669"/>
  <c r="AMB669" s="1"/>
  <c r="ALV671"/>
  <c r="AMB671" s="1"/>
  <c r="ALV663"/>
  <c r="AMB663" s="1"/>
  <c r="ALV667"/>
  <c r="AMB667" s="1"/>
  <c r="ALV672"/>
  <c r="AMB672" s="1"/>
  <c r="ALV668"/>
  <c r="AMB668" s="1"/>
  <c r="ALV665"/>
  <c r="AMB665" s="1"/>
  <c r="ALV661"/>
  <c r="AMB661" s="1"/>
  <c r="ALV666"/>
  <c r="AMB666" s="1"/>
  <c r="SL674"/>
  <c r="SR674" s="1"/>
  <c r="SL664"/>
  <c r="SR664" s="1"/>
  <c r="SL662"/>
  <c r="SR662" s="1"/>
  <c r="SL665"/>
  <c r="SR665" s="1"/>
  <c r="SL661"/>
  <c r="SR661" s="1"/>
  <c r="SL673"/>
  <c r="SR673" s="1"/>
  <c r="SL670"/>
  <c r="SR670" s="1"/>
  <c r="SL669"/>
  <c r="SR669" s="1"/>
  <c r="SL671"/>
  <c r="SR671" s="1"/>
  <c r="SL663"/>
  <c r="SR663" s="1"/>
  <c r="SL667"/>
  <c r="SR667" s="1"/>
  <c r="SL672"/>
  <c r="SR672" s="1"/>
  <c r="SL668"/>
  <c r="SR668" s="1"/>
  <c r="SL666"/>
  <c r="SR666" s="1"/>
  <c r="LZ674"/>
  <c r="MF674" s="1"/>
  <c r="LZ664"/>
  <c r="MF664" s="1"/>
  <c r="LZ662"/>
  <c r="MF662" s="1"/>
  <c r="LZ665"/>
  <c r="MF665" s="1"/>
  <c r="LZ661"/>
  <c r="MF661" s="1"/>
  <c r="LZ673"/>
  <c r="MF673" s="1"/>
  <c r="LZ670"/>
  <c r="MF670" s="1"/>
  <c r="LZ669"/>
  <c r="MF669" s="1"/>
  <c r="LZ671"/>
  <c r="MF671" s="1"/>
  <c r="LZ663"/>
  <c r="MF663" s="1"/>
  <c r="LZ667"/>
  <c r="MF667" s="1"/>
  <c r="LZ672"/>
  <c r="MF672" s="1"/>
  <c r="LZ668"/>
  <c r="MF668" s="1"/>
  <c r="LZ666"/>
  <c r="MF666" s="1"/>
  <c r="AHU674"/>
  <c r="AIA674" s="1"/>
  <c r="AHU664"/>
  <c r="AIA664" s="1"/>
  <c r="AHU662"/>
  <c r="AIA662" s="1"/>
  <c r="AHU665"/>
  <c r="AIA665" s="1"/>
  <c r="AHU661"/>
  <c r="AIA661" s="1"/>
  <c r="AHU673"/>
  <c r="AIA673" s="1"/>
  <c r="AHU670"/>
  <c r="AIA670" s="1"/>
  <c r="AHU669"/>
  <c r="AIA669" s="1"/>
  <c r="AHU671"/>
  <c r="AIA671" s="1"/>
  <c r="AHU663"/>
  <c r="AIA663" s="1"/>
  <c r="AHU667"/>
  <c r="AIA667" s="1"/>
  <c r="AHU672"/>
  <c r="AIA672" s="1"/>
  <c r="AHU668"/>
  <c r="AIA668" s="1"/>
  <c r="AHU666"/>
  <c r="AIA666" s="1"/>
  <c r="ABI674"/>
  <c r="ABO674" s="1"/>
  <c r="ABI663"/>
  <c r="ABO663" s="1"/>
  <c r="ABI664"/>
  <c r="ABO664" s="1"/>
  <c r="ABI662"/>
  <c r="ABO662" s="1"/>
  <c r="ABI665"/>
  <c r="ABO665" s="1"/>
  <c r="ABI661"/>
  <c r="ABO661" s="1"/>
  <c r="ABI673"/>
  <c r="ABO673" s="1"/>
  <c r="ABI670"/>
  <c r="ABO670" s="1"/>
  <c r="ABI669"/>
  <c r="ABO669" s="1"/>
  <c r="ABI667"/>
  <c r="ABO667" s="1"/>
  <c r="ABI672"/>
  <c r="ABO672" s="1"/>
  <c r="ABI668"/>
  <c r="ABO668" s="1"/>
  <c r="ABI666"/>
  <c r="ABO666" s="1"/>
  <c r="ABI671"/>
  <c r="ABO671" s="1"/>
  <c r="FN674"/>
  <c r="FT674" s="1"/>
  <c r="FN663"/>
  <c r="FT663" s="1"/>
  <c r="FN664"/>
  <c r="FT664" s="1"/>
  <c r="FN662"/>
  <c r="FT662" s="1"/>
  <c r="FN665"/>
  <c r="FT665" s="1"/>
  <c r="FN661"/>
  <c r="FT661" s="1"/>
  <c r="FN673"/>
  <c r="FT673" s="1"/>
  <c r="FN670"/>
  <c r="FT670" s="1"/>
  <c r="FN669"/>
  <c r="FT669" s="1"/>
  <c r="FN667"/>
  <c r="FT667" s="1"/>
  <c r="FN672"/>
  <c r="FT672" s="1"/>
  <c r="FN668"/>
  <c r="FT668" s="1"/>
  <c r="FN666"/>
  <c r="FT666" s="1"/>
  <c r="FN671"/>
  <c r="FT671" s="1"/>
  <c r="AUS674"/>
  <c r="AUY674" s="1"/>
  <c r="AUS672"/>
  <c r="AUY672" s="1"/>
  <c r="AUS664"/>
  <c r="AUY664" s="1"/>
  <c r="AUS662"/>
  <c r="AUY662" s="1"/>
  <c r="AUS670"/>
  <c r="AUY670" s="1"/>
  <c r="AUS663"/>
  <c r="AUY663" s="1"/>
  <c r="AUS667"/>
  <c r="AUY667" s="1"/>
  <c r="AUS668"/>
  <c r="AUY668" s="1"/>
  <c r="AUS665"/>
  <c r="AUY665" s="1"/>
  <c r="AUS661"/>
  <c r="AUY661" s="1"/>
  <c r="AUS673"/>
  <c r="AUY673" s="1"/>
  <c r="AUS666"/>
  <c r="AUY666" s="1"/>
  <c r="AUS669"/>
  <c r="AUY669" s="1"/>
  <c r="AUS671"/>
  <c r="AUY671" s="1"/>
  <c r="AOG674"/>
  <c r="AOM674" s="1"/>
  <c r="AOG672"/>
  <c r="AOM672" s="1"/>
  <c r="AOG664"/>
  <c r="AOM664" s="1"/>
  <c r="AOG662"/>
  <c r="AOM662" s="1"/>
  <c r="AOG670"/>
  <c r="AOM670" s="1"/>
  <c r="AOG663"/>
  <c r="AOM663" s="1"/>
  <c r="AOG667"/>
  <c r="AOM667" s="1"/>
  <c r="AOG668"/>
  <c r="AOM668" s="1"/>
  <c r="AOG665"/>
  <c r="AOM665" s="1"/>
  <c r="AOG661"/>
  <c r="AOM661" s="1"/>
  <c r="AOG673"/>
  <c r="AOM673" s="1"/>
  <c r="AOG666"/>
  <c r="AOM666" s="1"/>
  <c r="AOG669"/>
  <c r="AOM669" s="1"/>
  <c r="AOG671"/>
  <c r="AOM671" s="1"/>
  <c r="UW674"/>
  <c r="VC674" s="1"/>
  <c r="UW672"/>
  <c r="VC672" s="1"/>
  <c r="UW664"/>
  <c r="VC664" s="1"/>
  <c r="UW662"/>
  <c r="VC662" s="1"/>
  <c r="UW670"/>
  <c r="VC670" s="1"/>
  <c r="UW663"/>
  <c r="VC663" s="1"/>
  <c r="UW667"/>
  <c r="VC667" s="1"/>
  <c r="UW668"/>
  <c r="VC668" s="1"/>
  <c r="UW665"/>
  <c r="VC665" s="1"/>
  <c r="UW661"/>
  <c r="VC661" s="1"/>
  <c r="UW673"/>
  <c r="VC673" s="1"/>
  <c r="UW666"/>
  <c r="VC666" s="1"/>
  <c r="UW669"/>
  <c r="VC669" s="1"/>
  <c r="UW671"/>
  <c r="VC671" s="1"/>
  <c r="OK674"/>
  <c r="OQ674" s="1"/>
  <c r="OK672"/>
  <c r="OQ672" s="1"/>
  <c r="OK664"/>
  <c r="OQ664" s="1"/>
  <c r="OK662"/>
  <c r="OQ662" s="1"/>
  <c r="OK670"/>
  <c r="OQ670" s="1"/>
  <c r="OK663"/>
  <c r="OQ663" s="1"/>
  <c r="OK667"/>
  <c r="OQ667" s="1"/>
  <c r="OK668"/>
  <c r="OQ668" s="1"/>
  <c r="OK665"/>
  <c r="OQ665" s="1"/>
  <c r="OK661"/>
  <c r="OQ661" s="1"/>
  <c r="OK673"/>
  <c r="OQ673" s="1"/>
  <c r="OK666"/>
  <c r="OQ666" s="1"/>
  <c r="OK669"/>
  <c r="OQ669" s="1"/>
  <c r="OK671"/>
  <c r="OQ671" s="1"/>
  <c r="HY674"/>
  <c r="IE674" s="1"/>
  <c r="HY672"/>
  <c r="IE672" s="1"/>
  <c r="HY664"/>
  <c r="IE664" s="1"/>
  <c r="HY662"/>
  <c r="IE662" s="1"/>
  <c r="HY670"/>
  <c r="IE670" s="1"/>
  <c r="HY663"/>
  <c r="IE663" s="1"/>
  <c r="HY667"/>
  <c r="IE667" s="1"/>
  <c r="HY668"/>
  <c r="IE668" s="1"/>
  <c r="HY665"/>
  <c r="IE665" s="1"/>
  <c r="HY661"/>
  <c r="IE661" s="1"/>
  <c r="HY673"/>
  <c r="IE673" s="1"/>
  <c r="HY666"/>
  <c r="IE666" s="1"/>
  <c r="HY669"/>
  <c r="IE669" s="1"/>
  <c r="HY671"/>
  <c r="IE671" s="1"/>
  <c r="ADT674"/>
  <c r="ADZ674" s="1"/>
  <c r="ADT663"/>
  <c r="ADZ663" s="1"/>
  <c r="ADT667"/>
  <c r="ADZ667" s="1"/>
  <c r="ADT662"/>
  <c r="ADZ662" s="1"/>
  <c r="ADT668"/>
  <c r="ADZ668" s="1"/>
  <c r="ADT665"/>
  <c r="ADZ665" s="1"/>
  <c r="ADT661"/>
  <c r="ADZ661" s="1"/>
  <c r="ADT673"/>
  <c r="ADZ673" s="1"/>
  <c r="ADT670"/>
  <c r="ADZ670" s="1"/>
  <c r="ADT669"/>
  <c r="ADZ669" s="1"/>
  <c r="ADT671"/>
  <c r="ADZ671" s="1"/>
  <c r="ADT672"/>
  <c r="ADZ672" s="1"/>
  <c r="ADT664"/>
  <c r="ADZ664" s="1"/>
  <c r="ADT666"/>
  <c r="ADZ666" s="1"/>
  <c r="XH674"/>
  <c r="XN674" s="1"/>
  <c r="XH668"/>
  <c r="XN668" s="1"/>
  <c r="XH665"/>
  <c r="XN665" s="1"/>
  <c r="XH661"/>
  <c r="XN661" s="1"/>
  <c r="XH673"/>
  <c r="XN673" s="1"/>
  <c r="XH666"/>
  <c r="XN666" s="1"/>
  <c r="XH670"/>
  <c r="XN670" s="1"/>
  <c r="XH669"/>
  <c r="XN669" s="1"/>
  <c r="XH671"/>
  <c r="XN671" s="1"/>
  <c r="XH663"/>
  <c r="XN663" s="1"/>
  <c r="XH667"/>
  <c r="XN667" s="1"/>
  <c r="XH672"/>
  <c r="XN672" s="1"/>
  <c r="XH664"/>
  <c r="XN664" s="1"/>
  <c r="XH662"/>
  <c r="XN662" s="1"/>
  <c r="BM674"/>
  <c r="BS674" s="1"/>
  <c r="BM672"/>
  <c r="BS672" s="1"/>
  <c r="BM664"/>
  <c r="BS664" s="1"/>
  <c r="BM666"/>
  <c r="BS666" s="1"/>
  <c r="BM670"/>
  <c r="BS670" s="1"/>
  <c r="BM663"/>
  <c r="BS663" s="1"/>
  <c r="BM667"/>
  <c r="BS667" s="1"/>
  <c r="BM662"/>
  <c r="BS662" s="1"/>
  <c r="BM668"/>
  <c r="BS668" s="1"/>
  <c r="BM665"/>
  <c r="BS665" s="1"/>
  <c r="BM661"/>
  <c r="BS661" s="1"/>
  <c r="BM673"/>
  <c r="BS673" s="1"/>
  <c r="BM669"/>
  <c r="BS669" s="1"/>
  <c r="BM671"/>
  <c r="BS671" s="1"/>
  <c r="YW672"/>
  <c r="ZC672" s="1"/>
  <c r="YW674"/>
  <c r="ZC674" s="1"/>
  <c r="YW669"/>
  <c r="ZC669" s="1"/>
  <c r="YW668"/>
  <c r="ZC668" s="1"/>
  <c r="YW666"/>
  <c r="ZC666" s="1"/>
  <c r="YW670"/>
  <c r="ZC670" s="1"/>
  <c r="YW664"/>
  <c r="ZC664" s="1"/>
  <c r="YW661"/>
  <c r="ZC661" s="1"/>
  <c r="YW667"/>
  <c r="ZC667" s="1"/>
  <c r="YW673"/>
  <c r="ZC673" s="1"/>
  <c r="YW665"/>
  <c r="ZC665" s="1"/>
  <c r="YW662"/>
  <c r="ZC662" s="1"/>
  <c r="YW671"/>
  <c r="ZC671" s="1"/>
  <c r="YW663"/>
  <c r="ZC663" s="1"/>
  <c r="ATA674"/>
  <c r="ATG674" s="1"/>
  <c r="ATA663"/>
  <c r="ATG663" s="1"/>
  <c r="ATA667"/>
  <c r="ATG667" s="1"/>
  <c r="ATA665"/>
  <c r="ATG665" s="1"/>
  <c r="ATA666"/>
  <c r="ATG666" s="1"/>
  <c r="ATA671"/>
  <c r="ATG671" s="1"/>
  <c r="ATA670"/>
  <c r="ATG670" s="1"/>
  <c r="ATA668"/>
  <c r="ATG668" s="1"/>
  <c r="ATA664"/>
  <c r="ATG664" s="1"/>
  <c r="ATA669"/>
  <c r="ATG669" s="1"/>
  <c r="ATA672"/>
  <c r="ATG672" s="1"/>
  <c r="ATA673"/>
  <c r="ATG673" s="1"/>
  <c r="ATA661"/>
  <c r="ATG661" s="1"/>
  <c r="ATA662"/>
  <c r="ATG662" s="1"/>
  <c r="AMO674"/>
  <c r="AMU674" s="1"/>
  <c r="AMO663"/>
  <c r="AMU663" s="1"/>
  <c r="AMO667"/>
  <c r="AMU667" s="1"/>
  <c r="AMO665"/>
  <c r="AMU665" s="1"/>
  <c r="AMO666"/>
  <c r="AMU666" s="1"/>
  <c r="AMO671"/>
  <c r="AMU671" s="1"/>
  <c r="AMO670"/>
  <c r="AMU670" s="1"/>
  <c r="AMO668"/>
  <c r="AMU668" s="1"/>
  <c r="AMO664"/>
  <c r="AMU664" s="1"/>
  <c r="AMO669"/>
  <c r="AMU669" s="1"/>
  <c r="AMO672"/>
  <c r="AMU672" s="1"/>
  <c r="AMO673"/>
  <c r="AMU673" s="1"/>
  <c r="AMO661"/>
  <c r="AMU661" s="1"/>
  <c r="AMO662"/>
  <c r="AMU662" s="1"/>
  <c r="TE674"/>
  <c r="TK674" s="1"/>
  <c r="TE665"/>
  <c r="TK665" s="1"/>
  <c r="TE666"/>
  <c r="TK666" s="1"/>
  <c r="TE671"/>
  <c r="TK671" s="1"/>
  <c r="TE670"/>
  <c r="TK670" s="1"/>
  <c r="TE668"/>
  <c r="TK668" s="1"/>
  <c r="TE664"/>
  <c r="TK664" s="1"/>
  <c r="TE669"/>
  <c r="TK669" s="1"/>
  <c r="TE672"/>
  <c r="TK672" s="1"/>
  <c r="TE673"/>
  <c r="TK673" s="1"/>
  <c r="TE661"/>
  <c r="TK661" s="1"/>
  <c r="TE662"/>
  <c r="TK662" s="1"/>
  <c r="TE663"/>
  <c r="TK663" s="1"/>
  <c r="TE667"/>
  <c r="TK667" s="1"/>
  <c r="ATV674"/>
  <c r="AUB674" s="1"/>
  <c r="ATV665"/>
  <c r="AUB665" s="1"/>
  <c r="ATV661"/>
  <c r="AUB661" s="1"/>
  <c r="ATV666"/>
  <c r="AUB666" s="1"/>
  <c r="ATV671"/>
  <c r="AUB671" s="1"/>
  <c r="ATV670"/>
  <c r="AUB670" s="1"/>
  <c r="ATV668"/>
  <c r="AUB668" s="1"/>
  <c r="ATV663"/>
  <c r="AUB663" s="1"/>
  <c r="ATV664"/>
  <c r="AUB664" s="1"/>
  <c r="ATV669"/>
  <c r="AUB669" s="1"/>
  <c r="ATV672"/>
  <c r="AUB672" s="1"/>
  <c r="ATV673"/>
  <c r="AUB673" s="1"/>
  <c r="ATV662"/>
  <c r="AUB662" s="1"/>
  <c r="ATV667"/>
  <c r="AUB667" s="1"/>
  <c r="ANJ674"/>
  <c r="ANP674" s="1"/>
  <c r="ANJ665"/>
  <c r="ANP665" s="1"/>
  <c r="ANJ661"/>
  <c r="ANP661" s="1"/>
  <c r="ANJ666"/>
  <c r="ANP666" s="1"/>
  <c r="ANJ671"/>
  <c r="ANP671" s="1"/>
  <c r="ANJ670"/>
  <c r="ANP670" s="1"/>
  <c r="ANJ668"/>
  <c r="ANP668" s="1"/>
  <c r="ANJ663"/>
  <c r="ANP663" s="1"/>
  <c r="ANJ664"/>
  <c r="ANP664" s="1"/>
  <c r="ANJ669"/>
  <c r="ANP669" s="1"/>
  <c r="ANJ672"/>
  <c r="ANP672" s="1"/>
  <c r="ANJ673"/>
  <c r="ANP673" s="1"/>
  <c r="ANJ662"/>
  <c r="ANP662" s="1"/>
  <c r="ANJ667"/>
  <c r="ANP667" s="1"/>
  <c r="TZ674"/>
  <c r="UF674" s="1"/>
  <c r="TZ665"/>
  <c r="UF665" s="1"/>
  <c r="TZ666"/>
  <c r="UF666" s="1"/>
  <c r="TZ671"/>
  <c r="UF671" s="1"/>
  <c r="TZ670"/>
  <c r="UF670" s="1"/>
  <c r="TZ668"/>
  <c r="UF668" s="1"/>
  <c r="TZ663"/>
  <c r="UF663" s="1"/>
  <c r="TZ664"/>
  <c r="UF664" s="1"/>
  <c r="TZ669"/>
  <c r="UF669" s="1"/>
  <c r="TZ672"/>
  <c r="UF672" s="1"/>
  <c r="TZ673"/>
  <c r="UF673" s="1"/>
  <c r="TZ661"/>
  <c r="UF661" s="1"/>
  <c r="TZ662"/>
  <c r="UF662" s="1"/>
  <c r="TZ667"/>
  <c r="UF667" s="1"/>
  <c r="MS674"/>
  <c r="MY674" s="1"/>
  <c r="MS665"/>
  <c r="MY665" s="1"/>
  <c r="MS666"/>
  <c r="MY666" s="1"/>
  <c r="MS671"/>
  <c r="MY671" s="1"/>
  <c r="MS670"/>
  <c r="MY670" s="1"/>
  <c r="MS668"/>
  <c r="MY668" s="1"/>
  <c r="MS664"/>
  <c r="MY664" s="1"/>
  <c r="MS669"/>
  <c r="MY669" s="1"/>
  <c r="MS672"/>
  <c r="MY672" s="1"/>
  <c r="MS673"/>
  <c r="MY673" s="1"/>
  <c r="MS661"/>
  <c r="MY661" s="1"/>
  <c r="MS662"/>
  <c r="MY662" s="1"/>
  <c r="MS663"/>
  <c r="MY663" s="1"/>
  <c r="MS667"/>
  <c r="MY667" s="1"/>
  <c r="GG674"/>
  <c r="GM674" s="1"/>
  <c r="GG665"/>
  <c r="GM665" s="1"/>
  <c r="GG666"/>
  <c r="GM666" s="1"/>
  <c r="GG671"/>
  <c r="GM671" s="1"/>
  <c r="GG670"/>
  <c r="GM670" s="1"/>
  <c r="GG668"/>
  <c r="GM668" s="1"/>
  <c r="GG664"/>
  <c r="GM664" s="1"/>
  <c r="GG669"/>
  <c r="GM669" s="1"/>
  <c r="GG672"/>
  <c r="GM672" s="1"/>
  <c r="GG673"/>
  <c r="GM673" s="1"/>
  <c r="GG661"/>
  <c r="GM661" s="1"/>
  <c r="GG662"/>
  <c r="GM662" s="1"/>
  <c r="GG663"/>
  <c r="GM663" s="1"/>
  <c r="GG667"/>
  <c r="GM667" s="1"/>
  <c r="ACB674"/>
  <c r="ACH674" s="1"/>
  <c r="ACB666"/>
  <c r="ACH666" s="1"/>
  <c r="ACB671"/>
  <c r="ACH671" s="1"/>
  <c r="ACB670"/>
  <c r="ACH670" s="1"/>
  <c r="ACB668"/>
  <c r="ACH668" s="1"/>
  <c r="ACB663"/>
  <c r="ACH663" s="1"/>
  <c r="ACB664"/>
  <c r="ACH664" s="1"/>
  <c r="ACB669"/>
  <c r="ACH669" s="1"/>
  <c r="ACB672"/>
  <c r="ACH672" s="1"/>
  <c r="ACB673"/>
  <c r="ACH673" s="1"/>
  <c r="ACB662"/>
  <c r="ACH662" s="1"/>
  <c r="ACB667"/>
  <c r="ACH667" s="1"/>
  <c r="ACB665"/>
  <c r="ACH665" s="1"/>
  <c r="ACB661"/>
  <c r="ACH661" s="1"/>
  <c r="VP674"/>
  <c r="VV674" s="1"/>
  <c r="VP666"/>
  <c r="VV666" s="1"/>
  <c r="VP671"/>
  <c r="VV671" s="1"/>
  <c r="VP670"/>
  <c r="VV670" s="1"/>
  <c r="VP668"/>
  <c r="VV668" s="1"/>
  <c r="VP663"/>
  <c r="VV663" s="1"/>
  <c r="VP664"/>
  <c r="VV664" s="1"/>
  <c r="VP669"/>
  <c r="VV669" s="1"/>
  <c r="VP672"/>
  <c r="VV672" s="1"/>
  <c r="VP673"/>
  <c r="VV673" s="1"/>
  <c r="VP662"/>
  <c r="VV662" s="1"/>
  <c r="VP667"/>
  <c r="VV667" s="1"/>
  <c r="VP665"/>
  <c r="VV665" s="1"/>
  <c r="VP661"/>
  <c r="VV661" s="1"/>
  <c r="LX674"/>
  <c r="MD674" s="1"/>
  <c r="LX665"/>
  <c r="MD665" s="1"/>
  <c r="LX671"/>
  <c r="MD671" s="1"/>
  <c r="LX670"/>
  <c r="MD670" s="1"/>
  <c r="LX668"/>
  <c r="MD668" s="1"/>
  <c r="LX663"/>
  <c r="MD663" s="1"/>
  <c r="LX664"/>
  <c r="MD664" s="1"/>
  <c r="LX669"/>
  <c r="MD669" s="1"/>
  <c r="LX672"/>
  <c r="MD672" s="1"/>
  <c r="LX673"/>
  <c r="MD673" s="1"/>
  <c r="LX661"/>
  <c r="MD661" s="1"/>
  <c r="LX662"/>
  <c r="MD662" s="1"/>
  <c r="LX666"/>
  <c r="MD666" s="1"/>
  <c r="LX667"/>
  <c r="MD667" s="1"/>
  <c r="AHS674"/>
  <c r="AHY674" s="1"/>
  <c r="AHS665"/>
  <c r="AHY665" s="1"/>
  <c r="AHS671"/>
  <c r="AHY671" s="1"/>
  <c r="AHS670"/>
  <c r="AHY670" s="1"/>
  <c r="AHS668"/>
  <c r="AHY668" s="1"/>
  <c r="AHS663"/>
  <c r="AHY663" s="1"/>
  <c r="AHS664"/>
  <c r="AHY664" s="1"/>
  <c r="AHS669"/>
  <c r="AHY669" s="1"/>
  <c r="AHS672"/>
  <c r="AHY672" s="1"/>
  <c r="AHS673"/>
  <c r="AHY673" s="1"/>
  <c r="AHS661"/>
  <c r="AHY661" s="1"/>
  <c r="AHS662"/>
  <c r="AHY662" s="1"/>
  <c r="AHS666"/>
  <c r="AHY666" s="1"/>
  <c r="AHS667"/>
  <c r="AHY667" s="1"/>
  <c r="ABG674"/>
  <c r="ABM674" s="1"/>
  <c r="ABG665"/>
  <c r="ABM665" s="1"/>
  <c r="ABG671"/>
  <c r="ABM671" s="1"/>
  <c r="ABG670"/>
  <c r="ABM670" s="1"/>
  <c r="ABG668"/>
  <c r="ABM668" s="1"/>
  <c r="ABG663"/>
  <c r="ABM663" s="1"/>
  <c r="ABG664"/>
  <c r="ABM664" s="1"/>
  <c r="ABG669"/>
  <c r="ABM669" s="1"/>
  <c r="ABG672"/>
  <c r="ABM672" s="1"/>
  <c r="ABG673"/>
  <c r="ABM673" s="1"/>
  <c r="ABG661"/>
  <c r="ABM661" s="1"/>
  <c r="ABG662"/>
  <c r="ABM662" s="1"/>
  <c r="ABG666"/>
  <c r="ABM666" s="1"/>
  <c r="ABG667"/>
  <c r="ABM667" s="1"/>
  <c r="FL674"/>
  <c r="FR674" s="1"/>
  <c r="FL665"/>
  <c r="FR665" s="1"/>
  <c r="FL671"/>
  <c r="FR671" s="1"/>
  <c r="FL670"/>
  <c r="FR670" s="1"/>
  <c r="FL668"/>
  <c r="FR668" s="1"/>
  <c r="FL663"/>
  <c r="FR663" s="1"/>
  <c r="FL664"/>
  <c r="FR664" s="1"/>
  <c r="FL669"/>
  <c r="FR669" s="1"/>
  <c r="FL672"/>
  <c r="FR672" s="1"/>
  <c r="FL673"/>
  <c r="FR673" s="1"/>
  <c r="FL661"/>
  <c r="FR661" s="1"/>
  <c r="FL662"/>
  <c r="FR662" s="1"/>
  <c r="FL666"/>
  <c r="FR666" s="1"/>
  <c r="FL667"/>
  <c r="FR667" s="1"/>
  <c r="AVW695"/>
  <c r="AVW696" s="1"/>
  <c r="AVH660"/>
  <c r="AVH693" s="1"/>
  <c r="AVG660"/>
  <c r="AVG693" s="1"/>
  <c r="AVV695"/>
  <c r="AVV696" s="1"/>
  <c r="AVF660"/>
  <c r="AVF693" s="1"/>
  <c r="DG660" l="1"/>
  <c r="DG695" s="1"/>
  <c r="DG696" s="1"/>
  <c r="ZB660"/>
  <c r="ZB695" s="1"/>
  <c r="ZB696" s="1"/>
  <c r="AFN660"/>
  <c r="AFN695" s="1"/>
  <c r="AFN696" s="1"/>
  <c r="QZ660"/>
  <c r="QZ695" s="1"/>
  <c r="QZ696" s="1"/>
  <c r="AMU660"/>
  <c r="AMU695" s="1"/>
  <c r="AMU696" s="1"/>
  <c r="ATG660"/>
  <c r="ATG695" s="1"/>
  <c r="ATG696" s="1"/>
  <c r="AMB660"/>
  <c r="AMB695" s="1"/>
  <c r="AMB696" s="1"/>
  <c r="ASN660"/>
  <c r="ASN695" s="1"/>
  <c r="ASN696" s="1"/>
  <c r="IC660"/>
  <c r="IC695" s="1"/>
  <c r="IC696" s="1"/>
  <c r="AIT660"/>
  <c r="AIT695" s="1"/>
  <c r="AIT696" s="1"/>
  <c r="APF660"/>
  <c r="APF695" s="1"/>
  <c r="APF696" s="1"/>
  <c r="OO660"/>
  <c r="OO695" s="1"/>
  <c r="OO696" s="1"/>
  <c r="VA660"/>
  <c r="VA695" s="1"/>
  <c r="VA696" s="1"/>
  <c r="JU660"/>
  <c r="JU695" s="1"/>
  <c r="JU696" s="1"/>
  <c r="QG660"/>
  <c r="QG695" s="1"/>
  <c r="QG696" s="1"/>
  <c r="AJQ660"/>
  <c r="AJQ695" s="1"/>
  <c r="AJQ696" s="1"/>
  <c r="AQC660"/>
  <c r="AQC695" s="1"/>
  <c r="AQC696" s="1"/>
  <c r="AVU696"/>
  <c r="AC660"/>
  <c r="AC695" s="1"/>
  <c r="AC696" s="1"/>
  <c r="AVT661"/>
  <c r="VV660"/>
  <c r="VV695" s="1"/>
  <c r="VV696" s="1"/>
  <c r="ACH660"/>
  <c r="ACH695" s="1"/>
  <c r="ACH696" s="1"/>
  <c r="UF660"/>
  <c r="UF695" s="1"/>
  <c r="UF696" s="1"/>
  <c r="ZC660"/>
  <c r="ZC695" s="1"/>
  <c r="ZC696" s="1"/>
  <c r="XN660"/>
  <c r="XN695" s="1"/>
  <c r="XN696" s="1"/>
  <c r="IE660"/>
  <c r="IE695" s="1"/>
  <c r="IE696" s="1"/>
  <c r="OQ660"/>
  <c r="OQ695" s="1"/>
  <c r="OQ696" s="1"/>
  <c r="VC660"/>
  <c r="VC695" s="1"/>
  <c r="VC696" s="1"/>
  <c r="AOM660"/>
  <c r="AOM695" s="1"/>
  <c r="AOM696" s="1"/>
  <c r="AUY660"/>
  <c r="AUY695" s="1"/>
  <c r="AUY696" s="1"/>
  <c r="FT660"/>
  <c r="FT695" s="1"/>
  <c r="FT696" s="1"/>
  <c r="ABO660"/>
  <c r="ABO695" s="1"/>
  <c r="ABO696" s="1"/>
  <c r="APG660"/>
  <c r="APG695" s="1"/>
  <c r="APG696" s="1"/>
  <c r="PK660"/>
  <c r="PK695" s="1"/>
  <c r="PK696" s="1"/>
  <c r="AAS660"/>
  <c r="AAS695" s="1"/>
  <c r="AAS696" s="1"/>
  <c r="AUC660"/>
  <c r="AUC695" s="1"/>
  <c r="AUC696" s="1"/>
  <c r="UG660"/>
  <c r="UG695" s="1"/>
  <c r="UG696" s="1"/>
  <c r="HI660"/>
  <c r="HI695" s="1"/>
  <c r="HI696" s="1"/>
  <c r="YH660"/>
  <c r="YH695" s="1"/>
  <c r="YH696" s="1"/>
  <c r="ZX660"/>
  <c r="ZX695" s="1"/>
  <c r="ZX696" s="1"/>
  <c r="EB660"/>
  <c r="EB695" s="1"/>
  <c r="EB696" s="1"/>
  <c r="ZW660"/>
  <c r="ZW695" s="1"/>
  <c r="ZW696" s="1"/>
  <c r="AGI660"/>
  <c r="AGI695" s="1"/>
  <c r="AGI696" s="1"/>
  <c r="KN660"/>
  <c r="KN695" s="1"/>
  <c r="KN696" s="1"/>
  <c r="AOK660"/>
  <c r="AOK695" s="1"/>
  <c r="AOK696" s="1"/>
  <c r="AUW660"/>
  <c r="AUW695" s="1"/>
  <c r="AUW696" s="1"/>
  <c r="RV660"/>
  <c r="RV695" s="1"/>
  <c r="RV696" s="1"/>
  <c r="ARR660"/>
  <c r="ARR695" s="1"/>
  <c r="ARR696" s="1"/>
  <c r="DI660"/>
  <c r="DI695" s="1"/>
  <c r="DI696" s="1"/>
  <c r="ZD660"/>
  <c r="ZD695" s="1"/>
  <c r="ZD696" s="1"/>
  <c r="AFP660"/>
  <c r="AFP695" s="1"/>
  <c r="AFP696" s="1"/>
  <c r="WS660"/>
  <c r="WS695" s="1"/>
  <c r="WS696" s="1"/>
  <c r="ADE660"/>
  <c r="ADE695" s="1"/>
  <c r="ADE696" s="1"/>
  <c r="HJ660"/>
  <c r="HJ695" s="1"/>
  <c r="HJ696" s="1"/>
  <c r="NV660"/>
  <c r="NV695" s="1"/>
  <c r="NV696" s="1"/>
  <c r="UH660"/>
  <c r="UH695" s="1"/>
  <c r="UH696" s="1"/>
  <c r="ASM660"/>
  <c r="ASM695" s="1"/>
  <c r="ASM696" s="1"/>
  <c r="SQ660"/>
  <c r="SQ695" s="1"/>
  <c r="SQ696" s="1"/>
  <c r="ADY660"/>
  <c r="ADY695" s="1"/>
  <c r="ADY696" s="1"/>
  <c r="AKK660"/>
  <c r="AKK695" s="1"/>
  <c r="AKK696" s="1"/>
  <c r="KO660"/>
  <c r="KO695" s="1"/>
  <c r="KO696" s="1"/>
  <c r="OP660"/>
  <c r="OP695" s="1"/>
  <c r="OP696" s="1"/>
  <c r="AOL660"/>
  <c r="AOL695" s="1"/>
  <c r="AOL696" s="1"/>
  <c r="FS660"/>
  <c r="FS695" s="1"/>
  <c r="FS696" s="1"/>
  <c r="AHZ660"/>
  <c r="AHZ695" s="1"/>
  <c r="AHZ696" s="1"/>
  <c r="WR660"/>
  <c r="WR695" s="1"/>
  <c r="WR696" s="1"/>
  <c r="AVR665"/>
  <c r="AVR662"/>
  <c r="AVR672"/>
  <c r="AVR664"/>
  <c r="AVR668"/>
  <c r="AVR671"/>
  <c r="AVR674"/>
  <c r="AVS669"/>
  <c r="AVS670"/>
  <c r="AVS666"/>
  <c r="AVS671"/>
  <c r="AVS665"/>
  <c r="AVS667"/>
  <c r="AVS674"/>
  <c r="CL660"/>
  <c r="CL695" s="1"/>
  <c r="CL696" s="1"/>
  <c r="YG660"/>
  <c r="YG695" s="1"/>
  <c r="YG696" s="1"/>
  <c r="AES660"/>
  <c r="AES695" s="1"/>
  <c r="AES696" s="1"/>
  <c r="IX660"/>
  <c r="IX695" s="1"/>
  <c r="IX696" s="1"/>
  <c r="JS660"/>
  <c r="JS695" s="1"/>
  <c r="JS696" s="1"/>
  <c r="AKJ660"/>
  <c r="AKJ695" s="1"/>
  <c r="AKJ696" s="1"/>
  <c r="AQV660"/>
  <c r="AQV695" s="1"/>
  <c r="AQV696" s="1"/>
  <c r="QE660"/>
  <c r="QE695" s="1"/>
  <c r="QE696" s="1"/>
  <c r="AQA660"/>
  <c r="AQA695" s="1"/>
  <c r="AQA696" s="1"/>
  <c r="EY660"/>
  <c r="EY695" s="1"/>
  <c r="EY696" s="1"/>
  <c r="CN660"/>
  <c r="CN695" s="1"/>
  <c r="CN696" s="1"/>
  <c r="YI660"/>
  <c r="YI695" s="1"/>
  <c r="YI696" s="1"/>
  <c r="AEU660"/>
  <c r="AEU695" s="1"/>
  <c r="AEU696" s="1"/>
  <c r="IZ660"/>
  <c r="IZ695" s="1"/>
  <c r="IZ696" s="1"/>
  <c r="PL660"/>
  <c r="PL695" s="1"/>
  <c r="PL696" s="1"/>
  <c r="AIV660"/>
  <c r="AIV695" s="1"/>
  <c r="AIV696" s="1"/>
  <c r="APH660"/>
  <c r="APH695" s="1"/>
  <c r="APH696" s="1"/>
  <c r="ACI660"/>
  <c r="ACI695" s="1"/>
  <c r="ACI696" s="1"/>
  <c r="EX660"/>
  <c r="EX695" s="1"/>
  <c r="EX696" s="1"/>
  <c r="MZ660"/>
  <c r="MZ695" s="1"/>
  <c r="MZ696" s="1"/>
  <c r="AMV660"/>
  <c r="AMV695" s="1"/>
  <c r="AMV696" s="1"/>
  <c r="AVT666"/>
  <c r="AVT672"/>
  <c r="AVT669"/>
  <c r="AVT668"/>
  <c r="AVT667"/>
  <c r="AVT674"/>
  <c r="EW660"/>
  <c r="EW695" s="1"/>
  <c r="EW696" s="1"/>
  <c r="AAR660"/>
  <c r="AAR695" s="1"/>
  <c r="AAR696" s="1"/>
  <c r="AHD660"/>
  <c r="AHD695" s="1"/>
  <c r="AHD696" s="1"/>
  <c r="LI660"/>
  <c r="LI695" s="1"/>
  <c r="LI696" s="1"/>
  <c r="SP660"/>
  <c r="SP695" s="1"/>
  <c r="SP696" s="1"/>
  <c r="ALZ660"/>
  <c r="ALZ695" s="1"/>
  <c r="ALZ696" s="1"/>
  <c r="ASL660"/>
  <c r="ASL695" s="1"/>
  <c r="ASL696" s="1"/>
  <c r="RU660"/>
  <c r="RU695" s="1"/>
  <c r="RU696" s="1"/>
  <c r="ALE660"/>
  <c r="ALE695" s="1"/>
  <c r="ALE696" s="1"/>
  <c r="LJ660"/>
  <c r="LJ695" s="1"/>
  <c r="LJ696" s="1"/>
  <c r="ALF660"/>
  <c r="ALF695" s="1"/>
  <c r="ALF696" s="1"/>
  <c r="VX660"/>
  <c r="VX695" s="1"/>
  <c r="VX696" s="1"/>
  <c r="NA660"/>
  <c r="NA695" s="1"/>
  <c r="NA696" s="1"/>
  <c r="TM660"/>
  <c r="TM695" s="1"/>
  <c r="TM696" s="1"/>
  <c r="AMW660"/>
  <c r="AMW695" s="1"/>
  <c r="AMW696" s="1"/>
  <c r="ATI660"/>
  <c r="ATI695" s="1"/>
  <c r="ATI696" s="1"/>
  <c r="ED660"/>
  <c r="ED695" s="1"/>
  <c r="ED696" s="1"/>
  <c r="ZY660"/>
  <c r="ZY695" s="1"/>
  <c r="ZY696" s="1"/>
  <c r="AKL660"/>
  <c r="AKL695" s="1"/>
  <c r="AKL696" s="1"/>
  <c r="AQX660"/>
  <c r="AQX695" s="1"/>
  <c r="AQX696" s="1"/>
  <c r="ID660"/>
  <c r="ID695" s="1"/>
  <c r="ID696" s="1"/>
  <c r="AJP660"/>
  <c r="AJP695" s="1"/>
  <c r="AJP696" s="1"/>
  <c r="AA660"/>
  <c r="AA695" s="1"/>
  <c r="AA696" s="1"/>
  <c r="AVR661"/>
  <c r="AB660"/>
  <c r="AB695" s="1"/>
  <c r="AB696" s="1"/>
  <c r="AVS661"/>
  <c r="FR660"/>
  <c r="FR695" s="1"/>
  <c r="FR696" s="1"/>
  <c r="ABM660"/>
  <c r="ABM695" s="1"/>
  <c r="ABM696" s="1"/>
  <c r="AHY660"/>
  <c r="AHY695" s="1"/>
  <c r="AHY696" s="1"/>
  <c r="MD660"/>
  <c r="MD695" s="1"/>
  <c r="MD696" s="1"/>
  <c r="GM660"/>
  <c r="GM695" s="1"/>
  <c r="GM696" s="1"/>
  <c r="MY660"/>
  <c r="MY695" s="1"/>
  <c r="MY696" s="1"/>
  <c r="ANP660"/>
  <c r="ANP695" s="1"/>
  <c r="ANP696" s="1"/>
  <c r="AUB660"/>
  <c r="AUB695" s="1"/>
  <c r="AUB696" s="1"/>
  <c r="TK660"/>
  <c r="TK695" s="1"/>
  <c r="TK696" s="1"/>
  <c r="BS660"/>
  <c r="BS695" s="1"/>
  <c r="BS696" s="1"/>
  <c r="ADZ660"/>
  <c r="ADZ695" s="1"/>
  <c r="ADZ696" s="1"/>
  <c r="AIA660"/>
  <c r="AIA695" s="1"/>
  <c r="AIA696" s="1"/>
  <c r="MF660"/>
  <c r="MF695" s="1"/>
  <c r="MF696" s="1"/>
  <c r="SR660"/>
  <c r="SR695" s="1"/>
  <c r="SR696" s="1"/>
  <c r="VW660"/>
  <c r="VW695" s="1"/>
  <c r="VW696" s="1"/>
  <c r="GN660"/>
  <c r="GN695" s="1"/>
  <c r="GN696" s="1"/>
  <c r="TL660"/>
  <c r="TL695" s="1"/>
  <c r="TL696" s="1"/>
  <c r="ATH660"/>
  <c r="ATH695" s="1"/>
  <c r="ATH696" s="1"/>
  <c r="BQ660"/>
  <c r="BQ695" s="1"/>
  <c r="BQ696" s="1"/>
  <c r="XL660"/>
  <c r="XL695" s="1"/>
  <c r="XL696" s="1"/>
  <c r="ADX660"/>
  <c r="ADX695" s="1"/>
  <c r="ADX696" s="1"/>
  <c r="PJ660"/>
  <c r="PJ695" s="1"/>
  <c r="PJ696" s="1"/>
  <c r="AX660"/>
  <c r="AX695" s="1"/>
  <c r="AX696" s="1"/>
  <c r="ANR660"/>
  <c r="ANR695" s="1"/>
  <c r="ANR696" s="1"/>
  <c r="AUD660"/>
  <c r="AUD695" s="1"/>
  <c r="AUD696" s="1"/>
  <c r="BR660"/>
  <c r="BR695" s="1"/>
  <c r="BR696" s="1"/>
  <c r="QF660"/>
  <c r="QF695" s="1"/>
  <c r="QF696" s="1"/>
  <c r="AQB660"/>
  <c r="AQB695" s="1"/>
  <c r="AQB696" s="1"/>
  <c r="AHE660"/>
  <c r="AHE695" s="1"/>
  <c r="AHE696" s="1"/>
  <c r="AVR667"/>
  <c r="AVR673"/>
  <c r="AVR669"/>
  <c r="AVR663"/>
  <c r="AVR670"/>
  <c r="AVR666"/>
  <c r="AVS672"/>
  <c r="AVS664"/>
  <c r="AVS663"/>
  <c r="AVS668"/>
  <c r="AVS662"/>
  <c r="AVS673"/>
  <c r="AJO660"/>
  <c r="AJO695" s="1"/>
  <c r="AJO696" s="1"/>
  <c r="DH660"/>
  <c r="DH695" s="1"/>
  <c r="DH696" s="1"/>
  <c r="AFO660"/>
  <c r="AFO695" s="1"/>
  <c r="AFO696" s="1"/>
  <c r="AAT660"/>
  <c r="AAT695" s="1"/>
  <c r="AAT696" s="1"/>
  <c r="AHF660"/>
  <c r="AHF695" s="1"/>
  <c r="AHF696" s="1"/>
  <c r="LK660"/>
  <c r="LK695" s="1"/>
  <c r="LK696" s="1"/>
  <c r="RW660"/>
  <c r="RW695" s="1"/>
  <c r="RW696" s="1"/>
  <c r="ALG660"/>
  <c r="ALG695" s="1"/>
  <c r="ALG696" s="1"/>
  <c r="ARS660"/>
  <c r="ARS695" s="1"/>
  <c r="ARS696" s="1"/>
  <c r="AIU660"/>
  <c r="AIU695" s="1"/>
  <c r="AIU696" s="1"/>
  <c r="IY660"/>
  <c r="IY695" s="1"/>
  <c r="IY696" s="1"/>
  <c r="ANQ660"/>
  <c r="ANQ695" s="1"/>
  <c r="ANQ696" s="1"/>
  <c r="NU660"/>
  <c r="NU695" s="1"/>
  <c r="NU696" s="1"/>
  <c r="CM660"/>
  <c r="CM695" s="1"/>
  <c r="CM696" s="1"/>
  <c r="AET660"/>
  <c r="AET695" s="1"/>
  <c r="AET696" s="1"/>
  <c r="EC660"/>
  <c r="EC695" s="1"/>
  <c r="EC696" s="1"/>
  <c r="AGJ660"/>
  <c r="AGJ695" s="1"/>
  <c r="AGJ696" s="1"/>
  <c r="AVT670"/>
  <c r="AVT664"/>
  <c r="AVT671"/>
  <c r="AVT673"/>
  <c r="AVT665"/>
  <c r="AVT662"/>
  <c r="AVT663"/>
  <c r="AV660"/>
  <c r="AV695" s="1"/>
  <c r="AV696" s="1"/>
  <c r="WQ660"/>
  <c r="WQ695" s="1"/>
  <c r="WQ696" s="1"/>
  <c r="ADC660"/>
  <c r="ADC695" s="1"/>
  <c r="ADC696" s="1"/>
  <c r="HH660"/>
  <c r="HH695" s="1"/>
  <c r="HH696" s="1"/>
  <c r="NT660"/>
  <c r="NT695" s="1"/>
  <c r="NT696" s="1"/>
  <c r="ARQ660"/>
  <c r="ARQ695" s="1"/>
  <c r="ARQ696" s="1"/>
  <c r="ACJ660"/>
  <c r="ACJ695" s="1"/>
  <c r="ACJ696" s="1"/>
  <c r="GO660"/>
  <c r="GO695" s="1"/>
  <c r="GO696" s="1"/>
  <c r="AGK660"/>
  <c r="AGK695" s="1"/>
  <c r="AGK696" s="1"/>
  <c r="KP660"/>
  <c r="KP695" s="1"/>
  <c r="KP696" s="1"/>
  <c r="RB660"/>
  <c r="RB695" s="1"/>
  <c r="RB696" s="1"/>
  <c r="AMA660"/>
  <c r="AMA695" s="1"/>
  <c r="AMA696" s="1"/>
  <c r="ME660"/>
  <c r="ME695" s="1"/>
  <c r="ME696" s="1"/>
  <c r="XM660"/>
  <c r="XM695" s="1"/>
  <c r="XM696" s="1"/>
  <c r="AQW660"/>
  <c r="AQW695" s="1"/>
  <c r="AQW696" s="1"/>
  <c r="RA660"/>
  <c r="RA695" s="1"/>
  <c r="RA696" s="1"/>
  <c r="VB660"/>
  <c r="VB695" s="1"/>
  <c r="VB696" s="1"/>
  <c r="AUX660"/>
  <c r="AUX695" s="1"/>
  <c r="AUX696" s="1"/>
  <c r="ABN660"/>
  <c r="ABN695" s="1"/>
  <c r="ABN696" s="1"/>
  <c r="JT660"/>
  <c r="JT695" s="1"/>
  <c r="JT696" s="1"/>
  <c r="AW660"/>
  <c r="AW695" s="1"/>
  <c r="AW696" s="1"/>
  <c r="ADD660"/>
  <c r="ADD695" s="1"/>
  <c r="ADD696" s="1"/>
  <c r="AVS660" l="1"/>
  <c r="AVS695" s="1"/>
  <c r="AVS696" s="1"/>
  <c r="AVR660"/>
  <c r="AVR695" s="1"/>
  <c r="AVR696" s="1"/>
  <c r="AVT660"/>
  <c r="AVT695" s="1"/>
  <c r="AVT696" s="1"/>
</calcChain>
</file>

<file path=xl/comments1.xml><?xml version="1.0" encoding="utf-8"?>
<comments xmlns="http://schemas.openxmlformats.org/spreadsheetml/2006/main">
  <authors>
    <author>Автор</author>
  </authors>
  <commentLis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I1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I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I1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I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I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I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I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A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I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I2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круглосуточные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6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6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6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K2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  <comment ref="B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B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B2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B2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B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B2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B2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B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sharedStrings.xml><?xml version="1.0" encoding="utf-8"?>
<sst xmlns="http://schemas.openxmlformats.org/spreadsheetml/2006/main" count="12744" uniqueCount="1436">
  <si>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</si>
  <si>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</si>
  <si>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</si>
  <si>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</si>
  <si>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</si>
  <si>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</si>
  <si>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</si>
  <si>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</si>
  <si>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</si>
  <si>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</si>
  <si>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</si>
  <si>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</si>
  <si>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</si>
  <si>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</si>
  <si>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</si>
  <si>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</si>
  <si>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</si>
  <si>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</si>
  <si>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</si>
  <si>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</si>
  <si>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</si>
  <si>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</si>
  <si>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</si>
  <si>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</si>
  <si>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</si>
  <si>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</si>
  <si>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</si>
  <si>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</si>
  <si>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</si>
  <si>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</si>
  <si>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</si>
  <si>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</si>
  <si>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час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</si>
  <si>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</si>
  <si>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</si>
  <si>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</si>
  <si>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</si>
  <si>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</si>
  <si>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</si>
  <si>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</si>
  <si>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</si>
  <si>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</si>
  <si>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</si>
  <si>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</si>
  <si>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</si>
  <si>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</si>
  <si>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</si>
  <si>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</si>
  <si>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</si>
  <si>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</si>
  <si>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</si>
  <si>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</si>
  <si>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</si>
  <si>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</si>
  <si>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</si>
  <si>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</si>
  <si>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</si>
  <si>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</si>
  <si>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</si>
  <si>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</si>
  <si>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</si>
  <si>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</si>
  <si>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</si>
  <si>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</si>
  <si>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</si>
  <si>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</si>
  <si>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</si>
  <si>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</si>
  <si>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</si>
  <si>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</si>
  <si>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</si>
  <si>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</si>
  <si>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</si>
  <si>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</si>
  <si>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</si>
  <si>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</si>
  <si>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</si>
  <si>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</si>
  <si>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</si>
  <si>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</si>
  <si>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</si>
  <si>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</si>
  <si>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</si>
  <si>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</si>
  <si>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</si>
  <si>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</si>
  <si>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</si>
  <si>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</si>
  <si>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</si>
  <si>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</si>
  <si>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</si>
  <si>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</si>
  <si>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</si>
  <si>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</si>
  <si>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</si>
  <si>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</si>
  <si>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</si>
  <si>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</si>
  <si>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</si>
  <si>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</si>
  <si>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</si>
  <si>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</si>
  <si>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</si>
  <si>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</si>
  <si>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</si>
  <si>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</si>
  <si>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</si>
  <si>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</si>
  <si>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</si>
  <si>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</si>
  <si>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</si>
  <si>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</si>
  <si>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</si>
  <si>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</si>
  <si>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</si>
  <si>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</si>
  <si>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</si>
  <si>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</si>
  <si>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</si>
  <si>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</si>
  <si>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</si>
  <si>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</si>
  <si>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</si>
  <si>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</si>
  <si>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</si>
  <si>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</si>
  <si>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</si>
  <si>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</si>
  <si>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</si>
  <si>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</si>
  <si>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</si>
  <si>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</si>
  <si>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</si>
  <si>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</si>
  <si>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</si>
  <si>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</si>
  <si>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</si>
  <si>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</si>
  <si>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</si>
  <si>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</si>
  <si>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</si>
  <si>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</si>
  <si>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</si>
  <si>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</si>
  <si>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</si>
  <si>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</si>
  <si>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</si>
  <si>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</si>
  <si>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</si>
  <si>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</si>
  <si>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</si>
  <si>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</si>
  <si>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</si>
  <si>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</si>
  <si>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</si>
  <si>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</si>
  <si>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</si>
  <si>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</si>
  <si>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</si>
  <si>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</si>
  <si>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</si>
  <si>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</si>
  <si>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</si>
  <si>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</si>
  <si>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</si>
  <si>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</si>
  <si>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</si>
  <si>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</si>
  <si>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</si>
  <si>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</si>
  <si>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</si>
  <si>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</si>
  <si>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</si>
  <si>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</si>
  <si>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</si>
  <si>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</si>
  <si>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</si>
  <si>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</si>
  <si>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</si>
  <si>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</si>
  <si>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</si>
  <si>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</si>
  <si>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</si>
  <si>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</si>
  <si>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</si>
  <si>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</si>
  <si>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</si>
  <si>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</si>
  <si>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</si>
  <si>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</si>
  <si>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</si>
  <si>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</si>
  <si>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</si>
  <si>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</si>
  <si>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</si>
  <si>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</si>
  <si>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</si>
  <si>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</si>
  <si>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</si>
  <si>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</si>
  <si>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</si>
  <si>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</si>
  <si>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</si>
  <si>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</si>
  <si>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</si>
  <si>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</si>
  <si>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</si>
  <si>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</si>
  <si>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</si>
  <si>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</si>
  <si>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</si>
  <si>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</si>
  <si>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</si>
  <si>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</si>
  <si>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</si>
  <si>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</si>
  <si>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</si>
  <si>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</si>
  <si>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</si>
  <si>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</si>
  <si>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</si>
  <si>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</si>
  <si>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</si>
  <si>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</si>
  <si>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</si>
  <si>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</si>
  <si>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</si>
  <si>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</si>
  <si>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</si>
  <si>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</si>
  <si>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</si>
  <si>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</si>
  <si>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</si>
  <si>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</si>
  <si>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</si>
  <si>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</si>
  <si>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</si>
  <si>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</si>
  <si>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</si>
  <si>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</si>
  <si>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</si>
  <si>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</si>
  <si>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</si>
  <si>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</si>
  <si>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</si>
  <si>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</si>
  <si>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</si>
  <si>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</si>
  <si>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</si>
  <si>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</si>
  <si>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</si>
  <si>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</si>
  <si>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</si>
  <si>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</si>
  <si>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</si>
  <si>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</si>
  <si>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</si>
  <si>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</si>
  <si>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</si>
  <si>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</si>
  <si>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</si>
  <si>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</si>
  <si>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</si>
  <si>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</si>
  <si>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</si>
  <si>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</si>
  <si>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</si>
  <si>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</si>
  <si>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</si>
  <si>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</si>
  <si>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</si>
  <si>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</si>
  <si>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</si>
  <si>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</si>
  <si>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</si>
  <si>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</si>
  <si>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</si>
  <si>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</si>
  <si>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</si>
  <si>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</si>
  <si>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</si>
  <si>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</si>
  <si>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</si>
  <si>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</si>
  <si>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</si>
  <si>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</si>
  <si>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</si>
  <si>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</si>
  <si>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</si>
  <si>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</si>
  <si>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</si>
  <si>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</si>
  <si>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</si>
  <si>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</si>
  <si>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</si>
  <si>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</si>
  <si>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</si>
  <si>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</si>
  <si>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</si>
  <si>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</si>
  <si>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</si>
  <si>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</si>
  <si>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</si>
  <si>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</si>
  <si>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</si>
  <si>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</si>
  <si>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</si>
  <si>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</si>
  <si>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</si>
  <si>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</si>
  <si>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</si>
  <si>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</si>
  <si>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</si>
  <si>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</si>
  <si>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</si>
  <si>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среднее количество групп на 1 учреждение = 414 гр / 54 учр = 8 гр</t>
  </si>
  <si>
    <t>Исходные данные (средний расчет на учреждение - ф.85-К за 2014 год):</t>
  </si>
  <si>
    <t>среднее количество детей на 1 учреждение = 10057 детей / 54 учр = 186 дет</t>
  </si>
  <si>
    <t>среднее оптимальное (расчетное) количество ставок основных педагогов на 1 учреждение  = 712 / 54 учр = 13 ед</t>
  </si>
  <si>
    <t>среднее (расчетное) количество групп на 1 ставку основного педагога = 8 гр / 13 чел. = 0,62 гр = 1 гр</t>
  </si>
  <si>
    <t>кол-во основных сотрудников АУП = 1 руководитель, 1 зам.рук-ля, 1 гл.бухгалтер, 1 бухгалтер, 1 завхоз, 1 секретарь (делопроизводитель) = 6 чел.</t>
  </si>
  <si>
    <t>кол-во групповых комнат и залов для занятий = (49+27+1+414)=491 каб / 54 учр = 9 каб</t>
  </si>
  <si>
    <t>средняя площадь 1 учреждения = 78321 кв.м / 54 учр = 1450 кв.м, в том числе без групповых ячеек = 34490 кв.м / 54 учр = 639 кв.м</t>
  </si>
  <si>
    <t>численность не педагогических работников в 1 учреждении = 1395 чел / 54 учр = 26 чел.</t>
  </si>
  <si>
    <t>в т.ч. женщин на 1 учреждение = 1265 чел / 54 учр = 23 чел.</t>
  </si>
  <si>
    <t>в т.ч. мужчин на 1 учреждение = 130 чел / 54 учр = 3 чел.</t>
  </si>
  <si>
    <t>численность педагогических работников в 1 учреждении = 947 чел / 54 учр = 18 чел.</t>
  </si>
  <si>
    <t>в т.ч. женщин на 1 учреждение = 943 чел / 54 учр = 17 чел.</t>
  </si>
  <si>
    <t>в т.ч. мужчин на 1 учреждение = 4 чел / 54 учр = 0,1 = 1 чел. (округление в большую сторону)</t>
  </si>
  <si>
    <t>в т.ч. ставки ПП, АУП, ОП связанные с оказанием мун.услуги = 2197,46 ед. / 54 учр = 40,69 ед</t>
  </si>
  <si>
    <t>в т.ч. ставки ОП не связанные с оказанием мун.услуги = 981,95 ед. / 54 учр = 18,18 ед</t>
  </si>
  <si>
    <t>количество ставок работников на 01.09.15 на 1 учреждение = 3179,41 ед. / 54 учр = 58,87 ед</t>
  </si>
  <si>
    <t>коэффициент соотношения работников, не связанных с оказанием мун.услуг к общему числу работников на 1 учреждение = 18,18 ед /  58,87 ед = 0,31</t>
  </si>
  <si>
    <t>расчетное количество уборщиков на 1 учреждение без групповых ячеек и пищеблоков, убираемых млад.воспитателями и кухонными работниками (1 ставка на 500 кв.м) = 639/ 500 кв.м= 1,28 ст. = 1 чел.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</si>
  <si>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</si>
  <si>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</si>
  <si>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</si>
  <si>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</si>
  <si>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</si>
  <si>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</si>
  <si>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</si>
  <si>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</si>
  <si>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</si>
  <si>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</si>
  <si>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численность работников на 1 учреждение = 2342 чел / 54 учр = 44 чел</t>
  </si>
  <si>
    <t>дс 64</t>
  </si>
  <si>
    <t>Количество ставок обслуживающего персонала на учреждение из расчета 8 групп в учреждении</t>
  </si>
  <si>
    <t>Коэффициент, учитывающий увеличение ФОТ на АУП, УВП и обслуживающий персонал</t>
  </si>
  <si>
    <t>Коэффициент учитывающий оплату труда прочих педагогических работников</t>
  </si>
  <si>
    <t>Наполняемость групп</t>
  </si>
  <si>
    <t>Количество часов пребывания в группе в день</t>
  </si>
  <si>
    <t>Количество часов пребывания в группе в неделю при 5-ти дневной раб.неделе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</si>
  <si>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</si>
  <si>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</si>
  <si>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</si>
  <si>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</si>
  <si>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</si>
  <si>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дс 68</t>
  </si>
  <si>
    <t>дс 95</t>
  </si>
  <si>
    <t>ремонт, диагностика и техобслуживание иного оборудования (вентиляционного, холодильного, эл.печи, котлы и т.п.)</t>
  </si>
  <si>
    <t xml:space="preserve">дс  7,15, 20,24,25,67 </t>
  </si>
  <si>
    <t>страхование здания</t>
  </si>
  <si>
    <t>дс 25</t>
  </si>
  <si>
    <t>дс 92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</si>
  <si>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</si>
  <si>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</si>
  <si>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</si>
  <si>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</si>
  <si>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</si>
  <si>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</si>
  <si>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</si>
  <si>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</si>
  <si>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оптимальное количество детей на 1 учреждение на 414 гр = 7339 дет / 54 действ. учр = 136 дет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</si>
  <si>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</si>
  <si>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</si>
  <si>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</si>
  <si>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</si>
  <si>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</si>
  <si>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</si>
  <si>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</si>
  <si>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</si>
  <si>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</si>
  <si>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</si>
  <si>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</si>
  <si>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</si>
  <si>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</si>
  <si>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</si>
  <si>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</si>
  <si>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</si>
  <si>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</si>
  <si>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</si>
  <si>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</si>
  <si>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</si>
  <si>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</si>
  <si>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</si>
  <si>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</si>
  <si>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</si>
  <si>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</si>
  <si>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</si>
  <si>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</si>
  <si>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</si>
  <si>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</si>
  <si>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</si>
  <si>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</si>
  <si>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</si>
  <si>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</si>
  <si>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</si>
  <si>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</si>
  <si>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</si>
  <si>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</si>
  <si>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</si>
  <si>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</si>
  <si>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</si>
  <si>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</si>
  <si>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</si>
  <si>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</si>
  <si>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</si>
  <si>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</si>
  <si>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</si>
  <si>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</si>
  <si>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</si>
  <si>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</si>
  <si>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</si>
  <si>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</si>
  <si>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</si>
  <si>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</si>
  <si>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</si>
  <si>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</si>
  <si>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</si>
  <si>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</si>
  <si>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</si>
  <si>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</si>
  <si>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</si>
  <si>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</si>
  <si>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</si>
  <si>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группы общеразвивающей направленности, разновозрастные группы, дети от 2 месяцеы до 8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</si>
  <si>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</si>
  <si>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</si>
  <si>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</si>
  <si>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</si>
  <si>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</si>
  <si>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</si>
  <si>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</si>
  <si>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</si>
  <si>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</si>
  <si>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</si>
  <si>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</si>
  <si>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</si>
  <si>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</si>
  <si>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</si>
  <si>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</si>
  <si>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</si>
  <si>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</si>
  <si>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</si>
  <si>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</si>
  <si>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</si>
  <si>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</si>
  <si>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</si>
  <si>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</si>
  <si>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</si>
  <si>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</si>
  <si>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</si>
  <si>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</si>
  <si>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</si>
  <si>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</si>
  <si>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</si>
  <si>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Кол-во групп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</si>
  <si>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</si>
  <si>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</si>
  <si>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</si>
  <si>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</si>
  <si>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</si>
  <si>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</si>
  <si>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</si>
  <si>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</si>
  <si>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</si>
  <si>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</si>
  <si>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</si>
  <si>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</si>
  <si>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</si>
  <si>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</si>
  <si>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</si>
  <si>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С УЧЕТОМ КОЭФФИЦИЕНТА ПОСЕЩАЕМОСТИ</t>
  </si>
  <si>
    <t>направление</t>
  </si>
  <si>
    <t>Питание</t>
  </si>
  <si>
    <t>Бутилированная вода</t>
  </si>
  <si>
    <t>Мягкий инвентарь</t>
  </si>
  <si>
    <t>Оплата труда работников, занятых присмотром и уходом</t>
  </si>
  <si>
    <t>Расходы на присмотр и уход за детьми в образовательных организациях, реализующих программу дошкольного образования, с учетом оплаты труда, руб.</t>
  </si>
  <si>
    <t>в год</t>
  </si>
  <si>
    <t>в день</t>
  </si>
  <si>
    <t>в месяц</t>
  </si>
  <si>
    <t>6а</t>
  </si>
  <si>
    <t>11=п.10/ 247дн</t>
  </si>
  <si>
    <t>12=п.2+ п.4+ п.6+ п. 8+ п.10</t>
  </si>
  <si>
    <t>13=п.12/ 12мес</t>
  </si>
  <si>
    <t>14=п.3+ п.5+ п.7+ п.9+ п.11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</si>
  <si>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</si>
  <si>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</si>
  <si>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</si>
  <si>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</si>
  <si>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</si>
  <si>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</si>
  <si>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Главный экономист планово-экономического отдела</t>
  </si>
  <si>
    <t>Наименование продуктов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</si>
  <si>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</si>
  <si>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</si>
  <si>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брутто  в г, мл</t>
  </si>
  <si>
    <t>брутто  в руб.</t>
  </si>
  <si>
    <t>для 24 часового пребывания (завтрак, 2 завтрак, обед, полдник, ужин, 2 ужин) - 100%</t>
  </si>
  <si>
    <t>для 11-12 часового пребывания (завтрак, 2 завтрак, обед, полдник, ужин) - 95%</t>
  </si>
  <si>
    <t>для 4-5 часового пребывания (завтрак или уплотненный полдник) - 25%</t>
  </si>
  <si>
    <t>1-3 года</t>
  </si>
  <si>
    <t>3-7 лет</t>
  </si>
  <si>
    <t>5=п.2* п.4/ 1000</t>
  </si>
  <si>
    <t>6=п.3* п.4/ 1000</t>
  </si>
  <si>
    <t>7=п.5 * 1,0</t>
  </si>
  <si>
    <t>8=п.6* 1,0</t>
  </si>
  <si>
    <t>9=п.5 * 0,95</t>
  </si>
  <si>
    <t>10=п.6* 0,95</t>
  </si>
  <si>
    <t xml:space="preserve">Хлеб ржаной (ржано-пшеничный)  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</si>
  <si>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</si>
  <si>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</si>
  <si>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</si>
  <si>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</si>
  <si>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>Картофель  (среднее за год)</t>
  </si>
  <si>
    <t xml:space="preserve">Овощи, зелень           </t>
  </si>
  <si>
    <t xml:space="preserve">Фрукты (плоды) свежие  </t>
  </si>
  <si>
    <t>Фрукты (плоды) сухие</t>
  </si>
  <si>
    <t>Соки фруктовые (овощные)</t>
  </si>
  <si>
    <t>Мясо (бескостное/на кости) - среднее</t>
  </si>
  <si>
    <t>или мясо на кости 1 кат.</t>
  </si>
  <si>
    <t>Птица (куры 1 кат. потр./цыплята-бройдеры 1 кат потр./индейка 1 кат потр.) среднее</t>
  </si>
  <si>
    <t>или куры 1 кат. п/п</t>
  </si>
  <si>
    <t xml:space="preserve">Рыба-филе                      </t>
  </si>
  <si>
    <t xml:space="preserve">Колбасные изделия              </t>
  </si>
  <si>
    <t>Молоко и кисломолочные продукты с массовой долей жира не ниже 2,5%</t>
  </si>
  <si>
    <t>Напитки витаминизированные (готовый напиток)</t>
  </si>
  <si>
    <t>Творог и творожные изделия с массовой долей жира не менее 5%</t>
  </si>
  <si>
    <t>Сыр твердый</t>
  </si>
  <si>
    <t>Сметана с массовой долей жира не более 15%)</t>
  </si>
  <si>
    <t xml:space="preserve">Масло коровье сладкосливочное </t>
  </si>
  <si>
    <t xml:space="preserve">Масло растительное             </t>
  </si>
  <si>
    <t xml:space="preserve">Яйцо куриное столовое (шт./г)              </t>
  </si>
  <si>
    <t xml:space="preserve">Сахар          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</si>
  <si>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</si>
  <si>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</si>
  <si>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</si>
  <si>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</si>
  <si>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</si>
  <si>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Соль</t>
  </si>
  <si>
    <t>ИТОГО с округлением, руб.</t>
  </si>
  <si>
    <t>ИТОГО на год, руб.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</si>
  <si>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</si>
  <si>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</si>
  <si>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</si>
  <si>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</si>
  <si>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</si>
  <si>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</si>
  <si>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>стоимость всего на одного воспитанника в год для 12-часового пребывания, руб.</t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</si>
  <si>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</si>
  <si>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</si>
  <si>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</si>
  <si>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</si>
  <si>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</si>
  <si>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</si>
  <si>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</si>
  <si>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</si>
  <si>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</si>
  <si>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</si>
  <si>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</si>
  <si>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</si>
  <si>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</si>
  <si>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</si>
  <si>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</si>
  <si>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</si>
  <si>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</si>
  <si>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</si>
  <si>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</si>
  <si>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</si>
  <si>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</si>
  <si>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</si>
  <si>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</si>
  <si>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</si>
  <si>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</si>
  <si>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</si>
  <si>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</si>
  <si>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</si>
  <si>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</si>
  <si>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</si>
  <si>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</si>
  <si>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</si>
  <si>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</si>
  <si>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</si>
  <si>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</si>
  <si>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стоимость всего на одного воспитанника в год для 4-часового пребывания, руб.</t>
  </si>
  <si>
    <t>бутилированная вода</t>
  </si>
  <si>
    <t>л</t>
  </si>
  <si>
    <t>Расчет среднерыночной стоимости</t>
  </si>
  <si>
    <t>наименование поставщика</t>
  </si>
  <si>
    <t>стоимость за 1 литр, руб.</t>
  </si>
  <si>
    <t>ИП Горобец</t>
  </si>
  <si>
    <t>ИП Сидоренко</t>
  </si>
  <si>
    <t>ИП Сологуб</t>
  </si>
  <si>
    <t>средняя цена, руб.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</si>
  <si>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</si>
  <si>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</si>
  <si>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</si>
  <si>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</si>
  <si>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</si>
  <si>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</si>
  <si>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</si>
  <si>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</si>
  <si>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</si>
  <si>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</si>
  <si>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</si>
  <si>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</si>
  <si>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</si>
  <si>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</si>
  <si>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</si>
  <si>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</si>
  <si>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</si>
  <si>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</si>
  <si>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</si>
  <si>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</si>
  <si>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</si>
  <si>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</si>
  <si>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</si>
  <si>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</si>
  <si>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</si>
  <si>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</si>
  <si>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индекс уровня инфляции планируемого периода</t>
  </si>
  <si>
    <t>стоимость на одного воспитанника в год</t>
  </si>
  <si>
    <t>количество воспитанников</t>
  </si>
  <si>
    <t>стоимость товаров хозяйственно-бытового назначения</t>
  </si>
  <si>
    <t>в  том числе в составе родительской платы</t>
  </si>
  <si>
    <t>Приложение № 2 к приказу</t>
  </si>
  <si>
    <t>расчет - приложение №2/1</t>
  </si>
  <si>
    <t>расчет - приложение №2/3</t>
  </si>
  <si>
    <t>расчет - приложение №2/4</t>
  </si>
  <si>
    <t>расчет - приложение №2/2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</si>
  <si>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</si>
  <si>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</si>
  <si>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</si>
  <si>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</si>
  <si>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</si>
  <si>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</si>
  <si>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</si>
  <si>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</si>
  <si>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</si>
  <si>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</si>
  <si>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</si>
  <si>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</si>
  <si>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</si>
  <si>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</si>
  <si>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</si>
  <si>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</si>
  <si>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</si>
  <si>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</si>
  <si>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</si>
  <si>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</si>
  <si>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</si>
  <si>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</si>
  <si>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</si>
  <si>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</si>
  <si>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</si>
  <si>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</si>
  <si>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</si>
  <si>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</si>
  <si>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</si>
  <si>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</si>
  <si>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</si>
  <si>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</si>
  <si>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</si>
  <si>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</si>
  <si>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</si>
  <si>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</si>
  <si>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</si>
  <si>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</si>
  <si>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</si>
  <si>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</si>
  <si>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62 "Журавушка"</t>
  </si>
  <si>
    <t>МБДОУ д/с № 63</t>
  </si>
  <si>
    <t>МБДОУ д/с № 64</t>
  </si>
  <si>
    <t>МБДОУ д/с № 65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</si>
  <si>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</si>
  <si>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</si>
  <si>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</si>
  <si>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</si>
  <si>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</si>
  <si>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</si>
  <si>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</si>
  <si>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</si>
  <si>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</si>
  <si>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</si>
  <si>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</si>
  <si>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</si>
  <si>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</si>
  <si>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</si>
  <si>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</si>
  <si>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</si>
  <si>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</si>
  <si>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</si>
  <si>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</si>
  <si>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</si>
  <si>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МБДОУ д/с №13/38</t>
  </si>
  <si>
    <t>МБДОУ ДС № 95</t>
  </si>
  <si>
    <t>бюджетные</t>
  </si>
  <si>
    <t>автономные</t>
  </si>
  <si>
    <t>Приложение № 2.2</t>
  </si>
  <si>
    <t>Среднее количество групп в учреждении</t>
  </si>
  <si>
    <t>Среднее количество обучающихся в группе</t>
  </si>
  <si>
    <t>группы общеразвивающей направленности, разновозрастные группы, дети от 2 месяцев до 8 лет, группы полного дня</t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</si>
  <si>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</si>
  <si>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</si>
  <si>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</si>
  <si>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</si>
  <si>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</si>
  <si>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</si>
  <si>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</si>
  <si>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</si>
  <si>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</si>
  <si>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</si>
  <si>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</si>
  <si>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</si>
  <si>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</si>
  <si>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</si>
  <si>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</si>
  <si>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</si>
  <si>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</si>
  <si>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</si>
  <si>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</si>
  <si>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</si>
  <si>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</si>
  <si>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</si>
  <si>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</si>
  <si>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</si>
  <si>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</si>
  <si>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</si>
  <si>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</si>
  <si>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</si>
  <si>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</si>
  <si>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</si>
  <si>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</si>
  <si>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</si>
  <si>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</si>
  <si>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</si>
  <si>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</si>
  <si>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</si>
  <si>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</si>
  <si>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</si>
  <si>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</si>
  <si>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</si>
  <si>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</si>
  <si>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</si>
  <si>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</si>
  <si>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</si>
  <si>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</si>
  <si>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</si>
  <si>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</si>
  <si>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</si>
  <si>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</si>
  <si>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</si>
  <si>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</si>
  <si>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</si>
  <si>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</si>
  <si>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</si>
  <si>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</si>
  <si>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</si>
  <si>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</si>
  <si>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</si>
  <si>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</si>
  <si>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</si>
  <si>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</si>
  <si>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</si>
  <si>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</si>
  <si>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</si>
  <si>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</si>
  <si>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</si>
  <si>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</si>
  <si>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</si>
  <si>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</si>
  <si>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</si>
  <si>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Наличие бассейна</t>
  </si>
  <si>
    <t>для МБДОУ дс/2</t>
  </si>
  <si>
    <t>инструктор по фк -по плаванию (0,25 на каждые 2 гр. Св. 3 лет)</t>
  </si>
  <si>
    <t>уборщик бассейна (0,5 - до 8гр занимающ,плаванием, 1 - при 9 и более групп)</t>
  </si>
  <si>
    <t>рабочий по комп.обсл.бассейна (0,5 - при бассейне и 4-8гр, 1 - при бассейне и 9 и более гр. посещ.бассейн)</t>
  </si>
  <si>
    <t>ИТОГО в части местного бюджета</t>
  </si>
  <si>
    <t>в части присмотра и ухода</t>
  </si>
  <si>
    <t>ИТОГО в части местного бюджета ФОТ в год = ставки * 6204 руб. (МРОТ) * 1,302 (начисления) * 12мес.</t>
  </si>
  <si>
    <t>ИТОГО в части местного бюджета ФОТ на 1 воспитанника в год</t>
  </si>
  <si>
    <t>поправавочный оэффициент, учитывающий количество групп в учреждении</t>
  </si>
  <si>
    <t>старше 3 лет (средняя наполняемость - 20)</t>
  </si>
  <si>
    <t>Наименование учреждения</t>
  </si>
  <si>
    <t>из них до 3 лет</t>
  </si>
  <si>
    <t xml:space="preserve">Старшая медицинская сестра </t>
  </si>
  <si>
    <t xml:space="preserve">Медицинская сестра </t>
  </si>
  <si>
    <t>Медицинская сестра диетическая</t>
  </si>
  <si>
    <t>Медицинская сестра ортаптистка</t>
  </si>
  <si>
    <t>Медицинская сестра по физиотерапии</t>
  </si>
  <si>
    <t>Медицинская сестра по массажу</t>
  </si>
  <si>
    <t>Инструктор-методист по лечебной физкультуре</t>
  </si>
  <si>
    <t>Инструктор по лечебной физкультуре</t>
  </si>
  <si>
    <t>Врач-педиатр</t>
  </si>
  <si>
    <t>Врач-офтальмолог</t>
  </si>
  <si>
    <t>Врач физиотерапевт</t>
  </si>
  <si>
    <t>Врач по лечебной физкультуре</t>
  </si>
  <si>
    <t>Врач невролог</t>
  </si>
  <si>
    <t>Итого медицинские работники</t>
  </si>
  <si>
    <t>из них врачи и медсестры</t>
  </si>
  <si>
    <t>дополнительный штат на удаленное здание</t>
  </si>
  <si>
    <t>ИТОГО примерные штаты медсестер</t>
  </si>
  <si>
    <t>ставки врачей и медсестер к сокращению (+)</t>
  </si>
  <si>
    <t>ставки</t>
  </si>
  <si>
    <t>ФЗП в месяц 211, руб.</t>
  </si>
  <si>
    <t>1группа = 0,5, 2группы = 0,75, 3-7 групп = 1</t>
  </si>
  <si>
    <t>8-12 групп = 1,5</t>
  </si>
  <si>
    <t>13-16 групп = 2</t>
  </si>
  <si>
    <t>17 и более групп = 2,5</t>
  </si>
  <si>
    <t>0,5 на 1 здание</t>
  </si>
  <si>
    <t>мед.сестра</t>
  </si>
  <si>
    <t>МБДОУ д/с № 7</t>
  </si>
  <si>
    <t>МБДОУ д/с № 20</t>
  </si>
  <si>
    <t>МБДОУ д/с № 29</t>
  </si>
  <si>
    <t>МБДОУ д/с № 62</t>
  </si>
  <si>
    <t>МБДОУ д/с № 66</t>
  </si>
  <si>
    <t>МБДОУ д/с № 68</t>
  </si>
  <si>
    <t>Итого</t>
  </si>
  <si>
    <t>МАОУ СОШ № 12</t>
  </si>
  <si>
    <t>МОБУ СОШ № 29</t>
  </si>
  <si>
    <t>МОБУ СОШ № 34</t>
  </si>
  <si>
    <t>МОБУ СОШ № 35</t>
  </si>
  <si>
    <t>МОБУ СОШ № 36</t>
  </si>
  <si>
    <t>примерные штаты по медсестрам и калькуляторам</t>
  </si>
  <si>
    <t>калькулятор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</si>
  <si>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</si>
  <si>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</si>
  <si>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</si>
  <si>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</si>
  <si>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Количество штатных единиц медицинских работников (или калькуляторов) образовательных учреждений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</si>
  <si>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</si>
  <si>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</si>
  <si>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</si>
  <si>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</si>
  <si>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</si>
  <si>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</si>
  <si>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</si>
  <si>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</si>
  <si>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9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</si>
  <si>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</si>
  <si>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</si>
  <si>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</si>
  <si>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</si>
  <si>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</si>
  <si>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</si>
  <si>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</si>
  <si>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</si>
  <si>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</si>
  <si>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</si>
  <si>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</si>
  <si>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</si>
  <si>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</si>
  <si>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</si>
  <si>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</si>
  <si>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</si>
  <si>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</si>
  <si>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</si>
  <si>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</si>
  <si>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</si>
  <si>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</si>
  <si>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</si>
  <si>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</si>
  <si>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</si>
  <si>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</si>
  <si>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</si>
  <si>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</si>
  <si>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</si>
  <si>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</si>
  <si>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</si>
  <si>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</si>
  <si>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</si>
  <si>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</si>
  <si>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</si>
  <si>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</si>
  <si>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</si>
  <si>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</si>
  <si>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</si>
  <si>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</si>
  <si>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</si>
  <si>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</si>
  <si>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</si>
  <si>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</si>
  <si>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</si>
  <si>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</si>
  <si>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</si>
  <si>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</si>
  <si>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</si>
  <si>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</si>
  <si>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</si>
  <si>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</si>
  <si>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</si>
  <si>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отдельный расчет (оплата труда в части местного бюджета)</t>
  </si>
  <si>
    <t>отдельный расчет (оплата коммунальных услуг)</t>
  </si>
  <si>
    <t>п.2.2</t>
  </si>
  <si>
    <t>п.2.3</t>
  </si>
  <si>
    <t>п.2.5</t>
  </si>
  <si>
    <t>п.2.7</t>
  </si>
  <si>
    <t>Распределение за счет средств местного бюджета^</t>
  </si>
  <si>
    <t>местный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</si>
  <si>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</si>
  <si>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</si>
  <si>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</si>
  <si>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расчет - приложение №2/5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</si>
  <si>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</si>
  <si>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</si>
  <si>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</si>
  <si>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 xml:space="preserve"> кол-во пед.часов на 1 обуч-ся в неделю</t>
  </si>
  <si>
    <t>областной бюджет</t>
  </si>
  <si>
    <t>местный бюджет</t>
  </si>
  <si>
    <t xml:space="preserve"> КОСГУ 223 "Коммунальные услуги"</t>
  </si>
  <si>
    <t>финансовое обеспечение муниципального задания</t>
  </si>
  <si>
    <t xml:space="preserve">Перечень учреждений </t>
  </si>
  <si>
    <t>223.14</t>
  </si>
  <si>
    <t>223.11</t>
  </si>
  <si>
    <t>223.13</t>
  </si>
  <si>
    <t>223.12</t>
  </si>
  <si>
    <t>водоснабжение</t>
  </si>
  <si>
    <t>водоотведение</t>
  </si>
  <si>
    <t>м3</t>
  </si>
  <si>
    <t>руб./м3</t>
  </si>
  <si>
    <t>руб.</t>
  </si>
  <si>
    <t>руб/Гкал</t>
  </si>
  <si>
    <t>руб/кВт</t>
  </si>
  <si>
    <t>кВт/ч</t>
  </si>
  <si>
    <t>руб/м3</t>
  </si>
  <si>
    <t>МАДОУ д/с №7</t>
  </si>
  <si>
    <t>МБДОУ д/с №31</t>
  </si>
  <si>
    <t>МБДОУ д/с №43</t>
  </si>
  <si>
    <t>МБДОУ д/с №59</t>
  </si>
  <si>
    <t>МБДОУ д/с № 65 "Буратино"</t>
  </si>
  <si>
    <t>МБДОУ д/с №71</t>
  </si>
  <si>
    <t>МБДОУ д/с "Здоровый ребенок"</t>
  </si>
  <si>
    <t xml:space="preserve">Водоотведение 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</si>
  <si>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</si>
  <si>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</si>
  <si>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</si>
  <si>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</si>
  <si>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</si>
  <si>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</si>
  <si>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налоги,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</si>
  <si>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</si>
  <si>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</si>
  <si>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</si>
  <si>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</si>
  <si>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</si>
  <si>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</si>
  <si>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</si>
  <si>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</si>
  <si>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</si>
  <si>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</si>
  <si>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</si>
  <si>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</si>
  <si>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КОСГУ 291 "Налоги, пошлины и сборы"</t>
  </si>
  <si>
    <t>Расчет налога на имущество на очередной финансовый год</t>
  </si>
  <si>
    <t xml:space="preserve">Ставка налога, % </t>
  </si>
  <si>
    <t>Расчет земельного налога на очередной финансовый год</t>
  </si>
  <si>
    <t>Земельный участок</t>
  </si>
  <si>
    <t>кадастровый номер</t>
  </si>
  <si>
    <t>кадастровая стоимость, руб.</t>
  </si>
  <si>
    <t>ставка налога, %</t>
  </si>
  <si>
    <t>61:58:0005211:79</t>
  </si>
  <si>
    <t>61:58:0002230:12</t>
  </si>
  <si>
    <t>Всего</t>
  </si>
  <si>
    <t>61:58:0005211:2040</t>
  </si>
  <si>
    <t>61:58:0005281:3233</t>
  </si>
  <si>
    <t>61:58:0003248:64</t>
  </si>
  <si>
    <t>61:58:0002419:74</t>
  </si>
  <si>
    <t>61:58:0002419:71</t>
  </si>
  <si>
    <t>68:58:0002244:0137</t>
  </si>
  <si>
    <t>61:58:0001077:25</t>
  </si>
  <si>
    <t>61:58:0002247:15</t>
  </si>
  <si>
    <t>61:58:0001023:1</t>
  </si>
  <si>
    <t>61:58:0003365:1</t>
  </si>
  <si>
    <t>61:58:0005042:4</t>
  </si>
  <si>
    <t>61:58:0005259:22</t>
  </si>
  <si>
    <t>61:58:0005274:2638</t>
  </si>
  <si>
    <t>61:58:0005034:60</t>
  </si>
  <si>
    <t>61:58:0004383:1</t>
  </si>
  <si>
    <t>61:58:0002009:41</t>
  </si>
  <si>
    <t>61:58:0003490:19</t>
  </si>
  <si>
    <t>61:58:0003490:21</t>
  </si>
  <si>
    <t>61:58:0003490:17</t>
  </si>
  <si>
    <t>61:58:0003490:20</t>
  </si>
  <si>
    <t>61:58:0002248:40</t>
  </si>
  <si>
    <t>61:58:0003438:13</t>
  </si>
  <si>
    <t>61:58:0004445:2</t>
  </si>
  <si>
    <t>61:58:0003438:2</t>
  </si>
  <si>
    <t>61:58:0005057:2</t>
  </si>
  <si>
    <t>61:58:0001052:4</t>
  </si>
  <si>
    <t>61:58:0003420:2</t>
  </si>
  <si>
    <t>61:58:0003278:3</t>
  </si>
  <si>
    <t>61:58:0003484:25</t>
  </si>
  <si>
    <t>61:58:0003277:22</t>
  </si>
  <si>
    <t>61:58:0003424:9</t>
  </si>
  <si>
    <t>61:58:0002009:6</t>
  </si>
  <si>
    <t>61:58:0004291:27</t>
  </si>
  <si>
    <t>61:58:0001033:6</t>
  </si>
  <si>
    <t>61:58:0005272:3</t>
  </si>
  <si>
    <t>61:58:0004329:1</t>
  </si>
  <si>
    <t>наименование учреждения</t>
  </si>
  <si>
    <t>МБДОУ Д/С № 52</t>
  </si>
  <si>
    <t>МБДОУ д/с 93</t>
  </si>
  <si>
    <t>МБДОУ д/с №100</t>
  </si>
  <si>
    <t>МБДОУ д/с №102</t>
  </si>
  <si>
    <t>округление, руб.</t>
  </si>
  <si>
    <t>Главный экономист планово-экономическим отделом</t>
  </si>
  <si>
    <t>информация по остаточной стоимости, руб.</t>
  </si>
  <si>
    <t>остаточная стоимость недвижимого имущества</t>
  </si>
  <si>
    <t>МБДОУ №36</t>
  </si>
  <si>
    <t>МБДОУ ЦРР "Ромашка"</t>
  </si>
  <si>
    <t>61:58:0005138:2</t>
  </si>
  <si>
    <t>61658:0005281:439</t>
  </si>
  <si>
    <t>61:58:0005272:1</t>
  </si>
  <si>
    <t>61:58:0003337:8</t>
  </si>
  <si>
    <t>61:58:003007</t>
  </si>
  <si>
    <t>61:58::0003277:21</t>
  </si>
  <si>
    <t>61:58:05044:04</t>
  </si>
  <si>
    <t>61:58:0005259:2</t>
  </si>
  <si>
    <t>61:58:0000000:17917</t>
  </si>
  <si>
    <t>61:58:0003186:195</t>
  </si>
  <si>
    <t>61:58:0003279:39</t>
  </si>
  <si>
    <t>61:58:0005009:18</t>
  </si>
  <si>
    <t>61:58:0005007:13</t>
  </si>
  <si>
    <t>61:58:0001117</t>
  </si>
  <si>
    <t>61:58:0005281:4504</t>
  </si>
  <si>
    <t>МБДОУ д/с №2</t>
  </si>
  <si>
    <t xml:space="preserve">Средневзвешенный тариф по теплу
</t>
  </si>
  <si>
    <t>объем тепловой энергии на год</t>
  </si>
  <si>
    <t>Бюджет на год по теплоснабжению</t>
  </si>
  <si>
    <t xml:space="preserve">Средневзвешенный тариф по газоснабжению
</t>
  </si>
  <si>
    <t>объем газоснабжения на год</t>
  </si>
  <si>
    <t>Бюджет на год по газоснабжению</t>
  </si>
  <si>
    <t xml:space="preserve">Средневзвешенный тариф по электроэнергии
</t>
  </si>
  <si>
    <t>объем электро энергии на год</t>
  </si>
  <si>
    <t>Бюджет на год по электроснабжению</t>
  </si>
  <si>
    <t xml:space="preserve">Средневзвешенный тариф по водоснабжению
</t>
  </si>
  <si>
    <t>объем водоснабжения на год</t>
  </si>
  <si>
    <t xml:space="preserve">Средневзвешенный тариф по водоотведению
</t>
  </si>
  <si>
    <t>объем водоотведения на год</t>
  </si>
  <si>
    <t>Бюджет на год по водоснабжению,водоотведению</t>
  </si>
  <si>
    <t>ИТОГО на 12 месяцев</t>
  </si>
  <si>
    <t>4=2*3</t>
  </si>
  <si>
    <t>7=5*6</t>
  </si>
  <si>
    <t>10=8*9</t>
  </si>
  <si>
    <t>15=11*12</t>
  </si>
  <si>
    <t>16=13*14</t>
  </si>
  <si>
    <t>18=15+16+17</t>
  </si>
  <si>
    <t>19=4+ 7+ 10+ 18</t>
  </si>
  <si>
    <t>КОСГУ 223.15 "Вывоз твердых коммунальных отходов"</t>
  </si>
  <si>
    <t>223.15</t>
  </si>
  <si>
    <t>вывоз мусора (ежемесячно)</t>
  </si>
  <si>
    <t>стоимость (тариф) 1 куб.м в месяц, руб.</t>
  </si>
  <si>
    <t>кол-во месяцев потребления услуги</t>
  </si>
  <si>
    <t>сумма, руб.</t>
  </si>
  <si>
    <t>5=2*3*4</t>
  </si>
  <si>
    <t>***</t>
  </si>
  <si>
    <t>Твердые коммунальные отходы</t>
  </si>
  <si>
    <t>расчет норматива коммунальных услуг по МБДОУ ЦРР "Ромашка</t>
  </si>
  <si>
    <t>дс 1, 2</t>
  </si>
  <si>
    <t>ИТОГО по коммунальным услугам (без твердых коммунальных отходов)</t>
  </si>
  <si>
    <t>организация питания в доу</t>
  </si>
  <si>
    <t>8б</t>
  </si>
  <si>
    <t>10=(п.9- п.7* п.8а* п.8б)/ п.7+ 1</t>
  </si>
  <si>
    <t>10=(п.9- п.7* п.8а* п.8б* п.8в)/ п.7+ 1</t>
  </si>
  <si>
    <t>Главный экономист планово-экономическим отдела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</si>
  <si>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2022 году</t>
  </si>
  <si>
    <t>8в</t>
  </si>
  <si>
    <t>11а</t>
  </si>
  <si>
    <t>11б</t>
  </si>
  <si>
    <t>Расчет доплаты за работу в ночное время и нерабочие праздничные дни</t>
  </si>
  <si>
    <t>кол-во раб.дней в году при 5-дневной неделе</t>
  </si>
  <si>
    <t>дн.</t>
  </si>
  <si>
    <t>кол-во раб часов в день при 5-дневной неделе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</si>
  <si>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</si>
  <si>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</si>
  <si>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</si>
  <si>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</si>
  <si>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</si>
  <si>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</si>
  <si>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</si>
  <si>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</si>
  <si>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</si>
  <si>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</si>
  <si>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</si>
  <si>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</si>
  <si>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</si>
  <si>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</si>
  <si>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</si>
  <si>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</si>
  <si>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</si>
  <si>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</si>
  <si>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</si>
  <si>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</si>
  <si>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</si>
  <si>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</si>
  <si>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</si>
  <si>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</si>
  <si>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</si>
  <si>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</si>
  <si>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</si>
  <si>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Коэффициент увеличения ФОТ на величину мат.помощи 1% (1+1/100)</t>
  </si>
  <si>
    <t>15=п.7* п.8* п.10* п.11а* п.11б* п.12* п.13* п.14</t>
  </si>
  <si>
    <t>15=п.7* п.8а* п.8б* п.10* п.11а* п.11б* п.12* п.13* п.14</t>
  </si>
  <si>
    <t>15=п.7* п.8а* п.8б* п.8в п.10* п.11а* п.11б* п.12* п.13* п.14</t>
  </si>
  <si>
    <t>п.1.1</t>
  </si>
  <si>
    <t>п.1.3</t>
  </si>
  <si>
    <t>п.1.2</t>
  </si>
  <si>
    <t>Приложение</t>
  </si>
  <si>
    <t>Расчет педагогических часов в части оплаты труда на 1 обучающегося в год по примерным данным в части областного бюджета образовательных учреждений, реализующих программу дошколного образования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</si>
  <si>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</si>
  <si>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</si>
  <si>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</si>
  <si>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МАДОУ №1</t>
  </si>
  <si>
    <t>МБДОУ №3</t>
  </si>
  <si>
    <t>МАДОУ №4</t>
  </si>
  <si>
    <t>МБДОУ №5</t>
  </si>
  <si>
    <t>МАДОУ №7</t>
  </si>
  <si>
    <t>МБДОУ №10</t>
  </si>
  <si>
    <t>МБДОУ №12</t>
  </si>
  <si>
    <t>МБДОУ №13/38</t>
  </si>
  <si>
    <t>МБДОУ №15</t>
  </si>
  <si>
    <t>МБДОУ №17</t>
  </si>
  <si>
    <t>МБДОУ №20</t>
  </si>
  <si>
    <t>МБДОУ №24</t>
  </si>
  <si>
    <t>МБДОУ №25</t>
  </si>
  <si>
    <t>МБДОУ №29</t>
  </si>
  <si>
    <t>МБДОУ №31</t>
  </si>
  <si>
    <t>МБДОУ №32</t>
  </si>
  <si>
    <t>МБДОУ №37</t>
  </si>
  <si>
    <t>МБДОУ №39</t>
  </si>
  <si>
    <t>МБДОУ №41</t>
  </si>
  <si>
    <t>МБДОУ №43</t>
  </si>
  <si>
    <t>МБДОУ №44</t>
  </si>
  <si>
    <t>МБДОУ №46</t>
  </si>
  <si>
    <t>МБДОУ №48</t>
  </si>
  <si>
    <t>МБДОУ №51</t>
  </si>
  <si>
    <t>МБДОУ №52</t>
  </si>
  <si>
    <t>МБДОУ №55</t>
  </si>
  <si>
    <t>МБДОУ №59</t>
  </si>
  <si>
    <t>МБДОУ №62</t>
  </si>
  <si>
    <t>МБДОУ №63</t>
  </si>
  <si>
    <t>МБДОУ №64</t>
  </si>
  <si>
    <t>МБДОУ №65</t>
  </si>
  <si>
    <t>МБДОУ №67</t>
  </si>
  <si>
    <t>МАДОУ №68</t>
  </si>
  <si>
    <t>МБДОУ №71</t>
  </si>
  <si>
    <t>МБДОУ №73</t>
  </si>
  <si>
    <t>МБДОУ №76</t>
  </si>
  <si>
    <t>МБДОУ №78</t>
  </si>
  <si>
    <t>МБДОУ №80</t>
  </si>
  <si>
    <t>МБДОУ №83</t>
  </si>
  <si>
    <t>МБДОУ №84</t>
  </si>
  <si>
    <t>МБДОУ №91</t>
  </si>
  <si>
    <t>МБДОУ №92</t>
  </si>
  <si>
    <t>МБДОУ №93</t>
  </si>
  <si>
    <t>МБДОУ №94</t>
  </si>
  <si>
    <t>МБДОУ №95</t>
  </si>
  <si>
    <t>МБДОУ №97</t>
  </si>
  <si>
    <t>МБДОУ №99</t>
  </si>
  <si>
    <t>МБДОУ №100</t>
  </si>
  <si>
    <t>МБДОУ №101</t>
  </si>
  <si>
    <t>МБДОУ №102</t>
  </si>
  <si>
    <t>а</t>
  </si>
  <si>
    <t>МБДОУ  ЦРР "Ромашка"</t>
  </si>
  <si>
    <t>оптимальное кол-во обучающихся на 1 учреждение (несколько учреждений)</t>
  </si>
  <si>
    <t>норма на 1 единицу товара, работы, услуги или расчет по эффективному учреждению</t>
  </si>
  <si>
    <t>6=п.2*п.3/100</t>
  </si>
  <si>
    <t>МАДОУ ЦРР "Улыбка"</t>
  </si>
  <si>
    <t>О.Л. Морозова</t>
  </si>
  <si>
    <t>О.В. Хмарина</t>
  </si>
  <si>
    <r>
      <t xml:space="preserve">Размер ставки заработной платы 3 разряда  в месяц с учетом индексации </t>
    </r>
    <r>
      <rPr>
        <sz val="9"/>
        <color rgb="FFC00000"/>
        <rFont val="Times New Roman"/>
        <family val="1"/>
        <charset val="204"/>
      </rPr>
      <t>3% с 01.10.2020</t>
    </r>
  </si>
  <si>
    <t>с 01.10.2020</t>
  </si>
  <si>
    <t>в 2021 году</t>
  </si>
  <si>
    <t>оклад с 01.10.20=</t>
  </si>
  <si>
    <t>оклад с ув на 3% с 01.10.21=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</si>
  <si>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2023 году</t>
  </si>
  <si>
    <t>ВСЕГО на год, проект, руб.</t>
  </si>
  <si>
    <t>контрольная сумма</t>
  </si>
  <si>
    <t>контрольная сумма, год, руб.</t>
  </si>
  <si>
    <t>контрольная сумма, год, тыс.руб.</t>
  </si>
  <si>
    <t xml:space="preserve"> год, руб.</t>
  </si>
  <si>
    <t xml:space="preserve"> год, тыс.руб.</t>
  </si>
  <si>
    <t>понижающий коэффициент к утвержденому бюджету</t>
  </si>
  <si>
    <t>плата в связи с превышением нормативов сброса сточных вод</t>
  </si>
  <si>
    <t>Исполнитель: Волошина Е.</t>
  </si>
  <si>
    <t>тел. 64-36-62</t>
  </si>
  <si>
    <t>среднемесячное количество куб. метров твердых отходов</t>
  </si>
  <si>
    <t>Исполнитель: Железнякова В.Ю.</t>
  </si>
  <si>
    <t>(рублей)</t>
  </si>
  <si>
    <t>Расчет на 4 квартала</t>
  </si>
  <si>
    <t>из него</t>
  </si>
  <si>
    <t>11=(п.3/ 4кв+ п.4/ 4кв* 2кв)* п.8/100</t>
  </si>
  <si>
    <t>МБДОУ №2</t>
  </si>
  <si>
    <t>МБДОУ "Здоровый ребенок"</t>
  </si>
  <si>
    <t>61:58:004349:155</t>
  </si>
  <si>
    <t>61:58:0003490:18</t>
  </si>
  <si>
    <t>61:58:0004169:34</t>
  </si>
  <si>
    <t>61:58:02046:0004</t>
  </si>
  <si>
    <t>МАДОУ ЦРР "Улыбка" корпус А</t>
  </si>
  <si>
    <t>МАДОУ ЦРР "Улыбка" корпус Б</t>
  </si>
  <si>
    <t>МАДОУ ЦРР "Улыбка" корпус В</t>
  </si>
  <si>
    <t>61:58:0002269:0010</t>
  </si>
  <si>
    <t>61:58:0002285:0012</t>
  </si>
  <si>
    <t>61:58:003425:3</t>
  </si>
  <si>
    <t>61:58:0005270:507</t>
  </si>
  <si>
    <t>в том числе в зависимости от доли распределения калорийности суточной потребности по приемам пищи (табл.3, 4 в прил.10, прил.12  СанПиН 2.3/2.4.3590-20) (руб.)</t>
  </si>
  <si>
    <t>Количество продуктов в зависимости от возраста обучающихся (прил.7 СанПиН 2.3/2.4.3590-20)</t>
  </si>
  <si>
    <t>доли распределения суточной потребности по приемам пищи (табл.3, 4 в прил.10, прил.12  СанПиН 2.3/2.4.3590-20) - для 11-12 часового пребывания (завтрак, 2 завтрак, обед, полдник, ужин), %</t>
  </si>
  <si>
    <t>доли распределения суточной потребности по приемам пищи (табл.3, 4 в прил.10, прил.12  СанПиН 2.3/2.4.3590-20) - для 4-5 часового пребывания (завтрак или уплотненный полдник), %</t>
  </si>
  <si>
    <t>Приложение № 2/3</t>
  </si>
  <si>
    <t>Приложение № 2/4</t>
  </si>
  <si>
    <t>2023 год величина базового норматива затрат на 1 услугу в год (руб.)</t>
  </si>
  <si>
    <t>Коэффициент увеличения ФОТ на величину компенсационных выплат - доплаты за работу в ночное время и нерабочие праздничные дни (1+0,2295)</t>
  </si>
  <si>
    <t>2=п.3* 247дн</t>
  </si>
  <si>
    <t>5=п.4/ 247дн</t>
  </si>
  <si>
    <t>7=п.6/ 247дн</t>
  </si>
  <si>
    <t>7а=п.6а/ 247дн</t>
  </si>
  <si>
    <t>9=п.8/ 247дн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</si>
  <si>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</si>
  <si>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</si>
  <si>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субсидии, полученной из местного бюджета в отчетном (предыдущем) финансовом году, на финансовое обеспечение выполнения муниципального задания, руб.</t>
  </si>
  <si>
    <t>объем доходов от платной деятельности, полученных в отчетном (предыдщем) году, руб.</t>
  </si>
  <si>
    <t>отклонение по налогу</t>
  </si>
  <si>
    <t>б</t>
  </si>
  <si>
    <t>с</t>
  </si>
  <si>
    <t>д</t>
  </si>
  <si>
    <t>д*а</t>
  </si>
  <si>
    <t>б/(б+с)</t>
  </si>
  <si>
    <t>дс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</si>
  <si>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</si>
  <si>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</si>
  <si>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</si>
  <si>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</si>
  <si>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</si>
  <si>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</si>
  <si>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</si>
  <si>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</si>
  <si>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группы общеразвивающей направленности, одновозрастные группы, дети от 3 до 8 лет, группы круглосуточного пребывания</t>
  </si>
  <si>
    <t>дети с туберкулезной интоксикацией (100% льгота, дети от 3 лет до 8 лет, группы круглосуточного пребывания)</t>
  </si>
  <si>
    <t xml:space="preserve">дети-сироты и дети, оставшиеся без попечения родителей (100% льгота, дети от 3 лет до 8 лет, группы круглосуточного пребывания) </t>
  </si>
  <si>
    <t>дети-инвалиды (100% льгота, дети от 3 лет до 8 лет, группы круглосуточного пребывания)</t>
  </si>
  <si>
    <t>Физические лица льготных категорий, определяемых учредителем (% льгота, дети от 3 лет до 8 лет, группы круглосуточного пребывания)</t>
  </si>
  <si>
    <t>801011О.99.0.БВ24ДН84000</t>
  </si>
  <si>
    <t>853211О.99.0.БВ19АБ42000</t>
  </si>
  <si>
    <t>853211О.99.0.БВ19АБ00000</t>
  </si>
  <si>
    <t>853211О.99.0.БВ19АА16000</t>
  </si>
  <si>
    <t>853211О.99.0.БВ19АГ10000</t>
  </si>
  <si>
    <t>853211О.99.0.БВ19АА58000</t>
  </si>
  <si>
    <t>Образовательная программа (за исключением адаптированной) в группе круглосуточного пребывания, обучающиеся от 3 лет до 8 лет</t>
  </si>
  <si>
    <t>24-часового пребывания</t>
  </si>
  <si>
    <t>Расходы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 для определения размера платы, взимаемой с родителей (законных представителей)</t>
  </si>
  <si>
    <t>(из расчета 247 рабочих дней в году)</t>
  </si>
  <si>
    <r>
      <t xml:space="preserve">Товары хозяйственно-бытового назначения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средства, хоз.инвентарь)</t>
    </r>
  </si>
  <si>
    <r>
      <t xml:space="preserve">из них товары хозяйственно-бытового назначения в составе родительской платы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средства)</t>
    </r>
  </si>
  <si>
    <r>
      <t xml:space="preserve">Нормативные затраты на оказание услуги по </t>
    </r>
    <r>
      <rPr>
        <b/>
        <u/>
        <sz val="11"/>
        <color theme="1"/>
        <rFont val="Times New Roman"/>
        <family val="1"/>
        <charset val="204"/>
      </rPr>
      <t>присмотру и уходу</t>
    </r>
    <r>
      <rPr>
        <b/>
        <sz val="11"/>
        <color theme="1"/>
        <rFont val="Times New Roman"/>
        <family val="1"/>
        <charset val="204"/>
      </rPr>
      <t xml:space="preserve"> за детьми в образовательных организациях, реализующих программу дошкольного образования, руб.</t>
    </r>
  </si>
  <si>
    <r>
      <t xml:space="preserve">из них: нормативные затраты, входящие в состав </t>
    </r>
    <r>
      <rPr>
        <b/>
        <u/>
        <sz val="11"/>
        <color theme="1"/>
        <rFont val="Times New Roman"/>
        <family val="1"/>
        <charset val="204"/>
      </rPr>
      <t>родительской платы</t>
    </r>
    <r>
      <rPr>
        <b/>
        <sz val="11"/>
        <color theme="1"/>
        <rFont val="Times New Roman"/>
        <family val="1"/>
        <charset val="204"/>
      </rPr>
      <t>, в части питания, бутилированной воды, средств хозяйственно-бытового назначения, руб.</t>
    </r>
  </si>
  <si>
    <r>
      <t xml:space="preserve">Максимальный размер род. платы для 12-часового пребывания, </t>
    </r>
    <r>
      <rPr>
        <b/>
        <sz val="8"/>
        <color theme="1"/>
        <rFont val="Times New Roman"/>
        <family val="1"/>
        <charset val="204"/>
      </rPr>
      <t>утв пост Пр-ва РО № 586 от 17.08.16</t>
    </r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</si>
  <si>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родительской платы к нормативным затратам, входящим в состав род.платы</t>
    </r>
    <r>
      <rPr>
        <sz val="11"/>
        <color theme="1"/>
        <rFont val="Times New Roman"/>
        <family val="1"/>
        <charset val="204"/>
      </rPr>
      <t xml:space="preserve"> (</t>
    </r>
    <r>
      <rPr>
        <sz val="8"/>
        <color theme="1"/>
        <rFont val="Times New Roman"/>
        <family val="1"/>
        <charset val="204"/>
      </rPr>
      <t>для п.2.3 порядка к пост.№529 от 14.03.2016</t>
    </r>
    <r>
      <rPr>
        <sz val="11"/>
        <color theme="1"/>
        <rFont val="Times New Roman"/>
        <family val="1"/>
        <charset val="204"/>
      </rPr>
      <t>)</t>
    </r>
  </si>
  <si>
    <r>
      <t xml:space="preserve">Справочно: коэффициент, </t>
    </r>
    <r>
      <rPr>
        <sz val="9"/>
        <color theme="1"/>
        <rFont val="Times New Roman"/>
        <family val="1"/>
        <charset val="204"/>
      </rPr>
      <t>определяющий соотношение местного бюджета к нормативным затратам, входящим в состав род.платы</t>
    </r>
  </si>
  <si>
    <t>Справочно: размер местного бюджета по присмотру и уходу, руб.</t>
  </si>
  <si>
    <t>Доля энергетической ценности суточного рациона по приемам пищи, %</t>
  </si>
  <si>
    <t>Расчет размера нормативных затрат, входящих в состав родительской платы, для детей с ОВЗ при бесплатном двухразовом питании на завтрак и второй завтрак</t>
  </si>
  <si>
    <t>на питание</t>
  </si>
  <si>
    <t>на прочие затраты</t>
  </si>
  <si>
    <t>для детей с дневным пребыванием 12 и 24 часов (табл.3, 4 в прил.10, прил.12 СанПиН 2.3/2.4.3590-20)</t>
  </si>
  <si>
    <t>для 24 часов</t>
  </si>
  <si>
    <t>для 4 часов (п.12 СанПиН 2.3/2.4.3590-20)</t>
  </si>
  <si>
    <t>Затраты за счет  родительской платы</t>
  </si>
  <si>
    <t>Затраты за счет местного бюджета</t>
  </si>
  <si>
    <t>% льготы по родительской плате для детей с ОВЗ</t>
  </si>
  <si>
    <t>в день на 1 ребенка</t>
  </si>
  <si>
    <t>завтрак</t>
  </si>
  <si>
    <t>2 завтрак</t>
  </si>
  <si>
    <t>обед</t>
  </si>
  <si>
    <t>уплотненный полдник (полдник + ужин)</t>
  </si>
  <si>
    <t>2 ужин</t>
  </si>
  <si>
    <t>всего - завтрак</t>
  </si>
  <si>
    <t>питание (обед+ уплотненный полдник+2ужин)</t>
  </si>
  <si>
    <t>прочие затраты</t>
  </si>
  <si>
    <t>двухразовое питание (завтрак+ 2завтрак)</t>
  </si>
  <si>
    <t>А</t>
  </si>
  <si>
    <t>16= п.17/ п.15</t>
  </si>
  <si>
    <t>17=п.15* п.16</t>
  </si>
  <si>
    <t>18=п.3* п.16</t>
  </si>
  <si>
    <t>19=п.17- п.18</t>
  </si>
  <si>
    <t>Б=1-п.16</t>
  </si>
  <si>
    <t>В=п.12-п.17</t>
  </si>
  <si>
    <t>20=п.21+ п.22+ п.23+ п.24+ п.25</t>
  </si>
  <si>
    <t>26=п.21</t>
  </si>
  <si>
    <t>27=п.28+п.29</t>
  </si>
  <si>
    <t>28=п.3* (п.23+п.24+п.25)/ 100*п.16</t>
  </si>
  <si>
    <t>29=(п.15-п.3)* п.16</t>
  </si>
  <si>
    <t>30=п.31+п.32</t>
  </si>
  <si>
    <t>31=п.3-п.28</t>
  </si>
  <si>
    <t>32=п.15- п.3-п.29</t>
  </si>
  <si>
    <t>33=(п.17-п.27)/ п.17* 100</t>
  </si>
  <si>
    <t>Расчет для 4 часового пребывания:</t>
  </si>
  <si>
    <t>Расчет для 12 часового пребывания:</t>
  </si>
  <si>
    <t>Расчет для 24 часового пребывания:</t>
  </si>
  <si>
    <t>Заместитель заведующего планово-экономическим отделом</t>
  </si>
  <si>
    <t>В.А.Надолинская</t>
  </si>
  <si>
    <t>Исп.Воронина О.Ю.</t>
  </si>
  <si>
    <t>размер 1 услуги, руб.</t>
  </si>
  <si>
    <t>в год на 1 ребенка</t>
  </si>
  <si>
    <t>Размер родительской платы с учетом коэффициента (в постановлении), руб.</t>
  </si>
  <si>
    <t>Размер для воспитанников до 3 лет в группах 4-часового пребывания</t>
  </si>
  <si>
    <t>Размер для воспитанников старше 3 лет в группах 4-часового пребывания</t>
  </si>
  <si>
    <t>Размер для воспитанников до 3 лет в группах 12-часового пребывания</t>
  </si>
  <si>
    <t>Размер для воспитанников старше 3 лет в группах 12-часового пребывания</t>
  </si>
  <si>
    <t>Размер для воспитанников до 3 лет в группах 24-часового пребывания</t>
  </si>
  <si>
    <t>Размер для воспитанников старше 3 лет в группах 24-часового пребывания</t>
  </si>
  <si>
    <t>без льгот</t>
  </si>
  <si>
    <t>со льготой 30%</t>
  </si>
  <si>
    <t>Размер родительской платы в год, руб.</t>
  </si>
  <si>
    <t>со льготой 100%</t>
  </si>
  <si>
    <t>Стоимость присмотра ухода за счет местного бюджета, руб.</t>
  </si>
  <si>
    <t>20=п.17*247дн</t>
  </si>
  <si>
    <t>21=п.17*247дн-п.17*247дн*0,3</t>
  </si>
  <si>
    <t>22=п.10-п.20</t>
  </si>
  <si>
    <t>23=п.10-п.21</t>
  </si>
  <si>
    <t>24=п.10</t>
  </si>
  <si>
    <t>25=п.22* коэфф. посещ</t>
  </si>
  <si>
    <t>26=п.23* коэфф. посещ</t>
  </si>
  <si>
    <t>27=п.24* коэфф. посещ</t>
  </si>
  <si>
    <t>физические лица за исключением льготных категорий (полная родительская оплата, дети до 3 лет, группа полного дня)</t>
  </si>
  <si>
    <t>физические лица за исключением льготных категорий (полная родительская оплата, дети от 3 лет до 8 лет, группа полного дня)</t>
  </si>
  <si>
    <t>физические лица за исключением льготных категорий (полная родительская оплата, дети от 3 лет до 8 лет, группы круглосуточного пребывания)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</si>
  <si>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 по ценам 2018 года</t>
  </si>
  <si>
    <t>для 8-10 часового пребывания (завтрак, 2 завтрак, обед, полдник) - 75%</t>
  </si>
  <si>
    <t>11=п.5 * 0,75</t>
  </si>
  <si>
    <t>12=п.6* 0,75</t>
  </si>
  <si>
    <t>13=п.5 * 0,25</t>
  </si>
  <si>
    <t>14=п.6* 0,25</t>
  </si>
  <si>
    <t>Норма обеспечения бутилированной водой воспитанников дошкольных образовательных учреждений в 2015 году</t>
  </si>
  <si>
    <t>доли распределения суточной потребности по приемам пищи (табл.3, 4 в прил.10, прил.12  СанПиН 2.3/2.4.3590-20) - для 24 часового пребывания (завтрак, 2 завтрак, обед, полдник, ужин, 2 ужин), %</t>
  </si>
  <si>
    <t>стоимость всего на одного воспитанника в год для 24-часового пребывания, руб.</t>
  </si>
  <si>
    <t>Минимальная норма обеспечения мягким инвентарем воспитанников дошкольных образовательных учреждений в 2015 году</t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</si>
  <si>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</si>
  <si>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r>
      <t xml:space="preserve">стоимость всего на одного воспитанника в год для 24-часового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24 часам 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</si>
  <si>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в 2015 году</t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</si>
  <si>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24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</si>
  <si>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>а также величина базовых нормативов затрат по муниципальным дошкольным образовательным учреждениям на 2022 год и плановый период 2023-2024</t>
  </si>
  <si>
    <t>от 30.12.2021 № 1821</t>
  </si>
  <si>
    <t>2024 год величина базового норматива затрат на 1 услугу в год (руб.)</t>
  </si>
  <si>
    <t>Расшифровка к проекту бюджета на 2022-2024 годы в части местного бюджета</t>
  </si>
  <si>
    <t>тел.64-35-88</t>
  </si>
  <si>
    <t>Расшифровка к бюджету на 2022-2024 годы в части местного бюджета</t>
  </si>
  <si>
    <t>Расшифровка к проекту бюджета на 2022 -2024 год в части местного бюджета</t>
  </si>
  <si>
    <t>Сумма налога, уплаченного в отчетном финансовом году (в 2020 году - уплачено за 4 квартал 2018 и 1,2,3 кварталы 2020), руб.</t>
  </si>
  <si>
    <t>Сумма налога, подлежащего уплате, в текущем финансовом году (в 2021 году - за 4 квартал 2020и за 1,2,3 квартал 2021), руб.</t>
  </si>
  <si>
    <t>Прогнозируемая сумма налога исходя из остаточной стоимости, подлежащего уплате в очередном финансовом 2022 году, руб.</t>
  </si>
  <si>
    <t>Прогнозируемая сумма налога исходя из остаточной стоимости, подлежащего уплате в очередном финансовом 2022 году, тыс.руб.</t>
  </si>
  <si>
    <r>
      <t xml:space="preserve">остаточная стоимость недвижимого имущества, переданного в оперативное управление </t>
    </r>
    <r>
      <rPr>
        <b/>
        <u/>
        <sz val="12"/>
        <color rgb="FFC00000"/>
        <rFont val="Times New Roman"/>
        <family val="1"/>
        <charset val="204"/>
      </rPr>
      <t>начиная с 01.01.2021</t>
    </r>
  </si>
  <si>
    <t>отчетного финансового года на 01.01.2021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</si>
  <si>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01.07.2021</t>
    </r>
  </si>
  <si>
    <t>очередного финансового года                            (оценка 2022)</t>
  </si>
  <si>
    <t>28 887,50</t>
  </si>
  <si>
    <t>Сумма налога, уплаченного в отчетном финансовом году (в 2020 году), руб.</t>
  </si>
  <si>
    <t>Сумма налога, подлежащего уплате, в текущем финансовом году (за 4 квартал 2020 и за 1,2,3 квартал 2021), руб.</t>
  </si>
  <si>
    <t xml:space="preserve">Сумма исчисленного земельного налога, подлежащего уплате, в очередном финансовом году (в 2022 году), руб. </t>
  </si>
  <si>
    <t xml:space="preserve">Сумма исчисленного земельного налога, подлежащего уплате, в очередном финансовом году (в 2022 году), тыс.руб. </t>
  </si>
  <si>
    <t>959 480,00</t>
  </si>
  <si>
    <t>61:58:0005281:3179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</si>
  <si>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2022 = 1,01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</si>
  <si>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2022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</si>
  <si>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2023 = 1,01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</si>
  <si>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2023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</si>
  <si>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1,01</t>
    </r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</si>
  <si>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2024 году</t>
  </si>
  <si>
    <t>в 2022, 2023, 2024 годах</t>
  </si>
  <si>
    <t>ФОТ работников</t>
  </si>
  <si>
    <t xml:space="preserve">Норма часов педагогической работы воспитателя за ставку заработной платы </t>
  </si>
  <si>
    <t>Коэффициент, учитывающий начисления на выплаты по оплате труда</t>
  </si>
  <si>
    <t>За индивидуальное обучение на дому больных детей-хроников и  детей, находящихся на длительном лечении</t>
  </si>
  <si>
    <t>Коэффициент за коррекцию</t>
  </si>
  <si>
    <t>Коэффициент удорожания</t>
  </si>
  <si>
    <t>фот на 1 пед.ставку</t>
  </si>
  <si>
    <t>Педработники</t>
  </si>
  <si>
    <t>АУП, УВП и прочие</t>
  </si>
  <si>
    <t>Очная форма обучения</t>
  </si>
  <si>
    <t>Размер должностного оклада воспитателя с учетом индексации</t>
  </si>
  <si>
    <t>Количество ставок, финансируемых из средств областного бюджета на учреждение из расчета 8 групп в учреждении</t>
  </si>
  <si>
    <t>из них количество ставок воспитателей</t>
  </si>
  <si>
    <t>количество ставок руководителей</t>
  </si>
  <si>
    <t>количество ставок педагогического персонала с учетом воспитателей</t>
  </si>
  <si>
    <r>
      <t xml:space="preserve">Учитывающий соотношение кол-ва дней невыходов (отпуск - 42дн. </t>
    </r>
    <r>
      <rPr>
        <sz val="9"/>
        <color indexed="60"/>
        <rFont val="Times New Roman"/>
        <family val="2"/>
        <charset val="204"/>
      </rPr>
      <t>или 56 дн. для компенсир</t>
    </r>
    <r>
      <rPr>
        <sz val="9"/>
        <color indexed="8"/>
        <rFont val="Times New Roman"/>
        <family val="2"/>
        <charset val="204"/>
      </rPr>
      <t>, бол/лист = 3дн) к кол-ву календарных дней в году (365дн.)</t>
    </r>
  </si>
  <si>
    <r>
      <t xml:space="preserve">Размер МРОТ </t>
    </r>
    <r>
      <rPr>
        <sz val="9"/>
        <color rgb="FFC00000"/>
        <rFont val="Times New Roman"/>
        <family val="1"/>
        <charset val="204"/>
      </rPr>
      <t>с 01.01.2022 = 13890 руб. в месяц</t>
    </r>
  </si>
  <si>
    <t>количество ставок АУП, УВП и ОП без руководителей и пед работников</t>
  </si>
  <si>
    <t>ФОТ руководителей</t>
  </si>
  <si>
    <t>Всего ФОТ воспитателей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</si>
  <si>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2022 = 1+ 4/ 100/ 12мес* 3мес = 1,01</t>
    </r>
  </si>
  <si>
    <r>
      <t>Размер должностного оклада воспитателя с</t>
    </r>
    <r>
      <rPr>
        <sz val="12"/>
        <color rgb="FFC00000"/>
        <rFont val="Times New Roman"/>
        <family val="1"/>
        <charset val="204"/>
      </rPr>
      <t xml:space="preserve"> 01.01.2022</t>
    </r>
  </si>
  <si>
    <r>
      <t xml:space="preserve">размер МРОТ в месяц </t>
    </r>
    <r>
      <rPr>
        <sz val="12"/>
        <color rgb="FFC00000"/>
        <rFont val="Times New Roman"/>
        <family val="1"/>
        <charset val="204"/>
      </rPr>
      <t>с 01.01.2022</t>
    </r>
  </si>
  <si>
    <t>ФОТ АУП, УВП, ОП</t>
  </si>
  <si>
    <t>Всего ФОТ прочих пед работников</t>
  </si>
  <si>
    <r>
      <t>размер среднемесячной зарплаты 1-го заведующего с</t>
    </r>
    <r>
      <rPr>
        <sz val="12"/>
        <color rgb="FFC00000"/>
        <rFont val="Times New Roman"/>
        <family val="1"/>
        <charset val="204"/>
      </rPr>
      <t xml:space="preserve"> 01.01.2022</t>
    </r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</si>
  <si>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1,302)</t>
    </r>
  </si>
  <si>
    <r>
      <t xml:space="preserve">Всего ФОТ заведующего, заместителей и главного бухгалтера учреждения </t>
    </r>
    <r>
      <rPr>
        <sz val="9"/>
        <color theme="1"/>
        <rFont val="Times New Roman"/>
        <family val="1"/>
        <charset val="204"/>
      </rPr>
      <t>(фот рук-ля + фот рук-ля * кол-во ставок зам.рук-лей минус 1 ст * 0,80 среднее снижение между 10-30%) * 1,302)</t>
    </r>
  </si>
  <si>
    <r>
      <t xml:space="preserve">Коэффициент увеличения ФОТ на величину компенсационных и стимулирующих выплат </t>
    </r>
    <r>
      <rPr>
        <sz val="9"/>
        <color theme="1"/>
        <rFont val="Times New Roman"/>
        <family val="1"/>
        <charset val="204"/>
      </rPr>
      <t>(по-среднему: категория (10+25)/2 = 17,5% + выслуга (10+15+20)/3 = 15% - всего 32,5% или 1,325; дополнительно для обучение детей с овз = 15% - всего 32,5+15 = 47,5% или 1,475)</t>
    </r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</si>
  <si>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2022 год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</si>
  <si>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2023 = 1+ 4/ 100/ 12мес* 3мес = 1,01</t>
    </r>
  </si>
  <si>
    <t xml:space="preserve">Учитывающий 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</si>
  <si>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1+ 4/ 100/ 12мес* 3мес = 1,01</t>
    </r>
  </si>
  <si>
    <t>Распределение за счет средств местного бюджета</t>
  </si>
  <si>
    <t>Распределение за счет средств областного бюджета</t>
  </si>
  <si>
    <t>фот в прил 2.1</t>
  </si>
  <si>
    <t>Дополнительно</t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</si>
  <si>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2021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</si>
  <si>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2022 году</t>
    </r>
    <r>
      <rPr>
        <sz val="10"/>
        <color indexed="8"/>
        <rFont val="Times New Roman"/>
        <family val="1"/>
        <charset val="204"/>
      </rPr>
      <t>, руб</t>
    </r>
  </si>
  <si>
    <r>
      <t>коэффициент совместительства (среднесписочная численность пед.работников п</t>
    </r>
    <r>
      <rPr>
        <sz val="10"/>
        <rFont val="Times New Roman"/>
        <family val="1"/>
        <charset val="204"/>
      </rPr>
      <t>о</t>
    </r>
    <r>
      <rPr>
        <sz val="10"/>
        <color theme="1"/>
        <rFont val="Times New Roman"/>
        <family val="1"/>
        <charset val="204"/>
      </rPr>
      <t xml:space="preserve"> ЗП-образование н</t>
    </r>
    <r>
      <rPr>
        <sz val="10"/>
        <rFont val="Times New Roman"/>
        <family val="1"/>
        <charset val="204"/>
      </rPr>
      <t>а</t>
    </r>
    <r>
      <rPr>
        <sz val="10"/>
        <color indexed="60"/>
        <rFont val="Times New Roman"/>
        <family val="1"/>
        <charset val="204"/>
      </rPr>
      <t xml:space="preserve"> 30.12.2021 года - 1016,2 ед. </t>
    </r>
    <r>
      <rPr>
        <sz val="10"/>
        <rFont val="Times New Roman"/>
        <family val="1"/>
        <charset val="204"/>
      </rPr>
      <t>/</t>
    </r>
    <r>
      <rPr>
        <sz val="10"/>
        <color indexed="6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штатная численность пед.работников</t>
    </r>
    <r>
      <rPr>
        <sz val="10"/>
        <color indexed="6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на </t>
    </r>
    <r>
      <rPr>
        <sz val="10"/>
        <color indexed="60"/>
        <rFont val="Times New Roman"/>
        <family val="1"/>
        <charset val="204"/>
      </rPr>
      <t>01.09.2021 - 1323,62 ед. = 0,767743)</t>
    </r>
  </si>
  <si>
    <r>
      <t>32 = письмо МОРО от</t>
    </r>
    <r>
      <rPr>
        <sz val="10"/>
        <color indexed="60"/>
        <rFont val="Times New Roman"/>
        <family val="1"/>
        <charset val="204"/>
      </rPr>
      <t xml:space="preserve"> 15.12.2021 № 24/5.3-20047</t>
    </r>
  </si>
  <si>
    <r>
      <t>33 = письмо МОРО от</t>
    </r>
    <r>
      <rPr>
        <sz val="10"/>
        <color indexed="60"/>
        <rFont val="Times New Roman"/>
        <family val="1"/>
        <charset val="204"/>
      </rPr>
      <t xml:space="preserve"> 15.12.2021 № 24/5.3-20047</t>
    </r>
  </si>
  <si>
    <t>34=п.33- п.9* п.11</t>
  </si>
  <si>
    <t>35= среднеспис. числ-ть пед. работников / штат. числ-ть пед. работников</t>
  </si>
  <si>
    <t>ФОТ работников с учетом дополнительных средств на указ</t>
  </si>
  <si>
    <t>Педработники с учетом дополнительных средств на указ</t>
  </si>
  <si>
    <t>Дополнительный норматив на ФОТ педработников на реализацию указа на 1 услугу в год, руб.</t>
  </si>
  <si>
    <t>36=п.34* п.35</t>
  </si>
  <si>
    <t>2а</t>
  </si>
  <si>
    <t>1=а.2+а.3</t>
  </si>
  <si>
    <t>2=п.2а+п.37</t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</si>
  <si>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пед.работника в месяц без начислений</t>
    </r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</si>
  <si>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основного пед.работника в месяц без начислений</t>
    </r>
  </si>
  <si>
    <t>3=п.3п</t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</si>
  <si>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2023 году</t>
    </r>
    <r>
      <rPr>
        <sz val="10"/>
        <color indexed="8"/>
        <rFont val="Times New Roman"/>
        <family val="1"/>
        <charset val="204"/>
      </rPr>
      <t>, руб</t>
    </r>
  </si>
</sst>
</file>

<file path=xl/styles.xml><?xml version="1.0" encoding="utf-8"?>
<styleSheet xmlns="http://schemas.openxmlformats.org/spreadsheetml/2006/main">
  <numFmts count="2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0"/>
    <numFmt numFmtId="168" formatCode="#,##0.0"/>
    <numFmt numFmtId="169" formatCode="0.00000"/>
    <numFmt numFmtId="170" formatCode="0.0"/>
    <numFmt numFmtId="171" formatCode="0.000000"/>
    <numFmt numFmtId="172" formatCode="#,##0.00_ ;[Red]\-#,##0.00\ "/>
    <numFmt numFmtId="173" formatCode="#,##0.000000"/>
    <numFmt numFmtId="174" formatCode="#,##0.0000000000"/>
    <numFmt numFmtId="175" formatCode="[$-419]General"/>
    <numFmt numFmtId="176" formatCode="#,##0.00000"/>
    <numFmt numFmtId="177" formatCode="0.00000000"/>
    <numFmt numFmtId="178" formatCode="#,##0.0000_ ;[Red]\-#,##0.0000\ "/>
    <numFmt numFmtId="179" formatCode="#,##0.0000"/>
    <numFmt numFmtId="180" formatCode="#,##0.0_ ;[Red]\-#,##0.0\ "/>
    <numFmt numFmtId="181" formatCode="#,##0.000000_ ;[Red]\-#,##0.000000\ "/>
    <numFmt numFmtId="182" formatCode="_-* #,##0.0_р_._-;\-* #,##0.0_р_._-;_-* &quot;-&quot;??_р_._-;_-@_-"/>
    <numFmt numFmtId="183" formatCode="_-* #,##0.0_р_._-;\-* #,##0.0_р_._-;_-* \-??_р_._-;_-@_-"/>
  </numFmts>
  <fonts count="16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sz val="10"/>
      <color rgb="FF0070C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name val="Arial Cyr"/>
      <family val="2"/>
      <charset val="204"/>
    </font>
    <font>
      <i/>
      <sz val="11"/>
      <color rgb="FF7F7F7F"/>
      <name val="Calibri"/>
      <family val="2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sz val="9"/>
      <name val="Arial"/>
      <family val="2"/>
      <charset val="204"/>
    </font>
    <font>
      <b/>
      <u/>
      <sz val="12"/>
      <name val="Times New Roman"/>
      <family val="1"/>
      <charset val="204"/>
    </font>
    <font>
      <sz val="7"/>
      <name val="Arial"/>
      <family val="2"/>
      <charset val="204"/>
    </font>
    <font>
      <sz val="12"/>
      <color rgb="FF7030A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0"/>
      <color rgb="FF0070C0"/>
      <name val="Calibri"/>
      <family val="2"/>
      <charset val="204"/>
    </font>
    <font>
      <sz val="11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1"/>
      <color rgb="FF0070C0"/>
      <name val="Calibri"/>
      <family val="2"/>
      <charset val="204"/>
    </font>
    <font>
      <sz val="12"/>
      <color rgb="FF00B05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indexed="3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1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sz val="9"/>
      <color rgb="FFC00000"/>
      <name val="Calibri"/>
      <family val="2"/>
      <charset val="204"/>
      <scheme val="minor"/>
    </font>
    <font>
      <sz val="11"/>
      <color rgb="FF7030A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Times New Roman"/>
      <family val="1"/>
      <charset val="204"/>
    </font>
    <font>
      <b/>
      <u/>
      <sz val="12"/>
      <color rgb="FFC00000"/>
      <name val="Times New Roman"/>
      <family val="1"/>
      <charset val="204"/>
    </font>
    <font>
      <b/>
      <sz val="14"/>
      <color rgb="FF0070C0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0"/>
      <color rgb="FFFF0000"/>
      <name val="Calibri"/>
      <family val="2"/>
      <charset val="204"/>
    </font>
    <font>
      <b/>
      <sz val="9"/>
      <color rgb="FF0070C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color indexed="30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sz val="11"/>
      <color indexed="30"/>
      <name val="Times New Roman"/>
      <family val="1"/>
      <charset val="204"/>
    </font>
    <font>
      <sz val="9"/>
      <name val="Calibri"/>
      <family val="2"/>
      <charset val="204"/>
    </font>
    <font>
      <b/>
      <sz val="9"/>
      <color rgb="FF0070C0"/>
      <name val="Calibri"/>
      <family val="2"/>
      <charset val="204"/>
    </font>
    <font>
      <b/>
      <sz val="9"/>
      <color indexed="30"/>
      <name val="Calibri"/>
      <family val="2"/>
      <charset val="204"/>
    </font>
    <font>
      <b/>
      <sz val="9"/>
      <color indexed="21"/>
      <name val="Calibri"/>
      <family val="2"/>
      <charset val="204"/>
    </font>
    <font>
      <b/>
      <sz val="9"/>
      <name val="Calibri"/>
      <family val="2"/>
      <charset val="204"/>
    </font>
    <font>
      <b/>
      <sz val="11"/>
      <color rgb="FF7030A0"/>
      <name val="Calibri"/>
      <family val="2"/>
      <charset val="204"/>
    </font>
    <font>
      <sz val="9"/>
      <color rgb="FF0070C0"/>
      <name val="Calibri"/>
      <family val="2"/>
      <charset val="204"/>
    </font>
    <font>
      <b/>
      <sz val="9"/>
      <color rgb="FFC00000"/>
      <name val="Calibri"/>
      <family val="2"/>
      <charset val="204"/>
    </font>
    <font>
      <sz val="9"/>
      <color rgb="FF000000"/>
      <name val="Calibri"/>
      <family val="2"/>
      <charset val="204"/>
    </font>
    <font>
      <sz val="9"/>
      <color indexed="30"/>
      <name val="Calibri"/>
      <family val="2"/>
      <charset val="204"/>
    </font>
    <font>
      <sz val="9"/>
      <color rgb="FFC00000"/>
      <name val="Calibri"/>
      <family val="2"/>
      <charset val="204"/>
    </font>
    <font>
      <sz val="9"/>
      <color indexed="8"/>
      <name val="Calibri"/>
      <family val="2"/>
      <charset val="204"/>
    </font>
    <font>
      <sz val="9"/>
      <color theme="1"/>
      <name val="Calibri"/>
      <family val="2"/>
      <charset val="204"/>
    </font>
    <font>
      <sz val="9"/>
      <color indexed="60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9"/>
      <color indexed="8"/>
      <name val="Times New Roman"/>
      <family val="2"/>
      <charset val="204"/>
    </font>
    <font>
      <sz val="12"/>
      <color rgb="FFC00000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4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5FDB1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rgb="FFFBFBA7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FCC00"/>
      </patternFill>
    </fill>
    <fill>
      <patternFill patternType="solid">
        <fgColor rgb="FFFFFF00"/>
        <bgColor rgb="FFFFF200"/>
      </patternFill>
    </fill>
    <fill>
      <patternFill patternType="solid">
        <fgColor rgb="FFFEBEE9"/>
        <bgColor indexed="64"/>
      </patternFill>
    </fill>
    <fill>
      <patternFill patternType="solid">
        <fgColor rgb="FFE8EC42"/>
        <bgColor indexed="64"/>
      </patternFill>
    </fill>
    <fill>
      <patternFill patternType="solid">
        <fgColor rgb="FFCCFFCC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106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" fillId="0" borderId="0"/>
    <xf numFmtId="0" fontId="5" fillId="0" borderId="0"/>
    <xf numFmtId="0" fontId="30" fillId="0" borderId="0"/>
    <xf numFmtId="0" fontId="30" fillId="0" borderId="0"/>
    <xf numFmtId="0" fontId="31" fillId="0" borderId="0"/>
    <xf numFmtId="0" fontId="39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9" fillId="0" borderId="0"/>
    <xf numFmtId="0" fontId="4" fillId="0" borderId="0"/>
    <xf numFmtId="0" fontId="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5" fontId="63" fillId="0" borderId="0"/>
    <xf numFmtId="0" fontId="64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01" fillId="0" borderId="0"/>
    <xf numFmtId="0" fontId="10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6" fillId="0" borderId="0"/>
    <xf numFmtId="172" fontId="6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166" fontId="1" fillId="0" borderId="0" applyFont="0" applyFill="0" applyBorder="0" applyAlignment="0" applyProtection="0"/>
    <xf numFmtId="0" fontId="128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1" fillId="0" borderId="0"/>
    <xf numFmtId="0" fontId="129" fillId="0" borderId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4" fillId="12" borderId="62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5" fillId="25" borderId="63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16" fillId="25" borderId="62" applyNumberFormat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20" fillId="0" borderId="6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0" fontId="4" fillId="28" borderId="65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35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9" fillId="0" borderId="0"/>
    <xf numFmtId="0" fontId="129" fillId="0" borderId="0"/>
    <xf numFmtId="166" fontId="1" fillId="0" borderId="0" applyFont="0" applyFill="0" applyBorder="0" applyAlignment="0" applyProtection="0"/>
    <xf numFmtId="170" fontId="101" fillId="0" borderId="0" applyFont="0" applyFill="0" applyBorder="0" applyAlignment="0" applyProtection="0"/>
    <xf numFmtId="170" fontId="101" fillId="0" borderId="0" applyFont="0" applyFill="0" applyBorder="0" applyAlignment="0" applyProtection="0"/>
    <xf numFmtId="170" fontId="101" fillId="0" borderId="0" applyFont="0" applyFill="0" applyBorder="0" applyAlignment="0" applyProtection="0"/>
    <xf numFmtId="170" fontId="101" fillId="0" borderId="0" applyFont="0" applyFill="0" applyBorder="0" applyAlignment="0" applyProtection="0"/>
    <xf numFmtId="170" fontId="101" fillId="0" borderId="0" applyFont="0" applyFill="0" applyBorder="0" applyAlignment="0" applyProtection="0"/>
  </cellStyleXfs>
  <cellXfs count="1063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2" fillId="0" borderId="5" xfId="0" applyFont="1" applyBorder="1" applyAlignment="1">
      <alignment vertical="top" wrapText="1"/>
    </xf>
    <xf numFmtId="49" fontId="32" fillId="4" borderId="5" xfId="0" applyNumberFormat="1" applyFont="1" applyFill="1" applyBorder="1" applyAlignment="1">
      <alignment vertical="top" wrapText="1"/>
    </xf>
    <xf numFmtId="0" fontId="32" fillId="4" borderId="5" xfId="0" applyFont="1" applyFill="1" applyBorder="1" applyAlignment="1">
      <alignment vertical="top" wrapText="1"/>
    </xf>
    <xf numFmtId="49" fontId="32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69" fontId="34" fillId="0" borderId="5" xfId="0" applyNumberFormat="1" applyFont="1" applyBorder="1" applyAlignment="1">
      <alignment vertical="top"/>
    </xf>
    <xf numFmtId="4" fontId="34" fillId="0" borderId="5" xfId="0" applyNumberFormat="1" applyFont="1" applyBorder="1" applyAlignment="1">
      <alignment vertical="top"/>
    </xf>
    <xf numFmtId="1" fontId="36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69" fontId="34" fillId="0" borderId="5" xfId="0" applyNumberFormat="1" applyFont="1" applyFill="1" applyBorder="1" applyAlignment="1">
      <alignment vertical="top"/>
    </xf>
    <xf numFmtId="4" fontId="34" fillId="0" borderId="5" xfId="0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170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3" fillId="0" borderId="0" xfId="0" applyFont="1" applyFill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0" fillId="0" borderId="5" xfId="0" applyFont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0" fontId="33" fillId="0" borderId="5" xfId="0" applyFont="1" applyBorder="1" applyAlignment="1">
      <alignment vertical="top"/>
    </xf>
    <xf numFmtId="1" fontId="33" fillId="0" borderId="5" xfId="0" applyNumberFormat="1" applyFont="1" applyBorder="1" applyAlignment="1">
      <alignment vertical="top"/>
    </xf>
    <xf numFmtId="169" fontId="41" fillId="0" borderId="5" xfId="0" applyNumberFormat="1" applyFont="1" applyBorder="1" applyAlignment="1">
      <alignment vertical="top"/>
    </xf>
    <xf numFmtId="4" fontId="41" fillId="0" borderId="5" xfId="0" applyNumberFormat="1" applyFont="1" applyBorder="1" applyAlignment="1">
      <alignment vertical="top"/>
    </xf>
    <xf numFmtId="0" fontId="33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3" fillId="4" borderId="3" xfId="0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/>
    </xf>
    <xf numFmtId="1" fontId="33" fillId="4" borderId="5" xfId="0" applyNumberFormat="1" applyFont="1" applyFill="1" applyBorder="1" applyAlignment="1">
      <alignment vertical="top"/>
    </xf>
    <xf numFmtId="169" fontId="41" fillId="4" borderId="5" xfId="0" applyNumberFormat="1" applyFont="1" applyFill="1" applyBorder="1" applyAlignment="1">
      <alignment vertical="top"/>
    </xf>
    <xf numFmtId="4" fontId="41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3" fillId="2" borderId="3" xfId="0" applyFont="1" applyFill="1" applyBorder="1" applyAlignment="1">
      <alignment vertical="top" wrapText="1"/>
    </xf>
    <xf numFmtId="0" fontId="33" fillId="2" borderId="5" xfId="0" applyFont="1" applyFill="1" applyBorder="1" applyAlignment="1">
      <alignment vertical="top"/>
    </xf>
    <xf numFmtId="1" fontId="33" fillId="2" borderId="5" xfId="0" applyNumberFormat="1" applyFont="1" applyFill="1" applyBorder="1" applyAlignment="1">
      <alignment vertical="top"/>
    </xf>
    <xf numFmtId="169" fontId="41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2" fillId="0" borderId="5" xfId="0" applyNumberFormat="1" applyFont="1" applyBorder="1" applyAlignment="1">
      <alignment vertical="top"/>
    </xf>
    <xf numFmtId="3" fontId="41" fillId="0" borderId="5" xfId="0" applyNumberFormat="1" applyFont="1" applyBorder="1" applyAlignment="1">
      <alignment vertical="top"/>
    </xf>
    <xf numFmtId="3" fontId="41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4" fontId="10" fillId="0" borderId="5" xfId="0" applyNumberFormat="1" applyFont="1" applyBorder="1" applyAlignment="1">
      <alignment horizontal="center"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2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vertical="top"/>
    </xf>
    <xf numFmtId="1" fontId="33" fillId="0" borderId="0" xfId="0" applyNumberFormat="1" applyFont="1" applyBorder="1" applyAlignment="1">
      <alignment vertical="top"/>
    </xf>
    <xf numFmtId="169" fontId="41" fillId="0" borderId="0" xfId="0" applyNumberFormat="1" applyFont="1" applyBorder="1" applyAlignment="1">
      <alignment vertical="top"/>
    </xf>
    <xf numFmtId="4" fontId="41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" fontId="12" fillId="0" borderId="5" xfId="0" applyNumberFormat="1" applyFont="1" applyBorder="1" applyAlignment="1">
      <alignment horizontal="center" vertical="top"/>
    </xf>
    <xf numFmtId="49" fontId="32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0" fillId="4" borderId="5" xfId="0" applyFont="1" applyFill="1" applyBorder="1" applyAlignment="1">
      <alignment horizontal="center" vertical="top" wrapText="1"/>
    </xf>
    <xf numFmtId="0" fontId="58" fillId="0" borderId="5" xfId="0" applyFont="1" applyFill="1" applyBorder="1" applyAlignment="1">
      <alignment vertical="top" wrapText="1"/>
    </xf>
    <xf numFmtId="0" fontId="58" fillId="4" borderId="5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4" fontId="3" fillId="4" borderId="5" xfId="0" applyNumberFormat="1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7" fillId="0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3" borderId="5" xfId="0" applyFont="1" applyFill="1" applyBorder="1" applyAlignment="1">
      <alignment vertical="top" wrapText="1"/>
    </xf>
    <xf numFmtId="49" fontId="45" fillId="33" borderId="5" xfId="0" applyNumberFormat="1" applyFont="1" applyFill="1" applyBorder="1" applyAlignment="1">
      <alignment vertical="top" wrapText="1"/>
    </xf>
    <xf numFmtId="0" fontId="45" fillId="33" borderId="5" xfId="0" applyFont="1" applyFill="1" applyBorder="1" applyAlignment="1">
      <alignment vertical="top" wrapText="1"/>
    </xf>
    <xf numFmtId="0" fontId="44" fillId="33" borderId="5" xfId="0" applyFont="1" applyFill="1" applyBorder="1" applyAlignment="1">
      <alignment vertical="top" wrapText="1"/>
    </xf>
    <xf numFmtId="4" fontId="44" fillId="33" borderId="5" xfId="0" applyNumberFormat="1" applyFont="1" applyFill="1" applyBorder="1" applyAlignment="1">
      <alignment vertical="top" wrapText="1"/>
    </xf>
    <xf numFmtId="4" fontId="7" fillId="0" borderId="5" xfId="0" applyNumberFormat="1" applyFont="1" applyBorder="1" applyAlignment="1">
      <alignment vertical="top" wrapText="1"/>
    </xf>
    <xf numFmtId="49" fontId="32" fillId="33" borderId="5" xfId="0" applyNumberFormat="1" applyFont="1" applyFill="1" applyBorder="1" applyAlignment="1">
      <alignment vertical="top" wrapText="1"/>
    </xf>
    <xf numFmtId="0" fontId="32" fillId="33" borderId="5" xfId="0" applyFont="1" applyFill="1" applyBorder="1" applyAlignment="1">
      <alignment vertical="top" wrapText="1"/>
    </xf>
    <xf numFmtId="4" fontId="3" fillId="33" borderId="5" xfId="0" applyNumberFormat="1" applyFont="1" applyFill="1" applyBorder="1" applyAlignment="1">
      <alignment vertical="top" wrapText="1"/>
    </xf>
    <xf numFmtId="4" fontId="32" fillId="33" borderId="5" xfId="0" applyNumberFormat="1" applyFont="1" applyFill="1" applyBorder="1" applyAlignment="1">
      <alignment vertical="top" wrapText="1"/>
    </xf>
    <xf numFmtId="0" fontId="32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3" fillId="4" borderId="5" xfId="0" applyNumberFormat="1" applyFont="1" applyFill="1" applyBorder="1" applyAlignment="1">
      <alignment vertical="top" wrapText="1"/>
    </xf>
    <xf numFmtId="0" fontId="47" fillId="4" borderId="5" xfId="0" applyFont="1" applyFill="1" applyBorder="1" applyAlignment="1">
      <alignment vertical="top" wrapText="1"/>
    </xf>
    <xf numFmtId="0" fontId="0" fillId="35" borderId="0" xfId="0" applyFill="1" applyAlignment="1">
      <alignment vertical="top"/>
    </xf>
    <xf numFmtId="4" fontId="43" fillId="33" borderId="5" xfId="0" applyNumberFormat="1" applyFont="1" applyFill="1" applyBorder="1" applyAlignment="1">
      <alignment vertical="top" wrapText="1"/>
    </xf>
    <xf numFmtId="49" fontId="59" fillId="0" borderId="5" xfId="0" applyNumberFormat="1" applyFont="1" applyBorder="1" applyAlignment="1">
      <alignment vertical="top" wrapText="1"/>
    </xf>
    <xf numFmtId="0" fontId="59" fillId="0" borderId="5" xfId="0" applyFont="1" applyBorder="1" applyAlignment="1">
      <alignment vertical="top" wrapText="1"/>
    </xf>
    <xf numFmtId="0" fontId="60" fillId="0" borderId="0" xfId="0" applyFont="1" applyAlignment="1">
      <alignment vertical="top"/>
    </xf>
    <xf numFmtId="0" fontId="0" fillId="35" borderId="0" xfId="0" applyFill="1" applyAlignment="1">
      <alignment vertical="top" wrapText="1"/>
    </xf>
    <xf numFmtId="0" fontId="67" fillId="2" borderId="5" xfId="0" applyFont="1" applyFill="1" applyBorder="1" applyAlignment="1">
      <alignment horizontal="center" vertical="top" wrapText="1"/>
    </xf>
    <xf numFmtId="3" fontId="59" fillId="4" borderId="5" xfId="0" applyNumberFormat="1" applyFont="1" applyFill="1" applyBorder="1" applyAlignment="1">
      <alignment vertical="top" wrapText="1"/>
    </xf>
    <xf numFmtId="0" fontId="67" fillId="4" borderId="4" xfId="0" applyFont="1" applyFill="1" applyBorder="1" applyAlignment="1">
      <alignment horizontal="center" vertical="top" wrapText="1"/>
    </xf>
    <xf numFmtId="177" fontId="7" fillId="0" borderId="5" xfId="0" applyNumberFormat="1" applyFont="1" applyBorder="1" applyAlignment="1">
      <alignment vertical="top" wrapText="1"/>
    </xf>
    <xf numFmtId="176" fontId="7" fillId="0" borderId="5" xfId="0" applyNumberFormat="1" applyFont="1" applyBorder="1" applyAlignment="1">
      <alignment vertical="top" wrapText="1"/>
    </xf>
    <xf numFmtId="4" fontId="59" fillId="0" borderId="5" xfId="0" applyNumberFormat="1" applyFont="1" applyBorder="1" applyAlignment="1">
      <alignment vertical="top" wrapText="1"/>
    </xf>
    <xf numFmtId="169" fontId="7" fillId="0" borderId="5" xfId="0" applyNumberFormat="1" applyFont="1" applyBorder="1" applyAlignment="1">
      <alignment vertical="top" wrapText="1"/>
    </xf>
    <xf numFmtId="3" fontId="59" fillId="0" borderId="5" xfId="0" applyNumberFormat="1" applyFont="1" applyBorder="1" applyAlignment="1">
      <alignment vertical="top" wrapText="1"/>
    </xf>
    <xf numFmtId="177" fontId="59" fillId="0" borderId="5" xfId="0" applyNumberFormat="1" applyFont="1" applyBorder="1" applyAlignment="1">
      <alignment vertical="top" wrapText="1"/>
    </xf>
    <xf numFmtId="176" fontId="59" fillId="0" borderId="5" xfId="0" applyNumberFormat="1" applyFont="1" applyBorder="1" applyAlignment="1">
      <alignment vertical="top" wrapText="1"/>
    </xf>
    <xf numFmtId="3" fontId="3" fillId="34" borderId="5" xfId="0" applyNumberFormat="1" applyFont="1" applyFill="1" applyBorder="1" applyAlignment="1">
      <alignment vertical="top" wrapText="1"/>
    </xf>
    <xf numFmtId="4" fontId="7" fillId="34" borderId="5" xfId="0" applyNumberFormat="1" applyFont="1" applyFill="1" applyBorder="1" applyAlignment="1">
      <alignment vertical="top" wrapText="1"/>
    </xf>
    <xf numFmtId="49" fontId="3" fillId="33" borderId="5" xfId="0" applyNumberFormat="1" applyFont="1" applyFill="1" applyBorder="1" applyAlignment="1">
      <alignment vertical="top" wrapText="1"/>
    </xf>
    <xf numFmtId="174" fontId="7" fillId="33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2" fillId="33" borderId="4" xfId="0" applyNumberFormat="1" applyFont="1" applyFill="1" applyBorder="1" applyAlignment="1">
      <alignment vertical="top" wrapText="1"/>
    </xf>
    <xf numFmtId="4" fontId="43" fillId="33" borderId="4" xfId="0" applyNumberFormat="1" applyFont="1" applyFill="1" applyBorder="1" applyAlignment="1">
      <alignment vertical="top" wrapText="1"/>
    </xf>
    <xf numFmtId="4" fontId="45" fillId="34" borderId="4" xfId="0" applyNumberFormat="1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79" fillId="0" borderId="5" xfId="0" applyFont="1" applyFill="1" applyBorder="1" applyAlignment="1">
      <alignment vertical="top" wrapText="1"/>
    </xf>
    <xf numFmtId="49" fontId="79" fillId="0" borderId="5" xfId="0" applyNumberFormat="1" applyFont="1" applyFill="1" applyBorder="1" applyAlignment="1">
      <alignment vertical="top" wrapText="1"/>
    </xf>
    <xf numFmtId="4" fontId="79" fillId="0" borderId="5" xfId="0" applyNumberFormat="1" applyFont="1" applyFill="1" applyBorder="1" applyAlignment="1">
      <alignment vertical="top" wrapText="1"/>
    </xf>
    <xf numFmtId="0" fontId="80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4" fillId="0" borderId="0" xfId="0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10" fillId="0" borderId="5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Font="1" applyBorder="1" applyAlignment="1">
      <alignment horizontal="center" vertical="top" wrapText="1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4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6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4" fillId="36" borderId="5" xfId="4" applyNumberFormat="1" applyFont="1" applyFill="1" applyBorder="1" applyAlignment="1">
      <alignment vertical="top"/>
    </xf>
    <xf numFmtId="4" fontId="54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89" fillId="36" borderId="5" xfId="4" applyNumberFormat="1" applyFont="1" applyFill="1" applyBorder="1" applyAlignment="1">
      <alignment vertical="top"/>
    </xf>
    <xf numFmtId="4" fontId="89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4" fillId="36" borderId="5" xfId="387" applyNumberFormat="1" applyFont="1" applyFill="1" applyBorder="1" applyAlignment="1">
      <alignment vertical="top"/>
    </xf>
    <xf numFmtId="4" fontId="54" fillId="0" borderId="5" xfId="387" applyNumberFormat="1" applyFont="1" applyFill="1" applyBorder="1" applyAlignment="1">
      <alignment vertical="top"/>
    </xf>
    <xf numFmtId="4" fontId="91" fillId="36" borderId="5" xfId="387" applyNumberFormat="1" applyFont="1" applyFill="1" applyBorder="1" applyAlignment="1">
      <alignment vertical="top"/>
    </xf>
    <xf numFmtId="4" fontId="91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94" fillId="0" borderId="5" xfId="4" applyFont="1" applyFill="1" applyBorder="1" applyAlignment="1">
      <alignment vertical="top"/>
    </xf>
    <xf numFmtId="4" fontId="91" fillId="36" borderId="5" xfId="4" applyNumberFormat="1" applyFont="1" applyFill="1" applyBorder="1" applyAlignment="1">
      <alignment vertical="top"/>
    </xf>
    <xf numFmtId="4" fontId="91" fillId="0" borderId="5" xfId="4" applyNumberFormat="1" applyFont="1" applyFill="1" applyBorder="1" applyAlignment="1">
      <alignment vertical="top"/>
    </xf>
    <xf numFmtId="4" fontId="95" fillId="36" borderId="5" xfId="4" applyNumberFormat="1" applyFont="1" applyFill="1" applyBorder="1" applyAlignment="1">
      <alignment vertical="top"/>
    </xf>
    <xf numFmtId="4" fontId="95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94" fillId="0" borderId="5" xfId="4" applyFont="1" applyFill="1" applyBorder="1" applyAlignment="1">
      <alignment vertical="top" wrapText="1"/>
    </xf>
    <xf numFmtId="0" fontId="94" fillId="0" borderId="5" xfId="4" applyFont="1" applyBorder="1" applyAlignment="1">
      <alignment vertical="top"/>
    </xf>
    <xf numFmtId="0" fontId="94" fillId="0" borderId="5" xfId="4" applyFont="1" applyBorder="1" applyAlignment="1">
      <alignment vertical="top" wrapText="1"/>
    </xf>
    <xf numFmtId="0" fontId="35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6" fillId="2" borderId="5" xfId="4" applyFont="1" applyFill="1" applyBorder="1" applyAlignment="1">
      <alignment vertical="top"/>
    </xf>
    <xf numFmtId="4" fontId="71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0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0" fillId="4" borderId="5" xfId="4" applyNumberFormat="1" applyFont="1" applyFill="1" applyBorder="1" applyAlignment="1">
      <alignment vertical="top"/>
    </xf>
    <xf numFmtId="0" fontId="1" fillId="0" borderId="0" xfId="4" applyFont="1" applyAlignment="1">
      <alignment vertical="top"/>
    </xf>
    <xf numFmtId="0" fontId="0" fillId="33" borderId="5" xfId="387" applyFont="1" applyFill="1" applyBorder="1" applyAlignment="1">
      <alignment vertical="top" wrapText="1"/>
    </xf>
    <xf numFmtId="0" fontId="1" fillId="33" borderId="5" xfId="4" applyFill="1" applyBorder="1" applyAlignment="1">
      <alignment vertical="top" wrapText="1"/>
    </xf>
    <xf numFmtId="0" fontId="46" fillId="2" borderId="5" xfId="4" applyFont="1" applyFill="1" applyBorder="1" applyAlignment="1">
      <alignment vertical="top" wrapText="1"/>
    </xf>
    <xf numFmtId="4" fontId="71" fillId="0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 wrapText="1"/>
    </xf>
    <xf numFmtId="2" fontId="1" fillId="0" borderId="5" xfId="4" applyNumberFormat="1" applyBorder="1" applyAlignment="1">
      <alignment vertical="top"/>
    </xf>
    <xf numFmtId="0" fontId="97" fillId="0" borderId="0" xfId="0" applyFont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 wrapText="1"/>
    </xf>
    <xf numFmtId="0" fontId="86" fillId="0" borderId="5" xfId="0" applyFont="1" applyFill="1" applyBorder="1" applyAlignment="1">
      <alignment horizontal="center" vertical="top" wrapText="1"/>
    </xf>
    <xf numFmtId="4" fontId="8" fillId="0" borderId="5" xfId="0" applyNumberFormat="1" applyFont="1" applyFill="1" applyBorder="1" applyAlignment="1">
      <alignment horizontal="center" vertical="top"/>
    </xf>
    <xf numFmtId="4" fontId="10" fillId="37" borderId="5" xfId="0" applyNumberFormat="1" applyFont="1" applyFill="1" applyBorder="1" applyAlignment="1">
      <alignment horizontal="center" vertical="top" wrapText="1"/>
    </xf>
    <xf numFmtId="4" fontId="10" fillId="4" borderId="5" xfId="0" applyNumberFormat="1" applyFont="1" applyFill="1" applyBorder="1" applyAlignment="1">
      <alignment horizontal="center" vertical="top"/>
    </xf>
    <xf numFmtId="172" fontId="10" fillId="4" borderId="5" xfId="0" applyNumberFormat="1" applyFont="1" applyFill="1" applyBorder="1" applyAlignment="1">
      <alignment horizontal="center" vertical="top"/>
    </xf>
    <xf numFmtId="0" fontId="86" fillId="2" borderId="5" xfId="0" applyFont="1" applyFill="1" applyBorder="1" applyAlignment="1">
      <alignment horizontal="center" vertical="top" wrapText="1"/>
    </xf>
    <xf numFmtId="4" fontId="10" fillId="0" borderId="2" xfId="0" applyNumberFormat="1" applyFont="1" applyBorder="1" applyAlignment="1">
      <alignment horizontal="center" vertical="top"/>
    </xf>
    <xf numFmtId="0" fontId="85" fillId="0" borderId="5" xfId="0" applyFont="1" applyFill="1" applyBorder="1" applyAlignment="1">
      <alignment horizontal="center" vertical="top" wrapText="1"/>
    </xf>
    <xf numFmtId="3" fontId="66" fillId="0" borderId="5" xfId="0" applyNumberFormat="1" applyFont="1" applyBorder="1" applyAlignment="1">
      <alignment horizontal="center" vertical="top"/>
    </xf>
    <xf numFmtId="4" fontId="9" fillId="0" borderId="5" xfId="0" applyNumberFormat="1" applyFont="1" applyBorder="1" applyAlignment="1">
      <alignment horizontal="center" vertical="top"/>
    </xf>
    <xf numFmtId="4" fontId="9" fillId="4" borderId="5" xfId="0" applyNumberFormat="1" applyFont="1" applyFill="1" applyBorder="1" applyAlignment="1">
      <alignment horizontal="center" vertical="top"/>
    </xf>
    <xf numFmtId="172" fontId="9" fillId="4" borderId="5" xfId="0" applyNumberFormat="1" applyFont="1" applyFill="1" applyBorder="1" applyAlignment="1">
      <alignment horizontal="center" vertical="top"/>
    </xf>
    <xf numFmtId="170" fontId="0" fillId="0" borderId="0" xfId="0" applyNumberFormat="1" applyAlignment="1">
      <alignment vertical="top"/>
    </xf>
    <xf numFmtId="3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0" fontId="44" fillId="0" borderId="5" xfId="0" applyFont="1" applyFill="1" applyBorder="1" applyAlignment="1">
      <alignment vertical="top" wrapText="1"/>
    </xf>
    <xf numFmtId="167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4" fontId="12" fillId="0" borderId="5" xfId="0" applyNumberFormat="1" applyFont="1" applyFill="1" applyBorder="1" applyAlignment="1">
      <alignment horizontal="center" vertical="top"/>
    </xf>
    <xf numFmtId="167" fontId="12" fillId="0" borderId="5" xfId="0" applyNumberFormat="1" applyFont="1" applyFill="1" applyBorder="1" applyAlignment="1">
      <alignment horizontal="center" vertical="top"/>
    </xf>
    <xf numFmtId="3" fontId="66" fillId="0" borderId="5" xfId="0" applyNumberFormat="1" applyFont="1" applyFill="1" applyBorder="1" applyAlignment="1">
      <alignment horizontal="center" vertical="top"/>
    </xf>
    <xf numFmtId="0" fontId="44" fillId="4" borderId="5" xfId="0" applyFont="1" applyFill="1" applyBorder="1" applyAlignment="1">
      <alignment vertical="top" wrapText="1"/>
    </xf>
    <xf numFmtId="3" fontId="7" fillId="34" borderId="5" xfId="0" applyNumberFormat="1" applyFont="1" applyFill="1" applyBorder="1" applyAlignment="1">
      <alignment vertical="top" wrapText="1"/>
    </xf>
    <xf numFmtId="0" fontId="37" fillId="0" borderId="5" xfId="0" applyFont="1" applyFill="1" applyBorder="1" applyAlignment="1">
      <alignment vertical="top" wrapText="1"/>
    </xf>
    <xf numFmtId="3" fontId="34" fillId="0" borderId="5" xfId="0" applyNumberFormat="1" applyFont="1" applyBorder="1" applyAlignment="1">
      <alignment vertical="top"/>
    </xf>
    <xf numFmtId="0" fontId="98" fillId="0" borderId="5" xfId="0" applyFont="1" applyFill="1" applyBorder="1" applyAlignment="1">
      <alignment vertical="top" wrapText="1"/>
    </xf>
    <xf numFmtId="0" fontId="33" fillId="0" borderId="5" xfId="0" applyFont="1" applyBorder="1" applyAlignment="1">
      <alignment horizontal="center" vertical="top" wrapText="1"/>
    </xf>
    <xf numFmtId="3" fontId="66" fillId="0" borderId="2" xfId="0" applyNumberFormat="1" applyFont="1" applyFill="1" applyBorder="1" applyAlignment="1">
      <alignment horizontal="center" vertical="top"/>
    </xf>
    <xf numFmtId="176" fontId="8" fillId="0" borderId="5" xfId="0" applyNumberFormat="1" applyFont="1" applyFill="1" applyBorder="1" applyAlignment="1">
      <alignment horizontal="center" vertical="top"/>
    </xf>
    <xf numFmtId="0" fontId="99" fillId="0" borderId="5" xfId="0" applyFont="1" applyFill="1" applyBorder="1" applyAlignment="1">
      <alignment vertical="top" wrapText="1"/>
    </xf>
    <xf numFmtId="0" fontId="53" fillId="0" borderId="5" xfId="0" applyFont="1" applyFill="1" applyBorder="1" applyAlignment="1">
      <alignment vertical="top" wrapText="1"/>
    </xf>
    <xf numFmtId="173" fontId="10" fillId="0" borderId="5" xfId="0" applyNumberFormat="1" applyFont="1" applyBorder="1" applyAlignment="1">
      <alignment horizontal="center" vertical="top"/>
    </xf>
    <xf numFmtId="0" fontId="101" fillId="0" borderId="0" xfId="605" applyAlignment="1">
      <alignment vertical="top"/>
    </xf>
    <xf numFmtId="0" fontId="31" fillId="0" borderId="0" xfId="391" applyAlignment="1">
      <alignment vertical="top" wrapText="1"/>
    </xf>
    <xf numFmtId="0" fontId="31" fillId="0" borderId="0" xfId="391" applyAlignment="1">
      <alignment vertical="top"/>
    </xf>
    <xf numFmtId="0" fontId="31" fillId="35" borderId="0" xfId="391" applyFill="1" applyAlignment="1">
      <alignment vertical="top"/>
    </xf>
    <xf numFmtId="0" fontId="31" fillId="0" borderId="0" xfId="391" applyFont="1" applyAlignment="1">
      <alignment vertical="top"/>
    </xf>
    <xf numFmtId="0" fontId="8" fillId="35" borderId="0" xfId="391" applyFont="1" applyFill="1" applyAlignment="1">
      <alignment horizontal="center" vertical="top"/>
    </xf>
    <xf numFmtId="0" fontId="69" fillId="3" borderId="5" xfId="0" applyFont="1" applyFill="1" applyBorder="1" applyAlignment="1">
      <alignment vertical="center" wrapText="1"/>
    </xf>
    <xf numFmtId="4" fontId="45" fillId="33" borderId="5" xfId="0" applyNumberFormat="1" applyFont="1" applyFill="1" applyBorder="1" applyAlignment="1">
      <alignment horizontal="center" vertical="top" wrapText="1"/>
    </xf>
    <xf numFmtId="4" fontId="45" fillId="33" borderId="5" xfId="0" applyNumberFormat="1" applyFont="1" applyFill="1" applyBorder="1" applyAlignment="1">
      <alignment vertical="top" wrapText="1"/>
    </xf>
    <xf numFmtId="4" fontId="45" fillId="33" borderId="4" xfId="0" applyNumberFormat="1" applyFont="1" applyFill="1" applyBorder="1" applyAlignment="1">
      <alignment vertical="top" wrapText="1"/>
    </xf>
    <xf numFmtId="4" fontId="43" fillId="34" borderId="4" xfId="0" applyNumberFormat="1" applyFont="1" applyFill="1" applyBorder="1" applyAlignment="1">
      <alignment vertical="top" wrapText="1"/>
    </xf>
    <xf numFmtId="3" fontId="47" fillId="34" borderId="5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81" fillId="0" borderId="0" xfId="3" applyFont="1" applyAlignment="1">
      <alignment vertical="top"/>
    </xf>
    <xf numFmtId="0" fontId="82" fillId="0" borderId="0" xfId="3" applyFont="1" applyAlignment="1">
      <alignment vertical="top"/>
    </xf>
    <xf numFmtId="0" fontId="108" fillId="0" borderId="0" xfId="3" applyFont="1" applyAlignment="1">
      <alignment vertical="top"/>
    </xf>
    <xf numFmtId="0" fontId="6" fillId="0" borderId="0" xfId="3" applyAlignment="1">
      <alignment vertical="top"/>
    </xf>
    <xf numFmtId="0" fontId="82" fillId="0" borderId="0" xfId="3" applyFont="1" applyBorder="1" applyAlignment="1">
      <alignment vertical="top"/>
    </xf>
    <xf numFmtId="0" fontId="81" fillId="0" borderId="27" xfId="3" applyFont="1" applyBorder="1" applyAlignment="1">
      <alignment vertical="top" wrapText="1"/>
    </xf>
    <xf numFmtId="0" fontId="108" fillId="0" borderId="0" xfId="3" applyFont="1" applyBorder="1" applyAlignment="1">
      <alignment vertical="top"/>
    </xf>
    <xf numFmtId="0" fontId="110" fillId="0" borderId="0" xfId="3" applyFont="1" applyAlignment="1">
      <alignment vertical="top"/>
    </xf>
    <xf numFmtId="0" fontId="82" fillId="0" borderId="0" xfId="3" applyFont="1" applyBorder="1" applyAlignment="1">
      <alignment horizontal="right" vertical="top"/>
    </xf>
    <xf numFmtId="0" fontId="3" fillId="0" borderId="52" xfId="0" applyFont="1" applyBorder="1" applyAlignment="1">
      <alignment horizontal="center" vertical="top" wrapText="1"/>
    </xf>
    <xf numFmtId="0" fontId="3" fillId="4" borderId="52" xfId="0" applyFont="1" applyFill="1" applyBorder="1" applyAlignment="1">
      <alignment vertical="top" wrapText="1"/>
    </xf>
    <xf numFmtId="0" fontId="3" fillId="4" borderId="57" xfId="0" applyFont="1" applyFill="1" applyBorder="1" applyAlignment="1">
      <alignment vertical="top" wrapText="1"/>
    </xf>
    <xf numFmtId="0" fontId="32" fillId="4" borderId="52" xfId="0" applyFont="1" applyFill="1" applyBorder="1" applyAlignment="1">
      <alignment vertical="top" wrapText="1"/>
    </xf>
    <xf numFmtId="0" fontId="3" fillId="4" borderId="52" xfId="0" applyFont="1" applyFill="1" applyBorder="1" applyAlignment="1">
      <alignment horizontal="center" vertical="top" wrapText="1"/>
    </xf>
    <xf numFmtId="0" fontId="3" fillId="4" borderId="57" xfId="0" applyFont="1" applyFill="1" applyBorder="1" applyAlignment="1">
      <alignment horizontal="center" vertical="top" wrapText="1"/>
    </xf>
    <xf numFmtId="0" fontId="3" fillId="4" borderId="52" xfId="0" applyFont="1" applyFill="1" applyBorder="1" applyAlignment="1">
      <alignment vertical="top"/>
    </xf>
    <xf numFmtId="0" fontId="3" fillId="4" borderId="57" xfId="0" applyFont="1" applyFill="1" applyBorder="1" applyAlignment="1">
      <alignment vertical="top"/>
    </xf>
    <xf numFmtId="0" fontId="3" fillId="0" borderId="52" xfId="0" applyFont="1" applyFill="1" applyBorder="1" applyAlignment="1">
      <alignment vertical="top"/>
    </xf>
    <xf numFmtId="0" fontId="3" fillId="0" borderId="57" xfId="0" applyFont="1" applyFill="1" applyBorder="1" applyAlignment="1">
      <alignment vertical="top"/>
    </xf>
    <xf numFmtId="0" fontId="44" fillId="33" borderId="52" xfId="0" applyFont="1" applyFill="1" applyBorder="1" applyAlignment="1">
      <alignment vertical="top"/>
    </xf>
    <xf numFmtId="0" fontId="44" fillId="33" borderId="57" xfId="0" applyFont="1" applyFill="1" applyBorder="1" applyAlignment="1">
      <alignment vertical="top"/>
    </xf>
    <xf numFmtId="0" fontId="3" fillId="0" borderId="52" xfId="0" applyFont="1" applyBorder="1" applyAlignment="1">
      <alignment vertical="top"/>
    </xf>
    <xf numFmtId="0" fontId="3" fillId="0" borderId="57" xfId="0" applyFont="1" applyBorder="1" applyAlignment="1">
      <alignment vertical="top"/>
    </xf>
    <xf numFmtId="0" fontId="3" fillId="33" borderId="52" xfId="0" applyFont="1" applyFill="1" applyBorder="1" applyAlignment="1">
      <alignment vertical="top"/>
    </xf>
    <xf numFmtId="0" fontId="3" fillId="33" borderId="57" xfId="0" applyFont="1" applyFill="1" applyBorder="1" applyAlignment="1">
      <alignment vertical="top"/>
    </xf>
    <xf numFmtId="0" fontId="32" fillId="33" borderId="52" xfId="0" applyFont="1" applyFill="1" applyBorder="1" applyAlignment="1">
      <alignment vertical="top"/>
    </xf>
    <xf numFmtId="0" fontId="32" fillId="33" borderId="57" xfId="0" applyFont="1" applyFill="1" applyBorder="1" applyAlignment="1">
      <alignment vertical="top"/>
    </xf>
    <xf numFmtId="0" fontId="32" fillId="33" borderId="53" xfId="0" applyFont="1" applyFill="1" applyBorder="1" applyAlignment="1">
      <alignment vertical="top" wrapText="1"/>
    </xf>
    <xf numFmtId="0" fontId="32" fillId="0" borderId="52" xfId="0" applyFont="1" applyFill="1" applyBorder="1" applyAlignment="1">
      <alignment vertical="top" wrapText="1"/>
    </xf>
    <xf numFmtId="0" fontId="32" fillId="4" borderId="52" xfId="0" applyFont="1" applyFill="1" applyBorder="1" applyAlignment="1">
      <alignment vertical="top"/>
    </xf>
    <xf numFmtId="0" fontId="32" fillId="4" borderId="57" xfId="0" applyFont="1" applyFill="1" applyBorder="1" applyAlignment="1">
      <alignment vertical="top"/>
    </xf>
    <xf numFmtId="0" fontId="2" fillId="2" borderId="56" xfId="0" applyFont="1" applyFill="1" applyBorder="1" applyAlignment="1">
      <alignment vertical="top" wrapText="1"/>
    </xf>
    <xf numFmtId="0" fontId="2" fillId="2" borderId="52" xfId="0" applyFont="1" applyFill="1" applyBorder="1" applyAlignment="1">
      <alignment vertical="top" wrapText="1"/>
    </xf>
    <xf numFmtId="4" fontId="7" fillId="0" borderId="57" xfId="0" applyNumberFormat="1" applyFont="1" applyBorder="1" applyAlignment="1">
      <alignment vertical="top" wrapText="1"/>
    </xf>
    <xf numFmtId="0" fontId="47" fillId="0" borderId="56" xfId="0" applyFont="1" applyFill="1" applyBorder="1" applyAlignment="1">
      <alignment vertical="top" wrapText="1"/>
    </xf>
    <xf numFmtId="49" fontId="3" fillId="0" borderId="56" xfId="0" applyNumberFormat="1" applyFont="1" applyFill="1" applyBorder="1" applyAlignment="1">
      <alignment vertical="top" wrapText="1"/>
    </xf>
    <xf numFmtId="0" fontId="3" fillId="0" borderId="56" xfId="0" applyFont="1" applyFill="1" applyBorder="1" applyAlignment="1">
      <alignment vertical="top" wrapText="1"/>
    </xf>
    <xf numFmtId="4" fontId="7" fillId="0" borderId="56" xfId="0" applyNumberFormat="1" applyFont="1" applyFill="1" applyBorder="1" applyAlignment="1">
      <alignment vertical="top" wrapText="1"/>
    </xf>
    <xf numFmtId="4" fontId="3" fillId="0" borderId="56" xfId="0" applyNumberFormat="1" applyFont="1" applyFill="1" applyBorder="1" applyAlignment="1">
      <alignment vertical="top" wrapText="1"/>
    </xf>
    <xf numFmtId="49" fontId="32" fillId="33" borderId="53" xfId="0" applyNumberFormat="1" applyFont="1" applyFill="1" applyBorder="1" applyAlignment="1">
      <alignment vertical="top" wrapText="1"/>
    </xf>
    <xf numFmtId="4" fontId="43" fillId="33" borderId="53" xfId="0" applyNumberFormat="1" applyFont="1" applyFill="1" applyBorder="1" applyAlignment="1">
      <alignment vertical="top" wrapText="1"/>
    </xf>
    <xf numFmtId="4" fontId="45" fillId="33" borderId="53" xfId="0" applyNumberFormat="1" applyFont="1" applyFill="1" applyBorder="1" applyAlignment="1">
      <alignment vertical="top" wrapText="1"/>
    </xf>
    <xf numFmtId="0" fontId="79" fillId="0" borderId="52" xfId="0" applyFont="1" applyFill="1" applyBorder="1" applyAlignment="1">
      <alignment vertical="top" wrapText="1"/>
    </xf>
    <xf numFmtId="0" fontId="79" fillId="0" borderId="57" xfId="0" applyFont="1" applyFill="1" applyBorder="1" applyAlignment="1">
      <alignment vertical="top" wrapText="1"/>
    </xf>
    <xf numFmtId="0" fontId="116" fillId="0" borderId="0" xfId="605" applyFont="1" applyAlignment="1">
      <alignment vertical="top"/>
    </xf>
    <xf numFmtId="0" fontId="0" fillId="0" borderId="0" xfId="605" applyFont="1" applyAlignment="1">
      <alignment vertical="top"/>
    </xf>
    <xf numFmtId="0" fontId="81" fillId="0" borderId="0" xfId="391" applyFont="1" applyAlignment="1">
      <alignment vertical="top"/>
    </xf>
    <xf numFmtId="0" fontId="72" fillId="6" borderId="0" xfId="391" applyFont="1" applyFill="1" applyAlignment="1">
      <alignment vertical="top"/>
    </xf>
    <xf numFmtId="0" fontId="72" fillId="0" borderId="0" xfId="391" applyFont="1" applyAlignment="1">
      <alignment vertical="top"/>
    </xf>
    <xf numFmtId="0" fontId="81" fillId="35" borderId="0" xfId="391" applyFont="1" applyFill="1" applyAlignment="1">
      <alignment vertical="top"/>
    </xf>
    <xf numFmtId="0" fontId="101" fillId="0" borderId="0" xfId="605" applyBorder="1" applyAlignment="1">
      <alignment vertical="top"/>
    </xf>
    <xf numFmtId="0" fontId="124" fillId="0" borderId="0" xfId="605" applyFont="1" applyBorder="1" applyAlignment="1">
      <alignment vertical="top"/>
    </xf>
    <xf numFmtId="0" fontId="101" fillId="0" borderId="0" xfId="605" applyAlignment="1">
      <alignment horizontal="center" vertical="top" wrapText="1"/>
    </xf>
    <xf numFmtId="0" fontId="117" fillId="0" borderId="0" xfId="605" applyFont="1" applyAlignment="1">
      <alignment horizontal="center" vertical="top"/>
    </xf>
    <xf numFmtId="0" fontId="0" fillId="0" borderId="0" xfId="0" applyFill="1" applyAlignment="1">
      <alignment vertical="top"/>
    </xf>
    <xf numFmtId="3" fontId="42" fillId="40" borderId="5" xfId="0" applyNumberFormat="1" applyFont="1" applyFill="1" applyBorder="1" applyAlignment="1">
      <alignment vertical="top"/>
    </xf>
    <xf numFmtId="4" fontId="32" fillId="0" borderId="0" xfId="0" applyNumberFormat="1" applyFont="1" applyFill="1" applyBorder="1" applyAlignment="1">
      <alignment vertical="center" wrapText="1"/>
    </xf>
    <xf numFmtId="4" fontId="126" fillId="34" borderId="5" xfId="0" applyNumberFormat="1" applyFont="1" applyFill="1" applyBorder="1" applyAlignment="1">
      <alignment vertical="top" wrapText="1"/>
    </xf>
    <xf numFmtId="4" fontId="44" fillId="34" borderId="5" xfId="0" applyNumberFormat="1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126" fillId="34" borderId="5" xfId="0" applyFont="1" applyFill="1" applyBorder="1" applyAlignment="1">
      <alignment vertical="top" wrapText="1"/>
    </xf>
    <xf numFmtId="179" fontId="8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Alignment="1">
      <alignment vertical="top"/>
    </xf>
    <xf numFmtId="0" fontId="3" fillId="34" borderId="5" xfId="4" applyFont="1" applyFill="1" applyBorder="1" applyAlignment="1">
      <alignment horizontal="center" vertical="top" wrapText="1"/>
    </xf>
    <xf numFmtId="171" fontId="126" fillId="34" borderId="5" xfId="0" applyNumberFormat="1" applyFont="1" applyFill="1" applyBorder="1" applyAlignment="1">
      <alignment vertical="top" wrapText="1"/>
    </xf>
    <xf numFmtId="4" fontId="47" fillId="34" borderId="5" xfId="0" applyNumberFormat="1" applyFont="1" applyFill="1" applyBorder="1" applyAlignment="1">
      <alignment vertical="top" wrapText="1"/>
    </xf>
    <xf numFmtId="0" fontId="10" fillId="0" borderId="0" xfId="605" applyFont="1" applyAlignment="1">
      <alignment vertical="top"/>
    </xf>
    <xf numFmtId="0" fontId="0" fillId="0" borderId="0" xfId="0" applyAlignment="1">
      <alignment vertical="top"/>
    </xf>
    <xf numFmtId="0" fontId="46" fillId="0" borderId="0" xfId="640" applyFont="1"/>
    <xf numFmtId="0" fontId="1" fillId="0" borderId="0" xfId="640"/>
    <xf numFmtId="0" fontId="1" fillId="34" borderId="0" xfId="640" applyFill="1"/>
    <xf numFmtId="0" fontId="70" fillId="0" borderId="0" xfId="640" applyFont="1"/>
    <xf numFmtId="172" fontId="70" fillId="0" borderId="0" xfId="640" applyNumberFormat="1" applyFont="1"/>
    <xf numFmtId="172" fontId="1" fillId="34" borderId="0" xfId="640" applyNumberFormat="1" applyFill="1"/>
    <xf numFmtId="172" fontId="1" fillId="0" borderId="5" xfId="640" applyNumberFormat="1" applyBorder="1"/>
    <xf numFmtId="172" fontId="70" fillId="0" borderId="5" xfId="640" applyNumberFormat="1" applyFont="1" applyBorder="1"/>
    <xf numFmtId="4" fontId="70" fillId="0" borderId="5" xfId="640" applyNumberFormat="1" applyFont="1" applyBorder="1"/>
    <xf numFmtId="0" fontId="1" fillId="0" borderId="5" xfId="640" applyBorder="1"/>
    <xf numFmtId="0" fontId="46" fillId="4" borderId="5" xfId="640" applyFont="1" applyFill="1" applyBorder="1"/>
    <xf numFmtId="172" fontId="71" fillId="4" borderId="5" xfId="640" applyNumberFormat="1" applyFont="1" applyFill="1" applyBorder="1"/>
    <xf numFmtId="0" fontId="1" fillId="0" borderId="0" xfId="640" applyFill="1" applyBorder="1" applyAlignment="1">
      <alignment wrapText="1"/>
    </xf>
    <xf numFmtId="0" fontId="1" fillId="4" borderId="0" xfId="640" applyFill="1" applyBorder="1"/>
    <xf numFmtId="0" fontId="1" fillId="0" borderId="0" xfId="640" applyFill="1" applyBorder="1"/>
    <xf numFmtId="172" fontId="70" fillId="0" borderId="0" xfId="640" applyNumberFormat="1" applyFont="1" applyFill="1"/>
    <xf numFmtId="0" fontId="1" fillId="4" borderId="0" xfId="640" applyFill="1" applyBorder="1" applyAlignment="1">
      <alignment wrapText="1"/>
    </xf>
    <xf numFmtId="172" fontId="134" fillId="4" borderId="5" xfId="640" applyNumberFormat="1" applyFont="1" applyFill="1" applyBorder="1"/>
    <xf numFmtId="178" fontId="71" fillId="4" borderId="5" xfId="640" applyNumberFormat="1" applyFont="1" applyFill="1" applyBorder="1"/>
    <xf numFmtId="178" fontId="71" fillId="6" borderId="5" xfId="640" applyNumberFormat="1" applyFont="1" applyFill="1" applyBorder="1"/>
    <xf numFmtId="0" fontId="104" fillId="0" borderId="0" xfId="391" applyFont="1" applyAlignment="1">
      <alignment vertical="top"/>
    </xf>
    <xf numFmtId="0" fontId="83" fillId="0" borderId="0" xfId="391" applyFont="1" applyAlignment="1">
      <alignment vertical="top"/>
    </xf>
    <xf numFmtId="0" fontId="81" fillId="35" borderId="70" xfId="391" applyFont="1" applyFill="1" applyBorder="1" applyAlignment="1">
      <alignment horizontal="center" vertical="top"/>
    </xf>
    <xf numFmtId="0" fontId="83" fillId="35" borderId="70" xfId="391" applyFont="1" applyFill="1" applyBorder="1" applyAlignment="1">
      <alignment horizontal="center" vertical="top"/>
    </xf>
    <xf numFmtId="0" fontId="81" fillId="0" borderId="70" xfId="391" applyFont="1" applyBorder="1" applyAlignment="1">
      <alignment horizontal="center" vertical="top" wrapText="1"/>
    </xf>
    <xf numFmtId="0" fontId="81" fillId="0" borderId="70" xfId="391" applyFont="1" applyBorder="1" applyAlignment="1">
      <alignment horizontal="center" vertical="top"/>
    </xf>
    <xf numFmtId="0" fontId="81" fillId="2" borderId="70" xfId="391" applyFont="1" applyFill="1" applyBorder="1" applyAlignment="1">
      <alignment horizontal="center" vertical="top" wrapText="1"/>
    </xf>
    <xf numFmtId="0" fontId="83" fillId="2" borderId="70" xfId="391" applyFont="1" applyFill="1" applyBorder="1" applyAlignment="1">
      <alignment horizontal="center" vertical="top" wrapText="1"/>
    </xf>
    <xf numFmtId="0" fontId="120" fillId="0" borderId="70" xfId="605" applyFont="1" applyFill="1" applyBorder="1" applyAlignment="1">
      <alignment vertical="top" wrapText="1"/>
    </xf>
    <xf numFmtId="172" fontId="8" fillId="3" borderId="70" xfId="391" applyNumberFormat="1" applyFont="1" applyFill="1" applyBorder="1" applyAlignment="1">
      <alignment horizontal="right" vertical="top"/>
    </xf>
    <xf numFmtId="172" fontId="12" fillId="35" borderId="70" xfId="391" applyNumberFormat="1" applyFont="1" applyFill="1" applyBorder="1" applyAlignment="1">
      <alignment horizontal="right" vertical="top"/>
    </xf>
    <xf numFmtId="181" fontId="12" fillId="35" borderId="70" xfId="391" applyNumberFormat="1" applyFont="1" applyFill="1" applyBorder="1" applyAlignment="1">
      <alignment horizontal="right" vertical="top"/>
    </xf>
    <xf numFmtId="172" fontId="66" fillId="35" borderId="70" xfId="391" applyNumberFormat="1" applyFont="1" applyFill="1" applyBorder="1" applyAlignment="1">
      <alignment horizontal="right" vertical="top"/>
    </xf>
    <xf numFmtId="180" fontId="66" fillId="35" borderId="70" xfId="391" applyNumberFormat="1" applyFont="1" applyFill="1" applyBorder="1" applyAlignment="1">
      <alignment horizontal="right" vertical="top"/>
    </xf>
    <xf numFmtId="2" fontId="8" fillId="3" borderId="70" xfId="391" applyNumberFormat="1" applyFont="1" applyFill="1" applyBorder="1" applyAlignment="1">
      <alignment horizontal="right" vertical="top"/>
    </xf>
    <xf numFmtId="172" fontId="73" fillId="0" borderId="70" xfId="391" applyNumberFormat="1" applyFont="1" applyFill="1" applyBorder="1" applyAlignment="1">
      <alignment horizontal="right" vertical="top"/>
    </xf>
    <xf numFmtId="172" fontId="73" fillId="35" borderId="70" xfId="391" applyNumberFormat="1" applyFont="1" applyFill="1" applyBorder="1" applyAlignment="1">
      <alignment horizontal="right" vertical="top"/>
    </xf>
    <xf numFmtId="0" fontId="100" fillId="0" borderId="70" xfId="605" applyFont="1" applyFill="1" applyBorder="1" applyAlignment="1">
      <alignment vertical="top" wrapText="1"/>
    </xf>
    <xf numFmtId="0" fontId="100" fillId="0" borderId="70" xfId="605" applyFont="1" applyFill="1" applyBorder="1" applyAlignment="1">
      <alignment horizontal="left" vertical="center" wrapText="1"/>
    </xf>
    <xf numFmtId="0" fontId="100" fillId="0" borderId="66" xfId="605" applyFont="1" applyFill="1" applyBorder="1" applyAlignment="1">
      <alignment vertical="top" wrapText="1"/>
    </xf>
    <xf numFmtId="0" fontId="113" fillId="0" borderId="66" xfId="605" applyFont="1" applyFill="1" applyBorder="1" applyAlignment="1">
      <alignment vertical="top" wrapText="1"/>
    </xf>
    <xf numFmtId="0" fontId="121" fillId="0" borderId="70" xfId="605" applyFont="1" applyFill="1" applyBorder="1" applyAlignment="1">
      <alignment vertical="top" wrapText="1"/>
    </xf>
    <xf numFmtId="172" fontId="8" fillId="3" borderId="70" xfId="391" applyNumberFormat="1" applyFont="1" applyFill="1" applyBorder="1" applyAlignment="1">
      <alignment horizontal="right" vertical="center"/>
    </xf>
    <xf numFmtId="172" fontId="12" fillId="35" borderId="70" xfId="391" applyNumberFormat="1" applyFont="1" applyFill="1" applyBorder="1" applyAlignment="1">
      <alignment horizontal="right" vertical="center"/>
    </xf>
    <xf numFmtId="2" fontId="8" fillId="3" borderId="70" xfId="391" applyNumberFormat="1" applyFont="1" applyFill="1" applyBorder="1" applyAlignment="1">
      <alignment horizontal="right" vertical="center"/>
    </xf>
    <xf numFmtId="0" fontId="136" fillId="0" borderId="71" xfId="3" applyFont="1" applyFill="1" applyBorder="1" applyAlignment="1">
      <alignment horizontal="left" vertical="top" wrapText="1"/>
    </xf>
    <xf numFmtId="0" fontId="100" fillId="0" borderId="69" xfId="605" applyFont="1" applyFill="1" applyBorder="1" applyAlignment="1">
      <alignment vertical="top" wrapText="1"/>
    </xf>
    <xf numFmtId="172" fontId="8" fillId="3" borderId="69" xfId="391" applyNumberFormat="1" applyFont="1" applyFill="1" applyBorder="1" applyAlignment="1">
      <alignment horizontal="right" vertical="top"/>
    </xf>
    <xf numFmtId="172" fontId="12" fillId="35" borderId="69" xfId="391" applyNumberFormat="1" applyFont="1" applyFill="1" applyBorder="1" applyAlignment="1">
      <alignment horizontal="right" vertical="top"/>
    </xf>
    <xf numFmtId="172" fontId="66" fillId="35" borderId="69" xfId="391" applyNumberFormat="1" applyFont="1" applyFill="1" applyBorder="1" applyAlignment="1">
      <alignment horizontal="right" vertical="top"/>
    </xf>
    <xf numFmtId="180" fontId="66" fillId="35" borderId="69" xfId="391" applyNumberFormat="1" applyFont="1" applyFill="1" applyBorder="1" applyAlignment="1">
      <alignment horizontal="right" vertical="top"/>
    </xf>
    <xf numFmtId="2" fontId="8" fillId="3" borderId="69" xfId="391" applyNumberFormat="1" applyFont="1" applyFill="1" applyBorder="1" applyAlignment="1">
      <alignment horizontal="right" vertical="top"/>
    </xf>
    <xf numFmtId="172" fontId="73" fillId="0" borderId="69" xfId="391" applyNumberFormat="1" applyFont="1" applyFill="1" applyBorder="1" applyAlignment="1">
      <alignment horizontal="right" vertical="top"/>
    </xf>
    <xf numFmtId="172" fontId="73" fillId="35" borderId="69" xfId="391" applyNumberFormat="1" applyFont="1" applyFill="1" applyBorder="1" applyAlignment="1">
      <alignment horizontal="right" vertical="top"/>
    </xf>
    <xf numFmtId="0" fontId="55" fillId="0" borderId="41" xfId="605" applyFont="1" applyFill="1" applyBorder="1" applyAlignment="1">
      <alignment vertical="top"/>
    </xf>
    <xf numFmtId="172" fontId="122" fillId="35" borderId="42" xfId="391" applyNumberFormat="1" applyFont="1" applyFill="1" applyBorder="1" applyAlignment="1">
      <alignment vertical="top"/>
    </xf>
    <xf numFmtId="172" fontId="123" fillId="35" borderId="42" xfId="391" applyNumberFormat="1" applyFont="1" applyFill="1" applyBorder="1" applyAlignment="1">
      <alignment vertical="top"/>
    </xf>
    <xf numFmtId="172" fontId="123" fillId="35" borderId="72" xfId="391" applyNumberFormat="1" applyFont="1" applyFill="1" applyBorder="1" applyAlignment="1">
      <alignment vertical="top"/>
    </xf>
    <xf numFmtId="0" fontId="55" fillId="0" borderId="4" xfId="605" applyFont="1" applyFill="1" applyBorder="1" applyAlignment="1">
      <alignment vertical="top"/>
    </xf>
    <xf numFmtId="172" fontId="122" fillId="35" borderId="4" xfId="391" applyNumberFormat="1" applyFont="1" applyFill="1" applyBorder="1" applyAlignment="1">
      <alignment vertical="top"/>
    </xf>
    <xf numFmtId="172" fontId="123" fillId="35" borderId="4" xfId="391" applyNumberFormat="1" applyFont="1" applyFill="1" applyBorder="1" applyAlignment="1">
      <alignment vertical="top"/>
    </xf>
    <xf numFmtId="0" fontId="55" fillId="35" borderId="0" xfId="391" applyFont="1" applyFill="1" applyAlignment="1">
      <alignment horizontal="center" vertical="top"/>
    </xf>
    <xf numFmtId="172" fontId="81" fillId="35" borderId="0" xfId="391" applyNumberFormat="1" applyFont="1" applyFill="1" applyAlignment="1">
      <alignment horizontal="center" vertical="top"/>
    </xf>
    <xf numFmtId="0" fontId="101" fillId="0" borderId="0" xfId="605" applyAlignment="1">
      <alignment vertical="top" wrapText="1"/>
    </xf>
    <xf numFmtId="0" fontId="101" fillId="0" borderId="0" xfId="605"/>
    <xf numFmtId="0" fontId="101" fillId="0" borderId="0" xfId="605" applyFont="1"/>
    <xf numFmtId="0" fontId="116" fillId="0" borderId="0" xfId="605" applyFont="1"/>
    <xf numFmtId="0" fontId="118" fillId="0" borderId="0" xfId="605" applyFont="1" applyAlignment="1">
      <alignment vertical="top"/>
    </xf>
    <xf numFmtId="0" fontId="101" fillId="0" borderId="0" xfId="605" applyBorder="1" applyAlignment="1">
      <alignment horizontal="center" vertical="top" wrapText="1"/>
    </xf>
    <xf numFmtId="0" fontId="117" fillId="0" borderId="0" xfId="605" applyFont="1" applyBorder="1" applyAlignment="1">
      <alignment horizontal="center" vertical="top"/>
    </xf>
    <xf numFmtId="0" fontId="83" fillId="0" borderId="0" xfId="3" applyFont="1" applyAlignment="1">
      <alignment horizontal="center"/>
    </xf>
    <xf numFmtId="0" fontId="56" fillId="4" borderId="66" xfId="3" applyFont="1" applyFill="1" applyBorder="1" applyAlignment="1">
      <alignment horizontal="center" vertical="top"/>
    </xf>
    <xf numFmtId="0" fontId="6" fillId="0" borderId="0" xfId="3" applyAlignment="1"/>
    <xf numFmtId="0" fontId="55" fillId="0" borderId="0" xfId="3" applyFont="1" applyAlignment="1">
      <alignment horizontal="center"/>
    </xf>
    <xf numFmtId="0" fontId="81" fillId="0" borderId="0" xfId="3" applyFont="1" applyAlignment="1">
      <alignment horizontal="right" wrapText="1"/>
    </xf>
    <xf numFmtId="0" fontId="81" fillId="0" borderId="0" xfId="3" applyFont="1" applyAlignment="1">
      <alignment horizontal="right"/>
    </xf>
    <xf numFmtId="0" fontId="84" fillId="0" borderId="0" xfId="3" applyFont="1" applyAlignment="1">
      <alignment wrapText="1"/>
    </xf>
    <xf numFmtId="0" fontId="82" fillId="0" borderId="0" xfId="3" applyFont="1" applyBorder="1" applyAlignment="1"/>
    <xf numFmtId="172" fontId="6" fillId="0" borderId="0" xfId="3" applyNumberFormat="1" applyAlignment="1"/>
    <xf numFmtId="0" fontId="0" fillId="0" borderId="0" xfId="605" applyFont="1" applyAlignment="1"/>
    <xf numFmtId="0" fontId="101" fillId="0" borderId="0" xfId="605" applyAlignment="1"/>
    <xf numFmtId="0" fontId="81" fillId="0" borderId="0" xfId="3" applyFont="1" applyAlignment="1"/>
    <xf numFmtId="0" fontId="32" fillId="33" borderId="52" xfId="0" applyFont="1" applyFill="1" applyBorder="1" applyAlignment="1">
      <alignment vertical="top" wrapText="1"/>
    </xf>
    <xf numFmtId="0" fontId="32" fillId="33" borderId="57" xfId="0" applyFont="1" applyFill="1" applyBorder="1" applyAlignment="1">
      <alignment vertical="top" wrapText="1"/>
    </xf>
    <xf numFmtId="0" fontId="2" fillId="2" borderId="52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3" fillId="33" borderId="57" xfId="0" applyFont="1" applyFill="1" applyBorder="1" applyAlignment="1">
      <alignment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57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3" fillId="0" borderId="52" xfId="0" applyFont="1" applyFill="1" applyBorder="1" applyAlignment="1">
      <alignment vertical="top" wrapText="1"/>
    </xf>
    <xf numFmtId="0" fontId="3" fillId="0" borderId="57" xfId="0" applyFont="1" applyFill="1" applyBorder="1" applyAlignment="1">
      <alignment vertical="top" wrapText="1"/>
    </xf>
    <xf numFmtId="0" fontId="0" fillId="0" borderId="27" xfId="0" applyBorder="1" applyAlignment="1">
      <alignment horizontal="center" vertical="top" wrapText="1"/>
    </xf>
    <xf numFmtId="0" fontId="3" fillId="33" borderId="66" xfId="0" applyFont="1" applyFill="1" applyBorder="1" applyAlignment="1">
      <alignment vertical="top" wrapText="1"/>
    </xf>
    <xf numFmtId="0" fontId="3" fillId="33" borderId="68" xfId="0" applyFont="1" applyFill="1" applyBorder="1" applyAlignment="1">
      <alignment vertical="top" wrapText="1"/>
    </xf>
    <xf numFmtId="49" fontId="3" fillId="33" borderId="4" xfId="0" applyNumberFormat="1" applyFont="1" applyFill="1" applyBorder="1" applyAlignment="1">
      <alignment vertical="top" wrapText="1"/>
    </xf>
    <xf numFmtId="4" fontId="7" fillId="33" borderId="4" xfId="0" applyNumberFormat="1" applyFont="1" applyFill="1" applyBorder="1" applyAlignment="1">
      <alignment vertical="top" wrapText="1"/>
    </xf>
    <xf numFmtId="4" fontId="44" fillId="33" borderId="4" xfId="0" applyNumberFormat="1" applyFont="1" applyFill="1" applyBorder="1" applyAlignment="1">
      <alignment vertical="top" wrapText="1"/>
    </xf>
    <xf numFmtId="4" fontId="44" fillId="33" borderId="70" xfId="0" applyNumberFormat="1" applyFont="1" applyFill="1" applyBorder="1" applyAlignment="1">
      <alignment horizontal="center" vertical="top" wrapText="1"/>
    </xf>
    <xf numFmtId="4" fontId="44" fillId="34" borderId="4" xfId="0" applyNumberFormat="1" applyFont="1" applyFill="1" applyBorder="1" applyAlignment="1">
      <alignment vertical="top" wrapText="1"/>
    </xf>
    <xf numFmtId="4" fontId="7" fillId="34" borderId="4" xfId="0" applyNumberFormat="1" applyFont="1" applyFill="1" applyBorder="1" applyAlignment="1">
      <alignment vertical="top" wrapText="1"/>
    </xf>
    <xf numFmtId="4" fontId="44" fillId="34" borderId="70" xfId="0" applyNumberFormat="1" applyFont="1" applyFill="1" applyBorder="1" applyAlignment="1">
      <alignment vertical="top" wrapText="1"/>
    </xf>
    <xf numFmtId="4" fontId="44" fillId="33" borderId="5" xfId="0" applyNumberFormat="1" applyFont="1" applyFill="1" applyBorder="1" applyAlignment="1">
      <alignment horizontal="center" vertical="top" wrapText="1"/>
    </xf>
    <xf numFmtId="0" fontId="32" fillId="33" borderId="70" xfId="0" applyFont="1" applyFill="1" applyBorder="1" applyAlignment="1">
      <alignment vertical="top" wrapText="1"/>
    </xf>
    <xf numFmtId="0" fontId="3" fillId="33" borderId="70" xfId="0" applyFont="1" applyFill="1" applyBorder="1" applyAlignment="1">
      <alignment vertical="top" wrapText="1"/>
    </xf>
    <xf numFmtId="174" fontId="7" fillId="33" borderId="70" xfId="0" applyNumberFormat="1" applyFont="1" applyFill="1" applyBorder="1" applyAlignment="1">
      <alignment vertical="top" wrapText="1"/>
    </xf>
    <xf numFmtId="4" fontId="0" fillId="0" borderId="0" xfId="0" applyNumberFormat="1" applyAlignment="1">
      <alignment vertical="top"/>
    </xf>
    <xf numFmtId="4" fontId="47" fillId="34" borderId="4" xfId="0" applyNumberFormat="1" applyFont="1" applyFill="1" applyBorder="1" applyAlignment="1">
      <alignment vertical="top" wrapText="1"/>
    </xf>
    <xf numFmtId="0" fontId="37" fillId="0" borderId="3" xfId="0" applyFont="1" applyFill="1" applyBorder="1" applyAlignment="1">
      <alignment vertical="top" wrapText="1"/>
    </xf>
    <xf numFmtId="0" fontId="37" fillId="0" borderId="5" xfId="0" applyFont="1" applyBorder="1" applyAlignment="1">
      <alignment vertical="top"/>
    </xf>
    <xf numFmtId="1" fontId="37" fillId="0" borderId="5" xfId="0" applyNumberFormat="1" applyFont="1" applyFill="1" applyBorder="1" applyAlignment="1">
      <alignment vertical="top"/>
    </xf>
    <xf numFmtId="0" fontId="37" fillId="0" borderId="5" xfId="0" applyFont="1" applyFill="1" applyBorder="1" applyAlignment="1">
      <alignment vertical="top"/>
    </xf>
    <xf numFmtId="0" fontId="42" fillId="0" borderId="3" xfId="0" applyFont="1" applyBorder="1" applyAlignment="1">
      <alignment vertical="top" wrapText="1"/>
    </xf>
    <xf numFmtId="0" fontId="42" fillId="0" borderId="5" xfId="0" applyFont="1" applyBorder="1" applyAlignment="1">
      <alignment vertical="top"/>
    </xf>
    <xf numFmtId="1" fontId="42" fillId="0" borderId="5" xfId="0" applyNumberFormat="1" applyFont="1" applyBorder="1" applyAlignment="1">
      <alignment vertical="top"/>
    </xf>
    <xf numFmtId="0" fontId="32" fillId="33" borderId="52" xfId="0" applyFont="1" applyFill="1" applyBorder="1" applyAlignment="1">
      <alignment vertical="top" wrapText="1"/>
    </xf>
    <xf numFmtId="0" fontId="3" fillId="0" borderId="52" xfId="0" applyFont="1" applyFill="1" applyBorder="1" applyAlignment="1">
      <alignment vertical="top" wrapText="1"/>
    </xf>
    <xf numFmtId="0" fontId="3" fillId="0" borderId="57" xfId="0" applyFont="1" applyFill="1" applyBorder="1" applyAlignment="1">
      <alignment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57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52" fillId="0" borderId="0" xfId="0" applyFont="1" applyAlignment="1">
      <alignment vertical="top"/>
    </xf>
    <xf numFmtId="4" fontId="3" fillId="34" borderId="70" xfId="0" applyNumberFormat="1" applyFont="1" applyFill="1" applyBorder="1" applyAlignment="1">
      <alignment vertical="top" wrapText="1"/>
    </xf>
    <xf numFmtId="4" fontId="126" fillId="34" borderId="70" xfId="0" applyNumberFormat="1" applyFont="1" applyFill="1" applyBorder="1" applyAlignment="1">
      <alignment vertical="top" wrapText="1"/>
    </xf>
    <xf numFmtId="0" fontId="81" fillId="35" borderId="70" xfId="391" applyFont="1" applyFill="1" applyBorder="1" applyAlignment="1">
      <alignment horizontal="center" vertical="top" wrapText="1"/>
    </xf>
    <xf numFmtId="0" fontId="82" fillId="0" borderId="0" xfId="3" applyFont="1" applyAlignment="1">
      <alignment horizontal="right" vertical="top" wrapText="1"/>
    </xf>
    <xf numFmtId="0" fontId="65" fillId="0" borderId="0" xfId="605" applyFont="1" applyAlignment="1">
      <alignment horizontal="center"/>
    </xf>
    <xf numFmtId="0" fontId="44" fillId="0" borderId="52" xfId="0" applyFont="1" applyFill="1" applyBorder="1" applyAlignment="1">
      <alignment vertical="top" wrapText="1"/>
    </xf>
    <xf numFmtId="0" fontId="0" fillId="0" borderId="70" xfId="4" applyFont="1" applyBorder="1" applyAlignment="1">
      <alignment horizontal="center" vertical="top"/>
    </xf>
    <xf numFmtId="4" fontId="91" fillId="3" borderId="5" xfId="387" applyNumberFormat="1" applyFont="1" applyFill="1" applyBorder="1" applyAlignment="1">
      <alignment vertical="top"/>
    </xf>
    <xf numFmtId="0" fontId="10" fillId="0" borderId="0" xfId="0" applyFont="1" applyAlignment="1">
      <alignment horizontal="right" vertical="top"/>
    </xf>
    <xf numFmtId="0" fontId="52" fillId="0" borderId="0" xfId="0" applyFont="1" applyAlignment="1">
      <alignment vertical="top" wrapText="1"/>
    </xf>
    <xf numFmtId="0" fontId="52" fillId="5" borderId="6" xfId="0" applyFont="1" applyFill="1" applyBorder="1" applyAlignment="1">
      <alignment horizontal="center" vertical="top" wrapText="1"/>
    </xf>
    <xf numFmtId="0" fontId="52" fillId="5" borderId="26" xfId="0" applyFont="1" applyFill="1" applyBorder="1" applyAlignment="1">
      <alignment horizontal="center" vertical="top" wrapText="1"/>
    </xf>
    <xf numFmtId="0" fontId="65" fillId="0" borderId="12" xfId="0" applyFont="1" applyFill="1" applyBorder="1" applyAlignment="1">
      <alignment horizontal="center" vertical="top" wrapText="1"/>
    </xf>
    <xf numFmtId="0" fontId="65" fillId="0" borderId="50" xfId="0" applyFont="1" applyFill="1" applyBorder="1" applyAlignment="1">
      <alignment horizontal="center" vertical="top" wrapText="1"/>
    </xf>
    <xf numFmtId="0" fontId="132" fillId="0" borderId="59" xfId="0" applyFont="1" applyFill="1" applyBorder="1" applyAlignment="1">
      <alignment horizontal="center" vertical="top" wrapText="1"/>
    </xf>
    <xf numFmtId="0" fontId="11" fillId="0" borderId="50" xfId="0" applyFont="1" applyFill="1" applyBorder="1" applyAlignment="1">
      <alignment horizontal="center" vertical="top" wrapText="1"/>
    </xf>
    <xf numFmtId="0" fontId="132" fillId="0" borderId="12" xfId="0" applyFont="1" applyBorder="1" applyAlignment="1">
      <alignment horizontal="center" vertical="top" wrapText="1"/>
    </xf>
    <xf numFmtId="0" fontId="52" fillId="0" borderId="13" xfId="0" applyFont="1" applyBorder="1" applyAlignment="1">
      <alignment horizontal="center" vertical="top" wrapText="1"/>
    </xf>
    <xf numFmtId="0" fontId="52" fillId="0" borderId="9" xfId="0" applyFont="1" applyBorder="1" applyAlignment="1">
      <alignment horizontal="center" vertical="top" wrapText="1"/>
    </xf>
    <xf numFmtId="0" fontId="52" fillId="0" borderId="35" xfId="0" applyFont="1" applyBorder="1" applyAlignment="1">
      <alignment horizontal="center" vertical="top" wrapText="1"/>
    </xf>
    <xf numFmtId="0" fontId="52" fillId="3" borderId="35" xfId="0" applyFont="1" applyFill="1" applyBorder="1" applyAlignment="1">
      <alignment horizontal="center" vertical="top" wrapText="1"/>
    </xf>
    <xf numFmtId="0" fontId="52" fillId="3" borderId="39" xfId="0" applyFont="1" applyFill="1" applyBorder="1" applyAlignment="1">
      <alignment horizontal="center" vertical="top" wrapText="1"/>
    </xf>
    <xf numFmtId="0" fontId="52" fillId="0" borderId="81" xfId="0" applyFont="1" applyBorder="1" applyAlignment="1">
      <alignment horizontal="center" vertical="top" wrapText="1"/>
    </xf>
    <xf numFmtId="0" fontId="52" fillId="0" borderId="39" xfId="0" applyFont="1" applyBorder="1" applyAlignment="1">
      <alignment horizontal="center" vertical="top" wrapText="1"/>
    </xf>
    <xf numFmtId="0" fontId="11" fillId="0" borderId="79" xfId="0" applyFont="1" applyFill="1" applyBorder="1" applyAlignment="1">
      <alignment horizontal="center" vertical="top" wrapText="1"/>
    </xf>
    <xf numFmtId="0" fontId="11" fillId="0" borderId="69" xfId="0" applyFont="1" applyFill="1" applyBorder="1" applyAlignment="1">
      <alignment horizontal="center" vertical="top" wrapText="1"/>
    </xf>
    <xf numFmtId="0" fontId="11" fillId="0" borderId="82" xfId="0" applyFont="1" applyFill="1" applyBorder="1" applyAlignment="1">
      <alignment horizontal="center" vertical="top" wrapText="1"/>
    </xf>
    <xf numFmtId="0" fontId="11" fillId="0" borderId="83" xfId="0" applyFont="1" applyBorder="1" applyAlignment="1">
      <alignment horizontal="center" vertical="top" wrapText="1"/>
    </xf>
    <xf numFmtId="0" fontId="11" fillId="0" borderId="84" xfId="0" applyFont="1" applyBorder="1" applyAlignment="1">
      <alignment horizontal="center" vertical="top" wrapText="1"/>
    </xf>
    <xf numFmtId="0" fontId="11" fillId="0" borderId="85" xfId="0" applyFont="1" applyBorder="1" applyAlignment="1">
      <alignment horizontal="center" vertical="top" wrapText="1"/>
    </xf>
    <xf numFmtId="0" fontId="11" fillId="0" borderId="40" xfId="0" applyFont="1" applyBorder="1" applyAlignment="1">
      <alignment horizontal="center" vertical="top" wrapText="1"/>
    </xf>
    <xf numFmtId="0" fontId="11" fillId="0" borderId="41" xfId="0" applyFont="1" applyBorder="1" applyAlignment="1">
      <alignment horizontal="center" vertical="top" wrapText="1"/>
    </xf>
    <xf numFmtId="0" fontId="11" fillId="0" borderId="42" xfId="0" applyFont="1" applyBorder="1" applyAlignment="1">
      <alignment horizontal="center" vertical="top" wrapText="1"/>
    </xf>
    <xf numFmtId="0" fontId="11" fillId="0" borderId="43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44" xfId="0" applyFont="1" applyBorder="1" applyAlignment="1">
      <alignment horizontal="center" vertical="top" wrapText="1"/>
    </xf>
    <xf numFmtId="0" fontId="11" fillId="0" borderId="51" xfId="0" applyFont="1" applyBorder="1" applyAlignment="1">
      <alignment horizontal="center" vertical="top" wrapText="1"/>
    </xf>
    <xf numFmtId="0" fontId="11" fillId="0" borderId="86" xfId="0" applyFont="1" applyBorder="1" applyAlignment="1">
      <alignment horizontal="center" vertical="top" wrapText="1"/>
    </xf>
    <xf numFmtId="0" fontId="11" fillId="0" borderId="41" xfId="0" applyFont="1" applyFill="1" applyBorder="1" applyAlignment="1">
      <alignment horizontal="center" vertical="top" wrapText="1"/>
    </xf>
    <xf numFmtId="0" fontId="11" fillId="0" borderId="42" xfId="0" applyFont="1" applyFill="1" applyBorder="1" applyAlignment="1">
      <alignment horizontal="center" vertical="top" wrapText="1"/>
    </xf>
    <xf numFmtId="0" fontId="11" fillId="0" borderId="72" xfId="0" applyFont="1" applyFill="1" applyBorder="1" applyAlignment="1">
      <alignment horizontal="center" vertical="top" wrapText="1"/>
    </xf>
    <xf numFmtId="0" fontId="65" fillId="31" borderId="45" xfId="0" applyFont="1" applyFill="1" applyBorder="1" applyAlignment="1">
      <alignment vertical="top" wrapText="1"/>
    </xf>
    <xf numFmtId="4" fontId="72" fillId="31" borderId="41" xfId="0" applyNumberFormat="1" applyFont="1" applyFill="1" applyBorder="1" applyAlignment="1">
      <alignment vertical="top" wrapText="1"/>
    </xf>
    <xf numFmtId="4" fontId="72" fillId="31" borderId="42" xfId="0" applyNumberFormat="1" applyFont="1" applyFill="1" applyBorder="1" applyAlignment="1">
      <alignment vertical="top" wrapText="1"/>
    </xf>
    <xf numFmtId="4" fontId="72" fillId="31" borderId="43" xfId="0" applyNumberFormat="1" applyFont="1" applyFill="1" applyBorder="1" applyAlignment="1">
      <alignment vertical="top" wrapText="1"/>
    </xf>
    <xf numFmtId="4" fontId="88" fillId="31" borderId="43" xfId="0" applyNumberFormat="1" applyFont="1" applyFill="1" applyBorder="1" applyAlignment="1">
      <alignment vertical="top" wrapText="1"/>
    </xf>
    <xf numFmtId="4" fontId="88" fillId="31" borderId="46" xfId="0" applyNumberFormat="1" applyFont="1" applyFill="1" applyBorder="1" applyAlignment="1">
      <alignment vertical="top" wrapText="1"/>
    </xf>
    <xf numFmtId="4" fontId="72" fillId="31" borderId="46" xfId="0" applyNumberFormat="1" applyFont="1" applyFill="1" applyBorder="1" applyAlignment="1">
      <alignment vertical="top" wrapText="1"/>
    </xf>
    <xf numFmtId="172" fontId="88" fillId="31" borderId="41" xfId="0" applyNumberFormat="1" applyFont="1" applyFill="1" applyBorder="1" applyAlignment="1">
      <alignment vertical="top" wrapText="1"/>
    </xf>
    <xf numFmtId="172" fontId="88" fillId="31" borderId="72" xfId="0" applyNumberFormat="1" applyFont="1" applyFill="1" applyBorder="1" applyAlignment="1">
      <alignment vertical="top" wrapText="1"/>
    </xf>
    <xf numFmtId="4" fontId="88" fillId="31" borderId="41" xfId="0" applyNumberFormat="1" applyFont="1" applyFill="1" applyBorder="1" applyAlignment="1">
      <alignment vertical="top" wrapText="1"/>
    </xf>
    <xf numFmtId="4" fontId="88" fillId="31" borderId="42" xfId="0" applyNumberFormat="1" applyFont="1" applyFill="1" applyBorder="1" applyAlignment="1">
      <alignment horizontal="center" vertical="top" wrapText="1"/>
    </xf>
    <xf numFmtId="4" fontId="88" fillId="31" borderId="72" xfId="0" applyNumberFormat="1" applyFont="1" applyFill="1" applyBorder="1" applyAlignment="1">
      <alignment vertical="top" wrapText="1"/>
    </xf>
    <xf numFmtId="4" fontId="72" fillId="31" borderId="72" xfId="0" applyNumberFormat="1" applyFont="1" applyFill="1" applyBorder="1" applyAlignment="1">
      <alignment vertical="top" wrapText="1"/>
    </xf>
    <xf numFmtId="2" fontId="88" fillId="31" borderId="41" xfId="0" applyNumberFormat="1" applyFont="1" applyFill="1" applyBorder="1" applyAlignment="1">
      <alignment vertical="top" wrapText="1"/>
    </xf>
    <xf numFmtId="0" fontId="138" fillId="0" borderId="28" xfId="0" applyFont="1" applyFill="1" applyBorder="1" applyAlignment="1">
      <alignment vertical="top" wrapText="1"/>
    </xf>
    <xf numFmtId="4" fontId="73" fillId="0" borderId="12" xfId="0" applyNumberFormat="1" applyFont="1" applyBorder="1" applyAlignment="1">
      <alignment vertical="top" wrapText="1"/>
    </xf>
    <xf numFmtId="4" fontId="72" fillId="0" borderId="58" xfId="0" applyNumberFormat="1" applyFont="1" applyBorder="1" applyAlignment="1">
      <alignment vertical="top" wrapText="1"/>
    </xf>
    <xf numFmtId="4" fontId="52" fillId="0" borderId="58" xfId="0" applyNumberFormat="1" applyFont="1" applyBorder="1" applyAlignment="1">
      <alignment vertical="top" wrapText="1"/>
    </xf>
    <xf numFmtId="4" fontId="73" fillId="0" borderId="58" xfId="0" applyNumberFormat="1" applyFont="1" applyBorder="1" applyAlignment="1">
      <alignment vertical="top" wrapText="1"/>
    </xf>
    <xf numFmtId="4" fontId="73" fillId="0" borderId="59" xfId="0" applyNumberFormat="1" applyFont="1" applyBorder="1" applyAlignment="1">
      <alignment vertical="top" wrapText="1"/>
    </xf>
    <xf numFmtId="4" fontId="78" fillId="3" borderId="59" xfId="0" applyNumberFormat="1" applyFont="1" applyFill="1" applyBorder="1" applyAlignment="1">
      <alignment vertical="top" wrapText="1"/>
    </xf>
    <xf numFmtId="4" fontId="78" fillId="30" borderId="36" xfId="0" applyNumberFormat="1" applyFont="1" applyFill="1" applyBorder="1" applyAlignment="1">
      <alignment vertical="top" wrapText="1"/>
    </xf>
    <xf numFmtId="4" fontId="127" fillId="0" borderId="36" xfId="0" applyNumberFormat="1" applyFont="1" applyFill="1" applyBorder="1" applyAlignment="1">
      <alignment vertical="top" wrapText="1"/>
    </xf>
    <xf numFmtId="4" fontId="78" fillId="3" borderId="36" xfId="0" applyNumberFormat="1" applyFont="1" applyFill="1" applyBorder="1" applyAlignment="1">
      <alignment vertical="top" wrapText="1"/>
    </xf>
    <xf numFmtId="172" fontId="78" fillId="0" borderId="32" xfId="0" applyNumberFormat="1" applyFont="1" applyFill="1" applyBorder="1" applyAlignment="1">
      <alignment vertical="top" wrapText="1"/>
    </xf>
    <xf numFmtId="172" fontId="78" fillId="0" borderId="78" xfId="0" applyNumberFormat="1" applyFont="1" applyFill="1" applyBorder="1" applyAlignment="1">
      <alignment vertical="top" wrapText="1"/>
    </xf>
    <xf numFmtId="4" fontId="73" fillId="0" borderId="36" xfId="0" applyNumberFormat="1" applyFont="1" applyFill="1" applyBorder="1" applyAlignment="1">
      <alignment vertical="top" wrapText="1"/>
    </xf>
    <xf numFmtId="4" fontId="78" fillId="0" borderId="36" xfId="0" applyNumberFormat="1" applyFont="1" applyFill="1" applyBorder="1" applyAlignment="1">
      <alignment vertical="top" wrapText="1"/>
    </xf>
    <xf numFmtId="4" fontId="52" fillId="0" borderId="32" xfId="0" applyNumberFormat="1" applyFont="1" applyFill="1" applyBorder="1" applyAlignment="1">
      <alignment vertical="top" wrapText="1"/>
    </xf>
    <xf numFmtId="4" fontId="52" fillId="0" borderId="33" xfId="0" applyNumberFormat="1" applyFont="1" applyFill="1" applyBorder="1" applyAlignment="1">
      <alignment horizontal="center" vertical="top" wrapText="1"/>
    </xf>
    <xf numFmtId="4" fontId="52" fillId="0" borderId="78" xfId="0" applyNumberFormat="1" applyFont="1" applyFill="1" applyBorder="1" applyAlignment="1">
      <alignment vertical="top" wrapText="1"/>
    </xf>
    <xf numFmtId="4" fontId="73" fillId="0" borderId="32" xfId="0" applyNumberFormat="1" applyFont="1" applyFill="1" applyBorder="1" applyAlignment="1">
      <alignment vertical="top" wrapText="1"/>
    </xf>
    <xf numFmtId="4" fontId="72" fillId="0" borderId="33" xfId="0" applyNumberFormat="1" applyFont="1" applyFill="1" applyBorder="1" applyAlignment="1">
      <alignment vertical="top" wrapText="1"/>
    </xf>
    <xf numFmtId="4" fontId="73" fillId="0" borderId="78" xfId="0" applyNumberFormat="1" applyFont="1" applyFill="1" applyBorder="1" applyAlignment="1">
      <alignment vertical="top" wrapText="1"/>
    </xf>
    <xf numFmtId="4" fontId="73" fillId="0" borderId="33" xfId="0" applyNumberFormat="1" applyFont="1" applyFill="1" applyBorder="1" applyAlignment="1">
      <alignment vertical="top" wrapText="1"/>
    </xf>
    <xf numFmtId="2" fontId="78" fillId="0" borderId="32" xfId="0" applyNumberFormat="1" applyFont="1" applyFill="1" applyBorder="1" applyAlignment="1">
      <alignment vertical="top" wrapText="1"/>
    </xf>
    <xf numFmtId="0" fontId="138" fillId="0" borderId="38" xfId="0" applyFont="1" applyFill="1" applyBorder="1" applyAlignment="1">
      <alignment vertical="top" wrapText="1"/>
    </xf>
    <xf numFmtId="4" fontId="78" fillId="30" borderId="39" xfId="0" applyNumberFormat="1" applyFont="1" applyFill="1" applyBorder="1" applyAlignment="1">
      <alignment vertical="top" wrapText="1"/>
    </xf>
    <xf numFmtId="4" fontId="127" fillId="0" borderId="39" xfId="0" applyNumberFormat="1" applyFont="1" applyFill="1" applyBorder="1" applyAlignment="1">
      <alignment vertical="top" wrapText="1"/>
    </xf>
    <xf numFmtId="4" fontId="78" fillId="3" borderId="39" xfId="0" applyNumberFormat="1" applyFont="1" applyFill="1" applyBorder="1" applyAlignment="1">
      <alignment vertical="top" wrapText="1"/>
    </xf>
    <xf numFmtId="172" fontId="78" fillId="0" borderId="13" xfId="0" applyNumberFormat="1" applyFont="1" applyFill="1" applyBorder="1" applyAlignment="1">
      <alignment vertical="top" wrapText="1"/>
    </xf>
    <xf numFmtId="172" fontId="78" fillId="0" borderId="81" xfId="0" applyNumberFormat="1" applyFont="1" applyFill="1" applyBorder="1" applyAlignment="1">
      <alignment vertical="top" wrapText="1"/>
    </xf>
    <xf numFmtId="4" fontId="73" fillId="0" borderId="39" xfId="0" applyNumberFormat="1" applyFont="1" applyFill="1" applyBorder="1" applyAlignment="1">
      <alignment vertical="top" wrapText="1"/>
    </xf>
    <xf numFmtId="4" fontId="78" fillId="0" borderId="39" xfId="0" applyNumberFormat="1" applyFont="1" applyFill="1" applyBorder="1" applyAlignment="1">
      <alignment vertical="top" wrapText="1"/>
    </xf>
    <xf numFmtId="4" fontId="52" fillId="0" borderId="13" xfId="0" applyNumberFormat="1" applyFont="1" applyFill="1" applyBorder="1" applyAlignment="1">
      <alignment vertical="top" wrapText="1"/>
    </xf>
    <xf numFmtId="4" fontId="52" fillId="0" borderId="9" xfId="0" applyNumberFormat="1" applyFont="1" applyFill="1" applyBorder="1" applyAlignment="1">
      <alignment horizontal="center" vertical="top" wrapText="1"/>
    </xf>
    <xf numFmtId="4" fontId="52" fillId="0" borderId="81" xfId="0" applyNumberFormat="1" applyFont="1" applyFill="1" applyBorder="1" applyAlignment="1">
      <alignment vertical="top" wrapText="1"/>
    </xf>
    <xf numFmtId="4" fontId="73" fillId="0" borderId="13" xfId="0" applyNumberFormat="1" applyFont="1" applyFill="1" applyBorder="1" applyAlignment="1">
      <alignment vertical="top" wrapText="1"/>
    </xf>
    <xf numFmtId="4" fontId="72" fillId="0" borderId="9" xfId="0" applyNumberFormat="1" applyFont="1" applyFill="1" applyBorder="1" applyAlignment="1">
      <alignment vertical="top" wrapText="1"/>
    </xf>
    <xf numFmtId="4" fontId="73" fillId="0" borderId="81" xfId="0" applyNumberFormat="1" applyFont="1" applyFill="1" applyBorder="1" applyAlignment="1">
      <alignment vertical="top" wrapText="1"/>
    </xf>
    <xf numFmtId="4" fontId="73" fillId="0" borderId="9" xfId="0" applyNumberFormat="1" applyFont="1" applyFill="1" applyBorder="1" applyAlignment="1">
      <alignment vertical="top" wrapText="1"/>
    </xf>
    <xf numFmtId="2" fontId="78" fillId="0" borderId="13" xfId="0" applyNumberFormat="1" applyFont="1" applyFill="1" applyBorder="1" applyAlignment="1">
      <alignment vertical="top" wrapText="1"/>
    </xf>
    <xf numFmtId="4" fontId="88" fillId="31" borderId="42" xfId="0" applyNumberFormat="1" applyFont="1" applyFill="1" applyBorder="1" applyAlignment="1">
      <alignment vertical="top" wrapText="1"/>
    </xf>
    <xf numFmtId="0" fontId="138" fillId="0" borderId="28" xfId="0" applyFont="1" applyBorder="1" applyAlignment="1">
      <alignment vertical="top" wrapText="1"/>
    </xf>
    <xf numFmtId="4" fontId="88" fillId="30" borderId="36" xfId="0" applyNumberFormat="1" applyFont="1" applyFill="1" applyBorder="1" applyAlignment="1">
      <alignment vertical="top" wrapText="1"/>
    </xf>
    <xf numFmtId="4" fontId="88" fillId="3" borderId="36" xfId="0" applyNumberFormat="1" applyFont="1" applyFill="1" applyBorder="1" applyAlignment="1">
      <alignment vertical="top" wrapText="1"/>
    </xf>
    <xf numFmtId="4" fontId="52" fillId="0" borderId="33" xfId="0" applyNumberFormat="1" applyFont="1" applyFill="1" applyBorder="1" applyAlignment="1">
      <alignment vertical="top" wrapText="1"/>
    </xf>
    <xf numFmtId="4" fontId="52" fillId="0" borderId="78" xfId="0" applyNumberFormat="1" applyFont="1" applyFill="1" applyBorder="1" applyAlignment="1">
      <alignment horizontal="center" vertical="top" wrapText="1"/>
    </xf>
    <xf numFmtId="0" fontId="138" fillId="0" borderId="38" xfId="0" applyFont="1" applyBorder="1" applyAlignment="1">
      <alignment vertical="top" wrapText="1"/>
    </xf>
    <xf numFmtId="4" fontId="88" fillId="30" borderId="39" xfId="0" applyNumberFormat="1" applyFont="1" applyFill="1" applyBorder="1" applyAlignment="1">
      <alignment vertical="top" wrapText="1"/>
    </xf>
    <xf numFmtId="4" fontId="88" fillId="3" borderId="39" xfId="0" applyNumberFormat="1" applyFont="1" applyFill="1" applyBorder="1" applyAlignment="1">
      <alignment vertical="top" wrapText="1"/>
    </xf>
    <xf numFmtId="4" fontId="52" fillId="0" borderId="4" xfId="0" applyNumberFormat="1" applyFont="1" applyFill="1" applyBorder="1" applyAlignment="1">
      <alignment vertical="top" wrapText="1"/>
    </xf>
    <xf numFmtId="4" fontId="52" fillId="0" borderId="81" xfId="0" applyNumberFormat="1" applyFont="1" applyFill="1" applyBorder="1" applyAlignment="1">
      <alignment horizontal="center" vertical="top" wrapText="1"/>
    </xf>
    <xf numFmtId="4" fontId="52" fillId="0" borderId="9" xfId="0" applyNumberFormat="1" applyFont="1" applyFill="1" applyBorder="1" applyAlignment="1">
      <alignment vertical="top" wrapText="1"/>
    </xf>
    <xf numFmtId="0" fontId="65" fillId="0" borderId="0" xfId="0" applyFont="1" applyFill="1" applyBorder="1" applyAlignment="1">
      <alignment vertical="top" wrapText="1"/>
    </xf>
    <xf numFmtId="4" fontId="73" fillId="0" borderId="0" xfId="0" applyNumberFormat="1" applyFont="1" applyFill="1" applyBorder="1" applyAlignment="1">
      <alignment vertical="top" wrapText="1"/>
    </xf>
    <xf numFmtId="4" fontId="78" fillId="0" borderId="0" xfId="0" applyNumberFormat="1" applyFont="1" applyFill="1" applyBorder="1" applyAlignment="1">
      <alignment vertical="top" wrapText="1"/>
    </xf>
    <xf numFmtId="4" fontId="72" fillId="0" borderId="0" xfId="0" applyNumberFormat="1" applyFont="1" applyFill="1" applyBorder="1" applyAlignment="1">
      <alignment vertical="top" wrapText="1"/>
    </xf>
    <xf numFmtId="4" fontId="65" fillId="0" borderId="0" xfId="0" applyNumberFormat="1" applyFont="1" applyFill="1" applyBorder="1" applyAlignment="1">
      <alignment vertical="top" wrapText="1"/>
    </xf>
    <xf numFmtId="4" fontId="65" fillId="0" borderId="0" xfId="0" applyNumberFormat="1" applyFont="1" applyFill="1" applyBorder="1" applyAlignment="1">
      <alignment horizontal="center" vertical="top" wrapText="1"/>
    </xf>
    <xf numFmtId="3" fontId="78" fillId="0" borderId="0" xfId="0" applyNumberFormat="1" applyFont="1" applyFill="1" applyBorder="1" applyAlignment="1">
      <alignment vertical="top" wrapText="1"/>
    </xf>
    <xf numFmtId="0" fontId="52" fillId="0" borderId="0" xfId="0" applyFont="1" applyFill="1" applyAlignment="1">
      <alignment vertical="top" wrapText="1"/>
    </xf>
    <xf numFmtId="0" fontId="132" fillId="0" borderId="0" xfId="0" applyFont="1" applyBorder="1" applyAlignment="1">
      <alignment horizontal="justify" vertical="top" wrapText="1"/>
    </xf>
    <xf numFmtId="0" fontId="52" fillId="0" borderId="58" xfId="0" applyFont="1" applyBorder="1" applyAlignment="1">
      <alignment vertical="top"/>
    </xf>
    <xf numFmtId="0" fontId="11" fillId="0" borderId="58" xfId="0" applyFont="1" applyBorder="1" applyAlignment="1">
      <alignment horizontal="center" vertical="top" wrapText="1"/>
    </xf>
    <xf numFmtId="4" fontId="73" fillId="34" borderId="36" xfId="0" applyNumberFormat="1" applyFont="1" applyFill="1" applyBorder="1" applyAlignment="1">
      <alignment vertical="top" wrapText="1"/>
    </xf>
    <xf numFmtId="4" fontId="73" fillId="34" borderId="39" xfId="0" applyNumberFormat="1" applyFont="1" applyFill="1" applyBorder="1" applyAlignment="1">
      <alignment vertical="top" wrapText="1"/>
    </xf>
    <xf numFmtId="4" fontId="73" fillId="0" borderId="59" xfId="0" applyNumberFormat="1" applyFont="1" applyFill="1" applyBorder="1" applyAlignment="1">
      <alignment vertical="top" wrapText="1"/>
    </xf>
    <xf numFmtId="4" fontId="73" fillId="34" borderId="58" xfId="0" applyNumberFormat="1" applyFont="1" applyFill="1" applyBorder="1" applyAlignment="1">
      <alignment vertical="top" wrapText="1"/>
    </xf>
    <xf numFmtId="0" fontId="65" fillId="0" borderId="37" xfId="0" applyFont="1" applyFill="1" applyBorder="1" applyAlignment="1">
      <alignment horizontal="center" vertical="top" wrapText="1"/>
    </xf>
    <xf numFmtId="0" fontId="52" fillId="0" borderId="39" xfId="0" applyFont="1" applyFill="1" applyBorder="1" applyAlignment="1">
      <alignment horizontal="center" vertical="top" wrapText="1"/>
    </xf>
    <xf numFmtId="0" fontId="52" fillId="0" borderId="0" xfId="618" applyFont="1" applyAlignment="1">
      <alignment vertical="top"/>
    </xf>
    <xf numFmtId="0" fontId="52" fillId="0" borderId="58" xfId="618" applyFont="1" applyBorder="1" applyAlignment="1">
      <alignment horizontal="center" vertical="top"/>
    </xf>
    <xf numFmtId="0" fontId="52" fillId="0" borderId="58" xfId="618" applyFont="1" applyFill="1" applyBorder="1" applyAlignment="1">
      <alignment horizontal="center" vertical="top"/>
    </xf>
    <xf numFmtId="0" fontId="52" fillId="0" borderId="58" xfId="0" applyFont="1" applyFill="1" applyBorder="1" applyAlignment="1">
      <alignment horizontal="center" vertical="top"/>
    </xf>
    <xf numFmtId="0" fontId="11" fillId="36" borderId="58" xfId="618" applyFont="1" applyFill="1" applyBorder="1" applyAlignment="1">
      <alignment horizontal="center" vertical="top" wrapText="1"/>
    </xf>
    <xf numFmtId="0" fontId="11" fillId="36" borderId="58" xfId="0" applyFont="1" applyFill="1" applyBorder="1" applyAlignment="1">
      <alignment horizontal="center" vertical="top" wrapText="1"/>
    </xf>
    <xf numFmtId="0" fontId="11" fillId="0" borderId="0" xfId="618" applyFont="1" applyAlignment="1">
      <alignment vertical="top" wrapText="1"/>
    </xf>
    <xf numFmtId="0" fontId="52" fillId="0" borderId="58" xfId="618" applyFont="1" applyBorder="1" applyAlignment="1">
      <alignment vertical="top" wrapText="1"/>
    </xf>
    <xf numFmtId="0" fontId="52" fillId="0" borderId="58" xfId="618" applyFont="1" applyBorder="1" applyAlignment="1">
      <alignment vertical="top"/>
    </xf>
    <xf numFmtId="4" fontId="72" fillId="3" borderId="58" xfId="618" applyNumberFormat="1" applyFont="1" applyFill="1" applyBorder="1" applyAlignment="1">
      <alignment vertical="top"/>
    </xf>
    <xf numFmtId="4" fontId="73" fillId="0" borderId="58" xfId="618" applyNumberFormat="1" applyFont="1" applyBorder="1" applyAlignment="1">
      <alignment vertical="top"/>
    </xf>
    <xf numFmtId="4" fontId="73" fillId="0" borderId="58" xfId="0" applyNumberFormat="1" applyFont="1" applyBorder="1" applyAlignment="1">
      <alignment vertical="top"/>
    </xf>
    <xf numFmtId="1" fontId="52" fillId="0" borderId="58" xfId="618" applyNumberFormat="1" applyFont="1" applyBorder="1" applyAlignment="1">
      <alignment vertical="top"/>
    </xf>
    <xf numFmtId="0" fontId="74" fillId="5" borderId="58" xfId="618" applyFont="1" applyFill="1" applyBorder="1" applyAlignment="1">
      <alignment vertical="top" wrapText="1"/>
    </xf>
    <xf numFmtId="0" fontId="74" fillId="0" borderId="58" xfId="618" applyFont="1" applyBorder="1" applyAlignment="1">
      <alignment vertical="top"/>
    </xf>
    <xf numFmtId="4" fontId="72" fillId="0" borderId="58" xfId="618" applyNumberFormat="1" applyFont="1" applyFill="1" applyBorder="1" applyAlignment="1">
      <alignment vertical="top"/>
    </xf>
    <xf numFmtId="168" fontId="52" fillId="0" borderId="58" xfId="618" applyNumberFormat="1" applyFont="1" applyBorder="1" applyAlignment="1">
      <alignment vertical="top"/>
    </xf>
    <xf numFmtId="4" fontId="75" fillId="0" borderId="58" xfId="618" applyNumberFormat="1" applyFont="1" applyBorder="1" applyAlignment="1">
      <alignment vertical="top"/>
    </xf>
    <xf numFmtId="0" fontId="52" fillId="36" borderId="58" xfId="618" applyFont="1" applyFill="1" applyBorder="1" applyAlignment="1">
      <alignment vertical="top"/>
    </xf>
    <xf numFmtId="4" fontId="73" fillId="36" borderId="58" xfId="618" applyNumberFormat="1" applyFont="1" applyFill="1" applyBorder="1" applyAlignment="1">
      <alignment vertical="top"/>
    </xf>
    <xf numFmtId="4" fontId="73" fillId="3" borderId="58" xfId="618" applyNumberFormat="1" applyFont="1" applyFill="1" applyBorder="1" applyAlignment="1">
      <alignment vertical="top"/>
    </xf>
    <xf numFmtId="4" fontId="73" fillId="3" borderId="58" xfId="0" applyNumberFormat="1" applyFont="1" applyFill="1" applyBorder="1" applyAlignment="1">
      <alignment vertical="top"/>
    </xf>
    <xf numFmtId="3" fontId="73" fillId="0" borderId="58" xfId="618" applyNumberFormat="1" applyFont="1" applyBorder="1" applyAlignment="1">
      <alignment vertical="top"/>
    </xf>
    <xf numFmtId="4" fontId="73" fillId="0" borderId="58" xfId="618" applyNumberFormat="1" applyFont="1" applyFill="1" applyBorder="1" applyAlignment="1">
      <alignment vertical="top"/>
    </xf>
    <xf numFmtId="4" fontId="73" fillId="36" borderId="58" xfId="0" applyNumberFormat="1" applyFont="1" applyFill="1" applyBorder="1" applyAlignment="1">
      <alignment vertical="top"/>
    </xf>
    <xf numFmtId="0" fontId="52" fillId="0" borderId="58" xfId="0" applyFont="1" applyBorder="1" applyAlignment="1">
      <alignment vertical="top" wrapText="1"/>
    </xf>
    <xf numFmtId="0" fontId="52" fillId="0" borderId="58" xfId="0" applyFont="1" applyBorder="1" applyAlignment="1">
      <alignment horizontal="center" vertical="top" wrapText="1"/>
    </xf>
    <xf numFmtId="0" fontId="10" fillId="0" borderId="58" xfId="0" applyFont="1" applyBorder="1"/>
    <xf numFmtId="0" fontId="52" fillId="0" borderId="58" xfId="0" applyFont="1" applyBorder="1" applyAlignment="1">
      <alignment horizontal="center" vertical="top"/>
    </xf>
    <xf numFmtId="4" fontId="52" fillId="0" borderId="58" xfId="0" applyNumberFormat="1" applyFont="1" applyBorder="1" applyAlignment="1">
      <alignment vertical="top"/>
    </xf>
    <xf numFmtId="4" fontId="72" fillId="0" borderId="58" xfId="0" applyNumberFormat="1" applyFont="1" applyBorder="1" applyAlignment="1">
      <alignment vertical="top"/>
    </xf>
    <xf numFmtId="3" fontId="73" fillId="0" borderId="58" xfId="0" applyNumberFormat="1" applyFont="1" applyBorder="1" applyAlignment="1">
      <alignment vertical="top"/>
    </xf>
    <xf numFmtId="0" fontId="65" fillId="3" borderId="58" xfId="0" applyFont="1" applyFill="1" applyBorder="1" applyAlignment="1">
      <alignment vertical="top"/>
    </xf>
    <xf numFmtId="4" fontId="78" fillId="3" borderId="58" xfId="0" applyNumberFormat="1" applyFont="1" applyFill="1" applyBorder="1" applyAlignment="1">
      <alignment vertical="top"/>
    </xf>
    <xf numFmtId="0" fontId="52" fillId="0" borderId="69" xfId="0" applyFont="1" applyBorder="1" applyAlignment="1">
      <alignment vertical="top" wrapText="1"/>
    </xf>
    <xf numFmtId="0" fontId="52" fillId="0" borderId="69" xfId="0" applyFont="1" applyBorder="1" applyAlignment="1">
      <alignment horizontal="center" vertical="top" wrapText="1"/>
    </xf>
    <xf numFmtId="0" fontId="52" fillId="5" borderId="69" xfId="0" applyFont="1" applyFill="1" applyBorder="1" applyAlignment="1">
      <alignment horizontal="center" vertical="top" wrapText="1"/>
    </xf>
    <xf numFmtId="0" fontId="77" fillId="0" borderId="58" xfId="0" applyFont="1" applyFill="1" applyBorder="1" applyAlignment="1">
      <alignment vertical="top"/>
    </xf>
    <xf numFmtId="0" fontId="75" fillId="0" borderId="58" xfId="0" applyFont="1" applyBorder="1" applyAlignment="1">
      <alignment vertical="top"/>
    </xf>
    <xf numFmtId="4" fontId="75" fillId="0" borderId="58" xfId="0" applyNumberFormat="1" applyFont="1" applyBorder="1" applyAlignment="1">
      <alignment vertical="top"/>
    </xf>
    <xf numFmtId="0" fontId="77" fillId="0" borderId="58" xfId="0" applyFont="1" applyBorder="1" applyAlignment="1">
      <alignment vertical="top"/>
    </xf>
    <xf numFmtId="4" fontId="77" fillId="0" borderId="58" xfId="0" applyNumberFormat="1" applyFont="1" applyBorder="1" applyAlignment="1">
      <alignment vertical="top"/>
    </xf>
    <xf numFmtId="0" fontId="75" fillId="0" borderId="58" xfId="0" applyFont="1" applyBorder="1" applyAlignment="1">
      <alignment vertical="top" wrapText="1"/>
    </xf>
    <xf numFmtId="4" fontId="75" fillId="0" borderId="58" xfId="0" applyNumberFormat="1" applyFont="1" applyBorder="1" applyAlignment="1">
      <alignment vertical="top" wrapText="1"/>
    </xf>
    <xf numFmtId="0" fontId="77" fillId="0" borderId="58" xfId="0" applyFont="1" applyBorder="1" applyAlignment="1">
      <alignment vertical="top" wrapText="1"/>
    </xf>
    <xf numFmtId="4" fontId="77" fillId="0" borderId="58" xfId="0" applyNumberFormat="1" applyFont="1" applyBorder="1" applyAlignment="1">
      <alignment vertical="top" wrapText="1"/>
    </xf>
    <xf numFmtId="0" fontId="141" fillId="0" borderId="58" xfId="0" applyFont="1" applyBorder="1" applyAlignment="1">
      <alignment vertical="top"/>
    </xf>
    <xf numFmtId="4" fontId="141" fillId="0" borderId="58" xfId="0" applyNumberFormat="1" applyFont="1" applyBorder="1" applyAlignment="1">
      <alignment vertical="top"/>
    </xf>
    <xf numFmtId="4" fontId="65" fillId="0" borderId="58" xfId="0" applyNumberFormat="1" applyFont="1" applyBorder="1" applyAlignment="1">
      <alignment vertical="top"/>
    </xf>
    <xf numFmtId="4" fontId="78" fillId="0" borderId="58" xfId="0" applyNumberFormat="1" applyFont="1" applyBorder="1" applyAlignment="1">
      <alignment vertical="top"/>
    </xf>
    <xf numFmtId="3" fontId="78" fillId="0" borderId="58" xfId="0" applyNumberFormat="1" applyFont="1" applyBorder="1" applyAlignment="1">
      <alignment vertical="top"/>
    </xf>
    <xf numFmtId="167" fontId="52" fillId="0" borderId="58" xfId="0" applyNumberFormat="1" applyFont="1" applyBorder="1" applyAlignment="1">
      <alignment vertical="top"/>
    </xf>
    <xf numFmtId="0" fontId="77" fillId="0" borderId="58" xfId="0" applyFont="1" applyFill="1" applyBorder="1" applyAlignment="1">
      <alignment vertical="top" wrapText="1"/>
    </xf>
    <xf numFmtId="0" fontId="10" fillId="5" borderId="59" xfId="0" applyFont="1" applyFill="1" applyBorder="1" applyAlignment="1">
      <alignment vertical="top"/>
    </xf>
    <xf numFmtId="0" fontId="77" fillId="0" borderId="67" xfId="0" applyFont="1" applyBorder="1" applyAlignment="1">
      <alignment vertical="top"/>
    </xf>
    <xf numFmtId="167" fontId="52" fillId="0" borderId="67" xfId="0" applyNumberFormat="1" applyFont="1" applyBorder="1" applyAlignment="1">
      <alignment vertical="top"/>
    </xf>
    <xf numFmtId="4" fontId="73" fillId="0" borderId="67" xfId="0" applyNumberFormat="1" applyFont="1" applyBorder="1" applyAlignment="1">
      <alignment vertical="top"/>
    </xf>
    <xf numFmtId="4" fontId="52" fillId="0" borderId="67" xfId="0" applyNumberFormat="1" applyFont="1" applyBorder="1" applyAlignment="1">
      <alignment vertical="top"/>
    </xf>
    <xf numFmtId="4" fontId="73" fillId="0" borderId="68" xfId="0" applyNumberFormat="1" applyFont="1" applyBorder="1" applyAlignment="1">
      <alignment vertical="top"/>
    </xf>
    <xf numFmtId="167" fontId="72" fillId="0" borderId="58" xfId="0" applyNumberFormat="1" applyFont="1" applyBorder="1" applyAlignment="1">
      <alignment vertical="top"/>
    </xf>
    <xf numFmtId="0" fontId="10" fillId="0" borderId="59" xfId="0" applyFont="1" applyBorder="1" applyAlignment="1">
      <alignment vertical="top"/>
    </xf>
    <xf numFmtId="3" fontId="72" fillId="0" borderId="58" xfId="0" applyNumberFormat="1" applyFont="1" applyBorder="1" applyAlignment="1">
      <alignment vertical="top"/>
    </xf>
    <xf numFmtId="0" fontId="102" fillId="0" borderId="0" xfId="605" applyFont="1" applyAlignment="1">
      <alignment vertical="top"/>
    </xf>
    <xf numFmtId="0" fontId="102" fillId="0" borderId="0" xfId="605" applyFont="1" applyAlignment="1">
      <alignment vertical="center"/>
    </xf>
    <xf numFmtId="172" fontId="12" fillId="41" borderId="70" xfId="391" applyNumberFormat="1" applyFont="1" applyFill="1" applyBorder="1" applyAlignment="1">
      <alignment horizontal="right" vertical="top"/>
    </xf>
    <xf numFmtId="181" fontId="12" fillId="41" borderId="70" xfId="391" applyNumberFormat="1" applyFont="1" applyFill="1" applyBorder="1" applyAlignment="1">
      <alignment horizontal="right" vertical="top"/>
    </xf>
    <xf numFmtId="172" fontId="66" fillId="41" borderId="70" xfId="391" applyNumberFormat="1" applyFont="1" applyFill="1" applyBorder="1" applyAlignment="1">
      <alignment horizontal="right" vertical="top"/>
    </xf>
    <xf numFmtId="180" fontId="66" fillId="41" borderId="70" xfId="391" applyNumberFormat="1" applyFont="1" applyFill="1" applyBorder="1" applyAlignment="1">
      <alignment horizontal="right" vertical="top"/>
    </xf>
    <xf numFmtId="172" fontId="73" fillId="0" borderId="70" xfId="391" applyNumberFormat="1" applyFont="1" applyBorder="1" applyAlignment="1">
      <alignment horizontal="right" vertical="top"/>
    </xf>
    <xf numFmtId="172" fontId="73" fillId="41" borderId="70" xfId="391" applyNumberFormat="1" applyFont="1" applyFill="1" applyBorder="1" applyAlignment="1">
      <alignment horizontal="right" vertical="top"/>
    </xf>
    <xf numFmtId="172" fontId="142" fillId="42" borderId="70" xfId="391" applyNumberFormat="1" applyFont="1" applyFill="1" applyBorder="1" applyAlignment="1">
      <alignment horizontal="right" vertical="top"/>
    </xf>
    <xf numFmtId="181" fontId="142" fillId="42" borderId="70" xfId="391" applyNumberFormat="1" applyFont="1" applyFill="1" applyBorder="1" applyAlignment="1">
      <alignment horizontal="right" vertical="top"/>
    </xf>
    <xf numFmtId="172" fontId="143" fillId="42" borderId="70" xfId="391" applyNumberFormat="1" applyFont="1" applyFill="1" applyBorder="1" applyAlignment="1">
      <alignment horizontal="right" vertical="top"/>
    </xf>
    <xf numFmtId="180" fontId="143" fillId="42" borderId="70" xfId="391" applyNumberFormat="1" applyFont="1" applyFill="1" applyBorder="1" applyAlignment="1">
      <alignment horizontal="right" vertical="top"/>
    </xf>
    <xf numFmtId="172" fontId="144" fillId="0" borderId="70" xfId="391" applyNumberFormat="1" applyFont="1" applyFill="1" applyBorder="1" applyAlignment="1">
      <alignment horizontal="right" vertical="top"/>
    </xf>
    <xf numFmtId="172" fontId="144" fillId="42" borderId="70" xfId="391" applyNumberFormat="1" applyFont="1" applyFill="1" applyBorder="1" applyAlignment="1">
      <alignment horizontal="right" vertical="top"/>
    </xf>
    <xf numFmtId="0" fontId="55" fillId="0" borderId="70" xfId="605" applyFont="1" applyFill="1" applyBorder="1" applyAlignment="1">
      <alignment vertical="top"/>
    </xf>
    <xf numFmtId="172" fontId="122" fillId="35" borderId="70" xfId="391" applyNumberFormat="1" applyFont="1" applyFill="1" applyBorder="1" applyAlignment="1">
      <alignment vertical="top"/>
    </xf>
    <xf numFmtId="172" fontId="123" fillId="35" borderId="70" xfId="391" applyNumberFormat="1" applyFont="1" applyFill="1" applyBorder="1" applyAlignment="1">
      <alignment vertical="top"/>
    </xf>
    <xf numFmtId="0" fontId="114" fillId="0" borderId="70" xfId="605" applyFont="1" applyBorder="1" applyAlignment="1">
      <alignment horizontal="center" vertical="top" wrapText="1"/>
    </xf>
    <xf numFmtId="0" fontId="101" fillId="0" borderId="70" xfId="605" applyBorder="1" applyAlignment="1">
      <alignment horizontal="center" vertical="top" wrapText="1"/>
    </xf>
    <xf numFmtId="0" fontId="101" fillId="0" borderId="70" xfId="605" applyFont="1" applyBorder="1" applyAlignment="1">
      <alignment horizontal="center" vertical="top" wrapText="1"/>
    </xf>
    <xf numFmtId="0" fontId="125" fillId="2" borderId="70" xfId="605" applyFont="1" applyFill="1" applyBorder="1" applyAlignment="1">
      <alignment horizontal="center" vertical="top"/>
    </xf>
    <xf numFmtId="4" fontId="101" fillId="3" borderId="70" xfId="605" applyNumberFormat="1" applyFill="1" applyBorder="1" applyAlignment="1">
      <alignment horizontal="center" vertical="top"/>
    </xf>
    <xf numFmtId="4" fontId="101" fillId="3" borderId="70" xfId="605" applyNumberFormat="1" applyFont="1" applyFill="1" applyBorder="1" applyAlignment="1">
      <alignment horizontal="center" vertical="top"/>
    </xf>
    <xf numFmtId="3" fontId="101" fillId="0" borderId="70" xfId="605" applyNumberFormat="1" applyFont="1" applyBorder="1" applyAlignment="1">
      <alignment horizontal="center" vertical="top"/>
    </xf>
    <xf numFmtId="4" fontId="115" fillId="0" borderId="70" xfId="605" applyNumberFormat="1" applyFont="1" applyBorder="1" applyAlignment="1">
      <alignment vertical="top"/>
    </xf>
    <xf numFmtId="181" fontId="100" fillId="35" borderId="70" xfId="391" applyNumberFormat="1" applyFont="1" applyFill="1" applyBorder="1" applyAlignment="1">
      <alignment horizontal="right" vertical="top"/>
    </xf>
    <xf numFmtId="166" fontId="81" fillId="35" borderId="70" xfId="391" applyNumberFormat="1" applyFont="1" applyFill="1" applyBorder="1" applyAlignment="1">
      <alignment vertical="top" wrapText="1"/>
    </xf>
    <xf numFmtId="170" fontId="83" fillId="35" borderId="70" xfId="391" applyNumberFormat="1" applyFont="1" applyFill="1" applyBorder="1" applyAlignment="1">
      <alignment vertical="top" wrapText="1"/>
    </xf>
    <xf numFmtId="4" fontId="114" fillId="3" borderId="70" xfId="605" applyNumberFormat="1" applyFont="1" applyFill="1" applyBorder="1" applyAlignment="1">
      <alignment horizontal="center" vertical="top"/>
    </xf>
    <xf numFmtId="4" fontId="101" fillId="43" borderId="70" xfId="605" applyNumberFormat="1" applyFont="1" applyFill="1" applyBorder="1" applyAlignment="1">
      <alignment horizontal="center" vertical="top"/>
    </xf>
    <xf numFmtId="4" fontId="101" fillId="44" borderId="70" xfId="605" applyNumberFormat="1" applyFont="1" applyFill="1" applyBorder="1" applyAlignment="1">
      <alignment horizontal="center" vertical="top"/>
    </xf>
    <xf numFmtId="4" fontId="101" fillId="3" borderId="70" xfId="605" applyNumberFormat="1" applyFont="1" applyFill="1" applyBorder="1" applyAlignment="1">
      <alignment horizontal="center" vertical="center"/>
    </xf>
    <xf numFmtId="0" fontId="101" fillId="0" borderId="70" xfId="605" applyBorder="1" applyAlignment="1">
      <alignment vertical="top"/>
    </xf>
    <xf numFmtId="180" fontId="123" fillId="35" borderId="70" xfId="391" applyNumberFormat="1" applyFont="1" applyFill="1" applyBorder="1" applyAlignment="1">
      <alignment vertical="top"/>
    </xf>
    <xf numFmtId="0" fontId="8" fillId="0" borderId="70" xfId="3" applyFont="1" applyFill="1" applyBorder="1" applyAlignment="1">
      <alignment horizontal="center" vertical="top" wrapText="1"/>
    </xf>
    <xf numFmtId="0" fontId="111" fillId="0" borderId="70" xfId="3" applyFont="1" applyFill="1" applyBorder="1" applyAlignment="1">
      <alignment horizontal="center" vertical="top" wrapText="1"/>
    </xf>
    <xf numFmtId="0" fontId="119" fillId="0" borderId="70" xfId="3" applyFont="1" applyFill="1" applyBorder="1" applyAlignment="1">
      <alignment horizontal="center" vertical="top" wrapText="1"/>
    </xf>
    <xf numFmtId="0" fontId="56" fillId="4" borderId="70" xfId="3" applyFont="1" applyFill="1" applyBorder="1" applyAlignment="1">
      <alignment horizontal="center" vertical="top"/>
    </xf>
    <xf numFmtId="0" fontId="56" fillId="4" borderId="70" xfId="3" applyFont="1" applyFill="1" applyBorder="1" applyAlignment="1">
      <alignment horizontal="center" vertical="top" wrapText="1"/>
    </xf>
    <xf numFmtId="0" fontId="110" fillId="0" borderId="70" xfId="3" applyFont="1" applyBorder="1" applyAlignment="1">
      <alignment vertical="top"/>
    </xf>
    <xf numFmtId="0" fontId="145" fillId="0" borderId="71" xfId="3" applyFont="1" applyFill="1" applyBorder="1" applyAlignment="1">
      <alignment vertical="top" wrapText="1"/>
    </xf>
    <xf numFmtId="4" fontId="145" fillId="0" borderId="70" xfId="3" applyNumberFormat="1" applyFont="1" applyFill="1" applyBorder="1" applyAlignment="1">
      <alignment vertical="top"/>
    </xf>
    <xf numFmtId="4" fontId="146" fillId="0" borderId="70" xfId="3" applyNumberFormat="1" applyFont="1" applyFill="1" applyBorder="1" applyAlignment="1">
      <alignment vertical="top"/>
    </xf>
    <xf numFmtId="182" fontId="145" fillId="0" borderId="70" xfId="3" applyNumberFormat="1" applyFont="1" applyBorder="1" applyAlignment="1">
      <alignment vertical="top"/>
    </xf>
    <xf numFmtId="4" fontId="145" fillId="0" borderId="70" xfId="3" applyNumberFormat="1" applyFont="1" applyBorder="1" applyAlignment="1">
      <alignment vertical="top"/>
    </xf>
    <xf numFmtId="4" fontId="146" fillId="0" borderId="70" xfId="3" applyNumberFormat="1" applyFont="1" applyBorder="1" applyAlignment="1">
      <alignment vertical="top"/>
    </xf>
    <xf numFmtId="183" fontId="145" fillId="0" borderId="70" xfId="3" applyNumberFormat="1" applyFont="1" applyBorder="1" applyAlignment="1">
      <alignment vertical="top"/>
    </xf>
    <xf numFmtId="4" fontId="147" fillId="0" borderId="70" xfId="3" applyNumberFormat="1" applyFont="1" applyFill="1" applyBorder="1" applyAlignment="1">
      <alignment vertical="top"/>
    </xf>
    <xf numFmtId="0" fontId="145" fillId="0" borderId="70" xfId="605" applyFont="1" applyFill="1" applyBorder="1" applyAlignment="1">
      <alignment vertical="top" wrapText="1"/>
    </xf>
    <xf numFmtId="4" fontId="145" fillId="0" borderId="70" xfId="3" applyNumberFormat="1" applyFont="1" applyFill="1" applyBorder="1" applyAlignment="1">
      <alignment vertical="center"/>
    </xf>
    <xf numFmtId="4" fontId="148" fillId="42" borderId="65" xfId="5099" applyNumberFormat="1" applyFont="1" applyFill="1" applyBorder="1" applyAlignment="1">
      <alignment horizontal="right" vertical="top"/>
    </xf>
    <xf numFmtId="4" fontId="145" fillId="0" borderId="70" xfId="3" applyNumberFormat="1" applyFont="1" applyFill="1" applyBorder="1" applyAlignment="1">
      <alignment horizontal="right" vertical="top"/>
    </xf>
    <xf numFmtId="182" fontId="145" fillId="0" borderId="70" xfId="3" applyNumberFormat="1" applyFont="1" applyFill="1" applyBorder="1" applyAlignment="1">
      <alignment vertical="top"/>
    </xf>
    <xf numFmtId="0" fontId="145" fillId="0" borderId="70" xfId="3" applyFont="1" applyFill="1" applyBorder="1" applyAlignment="1">
      <alignment vertical="top" wrapText="1"/>
    </xf>
    <xf numFmtId="0" fontId="149" fillId="0" borderId="70" xfId="3" applyFont="1" applyBorder="1" applyAlignment="1">
      <alignment vertical="top"/>
    </xf>
    <xf numFmtId="182" fontId="146" fillId="0" borderId="70" xfId="3" applyNumberFormat="1" applyFont="1" applyBorder="1" applyAlignment="1">
      <alignment vertical="top"/>
    </xf>
    <xf numFmtId="0" fontId="149" fillId="0" borderId="70" xfId="605" applyFont="1" applyFill="1" applyBorder="1" applyAlignment="1">
      <alignment vertical="top"/>
    </xf>
    <xf numFmtId="0" fontId="150" fillId="0" borderId="0" xfId="605" applyFont="1" applyAlignment="1">
      <alignment vertical="top"/>
    </xf>
    <xf numFmtId="0" fontId="56" fillId="0" borderId="70" xfId="3" applyFont="1" applyBorder="1" applyAlignment="1">
      <alignment horizontal="center" wrapText="1"/>
    </xf>
    <xf numFmtId="0" fontId="56" fillId="4" borderId="70" xfId="3" applyFont="1" applyFill="1" applyBorder="1" applyAlignment="1">
      <alignment horizontal="center" wrapText="1"/>
    </xf>
    <xf numFmtId="0" fontId="145" fillId="0" borderId="70" xfId="3" applyFont="1" applyFill="1" applyBorder="1" applyAlignment="1">
      <alignment wrapText="1"/>
    </xf>
    <xf numFmtId="0" fontId="145" fillId="0" borderId="70" xfId="3" applyFont="1" applyFill="1" applyBorder="1" applyAlignment="1"/>
    <xf numFmtId="172" fontId="145" fillId="0" borderId="70" xfId="3" applyNumberFormat="1" applyFont="1" applyFill="1" applyBorder="1" applyAlignment="1"/>
    <xf numFmtId="172" fontId="151" fillId="0" borderId="70" xfId="3" applyNumberFormat="1" applyFont="1" applyFill="1" applyBorder="1" applyAlignment="1"/>
    <xf numFmtId="182" fontId="145" fillId="0" borderId="70" xfId="3" applyNumberFormat="1" applyFont="1" applyFill="1" applyBorder="1" applyAlignment="1"/>
    <xf numFmtId="172" fontId="145" fillId="35" borderId="70" xfId="3" applyNumberFormat="1" applyFont="1" applyFill="1" applyBorder="1" applyAlignment="1">
      <alignment vertical="top"/>
    </xf>
    <xf numFmtId="182" fontId="145" fillId="0" borderId="70" xfId="3" applyNumberFormat="1" applyFont="1" applyBorder="1" applyAlignment="1"/>
    <xf numFmtId="0" fontId="149" fillId="0" borderId="70" xfId="3" applyFont="1" applyFill="1" applyBorder="1" applyAlignment="1">
      <alignment horizontal="left"/>
    </xf>
    <xf numFmtId="0" fontId="149" fillId="0" borderId="70" xfId="3" applyFont="1" applyFill="1" applyBorder="1" applyAlignment="1">
      <alignment horizontal="center"/>
    </xf>
    <xf numFmtId="172" fontId="146" fillId="0" borderId="70" xfId="3" applyNumberFormat="1" applyFont="1" applyFill="1" applyBorder="1" applyAlignment="1"/>
    <xf numFmtId="172" fontId="149" fillId="0" borderId="70" xfId="3" applyNumberFormat="1" applyFont="1" applyFill="1" applyBorder="1" applyAlignment="1"/>
    <xf numFmtId="182" fontId="152" fillId="0" borderId="70" xfId="3" applyNumberFormat="1" applyFont="1" applyBorder="1" applyAlignment="1"/>
    <xf numFmtId="172" fontId="145" fillId="0" borderId="70" xfId="3" applyNumberFormat="1" applyFont="1" applyFill="1" applyBorder="1" applyAlignment="1">
      <alignment horizontal="right"/>
    </xf>
    <xf numFmtId="0" fontId="145" fillId="0" borderId="70" xfId="3" applyFont="1" applyBorder="1" applyAlignment="1"/>
    <xf numFmtId="172" fontId="145" fillId="0" borderId="70" xfId="3" applyNumberFormat="1" applyFont="1" applyBorder="1" applyAlignment="1"/>
    <xf numFmtId="172" fontId="151" fillId="0" borderId="70" xfId="3" applyNumberFormat="1" applyFont="1" applyBorder="1" applyAlignment="1"/>
    <xf numFmtId="183" fontId="145" fillId="0" borderId="70" xfId="3" applyNumberFormat="1" applyFont="1" applyBorder="1" applyAlignment="1"/>
    <xf numFmtId="3" fontId="153" fillId="0" borderId="70" xfId="605" applyNumberFormat="1" applyFont="1" applyFill="1" applyBorder="1" applyAlignment="1"/>
    <xf numFmtId="0" fontId="145" fillId="0" borderId="69" xfId="3" applyFont="1" applyFill="1" applyBorder="1" applyAlignment="1">
      <alignment wrapText="1"/>
    </xf>
    <xf numFmtId="0" fontId="145" fillId="0" borderId="69" xfId="3" applyFont="1" applyFill="1" applyBorder="1" applyAlignment="1"/>
    <xf numFmtId="172" fontId="145" fillId="0" borderId="69" xfId="3" applyNumberFormat="1" applyFont="1" applyFill="1" applyBorder="1" applyAlignment="1"/>
    <xf numFmtId="172" fontId="151" fillId="0" borderId="69" xfId="3" applyNumberFormat="1" applyFont="1" applyFill="1" applyBorder="1" applyAlignment="1"/>
    <xf numFmtId="182" fontId="145" fillId="0" borderId="69" xfId="3" applyNumberFormat="1" applyFont="1" applyBorder="1" applyAlignment="1"/>
    <xf numFmtId="0" fontId="145" fillId="0" borderId="4" xfId="3" applyFont="1" applyFill="1" applyBorder="1" applyAlignment="1">
      <alignment wrapText="1"/>
    </xf>
    <xf numFmtId="0" fontId="145" fillId="0" borderId="4" xfId="3" applyFont="1" applyFill="1" applyBorder="1" applyAlignment="1"/>
    <xf numFmtId="172" fontId="145" fillId="0" borderId="4" xfId="3" applyNumberFormat="1" applyFont="1" applyFill="1" applyBorder="1" applyAlignment="1"/>
    <xf numFmtId="172" fontId="151" fillId="0" borderId="4" xfId="3" applyNumberFormat="1" applyFont="1" applyFill="1" applyBorder="1" applyAlignment="1"/>
    <xf numFmtId="182" fontId="145" fillId="0" borderId="4" xfId="3" applyNumberFormat="1" applyFont="1" applyBorder="1" applyAlignment="1"/>
    <xf numFmtId="4" fontId="145" fillId="0" borderId="70" xfId="3" applyNumberFormat="1" applyFont="1" applyFill="1" applyBorder="1" applyAlignment="1"/>
    <xf numFmtId="172" fontId="154" fillId="0" borderId="70" xfId="3" applyNumberFormat="1" applyFont="1" applyFill="1" applyBorder="1" applyAlignment="1"/>
    <xf numFmtId="172" fontId="145" fillId="0" borderId="70" xfId="3" applyNumberFormat="1" applyFont="1" applyFill="1" applyBorder="1" applyAlignment="1">
      <alignment vertical="top"/>
    </xf>
    <xf numFmtId="4" fontId="145" fillId="0" borderId="70" xfId="5098" applyNumberFormat="1" applyFont="1" applyFill="1" applyBorder="1" applyAlignment="1">
      <alignment horizontal="right" vertical="top" wrapText="1"/>
    </xf>
    <xf numFmtId="172" fontId="145" fillId="35" borderId="70" xfId="3" applyNumberFormat="1" applyFont="1" applyFill="1" applyBorder="1" applyAlignment="1"/>
    <xf numFmtId="0" fontId="145" fillId="0" borderId="70" xfId="3" applyFont="1" applyFill="1" applyBorder="1" applyAlignment="1">
      <alignment horizontal="left"/>
    </xf>
    <xf numFmtId="0" fontId="145" fillId="0" borderId="70" xfId="3" applyFont="1" applyFill="1" applyBorder="1" applyAlignment="1">
      <alignment horizontal="center"/>
    </xf>
    <xf numFmtId="182" fontId="155" fillId="0" borderId="70" xfId="3" applyNumberFormat="1" applyFont="1" applyBorder="1" applyAlignment="1"/>
    <xf numFmtId="0" fontId="145" fillId="0" borderId="70" xfId="3" applyFont="1" applyFill="1" applyBorder="1"/>
    <xf numFmtId="172" fontId="145" fillId="0" borderId="70" xfId="3" applyNumberFormat="1" applyFont="1" applyFill="1" applyBorder="1"/>
    <xf numFmtId="172" fontId="151" fillId="0" borderId="70" xfId="3" applyNumberFormat="1" applyFont="1" applyFill="1" applyBorder="1"/>
    <xf numFmtId="182" fontId="145" fillId="0" borderId="70" xfId="3" applyNumberFormat="1" applyFont="1" applyFill="1" applyBorder="1"/>
    <xf numFmtId="0" fontId="156" fillId="0" borderId="70" xfId="605" applyFont="1" applyBorder="1"/>
    <xf numFmtId="0" fontId="156" fillId="0" borderId="70" xfId="605" applyFont="1" applyFill="1" applyBorder="1" applyAlignment="1"/>
    <xf numFmtId="0" fontId="157" fillId="0" borderId="70" xfId="605" applyFont="1" applyFill="1" applyBorder="1" applyAlignment="1"/>
    <xf numFmtId="4" fontId="157" fillId="0" borderId="70" xfId="605" applyNumberFormat="1" applyFont="1" applyFill="1" applyBorder="1" applyAlignment="1"/>
    <xf numFmtId="0" fontId="149" fillId="0" borderId="70" xfId="3" applyFont="1" applyFill="1" applyBorder="1" applyAlignment="1"/>
    <xf numFmtId="182" fontId="146" fillId="0" borderId="70" xfId="3" applyNumberFormat="1" applyFont="1" applyFill="1" applyBorder="1" applyAlignment="1"/>
    <xf numFmtId="0" fontId="149" fillId="0" borderId="70" xfId="605" applyFont="1" applyFill="1" applyBorder="1" applyAlignment="1"/>
    <xf numFmtId="172" fontId="146" fillId="0" borderId="70" xfId="3" applyNumberFormat="1" applyFont="1" applyBorder="1" applyAlignment="1"/>
    <xf numFmtId="182" fontId="146" fillId="0" borderId="70" xfId="3" applyNumberFormat="1" applyFont="1" applyBorder="1" applyAlignment="1"/>
    <xf numFmtId="0" fontId="159" fillId="0" borderId="70" xfId="0" applyFont="1" applyFill="1" applyBorder="1" applyAlignment="1">
      <alignment horizontal="center" vertical="top" wrapText="1"/>
    </xf>
    <xf numFmtId="4" fontId="10" fillId="30" borderId="66" xfId="0" applyNumberFormat="1" applyFont="1" applyFill="1" applyBorder="1" applyAlignment="1">
      <alignment vertical="top"/>
    </xf>
    <xf numFmtId="4" fontId="10" fillId="30" borderId="67" xfId="0" applyNumberFormat="1" applyFont="1" applyFill="1" applyBorder="1" applyAlignment="1">
      <alignment vertical="top"/>
    </xf>
    <xf numFmtId="0" fontId="11" fillId="30" borderId="70" xfId="0" applyFont="1" applyFill="1" applyBorder="1" applyAlignment="1">
      <alignment horizontal="center" vertical="top" wrapText="1"/>
    </xf>
    <xf numFmtId="4" fontId="10" fillId="0" borderId="70" xfId="0" applyNumberFormat="1" applyFont="1" applyFill="1" applyBorder="1" applyAlignment="1">
      <alignment vertical="top"/>
    </xf>
    <xf numFmtId="3" fontId="10" fillId="32" borderId="70" xfId="0" applyNumberFormat="1" applyFont="1" applyFill="1" applyBorder="1" applyAlignment="1">
      <alignment horizontal="center" vertical="top"/>
    </xf>
    <xf numFmtId="3" fontId="10" fillId="0" borderId="70" xfId="0" applyNumberFormat="1" applyFont="1" applyBorder="1" applyAlignment="1">
      <alignment horizontal="center" vertical="top"/>
    </xf>
    <xf numFmtId="176" fontId="8" fillId="0" borderId="70" xfId="0" applyNumberFormat="1" applyFont="1" applyFill="1" applyBorder="1" applyAlignment="1">
      <alignment horizontal="center" vertical="top"/>
    </xf>
    <xf numFmtId="167" fontId="10" fillId="0" borderId="70" xfId="0" applyNumberFormat="1" applyFont="1" applyBorder="1" applyAlignment="1">
      <alignment horizontal="center" vertical="top"/>
    </xf>
    <xf numFmtId="4" fontId="10" fillId="0" borderId="70" xfId="0" applyNumberFormat="1" applyFont="1" applyBorder="1" applyAlignment="1">
      <alignment horizontal="center" vertical="top"/>
    </xf>
    <xf numFmtId="168" fontId="10" fillId="0" borderId="70" xfId="0" applyNumberFormat="1" applyFont="1" applyBorder="1" applyAlignment="1">
      <alignment horizontal="center" vertical="top"/>
    </xf>
    <xf numFmtId="0" fontId="44" fillId="0" borderId="70" xfId="0" applyFont="1" applyFill="1" applyBorder="1" applyAlignment="1">
      <alignment vertical="top" wrapText="1"/>
    </xf>
    <xf numFmtId="3" fontId="12" fillId="32" borderId="70" xfId="0" applyNumberFormat="1" applyFont="1" applyFill="1" applyBorder="1" applyAlignment="1">
      <alignment horizontal="center" vertical="top"/>
    </xf>
    <xf numFmtId="3" fontId="12" fillId="0" borderId="70" xfId="0" applyNumberFormat="1" applyFont="1" applyBorder="1" applyAlignment="1">
      <alignment horizontal="center" vertical="top"/>
    </xf>
    <xf numFmtId="4" fontId="12" fillId="0" borderId="70" xfId="0" applyNumberFormat="1" applyFont="1" applyBorder="1" applyAlignment="1">
      <alignment horizontal="center" vertical="top"/>
    </xf>
    <xf numFmtId="176" fontId="12" fillId="0" borderId="70" xfId="0" applyNumberFormat="1" applyFont="1" applyBorder="1" applyAlignment="1">
      <alignment horizontal="center" vertical="top"/>
    </xf>
    <xf numFmtId="0" fontId="58" fillId="0" borderId="70" xfId="0" applyFont="1" applyFill="1" applyBorder="1" applyAlignment="1">
      <alignment vertical="top" wrapText="1"/>
    </xf>
    <xf numFmtId="0" fontId="47" fillId="0" borderId="70" xfId="0" applyFont="1" applyFill="1" applyBorder="1" applyAlignment="1">
      <alignment vertical="top" wrapText="1"/>
    </xf>
    <xf numFmtId="0" fontId="10" fillId="0" borderId="69" xfId="0" applyFont="1" applyFill="1" applyBorder="1" applyAlignment="1">
      <alignment horizontal="center" vertical="top" wrapText="1"/>
    </xf>
    <xf numFmtId="0" fontId="9" fillId="32" borderId="70" xfId="0" applyFont="1" applyFill="1" applyBorder="1" applyAlignment="1">
      <alignment horizontal="center" vertical="top" wrapText="1"/>
    </xf>
    <xf numFmtId="0" fontId="10" fillId="0" borderId="69" xfId="0" applyFont="1" applyFill="1" applyBorder="1" applyAlignment="1">
      <alignment horizontal="center" wrapText="1"/>
    </xf>
    <xf numFmtId="4" fontId="111" fillId="0" borderId="70" xfId="0" applyNumberFormat="1" applyFont="1" applyBorder="1" applyAlignment="1">
      <alignment horizontal="center" vertical="top"/>
    </xf>
    <xf numFmtId="173" fontId="111" fillId="0" borderId="70" xfId="0" applyNumberFormat="1" applyFont="1" applyBorder="1" applyAlignment="1">
      <alignment horizontal="center" vertical="top"/>
    </xf>
    <xf numFmtId="176" fontId="161" fillId="0" borderId="70" xfId="0" applyNumberFormat="1" applyFont="1" applyBorder="1" applyAlignment="1">
      <alignment horizontal="center" vertical="top"/>
    </xf>
    <xf numFmtId="176" fontId="111" fillId="0" borderId="70" xfId="0" applyNumberFormat="1" applyFont="1" applyBorder="1" applyAlignment="1">
      <alignment horizontal="center" vertical="top"/>
    </xf>
    <xf numFmtId="4" fontId="10" fillId="0" borderId="70" xfId="0" applyNumberFormat="1" applyFont="1" applyFill="1" applyBorder="1" applyAlignment="1">
      <alignment horizontal="center" vertical="top"/>
    </xf>
    <xf numFmtId="176" fontId="10" fillId="0" borderId="70" xfId="0" applyNumberFormat="1" applyFont="1" applyFill="1" applyBorder="1" applyAlignment="1">
      <alignment horizontal="center" vertical="top"/>
    </xf>
    <xf numFmtId="176" fontId="8" fillId="0" borderId="70" xfId="0" applyNumberFormat="1" applyFont="1" applyBorder="1" applyAlignment="1">
      <alignment horizontal="center" vertical="top"/>
    </xf>
    <xf numFmtId="167" fontId="10" fillId="0" borderId="70" xfId="0" applyNumberFormat="1" applyFont="1" applyFill="1" applyBorder="1" applyAlignment="1">
      <alignment horizontal="center" vertical="top"/>
    </xf>
    <xf numFmtId="167" fontId="161" fillId="0" borderId="70" xfId="0" applyNumberFormat="1" applyFont="1" applyFill="1" applyBorder="1" applyAlignment="1">
      <alignment horizontal="center" vertical="top"/>
    </xf>
    <xf numFmtId="3" fontId="12" fillId="0" borderId="70" xfId="0" applyNumberFormat="1" applyFont="1" applyFill="1" applyBorder="1" applyAlignment="1">
      <alignment horizontal="center" vertical="top"/>
    </xf>
    <xf numFmtId="3" fontId="10" fillId="47" borderId="70" xfId="0" applyNumberFormat="1" applyFont="1" applyFill="1" applyBorder="1" applyAlignment="1">
      <alignment horizontal="center" vertical="top"/>
    </xf>
    <xf numFmtId="176" fontId="8" fillId="47" borderId="70" xfId="0" applyNumberFormat="1" applyFont="1" applyFill="1" applyBorder="1" applyAlignment="1">
      <alignment horizontal="center" vertical="top"/>
    </xf>
    <xf numFmtId="0" fontId="159" fillId="5" borderId="70" xfId="0" applyFont="1" applyFill="1" applyBorder="1" applyAlignment="1">
      <alignment horizontal="center" vertical="top" wrapText="1"/>
    </xf>
    <xf numFmtId="0" fontId="0" fillId="0" borderId="67" xfId="0" applyBorder="1" applyAlignment="1"/>
    <xf numFmtId="0" fontId="0" fillId="0" borderId="68" xfId="0" applyBorder="1" applyAlignment="1"/>
    <xf numFmtId="3" fontId="37" fillId="0" borderId="5" xfId="0" applyNumberFormat="1" applyFont="1" applyBorder="1" applyAlignment="1">
      <alignment horizontal="center" vertical="top" wrapText="1"/>
    </xf>
    <xf numFmtId="0" fontId="132" fillId="0" borderId="70" xfId="0" applyFont="1" applyBorder="1" applyAlignment="1">
      <alignment horizontal="center" vertical="top" wrapText="1"/>
    </xf>
    <xf numFmtId="0" fontId="132" fillId="0" borderId="70" xfId="0" applyFont="1" applyFill="1" applyBorder="1" applyAlignment="1">
      <alignment horizontal="center" vertical="top" wrapText="1"/>
    </xf>
    <xf numFmtId="0" fontId="65" fillId="30" borderId="70" xfId="0" applyFont="1" applyFill="1" applyBorder="1" applyAlignment="1">
      <alignment horizontal="center" vertical="top" wrapText="1"/>
    </xf>
    <xf numFmtId="1" fontId="132" fillId="4" borderId="70" xfId="0" applyNumberFormat="1" applyFont="1" applyFill="1" applyBorder="1" applyAlignment="1">
      <alignment horizontal="center" vertical="top" wrapText="1"/>
    </xf>
    <xf numFmtId="168" fontId="55" fillId="0" borderId="4" xfId="0" applyNumberFormat="1" applyFont="1" applyFill="1" applyBorder="1" applyAlignment="1">
      <alignment vertical="top"/>
    </xf>
    <xf numFmtId="4" fontId="9" fillId="0" borderId="4" xfId="0" applyNumberFormat="1" applyFont="1" applyFill="1" applyBorder="1" applyAlignment="1">
      <alignment vertical="top"/>
    </xf>
    <xf numFmtId="3" fontId="138" fillId="0" borderId="4" xfId="0" applyNumberFormat="1" applyFont="1" applyFill="1" applyBorder="1" applyAlignment="1">
      <alignment vertical="top"/>
    </xf>
    <xf numFmtId="3" fontId="138" fillId="30" borderId="4" xfId="0" applyNumberFormat="1" applyFont="1" applyFill="1" applyBorder="1" applyAlignment="1">
      <alignment vertical="top"/>
    </xf>
    <xf numFmtId="0" fontId="9" fillId="0" borderId="70" xfId="0" applyFont="1" applyBorder="1" applyAlignment="1">
      <alignment vertical="top"/>
    </xf>
    <xf numFmtId="4" fontId="9" fillId="0" borderId="70" xfId="0" applyNumberFormat="1" applyFont="1" applyBorder="1" applyAlignment="1">
      <alignment vertical="top"/>
    </xf>
    <xf numFmtId="173" fontId="9" fillId="0" borderId="70" xfId="0" applyNumberFormat="1" applyFont="1" applyBorder="1" applyAlignment="1">
      <alignment vertical="top"/>
    </xf>
    <xf numFmtId="0" fontId="9" fillId="30" borderId="70" xfId="0" applyFont="1" applyFill="1" applyBorder="1" applyAlignment="1">
      <alignment vertical="top"/>
    </xf>
    <xf numFmtId="4" fontId="8" fillId="34" borderId="70" xfId="0" applyNumberFormat="1" applyFont="1" applyFill="1" applyBorder="1" applyAlignment="1">
      <alignment vertical="top"/>
    </xf>
    <xf numFmtId="0" fontId="9" fillId="0" borderId="0" xfId="0" applyFont="1" applyAlignment="1">
      <alignment vertical="top"/>
    </xf>
    <xf numFmtId="173" fontId="8" fillId="34" borderId="70" xfId="0" applyNumberFormat="1" applyFont="1" applyFill="1" applyBorder="1" applyAlignment="1">
      <alignment vertical="top"/>
    </xf>
    <xf numFmtId="3" fontId="12" fillId="0" borderId="70" xfId="0" applyNumberFormat="1" applyFont="1" applyBorder="1" applyAlignment="1">
      <alignment vertical="top"/>
    </xf>
    <xf numFmtId="4" fontId="66" fillId="30" borderId="70" xfId="0" applyNumberFormat="1" applyFont="1" applyFill="1" applyBorder="1" applyAlignment="1">
      <alignment vertical="top"/>
    </xf>
    <xf numFmtId="4" fontId="12" fillId="0" borderId="70" xfId="0" applyNumberFormat="1" applyFont="1" applyBorder="1" applyAlignment="1">
      <alignment vertical="top"/>
    </xf>
    <xf numFmtId="0" fontId="10" fillId="0" borderId="69" xfId="0" applyFont="1" applyFill="1" applyBorder="1" applyAlignment="1">
      <alignment horizontal="center" vertical="top" wrapText="1"/>
    </xf>
    <xf numFmtId="0" fontId="9" fillId="32" borderId="70" xfId="0" applyFont="1" applyFill="1" applyBorder="1" applyAlignment="1">
      <alignment horizontal="center" vertical="top" wrapText="1"/>
    </xf>
    <xf numFmtId="172" fontId="0" fillId="0" borderId="0" xfId="0" applyNumberFormat="1" applyFont="1" applyAlignment="1">
      <alignment vertical="top"/>
    </xf>
    <xf numFmtId="0" fontId="32" fillId="33" borderId="52" xfId="0" applyFont="1" applyFill="1" applyBorder="1" applyAlignment="1">
      <alignment vertical="top" wrapText="1"/>
    </xf>
    <xf numFmtId="0" fontId="32" fillId="33" borderId="57" xfId="0" applyFont="1" applyFill="1" applyBorder="1" applyAlignment="1">
      <alignment vertical="top" wrapText="1"/>
    </xf>
    <xf numFmtId="0" fontId="3" fillId="33" borderId="52" xfId="0" applyFont="1" applyFill="1" applyBorder="1" applyAlignment="1">
      <alignment vertical="top" wrapText="1"/>
    </xf>
    <xf numFmtId="0" fontId="3" fillId="33" borderId="57" xfId="0" applyFont="1" applyFill="1" applyBorder="1" applyAlignment="1">
      <alignment vertical="top" wrapText="1"/>
    </xf>
    <xf numFmtId="0" fontId="35" fillId="0" borderId="52" xfId="0" applyFont="1" applyBorder="1" applyAlignment="1">
      <alignment horizontal="center" vertical="top" wrapText="1"/>
    </xf>
    <xf numFmtId="0" fontId="35" fillId="0" borderId="56" xfId="0" applyFont="1" applyBorder="1" applyAlignment="1">
      <alignment horizontal="center" vertical="top" wrapText="1"/>
    </xf>
    <xf numFmtId="0" fontId="35" fillId="0" borderId="57" xfId="0" applyFont="1" applyBorder="1" applyAlignment="1">
      <alignment horizontal="center" vertical="top" wrapText="1"/>
    </xf>
    <xf numFmtId="0" fontId="2" fillId="2" borderId="52" xfId="0" applyFont="1" applyFill="1" applyBorder="1" applyAlignment="1">
      <alignment horizontal="center" vertical="top" wrapText="1"/>
    </xf>
    <xf numFmtId="0" fontId="2" fillId="2" borderId="56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35" fillId="39" borderId="52" xfId="0" applyFont="1" applyFill="1" applyBorder="1" applyAlignment="1">
      <alignment horizontal="center" vertical="top" wrapText="1"/>
    </xf>
    <xf numFmtId="0" fontId="35" fillId="39" borderId="56" xfId="0" applyFont="1" applyFill="1" applyBorder="1" applyAlignment="1">
      <alignment horizontal="center" vertical="top" wrapText="1"/>
    </xf>
    <xf numFmtId="0" fontId="35" fillId="39" borderId="57" xfId="0" applyFont="1" applyFill="1" applyBorder="1" applyAlignment="1">
      <alignment horizontal="center" vertical="top" wrapText="1"/>
    </xf>
    <xf numFmtId="0" fontId="107" fillId="39" borderId="52" xfId="0" applyFont="1" applyFill="1" applyBorder="1" applyAlignment="1">
      <alignment vertical="top" wrapText="1"/>
    </xf>
    <xf numFmtId="0" fontId="107" fillId="39" borderId="56" xfId="0" applyFont="1" applyFill="1" applyBorder="1" applyAlignment="1">
      <alignment vertical="top" wrapText="1"/>
    </xf>
    <xf numFmtId="0" fontId="107" fillId="39" borderId="57" xfId="0" applyFont="1" applyFill="1" applyBorder="1" applyAlignment="1">
      <alignment vertical="top" wrapText="1"/>
    </xf>
    <xf numFmtId="0" fontId="107" fillId="0" borderId="52" xfId="0" applyFont="1" applyFill="1" applyBorder="1" applyAlignment="1">
      <alignment vertical="top" wrapText="1"/>
    </xf>
    <xf numFmtId="0" fontId="107" fillId="0" borderId="56" xfId="0" applyFont="1" applyFill="1" applyBorder="1" applyAlignment="1">
      <alignment vertical="top" wrapText="1"/>
    </xf>
    <xf numFmtId="0" fontId="107" fillId="0" borderId="57" xfId="0" applyFont="1" applyFill="1" applyBorder="1" applyAlignment="1">
      <alignment vertical="top" wrapText="1"/>
    </xf>
    <xf numFmtId="0" fontId="107" fillId="0" borderId="52" xfId="0" applyFont="1" applyBorder="1" applyAlignment="1">
      <alignment vertical="top" wrapText="1"/>
    </xf>
    <xf numFmtId="0" fontId="107" fillId="0" borderId="56" xfId="0" applyFont="1" applyBorder="1" applyAlignment="1">
      <alignment vertical="top" wrapText="1"/>
    </xf>
    <xf numFmtId="0" fontId="107" fillId="0" borderId="57" xfId="0" applyFont="1" applyBorder="1" applyAlignment="1">
      <alignment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57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54" xfId="0" applyBorder="1" applyAlignment="1">
      <alignment horizontal="center" vertical="top" wrapText="1"/>
    </xf>
    <xf numFmtId="0" fontId="0" fillId="0" borderId="55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69" fillId="0" borderId="52" xfId="0" applyFont="1" applyBorder="1" applyAlignment="1">
      <alignment horizontal="center" vertical="top" wrapText="1"/>
    </xf>
    <xf numFmtId="0" fontId="69" fillId="0" borderId="56" xfId="0" applyFont="1" applyBorder="1" applyAlignment="1">
      <alignment horizontal="center" vertical="top" wrapText="1"/>
    </xf>
    <xf numFmtId="0" fontId="69" fillId="0" borderId="57" xfId="0" applyFont="1" applyBorder="1" applyAlignment="1">
      <alignment horizontal="center" vertical="top" wrapText="1"/>
    </xf>
    <xf numFmtId="0" fontId="3" fillId="0" borderId="53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66" xfId="0" applyFont="1" applyFill="1" applyBorder="1" applyAlignment="1">
      <alignment horizontal="center" vertical="top" wrapText="1"/>
    </xf>
    <xf numFmtId="0" fontId="3" fillId="0" borderId="68" xfId="0" applyFont="1" applyFill="1" applyBorder="1" applyAlignment="1">
      <alignment horizontal="center" vertical="top" wrapText="1"/>
    </xf>
    <xf numFmtId="0" fontId="3" fillId="0" borderId="69" xfId="0" applyFont="1" applyFill="1" applyBorder="1" applyAlignment="1">
      <alignment horizontal="center" vertical="top" wrapText="1"/>
    </xf>
    <xf numFmtId="0" fontId="0" fillId="0" borderId="6" xfId="0" applyBorder="1"/>
    <xf numFmtId="0" fontId="0" fillId="0" borderId="4" xfId="0" applyBorder="1"/>
    <xf numFmtId="0" fontId="3" fillId="0" borderId="52" xfId="0" applyFont="1" applyFill="1" applyBorder="1" applyAlignment="1">
      <alignment vertical="top" wrapText="1"/>
    </xf>
    <xf numFmtId="0" fontId="3" fillId="0" borderId="57" xfId="0" applyFont="1" applyFill="1" applyBorder="1" applyAlignment="1">
      <alignment vertical="top" wrapText="1"/>
    </xf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53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10" fillId="0" borderId="70" xfId="0" applyFont="1" applyFill="1" applyBorder="1" applyAlignment="1">
      <alignment horizontal="center" vertical="top" wrapText="1"/>
    </xf>
    <xf numFmtId="0" fontId="10" fillId="0" borderId="70" xfId="0" applyFont="1" applyBorder="1" applyAlignment="1">
      <alignment horizontal="center" vertical="top" wrapText="1"/>
    </xf>
    <xf numFmtId="0" fontId="9" fillId="32" borderId="70" xfId="0" applyFont="1" applyFill="1" applyBorder="1" applyAlignment="1">
      <alignment horizontal="center" vertical="top" wrapText="1"/>
    </xf>
    <xf numFmtId="0" fontId="10" fillId="32" borderId="70" xfId="0" applyFont="1" applyFill="1" applyBorder="1" applyAlignment="1">
      <alignment horizontal="center" vertical="top"/>
    </xf>
    <xf numFmtId="0" fontId="29" fillId="0" borderId="69" xfId="0" applyFont="1" applyFill="1" applyBorder="1" applyAlignment="1">
      <alignment horizontal="center" vertical="top" wrapText="1"/>
    </xf>
    <xf numFmtId="0" fontId="29" fillId="0" borderId="4" xfId="0" applyFont="1" applyFill="1" applyBorder="1" applyAlignment="1">
      <alignment horizontal="center" vertical="top" wrapText="1"/>
    </xf>
    <xf numFmtId="0" fontId="10" fillId="5" borderId="70" xfId="0" applyFont="1" applyFill="1" applyBorder="1" applyAlignment="1">
      <alignment horizontal="center" vertical="top" wrapText="1"/>
    </xf>
    <xf numFmtId="0" fontId="10" fillId="0" borderId="66" xfId="0" applyFont="1" applyFill="1" applyBorder="1" applyAlignment="1">
      <alignment horizontal="center" vertical="top" wrapText="1"/>
    </xf>
    <xf numFmtId="0" fontId="10" fillId="0" borderId="67" xfId="0" applyFont="1" applyFill="1" applyBorder="1" applyAlignment="1">
      <alignment horizontal="center" vertical="top" wrapText="1"/>
    </xf>
    <xf numFmtId="0" fontId="10" fillId="0" borderId="68" xfId="0" applyFont="1" applyFill="1" applyBorder="1" applyAlignment="1">
      <alignment horizontal="center" vertical="top" wrapText="1"/>
    </xf>
    <xf numFmtId="0" fontId="10" fillId="0" borderId="69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73" xfId="0" applyFont="1" applyFill="1" applyBorder="1" applyAlignment="1">
      <alignment horizontal="center" vertical="top" wrapText="1"/>
    </xf>
    <xf numFmtId="0" fontId="10" fillId="0" borderId="71" xfId="0" applyFont="1" applyFill="1" applyBorder="1" applyAlignment="1">
      <alignment horizontal="center" vertical="top" wrapText="1"/>
    </xf>
    <xf numFmtId="0" fontId="10" fillId="46" borderId="70" xfId="0" applyFont="1" applyFill="1" applyBorder="1" applyAlignment="1">
      <alignment horizontal="center" vertical="top" wrapText="1"/>
    </xf>
    <xf numFmtId="0" fontId="10" fillId="0" borderId="70" xfId="0" applyFont="1" applyBorder="1" applyAlignment="1">
      <alignment horizontal="center" vertical="top"/>
    </xf>
    <xf numFmtId="0" fontId="29" fillId="0" borderId="5" xfId="0" applyFont="1" applyBorder="1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10" fillId="38" borderId="5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0" fillId="0" borderId="56" xfId="0" applyFont="1" applyBorder="1" applyAlignment="1">
      <alignment horizontal="center" vertical="top"/>
    </xf>
    <xf numFmtId="0" fontId="29" fillId="0" borderId="1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1" xfId="0" applyFont="1" applyFill="1" applyBorder="1" applyAlignment="1">
      <alignment horizontal="center" vertical="top" wrapText="1"/>
    </xf>
    <xf numFmtId="0" fontId="48" fillId="4" borderId="1" xfId="0" applyFont="1" applyFill="1" applyBorder="1" applyAlignment="1">
      <alignment horizontal="center" vertical="top" wrapText="1"/>
    </xf>
    <xf numFmtId="0" fontId="48" fillId="4" borderId="4" xfId="0" applyFont="1" applyFill="1" applyBorder="1" applyAlignment="1">
      <alignment horizontal="center" vertical="top" wrapText="1"/>
    </xf>
    <xf numFmtId="0" fontId="29" fillId="0" borderId="60" xfId="0" applyFont="1" applyBorder="1" applyAlignment="1">
      <alignment horizontal="center" vertical="top" wrapText="1"/>
    </xf>
    <xf numFmtId="0" fontId="29" fillId="0" borderId="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48" fillId="0" borderId="5" xfId="0" applyFont="1" applyFill="1" applyBorder="1" applyAlignment="1">
      <alignment horizontal="center" vertical="top" wrapText="1"/>
    </xf>
    <xf numFmtId="0" fontId="9" fillId="32" borderId="2" xfId="0" applyFont="1" applyFill="1" applyBorder="1" applyAlignment="1">
      <alignment horizontal="center" vertical="top" wrapText="1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5" fillId="0" borderId="5" xfId="4" applyFont="1" applyBorder="1" applyAlignment="1">
      <alignment horizontal="center" vertical="top" wrapText="1"/>
    </xf>
    <xf numFmtId="0" fontId="35" fillId="0" borderId="5" xfId="4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top" wrapText="1"/>
    </xf>
    <xf numFmtId="0" fontId="10" fillId="4" borderId="3" xfId="0" applyFont="1" applyFill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87" fillId="0" borderId="0" xfId="0" applyFont="1" applyAlignment="1">
      <alignment horizontal="center" vertical="top" wrapText="1"/>
    </xf>
    <xf numFmtId="0" fontId="97" fillId="0" borderId="27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0" fillId="5" borderId="8" xfId="0" applyFill="1" applyBorder="1" applyAlignment="1">
      <alignment horizontal="center" vertical="top"/>
    </xf>
    <xf numFmtId="0" fontId="0" fillId="5" borderId="3" xfId="0" applyFill="1" applyBorder="1" applyAlignment="1">
      <alignment horizontal="center" vertical="top"/>
    </xf>
    <xf numFmtId="0" fontId="89" fillId="0" borderId="5" xfId="0" applyFont="1" applyBorder="1" applyAlignment="1">
      <alignment horizontal="center" vertical="top" wrapText="1"/>
    </xf>
    <xf numFmtId="0" fontId="46" fillId="0" borderId="2" xfId="0" applyFont="1" applyBorder="1" applyAlignment="1">
      <alignment horizontal="center" vertical="top"/>
    </xf>
    <xf numFmtId="0" fontId="46" fillId="0" borderId="8" xfId="0" applyFont="1" applyBorder="1" applyAlignment="1">
      <alignment horizontal="center" vertical="top"/>
    </xf>
    <xf numFmtId="0" fontId="46" fillId="0" borderId="3" xfId="0" applyFont="1" applyBorder="1" applyAlignment="1">
      <alignment horizontal="center" vertical="top"/>
    </xf>
    <xf numFmtId="0" fontId="81" fillId="35" borderId="69" xfId="391" applyFont="1" applyFill="1" applyBorder="1" applyAlignment="1">
      <alignment horizontal="center" vertical="top" wrapText="1"/>
    </xf>
    <xf numFmtId="0" fontId="81" fillId="35" borderId="6" xfId="391" applyFont="1" applyFill="1" applyBorder="1" applyAlignment="1">
      <alignment horizontal="center" vertical="top" wrapText="1"/>
    </xf>
    <xf numFmtId="0" fontId="81" fillId="35" borderId="4" xfId="391" applyFont="1" applyFill="1" applyBorder="1" applyAlignment="1">
      <alignment horizontal="center" vertical="top" wrapText="1"/>
    </xf>
    <xf numFmtId="0" fontId="81" fillId="35" borderId="70" xfId="391" applyFont="1" applyFill="1" applyBorder="1" applyAlignment="1">
      <alignment horizontal="center" vertical="top" wrapText="1"/>
    </xf>
    <xf numFmtId="0" fontId="83" fillId="35" borderId="69" xfId="391" applyFont="1" applyFill="1" applyBorder="1" applyAlignment="1">
      <alignment horizontal="center" vertical="top" wrapText="1"/>
    </xf>
    <xf numFmtId="0" fontId="83" fillId="35" borderId="6" xfId="391" applyFont="1" applyFill="1" applyBorder="1" applyAlignment="1">
      <alignment horizontal="center" vertical="top" wrapText="1"/>
    </xf>
    <xf numFmtId="0" fontId="83" fillId="35" borderId="4" xfId="391" applyFont="1" applyFill="1" applyBorder="1" applyAlignment="1">
      <alignment horizontal="center" vertical="top" wrapText="1"/>
    </xf>
    <xf numFmtId="0" fontId="81" fillId="0" borderId="69" xfId="391" applyFont="1" applyBorder="1" applyAlignment="1">
      <alignment horizontal="center" vertical="top" wrapText="1"/>
    </xf>
    <xf numFmtId="0" fontId="81" fillId="0" borderId="6" xfId="391" applyFont="1" applyBorder="1" applyAlignment="1">
      <alignment horizontal="center" vertical="top" wrapText="1"/>
    </xf>
    <xf numFmtId="0" fontId="81" fillId="0" borderId="4" xfId="391" applyFont="1" applyBorder="1" applyAlignment="1">
      <alignment horizontal="center" vertical="top" wrapText="1"/>
    </xf>
    <xf numFmtId="0" fontId="0" fillId="0" borderId="0" xfId="605" applyFont="1" applyAlignment="1">
      <alignment horizontal="center" vertical="top" wrapText="1"/>
    </xf>
    <xf numFmtId="0" fontId="83" fillId="35" borderId="70" xfId="391" applyFont="1" applyFill="1" applyBorder="1" applyAlignment="1">
      <alignment horizontal="center" vertical="top" wrapText="1"/>
    </xf>
    <xf numFmtId="0" fontId="55" fillId="0" borderId="70" xfId="391" applyFont="1" applyBorder="1" applyAlignment="1">
      <alignment horizontal="center" vertical="top" wrapText="1"/>
    </xf>
    <xf numFmtId="0" fontId="103" fillId="0" borderId="0" xfId="605" applyFont="1" applyBorder="1" applyAlignment="1">
      <alignment horizontal="center" vertical="top"/>
    </xf>
    <xf numFmtId="0" fontId="72" fillId="0" borderId="70" xfId="391" applyFont="1" applyBorder="1" applyAlignment="1">
      <alignment horizontal="center" vertical="top" wrapText="1"/>
    </xf>
    <xf numFmtId="0" fontId="88" fillId="35" borderId="66" xfId="391" applyFont="1" applyFill="1" applyBorder="1" applyAlignment="1">
      <alignment horizontal="center" vertical="top" wrapText="1"/>
    </xf>
    <xf numFmtId="0" fontId="88" fillId="35" borderId="67" xfId="391" applyFont="1" applyFill="1" applyBorder="1" applyAlignment="1">
      <alignment horizontal="center" vertical="top" wrapText="1"/>
    </xf>
    <xf numFmtId="0" fontId="88" fillId="35" borderId="68" xfId="391" applyFont="1" applyFill="1" applyBorder="1" applyAlignment="1">
      <alignment horizontal="center" vertical="top" wrapText="1"/>
    </xf>
    <xf numFmtId="0" fontId="88" fillId="0" borderId="66" xfId="391" applyFont="1" applyBorder="1" applyAlignment="1">
      <alignment horizontal="center" vertical="top" wrapText="1"/>
    </xf>
    <xf numFmtId="0" fontId="88" fillId="0" borderId="67" xfId="391" applyFont="1" applyBorder="1" applyAlignment="1">
      <alignment horizontal="center" vertical="top" wrapText="1"/>
    </xf>
    <xf numFmtId="0" fontId="88" fillId="0" borderId="68" xfId="391" applyFont="1" applyBorder="1" applyAlignment="1">
      <alignment horizontal="center" vertical="top" wrapText="1"/>
    </xf>
    <xf numFmtId="0" fontId="8" fillId="0" borderId="69" xfId="391" applyFont="1" applyBorder="1" applyAlignment="1">
      <alignment horizontal="center" vertical="top" wrapText="1"/>
    </xf>
    <xf numFmtId="0" fontId="8" fillId="0" borderId="6" xfId="391" applyFont="1" applyBorder="1" applyAlignment="1">
      <alignment horizontal="center" vertical="top" wrapText="1"/>
    </xf>
    <xf numFmtId="0" fontId="8" fillId="0" borderId="4" xfId="391" applyFont="1" applyBorder="1" applyAlignment="1">
      <alignment horizontal="center" vertical="top" wrapText="1"/>
    </xf>
    <xf numFmtId="0" fontId="101" fillId="0" borderId="70" xfId="605" applyFont="1" applyBorder="1" applyAlignment="1">
      <alignment horizontal="center" vertical="top"/>
    </xf>
    <xf numFmtId="0" fontId="102" fillId="0" borderId="0" xfId="605" applyFont="1" applyAlignment="1">
      <alignment horizontal="center" vertical="top"/>
    </xf>
    <xf numFmtId="0" fontId="124" fillId="0" borderId="27" xfId="605" applyFont="1" applyBorder="1" applyAlignment="1">
      <alignment horizontal="center" vertical="top"/>
    </xf>
    <xf numFmtId="0" fontId="101" fillId="0" borderId="70" xfId="605" applyFont="1" applyBorder="1" applyAlignment="1">
      <alignment horizontal="center" vertical="top" wrapText="1"/>
    </xf>
    <xf numFmtId="0" fontId="115" fillId="0" borderId="70" xfId="605" applyFont="1" applyBorder="1" applyAlignment="1">
      <alignment horizontal="center" vertical="top"/>
    </xf>
    <xf numFmtId="0" fontId="33" fillId="4" borderId="8" xfId="0" applyFont="1" applyFill="1" applyBorder="1" applyAlignment="1">
      <alignment horizontal="center" vertical="top" wrapText="1"/>
    </xf>
    <xf numFmtId="0" fontId="33" fillId="4" borderId="3" xfId="0" applyFont="1" applyFill="1" applyBorder="1" applyAlignment="1">
      <alignment horizontal="center" vertical="top" wrapText="1"/>
    </xf>
    <xf numFmtId="0" fontId="33" fillId="0" borderId="8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5" fillId="0" borderId="24" xfId="0" applyFont="1" applyBorder="1" applyAlignment="1">
      <alignment horizontal="center" vertical="top" wrapText="1"/>
    </xf>
    <xf numFmtId="0" fontId="35" fillId="0" borderId="23" xfId="0" applyFont="1" applyBorder="1" applyAlignment="1">
      <alignment horizontal="center" vertical="top" wrapText="1"/>
    </xf>
    <xf numFmtId="0" fontId="35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66" xfId="0" applyFont="1" applyBorder="1" applyAlignment="1">
      <alignment vertical="top" wrapText="1"/>
    </xf>
    <xf numFmtId="0" fontId="0" fillId="0" borderId="67" xfId="0" applyBorder="1"/>
    <xf numFmtId="0" fontId="0" fillId="0" borderId="68" xfId="0" applyBorder="1"/>
    <xf numFmtId="0" fontId="3" fillId="0" borderId="66" xfId="0" applyFont="1" applyFill="1" applyBorder="1" applyAlignment="1">
      <alignment vertical="top"/>
    </xf>
    <xf numFmtId="0" fontId="33" fillId="0" borderId="70" xfId="0" applyFont="1" applyBorder="1" applyAlignment="1">
      <alignment horizontal="center" vertical="top" wrapText="1"/>
    </xf>
    <xf numFmtId="0" fontId="33" fillId="0" borderId="66" xfId="0" applyFont="1" applyBorder="1" applyAlignment="1">
      <alignment horizontal="center" vertical="top" wrapText="1"/>
    </xf>
    <xf numFmtId="0" fontId="33" fillId="0" borderId="67" xfId="0" applyFont="1" applyBorder="1" applyAlignment="1">
      <alignment horizontal="center" vertical="top" wrapText="1"/>
    </xf>
    <xf numFmtId="0" fontId="33" fillId="0" borderId="68" xfId="0" applyFont="1" applyBorder="1" applyAlignment="1">
      <alignment horizontal="center" vertical="top" wrapText="1"/>
    </xf>
    <xf numFmtId="0" fontId="52" fillId="0" borderId="77" xfId="0" applyFont="1" applyBorder="1" applyAlignment="1">
      <alignment horizontal="center" vertical="top" wrapText="1"/>
    </xf>
    <xf numFmtId="0" fontId="52" fillId="0" borderId="44" xfId="0" applyFont="1" applyBorder="1" applyAlignment="1">
      <alignment horizontal="center" vertical="top" wrapText="1"/>
    </xf>
    <xf numFmtId="0" fontId="52" fillId="0" borderId="80" xfId="0" applyFont="1" applyBorder="1" applyAlignment="1">
      <alignment horizontal="center" vertical="top" wrapText="1"/>
    </xf>
    <xf numFmtId="0" fontId="52" fillId="0" borderId="28" xfId="0" applyFont="1" applyBorder="1" applyAlignment="1">
      <alignment horizontal="center" vertical="top" wrapText="1"/>
    </xf>
    <xf numFmtId="0" fontId="52" fillId="0" borderId="40" xfId="0" applyFont="1" applyBorder="1" applyAlignment="1">
      <alignment horizontal="center" vertical="top" wrapText="1"/>
    </xf>
    <xf numFmtId="0" fontId="52" fillId="0" borderId="38" xfId="0" applyFont="1" applyBorder="1" applyAlignment="1">
      <alignment horizontal="center" vertical="top" wrapText="1"/>
    </xf>
    <xf numFmtId="0" fontId="52" fillId="0" borderId="31" xfId="0" applyFont="1" applyFill="1" applyBorder="1" applyAlignment="1">
      <alignment horizontal="center" vertical="top" wrapText="1"/>
    </xf>
    <xf numFmtId="0" fontId="52" fillId="0" borderId="75" xfId="0" applyFont="1" applyFill="1" applyBorder="1" applyAlignment="1">
      <alignment horizontal="center" vertical="top" wrapText="1"/>
    </xf>
    <xf numFmtId="0" fontId="52" fillId="0" borderId="49" xfId="0" applyFont="1" applyFill="1" applyBorder="1" applyAlignment="1">
      <alignment horizontal="center" vertical="top" wrapText="1"/>
    </xf>
    <xf numFmtId="0" fontId="52" fillId="0" borderId="11" xfId="0" applyFont="1" applyFill="1" applyBorder="1" applyAlignment="1">
      <alignment horizontal="center" vertical="top" wrapText="1"/>
    </xf>
    <xf numFmtId="0" fontId="52" fillId="0" borderId="76" xfId="0" applyFont="1" applyFill="1" applyBorder="1" applyAlignment="1">
      <alignment horizontal="center" vertical="top" wrapText="1"/>
    </xf>
    <xf numFmtId="0" fontId="52" fillId="0" borderId="25" xfId="0" applyFont="1" applyFill="1" applyBorder="1" applyAlignment="1">
      <alignment horizontal="center" vertical="top" wrapText="1"/>
    </xf>
    <xf numFmtId="0" fontId="52" fillId="5" borderId="33" xfId="0" applyFont="1" applyFill="1" applyBorder="1" applyAlignment="1">
      <alignment horizontal="center" vertical="top" wrapText="1"/>
    </xf>
    <xf numFmtId="0" fontId="52" fillId="5" borderId="34" xfId="0" applyFont="1" applyFill="1" applyBorder="1" applyAlignment="1">
      <alignment horizontal="center" vertical="top" wrapText="1"/>
    </xf>
    <xf numFmtId="0" fontId="65" fillId="34" borderId="76" xfId="0" applyFont="1" applyFill="1" applyBorder="1" applyAlignment="1">
      <alignment horizontal="center" vertical="top" wrapText="1"/>
    </xf>
    <xf numFmtId="0" fontId="65" fillId="34" borderId="47" xfId="0" applyFont="1" applyFill="1" applyBorder="1" applyAlignment="1">
      <alignment horizontal="center" vertical="top" wrapText="1"/>
    </xf>
    <xf numFmtId="0" fontId="65" fillId="34" borderId="75" xfId="0" applyFont="1" applyFill="1" applyBorder="1" applyAlignment="1">
      <alignment horizontal="center" vertical="top" wrapText="1"/>
    </xf>
    <xf numFmtId="0" fontId="65" fillId="34" borderId="25" xfId="0" applyFont="1" applyFill="1" applyBorder="1" applyAlignment="1">
      <alignment horizontal="center" vertical="top" wrapText="1"/>
    </xf>
    <xf numFmtId="0" fontId="65" fillId="34" borderId="27" xfId="0" applyFont="1" applyFill="1" applyBorder="1" applyAlignment="1">
      <alignment horizontal="center" vertical="top" wrapText="1"/>
    </xf>
    <xf numFmtId="0" fontId="65" fillId="34" borderId="11" xfId="0" applyFont="1" applyFill="1" applyBorder="1" applyAlignment="1">
      <alignment horizontal="center" vertical="top" wrapText="1"/>
    </xf>
    <xf numFmtId="0" fontId="65" fillId="3" borderId="76" xfId="0" applyFont="1" applyFill="1" applyBorder="1" applyAlignment="1">
      <alignment horizontal="center" vertical="top" wrapText="1"/>
    </xf>
    <xf numFmtId="0" fontId="65" fillId="3" borderId="47" xfId="0" applyFont="1" applyFill="1" applyBorder="1" applyAlignment="1">
      <alignment horizontal="center" vertical="top" wrapText="1"/>
    </xf>
    <xf numFmtId="0" fontId="65" fillId="3" borderId="25" xfId="0" applyFont="1" applyFill="1" applyBorder="1" applyAlignment="1">
      <alignment horizontal="center" vertical="top" wrapText="1"/>
    </xf>
    <xf numFmtId="0" fontId="65" fillId="3" borderId="27" xfId="0" applyFont="1" applyFill="1" applyBorder="1" applyAlignment="1">
      <alignment horizontal="center" vertical="top" wrapText="1"/>
    </xf>
    <xf numFmtId="0" fontId="65" fillId="30" borderId="77" xfId="0" applyFont="1" applyFill="1" applyBorder="1" applyAlignment="1">
      <alignment horizontal="center" vertical="top" wrapText="1"/>
    </xf>
    <xf numFmtId="0" fontId="65" fillId="30" borderId="44" xfId="0" applyFont="1" applyFill="1" applyBorder="1" applyAlignment="1">
      <alignment horizontal="center" vertical="top" wrapText="1"/>
    </xf>
    <xf numFmtId="0" fontId="65" fillId="30" borderId="80" xfId="0" applyFont="1" applyFill="1" applyBorder="1" applyAlignment="1">
      <alignment horizontal="center" vertical="top" wrapText="1"/>
    </xf>
    <xf numFmtId="0" fontId="52" fillId="0" borderId="77" xfId="0" applyFont="1" applyFill="1" applyBorder="1" applyAlignment="1">
      <alignment horizontal="center" vertical="top" wrapText="1"/>
    </xf>
    <xf numFmtId="0" fontId="52" fillId="0" borderId="44" xfId="0" applyFont="1" applyFill="1" applyBorder="1" applyAlignment="1">
      <alignment horizontal="center" vertical="top" wrapText="1"/>
    </xf>
    <xf numFmtId="0" fontId="52" fillId="0" borderId="80" xfId="0" applyFont="1" applyFill="1" applyBorder="1" applyAlignment="1">
      <alignment horizontal="center" vertical="top" wrapText="1"/>
    </xf>
    <xf numFmtId="0" fontId="65" fillId="3" borderId="77" xfId="0" applyFont="1" applyFill="1" applyBorder="1" applyAlignment="1">
      <alignment horizontal="center" vertical="top" wrapText="1"/>
    </xf>
    <xf numFmtId="0" fontId="65" fillId="3" borderId="37" xfId="0" applyFont="1" applyFill="1" applyBorder="1" applyAlignment="1">
      <alignment horizontal="center" vertical="top" wrapText="1"/>
    </xf>
    <xf numFmtId="0" fontId="65" fillId="0" borderId="31" xfId="0" applyFont="1" applyFill="1" applyBorder="1" applyAlignment="1">
      <alignment horizontal="center" vertical="top" wrapText="1"/>
    </xf>
    <xf numFmtId="0" fontId="65" fillId="0" borderId="48" xfId="0" applyFont="1" applyFill="1" applyBorder="1" applyAlignment="1">
      <alignment horizontal="center" vertical="top" wrapText="1"/>
    </xf>
    <xf numFmtId="0" fontId="52" fillId="0" borderId="37" xfId="0" applyFont="1" applyBorder="1" applyAlignment="1">
      <alignment horizontal="center" vertical="top" wrapText="1"/>
    </xf>
    <xf numFmtId="0" fontId="52" fillId="0" borderId="32" xfId="0" applyFont="1" applyFill="1" applyBorder="1" applyAlignment="1">
      <alignment horizontal="center" vertical="top" wrapText="1"/>
    </xf>
    <xf numFmtId="0" fontId="52" fillId="0" borderId="33" xfId="0" applyFont="1" applyFill="1" applyBorder="1" applyAlignment="1">
      <alignment horizontal="center" vertical="top" wrapText="1"/>
    </xf>
    <xf numFmtId="0" fontId="52" fillId="0" borderId="34" xfId="0" applyFont="1" applyFill="1" applyBorder="1" applyAlignment="1">
      <alignment horizontal="center" vertical="top" wrapText="1"/>
    </xf>
    <xf numFmtId="0" fontId="52" fillId="0" borderId="78" xfId="0" applyFont="1" applyFill="1" applyBorder="1" applyAlignment="1">
      <alignment horizontal="center" vertical="top" wrapText="1"/>
    </xf>
    <xf numFmtId="0" fontId="52" fillId="0" borderId="29" xfId="0" applyFont="1" applyBorder="1" applyAlignment="1">
      <alignment horizontal="center" vertical="top" wrapText="1"/>
    </xf>
    <xf numFmtId="0" fontId="132" fillId="0" borderId="12" xfId="0" applyFont="1" applyFill="1" applyBorder="1" applyAlignment="1">
      <alignment horizontal="center" vertical="top" wrapText="1"/>
    </xf>
    <xf numFmtId="0" fontId="132" fillId="0" borderId="58" xfId="0" applyFont="1" applyFill="1" applyBorder="1" applyAlignment="1">
      <alignment horizontal="center" vertical="top" wrapText="1"/>
    </xf>
    <xf numFmtId="0" fontId="132" fillId="0" borderId="59" xfId="0" applyFont="1" applyBorder="1" applyAlignment="1">
      <alignment horizontal="center" vertical="top" wrapText="1"/>
    </xf>
    <xf numFmtId="0" fontId="132" fillId="0" borderId="61" xfId="0" applyFont="1" applyBorder="1" applyAlignment="1">
      <alignment horizontal="center" vertical="top" wrapText="1"/>
    </xf>
    <xf numFmtId="0" fontId="138" fillId="3" borderId="79" xfId="0" applyFont="1" applyFill="1" applyBorder="1" applyAlignment="1">
      <alignment horizontal="center" vertical="top" wrapText="1"/>
    </xf>
    <xf numFmtId="0" fontId="138" fillId="3" borderId="83" xfId="0" applyFont="1" applyFill="1" applyBorder="1" applyAlignment="1">
      <alignment horizontal="center" vertical="top" wrapText="1"/>
    </xf>
    <xf numFmtId="0" fontId="65" fillId="0" borderId="42" xfId="0" applyFont="1" applyFill="1" applyBorder="1" applyAlignment="1">
      <alignment horizontal="center" vertical="top" wrapText="1"/>
    </xf>
    <xf numFmtId="0" fontId="65" fillId="0" borderId="72" xfId="0" applyFont="1" applyFill="1" applyBorder="1" applyAlignment="1">
      <alignment horizontal="center" vertical="top" wrapText="1"/>
    </xf>
    <xf numFmtId="0" fontId="68" fillId="0" borderId="28" xfId="0" applyFont="1" applyBorder="1" applyAlignment="1">
      <alignment horizontal="center" vertical="top" wrapText="1"/>
    </xf>
    <xf numFmtId="0" fontId="68" fillId="0" borderId="29" xfId="0" applyFont="1" applyBorder="1" applyAlignment="1">
      <alignment horizontal="center" vertical="top" wrapText="1"/>
    </xf>
    <xf numFmtId="0" fontId="68" fillId="0" borderId="30" xfId="0" applyFont="1" applyBorder="1" applyAlignment="1">
      <alignment horizontal="center" vertical="top" wrapText="1"/>
    </xf>
    <xf numFmtId="0" fontId="68" fillId="34" borderId="38" xfId="0" applyFont="1" applyFill="1" applyBorder="1" applyAlignment="1">
      <alignment horizontal="center" vertical="top" wrapText="1"/>
    </xf>
    <xf numFmtId="0" fontId="68" fillId="34" borderId="88" xfId="0" applyFont="1" applyFill="1" applyBorder="1" applyAlignment="1">
      <alignment horizontal="center" vertical="top" wrapText="1"/>
    </xf>
    <xf numFmtId="0" fontId="68" fillId="34" borderId="87" xfId="0" applyFont="1" applyFill="1" applyBorder="1" applyAlignment="1">
      <alignment horizontal="center" vertical="top" wrapText="1"/>
    </xf>
    <xf numFmtId="0" fontId="65" fillId="0" borderId="41" xfId="0" applyFont="1" applyFill="1" applyBorder="1" applyAlignment="1">
      <alignment horizontal="center" vertical="top" wrapText="1"/>
    </xf>
    <xf numFmtId="0" fontId="29" fillId="0" borderId="58" xfId="0" applyFont="1" applyFill="1" applyBorder="1" applyAlignment="1">
      <alignment horizontal="center" vertical="top" wrapText="1"/>
    </xf>
    <xf numFmtId="0" fontId="29" fillId="0" borderId="58" xfId="618" applyFont="1" applyFill="1" applyBorder="1" applyAlignment="1">
      <alignment horizontal="center" vertical="top" wrapText="1"/>
    </xf>
    <xf numFmtId="0" fontId="52" fillId="0" borderId="0" xfId="618" applyFont="1" applyAlignment="1">
      <alignment horizontal="center" vertical="top" wrapText="1"/>
    </xf>
    <xf numFmtId="0" fontId="52" fillId="0" borderId="58" xfId="618" applyFont="1" applyBorder="1" applyAlignment="1">
      <alignment horizontal="center" vertical="top"/>
    </xf>
    <xf numFmtId="0" fontId="52" fillId="0" borderId="58" xfId="618" applyFont="1" applyBorder="1" applyAlignment="1">
      <alignment horizontal="center" vertical="top" wrapText="1"/>
    </xf>
    <xf numFmtId="0" fontId="52" fillId="0" borderId="59" xfId="618" applyFont="1" applyFill="1" applyBorder="1" applyAlignment="1">
      <alignment horizontal="center" vertical="top" wrapText="1"/>
    </xf>
    <xf numFmtId="0" fontId="52" fillId="0" borderId="67" xfId="618" applyFont="1" applyFill="1" applyBorder="1" applyAlignment="1">
      <alignment horizontal="center" vertical="top" wrapText="1"/>
    </xf>
    <xf numFmtId="0" fontId="52" fillId="0" borderId="58" xfId="618" applyFont="1" applyFill="1" applyBorder="1" applyAlignment="1">
      <alignment horizontal="center" vertical="top" wrapText="1"/>
    </xf>
    <xf numFmtId="0" fontId="52" fillId="0" borderId="58" xfId="618" applyFont="1" applyFill="1" applyBorder="1" applyAlignment="1">
      <alignment horizontal="center" vertical="top"/>
    </xf>
    <xf numFmtId="0" fontId="52" fillId="0" borderId="0" xfId="0" applyFont="1" applyAlignment="1">
      <alignment horizontal="center" vertical="top" wrapText="1"/>
    </xf>
    <xf numFmtId="0" fontId="81" fillId="0" borderId="70" xfId="3" applyFont="1" applyBorder="1" applyAlignment="1">
      <alignment horizontal="center" vertical="top" wrapText="1"/>
    </xf>
    <xf numFmtId="0" fontId="8" fillId="0" borderId="73" xfId="3" applyFont="1" applyFill="1" applyBorder="1" applyAlignment="1">
      <alignment horizontal="center" vertical="top" wrapText="1"/>
    </xf>
    <xf numFmtId="0" fontId="8" fillId="0" borderId="74" xfId="3" applyFont="1" applyFill="1" applyBorder="1" applyAlignment="1">
      <alignment horizontal="center" vertical="top" wrapText="1"/>
    </xf>
    <xf numFmtId="0" fontId="8" fillId="0" borderId="71" xfId="3" applyFont="1" applyFill="1" applyBorder="1" applyAlignment="1">
      <alignment horizontal="center" vertical="top" wrapText="1"/>
    </xf>
    <xf numFmtId="0" fontId="8" fillId="0" borderId="25" xfId="3" applyFont="1" applyFill="1" applyBorder="1" applyAlignment="1">
      <alignment horizontal="center" vertical="top" wrapText="1"/>
    </xf>
    <xf numFmtId="0" fontId="8" fillId="0" borderId="27" xfId="3" applyFont="1" applyFill="1" applyBorder="1" applyAlignment="1">
      <alignment horizontal="center" vertical="top" wrapText="1"/>
    </xf>
    <xf numFmtId="0" fontId="8" fillId="0" borderId="11" xfId="3" applyFont="1" applyFill="1" applyBorder="1" applyAlignment="1">
      <alignment horizontal="center" vertical="top" wrapText="1"/>
    </xf>
    <xf numFmtId="0" fontId="8" fillId="0" borderId="66" xfId="3" applyFont="1" applyFill="1" applyBorder="1" applyAlignment="1">
      <alignment horizontal="center" vertical="top"/>
    </xf>
    <xf numFmtId="0" fontId="8" fillId="0" borderId="67" xfId="3" applyFont="1" applyFill="1" applyBorder="1" applyAlignment="1">
      <alignment horizontal="center" vertical="top"/>
    </xf>
    <xf numFmtId="0" fontId="8" fillId="0" borderId="68" xfId="3" applyFont="1" applyFill="1" applyBorder="1" applyAlignment="1">
      <alignment horizontal="center" vertical="top"/>
    </xf>
    <xf numFmtId="0" fontId="111" fillId="0" borderId="70" xfId="3" applyFont="1" applyFill="1" applyBorder="1" applyAlignment="1">
      <alignment horizontal="center" vertical="top" wrapText="1"/>
    </xf>
    <xf numFmtId="0" fontId="81" fillId="0" borderId="69" xfId="3" applyFont="1" applyFill="1" applyBorder="1" applyAlignment="1">
      <alignment horizontal="center" vertical="top" wrapText="1"/>
    </xf>
    <xf numFmtId="0" fontId="81" fillId="0" borderId="6" xfId="3" applyFont="1" applyFill="1" applyBorder="1" applyAlignment="1">
      <alignment horizontal="center" vertical="top" wrapText="1"/>
    </xf>
    <xf numFmtId="0" fontId="81" fillId="0" borderId="4" xfId="3" applyFont="1" applyFill="1" applyBorder="1" applyAlignment="1">
      <alignment horizontal="center" vertical="top" wrapText="1"/>
    </xf>
    <xf numFmtId="0" fontId="82" fillId="0" borderId="27" xfId="3" applyFont="1" applyBorder="1" applyAlignment="1">
      <alignment horizontal="center" vertical="top"/>
    </xf>
    <xf numFmtId="0" fontId="8" fillId="36" borderId="70" xfId="3" applyFont="1" applyFill="1" applyBorder="1" applyAlignment="1">
      <alignment horizontal="center" vertical="top" wrapText="1"/>
    </xf>
    <xf numFmtId="0" fontId="109" fillId="0" borderId="0" xfId="3" applyFont="1" applyAlignment="1">
      <alignment horizontal="center" vertical="top"/>
    </xf>
    <xf numFmtId="0" fontId="82" fillId="0" borderId="0" xfId="3" applyFont="1" applyAlignment="1">
      <alignment horizontal="right" vertical="top" wrapText="1"/>
    </xf>
    <xf numFmtId="0" fontId="137" fillId="0" borderId="0" xfId="3" applyFont="1" applyAlignment="1">
      <alignment horizontal="center" vertical="top" wrapText="1"/>
    </xf>
    <xf numFmtId="0" fontId="65" fillId="0" borderId="0" xfId="605" applyFont="1" applyAlignment="1">
      <alignment horizontal="center" vertical="top"/>
    </xf>
    <xf numFmtId="0" fontId="88" fillId="0" borderId="0" xfId="605" applyFont="1" applyAlignment="1">
      <alignment horizontal="center" vertical="top"/>
    </xf>
    <xf numFmtId="0" fontId="145" fillId="0" borderId="70" xfId="3" applyFont="1" applyFill="1" applyBorder="1" applyAlignment="1">
      <alignment horizontal="left" vertical="center" wrapText="1"/>
    </xf>
    <xf numFmtId="0" fontId="56" fillId="0" borderId="70" xfId="3" applyFont="1" applyBorder="1" applyAlignment="1">
      <alignment horizontal="center" wrapText="1"/>
    </xf>
    <xf numFmtId="0" fontId="56" fillId="45" borderId="70" xfId="3" applyFont="1" applyFill="1" applyBorder="1" applyAlignment="1">
      <alignment horizontal="center" wrapText="1"/>
    </xf>
    <xf numFmtId="0" fontId="56" fillId="36" borderId="70" xfId="3" applyFont="1" applyFill="1" applyBorder="1" applyAlignment="1">
      <alignment horizontal="center" wrapText="1"/>
    </xf>
    <xf numFmtId="0" fontId="65" fillId="0" borderId="0" xfId="605" applyFont="1" applyAlignment="1">
      <alignment horizontal="center"/>
    </xf>
    <xf numFmtId="0" fontId="88" fillId="0" borderId="0" xfId="605" applyFont="1" applyAlignment="1">
      <alignment horizontal="center"/>
    </xf>
    <xf numFmtId="0" fontId="109" fillId="0" borderId="0" xfId="3" applyFont="1" applyAlignment="1">
      <alignment horizontal="center" wrapText="1"/>
    </xf>
  </cellXfs>
  <cellStyles count="5106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10 10" xfId="647"/>
    <cellStyle name="Ввод  10 11" xfId="648"/>
    <cellStyle name="Ввод  10 12" xfId="649"/>
    <cellStyle name="Ввод  10 13" xfId="650"/>
    <cellStyle name="Ввод  10 14" xfId="651"/>
    <cellStyle name="Ввод  10 15" xfId="652"/>
    <cellStyle name="Ввод  10 16" xfId="653"/>
    <cellStyle name="Ввод  10 17" xfId="654"/>
    <cellStyle name="Ввод  10 18" xfId="655"/>
    <cellStyle name="Ввод  10 19" xfId="656"/>
    <cellStyle name="Ввод  10 2" xfId="657"/>
    <cellStyle name="Ввод  10 2 2" xfId="658"/>
    <cellStyle name="Ввод  10 2 3" xfId="659"/>
    <cellStyle name="Ввод  10 20" xfId="660"/>
    <cellStyle name="Ввод  10 21" xfId="661"/>
    <cellStyle name="Ввод  10 22" xfId="662"/>
    <cellStyle name="Ввод  10 23" xfId="663"/>
    <cellStyle name="Ввод  10 24" xfId="664"/>
    <cellStyle name="Ввод  10 25" xfId="665"/>
    <cellStyle name="Ввод  10 26" xfId="666"/>
    <cellStyle name="Ввод  10 27" xfId="667"/>
    <cellStyle name="Ввод  10 28" xfId="668"/>
    <cellStyle name="Ввод  10 29" xfId="669"/>
    <cellStyle name="Ввод  10 3" xfId="670"/>
    <cellStyle name="Ввод  10 3 2" xfId="671"/>
    <cellStyle name="Ввод  10 3 3" xfId="672"/>
    <cellStyle name="Ввод  10 30" xfId="673"/>
    <cellStyle name="Ввод  10 31" xfId="674"/>
    <cellStyle name="Ввод  10 32" xfId="675"/>
    <cellStyle name="Ввод  10 33" xfId="676"/>
    <cellStyle name="Ввод  10 34" xfId="677"/>
    <cellStyle name="Ввод  10 35" xfId="678"/>
    <cellStyle name="Ввод  10 36" xfId="679"/>
    <cellStyle name="Ввод  10 37" xfId="680"/>
    <cellStyle name="Ввод  10 38" xfId="681"/>
    <cellStyle name="Ввод  10 39" xfId="682"/>
    <cellStyle name="Ввод  10 4" xfId="683"/>
    <cellStyle name="Ввод  10 4 2" xfId="684"/>
    <cellStyle name="Ввод  10 4 3" xfId="685"/>
    <cellStyle name="Ввод  10 40" xfId="686"/>
    <cellStyle name="Ввод  10 41" xfId="687"/>
    <cellStyle name="Ввод  10 42" xfId="688"/>
    <cellStyle name="Ввод  10 43" xfId="689"/>
    <cellStyle name="Ввод  10 44" xfId="690"/>
    <cellStyle name="Ввод  10 45" xfId="691"/>
    <cellStyle name="Ввод  10 46" xfId="692"/>
    <cellStyle name="Ввод  10 47" xfId="693"/>
    <cellStyle name="Ввод  10 48" xfId="694"/>
    <cellStyle name="Ввод  10 49" xfId="695"/>
    <cellStyle name="Ввод  10 5" xfId="696"/>
    <cellStyle name="Ввод  10 50" xfId="697"/>
    <cellStyle name="Ввод  10 51" xfId="698"/>
    <cellStyle name="Ввод  10 52" xfId="699"/>
    <cellStyle name="Ввод  10 53" xfId="700"/>
    <cellStyle name="Ввод  10 54" xfId="701"/>
    <cellStyle name="Ввод  10 55" xfId="702"/>
    <cellStyle name="Ввод  10 56" xfId="703"/>
    <cellStyle name="Ввод  10 57" xfId="704"/>
    <cellStyle name="Ввод  10 58" xfId="705"/>
    <cellStyle name="Ввод  10 59" xfId="706"/>
    <cellStyle name="Ввод  10 6" xfId="707"/>
    <cellStyle name="Ввод  10 60" xfId="708"/>
    <cellStyle name="Ввод  10 61" xfId="709"/>
    <cellStyle name="Ввод  10 62" xfId="710"/>
    <cellStyle name="Ввод  10 63" xfId="711"/>
    <cellStyle name="Ввод  10 64" xfId="712"/>
    <cellStyle name="Ввод  10 65" xfId="713"/>
    <cellStyle name="Ввод  10 66" xfId="714"/>
    <cellStyle name="Ввод  10 67" xfId="715"/>
    <cellStyle name="Ввод  10 68" xfId="716"/>
    <cellStyle name="Ввод  10 69" xfId="717"/>
    <cellStyle name="Ввод  10 7" xfId="718"/>
    <cellStyle name="Ввод  10 70" xfId="719"/>
    <cellStyle name="Ввод  10 71" xfId="720"/>
    <cellStyle name="Ввод  10 72" xfId="721"/>
    <cellStyle name="Ввод  10 73" xfId="722"/>
    <cellStyle name="Ввод  10 74" xfId="723"/>
    <cellStyle name="Ввод  10 75" xfId="724"/>
    <cellStyle name="Ввод  10 76" xfId="725"/>
    <cellStyle name="Ввод  10 77" xfId="726"/>
    <cellStyle name="Ввод  10 78" xfId="727"/>
    <cellStyle name="Ввод  10 79" xfId="728"/>
    <cellStyle name="Ввод  10 8" xfId="729"/>
    <cellStyle name="Ввод  10 80" xfId="730"/>
    <cellStyle name="Ввод  10 81" xfId="731"/>
    <cellStyle name="Ввод  10 82" xfId="732"/>
    <cellStyle name="Ввод  10 83" xfId="733"/>
    <cellStyle name="Ввод  10 84" xfId="734"/>
    <cellStyle name="Ввод  10 85" xfId="735"/>
    <cellStyle name="Ввод  10 86" xfId="736"/>
    <cellStyle name="Ввод  10 87" xfId="737"/>
    <cellStyle name="Ввод  10 88" xfId="738"/>
    <cellStyle name="Ввод  10 89" xfId="739"/>
    <cellStyle name="Ввод  10 9" xfId="740"/>
    <cellStyle name="Ввод  10 90" xfId="741"/>
    <cellStyle name="Ввод  10 91" xfId="742"/>
    <cellStyle name="Ввод  2" xfId="227"/>
    <cellStyle name="Ввод  2 10" xfId="743"/>
    <cellStyle name="Ввод  2 11" xfId="744"/>
    <cellStyle name="Ввод  2 12" xfId="745"/>
    <cellStyle name="Ввод  2 13" xfId="746"/>
    <cellStyle name="Ввод  2 14" xfId="747"/>
    <cellStyle name="Ввод  2 15" xfId="748"/>
    <cellStyle name="Ввод  2 16" xfId="749"/>
    <cellStyle name="Ввод  2 17" xfId="750"/>
    <cellStyle name="Ввод  2 18" xfId="751"/>
    <cellStyle name="Ввод  2 19" xfId="752"/>
    <cellStyle name="Ввод  2 2" xfId="753"/>
    <cellStyle name="Ввод  2 2 2" xfId="754"/>
    <cellStyle name="Ввод  2 2 3" xfId="755"/>
    <cellStyle name="Ввод  2 20" xfId="756"/>
    <cellStyle name="Ввод  2 21" xfId="757"/>
    <cellStyle name="Ввод  2 22" xfId="758"/>
    <cellStyle name="Ввод  2 23" xfId="759"/>
    <cellStyle name="Ввод  2 24" xfId="760"/>
    <cellStyle name="Ввод  2 25" xfId="761"/>
    <cellStyle name="Ввод  2 26" xfId="762"/>
    <cellStyle name="Ввод  2 27" xfId="763"/>
    <cellStyle name="Ввод  2 28" xfId="764"/>
    <cellStyle name="Ввод  2 29" xfId="765"/>
    <cellStyle name="Ввод  2 3" xfId="766"/>
    <cellStyle name="Ввод  2 3 2" xfId="767"/>
    <cellStyle name="Ввод  2 3 3" xfId="768"/>
    <cellStyle name="Ввод  2 30" xfId="769"/>
    <cellStyle name="Ввод  2 31" xfId="770"/>
    <cellStyle name="Ввод  2 32" xfId="771"/>
    <cellStyle name="Ввод  2 33" xfId="772"/>
    <cellStyle name="Ввод  2 34" xfId="773"/>
    <cellStyle name="Ввод  2 35" xfId="774"/>
    <cellStyle name="Ввод  2 36" xfId="775"/>
    <cellStyle name="Ввод  2 37" xfId="776"/>
    <cellStyle name="Ввод  2 38" xfId="777"/>
    <cellStyle name="Ввод  2 39" xfId="778"/>
    <cellStyle name="Ввод  2 4" xfId="779"/>
    <cellStyle name="Ввод  2 4 2" xfId="780"/>
    <cellStyle name="Ввод  2 4 3" xfId="781"/>
    <cellStyle name="Ввод  2 40" xfId="782"/>
    <cellStyle name="Ввод  2 41" xfId="783"/>
    <cellStyle name="Ввод  2 42" xfId="784"/>
    <cellStyle name="Ввод  2 43" xfId="785"/>
    <cellStyle name="Ввод  2 44" xfId="786"/>
    <cellStyle name="Ввод  2 45" xfId="787"/>
    <cellStyle name="Ввод  2 46" xfId="788"/>
    <cellStyle name="Ввод  2 47" xfId="789"/>
    <cellStyle name="Ввод  2 48" xfId="790"/>
    <cellStyle name="Ввод  2 49" xfId="791"/>
    <cellStyle name="Ввод  2 5" xfId="792"/>
    <cellStyle name="Ввод  2 50" xfId="793"/>
    <cellStyle name="Ввод  2 51" xfId="794"/>
    <cellStyle name="Ввод  2 52" xfId="795"/>
    <cellStyle name="Ввод  2 53" xfId="796"/>
    <cellStyle name="Ввод  2 54" xfId="797"/>
    <cellStyle name="Ввод  2 55" xfId="798"/>
    <cellStyle name="Ввод  2 56" xfId="799"/>
    <cellStyle name="Ввод  2 57" xfId="800"/>
    <cellStyle name="Ввод  2 58" xfId="801"/>
    <cellStyle name="Ввод  2 59" xfId="802"/>
    <cellStyle name="Ввод  2 6" xfId="803"/>
    <cellStyle name="Ввод  2 60" xfId="804"/>
    <cellStyle name="Ввод  2 61" xfId="805"/>
    <cellStyle name="Ввод  2 62" xfId="806"/>
    <cellStyle name="Ввод  2 63" xfId="807"/>
    <cellStyle name="Ввод  2 64" xfId="808"/>
    <cellStyle name="Ввод  2 65" xfId="809"/>
    <cellStyle name="Ввод  2 66" xfId="810"/>
    <cellStyle name="Ввод  2 67" xfId="811"/>
    <cellStyle name="Ввод  2 68" xfId="812"/>
    <cellStyle name="Ввод  2 69" xfId="813"/>
    <cellStyle name="Ввод  2 7" xfId="814"/>
    <cellStyle name="Ввод  2 70" xfId="815"/>
    <cellStyle name="Ввод  2 71" xfId="816"/>
    <cellStyle name="Ввод  2 72" xfId="817"/>
    <cellStyle name="Ввод  2 73" xfId="818"/>
    <cellStyle name="Ввод  2 74" xfId="819"/>
    <cellStyle name="Ввод  2 75" xfId="820"/>
    <cellStyle name="Ввод  2 76" xfId="821"/>
    <cellStyle name="Ввод  2 77" xfId="822"/>
    <cellStyle name="Ввод  2 78" xfId="823"/>
    <cellStyle name="Ввод  2 79" xfId="824"/>
    <cellStyle name="Ввод  2 8" xfId="825"/>
    <cellStyle name="Ввод  2 80" xfId="826"/>
    <cellStyle name="Ввод  2 81" xfId="827"/>
    <cellStyle name="Ввод  2 82" xfId="828"/>
    <cellStyle name="Ввод  2 83" xfId="829"/>
    <cellStyle name="Ввод  2 84" xfId="830"/>
    <cellStyle name="Ввод  2 85" xfId="831"/>
    <cellStyle name="Ввод  2 86" xfId="832"/>
    <cellStyle name="Ввод  2 87" xfId="833"/>
    <cellStyle name="Ввод  2 88" xfId="834"/>
    <cellStyle name="Ввод  2 89" xfId="835"/>
    <cellStyle name="Ввод  2 9" xfId="836"/>
    <cellStyle name="Ввод  2 90" xfId="837"/>
    <cellStyle name="Ввод  2 91" xfId="838"/>
    <cellStyle name="Ввод  3" xfId="228"/>
    <cellStyle name="Ввод  3 10" xfId="839"/>
    <cellStyle name="Ввод  3 11" xfId="840"/>
    <cellStyle name="Ввод  3 12" xfId="841"/>
    <cellStyle name="Ввод  3 13" xfId="842"/>
    <cellStyle name="Ввод  3 14" xfId="843"/>
    <cellStyle name="Ввод  3 15" xfId="844"/>
    <cellStyle name="Ввод  3 16" xfId="845"/>
    <cellStyle name="Ввод  3 17" xfId="846"/>
    <cellStyle name="Ввод  3 18" xfId="847"/>
    <cellStyle name="Ввод  3 19" xfId="848"/>
    <cellStyle name="Ввод  3 2" xfId="849"/>
    <cellStyle name="Ввод  3 2 2" xfId="850"/>
    <cellStyle name="Ввод  3 2 3" xfId="851"/>
    <cellStyle name="Ввод  3 20" xfId="852"/>
    <cellStyle name="Ввод  3 21" xfId="853"/>
    <cellStyle name="Ввод  3 22" xfId="854"/>
    <cellStyle name="Ввод  3 23" xfId="855"/>
    <cellStyle name="Ввод  3 24" xfId="856"/>
    <cellStyle name="Ввод  3 25" xfId="857"/>
    <cellStyle name="Ввод  3 26" xfId="858"/>
    <cellStyle name="Ввод  3 27" xfId="859"/>
    <cellStyle name="Ввод  3 28" xfId="860"/>
    <cellStyle name="Ввод  3 29" xfId="861"/>
    <cellStyle name="Ввод  3 3" xfId="862"/>
    <cellStyle name="Ввод  3 3 2" xfId="863"/>
    <cellStyle name="Ввод  3 3 3" xfId="864"/>
    <cellStyle name="Ввод  3 30" xfId="865"/>
    <cellStyle name="Ввод  3 31" xfId="866"/>
    <cellStyle name="Ввод  3 32" xfId="867"/>
    <cellStyle name="Ввод  3 33" xfId="868"/>
    <cellStyle name="Ввод  3 34" xfId="869"/>
    <cellStyle name="Ввод  3 35" xfId="870"/>
    <cellStyle name="Ввод  3 36" xfId="871"/>
    <cellStyle name="Ввод  3 37" xfId="872"/>
    <cellStyle name="Ввод  3 38" xfId="873"/>
    <cellStyle name="Ввод  3 39" xfId="874"/>
    <cellStyle name="Ввод  3 4" xfId="875"/>
    <cellStyle name="Ввод  3 4 2" xfId="876"/>
    <cellStyle name="Ввод  3 4 3" xfId="877"/>
    <cellStyle name="Ввод  3 40" xfId="878"/>
    <cellStyle name="Ввод  3 41" xfId="879"/>
    <cellStyle name="Ввод  3 42" xfId="880"/>
    <cellStyle name="Ввод  3 43" xfId="881"/>
    <cellStyle name="Ввод  3 44" xfId="882"/>
    <cellStyle name="Ввод  3 45" xfId="883"/>
    <cellStyle name="Ввод  3 46" xfId="884"/>
    <cellStyle name="Ввод  3 47" xfId="885"/>
    <cellStyle name="Ввод  3 48" xfId="886"/>
    <cellStyle name="Ввод  3 49" xfId="887"/>
    <cellStyle name="Ввод  3 5" xfId="888"/>
    <cellStyle name="Ввод  3 50" xfId="889"/>
    <cellStyle name="Ввод  3 51" xfId="890"/>
    <cellStyle name="Ввод  3 52" xfId="891"/>
    <cellStyle name="Ввод  3 53" xfId="892"/>
    <cellStyle name="Ввод  3 54" xfId="893"/>
    <cellStyle name="Ввод  3 55" xfId="894"/>
    <cellStyle name="Ввод  3 56" xfId="895"/>
    <cellStyle name="Ввод  3 57" xfId="896"/>
    <cellStyle name="Ввод  3 58" xfId="897"/>
    <cellStyle name="Ввод  3 59" xfId="898"/>
    <cellStyle name="Ввод  3 6" xfId="899"/>
    <cellStyle name="Ввод  3 60" xfId="900"/>
    <cellStyle name="Ввод  3 61" xfId="901"/>
    <cellStyle name="Ввод  3 62" xfId="902"/>
    <cellStyle name="Ввод  3 63" xfId="903"/>
    <cellStyle name="Ввод  3 64" xfId="904"/>
    <cellStyle name="Ввод  3 65" xfId="905"/>
    <cellStyle name="Ввод  3 66" xfId="906"/>
    <cellStyle name="Ввод  3 67" xfId="907"/>
    <cellStyle name="Ввод  3 68" xfId="908"/>
    <cellStyle name="Ввод  3 69" xfId="909"/>
    <cellStyle name="Ввод  3 7" xfId="910"/>
    <cellStyle name="Ввод  3 70" xfId="911"/>
    <cellStyle name="Ввод  3 71" xfId="912"/>
    <cellStyle name="Ввод  3 72" xfId="913"/>
    <cellStyle name="Ввод  3 73" xfId="914"/>
    <cellStyle name="Ввод  3 74" xfId="915"/>
    <cellStyle name="Ввод  3 75" xfId="916"/>
    <cellStyle name="Ввод  3 76" xfId="917"/>
    <cellStyle name="Ввод  3 77" xfId="918"/>
    <cellStyle name="Ввод  3 78" xfId="919"/>
    <cellStyle name="Ввод  3 79" xfId="920"/>
    <cellStyle name="Ввод  3 8" xfId="921"/>
    <cellStyle name="Ввод  3 80" xfId="922"/>
    <cellStyle name="Ввод  3 81" xfId="923"/>
    <cellStyle name="Ввод  3 82" xfId="924"/>
    <cellStyle name="Ввод  3 83" xfId="925"/>
    <cellStyle name="Ввод  3 84" xfId="926"/>
    <cellStyle name="Ввод  3 85" xfId="927"/>
    <cellStyle name="Ввод  3 86" xfId="928"/>
    <cellStyle name="Ввод  3 87" xfId="929"/>
    <cellStyle name="Ввод  3 88" xfId="930"/>
    <cellStyle name="Ввод  3 89" xfId="931"/>
    <cellStyle name="Ввод  3 9" xfId="932"/>
    <cellStyle name="Ввод  3 90" xfId="933"/>
    <cellStyle name="Ввод  3 91" xfId="934"/>
    <cellStyle name="Ввод  4" xfId="229"/>
    <cellStyle name="Ввод  4 10" xfId="935"/>
    <cellStyle name="Ввод  4 11" xfId="936"/>
    <cellStyle name="Ввод  4 12" xfId="937"/>
    <cellStyle name="Ввод  4 13" xfId="938"/>
    <cellStyle name="Ввод  4 14" xfId="939"/>
    <cellStyle name="Ввод  4 15" xfId="940"/>
    <cellStyle name="Ввод  4 16" xfId="941"/>
    <cellStyle name="Ввод  4 17" xfId="942"/>
    <cellStyle name="Ввод  4 18" xfId="943"/>
    <cellStyle name="Ввод  4 19" xfId="944"/>
    <cellStyle name="Ввод  4 2" xfId="945"/>
    <cellStyle name="Ввод  4 2 2" xfId="946"/>
    <cellStyle name="Ввод  4 2 3" xfId="947"/>
    <cellStyle name="Ввод  4 20" xfId="948"/>
    <cellStyle name="Ввод  4 21" xfId="949"/>
    <cellStyle name="Ввод  4 22" xfId="950"/>
    <cellStyle name="Ввод  4 23" xfId="951"/>
    <cellStyle name="Ввод  4 24" xfId="952"/>
    <cellStyle name="Ввод  4 25" xfId="953"/>
    <cellStyle name="Ввод  4 26" xfId="954"/>
    <cellStyle name="Ввод  4 27" xfId="955"/>
    <cellStyle name="Ввод  4 28" xfId="956"/>
    <cellStyle name="Ввод  4 29" xfId="957"/>
    <cellStyle name="Ввод  4 3" xfId="958"/>
    <cellStyle name="Ввод  4 3 2" xfId="959"/>
    <cellStyle name="Ввод  4 3 3" xfId="960"/>
    <cellStyle name="Ввод  4 30" xfId="961"/>
    <cellStyle name="Ввод  4 31" xfId="962"/>
    <cellStyle name="Ввод  4 32" xfId="963"/>
    <cellStyle name="Ввод  4 33" xfId="964"/>
    <cellStyle name="Ввод  4 34" xfId="965"/>
    <cellStyle name="Ввод  4 35" xfId="966"/>
    <cellStyle name="Ввод  4 36" xfId="967"/>
    <cellStyle name="Ввод  4 37" xfId="968"/>
    <cellStyle name="Ввод  4 38" xfId="969"/>
    <cellStyle name="Ввод  4 39" xfId="970"/>
    <cellStyle name="Ввод  4 4" xfId="971"/>
    <cellStyle name="Ввод  4 4 2" xfId="972"/>
    <cellStyle name="Ввод  4 4 3" xfId="973"/>
    <cellStyle name="Ввод  4 40" xfId="974"/>
    <cellStyle name="Ввод  4 41" xfId="975"/>
    <cellStyle name="Ввод  4 42" xfId="976"/>
    <cellStyle name="Ввод  4 43" xfId="977"/>
    <cellStyle name="Ввод  4 44" xfId="978"/>
    <cellStyle name="Ввод  4 45" xfId="979"/>
    <cellStyle name="Ввод  4 46" xfId="980"/>
    <cellStyle name="Ввод  4 47" xfId="981"/>
    <cellStyle name="Ввод  4 48" xfId="982"/>
    <cellStyle name="Ввод  4 49" xfId="983"/>
    <cellStyle name="Ввод  4 5" xfId="984"/>
    <cellStyle name="Ввод  4 50" xfId="985"/>
    <cellStyle name="Ввод  4 51" xfId="986"/>
    <cellStyle name="Ввод  4 52" xfId="987"/>
    <cellStyle name="Ввод  4 53" xfId="988"/>
    <cellStyle name="Ввод  4 54" xfId="989"/>
    <cellStyle name="Ввод  4 55" xfId="990"/>
    <cellStyle name="Ввод  4 56" xfId="991"/>
    <cellStyle name="Ввод  4 57" xfId="992"/>
    <cellStyle name="Ввод  4 58" xfId="993"/>
    <cellStyle name="Ввод  4 59" xfId="994"/>
    <cellStyle name="Ввод  4 6" xfId="995"/>
    <cellStyle name="Ввод  4 60" xfId="996"/>
    <cellStyle name="Ввод  4 61" xfId="997"/>
    <cellStyle name="Ввод  4 62" xfId="998"/>
    <cellStyle name="Ввод  4 63" xfId="999"/>
    <cellStyle name="Ввод  4 64" xfId="1000"/>
    <cellStyle name="Ввод  4 65" xfId="1001"/>
    <cellStyle name="Ввод  4 66" xfId="1002"/>
    <cellStyle name="Ввод  4 67" xfId="1003"/>
    <cellStyle name="Ввод  4 68" xfId="1004"/>
    <cellStyle name="Ввод  4 69" xfId="1005"/>
    <cellStyle name="Ввод  4 7" xfId="1006"/>
    <cellStyle name="Ввод  4 70" xfId="1007"/>
    <cellStyle name="Ввод  4 71" xfId="1008"/>
    <cellStyle name="Ввод  4 72" xfId="1009"/>
    <cellStyle name="Ввод  4 73" xfId="1010"/>
    <cellStyle name="Ввод  4 74" xfId="1011"/>
    <cellStyle name="Ввод  4 75" xfId="1012"/>
    <cellStyle name="Ввод  4 76" xfId="1013"/>
    <cellStyle name="Ввод  4 77" xfId="1014"/>
    <cellStyle name="Ввод  4 78" xfId="1015"/>
    <cellStyle name="Ввод  4 79" xfId="1016"/>
    <cellStyle name="Ввод  4 8" xfId="1017"/>
    <cellStyle name="Ввод  4 80" xfId="1018"/>
    <cellStyle name="Ввод  4 81" xfId="1019"/>
    <cellStyle name="Ввод  4 82" xfId="1020"/>
    <cellStyle name="Ввод  4 83" xfId="1021"/>
    <cellStyle name="Ввод  4 84" xfId="1022"/>
    <cellStyle name="Ввод  4 85" xfId="1023"/>
    <cellStyle name="Ввод  4 86" xfId="1024"/>
    <cellStyle name="Ввод  4 87" xfId="1025"/>
    <cellStyle name="Ввод  4 88" xfId="1026"/>
    <cellStyle name="Ввод  4 89" xfId="1027"/>
    <cellStyle name="Ввод  4 9" xfId="1028"/>
    <cellStyle name="Ввод  4 90" xfId="1029"/>
    <cellStyle name="Ввод  4 91" xfId="1030"/>
    <cellStyle name="Ввод  5" xfId="230"/>
    <cellStyle name="Ввод  5 10" xfId="1031"/>
    <cellStyle name="Ввод  5 11" xfId="1032"/>
    <cellStyle name="Ввод  5 12" xfId="1033"/>
    <cellStyle name="Ввод  5 13" xfId="1034"/>
    <cellStyle name="Ввод  5 14" xfId="1035"/>
    <cellStyle name="Ввод  5 15" xfId="1036"/>
    <cellStyle name="Ввод  5 16" xfId="1037"/>
    <cellStyle name="Ввод  5 17" xfId="1038"/>
    <cellStyle name="Ввод  5 18" xfId="1039"/>
    <cellStyle name="Ввод  5 19" xfId="1040"/>
    <cellStyle name="Ввод  5 2" xfId="1041"/>
    <cellStyle name="Ввод  5 2 2" xfId="1042"/>
    <cellStyle name="Ввод  5 2 3" xfId="1043"/>
    <cellStyle name="Ввод  5 20" xfId="1044"/>
    <cellStyle name="Ввод  5 21" xfId="1045"/>
    <cellStyle name="Ввод  5 22" xfId="1046"/>
    <cellStyle name="Ввод  5 23" xfId="1047"/>
    <cellStyle name="Ввод  5 24" xfId="1048"/>
    <cellStyle name="Ввод  5 25" xfId="1049"/>
    <cellStyle name="Ввод  5 26" xfId="1050"/>
    <cellStyle name="Ввод  5 27" xfId="1051"/>
    <cellStyle name="Ввод  5 28" xfId="1052"/>
    <cellStyle name="Ввод  5 29" xfId="1053"/>
    <cellStyle name="Ввод  5 3" xfId="1054"/>
    <cellStyle name="Ввод  5 3 2" xfId="1055"/>
    <cellStyle name="Ввод  5 3 3" xfId="1056"/>
    <cellStyle name="Ввод  5 30" xfId="1057"/>
    <cellStyle name="Ввод  5 31" xfId="1058"/>
    <cellStyle name="Ввод  5 32" xfId="1059"/>
    <cellStyle name="Ввод  5 33" xfId="1060"/>
    <cellStyle name="Ввод  5 34" xfId="1061"/>
    <cellStyle name="Ввод  5 35" xfId="1062"/>
    <cellStyle name="Ввод  5 36" xfId="1063"/>
    <cellStyle name="Ввод  5 37" xfId="1064"/>
    <cellStyle name="Ввод  5 38" xfId="1065"/>
    <cellStyle name="Ввод  5 39" xfId="1066"/>
    <cellStyle name="Ввод  5 4" xfId="1067"/>
    <cellStyle name="Ввод  5 4 2" xfId="1068"/>
    <cellStyle name="Ввод  5 4 3" xfId="1069"/>
    <cellStyle name="Ввод  5 40" xfId="1070"/>
    <cellStyle name="Ввод  5 41" xfId="1071"/>
    <cellStyle name="Ввод  5 42" xfId="1072"/>
    <cellStyle name="Ввод  5 43" xfId="1073"/>
    <cellStyle name="Ввод  5 44" xfId="1074"/>
    <cellStyle name="Ввод  5 45" xfId="1075"/>
    <cellStyle name="Ввод  5 46" xfId="1076"/>
    <cellStyle name="Ввод  5 47" xfId="1077"/>
    <cellStyle name="Ввод  5 48" xfId="1078"/>
    <cellStyle name="Ввод  5 49" xfId="1079"/>
    <cellStyle name="Ввод  5 5" xfId="1080"/>
    <cellStyle name="Ввод  5 50" xfId="1081"/>
    <cellStyle name="Ввод  5 51" xfId="1082"/>
    <cellStyle name="Ввод  5 52" xfId="1083"/>
    <cellStyle name="Ввод  5 53" xfId="1084"/>
    <cellStyle name="Ввод  5 54" xfId="1085"/>
    <cellStyle name="Ввод  5 55" xfId="1086"/>
    <cellStyle name="Ввод  5 56" xfId="1087"/>
    <cellStyle name="Ввод  5 57" xfId="1088"/>
    <cellStyle name="Ввод  5 58" xfId="1089"/>
    <cellStyle name="Ввод  5 59" xfId="1090"/>
    <cellStyle name="Ввод  5 6" xfId="1091"/>
    <cellStyle name="Ввод  5 60" xfId="1092"/>
    <cellStyle name="Ввод  5 61" xfId="1093"/>
    <cellStyle name="Ввод  5 62" xfId="1094"/>
    <cellStyle name="Ввод  5 63" xfId="1095"/>
    <cellStyle name="Ввод  5 64" xfId="1096"/>
    <cellStyle name="Ввод  5 65" xfId="1097"/>
    <cellStyle name="Ввод  5 66" xfId="1098"/>
    <cellStyle name="Ввод  5 67" xfId="1099"/>
    <cellStyle name="Ввод  5 68" xfId="1100"/>
    <cellStyle name="Ввод  5 69" xfId="1101"/>
    <cellStyle name="Ввод  5 7" xfId="1102"/>
    <cellStyle name="Ввод  5 70" xfId="1103"/>
    <cellStyle name="Ввод  5 71" xfId="1104"/>
    <cellStyle name="Ввод  5 72" xfId="1105"/>
    <cellStyle name="Ввод  5 73" xfId="1106"/>
    <cellStyle name="Ввод  5 74" xfId="1107"/>
    <cellStyle name="Ввод  5 75" xfId="1108"/>
    <cellStyle name="Ввод  5 76" xfId="1109"/>
    <cellStyle name="Ввод  5 77" xfId="1110"/>
    <cellStyle name="Ввод  5 78" xfId="1111"/>
    <cellStyle name="Ввод  5 79" xfId="1112"/>
    <cellStyle name="Ввод  5 8" xfId="1113"/>
    <cellStyle name="Ввод  5 80" xfId="1114"/>
    <cellStyle name="Ввод  5 81" xfId="1115"/>
    <cellStyle name="Ввод  5 82" xfId="1116"/>
    <cellStyle name="Ввод  5 83" xfId="1117"/>
    <cellStyle name="Ввод  5 84" xfId="1118"/>
    <cellStyle name="Ввод  5 85" xfId="1119"/>
    <cellStyle name="Ввод  5 86" xfId="1120"/>
    <cellStyle name="Ввод  5 87" xfId="1121"/>
    <cellStyle name="Ввод  5 88" xfId="1122"/>
    <cellStyle name="Ввод  5 89" xfId="1123"/>
    <cellStyle name="Ввод  5 9" xfId="1124"/>
    <cellStyle name="Ввод  5 90" xfId="1125"/>
    <cellStyle name="Ввод  5 91" xfId="1126"/>
    <cellStyle name="Ввод  6" xfId="231"/>
    <cellStyle name="Ввод  6 10" xfId="1127"/>
    <cellStyle name="Ввод  6 11" xfId="1128"/>
    <cellStyle name="Ввод  6 12" xfId="1129"/>
    <cellStyle name="Ввод  6 13" xfId="1130"/>
    <cellStyle name="Ввод  6 14" xfId="1131"/>
    <cellStyle name="Ввод  6 15" xfId="1132"/>
    <cellStyle name="Ввод  6 16" xfId="1133"/>
    <cellStyle name="Ввод  6 17" xfId="1134"/>
    <cellStyle name="Ввод  6 18" xfId="1135"/>
    <cellStyle name="Ввод  6 19" xfId="1136"/>
    <cellStyle name="Ввод  6 2" xfId="1137"/>
    <cellStyle name="Ввод  6 2 2" xfId="1138"/>
    <cellStyle name="Ввод  6 2 3" xfId="1139"/>
    <cellStyle name="Ввод  6 20" xfId="1140"/>
    <cellStyle name="Ввод  6 21" xfId="1141"/>
    <cellStyle name="Ввод  6 22" xfId="1142"/>
    <cellStyle name="Ввод  6 23" xfId="1143"/>
    <cellStyle name="Ввод  6 24" xfId="1144"/>
    <cellStyle name="Ввод  6 25" xfId="1145"/>
    <cellStyle name="Ввод  6 26" xfId="1146"/>
    <cellStyle name="Ввод  6 27" xfId="1147"/>
    <cellStyle name="Ввод  6 28" xfId="1148"/>
    <cellStyle name="Ввод  6 29" xfId="1149"/>
    <cellStyle name="Ввод  6 3" xfId="1150"/>
    <cellStyle name="Ввод  6 3 2" xfId="1151"/>
    <cellStyle name="Ввод  6 3 3" xfId="1152"/>
    <cellStyle name="Ввод  6 30" xfId="1153"/>
    <cellStyle name="Ввод  6 31" xfId="1154"/>
    <cellStyle name="Ввод  6 32" xfId="1155"/>
    <cellStyle name="Ввод  6 33" xfId="1156"/>
    <cellStyle name="Ввод  6 34" xfId="1157"/>
    <cellStyle name="Ввод  6 35" xfId="1158"/>
    <cellStyle name="Ввод  6 36" xfId="1159"/>
    <cellStyle name="Ввод  6 37" xfId="1160"/>
    <cellStyle name="Ввод  6 38" xfId="1161"/>
    <cellStyle name="Ввод  6 39" xfId="1162"/>
    <cellStyle name="Ввод  6 4" xfId="1163"/>
    <cellStyle name="Ввод  6 4 2" xfId="1164"/>
    <cellStyle name="Ввод  6 4 3" xfId="1165"/>
    <cellStyle name="Ввод  6 40" xfId="1166"/>
    <cellStyle name="Ввод  6 41" xfId="1167"/>
    <cellStyle name="Ввод  6 42" xfId="1168"/>
    <cellStyle name="Ввод  6 43" xfId="1169"/>
    <cellStyle name="Ввод  6 44" xfId="1170"/>
    <cellStyle name="Ввод  6 45" xfId="1171"/>
    <cellStyle name="Ввод  6 46" xfId="1172"/>
    <cellStyle name="Ввод  6 47" xfId="1173"/>
    <cellStyle name="Ввод  6 48" xfId="1174"/>
    <cellStyle name="Ввод  6 49" xfId="1175"/>
    <cellStyle name="Ввод  6 5" xfId="1176"/>
    <cellStyle name="Ввод  6 50" xfId="1177"/>
    <cellStyle name="Ввод  6 51" xfId="1178"/>
    <cellStyle name="Ввод  6 52" xfId="1179"/>
    <cellStyle name="Ввод  6 53" xfId="1180"/>
    <cellStyle name="Ввод  6 54" xfId="1181"/>
    <cellStyle name="Ввод  6 55" xfId="1182"/>
    <cellStyle name="Ввод  6 56" xfId="1183"/>
    <cellStyle name="Ввод  6 57" xfId="1184"/>
    <cellStyle name="Ввод  6 58" xfId="1185"/>
    <cellStyle name="Ввод  6 59" xfId="1186"/>
    <cellStyle name="Ввод  6 6" xfId="1187"/>
    <cellStyle name="Ввод  6 60" xfId="1188"/>
    <cellStyle name="Ввод  6 61" xfId="1189"/>
    <cellStyle name="Ввод  6 62" xfId="1190"/>
    <cellStyle name="Ввод  6 63" xfId="1191"/>
    <cellStyle name="Ввод  6 64" xfId="1192"/>
    <cellStyle name="Ввод  6 65" xfId="1193"/>
    <cellStyle name="Ввод  6 66" xfId="1194"/>
    <cellStyle name="Ввод  6 67" xfId="1195"/>
    <cellStyle name="Ввод  6 68" xfId="1196"/>
    <cellStyle name="Ввод  6 69" xfId="1197"/>
    <cellStyle name="Ввод  6 7" xfId="1198"/>
    <cellStyle name="Ввод  6 70" xfId="1199"/>
    <cellStyle name="Ввод  6 71" xfId="1200"/>
    <cellStyle name="Ввод  6 72" xfId="1201"/>
    <cellStyle name="Ввод  6 73" xfId="1202"/>
    <cellStyle name="Ввод  6 74" xfId="1203"/>
    <cellStyle name="Ввод  6 75" xfId="1204"/>
    <cellStyle name="Ввод  6 76" xfId="1205"/>
    <cellStyle name="Ввод  6 77" xfId="1206"/>
    <cellStyle name="Ввод  6 78" xfId="1207"/>
    <cellStyle name="Ввод  6 79" xfId="1208"/>
    <cellStyle name="Ввод  6 8" xfId="1209"/>
    <cellStyle name="Ввод  6 80" xfId="1210"/>
    <cellStyle name="Ввод  6 81" xfId="1211"/>
    <cellStyle name="Ввод  6 82" xfId="1212"/>
    <cellStyle name="Ввод  6 83" xfId="1213"/>
    <cellStyle name="Ввод  6 84" xfId="1214"/>
    <cellStyle name="Ввод  6 85" xfId="1215"/>
    <cellStyle name="Ввод  6 86" xfId="1216"/>
    <cellStyle name="Ввод  6 87" xfId="1217"/>
    <cellStyle name="Ввод  6 88" xfId="1218"/>
    <cellStyle name="Ввод  6 89" xfId="1219"/>
    <cellStyle name="Ввод  6 9" xfId="1220"/>
    <cellStyle name="Ввод  6 90" xfId="1221"/>
    <cellStyle name="Ввод  6 91" xfId="1222"/>
    <cellStyle name="Ввод  7" xfId="232"/>
    <cellStyle name="Ввод  7 10" xfId="1223"/>
    <cellStyle name="Ввод  7 11" xfId="1224"/>
    <cellStyle name="Ввод  7 12" xfId="1225"/>
    <cellStyle name="Ввод  7 13" xfId="1226"/>
    <cellStyle name="Ввод  7 14" xfId="1227"/>
    <cellStyle name="Ввод  7 15" xfId="1228"/>
    <cellStyle name="Ввод  7 16" xfId="1229"/>
    <cellStyle name="Ввод  7 17" xfId="1230"/>
    <cellStyle name="Ввод  7 18" xfId="1231"/>
    <cellStyle name="Ввод  7 19" xfId="1232"/>
    <cellStyle name="Ввод  7 2" xfId="1233"/>
    <cellStyle name="Ввод  7 2 2" xfId="1234"/>
    <cellStyle name="Ввод  7 2 3" xfId="1235"/>
    <cellStyle name="Ввод  7 20" xfId="1236"/>
    <cellStyle name="Ввод  7 21" xfId="1237"/>
    <cellStyle name="Ввод  7 22" xfId="1238"/>
    <cellStyle name="Ввод  7 23" xfId="1239"/>
    <cellStyle name="Ввод  7 24" xfId="1240"/>
    <cellStyle name="Ввод  7 25" xfId="1241"/>
    <cellStyle name="Ввод  7 26" xfId="1242"/>
    <cellStyle name="Ввод  7 27" xfId="1243"/>
    <cellStyle name="Ввод  7 28" xfId="1244"/>
    <cellStyle name="Ввод  7 29" xfId="1245"/>
    <cellStyle name="Ввод  7 3" xfId="1246"/>
    <cellStyle name="Ввод  7 3 2" xfId="1247"/>
    <cellStyle name="Ввод  7 3 3" xfId="1248"/>
    <cellStyle name="Ввод  7 30" xfId="1249"/>
    <cellStyle name="Ввод  7 31" xfId="1250"/>
    <cellStyle name="Ввод  7 32" xfId="1251"/>
    <cellStyle name="Ввод  7 33" xfId="1252"/>
    <cellStyle name="Ввод  7 34" xfId="1253"/>
    <cellStyle name="Ввод  7 35" xfId="1254"/>
    <cellStyle name="Ввод  7 36" xfId="1255"/>
    <cellStyle name="Ввод  7 37" xfId="1256"/>
    <cellStyle name="Ввод  7 38" xfId="1257"/>
    <cellStyle name="Ввод  7 39" xfId="1258"/>
    <cellStyle name="Ввод  7 4" xfId="1259"/>
    <cellStyle name="Ввод  7 4 2" xfId="1260"/>
    <cellStyle name="Ввод  7 4 3" xfId="1261"/>
    <cellStyle name="Ввод  7 40" xfId="1262"/>
    <cellStyle name="Ввод  7 41" xfId="1263"/>
    <cellStyle name="Ввод  7 42" xfId="1264"/>
    <cellStyle name="Ввод  7 43" xfId="1265"/>
    <cellStyle name="Ввод  7 44" xfId="1266"/>
    <cellStyle name="Ввод  7 45" xfId="1267"/>
    <cellStyle name="Ввод  7 46" xfId="1268"/>
    <cellStyle name="Ввод  7 47" xfId="1269"/>
    <cellStyle name="Ввод  7 48" xfId="1270"/>
    <cellStyle name="Ввод  7 49" xfId="1271"/>
    <cellStyle name="Ввод  7 5" xfId="1272"/>
    <cellStyle name="Ввод  7 50" xfId="1273"/>
    <cellStyle name="Ввод  7 51" xfId="1274"/>
    <cellStyle name="Ввод  7 52" xfId="1275"/>
    <cellStyle name="Ввод  7 53" xfId="1276"/>
    <cellStyle name="Ввод  7 54" xfId="1277"/>
    <cellStyle name="Ввод  7 55" xfId="1278"/>
    <cellStyle name="Ввод  7 56" xfId="1279"/>
    <cellStyle name="Ввод  7 57" xfId="1280"/>
    <cellStyle name="Ввод  7 58" xfId="1281"/>
    <cellStyle name="Ввод  7 59" xfId="1282"/>
    <cellStyle name="Ввод  7 6" xfId="1283"/>
    <cellStyle name="Ввод  7 60" xfId="1284"/>
    <cellStyle name="Ввод  7 61" xfId="1285"/>
    <cellStyle name="Ввод  7 62" xfId="1286"/>
    <cellStyle name="Ввод  7 63" xfId="1287"/>
    <cellStyle name="Ввод  7 64" xfId="1288"/>
    <cellStyle name="Ввод  7 65" xfId="1289"/>
    <cellStyle name="Ввод  7 66" xfId="1290"/>
    <cellStyle name="Ввод  7 67" xfId="1291"/>
    <cellStyle name="Ввод  7 68" xfId="1292"/>
    <cellStyle name="Ввод  7 69" xfId="1293"/>
    <cellStyle name="Ввод  7 7" xfId="1294"/>
    <cellStyle name="Ввод  7 70" xfId="1295"/>
    <cellStyle name="Ввод  7 71" xfId="1296"/>
    <cellStyle name="Ввод  7 72" xfId="1297"/>
    <cellStyle name="Ввод  7 73" xfId="1298"/>
    <cellStyle name="Ввод  7 74" xfId="1299"/>
    <cellStyle name="Ввод  7 75" xfId="1300"/>
    <cellStyle name="Ввод  7 76" xfId="1301"/>
    <cellStyle name="Ввод  7 77" xfId="1302"/>
    <cellStyle name="Ввод  7 78" xfId="1303"/>
    <cellStyle name="Ввод  7 79" xfId="1304"/>
    <cellStyle name="Ввод  7 8" xfId="1305"/>
    <cellStyle name="Ввод  7 80" xfId="1306"/>
    <cellStyle name="Ввод  7 81" xfId="1307"/>
    <cellStyle name="Ввод  7 82" xfId="1308"/>
    <cellStyle name="Ввод  7 83" xfId="1309"/>
    <cellStyle name="Ввод  7 84" xfId="1310"/>
    <cellStyle name="Ввод  7 85" xfId="1311"/>
    <cellStyle name="Ввод  7 86" xfId="1312"/>
    <cellStyle name="Ввод  7 87" xfId="1313"/>
    <cellStyle name="Ввод  7 88" xfId="1314"/>
    <cellStyle name="Ввод  7 89" xfId="1315"/>
    <cellStyle name="Ввод  7 9" xfId="1316"/>
    <cellStyle name="Ввод  7 90" xfId="1317"/>
    <cellStyle name="Ввод  7 91" xfId="1318"/>
    <cellStyle name="Ввод  8" xfId="233"/>
    <cellStyle name="Ввод  8 10" xfId="1319"/>
    <cellStyle name="Ввод  8 11" xfId="1320"/>
    <cellStyle name="Ввод  8 12" xfId="1321"/>
    <cellStyle name="Ввод  8 13" xfId="1322"/>
    <cellStyle name="Ввод  8 14" xfId="1323"/>
    <cellStyle name="Ввод  8 15" xfId="1324"/>
    <cellStyle name="Ввод  8 16" xfId="1325"/>
    <cellStyle name="Ввод  8 17" xfId="1326"/>
    <cellStyle name="Ввод  8 18" xfId="1327"/>
    <cellStyle name="Ввод  8 19" xfId="1328"/>
    <cellStyle name="Ввод  8 2" xfId="1329"/>
    <cellStyle name="Ввод  8 2 2" xfId="1330"/>
    <cellStyle name="Ввод  8 2 3" xfId="1331"/>
    <cellStyle name="Ввод  8 20" xfId="1332"/>
    <cellStyle name="Ввод  8 21" xfId="1333"/>
    <cellStyle name="Ввод  8 22" xfId="1334"/>
    <cellStyle name="Ввод  8 23" xfId="1335"/>
    <cellStyle name="Ввод  8 24" xfId="1336"/>
    <cellStyle name="Ввод  8 25" xfId="1337"/>
    <cellStyle name="Ввод  8 26" xfId="1338"/>
    <cellStyle name="Ввод  8 27" xfId="1339"/>
    <cellStyle name="Ввод  8 28" xfId="1340"/>
    <cellStyle name="Ввод  8 29" xfId="1341"/>
    <cellStyle name="Ввод  8 3" xfId="1342"/>
    <cellStyle name="Ввод  8 3 2" xfId="1343"/>
    <cellStyle name="Ввод  8 3 3" xfId="1344"/>
    <cellStyle name="Ввод  8 30" xfId="1345"/>
    <cellStyle name="Ввод  8 31" xfId="1346"/>
    <cellStyle name="Ввод  8 32" xfId="1347"/>
    <cellStyle name="Ввод  8 33" xfId="1348"/>
    <cellStyle name="Ввод  8 34" xfId="1349"/>
    <cellStyle name="Ввод  8 35" xfId="1350"/>
    <cellStyle name="Ввод  8 36" xfId="1351"/>
    <cellStyle name="Ввод  8 37" xfId="1352"/>
    <cellStyle name="Ввод  8 38" xfId="1353"/>
    <cellStyle name="Ввод  8 39" xfId="1354"/>
    <cellStyle name="Ввод  8 4" xfId="1355"/>
    <cellStyle name="Ввод  8 4 2" xfId="1356"/>
    <cellStyle name="Ввод  8 4 3" xfId="1357"/>
    <cellStyle name="Ввод  8 40" xfId="1358"/>
    <cellStyle name="Ввод  8 41" xfId="1359"/>
    <cellStyle name="Ввод  8 42" xfId="1360"/>
    <cellStyle name="Ввод  8 43" xfId="1361"/>
    <cellStyle name="Ввод  8 44" xfId="1362"/>
    <cellStyle name="Ввод  8 45" xfId="1363"/>
    <cellStyle name="Ввод  8 46" xfId="1364"/>
    <cellStyle name="Ввод  8 47" xfId="1365"/>
    <cellStyle name="Ввод  8 48" xfId="1366"/>
    <cellStyle name="Ввод  8 49" xfId="1367"/>
    <cellStyle name="Ввод  8 5" xfId="1368"/>
    <cellStyle name="Ввод  8 50" xfId="1369"/>
    <cellStyle name="Ввод  8 51" xfId="1370"/>
    <cellStyle name="Ввод  8 52" xfId="1371"/>
    <cellStyle name="Ввод  8 53" xfId="1372"/>
    <cellStyle name="Ввод  8 54" xfId="1373"/>
    <cellStyle name="Ввод  8 55" xfId="1374"/>
    <cellStyle name="Ввод  8 56" xfId="1375"/>
    <cellStyle name="Ввод  8 57" xfId="1376"/>
    <cellStyle name="Ввод  8 58" xfId="1377"/>
    <cellStyle name="Ввод  8 59" xfId="1378"/>
    <cellStyle name="Ввод  8 6" xfId="1379"/>
    <cellStyle name="Ввод  8 60" xfId="1380"/>
    <cellStyle name="Ввод  8 61" xfId="1381"/>
    <cellStyle name="Ввод  8 62" xfId="1382"/>
    <cellStyle name="Ввод  8 63" xfId="1383"/>
    <cellStyle name="Ввод  8 64" xfId="1384"/>
    <cellStyle name="Ввод  8 65" xfId="1385"/>
    <cellStyle name="Ввод  8 66" xfId="1386"/>
    <cellStyle name="Ввод  8 67" xfId="1387"/>
    <cellStyle name="Ввод  8 68" xfId="1388"/>
    <cellStyle name="Ввод  8 69" xfId="1389"/>
    <cellStyle name="Ввод  8 7" xfId="1390"/>
    <cellStyle name="Ввод  8 70" xfId="1391"/>
    <cellStyle name="Ввод  8 71" xfId="1392"/>
    <cellStyle name="Ввод  8 72" xfId="1393"/>
    <cellStyle name="Ввод  8 73" xfId="1394"/>
    <cellStyle name="Ввод  8 74" xfId="1395"/>
    <cellStyle name="Ввод  8 75" xfId="1396"/>
    <cellStyle name="Ввод  8 76" xfId="1397"/>
    <cellStyle name="Ввод  8 77" xfId="1398"/>
    <cellStyle name="Ввод  8 78" xfId="1399"/>
    <cellStyle name="Ввод  8 79" xfId="1400"/>
    <cellStyle name="Ввод  8 8" xfId="1401"/>
    <cellStyle name="Ввод  8 80" xfId="1402"/>
    <cellStyle name="Ввод  8 81" xfId="1403"/>
    <cellStyle name="Ввод  8 82" xfId="1404"/>
    <cellStyle name="Ввод  8 83" xfId="1405"/>
    <cellStyle name="Ввод  8 84" xfId="1406"/>
    <cellStyle name="Ввод  8 85" xfId="1407"/>
    <cellStyle name="Ввод  8 86" xfId="1408"/>
    <cellStyle name="Ввод  8 87" xfId="1409"/>
    <cellStyle name="Ввод  8 88" xfId="1410"/>
    <cellStyle name="Ввод  8 89" xfId="1411"/>
    <cellStyle name="Ввод  8 9" xfId="1412"/>
    <cellStyle name="Ввод  8 90" xfId="1413"/>
    <cellStyle name="Ввод  8 91" xfId="1414"/>
    <cellStyle name="Ввод  9" xfId="234"/>
    <cellStyle name="Ввод  9 10" xfId="1415"/>
    <cellStyle name="Ввод  9 11" xfId="1416"/>
    <cellStyle name="Ввод  9 12" xfId="1417"/>
    <cellStyle name="Ввод  9 13" xfId="1418"/>
    <cellStyle name="Ввод  9 14" xfId="1419"/>
    <cellStyle name="Ввод  9 15" xfId="1420"/>
    <cellStyle name="Ввод  9 16" xfId="1421"/>
    <cellStyle name="Ввод  9 17" xfId="1422"/>
    <cellStyle name="Ввод  9 18" xfId="1423"/>
    <cellStyle name="Ввод  9 19" xfId="1424"/>
    <cellStyle name="Ввод  9 2" xfId="1425"/>
    <cellStyle name="Ввод  9 2 2" xfId="1426"/>
    <cellStyle name="Ввод  9 2 3" xfId="1427"/>
    <cellStyle name="Ввод  9 20" xfId="1428"/>
    <cellStyle name="Ввод  9 21" xfId="1429"/>
    <cellStyle name="Ввод  9 22" xfId="1430"/>
    <cellStyle name="Ввод  9 23" xfId="1431"/>
    <cellStyle name="Ввод  9 24" xfId="1432"/>
    <cellStyle name="Ввод  9 25" xfId="1433"/>
    <cellStyle name="Ввод  9 26" xfId="1434"/>
    <cellStyle name="Ввод  9 27" xfId="1435"/>
    <cellStyle name="Ввод  9 28" xfId="1436"/>
    <cellStyle name="Ввод  9 29" xfId="1437"/>
    <cellStyle name="Ввод  9 3" xfId="1438"/>
    <cellStyle name="Ввод  9 3 2" xfId="1439"/>
    <cellStyle name="Ввод  9 3 3" xfId="1440"/>
    <cellStyle name="Ввод  9 30" xfId="1441"/>
    <cellStyle name="Ввод  9 31" xfId="1442"/>
    <cellStyle name="Ввод  9 32" xfId="1443"/>
    <cellStyle name="Ввод  9 33" xfId="1444"/>
    <cellStyle name="Ввод  9 34" xfId="1445"/>
    <cellStyle name="Ввод  9 35" xfId="1446"/>
    <cellStyle name="Ввод  9 36" xfId="1447"/>
    <cellStyle name="Ввод  9 37" xfId="1448"/>
    <cellStyle name="Ввод  9 38" xfId="1449"/>
    <cellStyle name="Ввод  9 39" xfId="1450"/>
    <cellStyle name="Ввод  9 4" xfId="1451"/>
    <cellStyle name="Ввод  9 4 2" xfId="1452"/>
    <cellStyle name="Ввод  9 4 3" xfId="1453"/>
    <cellStyle name="Ввод  9 40" xfId="1454"/>
    <cellStyle name="Ввод  9 41" xfId="1455"/>
    <cellStyle name="Ввод  9 42" xfId="1456"/>
    <cellStyle name="Ввод  9 43" xfId="1457"/>
    <cellStyle name="Ввод  9 44" xfId="1458"/>
    <cellStyle name="Ввод  9 45" xfId="1459"/>
    <cellStyle name="Ввод  9 46" xfId="1460"/>
    <cellStyle name="Ввод  9 47" xfId="1461"/>
    <cellStyle name="Ввод  9 48" xfId="1462"/>
    <cellStyle name="Ввод  9 49" xfId="1463"/>
    <cellStyle name="Ввод  9 5" xfId="1464"/>
    <cellStyle name="Ввод  9 50" xfId="1465"/>
    <cellStyle name="Ввод  9 51" xfId="1466"/>
    <cellStyle name="Ввод  9 52" xfId="1467"/>
    <cellStyle name="Ввод  9 53" xfId="1468"/>
    <cellStyle name="Ввод  9 54" xfId="1469"/>
    <cellStyle name="Ввод  9 55" xfId="1470"/>
    <cellStyle name="Ввод  9 56" xfId="1471"/>
    <cellStyle name="Ввод  9 57" xfId="1472"/>
    <cellStyle name="Ввод  9 58" xfId="1473"/>
    <cellStyle name="Ввод  9 59" xfId="1474"/>
    <cellStyle name="Ввод  9 6" xfId="1475"/>
    <cellStyle name="Ввод  9 60" xfId="1476"/>
    <cellStyle name="Ввод  9 61" xfId="1477"/>
    <cellStyle name="Ввод  9 62" xfId="1478"/>
    <cellStyle name="Ввод  9 63" xfId="1479"/>
    <cellStyle name="Ввод  9 64" xfId="1480"/>
    <cellStyle name="Ввод  9 65" xfId="1481"/>
    <cellStyle name="Ввод  9 66" xfId="1482"/>
    <cellStyle name="Ввод  9 67" xfId="1483"/>
    <cellStyle name="Ввод  9 68" xfId="1484"/>
    <cellStyle name="Ввод  9 69" xfId="1485"/>
    <cellStyle name="Ввод  9 7" xfId="1486"/>
    <cellStyle name="Ввод  9 70" xfId="1487"/>
    <cellStyle name="Ввод  9 71" xfId="1488"/>
    <cellStyle name="Ввод  9 72" xfId="1489"/>
    <cellStyle name="Ввод  9 73" xfId="1490"/>
    <cellStyle name="Ввод  9 74" xfId="1491"/>
    <cellStyle name="Ввод  9 75" xfId="1492"/>
    <cellStyle name="Ввод  9 76" xfId="1493"/>
    <cellStyle name="Ввод  9 77" xfId="1494"/>
    <cellStyle name="Ввод  9 78" xfId="1495"/>
    <cellStyle name="Ввод  9 79" xfId="1496"/>
    <cellStyle name="Ввод  9 8" xfId="1497"/>
    <cellStyle name="Ввод  9 80" xfId="1498"/>
    <cellStyle name="Ввод  9 81" xfId="1499"/>
    <cellStyle name="Ввод  9 82" xfId="1500"/>
    <cellStyle name="Ввод  9 83" xfId="1501"/>
    <cellStyle name="Ввод  9 84" xfId="1502"/>
    <cellStyle name="Ввод  9 85" xfId="1503"/>
    <cellStyle name="Ввод  9 86" xfId="1504"/>
    <cellStyle name="Ввод  9 87" xfId="1505"/>
    <cellStyle name="Ввод  9 88" xfId="1506"/>
    <cellStyle name="Ввод  9 89" xfId="1507"/>
    <cellStyle name="Ввод  9 9" xfId="1508"/>
    <cellStyle name="Ввод  9 90" xfId="1509"/>
    <cellStyle name="Ввод  9 91" xfId="1510"/>
    <cellStyle name="Вывод 10" xfId="235"/>
    <cellStyle name="Вывод 10 10" xfId="1511"/>
    <cellStyle name="Вывод 10 11" xfId="1512"/>
    <cellStyle name="Вывод 10 12" xfId="1513"/>
    <cellStyle name="Вывод 10 13" xfId="1514"/>
    <cellStyle name="Вывод 10 14" xfId="1515"/>
    <cellStyle name="Вывод 10 15" xfId="1516"/>
    <cellStyle name="Вывод 10 16" xfId="1517"/>
    <cellStyle name="Вывод 10 17" xfId="1518"/>
    <cellStyle name="Вывод 10 18" xfId="1519"/>
    <cellStyle name="Вывод 10 19" xfId="1520"/>
    <cellStyle name="Вывод 10 2" xfId="1521"/>
    <cellStyle name="Вывод 10 2 2" xfId="1522"/>
    <cellStyle name="Вывод 10 2 3" xfId="1523"/>
    <cellStyle name="Вывод 10 20" xfId="1524"/>
    <cellStyle name="Вывод 10 21" xfId="1525"/>
    <cellStyle name="Вывод 10 22" xfId="1526"/>
    <cellStyle name="Вывод 10 23" xfId="1527"/>
    <cellStyle name="Вывод 10 24" xfId="1528"/>
    <cellStyle name="Вывод 10 25" xfId="1529"/>
    <cellStyle name="Вывод 10 26" xfId="1530"/>
    <cellStyle name="Вывод 10 27" xfId="1531"/>
    <cellStyle name="Вывод 10 28" xfId="1532"/>
    <cellStyle name="Вывод 10 29" xfId="1533"/>
    <cellStyle name="Вывод 10 3" xfId="1534"/>
    <cellStyle name="Вывод 10 3 2" xfId="1535"/>
    <cellStyle name="Вывод 10 3 3" xfId="1536"/>
    <cellStyle name="Вывод 10 30" xfId="1537"/>
    <cellStyle name="Вывод 10 31" xfId="1538"/>
    <cellStyle name="Вывод 10 32" xfId="1539"/>
    <cellStyle name="Вывод 10 33" xfId="1540"/>
    <cellStyle name="Вывод 10 34" xfId="1541"/>
    <cellStyle name="Вывод 10 35" xfId="1542"/>
    <cellStyle name="Вывод 10 36" xfId="1543"/>
    <cellStyle name="Вывод 10 37" xfId="1544"/>
    <cellStyle name="Вывод 10 38" xfId="1545"/>
    <cellStyle name="Вывод 10 39" xfId="1546"/>
    <cellStyle name="Вывод 10 4" xfId="1547"/>
    <cellStyle name="Вывод 10 4 2" xfId="1548"/>
    <cellStyle name="Вывод 10 4 3" xfId="1549"/>
    <cellStyle name="Вывод 10 40" xfId="1550"/>
    <cellStyle name="Вывод 10 41" xfId="1551"/>
    <cellStyle name="Вывод 10 42" xfId="1552"/>
    <cellStyle name="Вывод 10 43" xfId="1553"/>
    <cellStyle name="Вывод 10 44" xfId="1554"/>
    <cellStyle name="Вывод 10 45" xfId="1555"/>
    <cellStyle name="Вывод 10 46" xfId="1556"/>
    <cellStyle name="Вывод 10 47" xfId="1557"/>
    <cellStyle name="Вывод 10 48" xfId="1558"/>
    <cellStyle name="Вывод 10 49" xfId="1559"/>
    <cellStyle name="Вывод 10 5" xfId="1560"/>
    <cellStyle name="Вывод 10 50" xfId="1561"/>
    <cellStyle name="Вывод 10 51" xfId="1562"/>
    <cellStyle name="Вывод 10 52" xfId="1563"/>
    <cellStyle name="Вывод 10 53" xfId="1564"/>
    <cellStyle name="Вывод 10 54" xfId="1565"/>
    <cellStyle name="Вывод 10 55" xfId="1566"/>
    <cellStyle name="Вывод 10 56" xfId="1567"/>
    <cellStyle name="Вывод 10 57" xfId="1568"/>
    <cellStyle name="Вывод 10 58" xfId="1569"/>
    <cellStyle name="Вывод 10 59" xfId="1570"/>
    <cellStyle name="Вывод 10 6" xfId="1571"/>
    <cellStyle name="Вывод 10 60" xfId="1572"/>
    <cellStyle name="Вывод 10 61" xfId="1573"/>
    <cellStyle name="Вывод 10 62" xfId="1574"/>
    <cellStyle name="Вывод 10 63" xfId="1575"/>
    <cellStyle name="Вывод 10 64" xfId="1576"/>
    <cellStyle name="Вывод 10 65" xfId="1577"/>
    <cellStyle name="Вывод 10 66" xfId="1578"/>
    <cellStyle name="Вывод 10 67" xfId="1579"/>
    <cellStyle name="Вывод 10 68" xfId="1580"/>
    <cellStyle name="Вывод 10 69" xfId="1581"/>
    <cellStyle name="Вывод 10 7" xfId="1582"/>
    <cellStyle name="Вывод 10 70" xfId="1583"/>
    <cellStyle name="Вывод 10 71" xfId="1584"/>
    <cellStyle name="Вывод 10 72" xfId="1585"/>
    <cellStyle name="Вывод 10 73" xfId="1586"/>
    <cellStyle name="Вывод 10 74" xfId="1587"/>
    <cellStyle name="Вывод 10 75" xfId="1588"/>
    <cellStyle name="Вывод 10 76" xfId="1589"/>
    <cellStyle name="Вывод 10 77" xfId="1590"/>
    <cellStyle name="Вывод 10 78" xfId="1591"/>
    <cellStyle name="Вывод 10 79" xfId="1592"/>
    <cellStyle name="Вывод 10 8" xfId="1593"/>
    <cellStyle name="Вывод 10 80" xfId="1594"/>
    <cellStyle name="Вывод 10 81" xfId="1595"/>
    <cellStyle name="Вывод 10 82" xfId="1596"/>
    <cellStyle name="Вывод 10 83" xfId="1597"/>
    <cellStyle name="Вывод 10 84" xfId="1598"/>
    <cellStyle name="Вывод 10 85" xfId="1599"/>
    <cellStyle name="Вывод 10 86" xfId="1600"/>
    <cellStyle name="Вывод 10 87" xfId="1601"/>
    <cellStyle name="Вывод 10 88" xfId="1602"/>
    <cellStyle name="Вывод 10 89" xfId="1603"/>
    <cellStyle name="Вывод 10 9" xfId="1604"/>
    <cellStyle name="Вывод 10 90" xfId="1605"/>
    <cellStyle name="Вывод 10 91" xfId="1606"/>
    <cellStyle name="Вывод 2" xfId="236"/>
    <cellStyle name="Вывод 2 10" xfId="1607"/>
    <cellStyle name="Вывод 2 11" xfId="1608"/>
    <cellStyle name="Вывод 2 12" xfId="1609"/>
    <cellStyle name="Вывод 2 13" xfId="1610"/>
    <cellStyle name="Вывод 2 14" xfId="1611"/>
    <cellStyle name="Вывод 2 15" xfId="1612"/>
    <cellStyle name="Вывод 2 16" xfId="1613"/>
    <cellStyle name="Вывод 2 17" xfId="1614"/>
    <cellStyle name="Вывод 2 18" xfId="1615"/>
    <cellStyle name="Вывод 2 19" xfId="1616"/>
    <cellStyle name="Вывод 2 2" xfId="1617"/>
    <cellStyle name="Вывод 2 2 2" xfId="1618"/>
    <cellStyle name="Вывод 2 2 3" xfId="1619"/>
    <cellStyle name="Вывод 2 20" xfId="1620"/>
    <cellStyle name="Вывод 2 21" xfId="1621"/>
    <cellStyle name="Вывод 2 22" xfId="1622"/>
    <cellStyle name="Вывод 2 23" xfId="1623"/>
    <cellStyle name="Вывод 2 24" xfId="1624"/>
    <cellStyle name="Вывод 2 25" xfId="1625"/>
    <cellStyle name="Вывод 2 26" xfId="1626"/>
    <cellStyle name="Вывод 2 27" xfId="1627"/>
    <cellStyle name="Вывод 2 28" xfId="1628"/>
    <cellStyle name="Вывод 2 29" xfId="1629"/>
    <cellStyle name="Вывод 2 3" xfId="1630"/>
    <cellStyle name="Вывод 2 3 2" xfId="1631"/>
    <cellStyle name="Вывод 2 3 3" xfId="1632"/>
    <cellStyle name="Вывод 2 30" xfId="1633"/>
    <cellStyle name="Вывод 2 31" xfId="1634"/>
    <cellStyle name="Вывод 2 32" xfId="1635"/>
    <cellStyle name="Вывод 2 33" xfId="1636"/>
    <cellStyle name="Вывод 2 34" xfId="1637"/>
    <cellStyle name="Вывод 2 35" xfId="1638"/>
    <cellStyle name="Вывод 2 36" xfId="1639"/>
    <cellStyle name="Вывод 2 37" xfId="1640"/>
    <cellStyle name="Вывод 2 38" xfId="1641"/>
    <cellStyle name="Вывод 2 39" xfId="1642"/>
    <cellStyle name="Вывод 2 4" xfId="1643"/>
    <cellStyle name="Вывод 2 4 2" xfId="1644"/>
    <cellStyle name="Вывод 2 4 3" xfId="1645"/>
    <cellStyle name="Вывод 2 40" xfId="1646"/>
    <cellStyle name="Вывод 2 41" xfId="1647"/>
    <cellStyle name="Вывод 2 42" xfId="1648"/>
    <cellStyle name="Вывод 2 43" xfId="1649"/>
    <cellStyle name="Вывод 2 44" xfId="1650"/>
    <cellStyle name="Вывод 2 45" xfId="1651"/>
    <cellStyle name="Вывод 2 46" xfId="1652"/>
    <cellStyle name="Вывод 2 47" xfId="1653"/>
    <cellStyle name="Вывод 2 48" xfId="1654"/>
    <cellStyle name="Вывод 2 49" xfId="1655"/>
    <cellStyle name="Вывод 2 5" xfId="1656"/>
    <cellStyle name="Вывод 2 50" xfId="1657"/>
    <cellStyle name="Вывод 2 51" xfId="1658"/>
    <cellStyle name="Вывод 2 52" xfId="1659"/>
    <cellStyle name="Вывод 2 53" xfId="1660"/>
    <cellStyle name="Вывод 2 54" xfId="1661"/>
    <cellStyle name="Вывод 2 55" xfId="1662"/>
    <cellStyle name="Вывод 2 56" xfId="1663"/>
    <cellStyle name="Вывод 2 57" xfId="1664"/>
    <cellStyle name="Вывод 2 58" xfId="1665"/>
    <cellStyle name="Вывод 2 59" xfId="1666"/>
    <cellStyle name="Вывод 2 6" xfId="1667"/>
    <cellStyle name="Вывод 2 60" xfId="1668"/>
    <cellStyle name="Вывод 2 61" xfId="1669"/>
    <cellStyle name="Вывод 2 62" xfId="1670"/>
    <cellStyle name="Вывод 2 63" xfId="1671"/>
    <cellStyle name="Вывод 2 64" xfId="1672"/>
    <cellStyle name="Вывод 2 65" xfId="1673"/>
    <cellStyle name="Вывод 2 66" xfId="1674"/>
    <cellStyle name="Вывод 2 67" xfId="1675"/>
    <cellStyle name="Вывод 2 68" xfId="1676"/>
    <cellStyle name="Вывод 2 69" xfId="1677"/>
    <cellStyle name="Вывод 2 7" xfId="1678"/>
    <cellStyle name="Вывод 2 70" xfId="1679"/>
    <cellStyle name="Вывод 2 71" xfId="1680"/>
    <cellStyle name="Вывод 2 72" xfId="1681"/>
    <cellStyle name="Вывод 2 73" xfId="1682"/>
    <cellStyle name="Вывод 2 74" xfId="1683"/>
    <cellStyle name="Вывод 2 75" xfId="1684"/>
    <cellStyle name="Вывод 2 76" xfId="1685"/>
    <cellStyle name="Вывод 2 77" xfId="1686"/>
    <cellStyle name="Вывод 2 78" xfId="1687"/>
    <cellStyle name="Вывод 2 79" xfId="1688"/>
    <cellStyle name="Вывод 2 8" xfId="1689"/>
    <cellStyle name="Вывод 2 80" xfId="1690"/>
    <cellStyle name="Вывод 2 81" xfId="1691"/>
    <cellStyle name="Вывод 2 82" xfId="1692"/>
    <cellStyle name="Вывод 2 83" xfId="1693"/>
    <cellStyle name="Вывод 2 84" xfId="1694"/>
    <cellStyle name="Вывод 2 85" xfId="1695"/>
    <cellStyle name="Вывод 2 86" xfId="1696"/>
    <cellStyle name="Вывод 2 87" xfId="1697"/>
    <cellStyle name="Вывод 2 88" xfId="1698"/>
    <cellStyle name="Вывод 2 89" xfId="1699"/>
    <cellStyle name="Вывод 2 9" xfId="1700"/>
    <cellStyle name="Вывод 2 90" xfId="1701"/>
    <cellStyle name="Вывод 2 91" xfId="1702"/>
    <cellStyle name="Вывод 3" xfId="237"/>
    <cellStyle name="Вывод 3 10" xfId="1703"/>
    <cellStyle name="Вывод 3 11" xfId="1704"/>
    <cellStyle name="Вывод 3 12" xfId="1705"/>
    <cellStyle name="Вывод 3 13" xfId="1706"/>
    <cellStyle name="Вывод 3 14" xfId="1707"/>
    <cellStyle name="Вывод 3 15" xfId="1708"/>
    <cellStyle name="Вывод 3 16" xfId="1709"/>
    <cellStyle name="Вывод 3 17" xfId="1710"/>
    <cellStyle name="Вывод 3 18" xfId="1711"/>
    <cellStyle name="Вывод 3 19" xfId="1712"/>
    <cellStyle name="Вывод 3 2" xfId="1713"/>
    <cellStyle name="Вывод 3 2 2" xfId="1714"/>
    <cellStyle name="Вывод 3 2 3" xfId="1715"/>
    <cellStyle name="Вывод 3 20" xfId="1716"/>
    <cellStyle name="Вывод 3 21" xfId="1717"/>
    <cellStyle name="Вывод 3 22" xfId="1718"/>
    <cellStyle name="Вывод 3 23" xfId="1719"/>
    <cellStyle name="Вывод 3 24" xfId="1720"/>
    <cellStyle name="Вывод 3 25" xfId="1721"/>
    <cellStyle name="Вывод 3 26" xfId="1722"/>
    <cellStyle name="Вывод 3 27" xfId="1723"/>
    <cellStyle name="Вывод 3 28" xfId="1724"/>
    <cellStyle name="Вывод 3 29" xfId="1725"/>
    <cellStyle name="Вывод 3 3" xfId="1726"/>
    <cellStyle name="Вывод 3 3 2" xfId="1727"/>
    <cellStyle name="Вывод 3 3 3" xfId="1728"/>
    <cellStyle name="Вывод 3 30" xfId="1729"/>
    <cellStyle name="Вывод 3 31" xfId="1730"/>
    <cellStyle name="Вывод 3 32" xfId="1731"/>
    <cellStyle name="Вывод 3 33" xfId="1732"/>
    <cellStyle name="Вывод 3 34" xfId="1733"/>
    <cellStyle name="Вывод 3 35" xfId="1734"/>
    <cellStyle name="Вывод 3 36" xfId="1735"/>
    <cellStyle name="Вывод 3 37" xfId="1736"/>
    <cellStyle name="Вывод 3 38" xfId="1737"/>
    <cellStyle name="Вывод 3 39" xfId="1738"/>
    <cellStyle name="Вывод 3 4" xfId="1739"/>
    <cellStyle name="Вывод 3 4 2" xfId="1740"/>
    <cellStyle name="Вывод 3 4 3" xfId="1741"/>
    <cellStyle name="Вывод 3 40" xfId="1742"/>
    <cellStyle name="Вывод 3 41" xfId="1743"/>
    <cellStyle name="Вывод 3 42" xfId="1744"/>
    <cellStyle name="Вывод 3 43" xfId="1745"/>
    <cellStyle name="Вывод 3 44" xfId="1746"/>
    <cellStyle name="Вывод 3 45" xfId="1747"/>
    <cellStyle name="Вывод 3 46" xfId="1748"/>
    <cellStyle name="Вывод 3 47" xfId="1749"/>
    <cellStyle name="Вывод 3 48" xfId="1750"/>
    <cellStyle name="Вывод 3 49" xfId="1751"/>
    <cellStyle name="Вывод 3 5" xfId="1752"/>
    <cellStyle name="Вывод 3 50" xfId="1753"/>
    <cellStyle name="Вывод 3 51" xfId="1754"/>
    <cellStyle name="Вывод 3 52" xfId="1755"/>
    <cellStyle name="Вывод 3 53" xfId="1756"/>
    <cellStyle name="Вывод 3 54" xfId="1757"/>
    <cellStyle name="Вывод 3 55" xfId="1758"/>
    <cellStyle name="Вывод 3 56" xfId="1759"/>
    <cellStyle name="Вывод 3 57" xfId="1760"/>
    <cellStyle name="Вывод 3 58" xfId="1761"/>
    <cellStyle name="Вывод 3 59" xfId="1762"/>
    <cellStyle name="Вывод 3 6" xfId="1763"/>
    <cellStyle name="Вывод 3 60" xfId="1764"/>
    <cellStyle name="Вывод 3 61" xfId="1765"/>
    <cellStyle name="Вывод 3 62" xfId="1766"/>
    <cellStyle name="Вывод 3 63" xfId="1767"/>
    <cellStyle name="Вывод 3 64" xfId="1768"/>
    <cellStyle name="Вывод 3 65" xfId="1769"/>
    <cellStyle name="Вывод 3 66" xfId="1770"/>
    <cellStyle name="Вывод 3 67" xfId="1771"/>
    <cellStyle name="Вывод 3 68" xfId="1772"/>
    <cellStyle name="Вывод 3 69" xfId="1773"/>
    <cellStyle name="Вывод 3 7" xfId="1774"/>
    <cellStyle name="Вывод 3 70" xfId="1775"/>
    <cellStyle name="Вывод 3 71" xfId="1776"/>
    <cellStyle name="Вывод 3 72" xfId="1777"/>
    <cellStyle name="Вывод 3 73" xfId="1778"/>
    <cellStyle name="Вывод 3 74" xfId="1779"/>
    <cellStyle name="Вывод 3 75" xfId="1780"/>
    <cellStyle name="Вывод 3 76" xfId="1781"/>
    <cellStyle name="Вывод 3 77" xfId="1782"/>
    <cellStyle name="Вывод 3 78" xfId="1783"/>
    <cellStyle name="Вывод 3 79" xfId="1784"/>
    <cellStyle name="Вывод 3 8" xfId="1785"/>
    <cellStyle name="Вывод 3 80" xfId="1786"/>
    <cellStyle name="Вывод 3 81" xfId="1787"/>
    <cellStyle name="Вывод 3 82" xfId="1788"/>
    <cellStyle name="Вывод 3 83" xfId="1789"/>
    <cellStyle name="Вывод 3 84" xfId="1790"/>
    <cellStyle name="Вывод 3 85" xfId="1791"/>
    <cellStyle name="Вывод 3 86" xfId="1792"/>
    <cellStyle name="Вывод 3 87" xfId="1793"/>
    <cellStyle name="Вывод 3 88" xfId="1794"/>
    <cellStyle name="Вывод 3 89" xfId="1795"/>
    <cellStyle name="Вывод 3 9" xfId="1796"/>
    <cellStyle name="Вывод 3 90" xfId="1797"/>
    <cellStyle name="Вывод 3 91" xfId="1798"/>
    <cellStyle name="Вывод 4" xfId="238"/>
    <cellStyle name="Вывод 4 10" xfId="1799"/>
    <cellStyle name="Вывод 4 11" xfId="1800"/>
    <cellStyle name="Вывод 4 12" xfId="1801"/>
    <cellStyle name="Вывод 4 13" xfId="1802"/>
    <cellStyle name="Вывод 4 14" xfId="1803"/>
    <cellStyle name="Вывод 4 15" xfId="1804"/>
    <cellStyle name="Вывод 4 16" xfId="1805"/>
    <cellStyle name="Вывод 4 17" xfId="1806"/>
    <cellStyle name="Вывод 4 18" xfId="1807"/>
    <cellStyle name="Вывод 4 19" xfId="1808"/>
    <cellStyle name="Вывод 4 2" xfId="1809"/>
    <cellStyle name="Вывод 4 2 2" xfId="1810"/>
    <cellStyle name="Вывод 4 2 3" xfId="1811"/>
    <cellStyle name="Вывод 4 20" xfId="1812"/>
    <cellStyle name="Вывод 4 21" xfId="1813"/>
    <cellStyle name="Вывод 4 22" xfId="1814"/>
    <cellStyle name="Вывод 4 23" xfId="1815"/>
    <cellStyle name="Вывод 4 24" xfId="1816"/>
    <cellStyle name="Вывод 4 25" xfId="1817"/>
    <cellStyle name="Вывод 4 26" xfId="1818"/>
    <cellStyle name="Вывод 4 27" xfId="1819"/>
    <cellStyle name="Вывод 4 28" xfId="1820"/>
    <cellStyle name="Вывод 4 29" xfId="1821"/>
    <cellStyle name="Вывод 4 3" xfId="1822"/>
    <cellStyle name="Вывод 4 3 2" xfId="1823"/>
    <cellStyle name="Вывод 4 3 3" xfId="1824"/>
    <cellStyle name="Вывод 4 30" xfId="1825"/>
    <cellStyle name="Вывод 4 31" xfId="1826"/>
    <cellStyle name="Вывод 4 32" xfId="1827"/>
    <cellStyle name="Вывод 4 33" xfId="1828"/>
    <cellStyle name="Вывод 4 34" xfId="1829"/>
    <cellStyle name="Вывод 4 35" xfId="1830"/>
    <cellStyle name="Вывод 4 36" xfId="1831"/>
    <cellStyle name="Вывод 4 37" xfId="1832"/>
    <cellStyle name="Вывод 4 38" xfId="1833"/>
    <cellStyle name="Вывод 4 39" xfId="1834"/>
    <cellStyle name="Вывод 4 4" xfId="1835"/>
    <cellStyle name="Вывод 4 4 2" xfId="1836"/>
    <cellStyle name="Вывод 4 4 3" xfId="1837"/>
    <cellStyle name="Вывод 4 40" xfId="1838"/>
    <cellStyle name="Вывод 4 41" xfId="1839"/>
    <cellStyle name="Вывод 4 42" xfId="1840"/>
    <cellStyle name="Вывод 4 43" xfId="1841"/>
    <cellStyle name="Вывод 4 44" xfId="1842"/>
    <cellStyle name="Вывод 4 45" xfId="1843"/>
    <cellStyle name="Вывод 4 46" xfId="1844"/>
    <cellStyle name="Вывод 4 47" xfId="1845"/>
    <cellStyle name="Вывод 4 48" xfId="1846"/>
    <cellStyle name="Вывод 4 49" xfId="1847"/>
    <cellStyle name="Вывод 4 5" xfId="1848"/>
    <cellStyle name="Вывод 4 50" xfId="1849"/>
    <cellStyle name="Вывод 4 51" xfId="1850"/>
    <cellStyle name="Вывод 4 52" xfId="1851"/>
    <cellStyle name="Вывод 4 53" xfId="1852"/>
    <cellStyle name="Вывод 4 54" xfId="1853"/>
    <cellStyle name="Вывод 4 55" xfId="1854"/>
    <cellStyle name="Вывод 4 56" xfId="1855"/>
    <cellStyle name="Вывод 4 57" xfId="1856"/>
    <cellStyle name="Вывод 4 58" xfId="1857"/>
    <cellStyle name="Вывод 4 59" xfId="1858"/>
    <cellStyle name="Вывод 4 6" xfId="1859"/>
    <cellStyle name="Вывод 4 60" xfId="1860"/>
    <cellStyle name="Вывод 4 61" xfId="1861"/>
    <cellStyle name="Вывод 4 62" xfId="1862"/>
    <cellStyle name="Вывод 4 63" xfId="1863"/>
    <cellStyle name="Вывод 4 64" xfId="1864"/>
    <cellStyle name="Вывод 4 65" xfId="1865"/>
    <cellStyle name="Вывод 4 66" xfId="1866"/>
    <cellStyle name="Вывод 4 67" xfId="1867"/>
    <cellStyle name="Вывод 4 68" xfId="1868"/>
    <cellStyle name="Вывод 4 69" xfId="1869"/>
    <cellStyle name="Вывод 4 7" xfId="1870"/>
    <cellStyle name="Вывод 4 70" xfId="1871"/>
    <cellStyle name="Вывод 4 71" xfId="1872"/>
    <cellStyle name="Вывод 4 72" xfId="1873"/>
    <cellStyle name="Вывод 4 73" xfId="1874"/>
    <cellStyle name="Вывод 4 74" xfId="1875"/>
    <cellStyle name="Вывод 4 75" xfId="1876"/>
    <cellStyle name="Вывод 4 76" xfId="1877"/>
    <cellStyle name="Вывод 4 77" xfId="1878"/>
    <cellStyle name="Вывод 4 78" xfId="1879"/>
    <cellStyle name="Вывод 4 79" xfId="1880"/>
    <cellStyle name="Вывод 4 8" xfId="1881"/>
    <cellStyle name="Вывод 4 80" xfId="1882"/>
    <cellStyle name="Вывод 4 81" xfId="1883"/>
    <cellStyle name="Вывод 4 82" xfId="1884"/>
    <cellStyle name="Вывод 4 83" xfId="1885"/>
    <cellStyle name="Вывод 4 84" xfId="1886"/>
    <cellStyle name="Вывод 4 85" xfId="1887"/>
    <cellStyle name="Вывод 4 86" xfId="1888"/>
    <cellStyle name="Вывод 4 87" xfId="1889"/>
    <cellStyle name="Вывод 4 88" xfId="1890"/>
    <cellStyle name="Вывод 4 89" xfId="1891"/>
    <cellStyle name="Вывод 4 9" xfId="1892"/>
    <cellStyle name="Вывод 4 90" xfId="1893"/>
    <cellStyle name="Вывод 4 91" xfId="1894"/>
    <cellStyle name="Вывод 5" xfId="239"/>
    <cellStyle name="Вывод 5 10" xfId="1895"/>
    <cellStyle name="Вывод 5 11" xfId="1896"/>
    <cellStyle name="Вывод 5 12" xfId="1897"/>
    <cellStyle name="Вывод 5 13" xfId="1898"/>
    <cellStyle name="Вывод 5 14" xfId="1899"/>
    <cellStyle name="Вывод 5 15" xfId="1900"/>
    <cellStyle name="Вывод 5 16" xfId="1901"/>
    <cellStyle name="Вывод 5 17" xfId="1902"/>
    <cellStyle name="Вывод 5 18" xfId="1903"/>
    <cellStyle name="Вывод 5 19" xfId="1904"/>
    <cellStyle name="Вывод 5 2" xfId="1905"/>
    <cellStyle name="Вывод 5 2 2" xfId="1906"/>
    <cellStyle name="Вывод 5 2 3" xfId="1907"/>
    <cellStyle name="Вывод 5 20" xfId="1908"/>
    <cellStyle name="Вывод 5 21" xfId="1909"/>
    <cellStyle name="Вывод 5 22" xfId="1910"/>
    <cellStyle name="Вывод 5 23" xfId="1911"/>
    <cellStyle name="Вывод 5 24" xfId="1912"/>
    <cellStyle name="Вывод 5 25" xfId="1913"/>
    <cellStyle name="Вывод 5 26" xfId="1914"/>
    <cellStyle name="Вывод 5 27" xfId="1915"/>
    <cellStyle name="Вывод 5 28" xfId="1916"/>
    <cellStyle name="Вывод 5 29" xfId="1917"/>
    <cellStyle name="Вывод 5 3" xfId="1918"/>
    <cellStyle name="Вывод 5 3 2" xfId="1919"/>
    <cellStyle name="Вывод 5 3 3" xfId="1920"/>
    <cellStyle name="Вывод 5 30" xfId="1921"/>
    <cellStyle name="Вывод 5 31" xfId="1922"/>
    <cellStyle name="Вывод 5 32" xfId="1923"/>
    <cellStyle name="Вывод 5 33" xfId="1924"/>
    <cellStyle name="Вывод 5 34" xfId="1925"/>
    <cellStyle name="Вывод 5 35" xfId="1926"/>
    <cellStyle name="Вывод 5 36" xfId="1927"/>
    <cellStyle name="Вывод 5 37" xfId="1928"/>
    <cellStyle name="Вывод 5 38" xfId="1929"/>
    <cellStyle name="Вывод 5 39" xfId="1930"/>
    <cellStyle name="Вывод 5 4" xfId="1931"/>
    <cellStyle name="Вывод 5 4 2" xfId="1932"/>
    <cellStyle name="Вывод 5 4 3" xfId="1933"/>
    <cellStyle name="Вывод 5 40" xfId="1934"/>
    <cellStyle name="Вывод 5 41" xfId="1935"/>
    <cellStyle name="Вывод 5 42" xfId="1936"/>
    <cellStyle name="Вывод 5 43" xfId="1937"/>
    <cellStyle name="Вывод 5 44" xfId="1938"/>
    <cellStyle name="Вывод 5 45" xfId="1939"/>
    <cellStyle name="Вывод 5 46" xfId="1940"/>
    <cellStyle name="Вывод 5 47" xfId="1941"/>
    <cellStyle name="Вывод 5 48" xfId="1942"/>
    <cellStyle name="Вывод 5 49" xfId="1943"/>
    <cellStyle name="Вывод 5 5" xfId="1944"/>
    <cellStyle name="Вывод 5 50" xfId="1945"/>
    <cellStyle name="Вывод 5 51" xfId="1946"/>
    <cellStyle name="Вывод 5 52" xfId="1947"/>
    <cellStyle name="Вывод 5 53" xfId="1948"/>
    <cellStyle name="Вывод 5 54" xfId="1949"/>
    <cellStyle name="Вывод 5 55" xfId="1950"/>
    <cellStyle name="Вывод 5 56" xfId="1951"/>
    <cellStyle name="Вывод 5 57" xfId="1952"/>
    <cellStyle name="Вывод 5 58" xfId="1953"/>
    <cellStyle name="Вывод 5 59" xfId="1954"/>
    <cellStyle name="Вывод 5 6" xfId="1955"/>
    <cellStyle name="Вывод 5 60" xfId="1956"/>
    <cellStyle name="Вывод 5 61" xfId="1957"/>
    <cellStyle name="Вывод 5 62" xfId="1958"/>
    <cellStyle name="Вывод 5 63" xfId="1959"/>
    <cellStyle name="Вывод 5 64" xfId="1960"/>
    <cellStyle name="Вывод 5 65" xfId="1961"/>
    <cellStyle name="Вывод 5 66" xfId="1962"/>
    <cellStyle name="Вывод 5 67" xfId="1963"/>
    <cellStyle name="Вывод 5 68" xfId="1964"/>
    <cellStyle name="Вывод 5 69" xfId="1965"/>
    <cellStyle name="Вывод 5 7" xfId="1966"/>
    <cellStyle name="Вывод 5 70" xfId="1967"/>
    <cellStyle name="Вывод 5 71" xfId="1968"/>
    <cellStyle name="Вывод 5 72" xfId="1969"/>
    <cellStyle name="Вывод 5 73" xfId="1970"/>
    <cellStyle name="Вывод 5 74" xfId="1971"/>
    <cellStyle name="Вывод 5 75" xfId="1972"/>
    <cellStyle name="Вывод 5 76" xfId="1973"/>
    <cellStyle name="Вывод 5 77" xfId="1974"/>
    <cellStyle name="Вывод 5 78" xfId="1975"/>
    <cellStyle name="Вывод 5 79" xfId="1976"/>
    <cellStyle name="Вывод 5 8" xfId="1977"/>
    <cellStyle name="Вывод 5 80" xfId="1978"/>
    <cellStyle name="Вывод 5 81" xfId="1979"/>
    <cellStyle name="Вывод 5 82" xfId="1980"/>
    <cellStyle name="Вывод 5 83" xfId="1981"/>
    <cellStyle name="Вывод 5 84" xfId="1982"/>
    <cellStyle name="Вывод 5 85" xfId="1983"/>
    <cellStyle name="Вывод 5 86" xfId="1984"/>
    <cellStyle name="Вывод 5 87" xfId="1985"/>
    <cellStyle name="Вывод 5 88" xfId="1986"/>
    <cellStyle name="Вывод 5 89" xfId="1987"/>
    <cellStyle name="Вывод 5 9" xfId="1988"/>
    <cellStyle name="Вывод 5 90" xfId="1989"/>
    <cellStyle name="Вывод 5 91" xfId="1990"/>
    <cellStyle name="Вывод 6" xfId="240"/>
    <cellStyle name="Вывод 6 10" xfId="1991"/>
    <cellStyle name="Вывод 6 11" xfId="1992"/>
    <cellStyle name="Вывод 6 12" xfId="1993"/>
    <cellStyle name="Вывод 6 13" xfId="1994"/>
    <cellStyle name="Вывод 6 14" xfId="1995"/>
    <cellStyle name="Вывод 6 15" xfId="1996"/>
    <cellStyle name="Вывод 6 16" xfId="1997"/>
    <cellStyle name="Вывод 6 17" xfId="1998"/>
    <cellStyle name="Вывод 6 18" xfId="1999"/>
    <cellStyle name="Вывод 6 19" xfId="2000"/>
    <cellStyle name="Вывод 6 2" xfId="2001"/>
    <cellStyle name="Вывод 6 2 2" xfId="2002"/>
    <cellStyle name="Вывод 6 2 3" xfId="2003"/>
    <cellStyle name="Вывод 6 20" xfId="2004"/>
    <cellStyle name="Вывод 6 21" xfId="2005"/>
    <cellStyle name="Вывод 6 22" xfId="2006"/>
    <cellStyle name="Вывод 6 23" xfId="2007"/>
    <cellStyle name="Вывод 6 24" xfId="2008"/>
    <cellStyle name="Вывод 6 25" xfId="2009"/>
    <cellStyle name="Вывод 6 26" xfId="2010"/>
    <cellStyle name="Вывод 6 27" xfId="2011"/>
    <cellStyle name="Вывод 6 28" xfId="2012"/>
    <cellStyle name="Вывод 6 29" xfId="2013"/>
    <cellStyle name="Вывод 6 3" xfId="2014"/>
    <cellStyle name="Вывод 6 3 2" xfId="2015"/>
    <cellStyle name="Вывод 6 3 3" xfId="2016"/>
    <cellStyle name="Вывод 6 30" xfId="2017"/>
    <cellStyle name="Вывод 6 31" xfId="2018"/>
    <cellStyle name="Вывод 6 32" xfId="2019"/>
    <cellStyle name="Вывод 6 33" xfId="2020"/>
    <cellStyle name="Вывод 6 34" xfId="2021"/>
    <cellStyle name="Вывод 6 35" xfId="2022"/>
    <cellStyle name="Вывод 6 36" xfId="2023"/>
    <cellStyle name="Вывод 6 37" xfId="2024"/>
    <cellStyle name="Вывод 6 38" xfId="2025"/>
    <cellStyle name="Вывод 6 39" xfId="2026"/>
    <cellStyle name="Вывод 6 4" xfId="2027"/>
    <cellStyle name="Вывод 6 4 2" xfId="2028"/>
    <cellStyle name="Вывод 6 4 3" xfId="2029"/>
    <cellStyle name="Вывод 6 40" xfId="2030"/>
    <cellStyle name="Вывод 6 41" xfId="2031"/>
    <cellStyle name="Вывод 6 42" xfId="2032"/>
    <cellStyle name="Вывод 6 43" xfId="2033"/>
    <cellStyle name="Вывод 6 44" xfId="2034"/>
    <cellStyle name="Вывод 6 45" xfId="2035"/>
    <cellStyle name="Вывод 6 46" xfId="2036"/>
    <cellStyle name="Вывод 6 47" xfId="2037"/>
    <cellStyle name="Вывод 6 48" xfId="2038"/>
    <cellStyle name="Вывод 6 49" xfId="2039"/>
    <cellStyle name="Вывод 6 5" xfId="2040"/>
    <cellStyle name="Вывод 6 50" xfId="2041"/>
    <cellStyle name="Вывод 6 51" xfId="2042"/>
    <cellStyle name="Вывод 6 52" xfId="2043"/>
    <cellStyle name="Вывод 6 53" xfId="2044"/>
    <cellStyle name="Вывод 6 54" xfId="2045"/>
    <cellStyle name="Вывод 6 55" xfId="2046"/>
    <cellStyle name="Вывод 6 56" xfId="2047"/>
    <cellStyle name="Вывод 6 57" xfId="2048"/>
    <cellStyle name="Вывод 6 58" xfId="2049"/>
    <cellStyle name="Вывод 6 59" xfId="2050"/>
    <cellStyle name="Вывод 6 6" xfId="2051"/>
    <cellStyle name="Вывод 6 60" xfId="2052"/>
    <cellStyle name="Вывод 6 61" xfId="2053"/>
    <cellStyle name="Вывод 6 62" xfId="2054"/>
    <cellStyle name="Вывод 6 63" xfId="2055"/>
    <cellStyle name="Вывод 6 64" xfId="2056"/>
    <cellStyle name="Вывод 6 65" xfId="2057"/>
    <cellStyle name="Вывод 6 66" xfId="2058"/>
    <cellStyle name="Вывод 6 67" xfId="2059"/>
    <cellStyle name="Вывод 6 68" xfId="2060"/>
    <cellStyle name="Вывод 6 69" xfId="2061"/>
    <cellStyle name="Вывод 6 7" xfId="2062"/>
    <cellStyle name="Вывод 6 70" xfId="2063"/>
    <cellStyle name="Вывод 6 71" xfId="2064"/>
    <cellStyle name="Вывод 6 72" xfId="2065"/>
    <cellStyle name="Вывод 6 73" xfId="2066"/>
    <cellStyle name="Вывод 6 74" xfId="2067"/>
    <cellStyle name="Вывод 6 75" xfId="2068"/>
    <cellStyle name="Вывод 6 76" xfId="2069"/>
    <cellStyle name="Вывод 6 77" xfId="2070"/>
    <cellStyle name="Вывод 6 78" xfId="2071"/>
    <cellStyle name="Вывод 6 79" xfId="2072"/>
    <cellStyle name="Вывод 6 8" xfId="2073"/>
    <cellStyle name="Вывод 6 80" xfId="2074"/>
    <cellStyle name="Вывод 6 81" xfId="2075"/>
    <cellStyle name="Вывод 6 82" xfId="2076"/>
    <cellStyle name="Вывод 6 83" xfId="2077"/>
    <cellStyle name="Вывод 6 84" xfId="2078"/>
    <cellStyle name="Вывод 6 85" xfId="2079"/>
    <cellStyle name="Вывод 6 86" xfId="2080"/>
    <cellStyle name="Вывод 6 87" xfId="2081"/>
    <cellStyle name="Вывод 6 88" xfId="2082"/>
    <cellStyle name="Вывод 6 89" xfId="2083"/>
    <cellStyle name="Вывод 6 9" xfId="2084"/>
    <cellStyle name="Вывод 6 90" xfId="2085"/>
    <cellStyle name="Вывод 6 91" xfId="2086"/>
    <cellStyle name="Вывод 7" xfId="241"/>
    <cellStyle name="Вывод 7 10" xfId="2087"/>
    <cellStyle name="Вывод 7 11" xfId="2088"/>
    <cellStyle name="Вывод 7 12" xfId="2089"/>
    <cellStyle name="Вывод 7 13" xfId="2090"/>
    <cellStyle name="Вывод 7 14" xfId="2091"/>
    <cellStyle name="Вывод 7 15" xfId="2092"/>
    <cellStyle name="Вывод 7 16" xfId="2093"/>
    <cellStyle name="Вывод 7 17" xfId="2094"/>
    <cellStyle name="Вывод 7 18" xfId="2095"/>
    <cellStyle name="Вывод 7 19" xfId="2096"/>
    <cellStyle name="Вывод 7 2" xfId="2097"/>
    <cellStyle name="Вывод 7 2 2" xfId="2098"/>
    <cellStyle name="Вывод 7 2 3" xfId="2099"/>
    <cellStyle name="Вывод 7 20" xfId="2100"/>
    <cellStyle name="Вывод 7 21" xfId="2101"/>
    <cellStyle name="Вывод 7 22" xfId="2102"/>
    <cellStyle name="Вывод 7 23" xfId="2103"/>
    <cellStyle name="Вывод 7 24" xfId="2104"/>
    <cellStyle name="Вывод 7 25" xfId="2105"/>
    <cellStyle name="Вывод 7 26" xfId="2106"/>
    <cellStyle name="Вывод 7 27" xfId="2107"/>
    <cellStyle name="Вывод 7 28" xfId="2108"/>
    <cellStyle name="Вывод 7 29" xfId="2109"/>
    <cellStyle name="Вывод 7 3" xfId="2110"/>
    <cellStyle name="Вывод 7 3 2" xfId="2111"/>
    <cellStyle name="Вывод 7 3 3" xfId="2112"/>
    <cellStyle name="Вывод 7 30" xfId="2113"/>
    <cellStyle name="Вывод 7 31" xfId="2114"/>
    <cellStyle name="Вывод 7 32" xfId="2115"/>
    <cellStyle name="Вывод 7 33" xfId="2116"/>
    <cellStyle name="Вывод 7 34" xfId="2117"/>
    <cellStyle name="Вывод 7 35" xfId="2118"/>
    <cellStyle name="Вывод 7 36" xfId="2119"/>
    <cellStyle name="Вывод 7 37" xfId="2120"/>
    <cellStyle name="Вывод 7 38" xfId="2121"/>
    <cellStyle name="Вывод 7 39" xfId="2122"/>
    <cellStyle name="Вывод 7 4" xfId="2123"/>
    <cellStyle name="Вывод 7 4 2" xfId="2124"/>
    <cellStyle name="Вывод 7 4 3" xfId="2125"/>
    <cellStyle name="Вывод 7 40" xfId="2126"/>
    <cellStyle name="Вывод 7 41" xfId="2127"/>
    <cellStyle name="Вывод 7 42" xfId="2128"/>
    <cellStyle name="Вывод 7 43" xfId="2129"/>
    <cellStyle name="Вывод 7 44" xfId="2130"/>
    <cellStyle name="Вывод 7 45" xfId="2131"/>
    <cellStyle name="Вывод 7 46" xfId="2132"/>
    <cellStyle name="Вывод 7 47" xfId="2133"/>
    <cellStyle name="Вывод 7 48" xfId="2134"/>
    <cellStyle name="Вывод 7 49" xfId="2135"/>
    <cellStyle name="Вывод 7 5" xfId="2136"/>
    <cellStyle name="Вывод 7 50" xfId="2137"/>
    <cellStyle name="Вывод 7 51" xfId="2138"/>
    <cellStyle name="Вывод 7 52" xfId="2139"/>
    <cellStyle name="Вывод 7 53" xfId="2140"/>
    <cellStyle name="Вывод 7 54" xfId="2141"/>
    <cellStyle name="Вывод 7 55" xfId="2142"/>
    <cellStyle name="Вывод 7 56" xfId="2143"/>
    <cellStyle name="Вывод 7 57" xfId="2144"/>
    <cellStyle name="Вывод 7 58" xfId="2145"/>
    <cellStyle name="Вывод 7 59" xfId="2146"/>
    <cellStyle name="Вывод 7 6" xfId="2147"/>
    <cellStyle name="Вывод 7 60" xfId="2148"/>
    <cellStyle name="Вывод 7 61" xfId="2149"/>
    <cellStyle name="Вывод 7 62" xfId="2150"/>
    <cellStyle name="Вывод 7 63" xfId="2151"/>
    <cellStyle name="Вывод 7 64" xfId="2152"/>
    <cellStyle name="Вывод 7 65" xfId="2153"/>
    <cellStyle name="Вывод 7 66" xfId="2154"/>
    <cellStyle name="Вывод 7 67" xfId="2155"/>
    <cellStyle name="Вывод 7 68" xfId="2156"/>
    <cellStyle name="Вывод 7 69" xfId="2157"/>
    <cellStyle name="Вывод 7 7" xfId="2158"/>
    <cellStyle name="Вывод 7 70" xfId="2159"/>
    <cellStyle name="Вывод 7 71" xfId="2160"/>
    <cellStyle name="Вывод 7 72" xfId="2161"/>
    <cellStyle name="Вывод 7 73" xfId="2162"/>
    <cellStyle name="Вывод 7 74" xfId="2163"/>
    <cellStyle name="Вывод 7 75" xfId="2164"/>
    <cellStyle name="Вывод 7 76" xfId="2165"/>
    <cellStyle name="Вывод 7 77" xfId="2166"/>
    <cellStyle name="Вывод 7 78" xfId="2167"/>
    <cellStyle name="Вывод 7 79" xfId="2168"/>
    <cellStyle name="Вывод 7 8" xfId="2169"/>
    <cellStyle name="Вывод 7 80" xfId="2170"/>
    <cellStyle name="Вывод 7 81" xfId="2171"/>
    <cellStyle name="Вывод 7 82" xfId="2172"/>
    <cellStyle name="Вывод 7 83" xfId="2173"/>
    <cellStyle name="Вывод 7 84" xfId="2174"/>
    <cellStyle name="Вывод 7 85" xfId="2175"/>
    <cellStyle name="Вывод 7 86" xfId="2176"/>
    <cellStyle name="Вывод 7 87" xfId="2177"/>
    <cellStyle name="Вывод 7 88" xfId="2178"/>
    <cellStyle name="Вывод 7 89" xfId="2179"/>
    <cellStyle name="Вывод 7 9" xfId="2180"/>
    <cellStyle name="Вывод 7 90" xfId="2181"/>
    <cellStyle name="Вывод 7 91" xfId="2182"/>
    <cellStyle name="Вывод 8" xfId="242"/>
    <cellStyle name="Вывод 8 10" xfId="2183"/>
    <cellStyle name="Вывод 8 11" xfId="2184"/>
    <cellStyle name="Вывод 8 12" xfId="2185"/>
    <cellStyle name="Вывод 8 13" xfId="2186"/>
    <cellStyle name="Вывод 8 14" xfId="2187"/>
    <cellStyle name="Вывод 8 15" xfId="2188"/>
    <cellStyle name="Вывод 8 16" xfId="2189"/>
    <cellStyle name="Вывод 8 17" xfId="2190"/>
    <cellStyle name="Вывод 8 18" xfId="2191"/>
    <cellStyle name="Вывод 8 19" xfId="2192"/>
    <cellStyle name="Вывод 8 2" xfId="2193"/>
    <cellStyle name="Вывод 8 2 2" xfId="2194"/>
    <cellStyle name="Вывод 8 2 3" xfId="2195"/>
    <cellStyle name="Вывод 8 20" xfId="2196"/>
    <cellStyle name="Вывод 8 21" xfId="2197"/>
    <cellStyle name="Вывод 8 22" xfId="2198"/>
    <cellStyle name="Вывод 8 23" xfId="2199"/>
    <cellStyle name="Вывод 8 24" xfId="2200"/>
    <cellStyle name="Вывод 8 25" xfId="2201"/>
    <cellStyle name="Вывод 8 26" xfId="2202"/>
    <cellStyle name="Вывод 8 27" xfId="2203"/>
    <cellStyle name="Вывод 8 28" xfId="2204"/>
    <cellStyle name="Вывод 8 29" xfId="2205"/>
    <cellStyle name="Вывод 8 3" xfId="2206"/>
    <cellStyle name="Вывод 8 3 2" xfId="2207"/>
    <cellStyle name="Вывод 8 3 3" xfId="2208"/>
    <cellStyle name="Вывод 8 30" xfId="2209"/>
    <cellStyle name="Вывод 8 31" xfId="2210"/>
    <cellStyle name="Вывод 8 32" xfId="2211"/>
    <cellStyle name="Вывод 8 33" xfId="2212"/>
    <cellStyle name="Вывод 8 34" xfId="2213"/>
    <cellStyle name="Вывод 8 35" xfId="2214"/>
    <cellStyle name="Вывод 8 36" xfId="2215"/>
    <cellStyle name="Вывод 8 37" xfId="2216"/>
    <cellStyle name="Вывод 8 38" xfId="2217"/>
    <cellStyle name="Вывод 8 39" xfId="2218"/>
    <cellStyle name="Вывод 8 4" xfId="2219"/>
    <cellStyle name="Вывод 8 4 2" xfId="2220"/>
    <cellStyle name="Вывод 8 4 3" xfId="2221"/>
    <cellStyle name="Вывод 8 40" xfId="2222"/>
    <cellStyle name="Вывод 8 41" xfId="2223"/>
    <cellStyle name="Вывод 8 42" xfId="2224"/>
    <cellStyle name="Вывод 8 43" xfId="2225"/>
    <cellStyle name="Вывод 8 44" xfId="2226"/>
    <cellStyle name="Вывод 8 45" xfId="2227"/>
    <cellStyle name="Вывод 8 46" xfId="2228"/>
    <cellStyle name="Вывод 8 47" xfId="2229"/>
    <cellStyle name="Вывод 8 48" xfId="2230"/>
    <cellStyle name="Вывод 8 49" xfId="2231"/>
    <cellStyle name="Вывод 8 5" xfId="2232"/>
    <cellStyle name="Вывод 8 50" xfId="2233"/>
    <cellStyle name="Вывод 8 51" xfId="2234"/>
    <cellStyle name="Вывод 8 52" xfId="2235"/>
    <cellStyle name="Вывод 8 53" xfId="2236"/>
    <cellStyle name="Вывод 8 54" xfId="2237"/>
    <cellStyle name="Вывод 8 55" xfId="2238"/>
    <cellStyle name="Вывод 8 56" xfId="2239"/>
    <cellStyle name="Вывод 8 57" xfId="2240"/>
    <cellStyle name="Вывод 8 58" xfId="2241"/>
    <cellStyle name="Вывод 8 59" xfId="2242"/>
    <cellStyle name="Вывод 8 6" xfId="2243"/>
    <cellStyle name="Вывод 8 60" xfId="2244"/>
    <cellStyle name="Вывод 8 61" xfId="2245"/>
    <cellStyle name="Вывод 8 62" xfId="2246"/>
    <cellStyle name="Вывод 8 63" xfId="2247"/>
    <cellStyle name="Вывод 8 64" xfId="2248"/>
    <cellStyle name="Вывод 8 65" xfId="2249"/>
    <cellStyle name="Вывод 8 66" xfId="2250"/>
    <cellStyle name="Вывод 8 67" xfId="2251"/>
    <cellStyle name="Вывод 8 68" xfId="2252"/>
    <cellStyle name="Вывод 8 69" xfId="2253"/>
    <cellStyle name="Вывод 8 7" xfId="2254"/>
    <cellStyle name="Вывод 8 70" xfId="2255"/>
    <cellStyle name="Вывод 8 71" xfId="2256"/>
    <cellStyle name="Вывод 8 72" xfId="2257"/>
    <cellStyle name="Вывод 8 73" xfId="2258"/>
    <cellStyle name="Вывод 8 74" xfId="2259"/>
    <cellStyle name="Вывод 8 75" xfId="2260"/>
    <cellStyle name="Вывод 8 76" xfId="2261"/>
    <cellStyle name="Вывод 8 77" xfId="2262"/>
    <cellStyle name="Вывод 8 78" xfId="2263"/>
    <cellStyle name="Вывод 8 79" xfId="2264"/>
    <cellStyle name="Вывод 8 8" xfId="2265"/>
    <cellStyle name="Вывод 8 80" xfId="2266"/>
    <cellStyle name="Вывод 8 81" xfId="2267"/>
    <cellStyle name="Вывод 8 82" xfId="2268"/>
    <cellStyle name="Вывод 8 83" xfId="2269"/>
    <cellStyle name="Вывод 8 84" xfId="2270"/>
    <cellStyle name="Вывод 8 85" xfId="2271"/>
    <cellStyle name="Вывод 8 86" xfId="2272"/>
    <cellStyle name="Вывод 8 87" xfId="2273"/>
    <cellStyle name="Вывод 8 88" xfId="2274"/>
    <cellStyle name="Вывод 8 89" xfId="2275"/>
    <cellStyle name="Вывод 8 9" xfId="2276"/>
    <cellStyle name="Вывод 8 90" xfId="2277"/>
    <cellStyle name="Вывод 8 91" xfId="2278"/>
    <cellStyle name="Вывод 9" xfId="243"/>
    <cellStyle name="Вывод 9 10" xfId="2279"/>
    <cellStyle name="Вывод 9 11" xfId="2280"/>
    <cellStyle name="Вывод 9 12" xfId="2281"/>
    <cellStyle name="Вывод 9 13" xfId="2282"/>
    <cellStyle name="Вывод 9 14" xfId="2283"/>
    <cellStyle name="Вывод 9 15" xfId="2284"/>
    <cellStyle name="Вывод 9 16" xfId="2285"/>
    <cellStyle name="Вывод 9 17" xfId="2286"/>
    <cellStyle name="Вывод 9 18" xfId="2287"/>
    <cellStyle name="Вывод 9 19" xfId="2288"/>
    <cellStyle name="Вывод 9 2" xfId="2289"/>
    <cellStyle name="Вывод 9 2 2" xfId="2290"/>
    <cellStyle name="Вывод 9 2 3" xfId="2291"/>
    <cellStyle name="Вывод 9 20" xfId="2292"/>
    <cellStyle name="Вывод 9 21" xfId="2293"/>
    <cellStyle name="Вывод 9 22" xfId="2294"/>
    <cellStyle name="Вывод 9 23" xfId="2295"/>
    <cellStyle name="Вывод 9 24" xfId="2296"/>
    <cellStyle name="Вывод 9 25" xfId="2297"/>
    <cellStyle name="Вывод 9 26" xfId="2298"/>
    <cellStyle name="Вывод 9 27" xfId="2299"/>
    <cellStyle name="Вывод 9 28" xfId="2300"/>
    <cellStyle name="Вывод 9 29" xfId="2301"/>
    <cellStyle name="Вывод 9 3" xfId="2302"/>
    <cellStyle name="Вывод 9 3 2" xfId="2303"/>
    <cellStyle name="Вывод 9 3 3" xfId="2304"/>
    <cellStyle name="Вывод 9 30" xfId="2305"/>
    <cellStyle name="Вывод 9 31" xfId="2306"/>
    <cellStyle name="Вывод 9 32" xfId="2307"/>
    <cellStyle name="Вывод 9 33" xfId="2308"/>
    <cellStyle name="Вывод 9 34" xfId="2309"/>
    <cellStyle name="Вывод 9 35" xfId="2310"/>
    <cellStyle name="Вывод 9 36" xfId="2311"/>
    <cellStyle name="Вывод 9 37" xfId="2312"/>
    <cellStyle name="Вывод 9 38" xfId="2313"/>
    <cellStyle name="Вывод 9 39" xfId="2314"/>
    <cellStyle name="Вывод 9 4" xfId="2315"/>
    <cellStyle name="Вывод 9 4 2" xfId="2316"/>
    <cellStyle name="Вывод 9 4 3" xfId="2317"/>
    <cellStyle name="Вывод 9 40" xfId="2318"/>
    <cellStyle name="Вывод 9 41" xfId="2319"/>
    <cellStyle name="Вывод 9 42" xfId="2320"/>
    <cellStyle name="Вывод 9 43" xfId="2321"/>
    <cellStyle name="Вывод 9 44" xfId="2322"/>
    <cellStyle name="Вывод 9 45" xfId="2323"/>
    <cellStyle name="Вывод 9 46" xfId="2324"/>
    <cellStyle name="Вывод 9 47" xfId="2325"/>
    <cellStyle name="Вывод 9 48" xfId="2326"/>
    <cellStyle name="Вывод 9 49" xfId="2327"/>
    <cellStyle name="Вывод 9 5" xfId="2328"/>
    <cellStyle name="Вывод 9 50" xfId="2329"/>
    <cellStyle name="Вывод 9 51" xfId="2330"/>
    <cellStyle name="Вывод 9 52" xfId="2331"/>
    <cellStyle name="Вывод 9 53" xfId="2332"/>
    <cellStyle name="Вывод 9 54" xfId="2333"/>
    <cellStyle name="Вывод 9 55" xfId="2334"/>
    <cellStyle name="Вывод 9 56" xfId="2335"/>
    <cellStyle name="Вывод 9 57" xfId="2336"/>
    <cellStyle name="Вывод 9 58" xfId="2337"/>
    <cellStyle name="Вывод 9 59" xfId="2338"/>
    <cellStyle name="Вывод 9 6" xfId="2339"/>
    <cellStyle name="Вывод 9 60" xfId="2340"/>
    <cellStyle name="Вывод 9 61" xfId="2341"/>
    <cellStyle name="Вывод 9 62" xfId="2342"/>
    <cellStyle name="Вывод 9 63" xfId="2343"/>
    <cellStyle name="Вывод 9 64" xfId="2344"/>
    <cellStyle name="Вывод 9 65" xfId="2345"/>
    <cellStyle name="Вывод 9 66" xfId="2346"/>
    <cellStyle name="Вывод 9 67" xfId="2347"/>
    <cellStyle name="Вывод 9 68" xfId="2348"/>
    <cellStyle name="Вывод 9 69" xfId="2349"/>
    <cellStyle name="Вывод 9 7" xfId="2350"/>
    <cellStyle name="Вывод 9 70" xfId="2351"/>
    <cellStyle name="Вывод 9 71" xfId="2352"/>
    <cellStyle name="Вывод 9 72" xfId="2353"/>
    <cellStyle name="Вывод 9 73" xfId="2354"/>
    <cellStyle name="Вывод 9 74" xfId="2355"/>
    <cellStyle name="Вывод 9 75" xfId="2356"/>
    <cellStyle name="Вывод 9 76" xfId="2357"/>
    <cellStyle name="Вывод 9 77" xfId="2358"/>
    <cellStyle name="Вывод 9 78" xfId="2359"/>
    <cellStyle name="Вывод 9 79" xfId="2360"/>
    <cellStyle name="Вывод 9 8" xfId="2361"/>
    <cellStyle name="Вывод 9 80" xfId="2362"/>
    <cellStyle name="Вывод 9 81" xfId="2363"/>
    <cellStyle name="Вывод 9 82" xfId="2364"/>
    <cellStyle name="Вывод 9 83" xfId="2365"/>
    <cellStyle name="Вывод 9 84" xfId="2366"/>
    <cellStyle name="Вывод 9 85" xfId="2367"/>
    <cellStyle name="Вывод 9 86" xfId="2368"/>
    <cellStyle name="Вывод 9 87" xfId="2369"/>
    <cellStyle name="Вывод 9 88" xfId="2370"/>
    <cellStyle name="Вывод 9 89" xfId="2371"/>
    <cellStyle name="Вывод 9 9" xfId="2372"/>
    <cellStyle name="Вывод 9 90" xfId="2373"/>
    <cellStyle name="Вывод 9 91" xfId="2374"/>
    <cellStyle name="Вычисление 10" xfId="244"/>
    <cellStyle name="Вычисление 10 10" xfId="2375"/>
    <cellStyle name="Вычисление 10 11" xfId="2376"/>
    <cellStyle name="Вычисление 10 12" xfId="2377"/>
    <cellStyle name="Вычисление 10 13" xfId="2378"/>
    <cellStyle name="Вычисление 10 14" xfId="2379"/>
    <cellStyle name="Вычисление 10 15" xfId="2380"/>
    <cellStyle name="Вычисление 10 16" xfId="2381"/>
    <cellStyle name="Вычисление 10 17" xfId="2382"/>
    <cellStyle name="Вычисление 10 18" xfId="2383"/>
    <cellStyle name="Вычисление 10 19" xfId="2384"/>
    <cellStyle name="Вычисление 10 2" xfId="2385"/>
    <cellStyle name="Вычисление 10 2 2" xfId="2386"/>
    <cellStyle name="Вычисление 10 2 3" xfId="2387"/>
    <cellStyle name="Вычисление 10 20" xfId="2388"/>
    <cellStyle name="Вычисление 10 21" xfId="2389"/>
    <cellStyle name="Вычисление 10 22" xfId="2390"/>
    <cellStyle name="Вычисление 10 23" xfId="2391"/>
    <cellStyle name="Вычисление 10 24" xfId="2392"/>
    <cellStyle name="Вычисление 10 25" xfId="2393"/>
    <cellStyle name="Вычисление 10 26" xfId="2394"/>
    <cellStyle name="Вычисление 10 27" xfId="2395"/>
    <cellStyle name="Вычисление 10 28" xfId="2396"/>
    <cellStyle name="Вычисление 10 29" xfId="2397"/>
    <cellStyle name="Вычисление 10 3" xfId="2398"/>
    <cellStyle name="Вычисление 10 3 2" xfId="2399"/>
    <cellStyle name="Вычисление 10 3 3" xfId="2400"/>
    <cellStyle name="Вычисление 10 30" xfId="2401"/>
    <cellStyle name="Вычисление 10 31" xfId="2402"/>
    <cellStyle name="Вычисление 10 32" xfId="2403"/>
    <cellStyle name="Вычисление 10 33" xfId="2404"/>
    <cellStyle name="Вычисление 10 34" xfId="2405"/>
    <cellStyle name="Вычисление 10 35" xfId="2406"/>
    <cellStyle name="Вычисление 10 36" xfId="2407"/>
    <cellStyle name="Вычисление 10 37" xfId="2408"/>
    <cellStyle name="Вычисление 10 38" xfId="2409"/>
    <cellStyle name="Вычисление 10 39" xfId="2410"/>
    <cellStyle name="Вычисление 10 4" xfId="2411"/>
    <cellStyle name="Вычисление 10 4 2" xfId="2412"/>
    <cellStyle name="Вычисление 10 4 3" xfId="2413"/>
    <cellStyle name="Вычисление 10 40" xfId="2414"/>
    <cellStyle name="Вычисление 10 41" xfId="2415"/>
    <cellStyle name="Вычисление 10 42" xfId="2416"/>
    <cellStyle name="Вычисление 10 43" xfId="2417"/>
    <cellStyle name="Вычисление 10 44" xfId="2418"/>
    <cellStyle name="Вычисление 10 45" xfId="2419"/>
    <cellStyle name="Вычисление 10 46" xfId="2420"/>
    <cellStyle name="Вычисление 10 47" xfId="2421"/>
    <cellStyle name="Вычисление 10 48" xfId="2422"/>
    <cellStyle name="Вычисление 10 49" xfId="2423"/>
    <cellStyle name="Вычисление 10 5" xfId="2424"/>
    <cellStyle name="Вычисление 10 50" xfId="2425"/>
    <cellStyle name="Вычисление 10 51" xfId="2426"/>
    <cellStyle name="Вычисление 10 52" xfId="2427"/>
    <cellStyle name="Вычисление 10 53" xfId="2428"/>
    <cellStyle name="Вычисление 10 54" xfId="2429"/>
    <cellStyle name="Вычисление 10 55" xfId="2430"/>
    <cellStyle name="Вычисление 10 56" xfId="2431"/>
    <cellStyle name="Вычисление 10 57" xfId="2432"/>
    <cellStyle name="Вычисление 10 58" xfId="2433"/>
    <cellStyle name="Вычисление 10 59" xfId="2434"/>
    <cellStyle name="Вычисление 10 6" xfId="2435"/>
    <cellStyle name="Вычисление 10 60" xfId="2436"/>
    <cellStyle name="Вычисление 10 61" xfId="2437"/>
    <cellStyle name="Вычисление 10 62" xfId="2438"/>
    <cellStyle name="Вычисление 10 63" xfId="2439"/>
    <cellStyle name="Вычисление 10 64" xfId="2440"/>
    <cellStyle name="Вычисление 10 65" xfId="2441"/>
    <cellStyle name="Вычисление 10 66" xfId="2442"/>
    <cellStyle name="Вычисление 10 67" xfId="2443"/>
    <cellStyle name="Вычисление 10 68" xfId="2444"/>
    <cellStyle name="Вычисление 10 69" xfId="2445"/>
    <cellStyle name="Вычисление 10 7" xfId="2446"/>
    <cellStyle name="Вычисление 10 70" xfId="2447"/>
    <cellStyle name="Вычисление 10 71" xfId="2448"/>
    <cellStyle name="Вычисление 10 72" xfId="2449"/>
    <cellStyle name="Вычисление 10 73" xfId="2450"/>
    <cellStyle name="Вычисление 10 74" xfId="2451"/>
    <cellStyle name="Вычисление 10 75" xfId="2452"/>
    <cellStyle name="Вычисление 10 76" xfId="2453"/>
    <cellStyle name="Вычисление 10 77" xfId="2454"/>
    <cellStyle name="Вычисление 10 78" xfId="2455"/>
    <cellStyle name="Вычисление 10 79" xfId="2456"/>
    <cellStyle name="Вычисление 10 8" xfId="2457"/>
    <cellStyle name="Вычисление 10 80" xfId="2458"/>
    <cellStyle name="Вычисление 10 81" xfId="2459"/>
    <cellStyle name="Вычисление 10 82" xfId="2460"/>
    <cellStyle name="Вычисление 10 83" xfId="2461"/>
    <cellStyle name="Вычисление 10 84" xfId="2462"/>
    <cellStyle name="Вычисление 10 85" xfId="2463"/>
    <cellStyle name="Вычисление 10 86" xfId="2464"/>
    <cellStyle name="Вычисление 10 87" xfId="2465"/>
    <cellStyle name="Вычисление 10 88" xfId="2466"/>
    <cellStyle name="Вычисление 10 89" xfId="2467"/>
    <cellStyle name="Вычисление 10 9" xfId="2468"/>
    <cellStyle name="Вычисление 10 90" xfId="2469"/>
    <cellStyle name="Вычисление 10 91" xfId="2470"/>
    <cellStyle name="Вычисление 2" xfId="245"/>
    <cellStyle name="Вычисление 2 10" xfId="2471"/>
    <cellStyle name="Вычисление 2 11" xfId="2472"/>
    <cellStyle name="Вычисление 2 12" xfId="2473"/>
    <cellStyle name="Вычисление 2 13" xfId="2474"/>
    <cellStyle name="Вычисление 2 14" xfId="2475"/>
    <cellStyle name="Вычисление 2 15" xfId="2476"/>
    <cellStyle name="Вычисление 2 16" xfId="2477"/>
    <cellStyle name="Вычисление 2 17" xfId="2478"/>
    <cellStyle name="Вычисление 2 18" xfId="2479"/>
    <cellStyle name="Вычисление 2 19" xfId="2480"/>
    <cellStyle name="Вычисление 2 2" xfId="2481"/>
    <cellStyle name="Вычисление 2 2 2" xfId="2482"/>
    <cellStyle name="Вычисление 2 2 3" xfId="2483"/>
    <cellStyle name="Вычисление 2 20" xfId="2484"/>
    <cellStyle name="Вычисление 2 21" xfId="2485"/>
    <cellStyle name="Вычисление 2 22" xfId="2486"/>
    <cellStyle name="Вычисление 2 23" xfId="2487"/>
    <cellStyle name="Вычисление 2 24" xfId="2488"/>
    <cellStyle name="Вычисление 2 25" xfId="2489"/>
    <cellStyle name="Вычисление 2 26" xfId="2490"/>
    <cellStyle name="Вычисление 2 27" xfId="2491"/>
    <cellStyle name="Вычисление 2 28" xfId="2492"/>
    <cellStyle name="Вычисление 2 29" xfId="2493"/>
    <cellStyle name="Вычисление 2 3" xfId="2494"/>
    <cellStyle name="Вычисление 2 3 2" xfId="2495"/>
    <cellStyle name="Вычисление 2 3 3" xfId="2496"/>
    <cellStyle name="Вычисление 2 30" xfId="2497"/>
    <cellStyle name="Вычисление 2 31" xfId="2498"/>
    <cellStyle name="Вычисление 2 32" xfId="2499"/>
    <cellStyle name="Вычисление 2 33" xfId="2500"/>
    <cellStyle name="Вычисление 2 34" xfId="2501"/>
    <cellStyle name="Вычисление 2 35" xfId="2502"/>
    <cellStyle name="Вычисление 2 36" xfId="2503"/>
    <cellStyle name="Вычисление 2 37" xfId="2504"/>
    <cellStyle name="Вычисление 2 38" xfId="2505"/>
    <cellStyle name="Вычисление 2 39" xfId="2506"/>
    <cellStyle name="Вычисление 2 4" xfId="2507"/>
    <cellStyle name="Вычисление 2 4 2" xfId="2508"/>
    <cellStyle name="Вычисление 2 4 3" xfId="2509"/>
    <cellStyle name="Вычисление 2 40" xfId="2510"/>
    <cellStyle name="Вычисление 2 41" xfId="2511"/>
    <cellStyle name="Вычисление 2 42" xfId="2512"/>
    <cellStyle name="Вычисление 2 43" xfId="2513"/>
    <cellStyle name="Вычисление 2 44" xfId="2514"/>
    <cellStyle name="Вычисление 2 45" xfId="2515"/>
    <cellStyle name="Вычисление 2 46" xfId="2516"/>
    <cellStyle name="Вычисление 2 47" xfId="2517"/>
    <cellStyle name="Вычисление 2 48" xfId="2518"/>
    <cellStyle name="Вычисление 2 49" xfId="2519"/>
    <cellStyle name="Вычисление 2 5" xfId="2520"/>
    <cellStyle name="Вычисление 2 50" xfId="2521"/>
    <cellStyle name="Вычисление 2 51" xfId="2522"/>
    <cellStyle name="Вычисление 2 52" xfId="2523"/>
    <cellStyle name="Вычисление 2 53" xfId="2524"/>
    <cellStyle name="Вычисление 2 54" xfId="2525"/>
    <cellStyle name="Вычисление 2 55" xfId="2526"/>
    <cellStyle name="Вычисление 2 56" xfId="2527"/>
    <cellStyle name="Вычисление 2 57" xfId="2528"/>
    <cellStyle name="Вычисление 2 58" xfId="2529"/>
    <cellStyle name="Вычисление 2 59" xfId="2530"/>
    <cellStyle name="Вычисление 2 6" xfId="2531"/>
    <cellStyle name="Вычисление 2 60" xfId="2532"/>
    <cellStyle name="Вычисление 2 61" xfId="2533"/>
    <cellStyle name="Вычисление 2 62" xfId="2534"/>
    <cellStyle name="Вычисление 2 63" xfId="2535"/>
    <cellStyle name="Вычисление 2 64" xfId="2536"/>
    <cellStyle name="Вычисление 2 65" xfId="2537"/>
    <cellStyle name="Вычисление 2 66" xfId="2538"/>
    <cellStyle name="Вычисление 2 67" xfId="2539"/>
    <cellStyle name="Вычисление 2 68" xfId="2540"/>
    <cellStyle name="Вычисление 2 69" xfId="2541"/>
    <cellStyle name="Вычисление 2 7" xfId="2542"/>
    <cellStyle name="Вычисление 2 70" xfId="2543"/>
    <cellStyle name="Вычисление 2 71" xfId="2544"/>
    <cellStyle name="Вычисление 2 72" xfId="2545"/>
    <cellStyle name="Вычисление 2 73" xfId="2546"/>
    <cellStyle name="Вычисление 2 74" xfId="2547"/>
    <cellStyle name="Вычисление 2 75" xfId="2548"/>
    <cellStyle name="Вычисление 2 76" xfId="2549"/>
    <cellStyle name="Вычисление 2 77" xfId="2550"/>
    <cellStyle name="Вычисление 2 78" xfId="2551"/>
    <cellStyle name="Вычисление 2 79" xfId="2552"/>
    <cellStyle name="Вычисление 2 8" xfId="2553"/>
    <cellStyle name="Вычисление 2 80" xfId="2554"/>
    <cellStyle name="Вычисление 2 81" xfId="2555"/>
    <cellStyle name="Вычисление 2 82" xfId="2556"/>
    <cellStyle name="Вычисление 2 83" xfId="2557"/>
    <cellStyle name="Вычисление 2 84" xfId="2558"/>
    <cellStyle name="Вычисление 2 85" xfId="2559"/>
    <cellStyle name="Вычисление 2 86" xfId="2560"/>
    <cellStyle name="Вычисление 2 87" xfId="2561"/>
    <cellStyle name="Вычисление 2 88" xfId="2562"/>
    <cellStyle name="Вычисление 2 89" xfId="2563"/>
    <cellStyle name="Вычисление 2 9" xfId="2564"/>
    <cellStyle name="Вычисление 2 90" xfId="2565"/>
    <cellStyle name="Вычисление 2 91" xfId="2566"/>
    <cellStyle name="Вычисление 3" xfId="246"/>
    <cellStyle name="Вычисление 3 10" xfId="2567"/>
    <cellStyle name="Вычисление 3 11" xfId="2568"/>
    <cellStyle name="Вычисление 3 12" xfId="2569"/>
    <cellStyle name="Вычисление 3 13" xfId="2570"/>
    <cellStyle name="Вычисление 3 14" xfId="2571"/>
    <cellStyle name="Вычисление 3 15" xfId="2572"/>
    <cellStyle name="Вычисление 3 16" xfId="2573"/>
    <cellStyle name="Вычисление 3 17" xfId="2574"/>
    <cellStyle name="Вычисление 3 18" xfId="2575"/>
    <cellStyle name="Вычисление 3 19" xfId="2576"/>
    <cellStyle name="Вычисление 3 2" xfId="2577"/>
    <cellStyle name="Вычисление 3 2 2" xfId="2578"/>
    <cellStyle name="Вычисление 3 2 3" xfId="2579"/>
    <cellStyle name="Вычисление 3 20" xfId="2580"/>
    <cellStyle name="Вычисление 3 21" xfId="2581"/>
    <cellStyle name="Вычисление 3 22" xfId="2582"/>
    <cellStyle name="Вычисление 3 23" xfId="2583"/>
    <cellStyle name="Вычисление 3 24" xfId="2584"/>
    <cellStyle name="Вычисление 3 25" xfId="2585"/>
    <cellStyle name="Вычисление 3 26" xfId="2586"/>
    <cellStyle name="Вычисление 3 27" xfId="2587"/>
    <cellStyle name="Вычисление 3 28" xfId="2588"/>
    <cellStyle name="Вычисление 3 29" xfId="2589"/>
    <cellStyle name="Вычисление 3 3" xfId="2590"/>
    <cellStyle name="Вычисление 3 3 2" xfId="2591"/>
    <cellStyle name="Вычисление 3 3 3" xfId="2592"/>
    <cellStyle name="Вычисление 3 30" xfId="2593"/>
    <cellStyle name="Вычисление 3 31" xfId="2594"/>
    <cellStyle name="Вычисление 3 32" xfId="2595"/>
    <cellStyle name="Вычисление 3 33" xfId="2596"/>
    <cellStyle name="Вычисление 3 34" xfId="2597"/>
    <cellStyle name="Вычисление 3 35" xfId="2598"/>
    <cellStyle name="Вычисление 3 36" xfId="2599"/>
    <cellStyle name="Вычисление 3 37" xfId="2600"/>
    <cellStyle name="Вычисление 3 38" xfId="2601"/>
    <cellStyle name="Вычисление 3 39" xfId="2602"/>
    <cellStyle name="Вычисление 3 4" xfId="2603"/>
    <cellStyle name="Вычисление 3 4 2" xfId="2604"/>
    <cellStyle name="Вычисление 3 4 3" xfId="2605"/>
    <cellStyle name="Вычисление 3 40" xfId="2606"/>
    <cellStyle name="Вычисление 3 41" xfId="2607"/>
    <cellStyle name="Вычисление 3 42" xfId="2608"/>
    <cellStyle name="Вычисление 3 43" xfId="2609"/>
    <cellStyle name="Вычисление 3 44" xfId="2610"/>
    <cellStyle name="Вычисление 3 45" xfId="2611"/>
    <cellStyle name="Вычисление 3 46" xfId="2612"/>
    <cellStyle name="Вычисление 3 47" xfId="2613"/>
    <cellStyle name="Вычисление 3 48" xfId="2614"/>
    <cellStyle name="Вычисление 3 49" xfId="2615"/>
    <cellStyle name="Вычисление 3 5" xfId="2616"/>
    <cellStyle name="Вычисление 3 50" xfId="2617"/>
    <cellStyle name="Вычисление 3 51" xfId="2618"/>
    <cellStyle name="Вычисление 3 52" xfId="2619"/>
    <cellStyle name="Вычисление 3 53" xfId="2620"/>
    <cellStyle name="Вычисление 3 54" xfId="2621"/>
    <cellStyle name="Вычисление 3 55" xfId="2622"/>
    <cellStyle name="Вычисление 3 56" xfId="2623"/>
    <cellStyle name="Вычисление 3 57" xfId="2624"/>
    <cellStyle name="Вычисление 3 58" xfId="2625"/>
    <cellStyle name="Вычисление 3 59" xfId="2626"/>
    <cellStyle name="Вычисление 3 6" xfId="2627"/>
    <cellStyle name="Вычисление 3 60" xfId="2628"/>
    <cellStyle name="Вычисление 3 61" xfId="2629"/>
    <cellStyle name="Вычисление 3 62" xfId="2630"/>
    <cellStyle name="Вычисление 3 63" xfId="2631"/>
    <cellStyle name="Вычисление 3 64" xfId="2632"/>
    <cellStyle name="Вычисление 3 65" xfId="2633"/>
    <cellStyle name="Вычисление 3 66" xfId="2634"/>
    <cellStyle name="Вычисление 3 67" xfId="2635"/>
    <cellStyle name="Вычисление 3 68" xfId="2636"/>
    <cellStyle name="Вычисление 3 69" xfId="2637"/>
    <cellStyle name="Вычисление 3 7" xfId="2638"/>
    <cellStyle name="Вычисление 3 70" xfId="2639"/>
    <cellStyle name="Вычисление 3 71" xfId="2640"/>
    <cellStyle name="Вычисление 3 72" xfId="2641"/>
    <cellStyle name="Вычисление 3 73" xfId="2642"/>
    <cellStyle name="Вычисление 3 74" xfId="2643"/>
    <cellStyle name="Вычисление 3 75" xfId="2644"/>
    <cellStyle name="Вычисление 3 76" xfId="2645"/>
    <cellStyle name="Вычисление 3 77" xfId="2646"/>
    <cellStyle name="Вычисление 3 78" xfId="2647"/>
    <cellStyle name="Вычисление 3 79" xfId="2648"/>
    <cellStyle name="Вычисление 3 8" xfId="2649"/>
    <cellStyle name="Вычисление 3 80" xfId="2650"/>
    <cellStyle name="Вычисление 3 81" xfId="2651"/>
    <cellStyle name="Вычисление 3 82" xfId="2652"/>
    <cellStyle name="Вычисление 3 83" xfId="2653"/>
    <cellStyle name="Вычисление 3 84" xfId="2654"/>
    <cellStyle name="Вычисление 3 85" xfId="2655"/>
    <cellStyle name="Вычисление 3 86" xfId="2656"/>
    <cellStyle name="Вычисление 3 87" xfId="2657"/>
    <cellStyle name="Вычисление 3 88" xfId="2658"/>
    <cellStyle name="Вычисление 3 89" xfId="2659"/>
    <cellStyle name="Вычисление 3 9" xfId="2660"/>
    <cellStyle name="Вычисление 3 90" xfId="2661"/>
    <cellStyle name="Вычисление 3 91" xfId="2662"/>
    <cellStyle name="Вычисление 4" xfId="247"/>
    <cellStyle name="Вычисление 4 10" xfId="2663"/>
    <cellStyle name="Вычисление 4 11" xfId="2664"/>
    <cellStyle name="Вычисление 4 12" xfId="2665"/>
    <cellStyle name="Вычисление 4 13" xfId="2666"/>
    <cellStyle name="Вычисление 4 14" xfId="2667"/>
    <cellStyle name="Вычисление 4 15" xfId="2668"/>
    <cellStyle name="Вычисление 4 16" xfId="2669"/>
    <cellStyle name="Вычисление 4 17" xfId="2670"/>
    <cellStyle name="Вычисление 4 18" xfId="2671"/>
    <cellStyle name="Вычисление 4 19" xfId="2672"/>
    <cellStyle name="Вычисление 4 2" xfId="2673"/>
    <cellStyle name="Вычисление 4 2 2" xfId="2674"/>
    <cellStyle name="Вычисление 4 2 3" xfId="2675"/>
    <cellStyle name="Вычисление 4 20" xfId="2676"/>
    <cellStyle name="Вычисление 4 21" xfId="2677"/>
    <cellStyle name="Вычисление 4 22" xfId="2678"/>
    <cellStyle name="Вычисление 4 23" xfId="2679"/>
    <cellStyle name="Вычисление 4 24" xfId="2680"/>
    <cellStyle name="Вычисление 4 25" xfId="2681"/>
    <cellStyle name="Вычисление 4 26" xfId="2682"/>
    <cellStyle name="Вычисление 4 27" xfId="2683"/>
    <cellStyle name="Вычисление 4 28" xfId="2684"/>
    <cellStyle name="Вычисление 4 29" xfId="2685"/>
    <cellStyle name="Вычисление 4 3" xfId="2686"/>
    <cellStyle name="Вычисление 4 3 2" xfId="2687"/>
    <cellStyle name="Вычисление 4 3 3" xfId="2688"/>
    <cellStyle name="Вычисление 4 30" xfId="2689"/>
    <cellStyle name="Вычисление 4 31" xfId="2690"/>
    <cellStyle name="Вычисление 4 32" xfId="2691"/>
    <cellStyle name="Вычисление 4 33" xfId="2692"/>
    <cellStyle name="Вычисление 4 34" xfId="2693"/>
    <cellStyle name="Вычисление 4 35" xfId="2694"/>
    <cellStyle name="Вычисление 4 36" xfId="2695"/>
    <cellStyle name="Вычисление 4 37" xfId="2696"/>
    <cellStyle name="Вычисление 4 38" xfId="2697"/>
    <cellStyle name="Вычисление 4 39" xfId="2698"/>
    <cellStyle name="Вычисление 4 4" xfId="2699"/>
    <cellStyle name="Вычисление 4 4 2" xfId="2700"/>
    <cellStyle name="Вычисление 4 4 3" xfId="2701"/>
    <cellStyle name="Вычисление 4 40" xfId="2702"/>
    <cellStyle name="Вычисление 4 41" xfId="2703"/>
    <cellStyle name="Вычисление 4 42" xfId="2704"/>
    <cellStyle name="Вычисление 4 43" xfId="2705"/>
    <cellStyle name="Вычисление 4 44" xfId="2706"/>
    <cellStyle name="Вычисление 4 45" xfId="2707"/>
    <cellStyle name="Вычисление 4 46" xfId="2708"/>
    <cellStyle name="Вычисление 4 47" xfId="2709"/>
    <cellStyle name="Вычисление 4 48" xfId="2710"/>
    <cellStyle name="Вычисление 4 49" xfId="2711"/>
    <cellStyle name="Вычисление 4 5" xfId="2712"/>
    <cellStyle name="Вычисление 4 50" xfId="2713"/>
    <cellStyle name="Вычисление 4 51" xfId="2714"/>
    <cellStyle name="Вычисление 4 52" xfId="2715"/>
    <cellStyle name="Вычисление 4 53" xfId="2716"/>
    <cellStyle name="Вычисление 4 54" xfId="2717"/>
    <cellStyle name="Вычисление 4 55" xfId="2718"/>
    <cellStyle name="Вычисление 4 56" xfId="2719"/>
    <cellStyle name="Вычисление 4 57" xfId="2720"/>
    <cellStyle name="Вычисление 4 58" xfId="2721"/>
    <cellStyle name="Вычисление 4 59" xfId="2722"/>
    <cellStyle name="Вычисление 4 6" xfId="2723"/>
    <cellStyle name="Вычисление 4 60" xfId="2724"/>
    <cellStyle name="Вычисление 4 61" xfId="2725"/>
    <cellStyle name="Вычисление 4 62" xfId="2726"/>
    <cellStyle name="Вычисление 4 63" xfId="2727"/>
    <cellStyle name="Вычисление 4 64" xfId="2728"/>
    <cellStyle name="Вычисление 4 65" xfId="2729"/>
    <cellStyle name="Вычисление 4 66" xfId="2730"/>
    <cellStyle name="Вычисление 4 67" xfId="2731"/>
    <cellStyle name="Вычисление 4 68" xfId="2732"/>
    <cellStyle name="Вычисление 4 69" xfId="2733"/>
    <cellStyle name="Вычисление 4 7" xfId="2734"/>
    <cellStyle name="Вычисление 4 70" xfId="2735"/>
    <cellStyle name="Вычисление 4 71" xfId="2736"/>
    <cellStyle name="Вычисление 4 72" xfId="2737"/>
    <cellStyle name="Вычисление 4 73" xfId="2738"/>
    <cellStyle name="Вычисление 4 74" xfId="2739"/>
    <cellStyle name="Вычисление 4 75" xfId="2740"/>
    <cellStyle name="Вычисление 4 76" xfId="2741"/>
    <cellStyle name="Вычисление 4 77" xfId="2742"/>
    <cellStyle name="Вычисление 4 78" xfId="2743"/>
    <cellStyle name="Вычисление 4 79" xfId="2744"/>
    <cellStyle name="Вычисление 4 8" xfId="2745"/>
    <cellStyle name="Вычисление 4 80" xfId="2746"/>
    <cellStyle name="Вычисление 4 81" xfId="2747"/>
    <cellStyle name="Вычисление 4 82" xfId="2748"/>
    <cellStyle name="Вычисление 4 83" xfId="2749"/>
    <cellStyle name="Вычисление 4 84" xfId="2750"/>
    <cellStyle name="Вычисление 4 85" xfId="2751"/>
    <cellStyle name="Вычисление 4 86" xfId="2752"/>
    <cellStyle name="Вычисление 4 87" xfId="2753"/>
    <cellStyle name="Вычисление 4 88" xfId="2754"/>
    <cellStyle name="Вычисление 4 89" xfId="2755"/>
    <cellStyle name="Вычисление 4 9" xfId="2756"/>
    <cellStyle name="Вычисление 4 90" xfId="2757"/>
    <cellStyle name="Вычисление 4 91" xfId="2758"/>
    <cellStyle name="Вычисление 5" xfId="248"/>
    <cellStyle name="Вычисление 5 10" xfId="2759"/>
    <cellStyle name="Вычисление 5 11" xfId="2760"/>
    <cellStyle name="Вычисление 5 12" xfId="2761"/>
    <cellStyle name="Вычисление 5 13" xfId="2762"/>
    <cellStyle name="Вычисление 5 14" xfId="2763"/>
    <cellStyle name="Вычисление 5 15" xfId="2764"/>
    <cellStyle name="Вычисление 5 16" xfId="2765"/>
    <cellStyle name="Вычисление 5 17" xfId="2766"/>
    <cellStyle name="Вычисление 5 18" xfId="2767"/>
    <cellStyle name="Вычисление 5 19" xfId="2768"/>
    <cellStyle name="Вычисление 5 2" xfId="2769"/>
    <cellStyle name="Вычисление 5 2 2" xfId="2770"/>
    <cellStyle name="Вычисление 5 2 3" xfId="2771"/>
    <cellStyle name="Вычисление 5 20" xfId="2772"/>
    <cellStyle name="Вычисление 5 21" xfId="2773"/>
    <cellStyle name="Вычисление 5 22" xfId="2774"/>
    <cellStyle name="Вычисление 5 23" xfId="2775"/>
    <cellStyle name="Вычисление 5 24" xfId="2776"/>
    <cellStyle name="Вычисление 5 25" xfId="2777"/>
    <cellStyle name="Вычисление 5 26" xfId="2778"/>
    <cellStyle name="Вычисление 5 27" xfId="2779"/>
    <cellStyle name="Вычисление 5 28" xfId="2780"/>
    <cellStyle name="Вычисление 5 29" xfId="2781"/>
    <cellStyle name="Вычисление 5 3" xfId="2782"/>
    <cellStyle name="Вычисление 5 3 2" xfId="2783"/>
    <cellStyle name="Вычисление 5 3 3" xfId="2784"/>
    <cellStyle name="Вычисление 5 30" xfId="2785"/>
    <cellStyle name="Вычисление 5 31" xfId="2786"/>
    <cellStyle name="Вычисление 5 32" xfId="2787"/>
    <cellStyle name="Вычисление 5 33" xfId="2788"/>
    <cellStyle name="Вычисление 5 34" xfId="2789"/>
    <cellStyle name="Вычисление 5 35" xfId="2790"/>
    <cellStyle name="Вычисление 5 36" xfId="2791"/>
    <cellStyle name="Вычисление 5 37" xfId="2792"/>
    <cellStyle name="Вычисление 5 38" xfId="2793"/>
    <cellStyle name="Вычисление 5 39" xfId="2794"/>
    <cellStyle name="Вычисление 5 4" xfId="2795"/>
    <cellStyle name="Вычисление 5 4 2" xfId="2796"/>
    <cellStyle name="Вычисление 5 4 3" xfId="2797"/>
    <cellStyle name="Вычисление 5 40" xfId="2798"/>
    <cellStyle name="Вычисление 5 41" xfId="2799"/>
    <cellStyle name="Вычисление 5 42" xfId="2800"/>
    <cellStyle name="Вычисление 5 43" xfId="2801"/>
    <cellStyle name="Вычисление 5 44" xfId="2802"/>
    <cellStyle name="Вычисление 5 45" xfId="2803"/>
    <cellStyle name="Вычисление 5 46" xfId="2804"/>
    <cellStyle name="Вычисление 5 47" xfId="2805"/>
    <cellStyle name="Вычисление 5 48" xfId="2806"/>
    <cellStyle name="Вычисление 5 49" xfId="2807"/>
    <cellStyle name="Вычисление 5 5" xfId="2808"/>
    <cellStyle name="Вычисление 5 50" xfId="2809"/>
    <cellStyle name="Вычисление 5 51" xfId="2810"/>
    <cellStyle name="Вычисление 5 52" xfId="2811"/>
    <cellStyle name="Вычисление 5 53" xfId="2812"/>
    <cellStyle name="Вычисление 5 54" xfId="2813"/>
    <cellStyle name="Вычисление 5 55" xfId="2814"/>
    <cellStyle name="Вычисление 5 56" xfId="2815"/>
    <cellStyle name="Вычисление 5 57" xfId="2816"/>
    <cellStyle name="Вычисление 5 58" xfId="2817"/>
    <cellStyle name="Вычисление 5 59" xfId="2818"/>
    <cellStyle name="Вычисление 5 6" xfId="2819"/>
    <cellStyle name="Вычисление 5 60" xfId="2820"/>
    <cellStyle name="Вычисление 5 61" xfId="2821"/>
    <cellStyle name="Вычисление 5 62" xfId="2822"/>
    <cellStyle name="Вычисление 5 63" xfId="2823"/>
    <cellStyle name="Вычисление 5 64" xfId="2824"/>
    <cellStyle name="Вычисление 5 65" xfId="2825"/>
    <cellStyle name="Вычисление 5 66" xfId="2826"/>
    <cellStyle name="Вычисление 5 67" xfId="2827"/>
    <cellStyle name="Вычисление 5 68" xfId="2828"/>
    <cellStyle name="Вычисление 5 69" xfId="2829"/>
    <cellStyle name="Вычисление 5 7" xfId="2830"/>
    <cellStyle name="Вычисление 5 70" xfId="2831"/>
    <cellStyle name="Вычисление 5 71" xfId="2832"/>
    <cellStyle name="Вычисление 5 72" xfId="2833"/>
    <cellStyle name="Вычисление 5 73" xfId="2834"/>
    <cellStyle name="Вычисление 5 74" xfId="2835"/>
    <cellStyle name="Вычисление 5 75" xfId="2836"/>
    <cellStyle name="Вычисление 5 76" xfId="2837"/>
    <cellStyle name="Вычисление 5 77" xfId="2838"/>
    <cellStyle name="Вычисление 5 78" xfId="2839"/>
    <cellStyle name="Вычисление 5 79" xfId="2840"/>
    <cellStyle name="Вычисление 5 8" xfId="2841"/>
    <cellStyle name="Вычисление 5 80" xfId="2842"/>
    <cellStyle name="Вычисление 5 81" xfId="2843"/>
    <cellStyle name="Вычисление 5 82" xfId="2844"/>
    <cellStyle name="Вычисление 5 83" xfId="2845"/>
    <cellStyle name="Вычисление 5 84" xfId="2846"/>
    <cellStyle name="Вычисление 5 85" xfId="2847"/>
    <cellStyle name="Вычисление 5 86" xfId="2848"/>
    <cellStyle name="Вычисление 5 87" xfId="2849"/>
    <cellStyle name="Вычисление 5 88" xfId="2850"/>
    <cellStyle name="Вычисление 5 89" xfId="2851"/>
    <cellStyle name="Вычисление 5 9" xfId="2852"/>
    <cellStyle name="Вычисление 5 90" xfId="2853"/>
    <cellStyle name="Вычисление 5 91" xfId="2854"/>
    <cellStyle name="Вычисление 6" xfId="249"/>
    <cellStyle name="Вычисление 6 10" xfId="2855"/>
    <cellStyle name="Вычисление 6 11" xfId="2856"/>
    <cellStyle name="Вычисление 6 12" xfId="2857"/>
    <cellStyle name="Вычисление 6 13" xfId="2858"/>
    <cellStyle name="Вычисление 6 14" xfId="2859"/>
    <cellStyle name="Вычисление 6 15" xfId="2860"/>
    <cellStyle name="Вычисление 6 16" xfId="2861"/>
    <cellStyle name="Вычисление 6 17" xfId="2862"/>
    <cellStyle name="Вычисление 6 18" xfId="2863"/>
    <cellStyle name="Вычисление 6 19" xfId="2864"/>
    <cellStyle name="Вычисление 6 2" xfId="2865"/>
    <cellStyle name="Вычисление 6 2 2" xfId="2866"/>
    <cellStyle name="Вычисление 6 2 3" xfId="2867"/>
    <cellStyle name="Вычисление 6 20" xfId="2868"/>
    <cellStyle name="Вычисление 6 21" xfId="2869"/>
    <cellStyle name="Вычисление 6 22" xfId="2870"/>
    <cellStyle name="Вычисление 6 23" xfId="2871"/>
    <cellStyle name="Вычисление 6 24" xfId="2872"/>
    <cellStyle name="Вычисление 6 25" xfId="2873"/>
    <cellStyle name="Вычисление 6 26" xfId="2874"/>
    <cellStyle name="Вычисление 6 27" xfId="2875"/>
    <cellStyle name="Вычисление 6 28" xfId="2876"/>
    <cellStyle name="Вычисление 6 29" xfId="2877"/>
    <cellStyle name="Вычисление 6 3" xfId="2878"/>
    <cellStyle name="Вычисление 6 3 2" xfId="2879"/>
    <cellStyle name="Вычисление 6 3 3" xfId="2880"/>
    <cellStyle name="Вычисление 6 30" xfId="2881"/>
    <cellStyle name="Вычисление 6 31" xfId="2882"/>
    <cellStyle name="Вычисление 6 32" xfId="2883"/>
    <cellStyle name="Вычисление 6 33" xfId="2884"/>
    <cellStyle name="Вычисление 6 34" xfId="2885"/>
    <cellStyle name="Вычисление 6 35" xfId="2886"/>
    <cellStyle name="Вычисление 6 36" xfId="2887"/>
    <cellStyle name="Вычисление 6 37" xfId="2888"/>
    <cellStyle name="Вычисление 6 38" xfId="2889"/>
    <cellStyle name="Вычисление 6 39" xfId="2890"/>
    <cellStyle name="Вычисление 6 4" xfId="2891"/>
    <cellStyle name="Вычисление 6 4 2" xfId="2892"/>
    <cellStyle name="Вычисление 6 4 3" xfId="2893"/>
    <cellStyle name="Вычисление 6 40" xfId="2894"/>
    <cellStyle name="Вычисление 6 41" xfId="2895"/>
    <cellStyle name="Вычисление 6 42" xfId="2896"/>
    <cellStyle name="Вычисление 6 43" xfId="2897"/>
    <cellStyle name="Вычисление 6 44" xfId="2898"/>
    <cellStyle name="Вычисление 6 45" xfId="2899"/>
    <cellStyle name="Вычисление 6 46" xfId="2900"/>
    <cellStyle name="Вычисление 6 47" xfId="2901"/>
    <cellStyle name="Вычисление 6 48" xfId="2902"/>
    <cellStyle name="Вычисление 6 49" xfId="2903"/>
    <cellStyle name="Вычисление 6 5" xfId="2904"/>
    <cellStyle name="Вычисление 6 50" xfId="2905"/>
    <cellStyle name="Вычисление 6 51" xfId="2906"/>
    <cellStyle name="Вычисление 6 52" xfId="2907"/>
    <cellStyle name="Вычисление 6 53" xfId="2908"/>
    <cellStyle name="Вычисление 6 54" xfId="2909"/>
    <cellStyle name="Вычисление 6 55" xfId="2910"/>
    <cellStyle name="Вычисление 6 56" xfId="2911"/>
    <cellStyle name="Вычисление 6 57" xfId="2912"/>
    <cellStyle name="Вычисление 6 58" xfId="2913"/>
    <cellStyle name="Вычисление 6 59" xfId="2914"/>
    <cellStyle name="Вычисление 6 6" xfId="2915"/>
    <cellStyle name="Вычисление 6 60" xfId="2916"/>
    <cellStyle name="Вычисление 6 61" xfId="2917"/>
    <cellStyle name="Вычисление 6 62" xfId="2918"/>
    <cellStyle name="Вычисление 6 63" xfId="2919"/>
    <cellStyle name="Вычисление 6 64" xfId="2920"/>
    <cellStyle name="Вычисление 6 65" xfId="2921"/>
    <cellStyle name="Вычисление 6 66" xfId="2922"/>
    <cellStyle name="Вычисление 6 67" xfId="2923"/>
    <cellStyle name="Вычисление 6 68" xfId="2924"/>
    <cellStyle name="Вычисление 6 69" xfId="2925"/>
    <cellStyle name="Вычисление 6 7" xfId="2926"/>
    <cellStyle name="Вычисление 6 70" xfId="2927"/>
    <cellStyle name="Вычисление 6 71" xfId="2928"/>
    <cellStyle name="Вычисление 6 72" xfId="2929"/>
    <cellStyle name="Вычисление 6 73" xfId="2930"/>
    <cellStyle name="Вычисление 6 74" xfId="2931"/>
    <cellStyle name="Вычисление 6 75" xfId="2932"/>
    <cellStyle name="Вычисление 6 76" xfId="2933"/>
    <cellStyle name="Вычисление 6 77" xfId="2934"/>
    <cellStyle name="Вычисление 6 78" xfId="2935"/>
    <cellStyle name="Вычисление 6 79" xfId="2936"/>
    <cellStyle name="Вычисление 6 8" xfId="2937"/>
    <cellStyle name="Вычисление 6 80" xfId="2938"/>
    <cellStyle name="Вычисление 6 81" xfId="2939"/>
    <cellStyle name="Вычисление 6 82" xfId="2940"/>
    <cellStyle name="Вычисление 6 83" xfId="2941"/>
    <cellStyle name="Вычисление 6 84" xfId="2942"/>
    <cellStyle name="Вычисление 6 85" xfId="2943"/>
    <cellStyle name="Вычисление 6 86" xfId="2944"/>
    <cellStyle name="Вычисление 6 87" xfId="2945"/>
    <cellStyle name="Вычисление 6 88" xfId="2946"/>
    <cellStyle name="Вычисление 6 89" xfId="2947"/>
    <cellStyle name="Вычисление 6 9" xfId="2948"/>
    <cellStyle name="Вычисление 6 90" xfId="2949"/>
    <cellStyle name="Вычисление 6 91" xfId="2950"/>
    <cellStyle name="Вычисление 7" xfId="250"/>
    <cellStyle name="Вычисление 7 10" xfId="2951"/>
    <cellStyle name="Вычисление 7 11" xfId="2952"/>
    <cellStyle name="Вычисление 7 12" xfId="2953"/>
    <cellStyle name="Вычисление 7 13" xfId="2954"/>
    <cellStyle name="Вычисление 7 14" xfId="2955"/>
    <cellStyle name="Вычисление 7 15" xfId="2956"/>
    <cellStyle name="Вычисление 7 16" xfId="2957"/>
    <cellStyle name="Вычисление 7 17" xfId="2958"/>
    <cellStyle name="Вычисление 7 18" xfId="2959"/>
    <cellStyle name="Вычисление 7 19" xfId="2960"/>
    <cellStyle name="Вычисление 7 2" xfId="2961"/>
    <cellStyle name="Вычисление 7 2 2" xfId="2962"/>
    <cellStyle name="Вычисление 7 2 3" xfId="2963"/>
    <cellStyle name="Вычисление 7 20" xfId="2964"/>
    <cellStyle name="Вычисление 7 21" xfId="2965"/>
    <cellStyle name="Вычисление 7 22" xfId="2966"/>
    <cellStyle name="Вычисление 7 23" xfId="2967"/>
    <cellStyle name="Вычисление 7 24" xfId="2968"/>
    <cellStyle name="Вычисление 7 25" xfId="2969"/>
    <cellStyle name="Вычисление 7 26" xfId="2970"/>
    <cellStyle name="Вычисление 7 27" xfId="2971"/>
    <cellStyle name="Вычисление 7 28" xfId="2972"/>
    <cellStyle name="Вычисление 7 29" xfId="2973"/>
    <cellStyle name="Вычисление 7 3" xfId="2974"/>
    <cellStyle name="Вычисление 7 3 2" xfId="2975"/>
    <cellStyle name="Вычисление 7 3 3" xfId="2976"/>
    <cellStyle name="Вычисление 7 30" xfId="2977"/>
    <cellStyle name="Вычисление 7 31" xfId="2978"/>
    <cellStyle name="Вычисление 7 32" xfId="2979"/>
    <cellStyle name="Вычисление 7 33" xfId="2980"/>
    <cellStyle name="Вычисление 7 34" xfId="2981"/>
    <cellStyle name="Вычисление 7 35" xfId="2982"/>
    <cellStyle name="Вычисление 7 36" xfId="2983"/>
    <cellStyle name="Вычисление 7 37" xfId="2984"/>
    <cellStyle name="Вычисление 7 38" xfId="2985"/>
    <cellStyle name="Вычисление 7 39" xfId="2986"/>
    <cellStyle name="Вычисление 7 4" xfId="2987"/>
    <cellStyle name="Вычисление 7 4 2" xfId="2988"/>
    <cellStyle name="Вычисление 7 4 3" xfId="2989"/>
    <cellStyle name="Вычисление 7 40" xfId="2990"/>
    <cellStyle name="Вычисление 7 41" xfId="2991"/>
    <cellStyle name="Вычисление 7 42" xfId="2992"/>
    <cellStyle name="Вычисление 7 43" xfId="2993"/>
    <cellStyle name="Вычисление 7 44" xfId="2994"/>
    <cellStyle name="Вычисление 7 45" xfId="2995"/>
    <cellStyle name="Вычисление 7 46" xfId="2996"/>
    <cellStyle name="Вычисление 7 47" xfId="2997"/>
    <cellStyle name="Вычисление 7 48" xfId="2998"/>
    <cellStyle name="Вычисление 7 49" xfId="2999"/>
    <cellStyle name="Вычисление 7 5" xfId="3000"/>
    <cellStyle name="Вычисление 7 50" xfId="3001"/>
    <cellStyle name="Вычисление 7 51" xfId="3002"/>
    <cellStyle name="Вычисление 7 52" xfId="3003"/>
    <cellStyle name="Вычисление 7 53" xfId="3004"/>
    <cellStyle name="Вычисление 7 54" xfId="3005"/>
    <cellStyle name="Вычисление 7 55" xfId="3006"/>
    <cellStyle name="Вычисление 7 56" xfId="3007"/>
    <cellStyle name="Вычисление 7 57" xfId="3008"/>
    <cellStyle name="Вычисление 7 58" xfId="3009"/>
    <cellStyle name="Вычисление 7 59" xfId="3010"/>
    <cellStyle name="Вычисление 7 6" xfId="3011"/>
    <cellStyle name="Вычисление 7 60" xfId="3012"/>
    <cellStyle name="Вычисление 7 61" xfId="3013"/>
    <cellStyle name="Вычисление 7 62" xfId="3014"/>
    <cellStyle name="Вычисление 7 63" xfId="3015"/>
    <cellStyle name="Вычисление 7 64" xfId="3016"/>
    <cellStyle name="Вычисление 7 65" xfId="3017"/>
    <cellStyle name="Вычисление 7 66" xfId="3018"/>
    <cellStyle name="Вычисление 7 67" xfId="3019"/>
    <cellStyle name="Вычисление 7 68" xfId="3020"/>
    <cellStyle name="Вычисление 7 69" xfId="3021"/>
    <cellStyle name="Вычисление 7 7" xfId="3022"/>
    <cellStyle name="Вычисление 7 70" xfId="3023"/>
    <cellStyle name="Вычисление 7 71" xfId="3024"/>
    <cellStyle name="Вычисление 7 72" xfId="3025"/>
    <cellStyle name="Вычисление 7 73" xfId="3026"/>
    <cellStyle name="Вычисление 7 74" xfId="3027"/>
    <cellStyle name="Вычисление 7 75" xfId="3028"/>
    <cellStyle name="Вычисление 7 76" xfId="3029"/>
    <cellStyle name="Вычисление 7 77" xfId="3030"/>
    <cellStyle name="Вычисление 7 78" xfId="3031"/>
    <cellStyle name="Вычисление 7 79" xfId="3032"/>
    <cellStyle name="Вычисление 7 8" xfId="3033"/>
    <cellStyle name="Вычисление 7 80" xfId="3034"/>
    <cellStyle name="Вычисление 7 81" xfId="3035"/>
    <cellStyle name="Вычисление 7 82" xfId="3036"/>
    <cellStyle name="Вычисление 7 83" xfId="3037"/>
    <cellStyle name="Вычисление 7 84" xfId="3038"/>
    <cellStyle name="Вычисление 7 85" xfId="3039"/>
    <cellStyle name="Вычисление 7 86" xfId="3040"/>
    <cellStyle name="Вычисление 7 87" xfId="3041"/>
    <cellStyle name="Вычисление 7 88" xfId="3042"/>
    <cellStyle name="Вычисление 7 89" xfId="3043"/>
    <cellStyle name="Вычисление 7 9" xfId="3044"/>
    <cellStyle name="Вычисление 7 90" xfId="3045"/>
    <cellStyle name="Вычисление 7 91" xfId="3046"/>
    <cellStyle name="Вычисление 8" xfId="251"/>
    <cellStyle name="Вычисление 8 10" xfId="3047"/>
    <cellStyle name="Вычисление 8 11" xfId="3048"/>
    <cellStyle name="Вычисление 8 12" xfId="3049"/>
    <cellStyle name="Вычисление 8 13" xfId="3050"/>
    <cellStyle name="Вычисление 8 14" xfId="3051"/>
    <cellStyle name="Вычисление 8 15" xfId="3052"/>
    <cellStyle name="Вычисление 8 16" xfId="3053"/>
    <cellStyle name="Вычисление 8 17" xfId="3054"/>
    <cellStyle name="Вычисление 8 18" xfId="3055"/>
    <cellStyle name="Вычисление 8 19" xfId="3056"/>
    <cellStyle name="Вычисление 8 2" xfId="3057"/>
    <cellStyle name="Вычисление 8 2 2" xfId="3058"/>
    <cellStyle name="Вычисление 8 2 3" xfId="3059"/>
    <cellStyle name="Вычисление 8 20" xfId="3060"/>
    <cellStyle name="Вычисление 8 21" xfId="3061"/>
    <cellStyle name="Вычисление 8 22" xfId="3062"/>
    <cellStyle name="Вычисление 8 23" xfId="3063"/>
    <cellStyle name="Вычисление 8 24" xfId="3064"/>
    <cellStyle name="Вычисление 8 25" xfId="3065"/>
    <cellStyle name="Вычисление 8 26" xfId="3066"/>
    <cellStyle name="Вычисление 8 27" xfId="3067"/>
    <cellStyle name="Вычисление 8 28" xfId="3068"/>
    <cellStyle name="Вычисление 8 29" xfId="3069"/>
    <cellStyle name="Вычисление 8 3" xfId="3070"/>
    <cellStyle name="Вычисление 8 3 2" xfId="3071"/>
    <cellStyle name="Вычисление 8 3 3" xfId="3072"/>
    <cellStyle name="Вычисление 8 30" xfId="3073"/>
    <cellStyle name="Вычисление 8 31" xfId="3074"/>
    <cellStyle name="Вычисление 8 32" xfId="3075"/>
    <cellStyle name="Вычисление 8 33" xfId="3076"/>
    <cellStyle name="Вычисление 8 34" xfId="3077"/>
    <cellStyle name="Вычисление 8 35" xfId="3078"/>
    <cellStyle name="Вычисление 8 36" xfId="3079"/>
    <cellStyle name="Вычисление 8 37" xfId="3080"/>
    <cellStyle name="Вычисление 8 38" xfId="3081"/>
    <cellStyle name="Вычисление 8 39" xfId="3082"/>
    <cellStyle name="Вычисление 8 4" xfId="3083"/>
    <cellStyle name="Вычисление 8 4 2" xfId="3084"/>
    <cellStyle name="Вычисление 8 4 3" xfId="3085"/>
    <cellStyle name="Вычисление 8 40" xfId="3086"/>
    <cellStyle name="Вычисление 8 41" xfId="3087"/>
    <cellStyle name="Вычисление 8 42" xfId="3088"/>
    <cellStyle name="Вычисление 8 43" xfId="3089"/>
    <cellStyle name="Вычисление 8 44" xfId="3090"/>
    <cellStyle name="Вычисление 8 45" xfId="3091"/>
    <cellStyle name="Вычисление 8 46" xfId="3092"/>
    <cellStyle name="Вычисление 8 47" xfId="3093"/>
    <cellStyle name="Вычисление 8 48" xfId="3094"/>
    <cellStyle name="Вычисление 8 49" xfId="3095"/>
    <cellStyle name="Вычисление 8 5" xfId="3096"/>
    <cellStyle name="Вычисление 8 50" xfId="3097"/>
    <cellStyle name="Вычисление 8 51" xfId="3098"/>
    <cellStyle name="Вычисление 8 52" xfId="3099"/>
    <cellStyle name="Вычисление 8 53" xfId="3100"/>
    <cellStyle name="Вычисление 8 54" xfId="3101"/>
    <cellStyle name="Вычисление 8 55" xfId="3102"/>
    <cellStyle name="Вычисление 8 56" xfId="3103"/>
    <cellStyle name="Вычисление 8 57" xfId="3104"/>
    <cellStyle name="Вычисление 8 58" xfId="3105"/>
    <cellStyle name="Вычисление 8 59" xfId="3106"/>
    <cellStyle name="Вычисление 8 6" xfId="3107"/>
    <cellStyle name="Вычисление 8 60" xfId="3108"/>
    <cellStyle name="Вычисление 8 61" xfId="3109"/>
    <cellStyle name="Вычисление 8 62" xfId="3110"/>
    <cellStyle name="Вычисление 8 63" xfId="3111"/>
    <cellStyle name="Вычисление 8 64" xfId="3112"/>
    <cellStyle name="Вычисление 8 65" xfId="3113"/>
    <cellStyle name="Вычисление 8 66" xfId="3114"/>
    <cellStyle name="Вычисление 8 67" xfId="3115"/>
    <cellStyle name="Вычисление 8 68" xfId="3116"/>
    <cellStyle name="Вычисление 8 69" xfId="3117"/>
    <cellStyle name="Вычисление 8 7" xfId="3118"/>
    <cellStyle name="Вычисление 8 70" xfId="3119"/>
    <cellStyle name="Вычисление 8 71" xfId="3120"/>
    <cellStyle name="Вычисление 8 72" xfId="3121"/>
    <cellStyle name="Вычисление 8 73" xfId="3122"/>
    <cellStyle name="Вычисление 8 74" xfId="3123"/>
    <cellStyle name="Вычисление 8 75" xfId="3124"/>
    <cellStyle name="Вычисление 8 76" xfId="3125"/>
    <cellStyle name="Вычисление 8 77" xfId="3126"/>
    <cellStyle name="Вычисление 8 78" xfId="3127"/>
    <cellStyle name="Вычисление 8 79" xfId="3128"/>
    <cellStyle name="Вычисление 8 8" xfId="3129"/>
    <cellStyle name="Вычисление 8 80" xfId="3130"/>
    <cellStyle name="Вычисление 8 81" xfId="3131"/>
    <cellStyle name="Вычисление 8 82" xfId="3132"/>
    <cellStyle name="Вычисление 8 83" xfId="3133"/>
    <cellStyle name="Вычисление 8 84" xfId="3134"/>
    <cellStyle name="Вычисление 8 85" xfId="3135"/>
    <cellStyle name="Вычисление 8 86" xfId="3136"/>
    <cellStyle name="Вычисление 8 87" xfId="3137"/>
    <cellStyle name="Вычисление 8 88" xfId="3138"/>
    <cellStyle name="Вычисление 8 89" xfId="3139"/>
    <cellStyle name="Вычисление 8 9" xfId="3140"/>
    <cellStyle name="Вычисление 8 90" xfId="3141"/>
    <cellStyle name="Вычисление 8 91" xfId="3142"/>
    <cellStyle name="Вычисление 9" xfId="252"/>
    <cellStyle name="Вычисление 9 10" xfId="3143"/>
    <cellStyle name="Вычисление 9 11" xfId="3144"/>
    <cellStyle name="Вычисление 9 12" xfId="3145"/>
    <cellStyle name="Вычисление 9 13" xfId="3146"/>
    <cellStyle name="Вычисление 9 14" xfId="3147"/>
    <cellStyle name="Вычисление 9 15" xfId="3148"/>
    <cellStyle name="Вычисление 9 16" xfId="3149"/>
    <cellStyle name="Вычисление 9 17" xfId="3150"/>
    <cellStyle name="Вычисление 9 18" xfId="3151"/>
    <cellStyle name="Вычисление 9 19" xfId="3152"/>
    <cellStyle name="Вычисление 9 2" xfId="3153"/>
    <cellStyle name="Вычисление 9 2 2" xfId="3154"/>
    <cellStyle name="Вычисление 9 2 3" xfId="3155"/>
    <cellStyle name="Вычисление 9 20" xfId="3156"/>
    <cellStyle name="Вычисление 9 21" xfId="3157"/>
    <cellStyle name="Вычисление 9 22" xfId="3158"/>
    <cellStyle name="Вычисление 9 23" xfId="3159"/>
    <cellStyle name="Вычисление 9 24" xfId="3160"/>
    <cellStyle name="Вычисление 9 25" xfId="3161"/>
    <cellStyle name="Вычисление 9 26" xfId="3162"/>
    <cellStyle name="Вычисление 9 27" xfId="3163"/>
    <cellStyle name="Вычисление 9 28" xfId="3164"/>
    <cellStyle name="Вычисление 9 29" xfId="3165"/>
    <cellStyle name="Вычисление 9 3" xfId="3166"/>
    <cellStyle name="Вычисление 9 3 2" xfId="3167"/>
    <cellStyle name="Вычисление 9 3 3" xfId="3168"/>
    <cellStyle name="Вычисление 9 30" xfId="3169"/>
    <cellStyle name="Вычисление 9 31" xfId="3170"/>
    <cellStyle name="Вычисление 9 32" xfId="3171"/>
    <cellStyle name="Вычисление 9 33" xfId="3172"/>
    <cellStyle name="Вычисление 9 34" xfId="3173"/>
    <cellStyle name="Вычисление 9 35" xfId="3174"/>
    <cellStyle name="Вычисление 9 36" xfId="3175"/>
    <cellStyle name="Вычисление 9 37" xfId="3176"/>
    <cellStyle name="Вычисление 9 38" xfId="3177"/>
    <cellStyle name="Вычисление 9 39" xfId="3178"/>
    <cellStyle name="Вычисление 9 4" xfId="3179"/>
    <cellStyle name="Вычисление 9 4 2" xfId="3180"/>
    <cellStyle name="Вычисление 9 4 3" xfId="3181"/>
    <cellStyle name="Вычисление 9 40" xfId="3182"/>
    <cellStyle name="Вычисление 9 41" xfId="3183"/>
    <cellStyle name="Вычисление 9 42" xfId="3184"/>
    <cellStyle name="Вычисление 9 43" xfId="3185"/>
    <cellStyle name="Вычисление 9 44" xfId="3186"/>
    <cellStyle name="Вычисление 9 45" xfId="3187"/>
    <cellStyle name="Вычисление 9 46" xfId="3188"/>
    <cellStyle name="Вычисление 9 47" xfId="3189"/>
    <cellStyle name="Вычисление 9 48" xfId="3190"/>
    <cellStyle name="Вычисление 9 49" xfId="3191"/>
    <cellStyle name="Вычисление 9 5" xfId="3192"/>
    <cellStyle name="Вычисление 9 50" xfId="3193"/>
    <cellStyle name="Вычисление 9 51" xfId="3194"/>
    <cellStyle name="Вычисление 9 52" xfId="3195"/>
    <cellStyle name="Вычисление 9 53" xfId="3196"/>
    <cellStyle name="Вычисление 9 54" xfId="3197"/>
    <cellStyle name="Вычисление 9 55" xfId="3198"/>
    <cellStyle name="Вычисление 9 56" xfId="3199"/>
    <cellStyle name="Вычисление 9 57" xfId="3200"/>
    <cellStyle name="Вычисление 9 58" xfId="3201"/>
    <cellStyle name="Вычисление 9 59" xfId="3202"/>
    <cellStyle name="Вычисление 9 6" xfId="3203"/>
    <cellStyle name="Вычисление 9 60" xfId="3204"/>
    <cellStyle name="Вычисление 9 61" xfId="3205"/>
    <cellStyle name="Вычисление 9 62" xfId="3206"/>
    <cellStyle name="Вычисление 9 63" xfId="3207"/>
    <cellStyle name="Вычисление 9 64" xfId="3208"/>
    <cellStyle name="Вычисление 9 65" xfId="3209"/>
    <cellStyle name="Вычисление 9 66" xfId="3210"/>
    <cellStyle name="Вычисление 9 67" xfId="3211"/>
    <cellStyle name="Вычисление 9 68" xfId="3212"/>
    <cellStyle name="Вычисление 9 69" xfId="3213"/>
    <cellStyle name="Вычисление 9 7" xfId="3214"/>
    <cellStyle name="Вычисление 9 70" xfId="3215"/>
    <cellStyle name="Вычисление 9 71" xfId="3216"/>
    <cellStyle name="Вычисление 9 72" xfId="3217"/>
    <cellStyle name="Вычисление 9 73" xfId="3218"/>
    <cellStyle name="Вычисление 9 74" xfId="3219"/>
    <cellStyle name="Вычисление 9 75" xfId="3220"/>
    <cellStyle name="Вычисление 9 76" xfId="3221"/>
    <cellStyle name="Вычисление 9 77" xfId="3222"/>
    <cellStyle name="Вычисление 9 78" xfId="3223"/>
    <cellStyle name="Вычисление 9 79" xfId="3224"/>
    <cellStyle name="Вычисление 9 8" xfId="3225"/>
    <cellStyle name="Вычисление 9 80" xfId="3226"/>
    <cellStyle name="Вычисление 9 81" xfId="3227"/>
    <cellStyle name="Вычисление 9 82" xfId="3228"/>
    <cellStyle name="Вычисление 9 83" xfId="3229"/>
    <cellStyle name="Вычисление 9 84" xfId="3230"/>
    <cellStyle name="Вычисление 9 85" xfId="3231"/>
    <cellStyle name="Вычисление 9 86" xfId="3232"/>
    <cellStyle name="Вычисление 9 87" xfId="3233"/>
    <cellStyle name="Вычисление 9 88" xfId="3234"/>
    <cellStyle name="Вычисление 9 89" xfId="3235"/>
    <cellStyle name="Вычисление 9 9" xfId="3236"/>
    <cellStyle name="Вычисление 9 90" xfId="3237"/>
    <cellStyle name="Вычисление 9 91" xfId="3238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10 10" xfId="3239"/>
    <cellStyle name="Итог 10 11" xfId="3240"/>
    <cellStyle name="Итог 10 12" xfId="3241"/>
    <cellStyle name="Итог 10 13" xfId="3242"/>
    <cellStyle name="Итог 10 14" xfId="3243"/>
    <cellStyle name="Итог 10 15" xfId="3244"/>
    <cellStyle name="Итог 10 16" xfId="3245"/>
    <cellStyle name="Итог 10 17" xfId="3246"/>
    <cellStyle name="Итог 10 18" xfId="3247"/>
    <cellStyle name="Итог 10 19" xfId="3248"/>
    <cellStyle name="Итог 10 2" xfId="3249"/>
    <cellStyle name="Итог 10 2 2" xfId="3250"/>
    <cellStyle name="Итог 10 2 3" xfId="3251"/>
    <cellStyle name="Итог 10 20" xfId="3252"/>
    <cellStyle name="Итог 10 21" xfId="3253"/>
    <cellStyle name="Итог 10 22" xfId="3254"/>
    <cellStyle name="Итог 10 23" xfId="3255"/>
    <cellStyle name="Итог 10 24" xfId="3256"/>
    <cellStyle name="Итог 10 25" xfId="3257"/>
    <cellStyle name="Итог 10 26" xfId="3258"/>
    <cellStyle name="Итог 10 27" xfId="3259"/>
    <cellStyle name="Итог 10 28" xfId="3260"/>
    <cellStyle name="Итог 10 29" xfId="3261"/>
    <cellStyle name="Итог 10 3" xfId="3262"/>
    <cellStyle name="Итог 10 3 2" xfId="3263"/>
    <cellStyle name="Итог 10 3 3" xfId="3264"/>
    <cellStyle name="Итог 10 30" xfId="3265"/>
    <cellStyle name="Итог 10 31" xfId="3266"/>
    <cellStyle name="Итог 10 32" xfId="3267"/>
    <cellStyle name="Итог 10 33" xfId="3268"/>
    <cellStyle name="Итог 10 34" xfId="3269"/>
    <cellStyle name="Итог 10 35" xfId="3270"/>
    <cellStyle name="Итог 10 36" xfId="3271"/>
    <cellStyle name="Итог 10 37" xfId="3272"/>
    <cellStyle name="Итог 10 38" xfId="3273"/>
    <cellStyle name="Итог 10 39" xfId="3274"/>
    <cellStyle name="Итог 10 4" xfId="3275"/>
    <cellStyle name="Итог 10 4 2" xfId="3276"/>
    <cellStyle name="Итог 10 4 3" xfId="3277"/>
    <cellStyle name="Итог 10 40" xfId="3278"/>
    <cellStyle name="Итог 10 41" xfId="3279"/>
    <cellStyle name="Итог 10 42" xfId="3280"/>
    <cellStyle name="Итог 10 43" xfId="3281"/>
    <cellStyle name="Итог 10 44" xfId="3282"/>
    <cellStyle name="Итог 10 45" xfId="3283"/>
    <cellStyle name="Итог 10 46" xfId="3284"/>
    <cellStyle name="Итог 10 47" xfId="3285"/>
    <cellStyle name="Итог 10 48" xfId="3286"/>
    <cellStyle name="Итог 10 49" xfId="3287"/>
    <cellStyle name="Итог 10 5" xfId="3288"/>
    <cellStyle name="Итог 10 50" xfId="3289"/>
    <cellStyle name="Итог 10 51" xfId="3290"/>
    <cellStyle name="Итог 10 52" xfId="3291"/>
    <cellStyle name="Итог 10 53" xfId="3292"/>
    <cellStyle name="Итог 10 54" xfId="3293"/>
    <cellStyle name="Итог 10 55" xfId="3294"/>
    <cellStyle name="Итог 10 56" xfId="3295"/>
    <cellStyle name="Итог 10 57" xfId="3296"/>
    <cellStyle name="Итог 10 58" xfId="3297"/>
    <cellStyle name="Итог 10 59" xfId="3298"/>
    <cellStyle name="Итог 10 6" xfId="3299"/>
    <cellStyle name="Итог 10 60" xfId="3300"/>
    <cellStyle name="Итог 10 61" xfId="3301"/>
    <cellStyle name="Итог 10 62" xfId="3302"/>
    <cellStyle name="Итог 10 63" xfId="3303"/>
    <cellStyle name="Итог 10 64" xfId="3304"/>
    <cellStyle name="Итог 10 65" xfId="3305"/>
    <cellStyle name="Итог 10 66" xfId="3306"/>
    <cellStyle name="Итог 10 67" xfId="3307"/>
    <cellStyle name="Итог 10 68" xfId="3308"/>
    <cellStyle name="Итог 10 69" xfId="3309"/>
    <cellStyle name="Итог 10 7" xfId="3310"/>
    <cellStyle name="Итог 10 70" xfId="3311"/>
    <cellStyle name="Итог 10 71" xfId="3312"/>
    <cellStyle name="Итог 10 72" xfId="3313"/>
    <cellStyle name="Итог 10 73" xfId="3314"/>
    <cellStyle name="Итог 10 74" xfId="3315"/>
    <cellStyle name="Итог 10 75" xfId="3316"/>
    <cellStyle name="Итог 10 76" xfId="3317"/>
    <cellStyle name="Итог 10 77" xfId="3318"/>
    <cellStyle name="Итог 10 78" xfId="3319"/>
    <cellStyle name="Итог 10 79" xfId="3320"/>
    <cellStyle name="Итог 10 8" xfId="3321"/>
    <cellStyle name="Итог 10 80" xfId="3322"/>
    <cellStyle name="Итог 10 81" xfId="3323"/>
    <cellStyle name="Итог 10 82" xfId="3324"/>
    <cellStyle name="Итог 10 83" xfId="3325"/>
    <cellStyle name="Итог 10 84" xfId="3326"/>
    <cellStyle name="Итог 10 85" xfId="3327"/>
    <cellStyle name="Итог 10 86" xfId="3328"/>
    <cellStyle name="Итог 10 87" xfId="3329"/>
    <cellStyle name="Итог 10 88" xfId="3330"/>
    <cellStyle name="Итог 10 89" xfId="3331"/>
    <cellStyle name="Итог 10 9" xfId="3332"/>
    <cellStyle name="Итог 10 90" xfId="3333"/>
    <cellStyle name="Итог 10 91" xfId="3334"/>
    <cellStyle name="Итог 2" xfId="290"/>
    <cellStyle name="Итог 2 10" xfId="3335"/>
    <cellStyle name="Итог 2 11" xfId="3336"/>
    <cellStyle name="Итог 2 12" xfId="3337"/>
    <cellStyle name="Итог 2 13" xfId="3338"/>
    <cellStyle name="Итог 2 14" xfId="3339"/>
    <cellStyle name="Итог 2 15" xfId="3340"/>
    <cellStyle name="Итог 2 16" xfId="3341"/>
    <cellStyle name="Итог 2 17" xfId="3342"/>
    <cellStyle name="Итог 2 18" xfId="3343"/>
    <cellStyle name="Итог 2 19" xfId="3344"/>
    <cellStyle name="Итог 2 2" xfId="3345"/>
    <cellStyle name="Итог 2 2 2" xfId="3346"/>
    <cellStyle name="Итог 2 2 3" xfId="3347"/>
    <cellStyle name="Итог 2 20" xfId="3348"/>
    <cellStyle name="Итог 2 21" xfId="3349"/>
    <cellStyle name="Итог 2 22" xfId="3350"/>
    <cellStyle name="Итог 2 23" xfId="3351"/>
    <cellStyle name="Итог 2 24" xfId="3352"/>
    <cellStyle name="Итог 2 25" xfId="3353"/>
    <cellStyle name="Итог 2 26" xfId="3354"/>
    <cellStyle name="Итог 2 27" xfId="3355"/>
    <cellStyle name="Итог 2 28" xfId="3356"/>
    <cellStyle name="Итог 2 29" xfId="3357"/>
    <cellStyle name="Итог 2 3" xfId="3358"/>
    <cellStyle name="Итог 2 3 2" xfId="3359"/>
    <cellStyle name="Итог 2 3 3" xfId="3360"/>
    <cellStyle name="Итог 2 30" xfId="3361"/>
    <cellStyle name="Итог 2 31" xfId="3362"/>
    <cellStyle name="Итог 2 32" xfId="3363"/>
    <cellStyle name="Итог 2 33" xfId="3364"/>
    <cellStyle name="Итог 2 34" xfId="3365"/>
    <cellStyle name="Итог 2 35" xfId="3366"/>
    <cellStyle name="Итог 2 36" xfId="3367"/>
    <cellStyle name="Итог 2 37" xfId="3368"/>
    <cellStyle name="Итог 2 38" xfId="3369"/>
    <cellStyle name="Итог 2 39" xfId="3370"/>
    <cellStyle name="Итог 2 4" xfId="3371"/>
    <cellStyle name="Итог 2 4 2" xfId="3372"/>
    <cellStyle name="Итог 2 4 3" xfId="3373"/>
    <cellStyle name="Итог 2 40" xfId="3374"/>
    <cellStyle name="Итог 2 41" xfId="3375"/>
    <cellStyle name="Итог 2 42" xfId="3376"/>
    <cellStyle name="Итог 2 43" xfId="3377"/>
    <cellStyle name="Итог 2 44" xfId="3378"/>
    <cellStyle name="Итог 2 45" xfId="3379"/>
    <cellStyle name="Итог 2 46" xfId="3380"/>
    <cellStyle name="Итог 2 47" xfId="3381"/>
    <cellStyle name="Итог 2 48" xfId="3382"/>
    <cellStyle name="Итог 2 49" xfId="3383"/>
    <cellStyle name="Итог 2 5" xfId="3384"/>
    <cellStyle name="Итог 2 50" xfId="3385"/>
    <cellStyle name="Итог 2 51" xfId="3386"/>
    <cellStyle name="Итог 2 52" xfId="3387"/>
    <cellStyle name="Итог 2 53" xfId="3388"/>
    <cellStyle name="Итог 2 54" xfId="3389"/>
    <cellStyle name="Итог 2 55" xfId="3390"/>
    <cellStyle name="Итог 2 56" xfId="3391"/>
    <cellStyle name="Итог 2 57" xfId="3392"/>
    <cellStyle name="Итог 2 58" xfId="3393"/>
    <cellStyle name="Итог 2 59" xfId="3394"/>
    <cellStyle name="Итог 2 6" xfId="3395"/>
    <cellStyle name="Итог 2 60" xfId="3396"/>
    <cellStyle name="Итог 2 61" xfId="3397"/>
    <cellStyle name="Итог 2 62" xfId="3398"/>
    <cellStyle name="Итог 2 63" xfId="3399"/>
    <cellStyle name="Итог 2 64" xfId="3400"/>
    <cellStyle name="Итог 2 65" xfId="3401"/>
    <cellStyle name="Итог 2 66" xfId="3402"/>
    <cellStyle name="Итог 2 67" xfId="3403"/>
    <cellStyle name="Итог 2 68" xfId="3404"/>
    <cellStyle name="Итог 2 69" xfId="3405"/>
    <cellStyle name="Итог 2 7" xfId="3406"/>
    <cellStyle name="Итог 2 70" xfId="3407"/>
    <cellStyle name="Итог 2 71" xfId="3408"/>
    <cellStyle name="Итог 2 72" xfId="3409"/>
    <cellStyle name="Итог 2 73" xfId="3410"/>
    <cellStyle name="Итог 2 74" xfId="3411"/>
    <cellStyle name="Итог 2 75" xfId="3412"/>
    <cellStyle name="Итог 2 76" xfId="3413"/>
    <cellStyle name="Итог 2 77" xfId="3414"/>
    <cellStyle name="Итог 2 78" xfId="3415"/>
    <cellStyle name="Итог 2 79" xfId="3416"/>
    <cellStyle name="Итог 2 8" xfId="3417"/>
    <cellStyle name="Итог 2 80" xfId="3418"/>
    <cellStyle name="Итог 2 81" xfId="3419"/>
    <cellStyle name="Итог 2 82" xfId="3420"/>
    <cellStyle name="Итог 2 83" xfId="3421"/>
    <cellStyle name="Итог 2 84" xfId="3422"/>
    <cellStyle name="Итог 2 85" xfId="3423"/>
    <cellStyle name="Итог 2 86" xfId="3424"/>
    <cellStyle name="Итог 2 87" xfId="3425"/>
    <cellStyle name="Итог 2 88" xfId="3426"/>
    <cellStyle name="Итог 2 89" xfId="3427"/>
    <cellStyle name="Итог 2 9" xfId="3428"/>
    <cellStyle name="Итог 2 90" xfId="3429"/>
    <cellStyle name="Итог 2 91" xfId="3430"/>
    <cellStyle name="Итог 3" xfId="291"/>
    <cellStyle name="Итог 3 10" xfId="3431"/>
    <cellStyle name="Итог 3 11" xfId="3432"/>
    <cellStyle name="Итог 3 12" xfId="3433"/>
    <cellStyle name="Итог 3 13" xfId="3434"/>
    <cellStyle name="Итог 3 14" xfId="3435"/>
    <cellStyle name="Итог 3 15" xfId="3436"/>
    <cellStyle name="Итог 3 16" xfId="3437"/>
    <cellStyle name="Итог 3 17" xfId="3438"/>
    <cellStyle name="Итог 3 18" xfId="3439"/>
    <cellStyle name="Итог 3 19" xfId="3440"/>
    <cellStyle name="Итог 3 2" xfId="3441"/>
    <cellStyle name="Итог 3 2 2" xfId="3442"/>
    <cellStyle name="Итог 3 2 3" xfId="3443"/>
    <cellStyle name="Итог 3 20" xfId="3444"/>
    <cellStyle name="Итог 3 21" xfId="3445"/>
    <cellStyle name="Итог 3 22" xfId="3446"/>
    <cellStyle name="Итог 3 23" xfId="3447"/>
    <cellStyle name="Итог 3 24" xfId="3448"/>
    <cellStyle name="Итог 3 25" xfId="3449"/>
    <cellStyle name="Итог 3 26" xfId="3450"/>
    <cellStyle name="Итог 3 27" xfId="3451"/>
    <cellStyle name="Итог 3 28" xfId="3452"/>
    <cellStyle name="Итог 3 29" xfId="3453"/>
    <cellStyle name="Итог 3 3" xfId="3454"/>
    <cellStyle name="Итог 3 3 2" xfId="3455"/>
    <cellStyle name="Итог 3 3 3" xfId="3456"/>
    <cellStyle name="Итог 3 30" xfId="3457"/>
    <cellStyle name="Итог 3 31" xfId="3458"/>
    <cellStyle name="Итог 3 32" xfId="3459"/>
    <cellStyle name="Итог 3 33" xfId="3460"/>
    <cellStyle name="Итог 3 34" xfId="3461"/>
    <cellStyle name="Итог 3 35" xfId="3462"/>
    <cellStyle name="Итог 3 36" xfId="3463"/>
    <cellStyle name="Итог 3 37" xfId="3464"/>
    <cellStyle name="Итог 3 38" xfId="3465"/>
    <cellStyle name="Итог 3 39" xfId="3466"/>
    <cellStyle name="Итог 3 4" xfId="3467"/>
    <cellStyle name="Итог 3 4 2" xfId="3468"/>
    <cellStyle name="Итог 3 4 3" xfId="3469"/>
    <cellStyle name="Итог 3 40" xfId="3470"/>
    <cellStyle name="Итог 3 41" xfId="3471"/>
    <cellStyle name="Итог 3 42" xfId="3472"/>
    <cellStyle name="Итог 3 43" xfId="3473"/>
    <cellStyle name="Итог 3 44" xfId="3474"/>
    <cellStyle name="Итог 3 45" xfId="3475"/>
    <cellStyle name="Итог 3 46" xfId="3476"/>
    <cellStyle name="Итог 3 47" xfId="3477"/>
    <cellStyle name="Итог 3 48" xfId="3478"/>
    <cellStyle name="Итог 3 49" xfId="3479"/>
    <cellStyle name="Итог 3 5" xfId="3480"/>
    <cellStyle name="Итог 3 50" xfId="3481"/>
    <cellStyle name="Итог 3 51" xfId="3482"/>
    <cellStyle name="Итог 3 52" xfId="3483"/>
    <cellStyle name="Итог 3 53" xfId="3484"/>
    <cellStyle name="Итог 3 54" xfId="3485"/>
    <cellStyle name="Итог 3 55" xfId="3486"/>
    <cellStyle name="Итог 3 56" xfId="3487"/>
    <cellStyle name="Итог 3 57" xfId="3488"/>
    <cellStyle name="Итог 3 58" xfId="3489"/>
    <cellStyle name="Итог 3 59" xfId="3490"/>
    <cellStyle name="Итог 3 6" xfId="3491"/>
    <cellStyle name="Итог 3 60" xfId="3492"/>
    <cellStyle name="Итог 3 61" xfId="3493"/>
    <cellStyle name="Итог 3 62" xfId="3494"/>
    <cellStyle name="Итог 3 63" xfId="3495"/>
    <cellStyle name="Итог 3 64" xfId="3496"/>
    <cellStyle name="Итог 3 65" xfId="3497"/>
    <cellStyle name="Итог 3 66" xfId="3498"/>
    <cellStyle name="Итог 3 67" xfId="3499"/>
    <cellStyle name="Итог 3 68" xfId="3500"/>
    <cellStyle name="Итог 3 69" xfId="3501"/>
    <cellStyle name="Итог 3 7" xfId="3502"/>
    <cellStyle name="Итог 3 70" xfId="3503"/>
    <cellStyle name="Итог 3 71" xfId="3504"/>
    <cellStyle name="Итог 3 72" xfId="3505"/>
    <cellStyle name="Итог 3 73" xfId="3506"/>
    <cellStyle name="Итог 3 74" xfId="3507"/>
    <cellStyle name="Итог 3 75" xfId="3508"/>
    <cellStyle name="Итог 3 76" xfId="3509"/>
    <cellStyle name="Итог 3 77" xfId="3510"/>
    <cellStyle name="Итог 3 78" xfId="3511"/>
    <cellStyle name="Итог 3 79" xfId="3512"/>
    <cellStyle name="Итог 3 8" xfId="3513"/>
    <cellStyle name="Итог 3 80" xfId="3514"/>
    <cellStyle name="Итог 3 81" xfId="3515"/>
    <cellStyle name="Итог 3 82" xfId="3516"/>
    <cellStyle name="Итог 3 83" xfId="3517"/>
    <cellStyle name="Итог 3 84" xfId="3518"/>
    <cellStyle name="Итог 3 85" xfId="3519"/>
    <cellStyle name="Итог 3 86" xfId="3520"/>
    <cellStyle name="Итог 3 87" xfId="3521"/>
    <cellStyle name="Итог 3 88" xfId="3522"/>
    <cellStyle name="Итог 3 89" xfId="3523"/>
    <cellStyle name="Итог 3 9" xfId="3524"/>
    <cellStyle name="Итог 3 90" xfId="3525"/>
    <cellStyle name="Итог 3 91" xfId="3526"/>
    <cellStyle name="Итог 4" xfId="292"/>
    <cellStyle name="Итог 4 10" xfId="3527"/>
    <cellStyle name="Итог 4 11" xfId="3528"/>
    <cellStyle name="Итог 4 12" xfId="3529"/>
    <cellStyle name="Итог 4 13" xfId="3530"/>
    <cellStyle name="Итог 4 14" xfId="3531"/>
    <cellStyle name="Итог 4 15" xfId="3532"/>
    <cellStyle name="Итог 4 16" xfId="3533"/>
    <cellStyle name="Итог 4 17" xfId="3534"/>
    <cellStyle name="Итог 4 18" xfId="3535"/>
    <cellStyle name="Итог 4 19" xfId="3536"/>
    <cellStyle name="Итог 4 2" xfId="3537"/>
    <cellStyle name="Итог 4 2 2" xfId="3538"/>
    <cellStyle name="Итог 4 2 3" xfId="3539"/>
    <cellStyle name="Итог 4 20" xfId="3540"/>
    <cellStyle name="Итог 4 21" xfId="3541"/>
    <cellStyle name="Итог 4 22" xfId="3542"/>
    <cellStyle name="Итог 4 23" xfId="3543"/>
    <cellStyle name="Итог 4 24" xfId="3544"/>
    <cellStyle name="Итог 4 25" xfId="3545"/>
    <cellStyle name="Итог 4 26" xfId="3546"/>
    <cellStyle name="Итог 4 27" xfId="3547"/>
    <cellStyle name="Итог 4 28" xfId="3548"/>
    <cellStyle name="Итог 4 29" xfId="3549"/>
    <cellStyle name="Итог 4 3" xfId="3550"/>
    <cellStyle name="Итог 4 3 2" xfId="3551"/>
    <cellStyle name="Итог 4 3 3" xfId="3552"/>
    <cellStyle name="Итог 4 30" xfId="3553"/>
    <cellStyle name="Итог 4 31" xfId="3554"/>
    <cellStyle name="Итог 4 32" xfId="3555"/>
    <cellStyle name="Итог 4 33" xfId="3556"/>
    <cellStyle name="Итог 4 34" xfId="3557"/>
    <cellStyle name="Итог 4 35" xfId="3558"/>
    <cellStyle name="Итог 4 36" xfId="3559"/>
    <cellStyle name="Итог 4 37" xfId="3560"/>
    <cellStyle name="Итог 4 38" xfId="3561"/>
    <cellStyle name="Итог 4 39" xfId="3562"/>
    <cellStyle name="Итог 4 4" xfId="3563"/>
    <cellStyle name="Итог 4 4 2" xfId="3564"/>
    <cellStyle name="Итог 4 4 3" xfId="3565"/>
    <cellStyle name="Итог 4 40" xfId="3566"/>
    <cellStyle name="Итог 4 41" xfId="3567"/>
    <cellStyle name="Итог 4 42" xfId="3568"/>
    <cellStyle name="Итог 4 43" xfId="3569"/>
    <cellStyle name="Итог 4 44" xfId="3570"/>
    <cellStyle name="Итог 4 45" xfId="3571"/>
    <cellStyle name="Итог 4 46" xfId="3572"/>
    <cellStyle name="Итог 4 47" xfId="3573"/>
    <cellStyle name="Итог 4 48" xfId="3574"/>
    <cellStyle name="Итог 4 49" xfId="3575"/>
    <cellStyle name="Итог 4 5" xfId="3576"/>
    <cellStyle name="Итог 4 50" xfId="3577"/>
    <cellStyle name="Итог 4 51" xfId="3578"/>
    <cellStyle name="Итог 4 52" xfId="3579"/>
    <cellStyle name="Итог 4 53" xfId="3580"/>
    <cellStyle name="Итог 4 54" xfId="3581"/>
    <cellStyle name="Итог 4 55" xfId="3582"/>
    <cellStyle name="Итог 4 56" xfId="3583"/>
    <cellStyle name="Итог 4 57" xfId="3584"/>
    <cellStyle name="Итог 4 58" xfId="3585"/>
    <cellStyle name="Итог 4 59" xfId="3586"/>
    <cellStyle name="Итог 4 6" xfId="3587"/>
    <cellStyle name="Итог 4 60" xfId="3588"/>
    <cellStyle name="Итог 4 61" xfId="3589"/>
    <cellStyle name="Итог 4 62" xfId="3590"/>
    <cellStyle name="Итог 4 63" xfId="3591"/>
    <cellStyle name="Итог 4 64" xfId="3592"/>
    <cellStyle name="Итог 4 65" xfId="3593"/>
    <cellStyle name="Итог 4 66" xfId="3594"/>
    <cellStyle name="Итог 4 67" xfId="3595"/>
    <cellStyle name="Итог 4 68" xfId="3596"/>
    <cellStyle name="Итог 4 69" xfId="3597"/>
    <cellStyle name="Итог 4 7" xfId="3598"/>
    <cellStyle name="Итог 4 70" xfId="3599"/>
    <cellStyle name="Итог 4 71" xfId="3600"/>
    <cellStyle name="Итог 4 72" xfId="3601"/>
    <cellStyle name="Итог 4 73" xfId="3602"/>
    <cellStyle name="Итог 4 74" xfId="3603"/>
    <cellStyle name="Итог 4 75" xfId="3604"/>
    <cellStyle name="Итог 4 76" xfId="3605"/>
    <cellStyle name="Итог 4 77" xfId="3606"/>
    <cellStyle name="Итог 4 78" xfId="3607"/>
    <cellStyle name="Итог 4 79" xfId="3608"/>
    <cellStyle name="Итог 4 8" xfId="3609"/>
    <cellStyle name="Итог 4 80" xfId="3610"/>
    <cellStyle name="Итог 4 81" xfId="3611"/>
    <cellStyle name="Итог 4 82" xfId="3612"/>
    <cellStyle name="Итог 4 83" xfId="3613"/>
    <cellStyle name="Итог 4 84" xfId="3614"/>
    <cellStyle name="Итог 4 85" xfId="3615"/>
    <cellStyle name="Итог 4 86" xfId="3616"/>
    <cellStyle name="Итог 4 87" xfId="3617"/>
    <cellStyle name="Итог 4 88" xfId="3618"/>
    <cellStyle name="Итог 4 89" xfId="3619"/>
    <cellStyle name="Итог 4 9" xfId="3620"/>
    <cellStyle name="Итог 4 90" xfId="3621"/>
    <cellStyle name="Итог 4 91" xfId="3622"/>
    <cellStyle name="Итог 5" xfId="293"/>
    <cellStyle name="Итог 5 10" xfId="3623"/>
    <cellStyle name="Итог 5 11" xfId="3624"/>
    <cellStyle name="Итог 5 12" xfId="3625"/>
    <cellStyle name="Итог 5 13" xfId="3626"/>
    <cellStyle name="Итог 5 14" xfId="3627"/>
    <cellStyle name="Итог 5 15" xfId="3628"/>
    <cellStyle name="Итог 5 16" xfId="3629"/>
    <cellStyle name="Итог 5 17" xfId="3630"/>
    <cellStyle name="Итог 5 18" xfId="3631"/>
    <cellStyle name="Итог 5 19" xfId="3632"/>
    <cellStyle name="Итог 5 2" xfId="3633"/>
    <cellStyle name="Итог 5 2 2" xfId="3634"/>
    <cellStyle name="Итог 5 2 3" xfId="3635"/>
    <cellStyle name="Итог 5 20" xfId="3636"/>
    <cellStyle name="Итог 5 21" xfId="3637"/>
    <cellStyle name="Итог 5 22" xfId="3638"/>
    <cellStyle name="Итог 5 23" xfId="3639"/>
    <cellStyle name="Итог 5 24" xfId="3640"/>
    <cellStyle name="Итог 5 25" xfId="3641"/>
    <cellStyle name="Итог 5 26" xfId="3642"/>
    <cellStyle name="Итог 5 27" xfId="3643"/>
    <cellStyle name="Итог 5 28" xfId="3644"/>
    <cellStyle name="Итог 5 29" xfId="3645"/>
    <cellStyle name="Итог 5 3" xfId="3646"/>
    <cellStyle name="Итог 5 3 2" xfId="3647"/>
    <cellStyle name="Итог 5 3 3" xfId="3648"/>
    <cellStyle name="Итог 5 30" xfId="3649"/>
    <cellStyle name="Итог 5 31" xfId="3650"/>
    <cellStyle name="Итог 5 32" xfId="3651"/>
    <cellStyle name="Итог 5 33" xfId="3652"/>
    <cellStyle name="Итог 5 34" xfId="3653"/>
    <cellStyle name="Итог 5 35" xfId="3654"/>
    <cellStyle name="Итог 5 36" xfId="3655"/>
    <cellStyle name="Итог 5 37" xfId="3656"/>
    <cellStyle name="Итог 5 38" xfId="3657"/>
    <cellStyle name="Итог 5 39" xfId="3658"/>
    <cellStyle name="Итог 5 4" xfId="3659"/>
    <cellStyle name="Итог 5 4 2" xfId="3660"/>
    <cellStyle name="Итог 5 4 3" xfId="3661"/>
    <cellStyle name="Итог 5 40" xfId="3662"/>
    <cellStyle name="Итог 5 41" xfId="3663"/>
    <cellStyle name="Итог 5 42" xfId="3664"/>
    <cellStyle name="Итог 5 43" xfId="3665"/>
    <cellStyle name="Итог 5 44" xfId="3666"/>
    <cellStyle name="Итог 5 45" xfId="3667"/>
    <cellStyle name="Итог 5 46" xfId="3668"/>
    <cellStyle name="Итог 5 47" xfId="3669"/>
    <cellStyle name="Итог 5 48" xfId="3670"/>
    <cellStyle name="Итог 5 49" xfId="3671"/>
    <cellStyle name="Итог 5 5" xfId="3672"/>
    <cellStyle name="Итог 5 50" xfId="3673"/>
    <cellStyle name="Итог 5 51" xfId="3674"/>
    <cellStyle name="Итог 5 52" xfId="3675"/>
    <cellStyle name="Итог 5 53" xfId="3676"/>
    <cellStyle name="Итог 5 54" xfId="3677"/>
    <cellStyle name="Итог 5 55" xfId="3678"/>
    <cellStyle name="Итог 5 56" xfId="3679"/>
    <cellStyle name="Итог 5 57" xfId="3680"/>
    <cellStyle name="Итог 5 58" xfId="3681"/>
    <cellStyle name="Итог 5 59" xfId="3682"/>
    <cellStyle name="Итог 5 6" xfId="3683"/>
    <cellStyle name="Итог 5 60" xfId="3684"/>
    <cellStyle name="Итог 5 61" xfId="3685"/>
    <cellStyle name="Итог 5 62" xfId="3686"/>
    <cellStyle name="Итог 5 63" xfId="3687"/>
    <cellStyle name="Итог 5 64" xfId="3688"/>
    <cellStyle name="Итог 5 65" xfId="3689"/>
    <cellStyle name="Итог 5 66" xfId="3690"/>
    <cellStyle name="Итог 5 67" xfId="3691"/>
    <cellStyle name="Итог 5 68" xfId="3692"/>
    <cellStyle name="Итог 5 69" xfId="3693"/>
    <cellStyle name="Итог 5 7" xfId="3694"/>
    <cellStyle name="Итог 5 70" xfId="3695"/>
    <cellStyle name="Итог 5 71" xfId="3696"/>
    <cellStyle name="Итог 5 72" xfId="3697"/>
    <cellStyle name="Итог 5 73" xfId="3698"/>
    <cellStyle name="Итог 5 74" xfId="3699"/>
    <cellStyle name="Итог 5 75" xfId="3700"/>
    <cellStyle name="Итог 5 76" xfId="3701"/>
    <cellStyle name="Итог 5 77" xfId="3702"/>
    <cellStyle name="Итог 5 78" xfId="3703"/>
    <cellStyle name="Итог 5 79" xfId="3704"/>
    <cellStyle name="Итог 5 8" xfId="3705"/>
    <cellStyle name="Итог 5 80" xfId="3706"/>
    <cellStyle name="Итог 5 81" xfId="3707"/>
    <cellStyle name="Итог 5 82" xfId="3708"/>
    <cellStyle name="Итог 5 83" xfId="3709"/>
    <cellStyle name="Итог 5 84" xfId="3710"/>
    <cellStyle name="Итог 5 85" xfId="3711"/>
    <cellStyle name="Итог 5 86" xfId="3712"/>
    <cellStyle name="Итог 5 87" xfId="3713"/>
    <cellStyle name="Итог 5 88" xfId="3714"/>
    <cellStyle name="Итог 5 89" xfId="3715"/>
    <cellStyle name="Итог 5 9" xfId="3716"/>
    <cellStyle name="Итог 5 90" xfId="3717"/>
    <cellStyle name="Итог 5 91" xfId="3718"/>
    <cellStyle name="Итог 6" xfId="294"/>
    <cellStyle name="Итог 6 10" xfId="3719"/>
    <cellStyle name="Итог 6 11" xfId="3720"/>
    <cellStyle name="Итог 6 12" xfId="3721"/>
    <cellStyle name="Итог 6 13" xfId="3722"/>
    <cellStyle name="Итог 6 14" xfId="3723"/>
    <cellStyle name="Итог 6 15" xfId="3724"/>
    <cellStyle name="Итог 6 16" xfId="3725"/>
    <cellStyle name="Итог 6 17" xfId="3726"/>
    <cellStyle name="Итог 6 18" xfId="3727"/>
    <cellStyle name="Итог 6 19" xfId="3728"/>
    <cellStyle name="Итог 6 2" xfId="3729"/>
    <cellStyle name="Итог 6 2 2" xfId="3730"/>
    <cellStyle name="Итог 6 2 3" xfId="3731"/>
    <cellStyle name="Итог 6 20" xfId="3732"/>
    <cellStyle name="Итог 6 21" xfId="3733"/>
    <cellStyle name="Итог 6 22" xfId="3734"/>
    <cellStyle name="Итог 6 23" xfId="3735"/>
    <cellStyle name="Итог 6 24" xfId="3736"/>
    <cellStyle name="Итог 6 25" xfId="3737"/>
    <cellStyle name="Итог 6 26" xfId="3738"/>
    <cellStyle name="Итог 6 27" xfId="3739"/>
    <cellStyle name="Итог 6 28" xfId="3740"/>
    <cellStyle name="Итог 6 29" xfId="3741"/>
    <cellStyle name="Итог 6 3" xfId="3742"/>
    <cellStyle name="Итог 6 3 2" xfId="3743"/>
    <cellStyle name="Итог 6 3 3" xfId="3744"/>
    <cellStyle name="Итог 6 30" xfId="3745"/>
    <cellStyle name="Итог 6 31" xfId="3746"/>
    <cellStyle name="Итог 6 32" xfId="3747"/>
    <cellStyle name="Итог 6 33" xfId="3748"/>
    <cellStyle name="Итог 6 34" xfId="3749"/>
    <cellStyle name="Итог 6 35" xfId="3750"/>
    <cellStyle name="Итог 6 36" xfId="3751"/>
    <cellStyle name="Итог 6 37" xfId="3752"/>
    <cellStyle name="Итог 6 38" xfId="3753"/>
    <cellStyle name="Итог 6 39" xfId="3754"/>
    <cellStyle name="Итог 6 4" xfId="3755"/>
    <cellStyle name="Итог 6 4 2" xfId="3756"/>
    <cellStyle name="Итог 6 4 3" xfId="3757"/>
    <cellStyle name="Итог 6 40" xfId="3758"/>
    <cellStyle name="Итог 6 41" xfId="3759"/>
    <cellStyle name="Итог 6 42" xfId="3760"/>
    <cellStyle name="Итог 6 43" xfId="3761"/>
    <cellStyle name="Итог 6 44" xfId="3762"/>
    <cellStyle name="Итог 6 45" xfId="3763"/>
    <cellStyle name="Итог 6 46" xfId="3764"/>
    <cellStyle name="Итог 6 47" xfId="3765"/>
    <cellStyle name="Итог 6 48" xfId="3766"/>
    <cellStyle name="Итог 6 49" xfId="3767"/>
    <cellStyle name="Итог 6 5" xfId="3768"/>
    <cellStyle name="Итог 6 50" xfId="3769"/>
    <cellStyle name="Итог 6 51" xfId="3770"/>
    <cellStyle name="Итог 6 52" xfId="3771"/>
    <cellStyle name="Итог 6 53" xfId="3772"/>
    <cellStyle name="Итог 6 54" xfId="3773"/>
    <cellStyle name="Итог 6 55" xfId="3774"/>
    <cellStyle name="Итог 6 56" xfId="3775"/>
    <cellStyle name="Итог 6 57" xfId="3776"/>
    <cellStyle name="Итог 6 58" xfId="3777"/>
    <cellStyle name="Итог 6 59" xfId="3778"/>
    <cellStyle name="Итог 6 6" xfId="3779"/>
    <cellStyle name="Итог 6 60" xfId="3780"/>
    <cellStyle name="Итог 6 61" xfId="3781"/>
    <cellStyle name="Итог 6 62" xfId="3782"/>
    <cellStyle name="Итог 6 63" xfId="3783"/>
    <cellStyle name="Итог 6 64" xfId="3784"/>
    <cellStyle name="Итог 6 65" xfId="3785"/>
    <cellStyle name="Итог 6 66" xfId="3786"/>
    <cellStyle name="Итог 6 67" xfId="3787"/>
    <cellStyle name="Итог 6 68" xfId="3788"/>
    <cellStyle name="Итог 6 69" xfId="3789"/>
    <cellStyle name="Итог 6 7" xfId="3790"/>
    <cellStyle name="Итог 6 70" xfId="3791"/>
    <cellStyle name="Итог 6 71" xfId="3792"/>
    <cellStyle name="Итог 6 72" xfId="3793"/>
    <cellStyle name="Итог 6 73" xfId="3794"/>
    <cellStyle name="Итог 6 74" xfId="3795"/>
    <cellStyle name="Итог 6 75" xfId="3796"/>
    <cellStyle name="Итог 6 76" xfId="3797"/>
    <cellStyle name="Итог 6 77" xfId="3798"/>
    <cellStyle name="Итог 6 78" xfId="3799"/>
    <cellStyle name="Итог 6 79" xfId="3800"/>
    <cellStyle name="Итог 6 8" xfId="3801"/>
    <cellStyle name="Итог 6 80" xfId="3802"/>
    <cellStyle name="Итог 6 81" xfId="3803"/>
    <cellStyle name="Итог 6 82" xfId="3804"/>
    <cellStyle name="Итог 6 83" xfId="3805"/>
    <cellStyle name="Итог 6 84" xfId="3806"/>
    <cellStyle name="Итог 6 85" xfId="3807"/>
    <cellStyle name="Итог 6 86" xfId="3808"/>
    <cellStyle name="Итог 6 87" xfId="3809"/>
    <cellStyle name="Итог 6 88" xfId="3810"/>
    <cellStyle name="Итог 6 89" xfId="3811"/>
    <cellStyle name="Итог 6 9" xfId="3812"/>
    <cellStyle name="Итог 6 90" xfId="3813"/>
    <cellStyle name="Итог 6 91" xfId="3814"/>
    <cellStyle name="Итог 7" xfId="295"/>
    <cellStyle name="Итог 7 10" xfId="3815"/>
    <cellStyle name="Итог 7 11" xfId="3816"/>
    <cellStyle name="Итог 7 12" xfId="3817"/>
    <cellStyle name="Итог 7 13" xfId="3818"/>
    <cellStyle name="Итог 7 14" xfId="3819"/>
    <cellStyle name="Итог 7 15" xfId="3820"/>
    <cellStyle name="Итог 7 16" xfId="3821"/>
    <cellStyle name="Итог 7 17" xfId="3822"/>
    <cellStyle name="Итог 7 18" xfId="3823"/>
    <cellStyle name="Итог 7 19" xfId="3824"/>
    <cellStyle name="Итог 7 2" xfId="3825"/>
    <cellStyle name="Итог 7 2 2" xfId="3826"/>
    <cellStyle name="Итог 7 2 3" xfId="3827"/>
    <cellStyle name="Итог 7 20" xfId="3828"/>
    <cellStyle name="Итог 7 21" xfId="3829"/>
    <cellStyle name="Итог 7 22" xfId="3830"/>
    <cellStyle name="Итог 7 23" xfId="3831"/>
    <cellStyle name="Итог 7 24" xfId="3832"/>
    <cellStyle name="Итог 7 25" xfId="3833"/>
    <cellStyle name="Итог 7 26" xfId="3834"/>
    <cellStyle name="Итог 7 27" xfId="3835"/>
    <cellStyle name="Итог 7 28" xfId="3836"/>
    <cellStyle name="Итог 7 29" xfId="3837"/>
    <cellStyle name="Итог 7 3" xfId="3838"/>
    <cellStyle name="Итог 7 3 2" xfId="3839"/>
    <cellStyle name="Итог 7 3 3" xfId="3840"/>
    <cellStyle name="Итог 7 30" xfId="3841"/>
    <cellStyle name="Итог 7 31" xfId="3842"/>
    <cellStyle name="Итог 7 32" xfId="3843"/>
    <cellStyle name="Итог 7 33" xfId="3844"/>
    <cellStyle name="Итог 7 34" xfId="3845"/>
    <cellStyle name="Итог 7 35" xfId="3846"/>
    <cellStyle name="Итог 7 36" xfId="3847"/>
    <cellStyle name="Итог 7 37" xfId="3848"/>
    <cellStyle name="Итог 7 38" xfId="3849"/>
    <cellStyle name="Итог 7 39" xfId="3850"/>
    <cellStyle name="Итог 7 4" xfId="3851"/>
    <cellStyle name="Итог 7 4 2" xfId="3852"/>
    <cellStyle name="Итог 7 4 3" xfId="3853"/>
    <cellStyle name="Итог 7 40" xfId="3854"/>
    <cellStyle name="Итог 7 41" xfId="3855"/>
    <cellStyle name="Итог 7 42" xfId="3856"/>
    <cellStyle name="Итог 7 43" xfId="3857"/>
    <cellStyle name="Итог 7 44" xfId="3858"/>
    <cellStyle name="Итог 7 45" xfId="3859"/>
    <cellStyle name="Итог 7 46" xfId="3860"/>
    <cellStyle name="Итог 7 47" xfId="3861"/>
    <cellStyle name="Итог 7 48" xfId="3862"/>
    <cellStyle name="Итог 7 49" xfId="3863"/>
    <cellStyle name="Итог 7 5" xfId="3864"/>
    <cellStyle name="Итог 7 50" xfId="3865"/>
    <cellStyle name="Итог 7 51" xfId="3866"/>
    <cellStyle name="Итог 7 52" xfId="3867"/>
    <cellStyle name="Итог 7 53" xfId="3868"/>
    <cellStyle name="Итог 7 54" xfId="3869"/>
    <cellStyle name="Итог 7 55" xfId="3870"/>
    <cellStyle name="Итог 7 56" xfId="3871"/>
    <cellStyle name="Итог 7 57" xfId="3872"/>
    <cellStyle name="Итог 7 58" xfId="3873"/>
    <cellStyle name="Итог 7 59" xfId="3874"/>
    <cellStyle name="Итог 7 6" xfId="3875"/>
    <cellStyle name="Итог 7 60" xfId="3876"/>
    <cellStyle name="Итог 7 61" xfId="3877"/>
    <cellStyle name="Итог 7 62" xfId="3878"/>
    <cellStyle name="Итог 7 63" xfId="3879"/>
    <cellStyle name="Итог 7 64" xfId="3880"/>
    <cellStyle name="Итог 7 65" xfId="3881"/>
    <cellStyle name="Итог 7 66" xfId="3882"/>
    <cellStyle name="Итог 7 67" xfId="3883"/>
    <cellStyle name="Итог 7 68" xfId="3884"/>
    <cellStyle name="Итог 7 69" xfId="3885"/>
    <cellStyle name="Итог 7 7" xfId="3886"/>
    <cellStyle name="Итог 7 70" xfId="3887"/>
    <cellStyle name="Итог 7 71" xfId="3888"/>
    <cellStyle name="Итог 7 72" xfId="3889"/>
    <cellStyle name="Итог 7 73" xfId="3890"/>
    <cellStyle name="Итог 7 74" xfId="3891"/>
    <cellStyle name="Итог 7 75" xfId="3892"/>
    <cellStyle name="Итог 7 76" xfId="3893"/>
    <cellStyle name="Итог 7 77" xfId="3894"/>
    <cellStyle name="Итог 7 78" xfId="3895"/>
    <cellStyle name="Итог 7 79" xfId="3896"/>
    <cellStyle name="Итог 7 8" xfId="3897"/>
    <cellStyle name="Итог 7 80" xfId="3898"/>
    <cellStyle name="Итог 7 81" xfId="3899"/>
    <cellStyle name="Итог 7 82" xfId="3900"/>
    <cellStyle name="Итог 7 83" xfId="3901"/>
    <cellStyle name="Итог 7 84" xfId="3902"/>
    <cellStyle name="Итог 7 85" xfId="3903"/>
    <cellStyle name="Итог 7 86" xfId="3904"/>
    <cellStyle name="Итог 7 87" xfId="3905"/>
    <cellStyle name="Итог 7 88" xfId="3906"/>
    <cellStyle name="Итог 7 89" xfId="3907"/>
    <cellStyle name="Итог 7 9" xfId="3908"/>
    <cellStyle name="Итог 7 90" xfId="3909"/>
    <cellStyle name="Итог 7 91" xfId="3910"/>
    <cellStyle name="Итог 8" xfId="296"/>
    <cellStyle name="Итог 8 10" xfId="3911"/>
    <cellStyle name="Итог 8 11" xfId="3912"/>
    <cellStyle name="Итог 8 12" xfId="3913"/>
    <cellStyle name="Итог 8 13" xfId="3914"/>
    <cellStyle name="Итог 8 14" xfId="3915"/>
    <cellStyle name="Итог 8 15" xfId="3916"/>
    <cellStyle name="Итог 8 16" xfId="3917"/>
    <cellStyle name="Итог 8 17" xfId="3918"/>
    <cellStyle name="Итог 8 18" xfId="3919"/>
    <cellStyle name="Итог 8 19" xfId="3920"/>
    <cellStyle name="Итог 8 2" xfId="3921"/>
    <cellStyle name="Итог 8 2 2" xfId="3922"/>
    <cellStyle name="Итог 8 2 3" xfId="3923"/>
    <cellStyle name="Итог 8 20" xfId="3924"/>
    <cellStyle name="Итог 8 21" xfId="3925"/>
    <cellStyle name="Итог 8 22" xfId="3926"/>
    <cellStyle name="Итог 8 23" xfId="3927"/>
    <cellStyle name="Итог 8 24" xfId="3928"/>
    <cellStyle name="Итог 8 25" xfId="3929"/>
    <cellStyle name="Итог 8 26" xfId="3930"/>
    <cellStyle name="Итог 8 27" xfId="3931"/>
    <cellStyle name="Итог 8 28" xfId="3932"/>
    <cellStyle name="Итог 8 29" xfId="3933"/>
    <cellStyle name="Итог 8 3" xfId="3934"/>
    <cellStyle name="Итог 8 3 2" xfId="3935"/>
    <cellStyle name="Итог 8 3 3" xfId="3936"/>
    <cellStyle name="Итог 8 30" xfId="3937"/>
    <cellStyle name="Итог 8 31" xfId="3938"/>
    <cellStyle name="Итог 8 32" xfId="3939"/>
    <cellStyle name="Итог 8 33" xfId="3940"/>
    <cellStyle name="Итог 8 34" xfId="3941"/>
    <cellStyle name="Итог 8 35" xfId="3942"/>
    <cellStyle name="Итог 8 36" xfId="3943"/>
    <cellStyle name="Итог 8 37" xfId="3944"/>
    <cellStyle name="Итог 8 38" xfId="3945"/>
    <cellStyle name="Итог 8 39" xfId="3946"/>
    <cellStyle name="Итог 8 4" xfId="3947"/>
    <cellStyle name="Итог 8 4 2" xfId="3948"/>
    <cellStyle name="Итог 8 4 3" xfId="3949"/>
    <cellStyle name="Итог 8 40" xfId="3950"/>
    <cellStyle name="Итог 8 41" xfId="3951"/>
    <cellStyle name="Итог 8 42" xfId="3952"/>
    <cellStyle name="Итог 8 43" xfId="3953"/>
    <cellStyle name="Итог 8 44" xfId="3954"/>
    <cellStyle name="Итог 8 45" xfId="3955"/>
    <cellStyle name="Итог 8 46" xfId="3956"/>
    <cellStyle name="Итог 8 47" xfId="3957"/>
    <cellStyle name="Итог 8 48" xfId="3958"/>
    <cellStyle name="Итог 8 49" xfId="3959"/>
    <cellStyle name="Итог 8 5" xfId="3960"/>
    <cellStyle name="Итог 8 50" xfId="3961"/>
    <cellStyle name="Итог 8 51" xfId="3962"/>
    <cellStyle name="Итог 8 52" xfId="3963"/>
    <cellStyle name="Итог 8 53" xfId="3964"/>
    <cellStyle name="Итог 8 54" xfId="3965"/>
    <cellStyle name="Итог 8 55" xfId="3966"/>
    <cellStyle name="Итог 8 56" xfId="3967"/>
    <cellStyle name="Итог 8 57" xfId="3968"/>
    <cellStyle name="Итог 8 58" xfId="3969"/>
    <cellStyle name="Итог 8 59" xfId="3970"/>
    <cellStyle name="Итог 8 6" xfId="3971"/>
    <cellStyle name="Итог 8 60" xfId="3972"/>
    <cellStyle name="Итог 8 61" xfId="3973"/>
    <cellStyle name="Итог 8 62" xfId="3974"/>
    <cellStyle name="Итог 8 63" xfId="3975"/>
    <cellStyle name="Итог 8 64" xfId="3976"/>
    <cellStyle name="Итог 8 65" xfId="3977"/>
    <cellStyle name="Итог 8 66" xfId="3978"/>
    <cellStyle name="Итог 8 67" xfId="3979"/>
    <cellStyle name="Итог 8 68" xfId="3980"/>
    <cellStyle name="Итог 8 69" xfId="3981"/>
    <cellStyle name="Итог 8 7" xfId="3982"/>
    <cellStyle name="Итог 8 70" xfId="3983"/>
    <cellStyle name="Итог 8 71" xfId="3984"/>
    <cellStyle name="Итог 8 72" xfId="3985"/>
    <cellStyle name="Итог 8 73" xfId="3986"/>
    <cellStyle name="Итог 8 74" xfId="3987"/>
    <cellStyle name="Итог 8 75" xfId="3988"/>
    <cellStyle name="Итог 8 76" xfId="3989"/>
    <cellStyle name="Итог 8 77" xfId="3990"/>
    <cellStyle name="Итог 8 78" xfId="3991"/>
    <cellStyle name="Итог 8 79" xfId="3992"/>
    <cellStyle name="Итог 8 8" xfId="3993"/>
    <cellStyle name="Итог 8 80" xfId="3994"/>
    <cellStyle name="Итог 8 81" xfId="3995"/>
    <cellStyle name="Итог 8 82" xfId="3996"/>
    <cellStyle name="Итог 8 83" xfId="3997"/>
    <cellStyle name="Итог 8 84" xfId="3998"/>
    <cellStyle name="Итог 8 85" xfId="3999"/>
    <cellStyle name="Итог 8 86" xfId="4000"/>
    <cellStyle name="Итог 8 87" xfId="4001"/>
    <cellStyle name="Итог 8 88" xfId="4002"/>
    <cellStyle name="Итог 8 89" xfId="4003"/>
    <cellStyle name="Итог 8 9" xfId="4004"/>
    <cellStyle name="Итог 8 90" xfId="4005"/>
    <cellStyle name="Итог 8 91" xfId="4006"/>
    <cellStyle name="Итог 9" xfId="297"/>
    <cellStyle name="Итог 9 10" xfId="4007"/>
    <cellStyle name="Итог 9 11" xfId="4008"/>
    <cellStyle name="Итог 9 12" xfId="4009"/>
    <cellStyle name="Итог 9 13" xfId="4010"/>
    <cellStyle name="Итог 9 14" xfId="4011"/>
    <cellStyle name="Итог 9 15" xfId="4012"/>
    <cellStyle name="Итог 9 16" xfId="4013"/>
    <cellStyle name="Итог 9 17" xfId="4014"/>
    <cellStyle name="Итог 9 18" xfId="4015"/>
    <cellStyle name="Итог 9 19" xfId="4016"/>
    <cellStyle name="Итог 9 2" xfId="4017"/>
    <cellStyle name="Итог 9 2 2" xfId="4018"/>
    <cellStyle name="Итог 9 2 3" xfId="4019"/>
    <cellStyle name="Итог 9 20" xfId="4020"/>
    <cellStyle name="Итог 9 21" xfId="4021"/>
    <cellStyle name="Итог 9 22" xfId="4022"/>
    <cellStyle name="Итог 9 23" xfId="4023"/>
    <cellStyle name="Итог 9 24" xfId="4024"/>
    <cellStyle name="Итог 9 25" xfId="4025"/>
    <cellStyle name="Итог 9 26" xfId="4026"/>
    <cellStyle name="Итог 9 27" xfId="4027"/>
    <cellStyle name="Итог 9 28" xfId="4028"/>
    <cellStyle name="Итог 9 29" xfId="4029"/>
    <cellStyle name="Итог 9 3" xfId="4030"/>
    <cellStyle name="Итог 9 3 2" xfId="4031"/>
    <cellStyle name="Итог 9 3 3" xfId="4032"/>
    <cellStyle name="Итог 9 30" xfId="4033"/>
    <cellStyle name="Итог 9 31" xfId="4034"/>
    <cellStyle name="Итог 9 32" xfId="4035"/>
    <cellStyle name="Итог 9 33" xfId="4036"/>
    <cellStyle name="Итог 9 34" xfId="4037"/>
    <cellStyle name="Итог 9 35" xfId="4038"/>
    <cellStyle name="Итог 9 36" xfId="4039"/>
    <cellStyle name="Итог 9 37" xfId="4040"/>
    <cellStyle name="Итог 9 38" xfId="4041"/>
    <cellStyle name="Итог 9 39" xfId="4042"/>
    <cellStyle name="Итог 9 4" xfId="4043"/>
    <cellStyle name="Итог 9 4 2" xfId="4044"/>
    <cellStyle name="Итог 9 4 3" xfId="4045"/>
    <cellStyle name="Итог 9 40" xfId="4046"/>
    <cellStyle name="Итог 9 41" xfId="4047"/>
    <cellStyle name="Итог 9 42" xfId="4048"/>
    <cellStyle name="Итог 9 43" xfId="4049"/>
    <cellStyle name="Итог 9 44" xfId="4050"/>
    <cellStyle name="Итог 9 45" xfId="4051"/>
    <cellStyle name="Итог 9 46" xfId="4052"/>
    <cellStyle name="Итог 9 47" xfId="4053"/>
    <cellStyle name="Итог 9 48" xfId="4054"/>
    <cellStyle name="Итог 9 49" xfId="4055"/>
    <cellStyle name="Итог 9 5" xfId="4056"/>
    <cellStyle name="Итог 9 50" xfId="4057"/>
    <cellStyle name="Итог 9 51" xfId="4058"/>
    <cellStyle name="Итог 9 52" xfId="4059"/>
    <cellStyle name="Итог 9 53" xfId="4060"/>
    <cellStyle name="Итог 9 54" xfId="4061"/>
    <cellStyle name="Итог 9 55" xfId="4062"/>
    <cellStyle name="Итог 9 56" xfId="4063"/>
    <cellStyle name="Итог 9 57" xfId="4064"/>
    <cellStyle name="Итог 9 58" xfId="4065"/>
    <cellStyle name="Итог 9 59" xfId="4066"/>
    <cellStyle name="Итог 9 6" xfId="4067"/>
    <cellStyle name="Итог 9 60" xfId="4068"/>
    <cellStyle name="Итог 9 61" xfId="4069"/>
    <cellStyle name="Итог 9 62" xfId="4070"/>
    <cellStyle name="Итог 9 63" xfId="4071"/>
    <cellStyle name="Итог 9 64" xfId="4072"/>
    <cellStyle name="Итог 9 65" xfId="4073"/>
    <cellStyle name="Итог 9 66" xfId="4074"/>
    <cellStyle name="Итог 9 67" xfId="4075"/>
    <cellStyle name="Итог 9 68" xfId="4076"/>
    <cellStyle name="Итог 9 69" xfId="4077"/>
    <cellStyle name="Итог 9 7" xfId="4078"/>
    <cellStyle name="Итог 9 70" xfId="4079"/>
    <cellStyle name="Итог 9 71" xfId="4080"/>
    <cellStyle name="Итог 9 72" xfId="4081"/>
    <cellStyle name="Итог 9 73" xfId="4082"/>
    <cellStyle name="Итог 9 74" xfId="4083"/>
    <cellStyle name="Итог 9 75" xfId="4084"/>
    <cellStyle name="Итог 9 76" xfId="4085"/>
    <cellStyle name="Итог 9 77" xfId="4086"/>
    <cellStyle name="Итог 9 78" xfId="4087"/>
    <cellStyle name="Итог 9 79" xfId="4088"/>
    <cellStyle name="Итог 9 8" xfId="4089"/>
    <cellStyle name="Итог 9 80" xfId="4090"/>
    <cellStyle name="Итог 9 81" xfId="4091"/>
    <cellStyle name="Итог 9 82" xfId="4092"/>
    <cellStyle name="Итог 9 83" xfId="4093"/>
    <cellStyle name="Итог 9 84" xfId="4094"/>
    <cellStyle name="Итог 9 85" xfId="4095"/>
    <cellStyle name="Итог 9 86" xfId="4096"/>
    <cellStyle name="Итог 9 87" xfId="4097"/>
    <cellStyle name="Итог 9 88" xfId="4098"/>
    <cellStyle name="Итог 9 89" xfId="4099"/>
    <cellStyle name="Итог 9 9" xfId="4100"/>
    <cellStyle name="Итог 9 90" xfId="4101"/>
    <cellStyle name="Итог 9 91" xfId="4102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35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7"/>
    <cellStyle name="Обычный 18 2" xfId="646"/>
    <cellStyle name="Обычный 18 2 2" xfId="4103"/>
    <cellStyle name="Обычный 18 3" xfId="4104"/>
    <cellStyle name="Обычный 18 4" xfId="4105"/>
    <cellStyle name="Обычный 18 5" xfId="4106"/>
    <cellStyle name="Обычный 18 6" xfId="4107"/>
    <cellStyle name="Обычный 19" xfId="608"/>
    <cellStyle name="Обычный 19 2" xfId="614"/>
    <cellStyle name="Обычный 19 2 2" xfId="615"/>
    <cellStyle name="Обычный 19 2 2 2" xfId="4108"/>
    <cellStyle name="Обычный 19 2 2 23" xfId="639"/>
    <cellStyle name="Обычный 19 2 2 3" xfId="4109"/>
    <cellStyle name="Обычный 19 2 2 3 2" xfId="4110"/>
    <cellStyle name="Обычный 19 2 2 3 2 2" xfId="5087"/>
    <cellStyle name="Обычный 19 2 2 4" xfId="4111"/>
    <cellStyle name="Обычный 19 2 2 4 2" xfId="4112"/>
    <cellStyle name="Обычный 19 2 2 4 2 2" xfId="5088"/>
    <cellStyle name="Обычный 19 2 2 5" xfId="4113"/>
    <cellStyle name="Обычный 19 2 2 5 2" xfId="4114"/>
    <cellStyle name="Обычный 19 2 2 5 2 2" xfId="5089"/>
    <cellStyle name="Обычный 19 2 2 6" xfId="4115"/>
    <cellStyle name="Обычный 19 2 3" xfId="4116"/>
    <cellStyle name="Обычный 19 2 4" xfId="4117"/>
    <cellStyle name="Обычный 19 2 5" xfId="4118"/>
    <cellStyle name="Обычный 19 2 6" xfId="4119"/>
    <cellStyle name="Обычный 19 2 7" xfId="4120"/>
    <cellStyle name="Обычный 19 2 7 2" xfId="5090"/>
    <cellStyle name="Обычный 19 3" xfId="616"/>
    <cellStyle name="Обычный 19 3 2" xfId="4121"/>
    <cellStyle name="Обычный 19 3 3" xfId="4122"/>
    <cellStyle name="Обычный 19 3 4" xfId="4123"/>
    <cellStyle name="Обычный 19 3 5" xfId="4124"/>
    <cellStyle name="Обычный 19 3 6" xfId="4125"/>
    <cellStyle name="Обычный 19 4" xfId="4126"/>
    <cellStyle name="Обычный 19 4 2" xfId="4127"/>
    <cellStyle name="Обычный 19 5" xfId="4128"/>
    <cellStyle name="Обычный 19 6" xfId="4129"/>
    <cellStyle name="Обычный 19 7" xfId="4130"/>
    <cellStyle name="Обычный 19 8" xfId="4131"/>
    <cellStyle name="Обычный 2" xfId="3"/>
    <cellStyle name="Обычный 2 10" xfId="325"/>
    <cellStyle name="Обычный 2 11" xfId="387"/>
    <cellStyle name="Обычный 2 11 2" xfId="4132"/>
    <cellStyle name="Обычный 2 12" xfId="583"/>
    <cellStyle name="Обычный 2 13" xfId="612"/>
    <cellStyle name="Обычный 2 14" xfId="645"/>
    <cellStyle name="Обычный 2 2" xfId="4"/>
    <cellStyle name="Обычный 2 2 2" xfId="388"/>
    <cellStyle name="Обычный 2 2 2 2" xfId="638"/>
    <cellStyle name="Обычный 2 2 3" xfId="393"/>
    <cellStyle name="Обычный 2 2 4" xfId="394"/>
    <cellStyle name="Обычный 2 2 5" xfId="395"/>
    <cellStyle name="Обычный 2 2 6" xfId="598"/>
    <cellStyle name="Обычный 2 2 7" xfId="617"/>
    <cellStyle name="Обычный 2 2 8" xfId="637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19"/>
    <cellStyle name="Обычный 2 3 3 2 2 2" xfId="640"/>
    <cellStyle name="Обычный 2 3 3 2 2 2 2" xfId="4133"/>
    <cellStyle name="Обычный 2 3 3 2 2 2 3" xfId="4134"/>
    <cellStyle name="Обычный 2 3 3 2 2 2 4" xfId="4135"/>
    <cellStyle name="Обычный 2 3 3 2 2 2 5" xfId="4136"/>
    <cellStyle name="Обычный 2 3 3 2 2 2 6" xfId="4137"/>
    <cellStyle name="Обычный 2 3 3 2 2 3" xfId="641"/>
    <cellStyle name="Обычный 2 3 3 2 2 4" xfId="4138"/>
    <cellStyle name="Обычный 2 3 3 2 2 5" xfId="4139"/>
    <cellStyle name="Обычный 2 3 3 2 2 6" xfId="4140"/>
    <cellStyle name="Обычный 2 3 3 2 2 7" xfId="4141"/>
    <cellStyle name="Обычный 2 3 3 2 2 8" xfId="5091"/>
    <cellStyle name="Обычный 2 3 3 2 3" xfId="620"/>
    <cellStyle name="Обычный 2 3 3 2 3 2" xfId="4142"/>
    <cellStyle name="Обычный 2 3 3 2 3 3" xfId="4143"/>
    <cellStyle name="Обычный 2 3 3 2 3 4" xfId="4144"/>
    <cellStyle name="Обычный 2 3 3 2 3 5" xfId="4145"/>
    <cellStyle name="Обычный 2 3 3 2 3 6" xfId="4146"/>
    <cellStyle name="Обычный 2 3 3 2 4" xfId="4147"/>
    <cellStyle name="Обычный 2 3 3 2 4 2" xfId="4148"/>
    <cellStyle name="Обычный 2 3 3 2 5" xfId="4149"/>
    <cellStyle name="Обычный 2 3 3 2 6" xfId="4150"/>
    <cellStyle name="Обычный 2 3 3 2 7" xfId="4151"/>
    <cellStyle name="Обычный 2 3 3 2 8" xfId="4152"/>
    <cellStyle name="Обычный 2 3 3 3" xfId="4153"/>
    <cellStyle name="Обычный 2 3 3 3 2" xfId="4154"/>
    <cellStyle name="Обычный 2 3 3 4" xfId="4155"/>
    <cellStyle name="Обычный 2 3 3 5" xfId="4156"/>
    <cellStyle name="Обычный 2 3 3 6" xfId="4157"/>
    <cellStyle name="Обычный 2 3 3 7" xfId="4158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21"/>
    <cellStyle name="Обычный 20 2" xfId="4159"/>
    <cellStyle name="Обычный 20 2 2" xfId="4160"/>
    <cellStyle name="Обычный 20 3" xfId="4161"/>
    <cellStyle name="Обычный 20 4" xfId="4162"/>
    <cellStyle name="Обычный 20 5" xfId="4163"/>
    <cellStyle name="Обычный 20 6" xfId="4164"/>
    <cellStyle name="Обычный 21" xfId="622"/>
    <cellStyle name="Обычный 21 2" xfId="4165"/>
    <cellStyle name="Обычный 21 2 2" xfId="4166"/>
    <cellStyle name="Обычный 21 3" xfId="4167"/>
    <cellStyle name="Обычный 21 4" xfId="4168"/>
    <cellStyle name="Обычный 21 5" xfId="4169"/>
    <cellStyle name="Обычный 21 6" xfId="4170"/>
    <cellStyle name="Обычный 21 6 2" xfId="5092"/>
    <cellStyle name="Обычный 21 7" xfId="5093"/>
    <cellStyle name="Обычный 22" xfId="599"/>
    <cellStyle name="Обычный 222" xfId="623"/>
    <cellStyle name="Обычный 222 2" xfId="4171"/>
    <cellStyle name="Обычный 222 2 2" xfId="4172"/>
    <cellStyle name="Обычный 222 3" xfId="4173"/>
    <cellStyle name="Обычный 222 4" xfId="4174"/>
    <cellStyle name="Обычный 222 5" xfId="4175"/>
    <cellStyle name="Обычный 222 6" xfId="4176"/>
    <cellStyle name="Обычный 223" xfId="624"/>
    <cellStyle name="Обычный 223 2" xfId="4177"/>
    <cellStyle name="Обычный 223 2 2" xfId="4178"/>
    <cellStyle name="Обычный 223 3" xfId="4179"/>
    <cellStyle name="Обычный 223 4" xfId="4180"/>
    <cellStyle name="Обычный 223 5" xfId="4181"/>
    <cellStyle name="Обычный 223 6" xfId="4182"/>
    <cellStyle name="Обычный 23" xfId="625"/>
    <cellStyle name="Обычный 23 2" xfId="4183"/>
    <cellStyle name="Обычный 23 2 2" xfId="4184"/>
    <cellStyle name="Обычный 23 3" xfId="4185"/>
    <cellStyle name="Обычный 23 4" xfId="4186"/>
    <cellStyle name="Обычный 23 5" xfId="4187"/>
    <cellStyle name="Обычный 23 6" xfId="4188"/>
    <cellStyle name="Обычный 24" xfId="626"/>
    <cellStyle name="Обычный 24 2" xfId="4189"/>
    <cellStyle name="Обычный 24 2 2" xfId="4190"/>
    <cellStyle name="Обычный 24 3" xfId="4191"/>
    <cellStyle name="Обычный 24 4" xfId="4192"/>
    <cellStyle name="Обычный 24 5" xfId="4193"/>
    <cellStyle name="Обычный 24 6" xfId="4194"/>
    <cellStyle name="Обычный 25" xfId="627"/>
    <cellStyle name="Обычный 25 2" xfId="628"/>
    <cellStyle name="Обычный 25 3" xfId="629"/>
    <cellStyle name="Обычный 25 3 2" xfId="4195"/>
    <cellStyle name="Обычный 25 3 3" xfId="4196"/>
    <cellStyle name="Обычный 25 3 4" xfId="4197"/>
    <cellStyle name="Обычный 25 3 5" xfId="4198"/>
    <cellStyle name="Обычный 25 3 6" xfId="4199"/>
    <cellStyle name="Обычный 25 3 8" xfId="5094"/>
    <cellStyle name="Обычный 25 4" xfId="4200"/>
    <cellStyle name="Обычный 25 5" xfId="4201"/>
    <cellStyle name="Обычный 25 6" xfId="4202"/>
    <cellStyle name="Обычный 25 7" xfId="4203"/>
    <cellStyle name="Обычный 25 8" xfId="4204"/>
    <cellStyle name="Обычный 25 9" xfId="4205"/>
    <cellStyle name="Обычный 26" xfId="633"/>
    <cellStyle name="Обычный 26 2" xfId="4206"/>
    <cellStyle name="Обычный 26 3" xfId="4207"/>
    <cellStyle name="Обычный 26 4" xfId="4208"/>
    <cellStyle name="Обычный 26 5" xfId="4209"/>
    <cellStyle name="Обычный 26 6" xfId="4210"/>
    <cellStyle name="Обычный 27" xfId="634"/>
    <cellStyle name="Обычный 27 2" xfId="4211"/>
    <cellStyle name="Обычный 27 3" xfId="4212"/>
    <cellStyle name="Обычный 27 4" xfId="4213"/>
    <cellStyle name="Обычный 27 5" xfId="4214"/>
    <cellStyle name="Обычный 27 6" xfId="4215"/>
    <cellStyle name="Обычный 28" xfId="642"/>
    <cellStyle name="Обычный 28 2" xfId="4216"/>
    <cellStyle name="Обычный 28 3" xfId="4217"/>
    <cellStyle name="Обычный 28 4" xfId="4218"/>
    <cellStyle name="Обычный 28 5" xfId="4219"/>
    <cellStyle name="Обычный 28 6" xfId="4220"/>
    <cellStyle name="Обычный 29" xfId="643"/>
    <cellStyle name="Обычный 29 2" xfId="4221"/>
    <cellStyle name="Обычный 29 3" xfId="5095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30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30" xfId="644"/>
    <cellStyle name="Обычный 31" xfId="5086"/>
    <cellStyle name="Обычный 31 2" xfId="5096"/>
    <cellStyle name="Обычный 31 3" xfId="5097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6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31"/>
    <cellStyle name="Обычный 72 2" xfId="4222"/>
    <cellStyle name="Обычный 72 2 2" xfId="4223"/>
    <cellStyle name="Обычный 72 3" xfId="4224"/>
    <cellStyle name="Обычный 72 4" xfId="4225"/>
    <cellStyle name="Обычный 72 5" xfId="4226"/>
    <cellStyle name="Обычный 72 6" xfId="4227"/>
    <cellStyle name="Обычный 8" xfId="438"/>
    <cellStyle name="Обычный 9" xfId="332"/>
    <cellStyle name="Обычный_291 земля" xfId="5098"/>
    <cellStyle name="Обычный_291 имущ" xfId="5099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06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10 10" xfId="4228"/>
    <cellStyle name="Примечание 10 11" xfId="4229"/>
    <cellStyle name="Примечание 10 12" xfId="4230"/>
    <cellStyle name="Примечание 10 13" xfId="4231"/>
    <cellStyle name="Примечание 10 14" xfId="4232"/>
    <cellStyle name="Примечание 10 15" xfId="4233"/>
    <cellStyle name="Примечание 10 16" xfId="4234"/>
    <cellStyle name="Примечание 10 17" xfId="4235"/>
    <cellStyle name="Примечание 10 18" xfId="4236"/>
    <cellStyle name="Примечание 10 19" xfId="4237"/>
    <cellStyle name="Примечание 10 2" xfId="4238"/>
    <cellStyle name="Примечание 10 2 2" xfId="4239"/>
    <cellStyle name="Примечание 10 2 3" xfId="4240"/>
    <cellStyle name="Примечание 10 20" xfId="4241"/>
    <cellStyle name="Примечание 10 21" xfId="4242"/>
    <cellStyle name="Примечание 10 22" xfId="4243"/>
    <cellStyle name="Примечание 10 23" xfId="4244"/>
    <cellStyle name="Примечание 10 24" xfId="4245"/>
    <cellStyle name="Примечание 10 25" xfId="4246"/>
    <cellStyle name="Примечание 10 26" xfId="4247"/>
    <cellStyle name="Примечание 10 27" xfId="4248"/>
    <cellStyle name="Примечание 10 28" xfId="4249"/>
    <cellStyle name="Примечание 10 29" xfId="4250"/>
    <cellStyle name="Примечание 10 3" xfId="4251"/>
    <cellStyle name="Примечание 10 3 2" xfId="4252"/>
    <cellStyle name="Примечание 10 3 3" xfId="4253"/>
    <cellStyle name="Примечание 10 30" xfId="4254"/>
    <cellStyle name="Примечание 10 31" xfId="4255"/>
    <cellStyle name="Примечание 10 32" xfId="4256"/>
    <cellStyle name="Примечание 10 33" xfId="4257"/>
    <cellStyle name="Примечание 10 34" xfId="4258"/>
    <cellStyle name="Примечание 10 35" xfId="4259"/>
    <cellStyle name="Примечание 10 36" xfId="4260"/>
    <cellStyle name="Примечание 10 37" xfId="4261"/>
    <cellStyle name="Примечание 10 38" xfId="4262"/>
    <cellStyle name="Примечание 10 39" xfId="4263"/>
    <cellStyle name="Примечание 10 4" xfId="4264"/>
    <cellStyle name="Примечание 10 4 2" xfId="4265"/>
    <cellStyle name="Примечание 10 4 3" xfId="4266"/>
    <cellStyle name="Примечание 10 40" xfId="4267"/>
    <cellStyle name="Примечание 10 41" xfId="4268"/>
    <cellStyle name="Примечание 10 42" xfId="4269"/>
    <cellStyle name="Примечание 10 43" xfId="4270"/>
    <cellStyle name="Примечание 10 44" xfId="4271"/>
    <cellStyle name="Примечание 10 45" xfId="4272"/>
    <cellStyle name="Примечание 10 46" xfId="4273"/>
    <cellStyle name="Примечание 10 47" xfId="4274"/>
    <cellStyle name="Примечание 10 48" xfId="4275"/>
    <cellStyle name="Примечание 10 49" xfId="4276"/>
    <cellStyle name="Примечание 10 5" xfId="4277"/>
    <cellStyle name="Примечание 10 50" xfId="4278"/>
    <cellStyle name="Примечание 10 51" xfId="4279"/>
    <cellStyle name="Примечание 10 52" xfId="4280"/>
    <cellStyle name="Примечание 10 53" xfId="4281"/>
    <cellStyle name="Примечание 10 54" xfId="4282"/>
    <cellStyle name="Примечание 10 55" xfId="4283"/>
    <cellStyle name="Примечание 10 56" xfId="4284"/>
    <cellStyle name="Примечание 10 57" xfId="4285"/>
    <cellStyle name="Примечание 10 58" xfId="4286"/>
    <cellStyle name="Примечание 10 59" xfId="4287"/>
    <cellStyle name="Примечание 10 6" xfId="4288"/>
    <cellStyle name="Примечание 10 60" xfId="4289"/>
    <cellStyle name="Примечание 10 61" xfId="4290"/>
    <cellStyle name="Примечание 10 62" xfId="4291"/>
    <cellStyle name="Примечание 10 63" xfId="4292"/>
    <cellStyle name="Примечание 10 64" xfId="4293"/>
    <cellStyle name="Примечание 10 65" xfId="4294"/>
    <cellStyle name="Примечание 10 66" xfId="4295"/>
    <cellStyle name="Примечание 10 67" xfId="4296"/>
    <cellStyle name="Примечание 10 68" xfId="4297"/>
    <cellStyle name="Примечание 10 69" xfId="4298"/>
    <cellStyle name="Примечание 10 7" xfId="4299"/>
    <cellStyle name="Примечание 10 70" xfId="4300"/>
    <cellStyle name="Примечание 10 71" xfId="4301"/>
    <cellStyle name="Примечание 10 72" xfId="4302"/>
    <cellStyle name="Примечание 10 73" xfId="4303"/>
    <cellStyle name="Примечание 10 74" xfId="4304"/>
    <cellStyle name="Примечание 10 75" xfId="4305"/>
    <cellStyle name="Примечание 10 76" xfId="4306"/>
    <cellStyle name="Примечание 10 77" xfId="4307"/>
    <cellStyle name="Примечание 10 78" xfId="4308"/>
    <cellStyle name="Примечание 10 79" xfId="4309"/>
    <cellStyle name="Примечание 10 8" xfId="4310"/>
    <cellStyle name="Примечание 10 80" xfId="4311"/>
    <cellStyle name="Примечание 10 81" xfId="4312"/>
    <cellStyle name="Примечание 10 82" xfId="4313"/>
    <cellStyle name="Примечание 10 83" xfId="4314"/>
    <cellStyle name="Примечание 10 84" xfId="4315"/>
    <cellStyle name="Примечание 10 85" xfId="4316"/>
    <cellStyle name="Примечание 10 86" xfId="4317"/>
    <cellStyle name="Примечание 10 87" xfId="4318"/>
    <cellStyle name="Примечание 10 88" xfId="4319"/>
    <cellStyle name="Примечание 10 89" xfId="4320"/>
    <cellStyle name="Примечание 10 9" xfId="4321"/>
    <cellStyle name="Примечание 2" xfId="352"/>
    <cellStyle name="Примечание 2 10" xfId="4322"/>
    <cellStyle name="Примечание 2 11" xfId="4323"/>
    <cellStyle name="Примечание 2 12" xfId="4324"/>
    <cellStyle name="Примечание 2 13" xfId="4325"/>
    <cellStyle name="Примечание 2 14" xfId="4326"/>
    <cellStyle name="Примечание 2 15" xfId="4327"/>
    <cellStyle name="Примечание 2 16" xfId="4328"/>
    <cellStyle name="Примечание 2 17" xfId="4329"/>
    <cellStyle name="Примечание 2 18" xfId="4330"/>
    <cellStyle name="Примечание 2 19" xfId="4331"/>
    <cellStyle name="Примечание 2 2" xfId="4332"/>
    <cellStyle name="Примечание 2 2 2" xfId="4333"/>
    <cellStyle name="Примечание 2 2 3" xfId="4334"/>
    <cellStyle name="Примечание 2 20" xfId="4335"/>
    <cellStyle name="Примечание 2 21" xfId="4336"/>
    <cellStyle name="Примечание 2 22" xfId="4337"/>
    <cellStyle name="Примечание 2 23" xfId="4338"/>
    <cellStyle name="Примечание 2 24" xfId="4339"/>
    <cellStyle name="Примечание 2 25" xfId="4340"/>
    <cellStyle name="Примечание 2 26" xfId="4341"/>
    <cellStyle name="Примечание 2 27" xfId="4342"/>
    <cellStyle name="Примечание 2 28" xfId="4343"/>
    <cellStyle name="Примечание 2 29" xfId="4344"/>
    <cellStyle name="Примечание 2 3" xfId="4345"/>
    <cellStyle name="Примечание 2 3 2" xfId="4346"/>
    <cellStyle name="Примечание 2 3 3" xfId="4347"/>
    <cellStyle name="Примечание 2 30" xfId="4348"/>
    <cellStyle name="Примечание 2 31" xfId="4349"/>
    <cellStyle name="Примечание 2 32" xfId="4350"/>
    <cellStyle name="Примечание 2 33" xfId="4351"/>
    <cellStyle name="Примечание 2 34" xfId="4352"/>
    <cellStyle name="Примечание 2 35" xfId="4353"/>
    <cellStyle name="Примечание 2 36" xfId="4354"/>
    <cellStyle name="Примечание 2 37" xfId="4355"/>
    <cellStyle name="Примечание 2 38" xfId="4356"/>
    <cellStyle name="Примечание 2 39" xfId="4357"/>
    <cellStyle name="Примечание 2 4" xfId="4358"/>
    <cellStyle name="Примечание 2 4 2" xfId="4359"/>
    <cellStyle name="Примечание 2 4 3" xfId="4360"/>
    <cellStyle name="Примечание 2 40" xfId="4361"/>
    <cellStyle name="Примечание 2 41" xfId="4362"/>
    <cellStyle name="Примечание 2 42" xfId="4363"/>
    <cellStyle name="Примечание 2 43" xfId="4364"/>
    <cellStyle name="Примечание 2 44" xfId="4365"/>
    <cellStyle name="Примечание 2 45" xfId="4366"/>
    <cellStyle name="Примечание 2 46" xfId="4367"/>
    <cellStyle name="Примечание 2 47" xfId="4368"/>
    <cellStyle name="Примечание 2 48" xfId="4369"/>
    <cellStyle name="Примечание 2 49" xfId="4370"/>
    <cellStyle name="Примечание 2 5" xfId="4371"/>
    <cellStyle name="Примечание 2 50" xfId="4372"/>
    <cellStyle name="Примечание 2 51" xfId="4373"/>
    <cellStyle name="Примечание 2 52" xfId="4374"/>
    <cellStyle name="Примечание 2 53" xfId="4375"/>
    <cellStyle name="Примечание 2 54" xfId="4376"/>
    <cellStyle name="Примечание 2 55" xfId="4377"/>
    <cellStyle name="Примечание 2 56" xfId="4378"/>
    <cellStyle name="Примечание 2 57" xfId="4379"/>
    <cellStyle name="Примечание 2 58" xfId="4380"/>
    <cellStyle name="Примечание 2 59" xfId="4381"/>
    <cellStyle name="Примечание 2 6" xfId="4382"/>
    <cellStyle name="Примечание 2 60" xfId="4383"/>
    <cellStyle name="Примечание 2 61" xfId="4384"/>
    <cellStyle name="Примечание 2 62" xfId="4385"/>
    <cellStyle name="Примечание 2 63" xfId="4386"/>
    <cellStyle name="Примечание 2 64" xfId="4387"/>
    <cellStyle name="Примечание 2 65" xfId="4388"/>
    <cellStyle name="Примечание 2 66" xfId="4389"/>
    <cellStyle name="Примечание 2 67" xfId="4390"/>
    <cellStyle name="Примечание 2 68" xfId="4391"/>
    <cellStyle name="Примечание 2 69" xfId="4392"/>
    <cellStyle name="Примечание 2 7" xfId="4393"/>
    <cellStyle name="Примечание 2 70" xfId="4394"/>
    <cellStyle name="Примечание 2 71" xfId="4395"/>
    <cellStyle name="Примечание 2 72" xfId="4396"/>
    <cellStyle name="Примечание 2 73" xfId="4397"/>
    <cellStyle name="Примечание 2 74" xfId="4398"/>
    <cellStyle name="Примечание 2 75" xfId="4399"/>
    <cellStyle name="Примечание 2 76" xfId="4400"/>
    <cellStyle name="Примечание 2 77" xfId="4401"/>
    <cellStyle name="Примечание 2 78" xfId="4402"/>
    <cellStyle name="Примечание 2 79" xfId="4403"/>
    <cellStyle name="Примечание 2 8" xfId="4404"/>
    <cellStyle name="Примечание 2 80" xfId="4405"/>
    <cellStyle name="Примечание 2 81" xfId="4406"/>
    <cellStyle name="Примечание 2 82" xfId="4407"/>
    <cellStyle name="Примечание 2 83" xfId="4408"/>
    <cellStyle name="Примечание 2 84" xfId="4409"/>
    <cellStyle name="Примечание 2 85" xfId="4410"/>
    <cellStyle name="Примечание 2 86" xfId="4411"/>
    <cellStyle name="Примечание 2 87" xfId="4412"/>
    <cellStyle name="Примечание 2 88" xfId="4413"/>
    <cellStyle name="Примечание 2 89" xfId="4414"/>
    <cellStyle name="Примечание 2 9" xfId="4415"/>
    <cellStyle name="Примечание 3" xfId="353"/>
    <cellStyle name="Примечание 3 10" xfId="4416"/>
    <cellStyle name="Примечание 3 11" xfId="4417"/>
    <cellStyle name="Примечание 3 12" xfId="4418"/>
    <cellStyle name="Примечание 3 13" xfId="4419"/>
    <cellStyle name="Примечание 3 14" xfId="4420"/>
    <cellStyle name="Примечание 3 15" xfId="4421"/>
    <cellStyle name="Примечание 3 16" xfId="4422"/>
    <cellStyle name="Примечание 3 17" xfId="4423"/>
    <cellStyle name="Примечание 3 18" xfId="4424"/>
    <cellStyle name="Примечание 3 19" xfId="4425"/>
    <cellStyle name="Примечание 3 2" xfId="4426"/>
    <cellStyle name="Примечание 3 2 2" xfId="4427"/>
    <cellStyle name="Примечание 3 2 3" xfId="4428"/>
    <cellStyle name="Примечание 3 20" xfId="4429"/>
    <cellStyle name="Примечание 3 21" xfId="4430"/>
    <cellStyle name="Примечание 3 22" xfId="4431"/>
    <cellStyle name="Примечание 3 23" xfId="4432"/>
    <cellStyle name="Примечание 3 24" xfId="4433"/>
    <cellStyle name="Примечание 3 25" xfId="4434"/>
    <cellStyle name="Примечание 3 26" xfId="4435"/>
    <cellStyle name="Примечание 3 27" xfId="4436"/>
    <cellStyle name="Примечание 3 28" xfId="4437"/>
    <cellStyle name="Примечание 3 29" xfId="4438"/>
    <cellStyle name="Примечание 3 3" xfId="4439"/>
    <cellStyle name="Примечание 3 3 2" xfId="4440"/>
    <cellStyle name="Примечание 3 3 3" xfId="4441"/>
    <cellStyle name="Примечание 3 30" xfId="4442"/>
    <cellStyle name="Примечание 3 31" xfId="4443"/>
    <cellStyle name="Примечание 3 32" xfId="4444"/>
    <cellStyle name="Примечание 3 33" xfId="4445"/>
    <cellStyle name="Примечание 3 34" xfId="4446"/>
    <cellStyle name="Примечание 3 35" xfId="4447"/>
    <cellStyle name="Примечание 3 36" xfId="4448"/>
    <cellStyle name="Примечание 3 37" xfId="4449"/>
    <cellStyle name="Примечание 3 38" xfId="4450"/>
    <cellStyle name="Примечание 3 39" xfId="4451"/>
    <cellStyle name="Примечание 3 4" xfId="4452"/>
    <cellStyle name="Примечание 3 4 2" xfId="4453"/>
    <cellStyle name="Примечание 3 4 3" xfId="4454"/>
    <cellStyle name="Примечание 3 40" xfId="4455"/>
    <cellStyle name="Примечание 3 41" xfId="4456"/>
    <cellStyle name="Примечание 3 42" xfId="4457"/>
    <cellStyle name="Примечание 3 43" xfId="4458"/>
    <cellStyle name="Примечание 3 44" xfId="4459"/>
    <cellStyle name="Примечание 3 45" xfId="4460"/>
    <cellStyle name="Примечание 3 46" xfId="4461"/>
    <cellStyle name="Примечание 3 47" xfId="4462"/>
    <cellStyle name="Примечание 3 48" xfId="4463"/>
    <cellStyle name="Примечание 3 49" xfId="4464"/>
    <cellStyle name="Примечание 3 5" xfId="4465"/>
    <cellStyle name="Примечание 3 50" xfId="4466"/>
    <cellStyle name="Примечание 3 51" xfId="4467"/>
    <cellStyle name="Примечание 3 52" xfId="4468"/>
    <cellStyle name="Примечание 3 53" xfId="4469"/>
    <cellStyle name="Примечание 3 54" xfId="4470"/>
    <cellStyle name="Примечание 3 55" xfId="4471"/>
    <cellStyle name="Примечание 3 56" xfId="4472"/>
    <cellStyle name="Примечание 3 57" xfId="4473"/>
    <cellStyle name="Примечание 3 58" xfId="4474"/>
    <cellStyle name="Примечание 3 59" xfId="4475"/>
    <cellStyle name="Примечание 3 6" xfId="4476"/>
    <cellStyle name="Примечание 3 60" xfId="4477"/>
    <cellStyle name="Примечание 3 61" xfId="4478"/>
    <cellStyle name="Примечание 3 62" xfId="4479"/>
    <cellStyle name="Примечание 3 63" xfId="4480"/>
    <cellStyle name="Примечание 3 64" xfId="4481"/>
    <cellStyle name="Примечание 3 65" xfId="4482"/>
    <cellStyle name="Примечание 3 66" xfId="4483"/>
    <cellStyle name="Примечание 3 67" xfId="4484"/>
    <cellStyle name="Примечание 3 68" xfId="4485"/>
    <cellStyle name="Примечание 3 69" xfId="4486"/>
    <cellStyle name="Примечание 3 7" xfId="4487"/>
    <cellStyle name="Примечание 3 70" xfId="4488"/>
    <cellStyle name="Примечание 3 71" xfId="4489"/>
    <cellStyle name="Примечание 3 72" xfId="4490"/>
    <cellStyle name="Примечание 3 73" xfId="4491"/>
    <cellStyle name="Примечание 3 74" xfId="4492"/>
    <cellStyle name="Примечание 3 75" xfId="4493"/>
    <cellStyle name="Примечание 3 76" xfId="4494"/>
    <cellStyle name="Примечание 3 77" xfId="4495"/>
    <cellStyle name="Примечание 3 78" xfId="4496"/>
    <cellStyle name="Примечание 3 79" xfId="4497"/>
    <cellStyle name="Примечание 3 8" xfId="4498"/>
    <cellStyle name="Примечание 3 80" xfId="4499"/>
    <cellStyle name="Примечание 3 81" xfId="4500"/>
    <cellStyle name="Примечание 3 82" xfId="4501"/>
    <cellStyle name="Примечание 3 83" xfId="4502"/>
    <cellStyle name="Примечание 3 84" xfId="4503"/>
    <cellStyle name="Примечание 3 85" xfId="4504"/>
    <cellStyle name="Примечание 3 86" xfId="4505"/>
    <cellStyle name="Примечание 3 87" xfId="4506"/>
    <cellStyle name="Примечание 3 88" xfId="4507"/>
    <cellStyle name="Примечание 3 89" xfId="4508"/>
    <cellStyle name="Примечание 3 9" xfId="4509"/>
    <cellStyle name="Примечание 4" xfId="354"/>
    <cellStyle name="Примечание 4 10" xfId="4510"/>
    <cellStyle name="Примечание 4 11" xfId="4511"/>
    <cellStyle name="Примечание 4 12" xfId="4512"/>
    <cellStyle name="Примечание 4 13" xfId="4513"/>
    <cellStyle name="Примечание 4 14" xfId="4514"/>
    <cellStyle name="Примечание 4 15" xfId="4515"/>
    <cellStyle name="Примечание 4 16" xfId="4516"/>
    <cellStyle name="Примечание 4 17" xfId="4517"/>
    <cellStyle name="Примечание 4 18" xfId="4518"/>
    <cellStyle name="Примечание 4 19" xfId="4519"/>
    <cellStyle name="Примечание 4 2" xfId="4520"/>
    <cellStyle name="Примечание 4 2 2" xfId="4521"/>
    <cellStyle name="Примечание 4 2 3" xfId="4522"/>
    <cellStyle name="Примечание 4 20" xfId="4523"/>
    <cellStyle name="Примечание 4 21" xfId="4524"/>
    <cellStyle name="Примечание 4 22" xfId="4525"/>
    <cellStyle name="Примечание 4 23" xfId="4526"/>
    <cellStyle name="Примечание 4 24" xfId="4527"/>
    <cellStyle name="Примечание 4 25" xfId="4528"/>
    <cellStyle name="Примечание 4 26" xfId="4529"/>
    <cellStyle name="Примечание 4 27" xfId="4530"/>
    <cellStyle name="Примечание 4 28" xfId="4531"/>
    <cellStyle name="Примечание 4 29" xfId="4532"/>
    <cellStyle name="Примечание 4 3" xfId="4533"/>
    <cellStyle name="Примечание 4 3 2" xfId="4534"/>
    <cellStyle name="Примечание 4 3 3" xfId="4535"/>
    <cellStyle name="Примечание 4 30" xfId="4536"/>
    <cellStyle name="Примечание 4 31" xfId="4537"/>
    <cellStyle name="Примечание 4 32" xfId="4538"/>
    <cellStyle name="Примечание 4 33" xfId="4539"/>
    <cellStyle name="Примечание 4 34" xfId="4540"/>
    <cellStyle name="Примечание 4 35" xfId="4541"/>
    <cellStyle name="Примечание 4 36" xfId="4542"/>
    <cellStyle name="Примечание 4 37" xfId="4543"/>
    <cellStyle name="Примечание 4 38" xfId="4544"/>
    <cellStyle name="Примечание 4 39" xfId="4545"/>
    <cellStyle name="Примечание 4 4" xfId="4546"/>
    <cellStyle name="Примечание 4 4 2" xfId="4547"/>
    <cellStyle name="Примечание 4 4 3" xfId="4548"/>
    <cellStyle name="Примечание 4 40" xfId="4549"/>
    <cellStyle name="Примечание 4 41" xfId="4550"/>
    <cellStyle name="Примечание 4 42" xfId="4551"/>
    <cellStyle name="Примечание 4 43" xfId="4552"/>
    <cellStyle name="Примечание 4 44" xfId="4553"/>
    <cellStyle name="Примечание 4 45" xfId="4554"/>
    <cellStyle name="Примечание 4 46" xfId="4555"/>
    <cellStyle name="Примечание 4 47" xfId="4556"/>
    <cellStyle name="Примечание 4 48" xfId="4557"/>
    <cellStyle name="Примечание 4 49" xfId="4558"/>
    <cellStyle name="Примечание 4 5" xfId="4559"/>
    <cellStyle name="Примечание 4 50" xfId="4560"/>
    <cellStyle name="Примечание 4 51" xfId="4561"/>
    <cellStyle name="Примечание 4 52" xfId="4562"/>
    <cellStyle name="Примечание 4 53" xfId="4563"/>
    <cellStyle name="Примечание 4 54" xfId="4564"/>
    <cellStyle name="Примечание 4 55" xfId="4565"/>
    <cellStyle name="Примечание 4 56" xfId="4566"/>
    <cellStyle name="Примечание 4 57" xfId="4567"/>
    <cellStyle name="Примечание 4 58" xfId="4568"/>
    <cellStyle name="Примечание 4 59" xfId="4569"/>
    <cellStyle name="Примечание 4 6" xfId="4570"/>
    <cellStyle name="Примечание 4 60" xfId="4571"/>
    <cellStyle name="Примечание 4 61" xfId="4572"/>
    <cellStyle name="Примечание 4 62" xfId="4573"/>
    <cellStyle name="Примечание 4 63" xfId="4574"/>
    <cellStyle name="Примечание 4 64" xfId="4575"/>
    <cellStyle name="Примечание 4 65" xfId="4576"/>
    <cellStyle name="Примечание 4 66" xfId="4577"/>
    <cellStyle name="Примечание 4 67" xfId="4578"/>
    <cellStyle name="Примечание 4 68" xfId="4579"/>
    <cellStyle name="Примечание 4 69" xfId="4580"/>
    <cellStyle name="Примечание 4 7" xfId="4581"/>
    <cellStyle name="Примечание 4 70" xfId="4582"/>
    <cellStyle name="Примечание 4 71" xfId="4583"/>
    <cellStyle name="Примечание 4 72" xfId="4584"/>
    <cellStyle name="Примечание 4 73" xfId="4585"/>
    <cellStyle name="Примечание 4 74" xfId="4586"/>
    <cellStyle name="Примечание 4 75" xfId="4587"/>
    <cellStyle name="Примечание 4 76" xfId="4588"/>
    <cellStyle name="Примечание 4 77" xfId="4589"/>
    <cellStyle name="Примечание 4 78" xfId="4590"/>
    <cellStyle name="Примечание 4 79" xfId="4591"/>
    <cellStyle name="Примечание 4 8" xfId="4592"/>
    <cellStyle name="Примечание 4 80" xfId="4593"/>
    <cellStyle name="Примечание 4 81" xfId="4594"/>
    <cellStyle name="Примечание 4 82" xfId="4595"/>
    <cellStyle name="Примечание 4 83" xfId="4596"/>
    <cellStyle name="Примечание 4 84" xfId="4597"/>
    <cellStyle name="Примечание 4 85" xfId="4598"/>
    <cellStyle name="Примечание 4 86" xfId="4599"/>
    <cellStyle name="Примечание 4 87" xfId="4600"/>
    <cellStyle name="Примечание 4 88" xfId="4601"/>
    <cellStyle name="Примечание 4 89" xfId="4602"/>
    <cellStyle name="Примечание 4 9" xfId="4603"/>
    <cellStyle name="Примечание 5" xfId="355"/>
    <cellStyle name="Примечание 5 10" xfId="4604"/>
    <cellStyle name="Примечание 5 11" xfId="4605"/>
    <cellStyle name="Примечание 5 12" xfId="4606"/>
    <cellStyle name="Примечание 5 13" xfId="4607"/>
    <cellStyle name="Примечание 5 14" xfId="4608"/>
    <cellStyle name="Примечание 5 15" xfId="4609"/>
    <cellStyle name="Примечание 5 16" xfId="4610"/>
    <cellStyle name="Примечание 5 17" xfId="4611"/>
    <cellStyle name="Примечание 5 18" xfId="4612"/>
    <cellStyle name="Примечание 5 19" xfId="4613"/>
    <cellStyle name="Примечание 5 2" xfId="4614"/>
    <cellStyle name="Примечание 5 2 2" xfId="4615"/>
    <cellStyle name="Примечание 5 2 3" xfId="4616"/>
    <cellStyle name="Примечание 5 20" xfId="4617"/>
    <cellStyle name="Примечание 5 21" xfId="4618"/>
    <cellStyle name="Примечание 5 22" xfId="4619"/>
    <cellStyle name="Примечание 5 23" xfId="4620"/>
    <cellStyle name="Примечание 5 24" xfId="4621"/>
    <cellStyle name="Примечание 5 25" xfId="4622"/>
    <cellStyle name="Примечание 5 26" xfId="4623"/>
    <cellStyle name="Примечание 5 27" xfId="4624"/>
    <cellStyle name="Примечание 5 28" xfId="4625"/>
    <cellStyle name="Примечание 5 29" xfId="4626"/>
    <cellStyle name="Примечание 5 3" xfId="4627"/>
    <cellStyle name="Примечание 5 3 2" xfId="4628"/>
    <cellStyle name="Примечание 5 3 3" xfId="4629"/>
    <cellStyle name="Примечание 5 30" xfId="4630"/>
    <cellStyle name="Примечание 5 31" xfId="4631"/>
    <cellStyle name="Примечание 5 32" xfId="4632"/>
    <cellStyle name="Примечание 5 33" xfId="4633"/>
    <cellStyle name="Примечание 5 34" xfId="4634"/>
    <cellStyle name="Примечание 5 35" xfId="4635"/>
    <cellStyle name="Примечание 5 36" xfId="4636"/>
    <cellStyle name="Примечание 5 37" xfId="4637"/>
    <cellStyle name="Примечание 5 38" xfId="4638"/>
    <cellStyle name="Примечание 5 39" xfId="4639"/>
    <cellStyle name="Примечание 5 4" xfId="4640"/>
    <cellStyle name="Примечание 5 4 2" xfId="4641"/>
    <cellStyle name="Примечание 5 4 3" xfId="4642"/>
    <cellStyle name="Примечание 5 40" xfId="4643"/>
    <cellStyle name="Примечание 5 41" xfId="4644"/>
    <cellStyle name="Примечание 5 42" xfId="4645"/>
    <cellStyle name="Примечание 5 43" xfId="4646"/>
    <cellStyle name="Примечание 5 44" xfId="4647"/>
    <cellStyle name="Примечание 5 45" xfId="4648"/>
    <cellStyle name="Примечание 5 46" xfId="4649"/>
    <cellStyle name="Примечание 5 47" xfId="4650"/>
    <cellStyle name="Примечание 5 48" xfId="4651"/>
    <cellStyle name="Примечание 5 49" xfId="4652"/>
    <cellStyle name="Примечание 5 5" xfId="4653"/>
    <cellStyle name="Примечание 5 50" xfId="4654"/>
    <cellStyle name="Примечание 5 51" xfId="4655"/>
    <cellStyle name="Примечание 5 52" xfId="4656"/>
    <cellStyle name="Примечание 5 53" xfId="4657"/>
    <cellStyle name="Примечание 5 54" xfId="4658"/>
    <cellStyle name="Примечание 5 55" xfId="4659"/>
    <cellStyle name="Примечание 5 56" xfId="4660"/>
    <cellStyle name="Примечание 5 57" xfId="4661"/>
    <cellStyle name="Примечание 5 58" xfId="4662"/>
    <cellStyle name="Примечание 5 59" xfId="4663"/>
    <cellStyle name="Примечание 5 6" xfId="4664"/>
    <cellStyle name="Примечание 5 60" xfId="4665"/>
    <cellStyle name="Примечание 5 61" xfId="4666"/>
    <cellStyle name="Примечание 5 62" xfId="4667"/>
    <cellStyle name="Примечание 5 63" xfId="4668"/>
    <cellStyle name="Примечание 5 64" xfId="4669"/>
    <cellStyle name="Примечание 5 65" xfId="4670"/>
    <cellStyle name="Примечание 5 66" xfId="4671"/>
    <cellStyle name="Примечание 5 67" xfId="4672"/>
    <cellStyle name="Примечание 5 68" xfId="4673"/>
    <cellStyle name="Примечание 5 69" xfId="4674"/>
    <cellStyle name="Примечание 5 7" xfId="4675"/>
    <cellStyle name="Примечание 5 70" xfId="4676"/>
    <cellStyle name="Примечание 5 71" xfId="4677"/>
    <cellStyle name="Примечание 5 72" xfId="4678"/>
    <cellStyle name="Примечание 5 73" xfId="4679"/>
    <cellStyle name="Примечание 5 74" xfId="4680"/>
    <cellStyle name="Примечание 5 75" xfId="4681"/>
    <cellStyle name="Примечание 5 76" xfId="4682"/>
    <cellStyle name="Примечание 5 77" xfId="4683"/>
    <cellStyle name="Примечание 5 78" xfId="4684"/>
    <cellStyle name="Примечание 5 79" xfId="4685"/>
    <cellStyle name="Примечание 5 8" xfId="4686"/>
    <cellStyle name="Примечание 5 80" xfId="4687"/>
    <cellStyle name="Примечание 5 81" xfId="4688"/>
    <cellStyle name="Примечание 5 82" xfId="4689"/>
    <cellStyle name="Примечание 5 83" xfId="4690"/>
    <cellStyle name="Примечание 5 84" xfId="4691"/>
    <cellStyle name="Примечание 5 85" xfId="4692"/>
    <cellStyle name="Примечание 5 86" xfId="4693"/>
    <cellStyle name="Примечание 5 87" xfId="4694"/>
    <cellStyle name="Примечание 5 88" xfId="4695"/>
    <cellStyle name="Примечание 5 89" xfId="4696"/>
    <cellStyle name="Примечание 5 9" xfId="4697"/>
    <cellStyle name="Примечание 6" xfId="356"/>
    <cellStyle name="Примечание 6 10" xfId="4698"/>
    <cellStyle name="Примечание 6 11" xfId="4699"/>
    <cellStyle name="Примечание 6 12" xfId="4700"/>
    <cellStyle name="Примечание 6 13" xfId="4701"/>
    <cellStyle name="Примечание 6 14" xfId="4702"/>
    <cellStyle name="Примечание 6 15" xfId="4703"/>
    <cellStyle name="Примечание 6 16" xfId="4704"/>
    <cellStyle name="Примечание 6 17" xfId="4705"/>
    <cellStyle name="Примечание 6 18" xfId="4706"/>
    <cellStyle name="Примечание 6 19" xfId="4707"/>
    <cellStyle name="Примечание 6 2" xfId="4708"/>
    <cellStyle name="Примечание 6 2 2" xfId="4709"/>
    <cellStyle name="Примечание 6 2 3" xfId="4710"/>
    <cellStyle name="Примечание 6 20" xfId="4711"/>
    <cellStyle name="Примечание 6 21" xfId="4712"/>
    <cellStyle name="Примечание 6 22" xfId="4713"/>
    <cellStyle name="Примечание 6 23" xfId="4714"/>
    <cellStyle name="Примечание 6 24" xfId="4715"/>
    <cellStyle name="Примечание 6 25" xfId="4716"/>
    <cellStyle name="Примечание 6 26" xfId="4717"/>
    <cellStyle name="Примечание 6 27" xfId="4718"/>
    <cellStyle name="Примечание 6 28" xfId="4719"/>
    <cellStyle name="Примечание 6 29" xfId="4720"/>
    <cellStyle name="Примечание 6 3" xfId="4721"/>
    <cellStyle name="Примечание 6 3 2" xfId="4722"/>
    <cellStyle name="Примечание 6 3 3" xfId="4723"/>
    <cellStyle name="Примечание 6 30" xfId="4724"/>
    <cellStyle name="Примечание 6 31" xfId="4725"/>
    <cellStyle name="Примечание 6 32" xfId="4726"/>
    <cellStyle name="Примечание 6 33" xfId="4727"/>
    <cellStyle name="Примечание 6 34" xfId="4728"/>
    <cellStyle name="Примечание 6 35" xfId="4729"/>
    <cellStyle name="Примечание 6 36" xfId="4730"/>
    <cellStyle name="Примечание 6 37" xfId="4731"/>
    <cellStyle name="Примечание 6 38" xfId="4732"/>
    <cellStyle name="Примечание 6 39" xfId="4733"/>
    <cellStyle name="Примечание 6 4" xfId="4734"/>
    <cellStyle name="Примечание 6 4 2" xfId="4735"/>
    <cellStyle name="Примечание 6 4 3" xfId="4736"/>
    <cellStyle name="Примечание 6 40" xfId="4737"/>
    <cellStyle name="Примечание 6 41" xfId="4738"/>
    <cellStyle name="Примечание 6 42" xfId="4739"/>
    <cellStyle name="Примечание 6 43" xfId="4740"/>
    <cellStyle name="Примечание 6 44" xfId="4741"/>
    <cellStyle name="Примечание 6 45" xfId="4742"/>
    <cellStyle name="Примечание 6 46" xfId="4743"/>
    <cellStyle name="Примечание 6 47" xfId="4744"/>
    <cellStyle name="Примечание 6 48" xfId="4745"/>
    <cellStyle name="Примечание 6 49" xfId="4746"/>
    <cellStyle name="Примечание 6 5" xfId="4747"/>
    <cellStyle name="Примечание 6 50" xfId="4748"/>
    <cellStyle name="Примечание 6 51" xfId="4749"/>
    <cellStyle name="Примечание 6 52" xfId="4750"/>
    <cellStyle name="Примечание 6 53" xfId="4751"/>
    <cellStyle name="Примечание 6 54" xfId="4752"/>
    <cellStyle name="Примечание 6 55" xfId="4753"/>
    <cellStyle name="Примечание 6 56" xfId="4754"/>
    <cellStyle name="Примечание 6 57" xfId="4755"/>
    <cellStyle name="Примечание 6 58" xfId="4756"/>
    <cellStyle name="Примечание 6 59" xfId="4757"/>
    <cellStyle name="Примечание 6 6" xfId="4758"/>
    <cellStyle name="Примечание 6 60" xfId="4759"/>
    <cellStyle name="Примечание 6 61" xfId="4760"/>
    <cellStyle name="Примечание 6 62" xfId="4761"/>
    <cellStyle name="Примечание 6 63" xfId="4762"/>
    <cellStyle name="Примечание 6 64" xfId="4763"/>
    <cellStyle name="Примечание 6 65" xfId="4764"/>
    <cellStyle name="Примечание 6 66" xfId="4765"/>
    <cellStyle name="Примечание 6 67" xfId="4766"/>
    <cellStyle name="Примечание 6 68" xfId="4767"/>
    <cellStyle name="Примечание 6 69" xfId="4768"/>
    <cellStyle name="Примечание 6 7" xfId="4769"/>
    <cellStyle name="Примечание 6 70" xfId="4770"/>
    <cellStyle name="Примечание 6 71" xfId="4771"/>
    <cellStyle name="Примечание 6 72" xfId="4772"/>
    <cellStyle name="Примечание 6 73" xfId="4773"/>
    <cellStyle name="Примечание 6 74" xfId="4774"/>
    <cellStyle name="Примечание 6 75" xfId="4775"/>
    <cellStyle name="Примечание 6 76" xfId="4776"/>
    <cellStyle name="Примечание 6 77" xfId="4777"/>
    <cellStyle name="Примечание 6 78" xfId="4778"/>
    <cellStyle name="Примечание 6 79" xfId="4779"/>
    <cellStyle name="Примечание 6 8" xfId="4780"/>
    <cellStyle name="Примечание 6 80" xfId="4781"/>
    <cellStyle name="Примечание 6 81" xfId="4782"/>
    <cellStyle name="Примечание 6 82" xfId="4783"/>
    <cellStyle name="Примечание 6 83" xfId="4784"/>
    <cellStyle name="Примечание 6 84" xfId="4785"/>
    <cellStyle name="Примечание 6 85" xfId="4786"/>
    <cellStyle name="Примечание 6 86" xfId="4787"/>
    <cellStyle name="Примечание 6 87" xfId="4788"/>
    <cellStyle name="Примечание 6 88" xfId="4789"/>
    <cellStyle name="Примечание 6 89" xfId="4790"/>
    <cellStyle name="Примечание 6 9" xfId="4791"/>
    <cellStyle name="Примечание 7" xfId="357"/>
    <cellStyle name="Примечание 7 10" xfId="4792"/>
    <cellStyle name="Примечание 7 11" xfId="4793"/>
    <cellStyle name="Примечание 7 12" xfId="4794"/>
    <cellStyle name="Примечание 7 13" xfId="4795"/>
    <cellStyle name="Примечание 7 14" xfId="4796"/>
    <cellStyle name="Примечание 7 15" xfId="4797"/>
    <cellStyle name="Примечание 7 16" xfId="4798"/>
    <cellStyle name="Примечание 7 17" xfId="4799"/>
    <cellStyle name="Примечание 7 18" xfId="4800"/>
    <cellStyle name="Примечание 7 19" xfId="4801"/>
    <cellStyle name="Примечание 7 2" xfId="4802"/>
    <cellStyle name="Примечание 7 2 2" xfId="4803"/>
    <cellStyle name="Примечание 7 2 3" xfId="4804"/>
    <cellStyle name="Примечание 7 20" xfId="4805"/>
    <cellStyle name="Примечание 7 21" xfId="4806"/>
    <cellStyle name="Примечание 7 22" xfId="4807"/>
    <cellStyle name="Примечание 7 23" xfId="4808"/>
    <cellStyle name="Примечание 7 24" xfId="4809"/>
    <cellStyle name="Примечание 7 25" xfId="4810"/>
    <cellStyle name="Примечание 7 26" xfId="4811"/>
    <cellStyle name="Примечание 7 27" xfId="4812"/>
    <cellStyle name="Примечание 7 28" xfId="4813"/>
    <cellStyle name="Примечание 7 29" xfId="4814"/>
    <cellStyle name="Примечание 7 3" xfId="4815"/>
    <cellStyle name="Примечание 7 3 2" xfId="4816"/>
    <cellStyle name="Примечание 7 3 3" xfId="4817"/>
    <cellStyle name="Примечание 7 30" xfId="4818"/>
    <cellStyle name="Примечание 7 31" xfId="4819"/>
    <cellStyle name="Примечание 7 32" xfId="4820"/>
    <cellStyle name="Примечание 7 33" xfId="4821"/>
    <cellStyle name="Примечание 7 34" xfId="4822"/>
    <cellStyle name="Примечание 7 35" xfId="4823"/>
    <cellStyle name="Примечание 7 36" xfId="4824"/>
    <cellStyle name="Примечание 7 37" xfId="4825"/>
    <cellStyle name="Примечание 7 38" xfId="4826"/>
    <cellStyle name="Примечание 7 39" xfId="4827"/>
    <cellStyle name="Примечание 7 4" xfId="4828"/>
    <cellStyle name="Примечание 7 4 2" xfId="4829"/>
    <cellStyle name="Примечание 7 4 3" xfId="4830"/>
    <cellStyle name="Примечание 7 40" xfId="4831"/>
    <cellStyle name="Примечание 7 41" xfId="4832"/>
    <cellStyle name="Примечание 7 42" xfId="4833"/>
    <cellStyle name="Примечание 7 43" xfId="4834"/>
    <cellStyle name="Примечание 7 44" xfId="4835"/>
    <cellStyle name="Примечание 7 45" xfId="4836"/>
    <cellStyle name="Примечание 7 46" xfId="4837"/>
    <cellStyle name="Примечание 7 47" xfId="4838"/>
    <cellStyle name="Примечание 7 48" xfId="4839"/>
    <cellStyle name="Примечание 7 49" xfId="4840"/>
    <cellStyle name="Примечание 7 5" xfId="4841"/>
    <cellStyle name="Примечание 7 50" xfId="4842"/>
    <cellStyle name="Примечание 7 51" xfId="4843"/>
    <cellStyle name="Примечание 7 52" xfId="4844"/>
    <cellStyle name="Примечание 7 53" xfId="4845"/>
    <cellStyle name="Примечание 7 54" xfId="4846"/>
    <cellStyle name="Примечание 7 55" xfId="4847"/>
    <cellStyle name="Примечание 7 56" xfId="4848"/>
    <cellStyle name="Примечание 7 57" xfId="4849"/>
    <cellStyle name="Примечание 7 58" xfId="4850"/>
    <cellStyle name="Примечание 7 59" xfId="4851"/>
    <cellStyle name="Примечание 7 6" xfId="4852"/>
    <cellStyle name="Примечание 7 60" xfId="4853"/>
    <cellStyle name="Примечание 7 61" xfId="4854"/>
    <cellStyle name="Примечание 7 62" xfId="4855"/>
    <cellStyle name="Примечание 7 63" xfId="4856"/>
    <cellStyle name="Примечание 7 64" xfId="4857"/>
    <cellStyle name="Примечание 7 65" xfId="4858"/>
    <cellStyle name="Примечание 7 66" xfId="4859"/>
    <cellStyle name="Примечание 7 67" xfId="4860"/>
    <cellStyle name="Примечание 7 68" xfId="4861"/>
    <cellStyle name="Примечание 7 69" xfId="4862"/>
    <cellStyle name="Примечание 7 7" xfId="4863"/>
    <cellStyle name="Примечание 7 70" xfId="4864"/>
    <cellStyle name="Примечание 7 71" xfId="4865"/>
    <cellStyle name="Примечание 7 72" xfId="4866"/>
    <cellStyle name="Примечание 7 73" xfId="4867"/>
    <cellStyle name="Примечание 7 74" xfId="4868"/>
    <cellStyle name="Примечание 7 75" xfId="4869"/>
    <cellStyle name="Примечание 7 76" xfId="4870"/>
    <cellStyle name="Примечание 7 77" xfId="4871"/>
    <cellStyle name="Примечание 7 78" xfId="4872"/>
    <cellStyle name="Примечание 7 79" xfId="4873"/>
    <cellStyle name="Примечание 7 8" xfId="4874"/>
    <cellStyle name="Примечание 7 80" xfId="4875"/>
    <cellStyle name="Примечание 7 81" xfId="4876"/>
    <cellStyle name="Примечание 7 82" xfId="4877"/>
    <cellStyle name="Примечание 7 83" xfId="4878"/>
    <cellStyle name="Примечание 7 84" xfId="4879"/>
    <cellStyle name="Примечание 7 85" xfId="4880"/>
    <cellStyle name="Примечание 7 86" xfId="4881"/>
    <cellStyle name="Примечание 7 87" xfId="4882"/>
    <cellStyle name="Примечание 7 88" xfId="4883"/>
    <cellStyle name="Примечание 7 89" xfId="4884"/>
    <cellStyle name="Примечание 7 9" xfId="4885"/>
    <cellStyle name="Примечание 8" xfId="358"/>
    <cellStyle name="Примечание 8 10" xfId="4886"/>
    <cellStyle name="Примечание 8 11" xfId="4887"/>
    <cellStyle name="Примечание 8 12" xfId="4888"/>
    <cellStyle name="Примечание 8 13" xfId="4889"/>
    <cellStyle name="Примечание 8 14" xfId="4890"/>
    <cellStyle name="Примечание 8 15" xfId="4891"/>
    <cellStyle name="Примечание 8 16" xfId="4892"/>
    <cellStyle name="Примечание 8 17" xfId="4893"/>
    <cellStyle name="Примечание 8 18" xfId="4894"/>
    <cellStyle name="Примечание 8 19" xfId="4895"/>
    <cellStyle name="Примечание 8 2" xfId="4896"/>
    <cellStyle name="Примечание 8 2 2" xfId="4897"/>
    <cellStyle name="Примечание 8 2 3" xfId="4898"/>
    <cellStyle name="Примечание 8 20" xfId="4899"/>
    <cellStyle name="Примечание 8 21" xfId="4900"/>
    <cellStyle name="Примечание 8 22" xfId="4901"/>
    <cellStyle name="Примечание 8 23" xfId="4902"/>
    <cellStyle name="Примечание 8 24" xfId="4903"/>
    <cellStyle name="Примечание 8 25" xfId="4904"/>
    <cellStyle name="Примечание 8 26" xfId="4905"/>
    <cellStyle name="Примечание 8 27" xfId="4906"/>
    <cellStyle name="Примечание 8 28" xfId="4907"/>
    <cellStyle name="Примечание 8 29" xfId="4908"/>
    <cellStyle name="Примечание 8 3" xfId="4909"/>
    <cellStyle name="Примечание 8 3 2" xfId="4910"/>
    <cellStyle name="Примечание 8 3 3" xfId="4911"/>
    <cellStyle name="Примечание 8 30" xfId="4912"/>
    <cellStyle name="Примечание 8 31" xfId="4913"/>
    <cellStyle name="Примечание 8 32" xfId="4914"/>
    <cellStyle name="Примечание 8 33" xfId="4915"/>
    <cellStyle name="Примечание 8 34" xfId="4916"/>
    <cellStyle name="Примечание 8 35" xfId="4917"/>
    <cellStyle name="Примечание 8 36" xfId="4918"/>
    <cellStyle name="Примечание 8 37" xfId="4919"/>
    <cellStyle name="Примечание 8 38" xfId="4920"/>
    <cellStyle name="Примечание 8 39" xfId="4921"/>
    <cellStyle name="Примечание 8 4" xfId="4922"/>
    <cellStyle name="Примечание 8 4 2" xfId="4923"/>
    <cellStyle name="Примечание 8 4 3" xfId="4924"/>
    <cellStyle name="Примечание 8 40" xfId="4925"/>
    <cellStyle name="Примечание 8 41" xfId="4926"/>
    <cellStyle name="Примечание 8 42" xfId="4927"/>
    <cellStyle name="Примечание 8 43" xfId="4928"/>
    <cellStyle name="Примечание 8 44" xfId="4929"/>
    <cellStyle name="Примечание 8 45" xfId="4930"/>
    <cellStyle name="Примечание 8 46" xfId="4931"/>
    <cellStyle name="Примечание 8 47" xfId="4932"/>
    <cellStyle name="Примечание 8 48" xfId="4933"/>
    <cellStyle name="Примечание 8 49" xfId="4934"/>
    <cellStyle name="Примечание 8 5" xfId="4935"/>
    <cellStyle name="Примечание 8 50" xfId="4936"/>
    <cellStyle name="Примечание 8 51" xfId="4937"/>
    <cellStyle name="Примечание 8 52" xfId="4938"/>
    <cellStyle name="Примечание 8 53" xfId="4939"/>
    <cellStyle name="Примечание 8 54" xfId="4940"/>
    <cellStyle name="Примечание 8 55" xfId="4941"/>
    <cellStyle name="Примечание 8 56" xfId="4942"/>
    <cellStyle name="Примечание 8 57" xfId="4943"/>
    <cellStyle name="Примечание 8 58" xfId="4944"/>
    <cellStyle name="Примечание 8 59" xfId="4945"/>
    <cellStyle name="Примечание 8 6" xfId="4946"/>
    <cellStyle name="Примечание 8 60" xfId="4947"/>
    <cellStyle name="Примечание 8 61" xfId="4948"/>
    <cellStyle name="Примечание 8 62" xfId="4949"/>
    <cellStyle name="Примечание 8 63" xfId="4950"/>
    <cellStyle name="Примечание 8 64" xfId="4951"/>
    <cellStyle name="Примечание 8 65" xfId="4952"/>
    <cellStyle name="Примечание 8 66" xfId="4953"/>
    <cellStyle name="Примечание 8 67" xfId="4954"/>
    <cellStyle name="Примечание 8 68" xfId="4955"/>
    <cellStyle name="Примечание 8 69" xfId="4956"/>
    <cellStyle name="Примечание 8 7" xfId="4957"/>
    <cellStyle name="Примечание 8 70" xfId="4958"/>
    <cellStyle name="Примечание 8 71" xfId="4959"/>
    <cellStyle name="Примечание 8 72" xfId="4960"/>
    <cellStyle name="Примечание 8 73" xfId="4961"/>
    <cellStyle name="Примечание 8 74" xfId="4962"/>
    <cellStyle name="Примечание 8 75" xfId="4963"/>
    <cellStyle name="Примечание 8 76" xfId="4964"/>
    <cellStyle name="Примечание 8 77" xfId="4965"/>
    <cellStyle name="Примечание 8 78" xfId="4966"/>
    <cellStyle name="Примечание 8 79" xfId="4967"/>
    <cellStyle name="Примечание 8 8" xfId="4968"/>
    <cellStyle name="Примечание 8 80" xfId="4969"/>
    <cellStyle name="Примечание 8 81" xfId="4970"/>
    <cellStyle name="Примечание 8 82" xfId="4971"/>
    <cellStyle name="Примечание 8 83" xfId="4972"/>
    <cellStyle name="Примечание 8 84" xfId="4973"/>
    <cellStyle name="Примечание 8 85" xfId="4974"/>
    <cellStyle name="Примечание 8 86" xfId="4975"/>
    <cellStyle name="Примечание 8 87" xfId="4976"/>
    <cellStyle name="Примечание 8 88" xfId="4977"/>
    <cellStyle name="Примечание 8 89" xfId="4978"/>
    <cellStyle name="Примечание 8 9" xfId="4979"/>
    <cellStyle name="Примечание 9" xfId="359"/>
    <cellStyle name="Примечание 9 10" xfId="4980"/>
    <cellStyle name="Примечание 9 11" xfId="4981"/>
    <cellStyle name="Примечание 9 12" xfId="4982"/>
    <cellStyle name="Примечание 9 13" xfId="4983"/>
    <cellStyle name="Примечание 9 14" xfId="4984"/>
    <cellStyle name="Примечание 9 15" xfId="4985"/>
    <cellStyle name="Примечание 9 16" xfId="4986"/>
    <cellStyle name="Примечание 9 17" xfId="4987"/>
    <cellStyle name="Примечание 9 18" xfId="4988"/>
    <cellStyle name="Примечание 9 19" xfId="4989"/>
    <cellStyle name="Примечание 9 2" xfId="4990"/>
    <cellStyle name="Примечание 9 2 2" xfId="4991"/>
    <cellStyle name="Примечание 9 2 3" xfId="4992"/>
    <cellStyle name="Примечание 9 20" xfId="4993"/>
    <cellStyle name="Примечание 9 21" xfId="4994"/>
    <cellStyle name="Примечание 9 22" xfId="4995"/>
    <cellStyle name="Примечание 9 23" xfId="4996"/>
    <cellStyle name="Примечание 9 24" xfId="4997"/>
    <cellStyle name="Примечание 9 25" xfId="4998"/>
    <cellStyle name="Примечание 9 26" xfId="4999"/>
    <cellStyle name="Примечание 9 27" xfId="5000"/>
    <cellStyle name="Примечание 9 28" xfId="5001"/>
    <cellStyle name="Примечание 9 29" xfId="5002"/>
    <cellStyle name="Примечание 9 3" xfId="5003"/>
    <cellStyle name="Примечание 9 3 2" xfId="5004"/>
    <cellStyle name="Примечание 9 3 3" xfId="5005"/>
    <cellStyle name="Примечание 9 30" xfId="5006"/>
    <cellStyle name="Примечание 9 31" xfId="5007"/>
    <cellStyle name="Примечание 9 32" xfId="5008"/>
    <cellStyle name="Примечание 9 33" xfId="5009"/>
    <cellStyle name="Примечание 9 34" xfId="5010"/>
    <cellStyle name="Примечание 9 35" xfId="5011"/>
    <cellStyle name="Примечание 9 36" xfId="5012"/>
    <cellStyle name="Примечание 9 37" xfId="5013"/>
    <cellStyle name="Примечание 9 38" xfId="5014"/>
    <cellStyle name="Примечание 9 39" xfId="5015"/>
    <cellStyle name="Примечание 9 4" xfId="5016"/>
    <cellStyle name="Примечание 9 4 2" xfId="5017"/>
    <cellStyle name="Примечание 9 4 3" xfId="5018"/>
    <cellStyle name="Примечание 9 40" xfId="5019"/>
    <cellStyle name="Примечание 9 41" xfId="5020"/>
    <cellStyle name="Примечание 9 42" xfId="5021"/>
    <cellStyle name="Примечание 9 43" xfId="5022"/>
    <cellStyle name="Примечание 9 44" xfId="5023"/>
    <cellStyle name="Примечание 9 45" xfId="5024"/>
    <cellStyle name="Примечание 9 46" xfId="5025"/>
    <cellStyle name="Примечание 9 47" xfId="5026"/>
    <cellStyle name="Примечание 9 48" xfId="5027"/>
    <cellStyle name="Примечание 9 49" xfId="5028"/>
    <cellStyle name="Примечание 9 5" xfId="5029"/>
    <cellStyle name="Примечание 9 50" xfId="5030"/>
    <cellStyle name="Примечание 9 51" xfId="5031"/>
    <cellStyle name="Примечание 9 52" xfId="5032"/>
    <cellStyle name="Примечание 9 53" xfId="5033"/>
    <cellStyle name="Примечание 9 54" xfId="5034"/>
    <cellStyle name="Примечание 9 55" xfId="5035"/>
    <cellStyle name="Примечание 9 56" xfId="5036"/>
    <cellStyle name="Примечание 9 57" xfId="5037"/>
    <cellStyle name="Примечание 9 58" xfId="5038"/>
    <cellStyle name="Примечание 9 59" xfId="5039"/>
    <cellStyle name="Примечание 9 6" xfId="5040"/>
    <cellStyle name="Примечание 9 60" xfId="5041"/>
    <cellStyle name="Примечание 9 61" xfId="5042"/>
    <cellStyle name="Примечание 9 62" xfId="5043"/>
    <cellStyle name="Примечание 9 63" xfId="5044"/>
    <cellStyle name="Примечание 9 64" xfId="5045"/>
    <cellStyle name="Примечание 9 65" xfId="5046"/>
    <cellStyle name="Примечание 9 66" xfId="5047"/>
    <cellStyle name="Примечание 9 67" xfId="5048"/>
    <cellStyle name="Примечание 9 68" xfId="5049"/>
    <cellStyle name="Примечание 9 69" xfId="5050"/>
    <cellStyle name="Примечание 9 7" xfId="5051"/>
    <cellStyle name="Примечание 9 70" xfId="5052"/>
    <cellStyle name="Примечание 9 71" xfId="5053"/>
    <cellStyle name="Примечание 9 72" xfId="5054"/>
    <cellStyle name="Примечание 9 73" xfId="5055"/>
    <cellStyle name="Примечание 9 74" xfId="5056"/>
    <cellStyle name="Примечание 9 75" xfId="5057"/>
    <cellStyle name="Примечание 9 76" xfId="5058"/>
    <cellStyle name="Примечание 9 77" xfId="5059"/>
    <cellStyle name="Примечание 9 78" xfId="5060"/>
    <cellStyle name="Примечание 9 79" xfId="5061"/>
    <cellStyle name="Примечание 9 8" xfId="5062"/>
    <cellStyle name="Примечание 9 80" xfId="5063"/>
    <cellStyle name="Примечание 9 81" xfId="5064"/>
    <cellStyle name="Примечание 9 82" xfId="5065"/>
    <cellStyle name="Примечание 9 83" xfId="5066"/>
    <cellStyle name="Примечание 9 84" xfId="5067"/>
    <cellStyle name="Примечание 9 85" xfId="5068"/>
    <cellStyle name="Примечание 9 86" xfId="5069"/>
    <cellStyle name="Примечание 9 87" xfId="5070"/>
    <cellStyle name="Примечание 9 88" xfId="5071"/>
    <cellStyle name="Примечание 9 89" xfId="5072"/>
    <cellStyle name="Примечание 9 9" xfId="5073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32"/>
    <cellStyle name="Финансовый 10 2" xfId="5074"/>
    <cellStyle name="Финансовый 10 2 2" xfId="5075"/>
    <cellStyle name="Финансовый 10 3" xfId="5076"/>
    <cellStyle name="Финансовый 10 4" xfId="5077"/>
    <cellStyle name="Финансовый 10 5" xfId="5078"/>
    <cellStyle name="Финансовый 10 6" xfId="5079"/>
    <cellStyle name="Финансовый 10 7" xfId="5100"/>
    <cellStyle name="Финансовый 11" xfId="5101"/>
    <cellStyle name="Финансовый 12" xfId="5102"/>
    <cellStyle name="Финансовый 13" xfId="5103"/>
    <cellStyle name="Финансовый 14" xfId="5104"/>
    <cellStyle name="Финансовый 15" xfId="5105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1 2" xfId="5080"/>
    <cellStyle name="Финансовый 2 22" xfId="603"/>
    <cellStyle name="Финансовый 2 22 2" xfId="5081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5 2" xfId="5082"/>
    <cellStyle name="Финансовый 6" xfId="582"/>
    <cellStyle name="Финансовый 6 2" xfId="5083"/>
    <cellStyle name="Финансовый 7" xfId="604"/>
    <cellStyle name="Финансовый 7 2" xfId="5084"/>
    <cellStyle name="Финансовый 8" xfId="611"/>
    <cellStyle name="Финансовый 9" xfId="613"/>
    <cellStyle name="Финансовый 9 2" xfId="5085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CCFF33"/>
      <color rgb="FFCCFF99"/>
      <color rgb="FFFEBEE9"/>
      <color rgb="FFE8EC42"/>
      <color rgb="FFCCFFCC"/>
      <color rgb="FFFEF3E6"/>
      <color rgb="FFCEF3FE"/>
      <color rgb="FFB5FDB1"/>
      <color rgb="FFFBFBA7"/>
      <color rgb="FFCC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  <sheetName val="Лист1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VZ703"/>
  <sheetViews>
    <sheetView tabSelected="1" topLeftCell="B646" zoomScale="75" zoomScaleNormal="75" zoomScaleSheetLayoutView="95" workbookViewId="0">
      <selection activeCell="I657" sqref="I657:AVW657"/>
    </sheetView>
  </sheetViews>
  <sheetFormatPr defaultRowHeight="15"/>
  <cols>
    <col min="1" max="1" width="34.85546875" style="321" customWidth="1"/>
    <col min="2" max="2" width="23.140625" style="321" customWidth="1"/>
    <col min="3" max="3" width="6.28515625" style="321" customWidth="1"/>
    <col min="4" max="4" width="51" style="321" customWidth="1"/>
    <col min="5" max="5" width="16.5703125" style="321" customWidth="1"/>
    <col min="6" max="6" width="12.85546875" style="321" customWidth="1"/>
    <col min="7" max="7" width="13.28515625" style="321" customWidth="1"/>
    <col min="8" max="9" width="13.7109375" style="110" customWidth="1"/>
    <col min="10" max="11" width="13.7109375" style="115" customWidth="1"/>
    <col min="12" max="20" width="12.140625" style="321" customWidth="1"/>
    <col min="21" max="23" width="14" style="321" customWidth="1"/>
    <col min="24" max="41" width="12.140625" style="321" customWidth="1"/>
    <col min="42" max="44" width="14" style="321" customWidth="1"/>
    <col min="45" max="62" width="12.140625" style="321" customWidth="1"/>
    <col min="63" max="65" width="14" style="321" customWidth="1"/>
    <col min="66" max="83" width="12.140625" style="321" customWidth="1"/>
    <col min="84" max="86" width="14" style="321" customWidth="1"/>
    <col min="87" max="104" width="12.140625" style="321" customWidth="1"/>
    <col min="105" max="107" width="14" style="321" customWidth="1"/>
    <col min="108" max="125" width="12.140625" style="321" customWidth="1"/>
    <col min="126" max="128" width="14" style="321" customWidth="1"/>
    <col min="129" max="137" width="12.140625" style="321" customWidth="1"/>
    <col min="138" max="146" width="12.140625" style="321" hidden="1" customWidth="1"/>
    <col min="147" max="149" width="14" style="321" hidden="1" customWidth="1"/>
    <col min="150" max="158" width="12.140625" style="321" hidden="1" customWidth="1"/>
    <col min="159" max="167" width="12.140625" style="321" customWidth="1"/>
    <col min="168" max="170" width="14" style="321" customWidth="1"/>
    <col min="171" max="179" width="12.140625" style="321" customWidth="1"/>
    <col min="180" max="188" width="12.140625" style="321" hidden="1" customWidth="1"/>
    <col min="189" max="191" width="14" style="321" hidden="1" customWidth="1"/>
    <col min="192" max="200" width="12.140625" style="321" hidden="1" customWidth="1"/>
    <col min="201" max="209" width="12.140625" style="321" customWidth="1"/>
    <col min="210" max="212" width="14" style="321" customWidth="1"/>
    <col min="213" max="230" width="12.140625" style="321" customWidth="1"/>
    <col min="231" max="233" width="14" style="321" customWidth="1"/>
    <col min="234" max="251" width="12.140625" style="321" customWidth="1"/>
    <col min="252" max="254" width="14" style="321" customWidth="1"/>
    <col min="255" max="272" width="12.140625" style="321" customWidth="1"/>
    <col min="273" max="275" width="14" style="321" customWidth="1"/>
    <col min="276" max="293" width="12.140625" style="321" customWidth="1"/>
    <col min="294" max="296" width="14" style="321" customWidth="1"/>
    <col min="297" max="314" width="12.140625" style="321" customWidth="1"/>
    <col min="315" max="317" width="14" style="321" customWidth="1"/>
    <col min="318" max="335" width="12.140625" style="321" customWidth="1"/>
    <col min="336" max="338" width="14" style="321" customWidth="1"/>
    <col min="339" max="356" width="12.140625" style="321" customWidth="1"/>
    <col min="357" max="359" width="14" style="321" customWidth="1"/>
    <col min="360" max="377" width="12.140625" style="321" customWidth="1"/>
    <col min="378" max="380" width="14" style="321" customWidth="1"/>
    <col min="381" max="398" width="12.140625" style="321" customWidth="1"/>
    <col min="399" max="401" width="14" style="321" customWidth="1"/>
    <col min="402" max="419" width="12.140625" style="321" customWidth="1"/>
    <col min="420" max="422" width="14" style="321" customWidth="1"/>
    <col min="423" max="440" width="12.140625" style="321" customWidth="1"/>
    <col min="441" max="443" width="14" style="321" customWidth="1"/>
    <col min="444" max="461" width="12.140625" style="321" customWidth="1"/>
    <col min="462" max="464" width="14" style="321" customWidth="1"/>
    <col min="465" max="482" width="12.140625" style="321" customWidth="1"/>
    <col min="483" max="485" width="14" style="321" customWidth="1"/>
    <col min="486" max="503" width="12.140625" style="321" customWidth="1"/>
    <col min="504" max="506" width="14" style="321" customWidth="1"/>
    <col min="507" max="524" width="12.140625" style="321" customWidth="1"/>
    <col min="525" max="527" width="14" style="321" customWidth="1"/>
    <col min="528" max="545" width="12.140625" style="321" customWidth="1"/>
    <col min="546" max="548" width="14" style="321" customWidth="1"/>
    <col min="549" max="566" width="12.140625" style="321" customWidth="1"/>
    <col min="567" max="569" width="14" style="321" customWidth="1"/>
    <col min="570" max="578" width="12.140625" style="321" customWidth="1"/>
    <col min="579" max="587" width="12.140625" style="321" hidden="1" customWidth="1"/>
    <col min="588" max="590" width="14" style="321" hidden="1" customWidth="1"/>
    <col min="591" max="599" width="12.140625" style="321" hidden="1" customWidth="1"/>
    <col min="600" max="608" width="12.140625" style="321" customWidth="1"/>
    <col min="609" max="611" width="14" style="321" customWidth="1"/>
    <col min="612" max="629" width="12.140625" style="321" customWidth="1"/>
    <col min="630" max="632" width="14" style="321" customWidth="1"/>
    <col min="633" max="650" width="12.140625" style="321" customWidth="1"/>
    <col min="651" max="653" width="14" style="321" customWidth="1"/>
    <col min="654" max="671" width="12.140625" style="321" customWidth="1"/>
    <col min="672" max="674" width="14" style="321" customWidth="1"/>
    <col min="675" max="692" width="12.140625" style="321" customWidth="1"/>
    <col min="693" max="695" width="14" style="321" customWidth="1"/>
    <col min="696" max="713" width="12.140625" style="321" customWidth="1"/>
    <col min="714" max="716" width="14" style="321" customWidth="1"/>
    <col min="717" max="734" width="12.140625" style="321" customWidth="1"/>
    <col min="735" max="737" width="14" style="321" customWidth="1"/>
    <col min="738" max="755" width="12.140625" style="321" customWidth="1"/>
    <col min="756" max="758" width="14" style="321" customWidth="1"/>
    <col min="759" max="776" width="12.140625" style="321" customWidth="1"/>
    <col min="777" max="779" width="14" style="321" customWidth="1"/>
    <col min="780" max="797" width="12.140625" style="321" customWidth="1"/>
    <col min="798" max="800" width="14" style="321" customWidth="1"/>
    <col min="801" max="818" width="12.140625" style="321" customWidth="1"/>
    <col min="819" max="821" width="14" style="321" customWidth="1"/>
    <col min="822" max="839" width="12.140625" style="321" customWidth="1"/>
    <col min="840" max="842" width="14" style="321" customWidth="1"/>
    <col min="843" max="860" width="12.140625" style="321" customWidth="1"/>
    <col min="861" max="863" width="14" style="321" customWidth="1"/>
    <col min="864" max="881" width="12.140625" style="321" customWidth="1"/>
    <col min="882" max="884" width="14" style="321" customWidth="1"/>
    <col min="885" max="902" width="12.140625" style="321" customWidth="1"/>
    <col min="903" max="905" width="14" style="321" customWidth="1"/>
    <col min="906" max="914" width="12.140625" style="321" customWidth="1"/>
    <col min="915" max="923" width="12.140625" style="321" hidden="1" customWidth="1"/>
    <col min="924" max="926" width="14" style="321" hidden="1" customWidth="1"/>
    <col min="927" max="935" width="12.140625" style="321" hidden="1" customWidth="1"/>
    <col min="936" max="944" width="12.140625" style="321" customWidth="1"/>
    <col min="945" max="947" width="14" style="321" customWidth="1"/>
    <col min="948" max="965" width="12.140625" style="321" customWidth="1"/>
    <col min="966" max="968" width="14" style="321" customWidth="1"/>
    <col min="969" max="986" width="12.140625" style="321" customWidth="1"/>
    <col min="987" max="989" width="14" style="321" customWidth="1"/>
    <col min="990" max="1007" width="12.140625" style="321" customWidth="1"/>
    <col min="1008" max="1010" width="14" style="321" customWidth="1"/>
    <col min="1011" max="1028" width="12.140625" style="321" customWidth="1"/>
    <col min="1029" max="1031" width="14" style="321" customWidth="1"/>
    <col min="1032" max="1049" width="12.140625" style="321" customWidth="1"/>
    <col min="1050" max="1052" width="14" style="321" customWidth="1"/>
    <col min="1053" max="1070" width="12.140625" style="321" customWidth="1"/>
    <col min="1071" max="1073" width="14" style="321" customWidth="1"/>
    <col min="1074" max="1091" width="12.140625" style="321" customWidth="1"/>
    <col min="1092" max="1094" width="14" style="321" customWidth="1"/>
    <col min="1095" max="1112" width="12.140625" style="321" customWidth="1"/>
    <col min="1113" max="1115" width="14" style="321" customWidth="1"/>
    <col min="1116" max="1133" width="12.140625" style="321" customWidth="1"/>
    <col min="1134" max="1136" width="14" style="321" customWidth="1"/>
    <col min="1137" max="1154" width="12.140625" style="321" customWidth="1"/>
    <col min="1155" max="1157" width="14" style="321" customWidth="1"/>
    <col min="1158" max="1175" width="12.140625" style="321" customWidth="1"/>
    <col min="1176" max="1178" width="14" style="321" customWidth="1"/>
    <col min="1179" max="1196" width="12.140625" style="321" customWidth="1"/>
    <col min="1197" max="1199" width="14" style="321" customWidth="1"/>
    <col min="1200" max="1217" width="12.140625" style="321" customWidth="1"/>
    <col min="1218" max="1220" width="14" style="321" customWidth="1"/>
    <col min="1221" max="1238" width="12.140625" style="321" customWidth="1"/>
    <col min="1239" max="1241" width="14" style="321" customWidth="1"/>
    <col min="1242" max="1253" width="12.140625" style="321" customWidth="1"/>
    <col min="1254" max="1254" width="12.85546875" style="321" customWidth="1"/>
    <col min="1255" max="1256" width="14.28515625" style="321" customWidth="1"/>
    <col min="1257" max="1259" width="12.85546875" style="321" customWidth="1"/>
    <col min="1260" max="1262" width="14" style="321" customWidth="1"/>
    <col min="1263" max="1265" width="12.140625" style="321" customWidth="1"/>
    <col min="1266" max="1267" width="12.85546875" style="321" customWidth="1"/>
    <col min="1268" max="1268" width="14.28515625" style="321" customWidth="1"/>
    <col min="1269" max="1271" width="12.85546875" style="321" customWidth="1"/>
    <col min="1272" max="1272" width="9.140625" style="321"/>
    <col min="1273" max="1273" width="18.28515625" style="321" customWidth="1"/>
    <col min="1274" max="1274" width="9.42578125" style="321" bestFit="1" customWidth="1"/>
    <col min="1275" max="1444" width="9.140625" style="321"/>
    <col min="1445" max="1445" width="34.85546875" style="321" customWidth="1"/>
    <col min="1446" max="1446" width="23.140625" style="321" customWidth="1"/>
    <col min="1447" max="1447" width="6.28515625" style="321" customWidth="1"/>
    <col min="1448" max="1448" width="51" style="321" customWidth="1"/>
    <col min="1449" max="1449" width="16.5703125" style="321" customWidth="1"/>
    <col min="1450" max="1450" width="12.85546875" style="321" customWidth="1"/>
    <col min="1451" max="1451" width="15.5703125" style="321" customWidth="1"/>
    <col min="1452" max="1452" width="16.5703125" style="321" customWidth="1"/>
    <col min="1453" max="1453" width="17" style="321" customWidth="1"/>
    <col min="1454" max="1455" width="17.42578125" style="321" customWidth="1"/>
    <col min="1456" max="1457" width="16.5703125" style="321" customWidth="1"/>
    <col min="1458" max="1460" width="17.42578125" style="321" customWidth="1"/>
    <col min="1461" max="1462" width="16.5703125" style="321" customWidth="1"/>
    <col min="1463" max="1465" width="17.42578125" style="321" customWidth="1"/>
    <col min="1466" max="1467" width="16.5703125" style="321" customWidth="1"/>
    <col min="1468" max="1470" width="17.42578125" style="321" customWidth="1"/>
    <col min="1471" max="1471" width="15.5703125" style="321" customWidth="1"/>
    <col min="1472" max="1472" width="16.5703125" style="321" customWidth="1"/>
    <col min="1473" max="1474" width="17.42578125" style="321" customWidth="1"/>
    <col min="1475" max="1509" width="12.140625" style="321" customWidth="1"/>
    <col min="1510" max="1700" width="9.140625" style="321"/>
    <col min="1701" max="1701" width="34.85546875" style="321" customWidth="1"/>
    <col min="1702" max="1702" width="23.140625" style="321" customWidth="1"/>
    <col min="1703" max="1703" width="6.28515625" style="321" customWidth="1"/>
    <col min="1704" max="1704" width="51" style="321" customWidth="1"/>
    <col min="1705" max="1705" width="16.5703125" style="321" customWidth="1"/>
    <col min="1706" max="1706" width="12.85546875" style="321" customWidth="1"/>
    <col min="1707" max="1707" width="15.5703125" style="321" customWidth="1"/>
    <col min="1708" max="1708" width="16.5703125" style="321" customWidth="1"/>
    <col min="1709" max="1709" width="17" style="321" customWidth="1"/>
    <col min="1710" max="1711" width="17.42578125" style="321" customWidth="1"/>
    <col min="1712" max="1713" width="16.5703125" style="321" customWidth="1"/>
    <col min="1714" max="1716" width="17.42578125" style="321" customWidth="1"/>
    <col min="1717" max="1718" width="16.5703125" style="321" customWidth="1"/>
    <col min="1719" max="1721" width="17.42578125" style="321" customWidth="1"/>
    <col min="1722" max="1723" width="16.5703125" style="321" customWidth="1"/>
    <col min="1724" max="1726" width="17.42578125" style="321" customWidth="1"/>
    <col min="1727" max="1727" width="15.5703125" style="321" customWidth="1"/>
    <col min="1728" max="1728" width="16.5703125" style="321" customWidth="1"/>
    <col min="1729" max="1730" width="17.42578125" style="321" customWidth="1"/>
    <col min="1731" max="1765" width="12.140625" style="321" customWidth="1"/>
    <col min="1766" max="1956" width="9.140625" style="321"/>
    <col min="1957" max="1957" width="34.85546875" style="321" customWidth="1"/>
    <col min="1958" max="1958" width="23.140625" style="321" customWidth="1"/>
    <col min="1959" max="1959" width="6.28515625" style="321" customWidth="1"/>
    <col min="1960" max="1960" width="51" style="321" customWidth="1"/>
    <col min="1961" max="1961" width="16.5703125" style="321" customWidth="1"/>
    <col min="1962" max="1962" width="12.85546875" style="321" customWidth="1"/>
    <col min="1963" max="1963" width="15.5703125" style="321" customWidth="1"/>
    <col min="1964" max="1964" width="16.5703125" style="321" customWidth="1"/>
    <col min="1965" max="1965" width="17" style="321" customWidth="1"/>
    <col min="1966" max="1967" width="17.42578125" style="321" customWidth="1"/>
    <col min="1968" max="1969" width="16.5703125" style="321" customWidth="1"/>
    <col min="1970" max="1972" width="17.42578125" style="321" customWidth="1"/>
    <col min="1973" max="1974" width="16.5703125" style="321" customWidth="1"/>
    <col min="1975" max="1977" width="17.42578125" style="321" customWidth="1"/>
    <col min="1978" max="1979" width="16.5703125" style="321" customWidth="1"/>
    <col min="1980" max="1982" width="17.42578125" style="321" customWidth="1"/>
    <col min="1983" max="1983" width="15.5703125" style="321" customWidth="1"/>
    <col min="1984" max="1984" width="16.5703125" style="321" customWidth="1"/>
    <col min="1985" max="1986" width="17.42578125" style="321" customWidth="1"/>
    <col min="1987" max="2021" width="12.140625" style="321" customWidth="1"/>
    <col min="2022" max="2212" width="9.140625" style="321"/>
    <col min="2213" max="2213" width="34.85546875" style="321" customWidth="1"/>
    <col min="2214" max="2214" width="23.140625" style="321" customWidth="1"/>
    <col min="2215" max="2215" width="6.28515625" style="321" customWidth="1"/>
    <col min="2216" max="2216" width="51" style="321" customWidth="1"/>
    <col min="2217" max="2217" width="16.5703125" style="321" customWidth="1"/>
    <col min="2218" max="2218" width="12.85546875" style="321" customWidth="1"/>
    <col min="2219" max="2219" width="15.5703125" style="321" customWidth="1"/>
    <col min="2220" max="2220" width="16.5703125" style="321" customWidth="1"/>
    <col min="2221" max="2221" width="17" style="321" customWidth="1"/>
    <col min="2222" max="2223" width="17.42578125" style="321" customWidth="1"/>
    <col min="2224" max="2225" width="16.5703125" style="321" customWidth="1"/>
    <col min="2226" max="2228" width="17.42578125" style="321" customWidth="1"/>
    <col min="2229" max="2230" width="16.5703125" style="321" customWidth="1"/>
    <col min="2231" max="2233" width="17.42578125" style="321" customWidth="1"/>
    <col min="2234" max="2235" width="16.5703125" style="321" customWidth="1"/>
    <col min="2236" max="2238" width="17.42578125" style="321" customWidth="1"/>
    <col min="2239" max="2239" width="15.5703125" style="321" customWidth="1"/>
    <col min="2240" max="2240" width="16.5703125" style="321" customWidth="1"/>
    <col min="2241" max="2242" width="17.42578125" style="321" customWidth="1"/>
    <col min="2243" max="2277" width="12.140625" style="321" customWidth="1"/>
    <col min="2278" max="2468" width="9.140625" style="321"/>
    <col min="2469" max="2469" width="34.85546875" style="321" customWidth="1"/>
    <col min="2470" max="2470" width="23.140625" style="321" customWidth="1"/>
    <col min="2471" max="2471" width="6.28515625" style="321" customWidth="1"/>
    <col min="2472" max="2472" width="51" style="321" customWidth="1"/>
    <col min="2473" max="2473" width="16.5703125" style="321" customWidth="1"/>
    <col min="2474" max="2474" width="12.85546875" style="321" customWidth="1"/>
    <col min="2475" max="2475" width="15.5703125" style="321" customWidth="1"/>
    <col min="2476" max="2476" width="16.5703125" style="321" customWidth="1"/>
    <col min="2477" max="2477" width="17" style="321" customWidth="1"/>
    <col min="2478" max="2479" width="17.42578125" style="321" customWidth="1"/>
    <col min="2480" max="2481" width="16.5703125" style="321" customWidth="1"/>
    <col min="2482" max="2484" width="17.42578125" style="321" customWidth="1"/>
    <col min="2485" max="2486" width="16.5703125" style="321" customWidth="1"/>
    <col min="2487" max="2489" width="17.42578125" style="321" customWidth="1"/>
    <col min="2490" max="2491" width="16.5703125" style="321" customWidth="1"/>
    <col min="2492" max="2494" width="17.42578125" style="321" customWidth="1"/>
    <col min="2495" max="2495" width="15.5703125" style="321" customWidth="1"/>
    <col min="2496" max="2496" width="16.5703125" style="321" customWidth="1"/>
    <col min="2497" max="2498" width="17.42578125" style="321" customWidth="1"/>
    <col min="2499" max="2533" width="12.140625" style="321" customWidth="1"/>
    <col min="2534" max="2724" width="9.140625" style="321"/>
    <col min="2725" max="2725" width="34.85546875" style="321" customWidth="1"/>
    <col min="2726" max="2726" width="23.140625" style="321" customWidth="1"/>
    <col min="2727" max="2727" width="6.28515625" style="321" customWidth="1"/>
    <col min="2728" max="2728" width="51" style="321" customWidth="1"/>
    <col min="2729" max="2729" width="16.5703125" style="321" customWidth="1"/>
    <col min="2730" max="2730" width="12.85546875" style="321" customWidth="1"/>
    <col min="2731" max="2731" width="15.5703125" style="321" customWidth="1"/>
    <col min="2732" max="2732" width="16.5703125" style="321" customWidth="1"/>
    <col min="2733" max="2733" width="17" style="321" customWidth="1"/>
    <col min="2734" max="2735" width="17.42578125" style="321" customWidth="1"/>
    <col min="2736" max="2737" width="16.5703125" style="321" customWidth="1"/>
    <col min="2738" max="2740" width="17.42578125" style="321" customWidth="1"/>
    <col min="2741" max="2742" width="16.5703125" style="321" customWidth="1"/>
    <col min="2743" max="2745" width="17.42578125" style="321" customWidth="1"/>
    <col min="2746" max="2747" width="16.5703125" style="321" customWidth="1"/>
    <col min="2748" max="2750" width="17.42578125" style="321" customWidth="1"/>
    <col min="2751" max="2751" width="15.5703125" style="321" customWidth="1"/>
    <col min="2752" max="2752" width="16.5703125" style="321" customWidth="1"/>
    <col min="2753" max="2754" width="17.42578125" style="321" customWidth="1"/>
    <col min="2755" max="2789" width="12.140625" style="321" customWidth="1"/>
    <col min="2790" max="2980" width="9.140625" style="321"/>
    <col min="2981" max="2981" width="34.85546875" style="321" customWidth="1"/>
    <col min="2982" max="2982" width="23.140625" style="321" customWidth="1"/>
    <col min="2983" max="2983" width="6.28515625" style="321" customWidth="1"/>
    <col min="2984" max="2984" width="51" style="321" customWidth="1"/>
    <col min="2985" max="2985" width="16.5703125" style="321" customWidth="1"/>
    <col min="2986" max="2986" width="12.85546875" style="321" customWidth="1"/>
    <col min="2987" max="2987" width="15.5703125" style="321" customWidth="1"/>
    <col min="2988" max="2988" width="16.5703125" style="321" customWidth="1"/>
    <col min="2989" max="2989" width="17" style="321" customWidth="1"/>
    <col min="2990" max="2991" width="17.42578125" style="321" customWidth="1"/>
    <col min="2992" max="2993" width="16.5703125" style="321" customWidth="1"/>
    <col min="2994" max="2996" width="17.42578125" style="321" customWidth="1"/>
    <col min="2997" max="2998" width="16.5703125" style="321" customWidth="1"/>
    <col min="2999" max="3001" width="17.42578125" style="321" customWidth="1"/>
    <col min="3002" max="3003" width="16.5703125" style="321" customWidth="1"/>
    <col min="3004" max="3006" width="17.42578125" style="321" customWidth="1"/>
    <col min="3007" max="3007" width="15.5703125" style="321" customWidth="1"/>
    <col min="3008" max="3008" width="16.5703125" style="321" customWidth="1"/>
    <col min="3009" max="3010" width="17.42578125" style="321" customWidth="1"/>
    <col min="3011" max="3045" width="12.140625" style="321" customWidth="1"/>
    <col min="3046" max="3236" width="9.140625" style="321"/>
    <col min="3237" max="3237" width="34.85546875" style="321" customWidth="1"/>
    <col min="3238" max="3238" width="23.140625" style="321" customWidth="1"/>
    <col min="3239" max="3239" width="6.28515625" style="321" customWidth="1"/>
    <col min="3240" max="3240" width="51" style="321" customWidth="1"/>
    <col min="3241" max="3241" width="16.5703125" style="321" customWidth="1"/>
    <col min="3242" max="3242" width="12.85546875" style="321" customWidth="1"/>
    <col min="3243" max="3243" width="15.5703125" style="321" customWidth="1"/>
    <col min="3244" max="3244" width="16.5703125" style="321" customWidth="1"/>
    <col min="3245" max="3245" width="17" style="321" customWidth="1"/>
    <col min="3246" max="3247" width="17.42578125" style="321" customWidth="1"/>
    <col min="3248" max="3249" width="16.5703125" style="321" customWidth="1"/>
    <col min="3250" max="3252" width="17.42578125" style="321" customWidth="1"/>
    <col min="3253" max="3254" width="16.5703125" style="321" customWidth="1"/>
    <col min="3255" max="3257" width="17.42578125" style="321" customWidth="1"/>
    <col min="3258" max="3259" width="16.5703125" style="321" customWidth="1"/>
    <col min="3260" max="3262" width="17.42578125" style="321" customWidth="1"/>
    <col min="3263" max="3263" width="15.5703125" style="321" customWidth="1"/>
    <col min="3264" max="3264" width="16.5703125" style="321" customWidth="1"/>
    <col min="3265" max="3266" width="17.42578125" style="321" customWidth="1"/>
    <col min="3267" max="3301" width="12.140625" style="321" customWidth="1"/>
    <col min="3302" max="3492" width="9.140625" style="321"/>
    <col min="3493" max="3493" width="34.85546875" style="321" customWidth="1"/>
    <col min="3494" max="3494" width="23.140625" style="321" customWidth="1"/>
    <col min="3495" max="3495" width="6.28515625" style="321" customWidth="1"/>
    <col min="3496" max="3496" width="51" style="321" customWidth="1"/>
    <col min="3497" max="3497" width="16.5703125" style="321" customWidth="1"/>
    <col min="3498" max="3498" width="12.85546875" style="321" customWidth="1"/>
    <col min="3499" max="3499" width="15.5703125" style="321" customWidth="1"/>
    <col min="3500" max="3500" width="16.5703125" style="321" customWidth="1"/>
    <col min="3501" max="3501" width="17" style="321" customWidth="1"/>
    <col min="3502" max="3503" width="17.42578125" style="321" customWidth="1"/>
    <col min="3504" max="3505" width="16.5703125" style="321" customWidth="1"/>
    <col min="3506" max="3508" width="17.42578125" style="321" customWidth="1"/>
    <col min="3509" max="3510" width="16.5703125" style="321" customWidth="1"/>
    <col min="3511" max="3513" width="17.42578125" style="321" customWidth="1"/>
    <col min="3514" max="3515" width="16.5703125" style="321" customWidth="1"/>
    <col min="3516" max="3518" width="17.42578125" style="321" customWidth="1"/>
    <col min="3519" max="3519" width="15.5703125" style="321" customWidth="1"/>
    <col min="3520" max="3520" width="16.5703125" style="321" customWidth="1"/>
    <col min="3521" max="3522" width="17.42578125" style="321" customWidth="1"/>
    <col min="3523" max="3557" width="12.140625" style="321" customWidth="1"/>
    <col min="3558" max="3748" width="9.140625" style="321"/>
    <col min="3749" max="3749" width="34.85546875" style="321" customWidth="1"/>
    <col min="3750" max="3750" width="23.140625" style="321" customWidth="1"/>
    <col min="3751" max="3751" width="6.28515625" style="321" customWidth="1"/>
    <col min="3752" max="3752" width="51" style="321" customWidth="1"/>
    <col min="3753" max="3753" width="16.5703125" style="321" customWidth="1"/>
    <col min="3754" max="3754" width="12.85546875" style="321" customWidth="1"/>
    <col min="3755" max="3755" width="15.5703125" style="321" customWidth="1"/>
    <col min="3756" max="3756" width="16.5703125" style="321" customWidth="1"/>
    <col min="3757" max="3757" width="17" style="321" customWidth="1"/>
    <col min="3758" max="3759" width="17.42578125" style="321" customWidth="1"/>
    <col min="3760" max="3761" width="16.5703125" style="321" customWidth="1"/>
    <col min="3762" max="3764" width="17.42578125" style="321" customWidth="1"/>
    <col min="3765" max="3766" width="16.5703125" style="321" customWidth="1"/>
    <col min="3767" max="3769" width="17.42578125" style="321" customWidth="1"/>
    <col min="3770" max="3771" width="16.5703125" style="321" customWidth="1"/>
    <col min="3772" max="3774" width="17.42578125" style="321" customWidth="1"/>
    <col min="3775" max="3775" width="15.5703125" style="321" customWidth="1"/>
    <col min="3776" max="3776" width="16.5703125" style="321" customWidth="1"/>
    <col min="3777" max="3778" width="17.42578125" style="321" customWidth="1"/>
    <col min="3779" max="3813" width="12.140625" style="321" customWidth="1"/>
    <col min="3814" max="4004" width="9.140625" style="321"/>
    <col min="4005" max="4005" width="34.85546875" style="321" customWidth="1"/>
    <col min="4006" max="4006" width="23.140625" style="321" customWidth="1"/>
    <col min="4007" max="4007" width="6.28515625" style="321" customWidth="1"/>
    <col min="4008" max="4008" width="51" style="321" customWidth="1"/>
    <col min="4009" max="4009" width="16.5703125" style="321" customWidth="1"/>
    <col min="4010" max="4010" width="12.85546875" style="321" customWidth="1"/>
    <col min="4011" max="4011" width="15.5703125" style="321" customWidth="1"/>
    <col min="4012" max="4012" width="16.5703125" style="321" customWidth="1"/>
    <col min="4013" max="4013" width="17" style="321" customWidth="1"/>
    <col min="4014" max="4015" width="17.42578125" style="321" customWidth="1"/>
    <col min="4016" max="4017" width="16.5703125" style="321" customWidth="1"/>
    <col min="4018" max="4020" width="17.42578125" style="321" customWidth="1"/>
    <col min="4021" max="4022" width="16.5703125" style="321" customWidth="1"/>
    <col min="4023" max="4025" width="17.42578125" style="321" customWidth="1"/>
    <col min="4026" max="4027" width="16.5703125" style="321" customWidth="1"/>
    <col min="4028" max="4030" width="17.42578125" style="321" customWidth="1"/>
    <col min="4031" max="4031" width="15.5703125" style="321" customWidth="1"/>
    <col min="4032" max="4032" width="16.5703125" style="321" customWidth="1"/>
    <col min="4033" max="4034" width="17.42578125" style="321" customWidth="1"/>
    <col min="4035" max="4069" width="12.140625" style="321" customWidth="1"/>
    <col min="4070" max="4260" width="9.140625" style="321"/>
    <col min="4261" max="4261" width="34.85546875" style="321" customWidth="1"/>
    <col min="4262" max="4262" width="23.140625" style="321" customWidth="1"/>
    <col min="4263" max="4263" width="6.28515625" style="321" customWidth="1"/>
    <col min="4264" max="4264" width="51" style="321" customWidth="1"/>
    <col min="4265" max="4265" width="16.5703125" style="321" customWidth="1"/>
    <col min="4266" max="4266" width="12.85546875" style="321" customWidth="1"/>
    <col min="4267" max="4267" width="15.5703125" style="321" customWidth="1"/>
    <col min="4268" max="4268" width="16.5703125" style="321" customWidth="1"/>
    <col min="4269" max="4269" width="17" style="321" customWidth="1"/>
    <col min="4270" max="4271" width="17.42578125" style="321" customWidth="1"/>
    <col min="4272" max="4273" width="16.5703125" style="321" customWidth="1"/>
    <col min="4274" max="4276" width="17.42578125" style="321" customWidth="1"/>
    <col min="4277" max="4278" width="16.5703125" style="321" customWidth="1"/>
    <col min="4279" max="4281" width="17.42578125" style="321" customWidth="1"/>
    <col min="4282" max="4283" width="16.5703125" style="321" customWidth="1"/>
    <col min="4284" max="4286" width="17.42578125" style="321" customWidth="1"/>
    <col min="4287" max="4287" width="15.5703125" style="321" customWidth="1"/>
    <col min="4288" max="4288" width="16.5703125" style="321" customWidth="1"/>
    <col min="4289" max="4290" width="17.42578125" style="321" customWidth="1"/>
    <col min="4291" max="4325" width="12.140625" style="321" customWidth="1"/>
    <col min="4326" max="4516" width="9.140625" style="321"/>
    <col min="4517" max="4517" width="34.85546875" style="321" customWidth="1"/>
    <col min="4518" max="4518" width="23.140625" style="321" customWidth="1"/>
    <col min="4519" max="4519" width="6.28515625" style="321" customWidth="1"/>
    <col min="4520" max="4520" width="51" style="321" customWidth="1"/>
    <col min="4521" max="4521" width="16.5703125" style="321" customWidth="1"/>
    <col min="4522" max="4522" width="12.85546875" style="321" customWidth="1"/>
    <col min="4523" max="4523" width="15.5703125" style="321" customWidth="1"/>
    <col min="4524" max="4524" width="16.5703125" style="321" customWidth="1"/>
    <col min="4525" max="4525" width="17" style="321" customWidth="1"/>
    <col min="4526" max="4527" width="17.42578125" style="321" customWidth="1"/>
    <col min="4528" max="4529" width="16.5703125" style="321" customWidth="1"/>
    <col min="4530" max="4532" width="17.42578125" style="321" customWidth="1"/>
    <col min="4533" max="4534" width="16.5703125" style="321" customWidth="1"/>
    <col min="4535" max="4537" width="17.42578125" style="321" customWidth="1"/>
    <col min="4538" max="4539" width="16.5703125" style="321" customWidth="1"/>
    <col min="4540" max="4542" width="17.42578125" style="321" customWidth="1"/>
    <col min="4543" max="4543" width="15.5703125" style="321" customWidth="1"/>
    <col min="4544" max="4544" width="16.5703125" style="321" customWidth="1"/>
    <col min="4545" max="4546" width="17.42578125" style="321" customWidth="1"/>
    <col min="4547" max="4581" width="12.140625" style="321" customWidth="1"/>
    <col min="4582" max="4772" width="9.140625" style="321"/>
    <col min="4773" max="4773" width="34.85546875" style="321" customWidth="1"/>
    <col min="4774" max="4774" width="23.140625" style="321" customWidth="1"/>
    <col min="4775" max="4775" width="6.28515625" style="321" customWidth="1"/>
    <col min="4776" max="4776" width="51" style="321" customWidth="1"/>
    <col min="4777" max="4777" width="16.5703125" style="321" customWidth="1"/>
    <col min="4778" max="4778" width="12.85546875" style="321" customWidth="1"/>
    <col min="4779" max="4779" width="15.5703125" style="321" customWidth="1"/>
    <col min="4780" max="4780" width="16.5703125" style="321" customWidth="1"/>
    <col min="4781" max="4781" width="17" style="321" customWidth="1"/>
    <col min="4782" max="4783" width="17.42578125" style="321" customWidth="1"/>
    <col min="4784" max="4785" width="16.5703125" style="321" customWidth="1"/>
    <col min="4786" max="4788" width="17.42578125" style="321" customWidth="1"/>
    <col min="4789" max="4790" width="16.5703125" style="321" customWidth="1"/>
    <col min="4791" max="4793" width="17.42578125" style="321" customWidth="1"/>
    <col min="4794" max="4795" width="16.5703125" style="321" customWidth="1"/>
    <col min="4796" max="4798" width="17.42578125" style="321" customWidth="1"/>
    <col min="4799" max="4799" width="15.5703125" style="321" customWidth="1"/>
    <col min="4800" max="4800" width="16.5703125" style="321" customWidth="1"/>
    <col min="4801" max="4802" width="17.42578125" style="321" customWidth="1"/>
    <col min="4803" max="4837" width="12.140625" style="321" customWidth="1"/>
    <col min="4838" max="5028" width="9.140625" style="321"/>
    <col min="5029" max="5029" width="34.85546875" style="321" customWidth="1"/>
    <col min="5030" max="5030" width="23.140625" style="321" customWidth="1"/>
    <col min="5031" max="5031" width="6.28515625" style="321" customWidth="1"/>
    <col min="5032" max="5032" width="51" style="321" customWidth="1"/>
    <col min="5033" max="5033" width="16.5703125" style="321" customWidth="1"/>
    <col min="5034" max="5034" width="12.85546875" style="321" customWidth="1"/>
    <col min="5035" max="5035" width="15.5703125" style="321" customWidth="1"/>
    <col min="5036" max="5036" width="16.5703125" style="321" customWidth="1"/>
    <col min="5037" max="5037" width="17" style="321" customWidth="1"/>
    <col min="5038" max="5039" width="17.42578125" style="321" customWidth="1"/>
    <col min="5040" max="5041" width="16.5703125" style="321" customWidth="1"/>
    <col min="5042" max="5044" width="17.42578125" style="321" customWidth="1"/>
    <col min="5045" max="5046" width="16.5703125" style="321" customWidth="1"/>
    <col min="5047" max="5049" width="17.42578125" style="321" customWidth="1"/>
    <col min="5050" max="5051" width="16.5703125" style="321" customWidth="1"/>
    <col min="5052" max="5054" width="17.42578125" style="321" customWidth="1"/>
    <col min="5055" max="5055" width="15.5703125" style="321" customWidth="1"/>
    <col min="5056" max="5056" width="16.5703125" style="321" customWidth="1"/>
    <col min="5057" max="5058" width="17.42578125" style="321" customWidth="1"/>
    <col min="5059" max="5093" width="12.140625" style="321" customWidth="1"/>
    <col min="5094" max="5284" width="9.140625" style="321"/>
    <col min="5285" max="5285" width="34.85546875" style="321" customWidth="1"/>
    <col min="5286" max="5286" width="23.140625" style="321" customWidth="1"/>
    <col min="5287" max="5287" width="6.28515625" style="321" customWidth="1"/>
    <col min="5288" max="5288" width="51" style="321" customWidth="1"/>
    <col min="5289" max="5289" width="16.5703125" style="321" customWidth="1"/>
    <col min="5290" max="5290" width="12.85546875" style="321" customWidth="1"/>
    <col min="5291" max="5291" width="15.5703125" style="321" customWidth="1"/>
    <col min="5292" max="5292" width="16.5703125" style="321" customWidth="1"/>
    <col min="5293" max="5293" width="17" style="321" customWidth="1"/>
    <col min="5294" max="5295" width="17.42578125" style="321" customWidth="1"/>
    <col min="5296" max="5297" width="16.5703125" style="321" customWidth="1"/>
    <col min="5298" max="5300" width="17.42578125" style="321" customWidth="1"/>
    <col min="5301" max="5302" width="16.5703125" style="321" customWidth="1"/>
    <col min="5303" max="5305" width="17.42578125" style="321" customWidth="1"/>
    <col min="5306" max="5307" width="16.5703125" style="321" customWidth="1"/>
    <col min="5308" max="5310" width="17.42578125" style="321" customWidth="1"/>
    <col min="5311" max="5311" width="15.5703125" style="321" customWidth="1"/>
    <col min="5312" max="5312" width="16.5703125" style="321" customWidth="1"/>
    <col min="5313" max="5314" width="17.42578125" style="321" customWidth="1"/>
    <col min="5315" max="5349" width="12.140625" style="321" customWidth="1"/>
    <col min="5350" max="5540" width="9.140625" style="321"/>
    <col min="5541" max="5541" width="34.85546875" style="321" customWidth="1"/>
    <col min="5542" max="5542" width="23.140625" style="321" customWidth="1"/>
    <col min="5543" max="5543" width="6.28515625" style="321" customWidth="1"/>
    <col min="5544" max="5544" width="51" style="321" customWidth="1"/>
    <col min="5545" max="5545" width="16.5703125" style="321" customWidth="1"/>
    <col min="5546" max="5546" width="12.85546875" style="321" customWidth="1"/>
    <col min="5547" max="5547" width="15.5703125" style="321" customWidth="1"/>
    <col min="5548" max="5548" width="16.5703125" style="321" customWidth="1"/>
    <col min="5549" max="5549" width="17" style="321" customWidth="1"/>
    <col min="5550" max="5551" width="17.42578125" style="321" customWidth="1"/>
    <col min="5552" max="5553" width="16.5703125" style="321" customWidth="1"/>
    <col min="5554" max="5556" width="17.42578125" style="321" customWidth="1"/>
    <col min="5557" max="5558" width="16.5703125" style="321" customWidth="1"/>
    <col min="5559" max="5561" width="17.42578125" style="321" customWidth="1"/>
    <col min="5562" max="5563" width="16.5703125" style="321" customWidth="1"/>
    <col min="5564" max="5566" width="17.42578125" style="321" customWidth="1"/>
    <col min="5567" max="5567" width="15.5703125" style="321" customWidth="1"/>
    <col min="5568" max="5568" width="16.5703125" style="321" customWidth="1"/>
    <col min="5569" max="5570" width="17.42578125" style="321" customWidth="1"/>
    <col min="5571" max="5605" width="12.140625" style="321" customWidth="1"/>
    <col min="5606" max="5796" width="9.140625" style="321"/>
    <col min="5797" max="5797" width="34.85546875" style="321" customWidth="1"/>
    <col min="5798" max="5798" width="23.140625" style="321" customWidth="1"/>
    <col min="5799" max="5799" width="6.28515625" style="321" customWidth="1"/>
    <col min="5800" max="5800" width="51" style="321" customWidth="1"/>
    <col min="5801" max="5801" width="16.5703125" style="321" customWidth="1"/>
    <col min="5802" max="5802" width="12.85546875" style="321" customWidth="1"/>
    <col min="5803" max="5803" width="15.5703125" style="321" customWidth="1"/>
    <col min="5804" max="5804" width="16.5703125" style="321" customWidth="1"/>
    <col min="5805" max="5805" width="17" style="321" customWidth="1"/>
    <col min="5806" max="5807" width="17.42578125" style="321" customWidth="1"/>
    <col min="5808" max="5809" width="16.5703125" style="321" customWidth="1"/>
    <col min="5810" max="5812" width="17.42578125" style="321" customWidth="1"/>
    <col min="5813" max="5814" width="16.5703125" style="321" customWidth="1"/>
    <col min="5815" max="5817" width="17.42578125" style="321" customWidth="1"/>
    <col min="5818" max="5819" width="16.5703125" style="321" customWidth="1"/>
    <col min="5820" max="5822" width="17.42578125" style="321" customWidth="1"/>
    <col min="5823" max="5823" width="15.5703125" style="321" customWidth="1"/>
    <col min="5824" max="5824" width="16.5703125" style="321" customWidth="1"/>
    <col min="5825" max="5826" width="17.42578125" style="321" customWidth="1"/>
    <col min="5827" max="5861" width="12.140625" style="321" customWidth="1"/>
    <col min="5862" max="6052" width="9.140625" style="321"/>
    <col min="6053" max="6053" width="34.85546875" style="321" customWidth="1"/>
    <col min="6054" max="6054" width="23.140625" style="321" customWidth="1"/>
    <col min="6055" max="6055" width="6.28515625" style="321" customWidth="1"/>
    <col min="6056" max="6056" width="51" style="321" customWidth="1"/>
    <col min="6057" max="6057" width="16.5703125" style="321" customWidth="1"/>
    <col min="6058" max="6058" width="12.85546875" style="321" customWidth="1"/>
    <col min="6059" max="6059" width="15.5703125" style="321" customWidth="1"/>
    <col min="6060" max="6060" width="16.5703125" style="321" customWidth="1"/>
    <col min="6061" max="6061" width="17" style="321" customWidth="1"/>
    <col min="6062" max="6063" width="17.42578125" style="321" customWidth="1"/>
    <col min="6064" max="6065" width="16.5703125" style="321" customWidth="1"/>
    <col min="6066" max="6068" width="17.42578125" style="321" customWidth="1"/>
    <col min="6069" max="6070" width="16.5703125" style="321" customWidth="1"/>
    <col min="6071" max="6073" width="17.42578125" style="321" customWidth="1"/>
    <col min="6074" max="6075" width="16.5703125" style="321" customWidth="1"/>
    <col min="6076" max="6078" width="17.42578125" style="321" customWidth="1"/>
    <col min="6079" max="6079" width="15.5703125" style="321" customWidth="1"/>
    <col min="6080" max="6080" width="16.5703125" style="321" customWidth="1"/>
    <col min="6081" max="6082" width="17.42578125" style="321" customWidth="1"/>
    <col min="6083" max="6117" width="12.140625" style="321" customWidth="1"/>
    <col min="6118" max="6308" width="9.140625" style="321"/>
    <col min="6309" max="6309" width="34.85546875" style="321" customWidth="1"/>
    <col min="6310" max="6310" width="23.140625" style="321" customWidth="1"/>
    <col min="6311" max="6311" width="6.28515625" style="321" customWidth="1"/>
    <col min="6312" max="6312" width="51" style="321" customWidth="1"/>
    <col min="6313" max="6313" width="16.5703125" style="321" customWidth="1"/>
    <col min="6314" max="6314" width="12.85546875" style="321" customWidth="1"/>
    <col min="6315" max="6315" width="15.5703125" style="321" customWidth="1"/>
    <col min="6316" max="6316" width="16.5703125" style="321" customWidth="1"/>
    <col min="6317" max="6317" width="17" style="321" customWidth="1"/>
    <col min="6318" max="6319" width="17.42578125" style="321" customWidth="1"/>
    <col min="6320" max="6321" width="16.5703125" style="321" customWidth="1"/>
    <col min="6322" max="6324" width="17.42578125" style="321" customWidth="1"/>
    <col min="6325" max="6326" width="16.5703125" style="321" customWidth="1"/>
    <col min="6327" max="6329" width="17.42578125" style="321" customWidth="1"/>
    <col min="6330" max="6331" width="16.5703125" style="321" customWidth="1"/>
    <col min="6332" max="6334" width="17.42578125" style="321" customWidth="1"/>
    <col min="6335" max="6335" width="15.5703125" style="321" customWidth="1"/>
    <col min="6336" max="6336" width="16.5703125" style="321" customWidth="1"/>
    <col min="6337" max="6338" width="17.42578125" style="321" customWidth="1"/>
    <col min="6339" max="6373" width="12.140625" style="321" customWidth="1"/>
    <col min="6374" max="6564" width="9.140625" style="321"/>
    <col min="6565" max="6565" width="34.85546875" style="321" customWidth="1"/>
    <col min="6566" max="6566" width="23.140625" style="321" customWidth="1"/>
    <col min="6567" max="6567" width="6.28515625" style="321" customWidth="1"/>
    <col min="6568" max="6568" width="51" style="321" customWidth="1"/>
    <col min="6569" max="6569" width="16.5703125" style="321" customWidth="1"/>
    <col min="6570" max="6570" width="12.85546875" style="321" customWidth="1"/>
    <col min="6571" max="6571" width="15.5703125" style="321" customWidth="1"/>
    <col min="6572" max="6572" width="16.5703125" style="321" customWidth="1"/>
    <col min="6573" max="6573" width="17" style="321" customWidth="1"/>
    <col min="6574" max="6575" width="17.42578125" style="321" customWidth="1"/>
    <col min="6576" max="6577" width="16.5703125" style="321" customWidth="1"/>
    <col min="6578" max="6580" width="17.42578125" style="321" customWidth="1"/>
    <col min="6581" max="6582" width="16.5703125" style="321" customWidth="1"/>
    <col min="6583" max="6585" width="17.42578125" style="321" customWidth="1"/>
    <col min="6586" max="6587" width="16.5703125" style="321" customWidth="1"/>
    <col min="6588" max="6590" width="17.42578125" style="321" customWidth="1"/>
    <col min="6591" max="6591" width="15.5703125" style="321" customWidth="1"/>
    <col min="6592" max="6592" width="16.5703125" style="321" customWidth="1"/>
    <col min="6593" max="6594" width="17.42578125" style="321" customWidth="1"/>
    <col min="6595" max="6629" width="12.140625" style="321" customWidth="1"/>
    <col min="6630" max="6820" width="9.140625" style="321"/>
    <col min="6821" max="6821" width="34.85546875" style="321" customWidth="1"/>
    <col min="6822" max="6822" width="23.140625" style="321" customWidth="1"/>
    <col min="6823" max="6823" width="6.28515625" style="321" customWidth="1"/>
    <col min="6824" max="6824" width="51" style="321" customWidth="1"/>
    <col min="6825" max="6825" width="16.5703125" style="321" customWidth="1"/>
    <col min="6826" max="6826" width="12.85546875" style="321" customWidth="1"/>
    <col min="6827" max="6827" width="15.5703125" style="321" customWidth="1"/>
    <col min="6828" max="6828" width="16.5703125" style="321" customWidth="1"/>
    <col min="6829" max="6829" width="17" style="321" customWidth="1"/>
    <col min="6830" max="6831" width="17.42578125" style="321" customWidth="1"/>
    <col min="6832" max="6833" width="16.5703125" style="321" customWidth="1"/>
    <col min="6834" max="6836" width="17.42578125" style="321" customWidth="1"/>
    <col min="6837" max="6838" width="16.5703125" style="321" customWidth="1"/>
    <col min="6839" max="6841" width="17.42578125" style="321" customWidth="1"/>
    <col min="6842" max="6843" width="16.5703125" style="321" customWidth="1"/>
    <col min="6844" max="6846" width="17.42578125" style="321" customWidth="1"/>
    <col min="6847" max="6847" width="15.5703125" style="321" customWidth="1"/>
    <col min="6848" max="6848" width="16.5703125" style="321" customWidth="1"/>
    <col min="6849" max="6850" width="17.42578125" style="321" customWidth="1"/>
    <col min="6851" max="6885" width="12.140625" style="321" customWidth="1"/>
    <col min="6886" max="7076" width="9.140625" style="321"/>
    <col min="7077" max="7077" width="34.85546875" style="321" customWidth="1"/>
    <col min="7078" max="7078" width="23.140625" style="321" customWidth="1"/>
    <col min="7079" max="7079" width="6.28515625" style="321" customWidth="1"/>
    <col min="7080" max="7080" width="51" style="321" customWidth="1"/>
    <col min="7081" max="7081" width="16.5703125" style="321" customWidth="1"/>
    <col min="7082" max="7082" width="12.85546875" style="321" customWidth="1"/>
    <col min="7083" max="7083" width="15.5703125" style="321" customWidth="1"/>
    <col min="7084" max="7084" width="16.5703125" style="321" customWidth="1"/>
    <col min="7085" max="7085" width="17" style="321" customWidth="1"/>
    <col min="7086" max="7087" width="17.42578125" style="321" customWidth="1"/>
    <col min="7088" max="7089" width="16.5703125" style="321" customWidth="1"/>
    <col min="7090" max="7092" width="17.42578125" style="321" customWidth="1"/>
    <col min="7093" max="7094" width="16.5703125" style="321" customWidth="1"/>
    <col min="7095" max="7097" width="17.42578125" style="321" customWidth="1"/>
    <col min="7098" max="7099" width="16.5703125" style="321" customWidth="1"/>
    <col min="7100" max="7102" width="17.42578125" style="321" customWidth="1"/>
    <col min="7103" max="7103" width="15.5703125" style="321" customWidth="1"/>
    <col min="7104" max="7104" width="16.5703125" style="321" customWidth="1"/>
    <col min="7105" max="7106" width="17.42578125" style="321" customWidth="1"/>
    <col min="7107" max="7141" width="12.140625" style="321" customWidth="1"/>
    <col min="7142" max="7332" width="9.140625" style="321"/>
    <col min="7333" max="7333" width="34.85546875" style="321" customWidth="1"/>
    <col min="7334" max="7334" width="23.140625" style="321" customWidth="1"/>
    <col min="7335" max="7335" width="6.28515625" style="321" customWidth="1"/>
    <col min="7336" max="7336" width="51" style="321" customWidth="1"/>
    <col min="7337" max="7337" width="16.5703125" style="321" customWidth="1"/>
    <col min="7338" max="7338" width="12.85546875" style="321" customWidth="1"/>
    <col min="7339" max="7339" width="15.5703125" style="321" customWidth="1"/>
    <col min="7340" max="7340" width="16.5703125" style="321" customWidth="1"/>
    <col min="7341" max="7341" width="17" style="321" customWidth="1"/>
    <col min="7342" max="7343" width="17.42578125" style="321" customWidth="1"/>
    <col min="7344" max="7345" width="16.5703125" style="321" customWidth="1"/>
    <col min="7346" max="7348" width="17.42578125" style="321" customWidth="1"/>
    <col min="7349" max="7350" width="16.5703125" style="321" customWidth="1"/>
    <col min="7351" max="7353" width="17.42578125" style="321" customWidth="1"/>
    <col min="7354" max="7355" width="16.5703125" style="321" customWidth="1"/>
    <col min="7356" max="7358" width="17.42578125" style="321" customWidth="1"/>
    <col min="7359" max="7359" width="15.5703125" style="321" customWidth="1"/>
    <col min="7360" max="7360" width="16.5703125" style="321" customWidth="1"/>
    <col min="7361" max="7362" width="17.42578125" style="321" customWidth="1"/>
    <col min="7363" max="7397" width="12.140625" style="321" customWidth="1"/>
    <col min="7398" max="7588" width="9.140625" style="321"/>
    <col min="7589" max="7589" width="34.85546875" style="321" customWidth="1"/>
    <col min="7590" max="7590" width="23.140625" style="321" customWidth="1"/>
    <col min="7591" max="7591" width="6.28515625" style="321" customWidth="1"/>
    <col min="7592" max="7592" width="51" style="321" customWidth="1"/>
    <col min="7593" max="7593" width="16.5703125" style="321" customWidth="1"/>
    <col min="7594" max="7594" width="12.85546875" style="321" customWidth="1"/>
    <col min="7595" max="7595" width="15.5703125" style="321" customWidth="1"/>
    <col min="7596" max="7596" width="16.5703125" style="321" customWidth="1"/>
    <col min="7597" max="7597" width="17" style="321" customWidth="1"/>
    <col min="7598" max="7599" width="17.42578125" style="321" customWidth="1"/>
    <col min="7600" max="7601" width="16.5703125" style="321" customWidth="1"/>
    <col min="7602" max="7604" width="17.42578125" style="321" customWidth="1"/>
    <col min="7605" max="7606" width="16.5703125" style="321" customWidth="1"/>
    <col min="7607" max="7609" width="17.42578125" style="321" customWidth="1"/>
    <col min="7610" max="7611" width="16.5703125" style="321" customWidth="1"/>
    <col min="7612" max="7614" width="17.42578125" style="321" customWidth="1"/>
    <col min="7615" max="7615" width="15.5703125" style="321" customWidth="1"/>
    <col min="7616" max="7616" width="16.5703125" style="321" customWidth="1"/>
    <col min="7617" max="7618" width="17.42578125" style="321" customWidth="1"/>
    <col min="7619" max="7653" width="12.140625" style="321" customWidth="1"/>
    <col min="7654" max="7844" width="9.140625" style="321"/>
    <col min="7845" max="7845" width="34.85546875" style="321" customWidth="1"/>
    <col min="7846" max="7846" width="23.140625" style="321" customWidth="1"/>
    <col min="7847" max="7847" width="6.28515625" style="321" customWidth="1"/>
    <col min="7848" max="7848" width="51" style="321" customWidth="1"/>
    <col min="7849" max="7849" width="16.5703125" style="321" customWidth="1"/>
    <col min="7850" max="7850" width="12.85546875" style="321" customWidth="1"/>
    <col min="7851" max="7851" width="15.5703125" style="321" customWidth="1"/>
    <col min="7852" max="7852" width="16.5703125" style="321" customWidth="1"/>
    <col min="7853" max="7853" width="17" style="321" customWidth="1"/>
    <col min="7854" max="7855" width="17.42578125" style="321" customWidth="1"/>
    <col min="7856" max="7857" width="16.5703125" style="321" customWidth="1"/>
    <col min="7858" max="7860" width="17.42578125" style="321" customWidth="1"/>
    <col min="7861" max="7862" width="16.5703125" style="321" customWidth="1"/>
    <col min="7863" max="7865" width="17.42578125" style="321" customWidth="1"/>
    <col min="7866" max="7867" width="16.5703125" style="321" customWidth="1"/>
    <col min="7868" max="7870" width="17.42578125" style="321" customWidth="1"/>
    <col min="7871" max="7871" width="15.5703125" style="321" customWidth="1"/>
    <col min="7872" max="7872" width="16.5703125" style="321" customWidth="1"/>
    <col min="7873" max="7874" width="17.42578125" style="321" customWidth="1"/>
    <col min="7875" max="7909" width="12.140625" style="321" customWidth="1"/>
    <col min="7910" max="8100" width="9.140625" style="321"/>
    <col min="8101" max="8101" width="34.85546875" style="321" customWidth="1"/>
    <col min="8102" max="8102" width="23.140625" style="321" customWidth="1"/>
    <col min="8103" max="8103" width="6.28515625" style="321" customWidth="1"/>
    <col min="8104" max="8104" width="51" style="321" customWidth="1"/>
    <col min="8105" max="8105" width="16.5703125" style="321" customWidth="1"/>
    <col min="8106" max="8106" width="12.85546875" style="321" customWidth="1"/>
    <col min="8107" max="8107" width="15.5703125" style="321" customWidth="1"/>
    <col min="8108" max="8108" width="16.5703125" style="321" customWidth="1"/>
    <col min="8109" max="8109" width="17" style="321" customWidth="1"/>
    <col min="8110" max="8111" width="17.42578125" style="321" customWidth="1"/>
    <col min="8112" max="8113" width="16.5703125" style="321" customWidth="1"/>
    <col min="8114" max="8116" width="17.42578125" style="321" customWidth="1"/>
    <col min="8117" max="8118" width="16.5703125" style="321" customWidth="1"/>
    <col min="8119" max="8121" width="17.42578125" style="321" customWidth="1"/>
    <col min="8122" max="8123" width="16.5703125" style="321" customWidth="1"/>
    <col min="8124" max="8126" width="17.42578125" style="321" customWidth="1"/>
    <col min="8127" max="8127" width="15.5703125" style="321" customWidth="1"/>
    <col min="8128" max="8128" width="16.5703125" style="321" customWidth="1"/>
    <col min="8129" max="8130" width="17.42578125" style="321" customWidth="1"/>
    <col min="8131" max="8165" width="12.140625" style="321" customWidth="1"/>
    <col min="8166" max="8356" width="9.140625" style="321"/>
    <col min="8357" max="8357" width="34.85546875" style="321" customWidth="1"/>
    <col min="8358" max="8358" width="23.140625" style="321" customWidth="1"/>
    <col min="8359" max="8359" width="6.28515625" style="321" customWidth="1"/>
    <col min="8360" max="8360" width="51" style="321" customWidth="1"/>
    <col min="8361" max="8361" width="16.5703125" style="321" customWidth="1"/>
    <col min="8362" max="8362" width="12.85546875" style="321" customWidth="1"/>
    <col min="8363" max="8363" width="15.5703125" style="321" customWidth="1"/>
    <col min="8364" max="8364" width="16.5703125" style="321" customWidth="1"/>
    <col min="8365" max="8365" width="17" style="321" customWidth="1"/>
    <col min="8366" max="8367" width="17.42578125" style="321" customWidth="1"/>
    <col min="8368" max="8369" width="16.5703125" style="321" customWidth="1"/>
    <col min="8370" max="8372" width="17.42578125" style="321" customWidth="1"/>
    <col min="8373" max="8374" width="16.5703125" style="321" customWidth="1"/>
    <col min="8375" max="8377" width="17.42578125" style="321" customWidth="1"/>
    <col min="8378" max="8379" width="16.5703125" style="321" customWidth="1"/>
    <col min="8380" max="8382" width="17.42578125" style="321" customWidth="1"/>
    <col min="8383" max="8383" width="15.5703125" style="321" customWidth="1"/>
    <col min="8384" max="8384" width="16.5703125" style="321" customWidth="1"/>
    <col min="8385" max="8386" width="17.42578125" style="321" customWidth="1"/>
    <col min="8387" max="8421" width="12.140625" style="321" customWidth="1"/>
    <col min="8422" max="8612" width="9.140625" style="321"/>
    <col min="8613" max="8613" width="34.85546875" style="321" customWidth="1"/>
    <col min="8614" max="8614" width="23.140625" style="321" customWidth="1"/>
    <col min="8615" max="8615" width="6.28515625" style="321" customWidth="1"/>
    <col min="8616" max="8616" width="51" style="321" customWidth="1"/>
    <col min="8617" max="8617" width="16.5703125" style="321" customWidth="1"/>
    <col min="8618" max="8618" width="12.85546875" style="321" customWidth="1"/>
    <col min="8619" max="8619" width="15.5703125" style="321" customWidth="1"/>
    <col min="8620" max="8620" width="16.5703125" style="321" customWidth="1"/>
    <col min="8621" max="8621" width="17" style="321" customWidth="1"/>
    <col min="8622" max="8623" width="17.42578125" style="321" customWidth="1"/>
    <col min="8624" max="8625" width="16.5703125" style="321" customWidth="1"/>
    <col min="8626" max="8628" width="17.42578125" style="321" customWidth="1"/>
    <col min="8629" max="8630" width="16.5703125" style="321" customWidth="1"/>
    <col min="8631" max="8633" width="17.42578125" style="321" customWidth="1"/>
    <col min="8634" max="8635" width="16.5703125" style="321" customWidth="1"/>
    <col min="8636" max="8638" width="17.42578125" style="321" customWidth="1"/>
    <col min="8639" max="8639" width="15.5703125" style="321" customWidth="1"/>
    <col min="8640" max="8640" width="16.5703125" style="321" customWidth="1"/>
    <col min="8641" max="8642" width="17.42578125" style="321" customWidth="1"/>
    <col min="8643" max="8677" width="12.140625" style="321" customWidth="1"/>
    <col min="8678" max="8868" width="9.140625" style="321"/>
    <col min="8869" max="8869" width="34.85546875" style="321" customWidth="1"/>
    <col min="8870" max="8870" width="23.140625" style="321" customWidth="1"/>
    <col min="8871" max="8871" width="6.28515625" style="321" customWidth="1"/>
    <col min="8872" max="8872" width="51" style="321" customWidth="1"/>
    <col min="8873" max="8873" width="16.5703125" style="321" customWidth="1"/>
    <col min="8874" max="8874" width="12.85546875" style="321" customWidth="1"/>
    <col min="8875" max="8875" width="15.5703125" style="321" customWidth="1"/>
    <col min="8876" max="8876" width="16.5703125" style="321" customWidth="1"/>
    <col min="8877" max="8877" width="17" style="321" customWidth="1"/>
    <col min="8878" max="8879" width="17.42578125" style="321" customWidth="1"/>
    <col min="8880" max="8881" width="16.5703125" style="321" customWidth="1"/>
    <col min="8882" max="8884" width="17.42578125" style="321" customWidth="1"/>
    <col min="8885" max="8886" width="16.5703125" style="321" customWidth="1"/>
    <col min="8887" max="8889" width="17.42578125" style="321" customWidth="1"/>
    <col min="8890" max="8891" width="16.5703125" style="321" customWidth="1"/>
    <col min="8892" max="8894" width="17.42578125" style="321" customWidth="1"/>
    <col min="8895" max="8895" width="15.5703125" style="321" customWidth="1"/>
    <col min="8896" max="8896" width="16.5703125" style="321" customWidth="1"/>
    <col min="8897" max="8898" width="17.42578125" style="321" customWidth="1"/>
    <col min="8899" max="8933" width="12.140625" style="321" customWidth="1"/>
    <col min="8934" max="9124" width="9.140625" style="321"/>
    <col min="9125" max="9125" width="34.85546875" style="321" customWidth="1"/>
    <col min="9126" max="9126" width="23.140625" style="321" customWidth="1"/>
    <col min="9127" max="9127" width="6.28515625" style="321" customWidth="1"/>
    <col min="9128" max="9128" width="51" style="321" customWidth="1"/>
    <col min="9129" max="9129" width="16.5703125" style="321" customWidth="1"/>
    <col min="9130" max="9130" width="12.85546875" style="321" customWidth="1"/>
    <col min="9131" max="9131" width="15.5703125" style="321" customWidth="1"/>
    <col min="9132" max="9132" width="16.5703125" style="321" customWidth="1"/>
    <col min="9133" max="9133" width="17" style="321" customWidth="1"/>
    <col min="9134" max="9135" width="17.42578125" style="321" customWidth="1"/>
    <col min="9136" max="9137" width="16.5703125" style="321" customWidth="1"/>
    <col min="9138" max="9140" width="17.42578125" style="321" customWidth="1"/>
    <col min="9141" max="9142" width="16.5703125" style="321" customWidth="1"/>
    <col min="9143" max="9145" width="17.42578125" style="321" customWidth="1"/>
    <col min="9146" max="9147" width="16.5703125" style="321" customWidth="1"/>
    <col min="9148" max="9150" width="17.42578125" style="321" customWidth="1"/>
    <col min="9151" max="9151" width="15.5703125" style="321" customWidth="1"/>
    <col min="9152" max="9152" width="16.5703125" style="321" customWidth="1"/>
    <col min="9153" max="9154" width="17.42578125" style="321" customWidth="1"/>
    <col min="9155" max="9189" width="12.140625" style="321" customWidth="1"/>
    <col min="9190" max="9380" width="9.140625" style="321"/>
    <col min="9381" max="9381" width="34.85546875" style="321" customWidth="1"/>
    <col min="9382" max="9382" width="23.140625" style="321" customWidth="1"/>
    <col min="9383" max="9383" width="6.28515625" style="321" customWidth="1"/>
    <col min="9384" max="9384" width="51" style="321" customWidth="1"/>
    <col min="9385" max="9385" width="16.5703125" style="321" customWidth="1"/>
    <col min="9386" max="9386" width="12.85546875" style="321" customWidth="1"/>
    <col min="9387" max="9387" width="15.5703125" style="321" customWidth="1"/>
    <col min="9388" max="9388" width="16.5703125" style="321" customWidth="1"/>
    <col min="9389" max="9389" width="17" style="321" customWidth="1"/>
    <col min="9390" max="9391" width="17.42578125" style="321" customWidth="1"/>
    <col min="9392" max="9393" width="16.5703125" style="321" customWidth="1"/>
    <col min="9394" max="9396" width="17.42578125" style="321" customWidth="1"/>
    <col min="9397" max="9398" width="16.5703125" style="321" customWidth="1"/>
    <col min="9399" max="9401" width="17.42578125" style="321" customWidth="1"/>
    <col min="9402" max="9403" width="16.5703125" style="321" customWidth="1"/>
    <col min="9404" max="9406" width="17.42578125" style="321" customWidth="1"/>
    <col min="9407" max="9407" width="15.5703125" style="321" customWidth="1"/>
    <col min="9408" max="9408" width="16.5703125" style="321" customWidth="1"/>
    <col min="9409" max="9410" width="17.42578125" style="321" customWidth="1"/>
    <col min="9411" max="9445" width="12.140625" style="321" customWidth="1"/>
    <col min="9446" max="9636" width="9.140625" style="321"/>
    <col min="9637" max="9637" width="34.85546875" style="321" customWidth="1"/>
    <col min="9638" max="9638" width="23.140625" style="321" customWidth="1"/>
    <col min="9639" max="9639" width="6.28515625" style="321" customWidth="1"/>
    <col min="9640" max="9640" width="51" style="321" customWidth="1"/>
    <col min="9641" max="9641" width="16.5703125" style="321" customWidth="1"/>
    <col min="9642" max="9642" width="12.85546875" style="321" customWidth="1"/>
    <col min="9643" max="9643" width="15.5703125" style="321" customWidth="1"/>
    <col min="9644" max="9644" width="16.5703125" style="321" customWidth="1"/>
    <col min="9645" max="9645" width="17" style="321" customWidth="1"/>
    <col min="9646" max="9647" width="17.42578125" style="321" customWidth="1"/>
    <col min="9648" max="9649" width="16.5703125" style="321" customWidth="1"/>
    <col min="9650" max="9652" width="17.42578125" style="321" customWidth="1"/>
    <col min="9653" max="9654" width="16.5703125" style="321" customWidth="1"/>
    <col min="9655" max="9657" width="17.42578125" style="321" customWidth="1"/>
    <col min="9658" max="9659" width="16.5703125" style="321" customWidth="1"/>
    <col min="9660" max="9662" width="17.42578125" style="321" customWidth="1"/>
    <col min="9663" max="9663" width="15.5703125" style="321" customWidth="1"/>
    <col min="9664" max="9664" width="16.5703125" style="321" customWidth="1"/>
    <col min="9665" max="9666" width="17.42578125" style="321" customWidth="1"/>
    <col min="9667" max="9701" width="12.140625" style="321" customWidth="1"/>
    <col min="9702" max="9892" width="9.140625" style="321"/>
    <col min="9893" max="9893" width="34.85546875" style="321" customWidth="1"/>
    <col min="9894" max="9894" width="23.140625" style="321" customWidth="1"/>
    <col min="9895" max="9895" width="6.28515625" style="321" customWidth="1"/>
    <col min="9896" max="9896" width="51" style="321" customWidth="1"/>
    <col min="9897" max="9897" width="16.5703125" style="321" customWidth="1"/>
    <col min="9898" max="9898" width="12.85546875" style="321" customWidth="1"/>
    <col min="9899" max="9899" width="15.5703125" style="321" customWidth="1"/>
    <col min="9900" max="9900" width="16.5703125" style="321" customWidth="1"/>
    <col min="9901" max="9901" width="17" style="321" customWidth="1"/>
    <col min="9902" max="9903" width="17.42578125" style="321" customWidth="1"/>
    <col min="9904" max="9905" width="16.5703125" style="321" customWidth="1"/>
    <col min="9906" max="9908" width="17.42578125" style="321" customWidth="1"/>
    <col min="9909" max="9910" width="16.5703125" style="321" customWidth="1"/>
    <col min="9911" max="9913" width="17.42578125" style="321" customWidth="1"/>
    <col min="9914" max="9915" width="16.5703125" style="321" customWidth="1"/>
    <col min="9916" max="9918" width="17.42578125" style="321" customWidth="1"/>
    <col min="9919" max="9919" width="15.5703125" style="321" customWidth="1"/>
    <col min="9920" max="9920" width="16.5703125" style="321" customWidth="1"/>
    <col min="9921" max="9922" width="17.42578125" style="321" customWidth="1"/>
    <col min="9923" max="9957" width="12.140625" style="321" customWidth="1"/>
    <col min="9958" max="10148" width="9.140625" style="321"/>
    <col min="10149" max="10149" width="34.85546875" style="321" customWidth="1"/>
    <col min="10150" max="10150" width="23.140625" style="321" customWidth="1"/>
    <col min="10151" max="10151" width="6.28515625" style="321" customWidth="1"/>
    <col min="10152" max="10152" width="51" style="321" customWidth="1"/>
    <col min="10153" max="10153" width="16.5703125" style="321" customWidth="1"/>
    <col min="10154" max="10154" width="12.85546875" style="321" customWidth="1"/>
    <col min="10155" max="10155" width="15.5703125" style="321" customWidth="1"/>
    <col min="10156" max="10156" width="16.5703125" style="321" customWidth="1"/>
    <col min="10157" max="10157" width="17" style="321" customWidth="1"/>
    <col min="10158" max="10159" width="17.42578125" style="321" customWidth="1"/>
    <col min="10160" max="10161" width="16.5703125" style="321" customWidth="1"/>
    <col min="10162" max="10164" width="17.42578125" style="321" customWidth="1"/>
    <col min="10165" max="10166" width="16.5703125" style="321" customWidth="1"/>
    <col min="10167" max="10169" width="17.42578125" style="321" customWidth="1"/>
    <col min="10170" max="10171" width="16.5703125" style="321" customWidth="1"/>
    <col min="10172" max="10174" width="17.42578125" style="321" customWidth="1"/>
    <col min="10175" max="10175" width="15.5703125" style="321" customWidth="1"/>
    <col min="10176" max="10176" width="16.5703125" style="321" customWidth="1"/>
    <col min="10177" max="10178" width="17.42578125" style="321" customWidth="1"/>
    <col min="10179" max="10213" width="12.140625" style="321" customWidth="1"/>
    <col min="10214" max="10404" width="9.140625" style="321"/>
    <col min="10405" max="10405" width="34.85546875" style="321" customWidth="1"/>
    <col min="10406" max="10406" width="23.140625" style="321" customWidth="1"/>
    <col min="10407" max="10407" width="6.28515625" style="321" customWidth="1"/>
    <col min="10408" max="10408" width="51" style="321" customWidth="1"/>
    <col min="10409" max="10409" width="16.5703125" style="321" customWidth="1"/>
    <col min="10410" max="10410" width="12.85546875" style="321" customWidth="1"/>
    <col min="10411" max="10411" width="15.5703125" style="321" customWidth="1"/>
    <col min="10412" max="10412" width="16.5703125" style="321" customWidth="1"/>
    <col min="10413" max="10413" width="17" style="321" customWidth="1"/>
    <col min="10414" max="10415" width="17.42578125" style="321" customWidth="1"/>
    <col min="10416" max="10417" width="16.5703125" style="321" customWidth="1"/>
    <col min="10418" max="10420" width="17.42578125" style="321" customWidth="1"/>
    <col min="10421" max="10422" width="16.5703125" style="321" customWidth="1"/>
    <col min="10423" max="10425" width="17.42578125" style="321" customWidth="1"/>
    <col min="10426" max="10427" width="16.5703125" style="321" customWidth="1"/>
    <col min="10428" max="10430" width="17.42578125" style="321" customWidth="1"/>
    <col min="10431" max="10431" width="15.5703125" style="321" customWidth="1"/>
    <col min="10432" max="10432" width="16.5703125" style="321" customWidth="1"/>
    <col min="10433" max="10434" width="17.42578125" style="321" customWidth="1"/>
    <col min="10435" max="10469" width="12.140625" style="321" customWidth="1"/>
    <col min="10470" max="10660" width="9.140625" style="321"/>
    <col min="10661" max="10661" width="34.85546875" style="321" customWidth="1"/>
    <col min="10662" max="10662" width="23.140625" style="321" customWidth="1"/>
    <col min="10663" max="10663" width="6.28515625" style="321" customWidth="1"/>
    <col min="10664" max="10664" width="51" style="321" customWidth="1"/>
    <col min="10665" max="10665" width="16.5703125" style="321" customWidth="1"/>
    <col min="10666" max="10666" width="12.85546875" style="321" customWidth="1"/>
    <col min="10667" max="10667" width="15.5703125" style="321" customWidth="1"/>
    <col min="10668" max="10668" width="16.5703125" style="321" customWidth="1"/>
    <col min="10669" max="10669" width="17" style="321" customWidth="1"/>
    <col min="10670" max="10671" width="17.42578125" style="321" customWidth="1"/>
    <col min="10672" max="10673" width="16.5703125" style="321" customWidth="1"/>
    <col min="10674" max="10676" width="17.42578125" style="321" customWidth="1"/>
    <col min="10677" max="10678" width="16.5703125" style="321" customWidth="1"/>
    <col min="10679" max="10681" width="17.42578125" style="321" customWidth="1"/>
    <col min="10682" max="10683" width="16.5703125" style="321" customWidth="1"/>
    <col min="10684" max="10686" width="17.42578125" style="321" customWidth="1"/>
    <col min="10687" max="10687" width="15.5703125" style="321" customWidth="1"/>
    <col min="10688" max="10688" width="16.5703125" style="321" customWidth="1"/>
    <col min="10689" max="10690" width="17.42578125" style="321" customWidth="1"/>
    <col min="10691" max="10725" width="12.140625" style="321" customWidth="1"/>
    <col min="10726" max="10916" width="9.140625" style="321"/>
    <col min="10917" max="10917" width="34.85546875" style="321" customWidth="1"/>
    <col min="10918" max="10918" width="23.140625" style="321" customWidth="1"/>
    <col min="10919" max="10919" width="6.28515625" style="321" customWidth="1"/>
    <col min="10920" max="10920" width="51" style="321" customWidth="1"/>
    <col min="10921" max="10921" width="16.5703125" style="321" customWidth="1"/>
    <col min="10922" max="10922" width="12.85546875" style="321" customWidth="1"/>
    <col min="10923" max="10923" width="15.5703125" style="321" customWidth="1"/>
    <col min="10924" max="10924" width="16.5703125" style="321" customWidth="1"/>
    <col min="10925" max="10925" width="17" style="321" customWidth="1"/>
    <col min="10926" max="10927" width="17.42578125" style="321" customWidth="1"/>
    <col min="10928" max="10929" width="16.5703125" style="321" customWidth="1"/>
    <col min="10930" max="10932" width="17.42578125" style="321" customWidth="1"/>
    <col min="10933" max="10934" width="16.5703125" style="321" customWidth="1"/>
    <col min="10935" max="10937" width="17.42578125" style="321" customWidth="1"/>
    <col min="10938" max="10939" width="16.5703125" style="321" customWidth="1"/>
    <col min="10940" max="10942" width="17.42578125" style="321" customWidth="1"/>
    <col min="10943" max="10943" width="15.5703125" style="321" customWidth="1"/>
    <col min="10944" max="10944" width="16.5703125" style="321" customWidth="1"/>
    <col min="10945" max="10946" width="17.42578125" style="321" customWidth="1"/>
    <col min="10947" max="10981" width="12.140625" style="321" customWidth="1"/>
    <col min="10982" max="11172" width="9.140625" style="321"/>
    <col min="11173" max="11173" width="34.85546875" style="321" customWidth="1"/>
    <col min="11174" max="11174" width="23.140625" style="321" customWidth="1"/>
    <col min="11175" max="11175" width="6.28515625" style="321" customWidth="1"/>
    <col min="11176" max="11176" width="51" style="321" customWidth="1"/>
    <col min="11177" max="11177" width="16.5703125" style="321" customWidth="1"/>
    <col min="11178" max="11178" width="12.85546875" style="321" customWidth="1"/>
    <col min="11179" max="11179" width="15.5703125" style="321" customWidth="1"/>
    <col min="11180" max="11180" width="16.5703125" style="321" customWidth="1"/>
    <col min="11181" max="11181" width="17" style="321" customWidth="1"/>
    <col min="11182" max="11183" width="17.42578125" style="321" customWidth="1"/>
    <col min="11184" max="11185" width="16.5703125" style="321" customWidth="1"/>
    <col min="11186" max="11188" width="17.42578125" style="321" customWidth="1"/>
    <col min="11189" max="11190" width="16.5703125" style="321" customWidth="1"/>
    <col min="11191" max="11193" width="17.42578125" style="321" customWidth="1"/>
    <col min="11194" max="11195" width="16.5703125" style="321" customWidth="1"/>
    <col min="11196" max="11198" width="17.42578125" style="321" customWidth="1"/>
    <col min="11199" max="11199" width="15.5703125" style="321" customWidth="1"/>
    <col min="11200" max="11200" width="16.5703125" style="321" customWidth="1"/>
    <col min="11201" max="11202" width="17.42578125" style="321" customWidth="1"/>
    <col min="11203" max="11237" width="12.140625" style="321" customWidth="1"/>
    <col min="11238" max="11428" width="9.140625" style="321"/>
    <col min="11429" max="11429" width="34.85546875" style="321" customWidth="1"/>
    <col min="11430" max="11430" width="23.140625" style="321" customWidth="1"/>
    <col min="11431" max="11431" width="6.28515625" style="321" customWidth="1"/>
    <col min="11432" max="11432" width="51" style="321" customWidth="1"/>
    <col min="11433" max="11433" width="16.5703125" style="321" customWidth="1"/>
    <col min="11434" max="11434" width="12.85546875" style="321" customWidth="1"/>
    <col min="11435" max="11435" width="15.5703125" style="321" customWidth="1"/>
    <col min="11436" max="11436" width="16.5703125" style="321" customWidth="1"/>
    <col min="11437" max="11437" width="17" style="321" customWidth="1"/>
    <col min="11438" max="11439" width="17.42578125" style="321" customWidth="1"/>
    <col min="11440" max="11441" width="16.5703125" style="321" customWidth="1"/>
    <col min="11442" max="11444" width="17.42578125" style="321" customWidth="1"/>
    <col min="11445" max="11446" width="16.5703125" style="321" customWidth="1"/>
    <col min="11447" max="11449" width="17.42578125" style="321" customWidth="1"/>
    <col min="11450" max="11451" width="16.5703125" style="321" customWidth="1"/>
    <col min="11452" max="11454" width="17.42578125" style="321" customWidth="1"/>
    <col min="11455" max="11455" width="15.5703125" style="321" customWidth="1"/>
    <col min="11456" max="11456" width="16.5703125" style="321" customWidth="1"/>
    <col min="11457" max="11458" width="17.42578125" style="321" customWidth="1"/>
    <col min="11459" max="11493" width="12.140625" style="321" customWidth="1"/>
    <col min="11494" max="11684" width="9.140625" style="321"/>
    <col min="11685" max="11685" width="34.85546875" style="321" customWidth="1"/>
    <col min="11686" max="11686" width="23.140625" style="321" customWidth="1"/>
    <col min="11687" max="11687" width="6.28515625" style="321" customWidth="1"/>
    <col min="11688" max="11688" width="51" style="321" customWidth="1"/>
    <col min="11689" max="11689" width="16.5703125" style="321" customWidth="1"/>
    <col min="11690" max="11690" width="12.85546875" style="321" customWidth="1"/>
    <col min="11691" max="11691" width="15.5703125" style="321" customWidth="1"/>
    <col min="11692" max="11692" width="16.5703125" style="321" customWidth="1"/>
    <col min="11693" max="11693" width="17" style="321" customWidth="1"/>
    <col min="11694" max="11695" width="17.42578125" style="321" customWidth="1"/>
    <col min="11696" max="11697" width="16.5703125" style="321" customWidth="1"/>
    <col min="11698" max="11700" width="17.42578125" style="321" customWidth="1"/>
    <col min="11701" max="11702" width="16.5703125" style="321" customWidth="1"/>
    <col min="11703" max="11705" width="17.42578125" style="321" customWidth="1"/>
    <col min="11706" max="11707" width="16.5703125" style="321" customWidth="1"/>
    <col min="11708" max="11710" width="17.42578125" style="321" customWidth="1"/>
    <col min="11711" max="11711" width="15.5703125" style="321" customWidth="1"/>
    <col min="11712" max="11712" width="16.5703125" style="321" customWidth="1"/>
    <col min="11713" max="11714" width="17.42578125" style="321" customWidth="1"/>
    <col min="11715" max="11749" width="12.140625" style="321" customWidth="1"/>
    <col min="11750" max="11940" width="9.140625" style="321"/>
    <col min="11941" max="11941" width="34.85546875" style="321" customWidth="1"/>
    <col min="11942" max="11942" width="23.140625" style="321" customWidth="1"/>
    <col min="11943" max="11943" width="6.28515625" style="321" customWidth="1"/>
    <col min="11944" max="11944" width="51" style="321" customWidth="1"/>
    <col min="11945" max="11945" width="16.5703125" style="321" customWidth="1"/>
    <col min="11946" max="11946" width="12.85546875" style="321" customWidth="1"/>
    <col min="11947" max="11947" width="15.5703125" style="321" customWidth="1"/>
    <col min="11948" max="11948" width="16.5703125" style="321" customWidth="1"/>
    <col min="11949" max="11949" width="17" style="321" customWidth="1"/>
    <col min="11950" max="11951" width="17.42578125" style="321" customWidth="1"/>
    <col min="11952" max="11953" width="16.5703125" style="321" customWidth="1"/>
    <col min="11954" max="11956" width="17.42578125" style="321" customWidth="1"/>
    <col min="11957" max="11958" width="16.5703125" style="321" customWidth="1"/>
    <col min="11959" max="11961" width="17.42578125" style="321" customWidth="1"/>
    <col min="11962" max="11963" width="16.5703125" style="321" customWidth="1"/>
    <col min="11964" max="11966" width="17.42578125" style="321" customWidth="1"/>
    <col min="11967" max="11967" width="15.5703125" style="321" customWidth="1"/>
    <col min="11968" max="11968" width="16.5703125" style="321" customWidth="1"/>
    <col min="11969" max="11970" width="17.42578125" style="321" customWidth="1"/>
    <col min="11971" max="12005" width="12.140625" style="321" customWidth="1"/>
    <col min="12006" max="12196" width="9.140625" style="321"/>
    <col min="12197" max="12197" width="34.85546875" style="321" customWidth="1"/>
    <col min="12198" max="12198" width="23.140625" style="321" customWidth="1"/>
    <col min="12199" max="12199" width="6.28515625" style="321" customWidth="1"/>
    <col min="12200" max="12200" width="51" style="321" customWidth="1"/>
    <col min="12201" max="12201" width="16.5703125" style="321" customWidth="1"/>
    <col min="12202" max="12202" width="12.85546875" style="321" customWidth="1"/>
    <col min="12203" max="12203" width="15.5703125" style="321" customWidth="1"/>
    <col min="12204" max="12204" width="16.5703125" style="321" customWidth="1"/>
    <col min="12205" max="12205" width="17" style="321" customWidth="1"/>
    <col min="12206" max="12207" width="17.42578125" style="321" customWidth="1"/>
    <col min="12208" max="12209" width="16.5703125" style="321" customWidth="1"/>
    <col min="12210" max="12212" width="17.42578125" style="321" customWidth="1"/>
    <col min="12213" max="12214" width="16.5703125" style="321" customWidth="1"/>
    <col min="12215" max="12217" width="17.42578125" style="321" customWidth="1"/>
    <col min="12218" max="12219" width="16.5703125" style="321" customWidth="1"/>
    <col min="12220" max="12222" width="17.42578125" style="321" customWidth="1"/>
    <col min="12223" max="12223" width="15.5703125" style="321" customWidth="1"/>
    <col min="12224" max="12224" width="16.5703125" style="321" customWidth="1"/>
    <col min="12225" max="12226" width="17.42578125" style="321" customWidth="1"/>
    <col min="12227" max="12261" width="12.140625" style="321" customWidth="1"/>
    <col min="12262" max="12452" width="9.140625" style="321"/>
    <col min="12453" max="12453" width="34.85546875" style="321" customWidth="1"/>
    <col min="12454" max="12454" width="23.140625" style="321" customWidth="1"/>
    <col min="12455" max="12455" width="6.28515625" style="321" customWidth="1"/>
    <col min="12456" max="12456" width="51" style="321" customWidth="1"/>
    <col min="12457" max="12457" width="16.5703125" style="321" customWidth="1"/>
    <col min="12458" max="12458" width="12.85546875" style="321" customWidth="1"/>
    <col min="12459" max="12459" width="15.5703125" style="321" customWidth="1"/>
    <col min="12460" max="12460" width="16.5703125" style="321" customWidth="1"/>
    <col min="12461" max="12461" width="17" style="321" customWidth="1"/>
    <col min="12462" max="12463" width="17.42578125" style="321" customWidth="1"/>
    <col min="12464" max="12465" width="16.5703125" style="321" customWidth="1"/>
    <col min="12466" max="12468" width="17.42578125" style="321" customWidth="1"/>
    <col min="12469" max="12470" width="16.5703125" style="321" customWidth="1"/>
    <col min="12471" max="12473" width="17.42578125" style="321" customWidth="1"/>
    <col min="12474" max="12475" width="16.5703125" style="321" customWidth="1"/>
    <col min="12476" max="12478" width="17.42578125" style="321" customWidth="1"/>
    <col min="12479" max="12479" width="15.5703125" style="321" customWidth="1"/>
    <col min="12480" max="12480" width="16.5703125" style="321" customWidth="1"/>
    <col min="12481" max="12482" width="17.42578125" style="321" customWidth="1"/>
    <col min="12483" max="12517" width="12.140625" style="321" customWidth="1"/>
    <col min="12518" max="12708" width="9.140625" style="321"/>
    <col min="12709" max="12709" width="34.85546875" style="321" customWidth="1"/>
    <col min="12710" max="12710" width="23.140625" style="321" customWidth="1"/>
    <col min="12711" max="12711" width="6.28515625" style="321" customWidth="1"/>
    <col min="12712" max="12712" width="51" style="321" customWidth="1"/>
    <col min="12713" max="12713" width="16.5703125" style="321" customWidth="1"/>
    <col min="12714" max="12714" width="12.85546875" style="321" customWidth="1"/>
    <col min="12715" max="12715" width="15.5703125" style="321" customWidth="1"/>
    <col min="12716" max="12716" width="16.5703125" style="321" customWidth="1"/>
    <col min="12717" max="12717" width="17" style="321" customWidth="1"/>
    <col min="12718" max="12719" width="17.42578125" style="321" customWidth="1"/>
    <col min="12720" max="12721" width="16.5703125" style="321" customWidth="1"/>
    <col min="12722" max="12724" width="17.42578125" style="321" customWidth="1"/>
    <col min="12725" max="12726" width="16.5703125" style="321" customWidth="1"/>
    <col min="12727" max="12729" width="17.42578125" style="321" customWidth="1"/>
    <col min="12730" max="12731" width="16.5703125" style="321" customWidth="1"/>
    <col min="12732" max="12734" width="17.42578125" style="321" customWidth="1"/>
    <col min="12735" max="12735" width="15.5703125" style="321" customWidth="1"/>
    <col min="12736" max="12736" width="16.5703125" style="321" customWidth="1"/>
    <col min="12737" max="12738" width="17.42578125" style="321" customWidth="1"/>
    <col min="12739" max="12773" width="12.140625" style="321" customWidth="1"/>
    <col min="12774" max="12964" width="9.140625" style="321"/>
    <col min="12965" max="12965" width="34.85546875" style="321" customWidth="1"/>
    <col min="12966" max="12966" width="23.140625" style="321" customWidth="1"/>
    <col min="12967" max="12967" width="6.28515625" style="321" customWidth="1"/>
    <col min="12968" max="12968" width="51" style="321" customWidth="1"/>
    <col min="12969" max="12969" width="16.5703125" style="321" customWidth="1"/>
    <col min="12970" max="12970" width="12.85546875" style="321" customWidth="1"/>
    <col min="12971" max="12971" width="15.5703125" style="321" customWidth="1"/>
    <col min="12972" max="12972" width="16.5703125" style="321" customWidth="1"/>
    <col min="12973" max="12973" width="17" style="321" customWidth="1"/>
    <col min="12974" max="12975" width="17.42578125" style="321" customWidth="1"/>
    <col min="12976" max="12977" width="16.5703125" style="321" customWidth="1"/>
    <col min="12978" max="12980" width="17.42578125" style="321" customWidth="1"/>
    <col min="12981" max="12982" width="16.5703125" style="321" customWidth="1"/>
    <col min="12983" max="12985" width="17.42578125" style="321" customWidth="1"/>
    <col min="12986" max="12987" width="16.5703125" style="321" customWidth="1"/>
    <col min="12988" max="12990" width="17.42578125" style="321" customWidth="1"/>
    <col min="12991" max="12991" width="15.5703125" style="321" customWidth="1"/>
    <col min="12992" max="12992" width="16.5703125" style="321" customWidth="1"/>
    <col min="12993" max="12994" width="17.42578125" style="321" customWidth="1"/>
    <col min="12995" max="13029" width="12.140625" style="321" customWidth="1"/>
    <col min="13030" max="13220" width="9.140625" style="321"/>
    <col min="13221" max="13221" width="34.85546875" style="321" customWidth="1"/>
    <col min="13222" max="13222" width="23.140625" style="321" customWidth="1"/>
    <col min="13223" max="13223" width="6.28515625" style="321" customWidth="1"/>
    <col min="13224" max="13224" width="51" style="321" customWidth="1"/>
    <col min="13225" max="13225" width="16.5703125" style="321" customWidth="1"/>
    <col min="13226" max="13226" width="12.85546875" style="321" customWidth="1"/>
    <col min="13227" max="13227" width="15.5703125" style="321" customWidth="1"/>
    <col min="13228" max="13228" width="16.5703125" style="321" customWidth="1"/>
    <col min="13229" max="13229" width="17" style="321" customWidth="1"/>
    <col min="13230" max="13231" width="17.42578125" style="321" customWidth="1"/>
    <col min="13232" max="13233" width="16.5703125" style="321" customWidth="1"/>
    <col min="13234" max="13236" width="17.42578125" style="321" customWidth="1"/>
    <col min="13237" max="13238" width="16.5703125" style="321" customWidth="1"/>
    <col min="13239" max="13241" width="17.42578125" style="321" customWidth="1"/>
    <col min="13242" max="13243" width="16.5703125" style="321" customWidth="1"/>
    <col min="13244" max="13246" width="17.42578125" style="321" customWidth="1"/>
    <col min="13247" max="13247" width="15.5703125" style="321" customWidth="1"/>
    <col min="13248" max="13248" width="16.5703125" style="321" customWidth="1"/>
    <col min="13249" max="13250" width="17.42578125" style="321" customWidth="1"/>
    <col min="13251" max="13285" width="12.140625" style="321" customWidth="1"/>
    <col min="13286" max="13476" width="9.140625" style="321"/>
    <col min="13477" max="13477" width="34.85546875" style="321" customWidth="1"/>
    <col min="13478" max="13478" width="23.140625" style="321" customWidth="1"/>
    <col min="13479" max="13479" width="6.28515625" style="321" customWidth="1"/>
    <col min="13480" max="13480" width="51" style="321" customWidth="1"/>
    <col min="13481" max="13481" width="16.5703125" style="321" customWidth="1"/>
    <col min="13482" max="13482" width="12.85546875" style="321" customWidth="1"/>
    <col min="13483" max="13483" width="15.5703125" style="321" customWidth="1"/>
    <col min="13484" max="13484" width="16.5703125" style="321" customWidth="1"/>
    <col min="13485" max="13485" width="17" style="321" customWidth="1"/>
    <col min="13486" max="13487" width="17.42578125" style="321" customWidth="1"/>
    <col min="13488" max="13489" width="16.5703125" style="321" customWidth="1"/>
    <col min="13490" max="13492" width="17.42578125" style="321" customWidth="1"/>
    <col min="13493" max="13494" width="16.5703125" style="321" customWidth="1"/>
    <col min="13495" max="13497" width="17.42578125" style="321" customWidth="1"/>
    <col min="13498" max="13499" width="16.5703125" style="321" customWidth="1"/>
    <col min="13500" max="13502" width="17.42578125" style="321" customWidth="1"/>
    <col min="13503" max="13503" width="15.5703125" style="321" customWidth="1"/>
    <col min="13504" max="13504" width="16.5703125" style="321" customWidth="1"/>
    <col min="13505" max="13506" width="17.42578125" style="321" customWidth="1"/>
    <col min="13507" max="13541" width="12.140625" style="321" customWidth="1"/>
    <col min="13542" max="13732" width="9.140625" style="321"/>
    <col min="13733" max="13733" width="34.85546875" style="321" customWidth="1"/>
    <col min="13734" max="13734" width="23.140625" style="321" customWidth="1"/>
    <col min="13735" max="13735" width="6.28515625" style="321" customWidth="1"/>
    <col min="13736" max="13736" width="51" style="321" customWidth="1"/>
    <col min="13737" max="13737" width="16.5703125" style="321" customWidth="1"/>
    <col min="13738" max="13738" width="12.85546875" style="321" customWidth="1"/>
    <col min="13739" max="13739" width="15.5703125" style="321" customWidth="1"/>
    <col min="13740" max="13740" width="16.5703125" style="321" customWidth="1"/>
    <col min="13741" max="13741" width="17" style="321" customWidth="1"/>
    <col min="13742" max="13743" width="17.42578125" style="321" customWidth="1"/>
    <col min="13744" max="13745" width="16.5703125" style="321" customWidth="1"/>
    <col min="13746" max="13748" width="17.42578125" style="321" customWidth="1"/>
    <col min="13749" max="13750" width="16.5703125" style="321" customWidth="1"/>
    <col min="13751" max="13753" width="17.42578125" style="321" customWidth="1"/>
    <col min="13754" max="13755" width="16.5703125" style="321" customWidth="1"/>
    <col min="13756" max="13758" width="17.42578125" style="321" customWidth="1"/>
    <col min="13759" max="13759" width="15.5703125" style="321" customWidth="1"/>
    <col min="13760" max="13760" width="16.5703125" style="321" customWidth="1"/>
    <col min="13761" max="13762" width="17.42578125" style="321" customWidth="1"/>
    <col min="13763" max="13797" width="12.140625" style="321" customWidth="1"/>
    <col min="13798" max="13988" width="9.140625" style="321"/>
    <col min="13989" max="13989" width="34.85546875" style="321" customWidth="1"/>
    <col min="13990" max="13990" width="23.140625" style="321" customWidth="1"/>
    <col min="13991" max="13991" width="6.28515625" style="321" customWidth="1"/>
    <col min="13992" max="13992" width="51" style="321" customWidth="1"/>
    <col min="13993" max="13993" width="16.5703125" style="321" customWidth="1"/>
    <col min="13994" max="13994" width="12.85546875" style="321" customWidth="1"/>
    <col min="13995" max="13995" width="15.5703125" style="321" customWidth="1"/>
    <col min="13996" max="13996" width="16.5703125" style="321" customWidth="1"/>
    <col min="13997" max="13997" width="17" style="321" customWidth="1"/>
    <col min="13998" max="13999" width="17.42578125" style="321" customWidth="1"/>
    <col min="14000" max="14001" width="16.5703125" style="321" customWidth="1"/>
    <col min="14002" max="14004" width="17.42578125" style="321" customWidth="1"/>
    <col min="14005" max="14006" width="16.5703125" style="321" customWidth="1"/>
    <col min="14007" max="14009" width="17.42578125" style="321" customWidth="1"/>
    <col min="14010" max="14011" width="16.5703125" style="321" customWidth="1"/>
    <col min="14012" max="14014" width="17.42578125" style="321" customWidth="1"/>
    <col min="14015" max="14015" width="15.5703125" style="321" customWidth="1"/>
    <col min="14016" max="14016" width="16.5703125" style="321" customWidth="1"/>
    <col min="14017" max="14018" width="17.42578125" style="321" customWidth="1"/>
    <col min="14019" max="14053" width="12.140625" style="321" customWidth="1"/>
    <col min="14054" max="14244" width="9.140625" style="321"/>
    <col min="14245" max="14245" width="34.85546875" style="321" customWidth="1"/>
    <col min="14246" max="14246" width="23.140625" style="321" customWidth="1"/>
    <col min="14247" max="14247" width="6.28515625" style="321" customWidth="1"/>
    <col min="14248" max="14248" width="51" style="321" customWidth="1"/>
    <col min="14249" max="14249" width="16.5703125" style="321" customWidth="1"/>
    <col min="14250" max="14250" width="12.85546875" style="321" customWidth="1"/>
    <col min="14251" max="14251" width="15.5703125" style="321" customWidth="1"/>
    <col min="14252" max="14252" width="16.5703125" style="321" customWidth="1"/>
    <col min="14253" max="14253" width="17" style="321" customWidth="1"/>
    <col min="14254" max="14255" width="17.42578125" style="321" customWidth="1"/>
    <col min="14256" max="14257" width="16.5703125" style="321" customWidth="1"/>
    <col min="14258" max="14260" width="17.42578125" style="321" customWidth="1"/>
    <col min="14261" max="14262" width="16.5703125" style="321" customWidth="1"/>
    <col min="14263" max="14265" width="17.42578125" style="321" customWidth="1"/>
    <col min="14266" max="14267" width="16.5703125" style="321" customWidth="1"/>
    <col min="14268" max="14270" width="17.42578125" style="321" customWidth="1"/>
    <col min="14271" max="14271" width="15.5703125" style="321" customWidth="1"/>
    <col min="14272" max="14272" width="16.5703125" style="321" customWidth="1"/>
    <col min="14273" max="14274" width="17.42578125" style="321" customWidth="1"/>
    <col min="14275" max="14309" width="12.140625" style="321" customWidth="1"/>
    <col min="14310" max="14500" width="9.140625" style="321"/>
    <col min="14501" max="14501" width="34.85546875" style="321" customWidth="1"/>
    <col min="14502" max="14502" width="23.140625" style="321" customWidth="1"/>
    <col min="14503" max="14503" width="6.28515625" style="321" customWidth="1"/>
    <col min="14504" max="14504" width="51" style="321" customWidth="1"/>
    <col min="14505" max="14505" width="16.5703125" style="321" customWidth="1"/>
    <col min="14506" max="14506" width="12.85546875" style="321" customWidth="1"/>
    <col min="14507" max="14507" width="15.5703125" style="321" customWidth="1"/>
    <col min="14508" max="14508" width="16.5703125" style="321" customWidth="1"/>
    <col min="14509" max="14509" width="17" style="321" customWidth="1"/>
    <col min="14510" max="14511" width="17.42578125" style="321" customWidth="1"/>
    <col min="14512" max="14513" width="16.5703125" style="321" customWidth="1"/>
    <col min="14514" max="14516" width="17.42578125" style="321" customWidth="1"/>
    <col min="14517" max="14518" width="16.5703125" style="321" customWidth="1"/>
    <col min="14519" max="14521" width="17.42578125" style="321" customWidth="1"/>
    <col min="14522" max="14523" width="16.5703125" style="321" customWidth="1"/>
    <col min="14524" max="14526" width="17.42578125" style="321" customWidth="1"/>
    <col min="14527" max="14527" width="15.5703125" style="321" customWidth="1"/>
    <col min="14528" max="14528" width="16.5703125" style="321" customWidth="1"/>
    <col min="14529" max="14530" width="17.42578125" style="321" customWidth="1"/>
    <col min="14531" max="14565" width="12.140625" style="321" customWidth="1"/>
    <col min="14566" max="14756" width="9.140625" style="321"/>
    <col min="14757" max="14757" width="34.85546875" style="321" customWidth="1"/>
    <col min="14758" max="14758" width="23.140625" style="321" customWidth="1"/>
    <col min="14759" max="14759" width="6.28515625" style="321" customWidth="1"/>
    <col min="14760" max="14760" width="51" style="321" customWidth="1"/>
    <col min="14761" max="14761" width="16.5703125" style="321" customWidth="1"/>
    <col min="14762" max="14762" width="12.85546875" style="321" customWidth="1"/>
    <col min="14763" max="14763" width="15.5703125" style="321" customWidth="1"/>
    <col min="14764" max="14764" width="16.5703125" style="321" customWidth="1"/>
    <col min="14765" max="14765" width="17" style="321" customWidth="1"/>
    <col min="14766" max="14767" width="17.42578125" style="321" customWidth="1"/>
    <col min="14768" max="14769" width="16.5703125" style="321" customWidth="1"/>
    <col min="14770" max="14772" width="17.42578125" style="321" customWidth="1"/>
    <col min="14773" max="14774" width="16.5703125" style="321" customWidth="1"/>
    <col min="14775" max="14777" width="17.42578125" style="321" customWidth="1"/>
    <col min="14778" max="14779" width="16.5703125" style="321" customWidth="1"/>
    <col min="14780" max="14782" width="17.42578125" style="321" customWidth="1"/>
    <col min="14783" max="14783" width="15.5703125" style="321" customWidth="1"/>
    <col min="14784" max="14784" width="16.5703125" style="321" customWidth="1"/>
    <col min="14785" max="14786" width="17.42578125" style="321" customWidth="1"/>
    <col min="14787" max="14821" width="12.140625" style="321" customWidth="1"/>
    <col min="14822" max="15012" width="9.140625" style="321"/>
    <col min="15013" max="15013" width="34.85546875" style="321" customWidth="1"/>
    <col min="15014" max="15014" width="23.140625" style="321" customWidth="1"/>
    <col min="15015" max="15015" width="6.28515625" style="321" customWidth="1"/>
    <col min="15016" max="15016" width="51" style="321" customWidth="1"/>
    <col min="15017" max="15017" width="16.5703125" style="321" customWidth="1"/>
    <col min="15018" max="15018" width="12.85546875" style="321" customWidth="1"/>
    <col min="15019" max="15019" width="15.5703125" style="321" customWidth="1"/>
    <col min="15020" max="15020" width="16.5703125" style="321" customWidth="1"/>
    <col min="15021" max="15021" width="17" style="321" customWidth="1"/>
    <col min="15022" max="15023" width="17.42578125" style="321" customWidth="1"/>
    <col min="15024" max="15025" width="16.5703125" style="321" customWidth="1"/>
    <col min="15026" max="15028" width="17.42578125" style="321" customWidth="1"/>
    <col min="15029" max="15030" width="16.5703125" style="321" customWidth="1"/>
    <col min="15031" max="15033" width="17.42578125" style="321" customWidth="1"/>
    <col min="15034" max="15035" width="16.5703125" style="321" customWidth="1"/>
    <col min="15036" max="15038" width="17.42578125" style="321" customWidth="1"/>
    <col min="15039" max="15039" width="15.5703125" style="321" customWidth="1"/>
    <col min="15040" max="15040" width="16.5703125" style="321" customWidth="1"/>
    <col min="15041" max="15042" width="17.42578125" style="321" customWidth="1"/>
    <col min="15043" max="15077" width="12.140625" style="321" customWidth="1"/>
    <col min="15078" max="15268" width="9.140625" style="321"/>
    <col min="15269" max="15269" width="34.85546875" style="321" customWidth="1"/>
    <col min="15270" max="15270" width="23.140625" style="321" customWidth="1"/>
    <col min="15271" max="15271" width="6.28515625" style="321" customWidth="1"/>
    <col min="15272" max="15272" width="51" style="321" customWidth="1"/>
    <col min="15273" max="15273" width="16.5703125" style="321" customWidth="1"/>
    <col min="15274" max="15274" width="12.85546875" style="321" customWidth="1"/>
    <col min="15275" max="15275" width="15.5703125" style="321" customWidth="1"/>
    <col min="15276" max="15276" width="16.5703125" style="321" customWidth="1"/>
    <col min="15277" max="15277" width="17" style="321" customWidth="1"/>
    <col min="15278" max="15279" width="17.42578125" style="321" customWidth="1"/>
    <col min="15280" max="15281" width="16.5703125" style="321" customWidth="1"/>
    <col min="15282" max="15284" width="17.42578125" style="321" customWidth="1"/>
    <col min="15285" max="15286" width="16.5703125" style="321" customWidth="1"/>
    <col min="15287" max="15289" width="17.42578125" style="321" customWidth="1"/>
    <col min="15290" max="15291" width="16.5703125" style="321" customWidth="1"/>
    <col min="15292" max="15294" width="17.42578125" style="321" customWidth="1"/>
    <col min="15295" max="15295" width="15.5703125" style="321" customWidth="1"/>
    <col min="15296" max="15296" width="16.5703125" style="321" customWidth="1"/>
    <col min="15297" max="15298" width="17.42578125" style="321" customWidth="1"/>
    <col min="15299" max="15333" width="12.140625" style="321" customWidth="1"/>
    <col min="15334" max="15524" width="9.140625" style="321"/>
    <col min="15525" max="15525" width="34.85546875" style="321" customWidth="1"/>
    <col min="15526" max="15526" width="23.140625" style="321" customWidth="1"/>
    <col min="15527" max="15527" width="6.28515625" style="321" customWidth="1"/>
    <col min="15528" max="15528" width="51" style="321" customWidth="1"/>
    <col min="15529" max="15529" width="16.5703125" style="321" customWidth="1"/>
    <col min="15530" max="15530" width="12.85546875" style="321" customWidth="1"/>
    <col min="15531" max="15531" width="15.5703125" style="321" customWidth="1"/>
    <col min="15532" max="15532" width="16.5703125" style="321" customWidth="1"/>
    <col min="15533" max="15533" width="17" style="321" customWidth="1"/>
    <col min="15534" max="15535" width="17.42578125" style="321" customWidth="1"/>
    <col min="15536" max="15537" width="16.5703125" style="321" customWidth="1"/>
    <col min="15538" max="15540" width="17.42578125" style="321" customWidth="1"/>
    <col min="15541" max="15542" width="16.5703125" style="321" customWidth="1"/>
    <col min="15543" max="15545" width="17.42578125" style="321" customWidth="1"/>
    <col min="15546" max="15547" width="16.5703125" style="321" customWidth="1"/>
    <col min="15548" max="15550" width="17.42578125" style="321" customWidth="1"/>
    <col min="15551" max="15551" width="15.5703125" style="321" customWidth="1"/>
    <col min="15552" max="15552" width="16.5703125" style="321" customWidth="1"/>
    <col min="15553" max="15554" width="17.42578125" style="321" customWidth="1"/>
    <col min="15555" max="15589" width="12.140625" style="321" customWidth="1"/>
    <col min="15590" max="15780" width="9.140625" style="321"/>
    <col min="15781" max="15781" width="34.85546875" style="321" customWidth="1"/>
    <col min="15782" max="15782" width="23.140625" style="321" customWidth="1"/>
    <col min="15783" max="15783" width="6.28515625" style="321" customWidth="1"/>
    <col min="15784" max="15784" width="51" style="321" customWidth="1"/>
    <col min="15785" max="15785" width="16.5703125" style="321" customWidth="1"/>
    <col min="15786" max="15786" width="12.85546875" style="321" customWidth="1"/>
    <col min="15787" max="15787" width="15.5703125" style="321" customWidth="1"/>
    <col min="15788" max="15788" width="16.5703125" style="321" customWidth="1"/>
    <col min="15789" max="15789" width="17" style="321" customWidth="1"/>
    <col min="15790" max="15791" width="17.42578125" style="321" customWidth="1"/>
    <col min="15792" max="15793" width="16.5703125" style="321" customWidth="1"/>
    <col min="15794" max="15796" width="17.42578125" style="321" customWidth="1"/>
    <col min="15797" max="15798" width="16.5703125" style="321" customWidth="1"/>
    <col min="15799" max="15801" width="17.42578125" style="321" customWidth="1"/>
    <col min="15802" max="15803" width="16.5703125" style="321" customWidth="1"/>
    <col min="15804" max="15806" width="17.42578125" style="321" customWidth="1"/>
    <col min="15807" max="15807" width="15.5703125" style="321" customWidth="1"/>
    <col min="15808" max="15808" width="16.5703125" style="321" customWidth="1"/>
    <col min="15809" max="15810" width="17.42578125" style="321" customWidth="1"/>
    <col min="15811" max="15845" width="12.140625" style="321" customWidth="1"/>
    <col min="15846" max="16384" width="9.140625" style="321"/>
  </cols>
  <sheetData>
    <row r="1" spans="1:11">
      <c r="A1" s="321" t="s">
        <v>420</v>
      </c>
      <c r="E1" s="321" t="s">
        <v>636</v>
      </c>
      <c r="H1" s="321"/>
      <c r="I1" s="321"/>
      <c r="J1" s="84"/>
      <c r="K1" s="84"/>
    </row>
    <row r="2" spans="1:11">
      <c r="A2" s="321" t="s">
        <v>313</v>
      </c>
      <c r="E2" s="321" t="s">
        <v>1353</v>
      </c>
      <c r="H2" s="321"/>
      <c r="I2" s="321"/>
      <c r="J2" s="84"/>
      <c r="K2" s="145"/>
    </row>
    <row r="3" spans="1:11">
      <c r="A3" s="321" t="s">
        <v>421</v>
      </c>
      <c r="H3" s="321"/>
      <c r="I3" s="321"/>
      <c r="J3" s="84"/>
      <c r="K3" s="145"/>
    </row>
    <row r="4" spans="1:11" ht="15" hidden="1" customHeight="1">
      <c r="A4" s="84"/>
      <c r="B4" s="84"/>
      <c r="C4" s="84"/>
      <c r="D4" s="84"/>
      <c r="E4" s="321" t="s">
        <v>636</v>
      </c>
      <c r="F4" s="84"/>
      <c r="G4" s="84"/>
      <c r="H4" s="321"/>
      <c r="I4" s="321"/>
      <c r="J4" s="84"/>
      <c r="K4" s="145"/>
    </row>
    <row r="5" spans="1:11" ht="15" hidden="1" customHeight="1">
      <c r="A5" s="84"/>
      <c r="B5" s="84"/>
      <c r="C5" s="84"/>
      <c r="D5" s="84"/>
      <c r="E5" s="321" t="s">
        <v>1353</v>
      </c>
      <c r="F5" s="84"/>
      <c r="G5" s="84"/>
      <c r="H5" s="321"/>
      <c r="I5" s="321"/>
      <c r="J5" s="84"/>
      <c r="K5" s="145"/>
    </row>
    <row r="6" spans="1:11" ht="15" customHeight="1">
      <c r="A6" s="844" t="s">
        <v>213</v>
      </c>
      <c r="B6" s="844"/>
      <c r="C6" s="844"/>
      <c r="D6" s="844"/>
      <c r="E6" s="844"/>
      <c r="F6" s="844"/>
      <c r="G6" s="844"/>
      <c r="H6" s="844"/>
      <c r="I6" s="321"/>
      <c r="J6" s="84"/>
      <c r="K6" s="145"/>
    </row>
    <row r="7" spans="1:11" ht="15" customHeight="1">
      <c r="A7" s="844" t="s">
        <v>262</v>
      </c>
      <c r="B7" s="844"/>
      <c r="C7" s="844"/>
      <c r="D7" s="844"/>
      <c r="E7" s="844"/>
      <c r="F7" s="844"/>
      <c r="G7" s="844"/>
      <c r="H7" s="844"/>
      <c r="I7" s="321"/>
      <c r="J7" s="84"/>
      <c r="K7" s="145"/>
    </row>
    <row r="8" spans="1:11" ht="15" customHeight="1">
      <c r="A8" s="845" t="s">
        <v>1352</v>
      </c>
      <c r="B8" s="845"/>
      <c r="C8" s="845"/>
      <c r="D8" s="845"/>
      <c r="E8" s="845"/>
      <c r="F8" s="845"/>
      <c r="G8" s="845"/>
      <c r="H8" s="845"/>
      <c r="I8" s="321"/>
      <c r="J8" s="84"/>
      <c r="K8" s="145"/>
    </row>
    <row r="9" spans="1:11" ht="31.5" customHeight="1">
      <c r="A9" s="846" t="s">
        <v>0</v>
      </c>
      <c r="B9" s="846" t="s">
        <v>1</v>
      </c>
      <c r="C9" s="825" t="s">
        <v>216</v>
      </c>
      <c r="D9" s="826"/>
      <c r="E9" s="846" t="s">
        <v>214</v>
      </c>
      <c r="F9" s="846" t="s">
        <v>1122</v>
      </c>
      <c r="G9" s="846" t="s">
        <v>1222</v>
      </c>
      <c r="H9" s="846" t="s">
        <v>1354</v>
      </c>
      <c r="I9" s="825" t="s">
        <v>215</v>
      </c>
      <c r="J9" s="826"/>
      <c r="K9" s="146"/>
    </row>
    <row r="10" spans="1:11" ht="15" customHeight="1">
      <c r="A10" s="847"/>
      <c r="B10" s="847"/>
      <c r="C10" s="827"/>
      <c r="D10" s="828"/>
      <c r="E10" s="847"/>
      <c r="F10" s="847"/>
      <c r="G10" s="847"/>
      <c r="H10" s="847"/>
      <c r="I10" s="842"/>
      <c r="J10" s="843"/>
      <c r="K10" s="146"/>
    </row>
    <row r="11" spans="1:11" ht="55.5" customHeight="1">
      <c r="A11" s="848"/>
      <c r="B11" s="848"/>
      <c r="C11" s="2" t="s">
        <v>648</v>
      </c>
      <c r="D11" s="263" t="s">
        <v>3</v>
      </c>
      <c r="E11" s="848"/>
      <c r="F11" s="839"/>
      <c r="G11" s="848"/>
      <c r="H11" s="848"/>
      <c r="I11" s="827"/>
      <c r="J11" s="828"/>
      <c r="K11" s="146"/>
    </row>
    <row r="12" spans="1:11">
      <c r="A12" s="3" t="s">
        <v>641</v>
      </c>
      <c r="B12" s="3" t="s">
        <v>642</v>
      </c>
      <c r="C12" s="3"/>
      <c r="D12" s="3" t="s">
        <v>646</v>
      </c>
      <c r="E12" s="3" t="s">
        <v>643</v>
      </c>
      <c r="F12" s="806" t="s">
        <v>644</v>
      </c>
      <c r="G12" s="807"/>
      <c r="H12" s="808"/>
      <c r="I12" s="406" t="s">
        <v>645</v>
      </c>
      <c r="J12" s="407"/>
      <c r="K12" s="147"/>
    </row>
    <row r="13" spans="1:11" ht="27" customHeight="1">
      <c r="A13" s="7"/>
      <c r="B13" s="7"/>
      <c r="C13" s="15" t="s">
        <v>6</v>
      </c>
      <c r="D13" s="16" t="s">
        <v>28</v>
      </c>
      <c r="E13" s="7"/>
      <c r="F13" s="92"/>
      <c r="G13" s="92"/>
      <c r="H13" s="92"/>
      <c r="I13" s="264"/>
      <c r="J13" s="265"/>
      <c r="K13" s="138"/>
    </row>
    <row r="14" spans="1:11" ht="36.75" customHeight="1">
      <c r="A14" s="266" t="s">
        <v>436</v>
      </c>
      <c r="B14" s="7"/>
      <c r="C14" s="15" t="s">
        <v>266</v>
      </c>
      <c r="D14" s="16"/>
      <c r="E14" s="7"/>
      <c r="F14" s="92"/>
      <c r="G14" s="92"/>
      <c r="H14" s="92"/>
      <c r="I14" s="267"/>
      <c r="J14" s="268"/>
      <c r="K14" s="137" t="s">
        <v>918</v>
      </c>
    </row>
    <row r="15" spans="1:11" ht="36">
      <c r="A15" s="223" t="s">
        <v>430</v>
      </c>
      <c r="B15" s="12" t="s">
        <v>437</v>
      </c>
      <c r="C15" s="51"/>
      <c r="D15" s="12" t="s">
        <v>263</v>
      </c>
      <c r="E15" s="12"/>
      <c r="F15" s="93">
        <f t="shared" ref="F15:H28" si="0">F47+F79</f>
        <v>83876</v>
      </c>
      <c r="G15" s="93">
        <f t="shared" si="0"/>
        <v>87430</v>
      </c>
      <c r="H15" s="93">
        <f t="shared" si="0"/>
        <v>91166</v>
      </c>
      <c r="I15" s="840" t="s">
        <v>837</v>
      </c>
      <c r="J15" s="841"/>
      <c r="K15" s="253"/>
    </row>
    <row r="16" spans="1:11" ht="36">
      <c r="A16" s="223" t="s">
        <v>422</v>
      </c>
      <c r="B16" s="12" t="s">
        <v>440</v>
      </c>
      <c r="C16" s="51"/>
      <c r="D16" s="12" t="s">
        <v>263</v>
      </c>
      <c r="E16" s="12"/>
      <c r="F16" s="93">
        <f t="shared" si="0"/>
        <v>65398</v>
      </c>
      <c r="G16" s="93">
        <f t="shared" si="0"/>
        <v>68094</v>
      </c>
      <c r="H16" s="93">
        <f t="shared" si="0"/>
        <v>70926</v>
      </c>
      <c r="I16" s="840" t="s">
        <v>839</v>
      </c>
      <c r="J16" s="841"/>
      <c r="K16" s="253"/>
    </row>
    <row r="17" spans="1:11" ht="48">
      <c r="A17" s="223" t="s">
        <v>712</v>
      </c>
      <c r="B17" s="12" t="s">
        <v>437</v>
      </c>
      <c r="C17" s="51"/>
      <c r="D17" s="12" t="s">
        <v>263</v>
      </c>
      <c r="E17" s="12"/>
      <c r="F17" s="93">
        <f t="shared" si="0"/>
        <v>65398</v>
      </c>
      <c r="G17" s="93">
        <f t="shared" si="0"/>
        <v>68094</v>
      </c>
      <c r="H17" s="93">
        <f t="shared" si="0"/>
        <v>70926</v>
      </c>
      <c r="I17" s="840" t="s">
        <v>837</v>
      </c>
      <c r="J17" s="841"/>
      <c r="K17" s="253"/>
    </row>
    <row r="18" spans="1:11" ht="48">
      <c r="A18" s="223" t="s">
        <v>423</v>
      </c>
      <c r="B18" s="12" t="s">
        <v>440</v>
      </c>
      <c r="C18" s="51"/>
      <c r="D18" s="12" t="s">
        <v>263</v>
      </c>
      <c r="E18" s="12"/>
      <c r="F18" s="93">
        <f t="shared" si="0"/>
        <v>65398</v>
      </c>
      <c r="G18" s="93">
        <f t="shared" si="0"/>
        <v>68094</v>
      </c>
      <c r="H18" s="93">
        <f t="shared" si="0"/>
        <v>70926</v>
      </c>
      <c r="I18" s="840" t="s">
        <v>839</v>
      </c>
      <c r="J18" s="841"/>
      <c r="K18" s="253"/>
    </row>
    <row r="19" spans="1:11" ht="48">
      <c r="A19" s="223" t="s">
        <v>424</v>
      </c>
      <c r="B19" s="12" t="s">
        <v>440</v>
      </c>
      <c r="C19" s="51"/>
      <c r="D19" s="12" t="s">
        <v>263</v>
      </c>
      <c r="E19" s="12"/>
      <c r="F19" s="93">
        <f t="shared" si="0"/>
        <v>65398</v>
      </c>
      <c r="G19" s="93">
        <f t="shared" si="0"/>
        <v>68094</v>
      </c>
      <c r="H19" s="93">
        <f t="shared" si="0"/>
        <v>70926</v>
      </c>
      <c r="I19" s="840" t="s">
        <v>839</v>
      </c>
      <c r="J19" s="841"/>
      <c r="K19" s="253"/>
    </row>
    <row r="20" spans="1:11" ht="48">
      <c r="A20" s="88" t="s">
        <v>425</v>
      </c>
      <c r="B20" s="88" t="s">
        <v>439</v>
      </c>
      <c r="C20" s="51"/>
      <c r="D20" s="12" t="s">
        <v>263</v>
      </c>
      <c r="E20" s="12"/>
      <c r="F20" s="93">
        <f t="shared" si="0"/>
        <v>170267</v>
      </c>
      <c r="G20" s="93">
        <f t="shared" si="0"/>
        <v>177339</v>
      </c>
      <c r="H20" s="93">
        <f t="shared" si="0"/>
        <v>184757</v>
      </c>
      <c r="I20" s="840" t="s">
        <v>838</v>
      </c>
      <c r="J20" s="841"/>
      <c r="K20" s="253"/>
    </row>
    <row r="21" spans="1:11" ht="96">
      <c r="A21" s="94" t="s">
        <v>426</v>
      </c>
      <c r="B21" s="94" t="s">
        <v>439</v>
      </c>
      <c r="C21" s="51"/>
      <c r="D21" s="12" t="s">
        <v>263</v>
      </c>
      <c r="E21" s="12"/>
      <c r="F21" s="93">
        <f t="shared" si="0"/>
        <v>203203</v>
      </c>
      <c r="G21" s="93">
        <f t="shared" si="0"/>
        <v>211689</v>
      </c>
      <c r="H21" s="93">
        <f t="shared" si="0"/>
        <v>220591</v>
      </c>
      <c r="I21" s="840" t="s">
        <v>838</v>
      </c>
      <c r="J21" s="841"/>
      <c r="K21" s="253"/>
    </row>
    <row r="22" spans="1:11" ht="96">
      <c r="A22" s="94" t="s">
        <v>431</v>
      </c>
      <c r="B22" s="94" t="s">
        <v>438</v>
      </c>
      <c r="C22" s="51"/>
      <c r="D22" s="12" t="s">
        <v>263</v>
      </c>
      <c r="E22" s="12"/>
      <c r="F22" s="93">
        <f t="shared" si="0"/>
        <v>334742</v>
      </c>
      <c r="G22" s="93">
        <f t="shared" si="0"/>
        <v>348908</v>
      </c>
      <c r="H22" s="93">
        <f t="shared" si="0"/>
        <v>363767</v>
      </c>
      <c r="I22" s="840" t="s">
        <v>836</v>
      </c>
      <c r="J22" s="841"/>
      <c r="K22" s="253"/>
    </row>
    <row r="23" spans="1:11" ht="96">
      <c r="A23" s="94" t="s">
        <v>427</v>
      </c>
      <c r="B23" s="94" t="s">
        <v>439</v>
      </c>
      <c r="C23" s="51"/>
      <c r="D23" s="12" t="s">
        <v>263</v>
      </c>
      <c r="E23" s="12"/>
      <c r="F23" s="93">
        <f t="shared" si="0"/>
        <v>252606</v>
      </c>
      <c r="G23" s="93">
        <f t="shared" si="0"/>
        <v>263214</v>
      </c>
      <c r="H23" s="93">
        <f t="shared" si="0"/>
        <v>274340</v>
      </c>
      <c r="I23" s="840" t="s">
        <v>838</v>
      </c>
      <c r="J23" s="841"/>
      <c r="K23" s="253"/>
    </row>
    <row r="24" spans="1:11" ht="24">
      <c r="A24" s="88" t="s">
        <v>432</v>
      </c>
      <c r="B24" s="88" t="s">
        <v>437</v>
      </c>
      <c r="C24" s="51"/>
      <c r="D24" s="12" t="s">
        <v>263</v>
      </c>
      <c r="E24" s="12"/>
      <c r="F24" s="93">
        <f t="shared" si="0"/>
        <v>83876</v>
      </c>
      <c r="G24" s="93">
        <f t="shared" si="0"/>
        <v>87430</v>
      </c>
      <c r="H24" s="93">
        <f t="shared" si="0"/>
        <v>91166</v>
      </c>
      <c r="I24" s="840" t="s">
        <v>837</v>
      </c>
      <c r="J24" s="841"/>
      <c r="K24" s="253"/>
    </row>
    <row r="25" spans="1:11" ht="24">
      <c r="A25" s="94" t="s">
        <v>428</v>
      </c>
      <c r="B25" s="94" t="s">
        <v>440</v>
      </c>
      <c r="C25" s="51"/>
      <c r="D25" s="12" t="s">
        <v>263</v>
      </c>
      <c r="E25" s="12"/>
      <c r="F25" s="93">
        <f t="shared" si="0"/>
        <v>65398</v>
      </c>
      <c r="G25" s="93">
        <f t="shared" si="0"/>
        <v>68094</v>
      </c>
      <c r="H25" s="93">
        <f t="shared" si="0"/>
        <v>70926</v>
      </c>
      <c r="I25" s="840" t="s">
        <v>839</v>
      </c>
      <c r="J25" s="841"/>
      <c r="K25" s="253"/>
    </row>
    <row r="26" spans="1:11" ht="24">
      <c r="A26" s="88" t="s">
        <v>433</v>
      </c>
      <c r="B26" s="88" t="s">
        <v>437</v>
      </c>
      <c r="C26" s="51"/>
      <c r="D26" s="12" t="s">
        <v>263</v>
      </c>
      <c r="E26" s="12"/>
      <c r="F26" s="93">
        <f t="shared" si="0"/>
        <v>133229</v>
      </c>
      <c r="G26" s="93">
        <f t="shared" si="0"/>
        <v>138865</v>
      </c>
      <c r="H26" s="93">
        <f t="shared" si="0"/>
        <v>144783</v>
      </c>
      <c r="I26" s="840" t="s">
        <v>837</v>
      </c>
      <c r="J26" s="841"/>
      <c r="K26" s="253"/>
    </row>
    <row r="27" spans="1:11" ht="24">
      <c r="A27" s="94" t="s">
        <v>429</v>
      </c>
      <c r="B27" s="94" t="s">
        <v>440</v>
      </c>
      <c r="C27" s="51"/>
      <c r="D27" s="12" t="s">
        <v>263</v>
      </c>
      <c r="E27" s="12"/>
      <c r="F27" s="93">
        <f t="shared" si="0"/>
        <v>98271</v>
      </c>
      <c r="G27" s="93">
        <f t="shared" si="0"/>
        <v>102340</v>
      </c>
      <c r="H27" s="93">
        <f t="shared" si="0"/>
        <v>106612</v>
      </c>
      <c r="I27" s="840" t="s">
        <v>839</v>
      </c>
      <c r="J27" s="841"/>
      <c r="K27" s="253"/>
    </row>
    <row r="28" spans="1:11" ht="39" customHeight="1">
      <c r="A28" s="223" t="s">
        <v>1248</v>
      </c>
      <c r="B28" s="12" t="s">
        <v>1253</v>
      </c>
      <c r="C28" s="51"/>
      <c r="D28" s="12" t="s">
        <v>263</v>
      </c>
      <c r="E28" s="12"/>
      <c r="F28" s="93">
        <f t="shared" si="0"/>
        <v>114829</v>
      </c>
      <c r="G28" s="93">
        <f t="shared" si="0"/>
        <v>119859</v>
      </c>
      <c r="H28" s="93">
        <f t="shared" si="0"/>
        <v>125151</v>
      </c>
      <c r="I28" s="840" t="s">
        <v>1259</v>
      </c>
      <c r="J28" s="841"/>
      <c r="K28" s="253"/>
    </row>
    <row r="29" spans="1:11" ht="27" customHeight="1">
      <c r="A29" s="266" t="s">
        <v>441</v>
      </c>
      <c r="B29" s="7"/>
      <c r="C29" s="15" t="s">
        <v>647</v>
      </c>
      <c r="D29" s="16"/>
      <c r="E29" s="7"/>
      <c r="F29" s="92"/>
      <c r="G29" s="92"/>
      <c r="H29" s="92"/>
      <c r="I29" s="264"/>
      <c r="J29" s="265"/>
      <c r="K29" s="137" t="s">
        <v>919</v>
      </c>
    </row>
    <row r="30" spans="1:11" ht="24">
      <c r="A30" s="12" t="s">
        <v>910</v>
      </c>
      <c r="B30" s="12" t="s">
        <v>442</v>
      </c>
      <c r="C30" s="51"/>
      <c r="D30" s="12" t="s">
        <v>263</v>
      </c>
      <c r="E30" s="12"/>
      <c r="F30" s="93">
        <f t="shared" ref="F30:H39" si="1">F62+F94</f>
        <v>20335.98</v>
      </c>
      <c r="G30" s="93">
        <f t="shared" si="1"/>
        <v>20335.98</v>
      </c>
      <c r="H30" s="93">
        <f t="shared" si="1"/>
        <v>20335.98</v>
      </c>
      <c r="I30" s="414"/>
      <c r="J30" s="415"/>
      <c r="K30" s="137"/>
    </row>
    <row r="31" spans="1:11" ht="36">
      <c r="A31" s="12" t="s">
        <v>911</v>
      </c>
      <c r="B31" s="12" t="s">
        <v>443</v>
      </c>
      <c r="C31" s="51"/>
      <c r="D31" s="12" t="s">
        <v>263</v>
      </c>
      <c r="E31" s="12"/>
      <c r="F31" s="93">
        <f t="shared" si="1"/>
        <v>20335.98</v>
      </c>
      <c r="G31" s="93">
        <f t="shared" si="1"/>
        <v>20335.98</v>
      </c>
      <c r="H31" s="93">
        <f t="shared" si="1"/>
        <v>20335.98</v>
      </c>
      <c r="I31" s="414"/>
      <c r="J31" s="415"/>
      <c r="K31" s="137"/>
    </row>
    <row r="32" spans="1:11" ht="30" customHeight="1">
      <c r="A32" s="12" t="s">
        <v>912</v>
      </c>
      <c r="B32" s="12" t="s">
        <v>444</v>
      </c>
      <c r="C32" s="51"/>
      <c r="D32" s="12" t="s">
        <v>263</v>
      </c>
      <c r="E32" s="12"/>
      <c r="F32" s="93">
        <f t="shared" si="1"/>
        <v>20335.98</v>
      </c>
      <c r="G32" s="93">
        <f t="shared" si="1"/>
        <v>20335.98</v>
      </c>
      <c r="H32" s="93">
        <f t="shared" si="1"/>
        <v>20335.98</v>
      </c>
      <c r="I32" s="414"/>
      <c r="J32" s="415"/>
      <c r="K32" s="137"/>
    </row>
    <row r="33" spans="1:11" ht="36">
      <c r="A33" s="12" t="s">
        <v>1120</v>
      </c>
      <c r="B33" s="12" t="s">
        <v>445</v>
      </c>
      <c r="C33" s="51"/>
      <c r="D33" s="12" t="s">
        <v>263</v>
      </c>
      <c r="E33" s="12"/>
      <c r="F33" s="93">
        <f t="shared" si="1"/>
        <v>10175.76</v>
      </c>
      <c r="G33" s="93">
        <f t="shared" si="1"/>
        <v>10175.76</v>
      </c>
      <c r="H33" s="93">
        <f t="shared" si="1"/>
        <v>10175.76</v>
      </c>
      <c r="I33" s="414"/>
      <c r="J33" s="415"/>
      <c r="K33" s="137"/>
    </row>
    <row r="34" spans="1:11" ht="36">
      <c r="A34" s="12" t="s">
        <v>1335</v>
      </c>
      <c r="B34" s="12" t="s">
        <v>446</v>
      </c>
      <c r="C34" s="51"/>
      <c r="D34" s="12" t="s">
        <v>263</v>
      </c>
      <c r="E34" s="12"/>
      <c r="F34" s="93">
        <f t="shared" si="1"/>
        <v>5821.37</v>
      </c>
      <c r="G34" s="93">
        <f t="shared" si="1"/>
        <v>5821.37</v>
      </c>
      <c r="H34" s="93">
        <f t="shared" si="1"/>
        <v>5821.37</v>
      </c>
      <c r="I34" s="414"/>
      <c r="J34" s="415"/>
      <c r="K34" s="137"/>
    </row>
    <row r="35" spans="1:11" ht="36">
      <c r="A35" s="94" t="s">
        <v>914</v>
      </c>
      <c r="B35" s="94" t="s">
        <v>447</v>
      </c>
      <c r="C35" s="51"/>
      <c r="D35" s="12" t="s">
        <v>263</v>
      </c>
      <c r="E35" s="12"/>
      <c r="F35" s="93">
        <f t="shared" si="1"/>
        <v>24430.95</v>
      </c>
      <c r="G35" s="93">
        <f t="shared" si="1"/>
        <v>24430.95</v>
      </c>
      <c r="H35" s="93">
        <f t="shared" si="1"/>
        <v>24430.95</v>
      </c>
      <c r="I35" s="414"/>
      <c r="J35" s="415"/>
      <c r="K35" s="137"/>
    </row>
    <row r="36" spans="1:11" ht="36">
      <c r="A36" s="94" t="s">
        <v>915</v>
      </c>
      <c r="B36" s="94" t="s">
        <v>448</v>
      </c>
      <c r="C36" s="51"/>
      <c r="D36" s="12" t="s">
        <v>263</v>
      </c>
      <c r="E36" s="12"/>
      <c r="F36" s="93">
        <f t="shared" si="1"/>
        <v>24430.95</v>
      </c>
      <c r="G36" s="93">
        <f t="shared" si="1"/>
        <v>24430.95</v>
      </c>
      <c r="H36" s="93">
        <f t="shared" si="1"/>
        <v>24430.95</v>
      </c>
      <c r="I36" s="414"/>
      <c r="J36" s="415"/>
      <c r="K36" s="137"/>
    </row>
    <row r="37" spans="1:11" ht="24">
      <c r="A37" s="94" t="s">
        <v>916</v>
      </c>
      <c r="B37" s="94" t="s">
        <v>449</v>
      </c>
      <c r="C37" s="51"/>
      <c r="D37" s="12" t="s">
        <v>263</v>
      </c>
      <c r="E37" s="12"/>
      <c r="F37" s="93">
        <f t="shared" si="1"/>
        <v>24430.95</v>
      </c>
      <c r="G37" s="93">
        <f t="shared" si="1"/>
        <v>24430.95</v>
      </c>
      <c r="H37" s="93">
        <f t="shared" si="1"/>
        <v>24430.95</v>
      </c>
      <c r="I37" s="414"/>
      <c r="J37" s="415"/>
      <c r="K37" s="137"/>
    </row>
    <row r="38" spans="1:11" ht="36">
      <c r="A38" s="94" t="s">
        <v>1121</v>
      </c>
      <c r="B38" s="94" t="s">
        <v>450</v>
      </c>
      <c r="C38" s="51"/>
      <c r="D38" s="12" t="s">
        <v>263</v>
      </c>
      <c r="E38" s="12"/>
      <c r="F38" s="93">
        <f t="shared" si="1"/>
        <v>12167.49</v>
      </c>
      <c r="G38" s="93">
        <f t="shared" si="1"/>
        <v>12167.49</v>
      </c>
      <c r="H38" s="93">
        <f t="shared" si="1"/>
        <v>12167.49</v>
      </c>
      <c r="I38" s="414"/>
      <c r="J38" s="415"/>
      <c r="K38" s="137"/>
    </row>
    <row r="39" spans="1:11" ht="36">
      <c r="A39" s="94" t="s">
        <v>1336</v>
      </c>
      <c r="B39" s="94" t="s">
        <v>451</v>
      </c>
      <c r="C39" s="51"/>
      <c r="D39" s="12" t="s">
        <v>263</v>
      </c>
      <c r="E39" s="12"/>
      <c r="F39" s="93">
        <f t="shared" si="1"/>
        <v>6911.73</v>
      </c>
      <c r="G39" s="93">
        <f t="shared" si="1"/>
        <v>6911.73</v>
      </c>
      <c r="H39" s="93">
        <f t="shared" si="1"/>
        <v>6911.73</v>
      </c>
      <c r="I39" s="414"/>
      <c r="J39" s="415"/>
      <c r="K39" s="137"/>
    </row>
    <row r="40" spans="1:11" ht="36">
      <c r="A40" s="12" t="s">
        <v>1249</v>
      </c>
      <c r="B40" s="223" t="s">
        <v>1254</v>
      </c>
      <c r="C40" s="51"/>
      <c r="D40" s="12" t="s">
        <v>263</v>
      </c>
      <c r="E40" s="12"/>
      <c r="F40" s="93">
        <f t="shared" ref="F40:H44" si="2">F72+F104</f>
        <v>27264.38</v>
      </c>
      <c r="G40" s="93">
        <f t="shared" si="2"/>
        <v>27264.38</v>
      </c>
      <c r="H40" s="93">
        <f t="shared" si="2"/>
        <v>27264.38</v>
      </c>
      <c r="I40" s="440"/>
      <c r="J40" s="441"/>
      <c r="K40" s="137"/>
    </row>
    <row r="41" spans="1:11" ht="48">
      <c r="A41" s="12" t="s">
        <v>1250</v>
      </c>
      <c r="B41" s="223" t="s">
        <v>1255</v>
      </c>
      <c r="C41" s="51"/>
      <c r="D41" s="12" t="s">
        <v>263</v>
      </c>
      <c r="E41" s="12"/>
      <c r="F41" s="93">
        <f t="shared" si="2"/>
        <v>27264.38</v>
      </c>
      <c r="G41" s="93">
        <f t="shared" si="2"/>
        <v>27264.38</v>
      </c>
      <c r="H41" s="93">
        <f t="shared" si="2"/>
        <v>27264.38</v>
      </c>
      <c r="I41" s="440"/>
      <c r="J41" s="441"/>
      <c r="K41" s="137"/>
    </row>
    <row r="42" spans="1:11" ht="36">
      <c r="A42" s="12" t="s">
        <v>1251</v>
      </c>
      <c r="B42" s="223" t="s">
        <v>1256</v>
      </c>
      <c r="C42" s="51"/>
      <c r="D42" s="12" t="s">
        <v>263</v>
      </c>
      <c r="E42" s="12"/>
      <c r="F42" s="93">
        <f t="shared" si="2"/>
        <v>27264.38</v>
      </c>
      <c r="G42" s="93">
        <f t="shared" si="2"/>
        <v>27264.38</v>
      </c>
      <c r="H42" s="93">
        <f t="shared" si="2"/>
        <v>27264.38</v>
      </c>
      <c r="I42" s="440"/>
      <c r="J42" s="441"/>
      <c r="K42" s="137"/>
    </row>
    <row r="43" spans="1:11" ht="48">
      <c r="A43" s="12" t="s">
        <v>1252</v>
      </c>
      <c r="B43" s="223" t="s">
        <v>1257</v>
      </c>
      <c r="C43" s="51"/>
      <c r="D43" s="12" t="s">
        <v>263</v>
      </c>
      <c r="E43" s="12"/>
      <c r="F43" s="93">
        <f t="shared" si="2"/>
        <v>14109.04</v>
      </c>
      <c r="G43" s="93">
        <f t="shared" si="2"/>
        <v>14109.04</v>
      </c>
      <c r="H43" s="93">
        <f t="shared" si="2"/>
        <v>14109.04</v>
      </c>
      <c r="I43" s="440"/>
      <c r="J43" s="441"/>
      <c r="K43" s="137"/>
    </row>
    <row r="44" spans="1:11" ht="48">
      <c r="A44" s="12" t="s">
        <v>1337</v>
      </c>
      <c r="B44" s="223" t="s">
        <v>1258</v>
      </c>
      <c r="C44" s="51"/>
      <c r="D44" s="12" t="s">
        <v>263</v>
      </c>
      <c r="E44" s="12"/>
      <c r="F44" s="93">
        <f t="shared" si="2"/>
        <v>8471.0400000000009</v>
      </c>
      <c r="G44" s="93">
        <f t="shared" si="2"/>
        <v>8471.0400000000009</v>
      </c>
      <c r="H44" s="93">
        <f t="shared" si="2"/>
        <v>8471.0400000000009</v>
      </c>
      <c r="I44" s="440"/>
      <c r="J44" s="441"/>
      <c r="K44" s="137"/>
    </row>
    <row r="45" spans="1:11" ht="27.75" customHeight="1">
      <c r="A45" s="7"/>
      <c r="B45" s="7"/>
      <c r="C45" s="15" t="s">
        <v>7</v>
      </c>
      <c r="D45" s="16" t="s">
        <v>265</v>
      </c>
      <c r="E45" s="7"/>
      <c r="F45" s="92"/>
      <c r="G45" s="92"/>
      <c r="H45" s="92"/>
      <c r="I45" s="269"/>
      <c r="J45" s="270"/>
      <c r="K45" s="139"/>
    </row>
    <row r="46" spans="1:11" ht="108" customHeight="1">
      <c r="A46" s="266" t="s">
        <v>436</v>
      </c>
      <c r="B46" s="7"/>
      <c r="C46" s="6"/>
      <c r="D46" s="53" t="s">
        <v>218</v>
      </c>
      <c r="E46" s="7"/>
      <c r="F46" s="92"/>
      <c r="G46" s="92"/>
      <c r="H46" s="92"/>
      <c r="I46" s="269"/>
      <c r="J46" s="270"/>
      <c r="K46" s="139"/>
    </row>
    <row r="47" spans="1:11" ht="54" customHeight="1">
      <c r="A47" s="223" t="s">
        <v>430</v>
      </c>
      <c r="B47" s="12" t="s">
        <v>437</v>
      </c>
      <c r="C47" s="51"/>
      <c r="D47" s="12" t="s">
        <v>452</v>
      </c>
      <c r="E47" s="318">
        <f>'расчет нормы пед часов'!E7</f>
        <v>4</v>
      </c>
      <c r="F47" s="311">
        <f>'2.1. расчет фот обл (нсот2022)'!B11</f>
        <v>78286</v>
      </c>
      <c r="G47" s="311">
        <f>'2.1. расчет фот обл (нсот2023)'!B11</f>
        <v>81840</v>
      </c>
      <c r="H47" s="311">
        <f>'2.1. расчет фот обл (нсот2024)'!B11</f>
        <v>85576</v>
      </c>
      <c r="I47" s="821" t="s">
        <v>637</v>
      </c>
      <c r="J47" s="822"/>
      <c r="K47" s="138"/>
    </row>
    <row r="48" spans="1:11" ht="48.75" customHeight="1">
      <c r="A48" s="223" t="s">
        <v>422</v>
      </c>
      <c r="B48" s="12" t="s">
        <v>440</v>
      </c>
      <c r="C48" s="51"/>
      <c r="D48" s="12" t="s">
        <v>452</v>
      </c>
      <c r="E48" s="318">
        <f>'расчет нормы пед часов'!E8</f>
        <v>3</v>
      </c>
      <c r="F48" s="311">
        <f>'2.1. расчет фот обл (нсот2022)'!B12</f>
        <v>59808</v>
      </c>
      <c r="G48" s="311">
        <f>'2.1. расчет фот обл (нсот2023)'!B12</f>
        <v>62504</v>
      </c>
      <c r="H48" s="311">
        <f>'2.1. расчет фот обл (нсот2024)'!B12</f>
        <v>65336</v>
      </c>
      <c r="I48" s="821" t="s">
        <v>637</v>
      </c>
      <c r="J48" s="822"/>
      <c r="K48" s="138"/>
    </row>
    <row r="49" spans="1:11" ht="50.25" customHeight="1">
      <c r="A49" s="223" t="s">
        <v>712</v>
      </c>
      <c r="B49" s="12" t="s">
        <v>437</v>
      </c>
      <c r="C49" s="51"/>
      <c r="D49" s="12" t="s">
        <v>452</v>
      </c>
      <c r="E49" s="318">
        <f>'расчет нормы пед часов'!E9</f>
        <v>3</v>
      </c>
      <c r="F49" s="311">
        <f>'2.1. расчет фот обл (нсот2022)'!B13</f>
        <v>59808</v>
      </c>
      <c r="G49" s="311">
        <f>'2.1. расчет фот обл (нсот2023)'!B13</f>
        <v>62504</v>
      </c>
      <c r="H49" s="311">
        <f>'2.1. расчет фот обл (нсот2024)'!B13</f>
        <v>65336</v>
      </c>
      <c r="I49" s="821" t="s">
        <v>637</v>
      </c>
      <c r="J49" s="822"/>
      <c r="K49" s="138"/>
    </row>
    <row r="50" spans="1:11" ht="50.25" customHeight="1">
      <c r="A50" s="223" t="s">
        <v>423</v>
      </c>
      <c r="B50" s="12" t="s">
        <v>440</v>
      </c>
      <c r="C50" s="51"/>
      <c r="D50" s="12" t="s">
        <v>452</v>
      </c>
      <c r="E50" s="318">
        <f>'расчет нормы пед часов'!E10</f>
        <v>3</v>
      </c>
      <c r="F50" s="311">
        <f>'2.1. расчет фот обл (нсот2022)'!B14</f>
        <v>59808</v>
      </c>
      <c r="G50" s="311">
        <f>'2.1. расчет фот обл (нсот2023)'!B14</f>
        <v>62504</v>
      </c>
      <c r="H50" s="311">
        <f>'2.1. расчет фот обл (нсот2024)'!B14</f>
        <v>65336</v>
      </c>
      <c r="I50" s="821" t="s">
        <v>637</v>
      </c>
      <c r="J50" s="822"/>
      <c r="K50" s="138"/>
    </row>
    <row r="51" spans="1:11" ht="51" customHeight="1">
      <c r="A51" s="223" t="s">
        <v>424</v>
      </c>
      <c r="B51" s="12" t="s">
        <v>440</v>
      </c>
      <c r="C51" s="51"/>
      <c r="D51" s="12" t="s">
        <v>452</v>
      </c>
      <c r="E51" s="318">
        <f>'расчет нормы пед часов'!E11</f>
        <v>3</v>
      </c>
      <c r="F51" s="311">
        <f>'2.1. расчет фот обл (нсот2022)'!B15</f>
        <v>59808</v>
      </c>
      <c r="G51" s="311">
        <f>'2.1. расчет фот обл (нсот2023)'!B15</f>
        <v>62504</v>
      </c>
      <c r="H51" s="311">
        <f>'2.1. расчет фот обл (нсот2024)'!B15</f>
        <v>65336</v>
      </c>
      <c r="I51" s="821" t="s">
        <v>637</v>
      </c>
      <c r="J51" s="822"/>
      <c r="K51" s="138"/>
    </row>
    <row r="52" spans="1:11" ht="50.25" customHeight="1">
      <c r="A52" s="88" t="s">
        <v>425</v>
      </c>
      <c r="B52" s="88" t="s">
        <v>439</v>
      </c>
      <c r="C52" s="51"/>
      <c r="D52" s="12" t="s">
        <v>452</v>
      </c>
      <c r="E52" s="318">
        <f>'расчет нормы пед часов'!E12</f>
        <v>5</v>
      </c>
      <c r="F52" s="311">
        <f>'2.1. расчет фот обл (нсот2022)'!B16</f>
        <v>164677</v>
      </c>
      <c r="G52" s="311">
        <f>'2.1. расчет фот обл (нсот2023)'!B16</f>
        <v>171749</v>
      </c>
      <c r="H52" s="311">
        <f>'2.1. расчет фот обл (нсот2024)'!B16</f>
        <v>179167</v>
      </c>
      <c r="I52" s="821" t="s">
        <v>637</v>
      </c>
      <c r="J52" s="822"/>
      <c r="K52" s="138"/>
    </row>
    <row r="53" spans="1:11" ht="48.75" customHeight="1">
      <c r="A53" s="94" t="s">
        <v>426</v>
      </c>
      <c r="B53" s="94" t="s">
        <v>439</v>
      </c>
      <c r="C53" s="51"/>
      <c r="D53" s="12" t="s">
        <v>452</v>
      </c>
      <c r="E53" s="318">
        <f>'расчет нормы пед часов'!E13</f>
        <v>6</v>
      </c>
      <c r="F53" s="311">
        <f>'2.1. расчет фот обл (нсот2022)'!B17</f>
        <v>197613</v>
      </c>
      <c r="G53" s="311">
        <f>'2.1. расчет фот обл (нсот2023)'!B17</f>
        <v>206099</v>
      </c>
      <c r="H53" s="311">
        <f>'2.1. расчет фот обл (нсот2024)'!B17</f>
        <v>215001</v>
      </c>
      <c r="I53" s="821" t="s">
        <v>637</v>
      </c>
      <c r="J53" s="822"/>
      <c r="K53" s="138"/>
    </row>
    <row r="54" spans="1:11" ht="48.75" customHeight="1">
      <c r="A54" s="94" t="s">
        <v>431</v>
      </c>
      <c r="B54" s="94" t="s">
        <v>438</v>
      </c>
      <c r="C54" s="51"/>
      <c r="D54" s="12" t="s">
        <v>452</v>
      </c>
      <c r="E54" s="318">
        <f>'расчет нормы пед часов'!E14</f>
        <v>10</v>
      </c>
      <c r="F54" s="311">
        <f>'2.1. расчет фот обл (нсот2022)'!B18</f>
        <v>329152</v>
      </c>
      <c r="G54" s="311">
        <f>'2.1. расчет фот обл (нсот2023)'!B18</f>
        <v>343318</v>
      </c>
      <c r="H54" s="311">
        <f>'2.1. расчет фот обл (нсот2024)'!B18</f>
        <v>358177</v>
      </c>
      <c r="I54" s="821" t="s">
        <v>637</v>
      </c>
      <c r="J54" s="822"/>
      <c r="K54" s="138"/>
    </row>
    <row r="55" spans="1:11" ht="48.75" customHeight="1">
      <c r="A55" s="94" t="s">
        <v>427</v>
      </c>
      <c r="B55" s="94" t="s">
        <v>439</v>
      </c>
      <c r="C55" s="51"/>
      <c r="D55" s="12" t="s">
        <v>452</v>
      </c>
      <c r="E55" s="318">
        <f>'расчет нормы пед часов'!E15</f>
        <v>7.5</v>
      </c>
      <c r="F55" s="311">
        <f>'2.1. расчет фот обл (нсот2022)'!B19</f>
        <v>247016</v>
      </c>
      <c r="G55" s="311">
        <f>'2.1. расчет фот обл (нсот2023)'!B19</f>
        <v>257624</v>
      </c>
      <c r="H55" s="311">
        <f>'2.1. расчет фот обл (нсот2024)'!B19</f>
        <v>268750</v>
      </c>
      <c r="I55" s="821" t="s">
        <v>637</v>
      </c>
      <c r="J55" s="822"/>
      <c r="K55" s="138"/>
    </row>
    <row r="56" spans="1:11" ht="48.75" customHeight="1">
      <c r="A56" s="88" t="s">
        <v>432</v>
      </c>
      <c r="B56" s="88" t="s">
        <v>437</v>
      </c>
      <c r="C56" s="51"/>
      <c r="D56" s="12" t="s">
        <v>452</v>
      </c>
      <c r="E56" s="318">
        <f>'расчет нормы пед часов'!E16</f>
        <v>4</v>
      </c>
      <c r="F56" s="311">
        <f>'2.1. расчет фот обл (нсот2022)'!B20</f>
        <v>78286</v>
      </c>
      <c r="G56" s="311">
        <f>'2.1. расчет фот обл (нсот2023)'!B20</f>
        <v>81840</v>
      </c>
      <c r="H56" s="311">
        <f>'2.1. расчет фот обл (нсот2024)'!B20</f>
        <v>85576</v>
      </c>
      <c r="I56" s="821" t="s">
        <v>637</v>
      </c>
      <c r="J56" s="822"/>
      <c r="K56" s="138"/>
    </row>
    <row r="57" spans="1:11" ht="48.75" customHeight="1">
      <c r="A57" s="94" t="s">
        <v>428</v>
      </c>
      <c r="B57" s="94" t="s">
        <v>440</v>
      </c>
      <c r="C57" s="51"/>
      <c r="D57" s="12" t="s">
        <v>452</v>
      </c>
      <c r="E57" s="318">
        <f>'расчет нормы пед часов'!E17</f>
        <v>3</v>
      </c>
      <c r="F57" s="311">
        <f>'2.1. расчет фот обл (нсот2022)'!B21</f>
        <v>59808</v>
      </c>
      <c r="G57" s="311">
        <f>'2.1. расчет фот обл (нсот2023)'!B21</f>
        <v>62504</v>
      </c>
      <c r="H57" s="311">
        <f>'2.1. расчет фот обл (нсот2024)'!B21</f>
        <v>65336</v>
      </c>
      <c r="I57" s="821" t="s">
        <v>637</v>
      </c>
      <c r="J57" s="822"/>
      <c r="K57" s="138"/>
    </row>
    <row r="58" spans="1:11" ht="48.75" customHeight="1">
      <c r="A58" s="88" t="s">
        <v>433</v>
      </c>
      <c r="B58" s="88" t="s">
        <v>437</v>
      </c>
      <c r="C58" s="51"/>
      <c r="D58" s="12" t="s">
        <v>452</v>
      </c>
      <c r="E58" s="318">
        <f>'расчет нормы пед часов'!E18</f>
        <v>6</v>
      </c>
      <c r="F58" s="311">
        <f>'2.1. расчет фот обл (нсот2022)'!B22</f>
        <v>127639</v>
      </c>
      <c r="G58" s="311">
        <f>'2.1. расчет фот обл (нсот2023)'!B22</f>
        <v>133275</v>
      </c>
      <c r="H58" s="311">
        <f>'2.1. расчет фот обл (нсот2024)'!B22</f>
        <v>139193</v>
      </c>
      <c r="I58" s="821" t="s">
        <v>637</v>
      </c>
      <c r="J58" s="822"/>
      <c r="K58" s="138"/>
    </row>
    <row r="59" spans="1:11" ht="48.75" customHeight="1">
      <c r="A59" s="94" t="s">
        <v>429</v>
      </c>
      <c r="B59" s="94" t="s">
        <v>440</v>
      </c>
      <c r="C59" s="51"/>
      <c r="D59" s="12" t="s">
        <v>452</v>
      </c>
      <c r="E59" s="318">
        <f>'расчет нормы пед часов'!E19</f>
        <v>4.2857139999999996</v>
      </c>
      <c r="F59" s="311">
        <f>'2.1. расчет фот обл (нсот2022)'!B23</f>
        <v>92681</v>
      </c>
      <c r="G59" s="311">
        <f>'2.1. расчет фот обл (нсот2023)'!B23</f>
        <v>96750</v>
      </c>
      <c r="H59" s="311">
        <f>'2.1. расчет фот обл (нсот2024)'!B23</f>
        <v>101022</v>
      </c>
      <c r="I59" s="821" t="s">
        <v>637</v>
      </c>
      <c r="J59" s="822"/>
      <c r="K59" s="138"/>
    </row>
    <row r="60" spans="1:11" ht="48">
      <c r="A60" s="223" t="s">
        <v>1248</v>
      </c>
      <c r="B60" s="12" t="s">
        <v>1253</v>
      </c>
      <c r="C60" s="51"/>
      <c r="D60" s="12" t="s">
        <v>452</v>
      </c>
      <c r="E60" s="318">
        <f>'расчет нормы пед часов'!E20</f>
        <v>6</v>
      </c>
      <c r="F60" s="311">
        <f>'2.1. расчет фот обл (нсот2022)'!B24</f>
        <v>109239</v>
      </c>
      <c r="G60" s="311">
        <f>'2.1. расчет фот обл (нсот2023)'!B24</f>
        <v>114269</v>
      </c>
      <c r="H60" s="311">
        <f>'2.1. расчет фот обл (нсот2024)'!B24</f>
        <v>119561</v>
      </c>
      <c r="I60" s="821" t="s">
        <v>637</v>
      </c>
      <c r="J60" s="822"/>
      <c r="K60" s="138"/>
    </row>
    <row r="61" spans="1:11">
      <c r="A61" s="266" t="s">
        <v>441</v>
      </c>
      <c r="B61" s="7"/>
      <c r="C61" s="6"/>
      <c r="D61" s="53"/>
      <c r="E61" s="7"/>
      <c r="F61" s="92"/>
      <c r="G61" s="92"/>
      <c r="H61" s="92"/>
      <c r="I61" s="269"/>
      <c r="J61" s="270"/>
      <c r="K61" s="139"/>
    </row>
    <row r="62" spans="1:11" ht="24">
      <c r="A62" s="12" t="s">
        <v>910</v>
      </c>
      <c r="B62" s="12" t="s">
        <v>442</v>
      </c>
      <c r="C62" s="51"/>
      <c r="D62" s="12" t="s">
        <v>249</v>
      </c>
      <c r="E62" s="13" t="s">
        <v>453</v>
      </c>
      <c r="F62" s="95">
        <v>0</v>
      </c>
      <c r="G62" s="95">
        <v>0</v>
      </c>
      <c r="H62" s="95">
        <v>0</v>
      </c>
      <c r="I62" s="409"/>
      <c r="J62" s="410"/>
      <c r="K62" s="138"/>
    </row>
    <row r="63" spans="1:11" ht="36">
      <c r="A63" s="12" t="s">
        <v>911</v>
      </c>
      <c r="B63" s="12" t="s">
        <v>443</v>
      </c>
      <c r="C63" s="51"/>
      <c r="D63" s="12" t="s">
        <v>249</v>
      </c>
      <c r="E63" s="13" t="s">
        <v>453</v>
      </c>
      <c r="F63" s="95">
        <v>0</v>
      </c>
      <c r="G63" s="95">
        <v>0</v>
      </c>
      <c r="H63" s="95">
        <v>0</v>
      </c>
      <c r="I63" s="409"/>
      <c r="J63" s="410"/>
      <c r="K63" s="138"/>
    </row>
    <row r="64" spans="1:11" ht="24">
      <c r="A64" s="12" t="s">
        <v>912</v>
      </c>
      <c r="B64" s="12" t="s">
        <v>444</v>
      </c>
      <c r="C64" s="51"/>
      <c r="D64" s="12" t="s">
        <v>249</v>
      </c>
      <c r="E64" s="13" t="s">
        <v>453</v>
      </c>
      <c r="F64" s="95">
        <v>0</v>
      </c>
      <c r="G64" s="95">
        <v>0</v>
      </c>
      <c r="H64" s="95">
        <v>0</v>
      </c>
      <c r="I64" s="409"/>
      <c r="J64" s="410"/>
      <c r="K64" s="138"/>
    </row>
    <row r="65" spans="1:11" ht="36">
      <c r="A65" s="12" t="s">
        <v>1120</v>
      </c>
      <c r="B65" s="12" t="s">
        <v>445</v>
      </c>
      <c r="C65" s="51"/>
      <c r="D65" s="12" t="s">
        <v>249</v>
      </c>
      <c r="E65" s="13" t="s">
        <v>453</v>
      </c>
      <c r="F65" s="95">
        <v>0</v>
      </c>
      <c r="G65" s="95">
        <v>0</v>
      </c>
      <c r="H65" s="95">
        <v>0</v>
      </c>
      <c r="I65" s="409"/>
      <c r="J65" s="410"/>
      <c r="K65" s="138"/>
    </row>
    <row r="66" spans="1:11" ht="36">
      <c r="A66" s="12" t="s">
        <v>1335</v>
      </c>
      <c r="B66" s="12" t="s">
        <v>446</v>
      </c>
      <c r="C66" s="51"/>
      <c r="D66" s="12" t="s">
        <v>249</v>
      </c>
      <c r="E66" s="13" t="s">
        <v>453</v>
      </c>
      <c r="F66" s="95">
        <v>0</v>
      </c>
      <c r="G66" s="95">
        <v>0</v>
      </c>
      <c r="H66" s="95">
        <v>0</v>
      </c>
      <c r="I66" s="409"/>
      <c r="J66" s="410"/>
      <c r="K66" s="138"/>
    </row>
    <row r="67" spans="1:11" ht="36">
      <c r="A67" s="94" t="s">
        <v>914</v>
      </c>
      <c r="B67" s="94" t="s">
        <v>447</v>
      </c>
      <c r="C67" s="51"/>
      <c r="D67" s="12" t="s">
        <v>249</v>
      </c>
      <c r="E67" s="13" t="s">
        <v>453</v>
      </c>
      <c r="F67" s="95">
        <v>0</v>
      </c>
      <c r="G67" s="95">
        <v>0</v>
      </c>
      <c r="H67" s="95">
        <v>0</v>
      </c>
      <c r="I67" s="409"/>
      <c r="J67" s="410"/>
      <c r="K67" s="138"/>
    </row>
    <row r="68" spans="1:11" ht="36">
      <c r="A68" s="94" t="s">
        <v>915</v>
      </c>
      <c r="B68" s="94" t="s">
        <v>448</v>
      </c>
      <c r="C68" s="51"/>
      <c r="D68" s="12" t="s">
        <v>249</v>
      </c>
      <c r="E68" s="13" t="s">
        <v>453</v>
      </c>
      <c r="F68" s="95">
        <v>0</v>
      </c>
      <c r="G68" s="95">
        <v>0</v>
      </c>
      <c r="H68" s="95">
        <v>0</v>
      </c>
      <c r="I68" s="409"/>
      <c r="J68" s="410"/>
      <c r="K68" s="138"/>
    </row>
    <row r="69" spans="1:11" ht="24">
      <c r="A69" s="94" t="s">
        <v>916</v>
      </c>
      <c r="B69" s="94" t="s">
        <v>449</v>
      </c>
      <c r="C69" s="51"/>
      <c r="D69" s="12" t="s">
        <v>249</v>
      </c>
      <c r="E69" s="13" t="s">
        <v>453</v>
      </c>
      <c r="F69" s="95">
        <v>0</v>
      </c>
      <c r="G69" s="95">
        <v>0</v>
      </c>
      <c r="H69" s="95">
        <v>0</v>
      </c>
      <c r="I69" s="409"/>
      <c r="J69" s="410"/>
      <c r="K69" s="138"/>
    </row>
    <row r="70" spans="1:11" ht="36">
      <c r="A70" s="94" t="s">
        <v>1121</v>
      </c>
      <c r="B70" s="94" t="s">
        <v>450</v>
      </c>
      <c r="C70" s="51"/>
      <c r="D70" s="12" t="s">
        <v>249</v>
      </c>
      <c r="E70" s="13" t="s">
        <v>453</v>
      </c>
      <c r="F70" s="95">
        <v>0</v>
      </c>
      <c r="G70" s="95">
        <v>0</v>
      </c>
      <c r="H70" s="95">
        <v>0</v>
      </c>
      <c r="I70" s="409"/>
      <c r="J70" s="410"/>
      <c r="K70" s="138"/>
    </row>
    <row r="71" spans="1:11" ht="36">
      <c r="A71" s="94" t="s">
        <v>1336</v>
      </c>
      <c r="B71" s="94" t="s">
        <v>451</v>
      </c>
      <c r="C71" s="51"/>
      <c r="D71" s="12" t="s">
        <v>249</v>
      </c>
      <c r="E71" s="13" t="s">
        <v>453</v>
      </c>
      <c r="F71" s="95">
        <v>0</v>
      </c>
      <c r="G71" s="95">
        <v>0</v>
      </c>
      <c r="H71" s="95">
        <v>0</v>
      </c>
      <c r="I71" s="409"/>
      <c r="J71" s="410"/>
      <c r="K71" s="138"/>
    </row>
    <row r="72" spans="1:11" ht="36">
      <c r="A72" s="12" t="s">
        <v>1249</v>
      </c>
      <c r="B72" s="223" t="s">
        <v>1254</v>
      </c>
      <c r="C72" s="51"/>
      <c r="D72" s="12" t="s">
        <v>249</v>
      </c>
      <c r="E72" s="13" t="s">
        <v>453</v>
      </c>
      <c r="F72" s="95">
        <v>0</v>
      </c>
      <c r="G72" s="95">
        <v>0</v>
      </c>
      <c r="H72" s="95">
        <v>0</v>
      </c>
      <c r="I72" s="442"/>
      <c r="J72" s="443"/>
      <c r="K72" s="138"/>
    </row>
    <row r="73" spans="1:11" ht="48">
      <c r="A73" s="12" t="s">
        <v>1250</v>
      </c>
      <c r="B73" s="223" t="s">
        <v>1255</v>
      </c>
      <c r="C73" s="51"/>
      <c r="D73" s="12" t="s">
        <v>249</v>
      </c>
      <c r="E73" s="13" t="s">
        <v>453</v>
      </c>
      <c r="F73" s="95">
        <v>0</v>
      </c>
      <c r="G73" s="95">
        <v>0</v>
      </c>
      <c r="H73" s="95">
        <v>0</v>
      </c>
      <c r="I73" s="442"/>
      <c r="J73" s="443"/>
      <c r="K73" s="138"/>
    </row>
    <row r="74" spans="1:11" ht="36">
      <c r="A74" s="12" t="s">
        <v>1251</v>
      </c>
      <c r="B74" s="223" t="s">
        <v>1256</v>
      </c>
      <c r="C74" s="51"/>
      <c r="D74" s="12" t="s">
        <v>249</v>
      </c>
      <c r="E74" s="13" t="s">
        <v>453</v>
      </c>
      <c r="F74" s="95">
        <v>0</v>
      </c>
      <c r="G74" s="95">
        <v>0</v>
      </c>
      <c r="H74" s="95">
        <v>0</v>
      </c>
      <c r="I74" s="442"/>
      <c r="J74" s="443"/>
      <c r="K74" s="138"/>
    </row>
    <row r="75" spans="1:11" ht="48">
      <c r="A75" s="12" t="s">
        <v>1252</v>
      </c>
      <c r="B75" s="223" t="s">
        <v>1257</v>
      </c>
      <c r="C75" s="51"/>
      <c r="D75" s="12" t="s">
        <v>249</v>
      </c>
      <c r="E75" s="13" t="s">
        <v>453</v>
      </c>
      <c r="F75" s="95">
        <v>0</v>
      </c>
      <c r="G75" s="95">
        <v>0</v>
      </c>
      <c r="H75" s="95">
        <v>0</v>
      </c>
      <c r="I75" s="442"/>
      <c r="J75" s="443"/>
      <c r="K75" s="138"/>
    </row>
    <row r="76" spans="1:11" ht="48">
      <c r="A76" s="12" t="s">
        <v>1337</v>
      </c>
      <c r="B76" s="223" t="s">
        <v>1258</v>
      </c>
      <c r="C76" s="51"/>
      <c r="D76" s="12" t="s">
        <v>249</v>
      </c>
      <c r="E76" s="13" t="s">
        <v>453</v>
      </c>
      <c r="F76" s="95">
        <v>0</v>
      </c>
      <c r="G76" s="95">
        <v>0</v>
      </c>
      <c r="H76" s="95">
        <v>0</v>
      </c>
      <c r="I76" s="442"/>
      <c r="J76" s="443"/>
      <c r="K76" s="138"/>
    </row>
    <row r="77" spans="1:11">
      <c r="A77" s="7"/>
      <c r="B77" s="7"/>
      <c r="C77" s="15" t="s">
        <v>30</v>
      </c>
      <c r="D77" s="16" t="s">
        <v>217</v>
      </c>
      <c r="E77" s="7"/>
      <c r="F77" s="92"/>
      <c r="G77" s="92"/>
      <c r="H77" s="92"/>
      <c r="I77" s="269"/>
      <c r="J77" s="270"/>
      <c r="K77" s="139"/>
    </row>
    <row r="78" spans="1:11" ht="36">
      <c r="A78" s="266" t="s">
        <v>436</v>
      </c>
      <c r="B78" s="7"/>
      <c r="C78" s="15"/>
      <c r="D78" s="16"/>
      <c r="E78" s="7"/>
      <c r="F78" s="92"/>
      <c r="G78" s="92"/>
      <c r="H78" s="92"/>
      <c r="I78" s="269"/>
      <c r="J78" s="270"/>
      <c r="K78" s="139"/>
    </row>
    <row r="79" spans="1:11" ht="15" customHeight="1">
      <c r="A79" s="223" t="s">
        <v>430</v>
      </c>
      <c r="B79" s="12" t="s">
        <v>437</v>
      </c>
      <c r="C79" s="51"/>
      <c r="D79" s="12" t="s">
        <v>263</v>
      </c>
      <c r="E79" s="12"/>
      <c r="F79" s="93">
        <f t="shared" ref="F79:H92" si="3">F111+F143</f>
        <v>5590</v>
      </c>
      <c r="G79" s="93">
        <f t="shared" si="3"/>
        <v>5590</v>
      </c>
      <c r="H79" s="93">
        <f t="shared" si="3"/>
        <v>5590</v>
      </c>
      <c r="I79" s="271"/>
      <c r="J79" s="272"/>
      <c r="K79" s="139"/>
    </row>
    <row r="80" spans="1:11" ht="15" customHeight="1">
      <c r="A80" s="223" t="s">
        <v>422</v>
      </c>
      <c r="B80" s="12" t="s">
        <v>440</v>
      </c>
      <c r="C80" s="51"/>
      <c r="D80" s="12" t="s">
        <v>263</v>
      </c>
      <c r="E80" s="12"/>
      <c r="F80" s="93">
        <f t="shared" si="3"/>
        <v>5590</v>
      </c>
      <c r="G80" s="93">
        <f t="shared" si="3"/>
        <v>5590</v>
      </c>
      <c r="H80" s="93">
        <f t="shared" si="3"/>
        <v>5590</v>
      </c>
      <c r="I80" s="271"/>
      <c r="J80" s="272"/>
      <c r="K80" s="139"/>
    </row>
    <row r="81" spans="1:11" ht="15" customHeight="1">
      <c r="A81" s="223" t="s">
        <v>712</v>
      </c>
      <c r="B81" s="12" t="s">
        <v>437</v>
      </c>
      <c r="C81" s="51"/>
      <c r="D81" s="12" t="s">
        <v>263</v>
      </c>
      <c r="E81" s="12"/>
      <c r="F81" s="93">
        <f t="shared" si="3"/>
        <v>5590</v>
      </c>
      <c r="G81" s="93">
        <f t="shared" si="3"/>
        <v>5590</v>
      </c>
      <c r="H81" s="93">
        <f t="shared" si="3"/>
        <v>5590</v>
      </c>
      <c r="I81" s="271"/>
      <c r="J81" s="272"/>
      <c r="K81" s="139"/>
    </row>
    <row r="82" spans="1:11" ht="30" customHeight="1">
      <c r="A82" s="223" t="s">
        <v>423</v>
      </c>
      <c r="B82" s="12" t="s">
        <v>440</v>
      </c>
      <c r="C82" s="51"/>
      <c r="D82" s="12" t="s">
        <v>263</v>
      </c>
      <c r="E82" s="12"/>
      <c r="F82" s="93">
        <f t="shared" si="3"/>
        <v>5590</v>
      </c>
      <c r="G82" s="93">
        <f t="shared" si="3"/>
        <v>5590</v>
      </c>
      <c r="H82" s="93">
        <f t="shared" si="3"/>
        <v>5590</v>
      </c>
      <c r="I82" s="271"/>
      <c r="J82" s="272"/>
      <c r="K82" s="139"/>
    </row>
    <row r="83" spans="1:11" ht="15" customHeight="1">
      <c r="A83" s="223" t="s">
        <v>424</v>
      </c>
      <c r="B83" s="12" t="s">
        <v>440</v>
      </c>
      <c r="C83" s="51"/>
      <c r="D83" s="12" t="s">
        <v>263</v>
      </c>
      <c r="E83" s="12"/>
      <c r="F83" s="93">
        <f t="shared" si="3"/>
        <v>5590</v>
      </c>
      <c r="G83" s="93">
        <f t="shared" si="3"/>
        <v>5590</v>
      </c>
      <c r="H83" s="93">
        <f t="shared" si="3"/>
        <v>5590</v>
      </c>
      <c r="I83" s="271"/>
      <c r="J83" s="272"/>
      <c r="K83" s="139"/>
    </row>
    <row r="84" spans="1:11" ht="15" customHeight="1">
      <c r="A84" s="88" t="s">
        <v>425</v>
      </c>
      <c r="B84" s="88" t="s">
        <v>439</v>
      </c>
      <c r="C84" s="51"/>
      <c r="D84" s="12" t="s">
        <v>263</v>
      </c>
      <c r="E84" s="12"/>
      <c r="F84" s="93">
        <f t="shared" si="3"/>
        <v>5590</v>
      </c>
      <c r="G84" s="93">
        <f t="shared" si="3"/>
        <v>5590</v>
      </c>
      <c r="H84" s="93">
        <f t="shared" si="3"/>
        <v>5590</v>
      </c>
      <c r="I84" s="271"/>
      <c r="J84" s="272"/>
      <c r="K84" s="139"/>
    </row>
    <row r="85" spans="1:11" ht="15" customHeight="1">
      <c r="A85" s="94" t="s">
        <v>426</v>
      </c>
      <c r="B85" s="94" t="s">
        <v>439</v>
      </c>
      <c r="C85" s="51"/>
      <c r="D85" s="12" t="s">
        <v>263</v>
      </c>
      <c r="E85" s="12"/>
      <c r="F85" s="93">
        <f t="shared" si="3"/>
        <v>5590</v>
      </c>
      <c r="G85" s="93">
        <f t="shared" si="3"/>
        <v>5590</v>
      </c>
      <c r="H85" s="93">
        <f t="shared" si="3"/>
        <v>5590</v>
      </c>
      <c r="I85" s="271"/>
      <c r="J85" s="272"/>
      <c r="K85" s="139"/>
    </row>
    <row r="86" spans="1:11" ht="15" customHeight="1">
      <c r="A86" s="94" t="s">
        <v>431</v>
      </c>
      <c r="B86" s="94" t="s">
        <v>438</v>
      </c>
      <c r="C86" s="51"/>
      <c r="D86" s="12" t="s">
        <v>263</v>
      </c>
      <c r="E86" s="12"/>
      <c r="F86" s="93">
        <f t="shared" si="3"/>
        <v>5590</v>
      </c>
      <c r="G86" s="93">
        <f t="shared" si="3"/>
        <v>5590</v>
      </c>
      <c r="H86" s="93">
        <f t="shared" si="3"/>
        <v>5590</v>
      </c>
      <c r="I86" s="271"/>
      <c r="J86" s="272"/>
      <c r="K86" s="139"/>
    </row>
    <row r="87" spans="1:11" ht="15" customHeight="1">
      <c r="A87" s="94" t="s">
        <v>427</v>
      </c>
      <c r="B87" s="94" t="s">
        <v>439</v>
      </c>
      <c r="C87" s="51"/>
      <c r="D87" s="12" t="s">
        <v>263</v>
      </c>
      <c r="E87" s="12"/>
      <c r="F87" s="93">
        <f t="shared" si="3"/>
        <v>5590</v>
      </c>
      <c r="G87" s="93">
        <f t="shared" si="3"/>
        <v>5590</v>
      </c>
      <c r="H87" s="93">
        <f t="shared" si="3"/>
        <v>5590</v>
      </c>
      <c r="I87" s="271"/>
      <c r="J87" s="272"/>
      <c r="K87" s="139"/>
    </row>
    <row r="88" spans="1:11" ht="15" customHeight="1">
      <c r="A88" s="88" t="s">
        <v>432</v>
      </c>
      <c r="B88" s="88" t="s">
        <v>437</v>
      </c>
      <c r="C88" s="51"/>
      <c r="D88" s="12" t="s">
        <v>263</v>
      </c>
      <c r="E88" s="12"/>
      <c r="F88" s="93">
        <f t="shared" si="3"/>
        <v>5590</v>
      </c>
      <c r="G88" s="93">
        <f t="shared" si="3"/>
        <v>5590</v>
      </c>
      <c r="H88" s="93">
        <f t="shared" si="3"/>
        <v>5590</v>
      </c>
      <c r="I88" s="271"/>
      <c r="J88" s="272"/>
      <c r="K88" s="139"/>
    </row>
    <row r="89" spans="1:11" ht="15" customHeight="1">
      <c r="A89" s="94" t="s">
        <v>428</v>
      </c>
      <c r="B89" s="94" t="s">
        <v>440</v>
      </c>
      <c r="C89" s="51"/>
      <c r="D89" s="12" t="s">
        <v>263</v>
      </c>
      <c r="E89" s="12"/>
      <c r="F89" s="93">
        <f t="shared" si="3"/>
        <v>5590</v>
      </c>
      <c r="G89" s="93">
        <f t="shared" si="3"/>
        <v>5590</v>
      </c>
      <c r="H89" s="93">
        <f t="shared" si="3"/>
        <v>5590</v>
      </c>
      <c r="I89" s="271"/>
      <c r="J89" s="272"/>
      <c r="K89" s="139"/>
    </row>
    <row r="90" spans="1:11" ht="15" customHeight="1">
      <c r="A90" s="88" t="s">
        <v>433</v>
      </c>
      <c r="B90" s="88" t="s">
        <v>437</v>
      </c>
      <c r="C90" s="51"/>
      <c r="D90" s="12" t="s">
        <v>263</v>
      </c>
      <c r="E90" s="12"/>
      <c r="F90" s="93">
        <f t="shared" si="3"/>
        <v>5590</v>
      </c>
      <c r="G90" s="93">
        <f t="shared" si="3"/>
        <v>5590</v>
      </c>
      <c r="H90" s="93">
        <f t="shared" si="3"/>
        <v>5590</v>
      </c>
      <c r="I90" s="271"/>
      <c r="J90" s="272"/>
      <c r="K90" s="139"/>
    </row>
    <row r="91" spans="1:11" ht="15" customHeight="1">
      <c r="A91" s="94" t="s">
        <v>429</v>
      </c>
      <c r="B91" s="94" t="s">
        <v>440</v>
      </c>
      <c r="C91" s="51"/>
      <c r="D91" s="12" t="s">
        <v>263</v>
      </c>
      <c r="E91" s="12"/>
      <c r="F91" s="93">
        <f t="shared" si="3"/>
        <v>5590</v>
      </c>
      <c r="G91" s="93">
        <f t="shared" si="3"/>
        <v>5590</v>
      </c>
      <c r="H91" s="93">
        <f t="shared" si="3"/>
        <v>5590</v>
      </c>
      <c r="I91" s="271"/>
      <c r="J91" s="272"/>
      <c r="K91" s="139"/>
    </row>
    <row r="92" spans="1:11" ht="15" customHeight="1">
      <c r="A92" s="223" t="s">
        <v>1248</v>
      </c>
      <c r="B92" s="12" t="s">
        <v>1253</v>
      </c>
      <c r="C92" s="51"/>
      <c r="D92" s="12" t="s">
        <v>263</v>
      </c>
      <c r="E92" s="12"/>
      <c r="F92" s="93">
        <f t="shared" si="3"/>
        <v>5590</v>
      </c>
      <c r="G92" s="93">
        <f t="shared" si="3"/>
        <v>5590</v>
      </c>
      <c r="H92" s="93">
        <f t="shared" si="3"/>
        <v>5590</v>
      </c>
      <c r="I92" s="271"/>
      <c r="J92" s="272"/>
      <c r="K92" s="139"/>
    </row>
    <row r="93" spans="1:11">
      <c r="A93" s="266" t="s">
        <v>441</v>
      </c>
      <c r="B93" s="7"/>
      <c r="C93" s="15"/>
      <c r="D93" s="16"/>
      <c r="E93" s="7"/>
      <c r="F93" s="92"/>
      <c r="G93" s="92"/>
      <c r="H93" s="92"/>
      <c r="I93" s="269"/>
      <c r="J93" s="270"/>
      <c r="K93" s="139"/>
    </row>
    <row r="94" spans="1:11" ht="15" customHeight="1">
      <c r="A94" s="12" t="s">
        <v>910</v>
      </c>
      <c r="B94" s="12" t="s">
        <v>442</v>
      </c>
      <c r="C94" s="51"/>
      <c r="D94" s="12" t="s">
        <v>263</v>
      </c>
      <c r="E94" s="12"/>
      <c r="F94" s="93">
        <f t="shared" ref="F94:H103" si="4">F126+F158</f>
        <v>20335.98</v>
      </c>
      <c r="G94" s="93">
        <f t="shared" si="4"/>
        <v>20335.98</v>
      </c>
      <c r="H94" s="93">
        <f t="shared" si="4"/>
        <v>20335.98</v>
      </c>
      <c r="I94" s="271"/>
      <c r="J94" s="272"/>
      <c r="K94" s="139"/>
    </row>
    <row r="95" spans="1:11" ht="15" customHeight="1">
      <c r="A95" s="12" t="s">
        <v>911</v>
      </c>
      <c r="B95" s="12" t="s">
        <v>443</v>
      </c>
      <c r="C95" s="51"/>
      <c r="D95" s="12" t="s">
        <v>263</v>
      </c>
      <c r="E95" s="12"/>
      <c r="F95" s="93">
        <f t="shared" si="4"/>
        <v>20335.98</v>
      </c>
      <c r="G95" s="93">
        <f t="shared" si="4"/>
        <v>20335.98</v>
      </c>
      <c r="H95" s="93">
        <f t="shared" si="4"/>
        <v>20335.98</v>
      </c>
      <c r="I95" s="271"/>
      <c r="J95" s="272"/>
      <c r="K95" s="139"/>
    </row>
    <row r="96" spans="1:11" ht="15" customHeight="1">
      <c r="A96" s="12" t="s">
        <v>912</v>
      </c>
      <c r="B96" s="12" t="s">
        <v>444</v>
      </c>
      <c r="C96" s="51"/>
      <c r="D96" s="12" t="s">
        <v>263</v>
      </c>
      <c r="E96" s="12"/>
      <c r="F96" s="93">
        <f t="shared" si="4"/>
        <v>20335.98</v>
      </c>
      <c r="G96" s="93">
        <f t="shared" si="4"/>
        <v>20335.98</v>
      </c>
      <c r="H96" s="93">
        <f t="shared" si="4"/>
        <v>20335.98</v>
      </c>
      <c r="I96" s="271"/>
      <c r="J96" s="272"/>
      <c r="K96" s="139"/>
    </row>
    <row r="97" spans="1:11" ht="15" customHeight="1">
      <c r="A97" s="12" t="s">
        <v>1120</v>
      </c>
      <c r="B97" s="12" t="s">
        <v>445</v>
      </c>
      <c r="C97" s="51"/>
      <c r="D97" s="12" t="s">
        <v>263</v>
      </c>
      <c r="E97" s="12"/>
      <c r="F97" s="93">
        <f t="shared" si="4"/>
        <v>10175.76</v>
      </c>
      <c r="G97" s="93">
        <f t="shared" si="4"/>
        <v>10175.76</v>
      </c>
      <c r="H97" s="93">
        <f t="shared" si="4"/>
        <v>10175.76</v>
      </c>
      <c r="I97" s="271"/>
      <c r="J97" s="272"/>
      <c r="K97" s="139"/>
    </row>
    <row r="98" spans="1:11" ht="15" customHeight="1">
      <c r="A98" s="12" t="s">
        <v>1335</v>
      </c>
      <c r="B98" s="12" t="s">
        <v>446</v>
      </c>
      <c r="C98" s="51"/>
      <c r="D98" s="12" t="s">
        <v>263</v>
      </c>
      <c r="E98" s="12"/>
      <c r="F98" s="93">
        <f t="shared" si="4"/>
        <v>5821.37</v>
      </c>
      <c r="G98" s="93">
        <f t="shared" si="4"/>
        <v>5821.37</v>
      </c>
      <c r="H98" s="93">
        <f t="shared" si="4"/>
        <v>5821.37</v>
      </c>
      <c r="I98" s="271"/>
      <c r="J98" s="272"/>
      <c r="K98" s="139"/>
    </row>
    <row r="99" spans="1:11" ht="15" customHeight="1">
      <c r="A99" s="94" t="s">
        <v>914</v>
      </c>
      <c r="B99" s="94" t="s">
        <v>447</v>
      </c>
      <c r="C99" s="51"/>
      <c r="D99" s="12" t="s">
        <v>263</v>
      </c>
      <c r="E99" s="12"/>
      <c r="F99" s="93">
        <f t="shared" si="4"/>
        <v>24430.95</v>
      </c>
      <c r="G99" s="93">
        <f t="shared" si="4"/>
        <v>24430.95</v>
      </c>
      <c r="H99" s="93">
        <f t="shared" si="4"/>
        <v>24430.95</v>
      </c>
      <c r="I99" s="271"/>
      <c r="J99" s="272"/>
      <c r="K99" s="139"/>
    </row>
    <row r="100" spans="1:11" ht="15" customHeight="1">
      <c r="A100" s="94" t="s">
        <v>915</v>
      </c>
      <c r="B100" s="94" t="s">
        <v>448</v>
      </c>
      <c r="C100" s="51"/>
      <c r="D100" s="12" t="s">
        <v>263</v>
      </c>
      <c r="E100" s="12"/>
      <c r="F100" s="93">
        <f t="shared" si="4"/>
        <v>24430.95</v>
      </c>
      <c r="G100" s="93">
        <f t="shared" si="4"/>
        <v>24430.95</v>
      </c>
      <c r="H100" s="93">
        <f t="shared" si="4"/>
        <v>24430.95</v>
      </c>
      <c r="I100" s="271"/>
      <c r="J100" s="272"/>
      <c r="K100" s="139"/>
    </row>
    <row r="101" spans="1:11" ht="15" customHeight="1">
      <c r="A101" s="94" t="s">
        <v>916</v>
      </c>
      <c r="B101" s="94" t="s">
        <v>449</v>
      </c>
      <c r="C101" s="51"/>
      <c r="D101" s="12" t="s">
        <v>263</v>
      </c>
      <c r="E101" s="12"/>
      <c r="F101" s="93">
        <f t="shared" si="4"/>
        <v>24430.95</v>
      </c>
      <c r="G101" s="93">
        <f t="shared" si="4"/>
        <v>24430.95</v>
      </c>
      <c r="H101" s="93">
        <f t="shared" si="4"/>
        <v>24430.95</v>
      </c>
      <c r="I101" s="271"/>
      <c r="J101" s="272"/>
      <c r="K101" s="139"/>
    </row>
    <row r="102" spans="1:11" ht="15" customHeight="1">
      <c r="A102" s="94" t="s">
        <v>1121</v>
      </c>
      <c r="B102" s="94" t="s">
        <v>450</v>
      </c>
      <c r="C102" s="51"/>
      <c r="D102" s="12" t="s">
        <v>263</v>
      </c>
      <c r="E102" s="12"/>
      <c r="F102" s="93">
        <f t="shared" si="4"/>
        <v>12167.49</v>
      </c>
      <c r="G102" s="93">
        <f t="shared" si="4"/>
        <v>12167.49</v>
      </c>
      <c r="H102" s="93">
        <f t="shared" si="4"/>
        <v>12167.49</v>
      </c>
      <c r="I102" s="271"/>
      <c r="J102" s="272"/>
      <c r="K102" s="139"/>
    </row>
    <row r="103" spans="1:11" ht="15" customHeight="1">
      <c r="A103" s="94" t="s">
        <v>1336</v>
      </c>
      <c r="B103" s="94" t="s">
        <v>451</v>
      </c>
      <c r="C103" s="51"/>
      <c r="D103" s="12" t="s">
        <v>263</v>
      </c>
      <c r="E103" s="12"/>
      <c r="F103" s="93">
        <f t="shared" si="4"/>
        <v>6911.73</v>
      </c>
      <c r="G103" s="93">
        <f t="shared" si="4"/>
        <v>6911.73</v>
      </c>
      <c r="H103" s="93">
        <f t="shared" si="4"/>
        <v>6911.73</v>
      </c>
      <c r="I103" s="271"/>
      <c r="J103" s="272"/>
      <c r="K103" s="139"/>
    </row>
    <row r="104" spans="1:11" ht="15" customHeight="1">
      <c r="A104" s="12" t="s">
        <v>1249</v>
      </c>
      <c r="B104" s="223" t="s">
        <v>1254</v>
      </c>
      <c r="C104" s="51"/>
      <c r="D104" s="12" t="s">
        <v>263</v>
      </c>
      <c r="E104" s="12"/>
      <c r="F104" s="93">
        <f t="shared" ref="F104:H108" si="5">F136+F168</f>
        <v>27264.38</v>
      </c>
      <c r="G104" s="93">
        <f t="shared" si="5"/>
        <v>27264.38</v>
      </c>
      <c r="H104" s="93">
        <f t="shared" si="5"/>
        <v>27264.38</v>
      </c>
      <c r="I104" s="271"/>
      <c r="J104" s="272"/>
      <c r="K104" s="139"/>
    </row>
    <row r="105" spans="1:11" ht="15" customHeight="1">
      <c r="A105" s="12" t="s">
        <v>1250</v>
      </c>
      <c r="B105" s="223" t="s">
        <v>1255</v>
      </c>
      <c r="C105" s="51"/>
      <c r="D105" s="12" t="s">
        <v>263</v>
      </c>
      <c r="E105" s="12"/>
      <c r="F105" s="93">
        <f t="shared" si="5"/>
        <v>27264.38</v>
      </c>
      <c r="G105" s="93">
        <f t="shared" si="5"/>
        <v>27264.38</v>
      </c>
      <c r="H105" s="93">
        <f t="shared" si="5"/>
        <v>27264.38</v>
      </c>
      <c r="I105" s="271"/>
      <c r="J105" s="272"/>
      <c r="K105" s="139"/>
    </row>
    <row r="106" spans="1:11" ht="15" customHeight="1">
      <c r="A106" s="12" t="s">
        <v>1251</v>
      </c>
      <c r="B106" s="223" t="s">
        <v>1256</v>
      </c>
      <c r="C106" s="51"/>
      <c r="D106" s="12" t="s">
        <v>263</v>
      </c>
      <c r="E106" s="12"/>
      <c r="F106" s="93">
        <f t="shared" si="5"/>
        <v>27264.38</v>
      </c>
      <c r="G106" s="93">
        <f t="shared" si="5"/>
        <v>27264.38</v>
      </c>
      <c r="H106" s="93">
        <f t="shared" si="5"/>
        <v>27264.38</v>
      </c>
      <c r="I106" s="271"/>
      <c r="J106" s="272"/>
      <c r="K106" s="139"/>
    </row>
    <row r="107" spans="1:11" ht="15" customHeight="1">
      <c r="A107" s="12" t="s">
        <v>1252</v>
      </c>
      <c r="B107" s="223" t="s">
        <v>1257</v>
      </c>
      <c r="C107" s="51"/>
      <c r="D107" s="12" t="s">
        <v>263</v>
      </c>
      <c r="E107" s="12"/>
      <c r="F107" s="93">
        <f t="shared" si="5"/>
        <v>14109.04</v>
      </c>
      <c r="G107" s="93">
        <f t="shared" si="5"/>
        <v>14109.04</v>
      </c>
      <c r="H107" s="93">
        <f t="shared" si="5"/>
        <v>14109.04</v>
      </c>
      <c r="I107" s="271"/>
      <c r="J107" s="272"/>
      <c r="K107" s="139"/>
    </row>
    <row r="108" spans="1:11" ht="15" customHeight="1">
      <c r="A108" s="12" t="s">
        <v>1337</v>
      </c>
      <c r="B108" s="223" t="s">
        <v>1258</v>
      </c>
      <c r="C108" s="51"/>
      <c r="D108" s="12" t="s">
        <v>263</v>
      </c>
      <c r="E108" s="12"/>
      <c r="F108" s="93">
        <f t="shared" si="5"/>
        <v>8471.0400000000009</v>
      </c>
      <c r="G108" s="93">
        <f t="shared" si="5"/>
        <v>8471.0400000000009</v>
      </c>
      <c r="H108" s="93">
        <f t="shared" si="5"/>
        <v>8471.0400000000009</v>
      </c>
      <c r="I108" s="271"/>
      <c r="J108" s="272"/>
      <c r="K108" s="139"/>
    </row>
    <row r="109" spans="1:11" ht="41.25" customHeight="1">
      <c r="A109" s="7"/>
      <c r="B109" s="7"/>
      <c r="C109" s="15" t="s">
        <v>8</v>
      </c>
      <c r="D109" s="16" t="s">
        <v>27</v>
      </c>
      <c r="E109" s="7"/>
      <c r="F109" s="92"/>
      <c r="G109" s="92"/>
      <c r="H109" s="92"/>
      <c r="I109" s="269"/>
      <c r="J109" s="270"/>
      <c r="K109" s="139"/>
    </row>
    <row r="110" spans="1:11" ht="141" customHeight="1">
      <c r="A110" s="266" t="s">
        <v>436</v>
      </c>
      <c r="B110" s="7"/>
      <c r="C110" s="6"/>
      <c r="D110" s="53" t="s">
        <v>9</v>
      </c>
      <c r="E110" s="7"/>
      <c r="F110" s="92"/>
      <c r="G110" s="92"/>
      <c r="H110" s="92"/>
      <c r="I110" s="269"/>
      <c r="J110" s="270"/>
      <c r="K110" s="139"/>
    </row>
    <row r="111" spans="1:11" ht="24" customHeight="1">
      <c r="A111" s="223" t="s">
        <v>430</v>
      </c>
      <c r="B111" s="12" t="s">
        <v>437</v>
      </c>
      <c r="C111" s="51"/>
      <c r="D111" s="12" t="s">
        <v>283</v>
      </c>
      <c r="E111" s="837" t="s">
        <v>283</v>
      </c>
      <c r="F111" s="311">
        <f>'2.4.расчет прочих'!J282</f>
        <v>1455</v>
      </c>
      <c r="G111" s="319">
        <f>F111</f>
        <v>1455</v>
      </c>
      <c r="H111" s="319">
        <f>F111</f>
        <v>1455</v>
      </c>
      <c r="I111" s="821" t="s">
        <v>639</v>
      </c>
      <c r="J111" s="822"/>
      <c r="K111" s="138"/>
    </row>
    <row r="112" spans="1:11" ht="36">
      <c r="A112" s="223" t="s">
        <v>422</v>
      </c>
      <c r="B112" s="12" t="s">
        <v>440</v>
      </c>
      <c r="C112" s="51"/>
      <c r="D112" s="12" t="s">
        <v>283</v>
      </c>
      <c r="E112" s="838"/>
      <c r="F112" s="311">
        <f>'2.4.расчет прочих'!J283</f>
        <v>1455</v>
      </c>
      <c r="G112" s="319">
        <f t="shared" ref="G112:G124" si="6">F112</f>
        <v>1455</v>
      </c>
      <c r="H112" s="319">
        <f t="shared" ref="H112:H124" si="7">F112</f>
        <v>1455</v>
      </c>
      <c r="I112" s="821" t="s">
        <v>639</v>
      </c>
      <c r="J112" s="822"/>
      <c r="K112" s="138"/>
    </row>
    <row r="113" spans="1:11" ht="27.75" customHeight="1">
      <c r="A113" s="223" t="s">
        <v>712</v>
      </c>
      <c r="B113" s="12" t="s">
        <v>437</v>
      </c>
      <c r="C113" s="51"/>
      <c r="D113" s="12" t="s">
        <v>283</v>
      </c>
      <c r="E113" s="838"/>
      <c r="F113" s="311">
        <f>'2.4.расчет прочих'!J284</f>
        <v>1455</v>
      </c>
      <c r="G113" s="319">
        <f t="shared" si="6"/>
        <v>1455</v>
      </c>
      <c r="H113" s="319">
        <f t="shared" si="7"/>
        <v>1455</v>
      </c>
      <c r="I113" s="821" t="s">
        <v>639</v>
      </c>
      <c r="J113" s="822"/>
      <c r="K113" s="138"/>
    </row>
    <row r="114" spans="1:11" ht="27.75" customHeight="1">
      <c r="A114" s="223" t="s">
        <v>423</v>
      </c>
      <c r="B114" s="12" t="s">
        <v>440</v>
      </c>
      <c r="C114" s="51"/>
      <c r="D114" s="12" t="s">
        <v>283</v>
      </c>
      <c r="E114" s="838"/>
      <c r="F114" s="311">
        <f>'2.4.расчет прочих'!J285</f>
        <v>1455</v>
      </c>
      <c r="G114" s="319">
        <f t="shared" si="6"/>
        <v>1455</v>
      </c>
      <c r="H114" s="319">
        <f t="shared" si="7"/>
        <v>1455</v>
      </c>
      <c r="I114" s="821" t="s">
        <v>639</v>
      </c>
      <c r="J114" s="822"/>
      <c r="K114" s="138"/>
    </row>
    <row r="115" spans="1:11" ht="48">
      <c r="A115" s="223" t="s">
        <v>424</v>
      </c>
      <c r="B115" s="12" t="s">
        <v>440</v>
      </c>
      <c r="C115" s="51"/>
      <c r="D115" s="12" t="s">
        <v>283</v>
      </c>
      <c r="E115" s="838"/>
      <c r="F115" s="311">
        <f>'2.4.расчет прочих'!J286</f>
        <v>1455</v>
      </c>
      <c r="G115" s="319">
        <f t="shared" si="6"/>
        <v>1455</v>
      </c>
      <c r="H115" s="319">
        <f t="shared" si="7"/>
        <v>1455</v>
      </c>
      <c r="I115" s="821" t="s">
        <v>639</v>
      </c>
      <c r="J115" s="822"/>
      <c r="K115" s="138"/>
    </row>
    <row r="116" spans="1:11" ht="27" customHeight="1">
      <c r="A116" s="88" t="s">
        <v>425</v>
      </c>
      <c r="B116" s="88" t="s">
        <v>439</v>
      </c>
      <c r="C116" s="51"/>
      <c r="D116" s="12" t="s">
        <v>283</v>
      </c>
      <c r="E116" s="838"/>
      <c r="F116" s="311">
        <f>'2.4.расчет прочих'!J287</f>
        <v>1455</v>
      </c>
      <c r="G116" s="319">
        <f t="shared" si="6"/>
        <v>1455</v>
      </c>
      <c r="H116" s="319">
        <f t="shared" si="7"/>
        <v>1455</v>
      </c>
      <c r="I116" s="821" t="s">
        <v>639</v>
      </c>
      <c r="J116" s="822"/>
      <c r="K116" s="138"/>
    </row>
    <row r="117" spans="1:11" ht="26.25" customHeight="1">
      <c r="A117" s="94" t="s">
        <v>426</v>
      </c>
      <c r="B117" s="94" t="s">
        <v>439</v>
      </c>
      <c r="C117" s="51"/>
      <c r="D117" s="12" t="s">
        <v>283</v>
      </c>
      <c r="E117" s="838"/>
      <c r="F117" s="311">
        <f>'2.4.расчет прочих'!J288</f>
        <v>1455</v>
      </c>
      <c r="G117" s="319">
        <f t="shared" si="6"/>
        <v>1455</v>
      </c>
      <c r="H117" s="319">
        <f t="shared" si="7"/>
        <v>1455</v>
      </c>
      <c r="I117" s="821" t="s">
        <v>639</v>
      </c>
      <c r="J117" s="822"/>
      <c r="K117" s="138"/>
    </row>
    <row r="118" spans="1:11" ht="26.25" customHeight="1">
      <c r="A118" s="94" t="s">
        <v>431</v>
      </c>
      <c r="B118" s="94" t="s">
        <v>438</v>
      </c>
      <c r="C118" s="51"/>
      <c r="D118" s="12" t="s">
        <v>283</v>
      </c>
      <c r="E118" s="838"/>
      <c r="F118" s="311">
        <f>'2.4.расчет прочих'!J289</f>
        <v>1455</v>
      </c>
      <c r="G118" s="319">
        <f t="shared" si="6"/>
        <v>1455</v>
      </c>
      <c r="H118" s="319">
        <f t="shared" si="7"/>
        <v>1455</v>
      </c>
      <c r="I118" s="821" t="s">
        <v>639</v>
      </c>
      <c r="J118" s="822"/>
      <c r="K118" s="138"/>
    </row>
    <row r="119" spans="1:11" ht="26.25" customHeight="1">
      <c r="A119" s="94" t="s">
        <v>427</v>
      </c>
      <c r="B119" s="94" t="s">
        <v>439</v>
      </c>
      <c r="C119" s="51"/>
      <c r="D119" s="12" t="s">
        <v>283</v>
      </c>
      <c r="E119" s="838"/>
      <c r="F119" s="311">
        <f>'2.4.расчет прочих'!J290</f>
        <v>1455</v>
      </c>
      <c r="G119" s="319">
        <f t="shared" si="6"/>
        <v>1455</v>
      </c>
      <c r="H119" s="319">
        <f t="shared" si="7"/>
        <v>1455</v>
      </c>
      <c r="I119" s="821" t="s">
        <v>639</v>
      </c>
      <c r="J119" s="822"/>
      <c r="K119" s="138"/>
    </row>
    <row r="120" spans="1:11" ht="26.25" customHeight="1">
      <c r="A120" s="88" t="s">
        <v>432</v>
      </c>
      <c r="B120" s="88" t="s">
        <v>437</v>
      </c>
      <c r="C120" s="51"/>
      <c r="D120" s="12" t="s">
        <v>283</v>
      </c>
      <c r="E120" s="838"/>
      <c r="F120" s="311">
        <f>'2.4.расчет прочих'!J291</f>
        <v>1455</v>
      </c>
      <c r="G120" s="319">
        <f t="shared" si="6"/>
        <v>1455</v>
      </c>
      <c r="H120" s="319">
        <f t="shared" si="7"/>
        <v>1455</v>
      </c>
      <c r="I120" s="821" t="s">
        <v>639</v>
      </c>
      <c r="J120" s="822"/>
      <c r="K120" s="138"/>
    </row>
    <row r="121" spans="1:11" ht="26.25" customHeight="1">
      <c r="A121" s="94" t="s">
        <v>428</v>
      </c>
      <c r="B121" s="94" t="s">
        <v>440</v>
      </c>
      <c r="C121" s="51"/>
      <c r="D121" s="12" t="s">
        <v>283</v>
      </c>
      <c r="E121" s="838"/>
      <c r="F121" s="311">
        <f>'2.4.расчет прочих'!J292</f>
        <v>1455</v>
      </c>
      <c r="G121" s="319">
        <f t="shared" si="6"/>
        <v>1455</v>
      </c>
      <c r="H121" s="319">
        <f t="shared" si="7"/>
        <v>1455</v>
      </c>
      <c r="I121" s="821" t="s">
        <v>639</v>
      </c>
      <c r="J121" s="822"/>
      <c r="K121" s="138"/>
    </row>
    <row r="122" spans="1:11" ht="26.25" customHeight="1">
      <c r="A122" s="88" t="s">
        <v>433</v>
      </c>
      <c r="B122" s="88" t="s">
        <v>437</v>
      </c>
      <c r="C122" s="51"/>
      <c r="D122" s="12" t="s">
        <v>283</v>
      </c>
      <c r="E122" s="838"/>
      <c r="F122" s="311">
        <f>'2.4.расчет прочих'!J293</f>
        <v>1455</v>
      </c>
      <c r="G122" s="319">
        <f t="shared" si="6"/>
        <v>1455</v>
      </c>
      <c r="H122" s="319">
        <f t="shared" si="7"/>
        <v>1455</v>
      </c>
      <c r="I122" s="821" t="s">
        <v>639</v>
      </c>
      <c r="J122" s="822"/>
      <c r="K122" s="138"/>
    </row>
    <row r="123" spans="1:11" ht="26.25" customHeight="1">
      <c r="A123" s="94" t="s">
        <v>429</v>
      </c>
      <c r="B123" s="94" t="s">
        <v>440</v>
      </c>
      <c r="C123" s="51"/>
      <c r="D123" s="12" t="s">
        <v>283</v>
      </c>
      <c r="E123" s="838"/>
      <c r="F123" s="311">
        <f>'2.4.расчет прочих'!J294</f>
        <v>1455</v>
      </c>
      <c r="G123" s="319">
        <f t="shared" si="6"/>
        <v>1455</v>
      </c>
      <c r="H123" s="319">
        <f t="shared" si="7"/>
        <v>1455</v>
      </c>
      <c r="I123" s="821" t="s">
        <v>639</v>
      </c>
      <c r="J123" s="822"/>
      <c r="K123" s="138"/>
    </row>
    <row r="124" spans="1:11" ht="26.25" customHeight="1">
      <c r="A124" s="223" t="s">
        <v>1248</v>
      </c>
      <c r="B124" s="12" t="s">
        <v>1253</v>
      </c>
      <c r="C124" s="51"/>
      <c r="D124" s="12" t="s">
        <v>283</v>
      </c>
      <c r="E124" s="839"/>
      <c r="F124" s="311">
        <f>'2.4.расчет прочих'!J295</f>
        <v>1455</v>
      </c>
      <c r="G124" s="319">
        <f t="shared" si="6"/>
        <v>1455</v>
      </c>
      <c r="H124" s="319">
        <f t="shared" si="7"/>
        <v>1455</v>
      </c>
      <c r="I124" s="821" t="s">
        <v>639</v>
      </c>
      <c r="J124" s="822"/>
      <c r="K124" s="138"/>
    </row>
    <row r="125" spans="1:11" ht="78.75">
      <c r="A125" s="266" t="s">
        <v>441</v>
      </c>
      <c r="B125" s="7"/>
      <c r="C125" s="15"/>
      <c r="D125" s="53" t="s">
        <v>454</v>
      </c>
      <c r="E125" s="7"/>
      <c r="F125" s="92"/>
      <c r="G125" s="92"/>
      <c r="H125" s="92"/>
      <c r="I125" s="269"/>
      <c r="J125" s="270"/>
      <c r="K125" s="139"/>
    </row>
    <row r="126" spans="1:11" ht="25.5" customHeight="1">
      <c r="A126" s="12" t="s">
        <v>910</v>
      </c>
      <c r="B126" s="12" t="s">
        <v>442</v>
      </c>
      <c r="C126" s="51"/>
      <c r="D126" s="12" t="s">
        <v>455</v>
      </c>
      <c r="E126" s="832" t="s">
        <v>258</v>
      </c>
      <c r="F126" s="311">
        <f>'2.5.присмотр +24ч'!B25</f>
        <v>20335.98</v>
      </c>
      <c r="G126" s="319">
        <f t="shared" ref="G126:G140" si="8">F126</f>
        <v>20335.98</v>
      </c>
      <c r="H126" s="319">
        <f t="shared" ref="H126:H140" si="9">F126</f>
        <v>20335.98</v>
      </c>
      <c r="I126" s="821" t="s">
        <v>913</v>
      </c>
      <c r="J126" s="822"/>
      <c r="K126" s="138"/>
    </row>
    <row r="127" spans="1:11" ht="36">
      <c r="A127" s="12" t="s">
        <v>911</v>
      </c>
      <c r="B127" s="12" t="s">
        <v>443</v>
      </c>
      <c r="C127" s="51"/>
      <c r="D127" s="12" t="s">
        <v>455</v>
      </c>
      <c r="E127" s="833"/>
      <c r="F127" s="311">
        <f>'2.5.присмотр +24ч'!B26</f>
        <v>20335.98</v>
      </c>
      <c r="G127" s="319">
        <f t="shared" si="8"/>
        <v>20335.98</v>
      </c>
      <c r="H127" s="319">
        <f t="shared" si="9"/>
        <v>20335.98</v>
      </c>
      <c r="I127" s="821" t="s">
        <v>913</v>
      </c>
      <c r="J127" s="822"/>
      <c r="K127" s="138"/>
    </row>
    <row r="128" spans="1:11" ht="26.25" customHeight="1">
      <c r="A128" s="12" t="s">
        <v>912</v>
      </c>
      <c r="B128" s="12" t="s">
        <v>444</v>
      </c>
      <c r="C128" s="51"/>
      <c r="D128" s="12" t="s">
        <v>455</v>
      </c>
      <c r="E128" s="833"/>
      <c r="F128" s="311">
        <f>'2.5.присмотр +24ч'!B27</f>
        <v>20335.98</v>
      </c>
      <c r="G128" s="319">
        <f t="shared" si="8"/>
        <v>20335.98</v>
      </c>
      <c r="H128" s="319">
        <f t="shared" si="9"/>
        <v>20335.98</v>
      </c>
      <c r="I128" s="821" t="s">
        <v>913</v>
      </c>
      <c r="J128" s="822"/>
      <c r="K128" s="138"/>
    </row>
    <row r="129" spans="1:11" ht="36">
      <c r="A129" s="12" t="s">
        <v>1120</v>
      </c>
      <c r="B129" s="12" t="s">
        <v>445</v>
      </c>
      <c r="C129" s="51"/>
      <c r="D129" s="12" t="s">
        <v>455</v>
      </c>
      <c r="E129" s="833"/>
      <c r="F129" s="311">
        <f>'2.5.присмотр +24ч'!B28</f>
        <v>10175.76</v>
      </c>
      <c r="G129" s="319">
        <f t="shared" si="8"/>
        <v>10175.76</v>
      </c>
      <c r="H129" s="319">
        <f t="shared" si="9"/>
        <v>10175.76</v>
      </c>
      <c r="I129" s="821" t="s">
        <v>913</v>
      </c>
      <c r="J129" s="822"/>
      <c r="K129" s="138"/>
    </row>
    <row r="130" spans="1:11" ht="36">
      <c r="A130" s="12" t="s">
        <v>1335</v>
      </c>
      <c r="B130" s="12" t="s">
        <v>446</v>
      </c>
      <c r="C130" s="51"/>
      <c r="D130" s="12" t="s">
        <v>455</v>
      </c>
      <c r="E130" s="833"/>
      <c r="F130" s="311">
        <f>'2.5.присмотр +24ч'!B29</f>
        <v>5821.37</v>
      </c>
      <c r="G130" s="319">
        <f t="shared" si="8"/>
        <v>5821.37</v>
      </c>
      <c r="H130" s="319">
        <f t="shared" si="9"/>
        <v>5821.37</v>
      </c>
      <c r="I130" s="821" t="s">
        <v>913</v>
      </c>
      <c r="J130" s="822"/>
      <c r="K130" s="138"/>
    </row>
    <row r="131" spans="1:11" ht="33.75" customHeight="1">
      <c r="A131" s="94" t="s">
        <v>914</v>
      </c>
      <c r="B131" s="94" t="s">
        <v>447</v>
      </c>
      <c r="C131" s="51"/>
      <c r="D131" s="12" t="s">
        <v>455</v>
      </c>
      <c r="E131" s="833"/>
      <c r="F131" s="311">
        <f>'2.5.присмотр +24ч'!B30</f>
        <v>24430.95</v>
      </c>
      <c r="G131" s="319">
        <f t="shared" si="8"/>
        <v>24430.95</v>
      </c>
      <c r="H131" s="319">
        <f t="shared" si="9"/>
        <v>24430.95</v>
      </c>
      <c r="I131" s="821" t="s">
        <v>913</v>
      </c>
      <c r="J131" s="822"/>
      <c r="K131" s="138"/>
    </row>
    <row r="132" spans="1:11" ht="36">
      <c r="A132" s="94" t="s">
        <v>915</v>
      </c>
      <c r="B132" s="94" t="s">
        <v>448</v>
      </c>
      <c r="C132" s="51"/>
      <c r="D132" s="12" t="s">
        <v>455</v>
      </c>
      <c r="E132" s="833"/>
      <c r="F132" s="311">
        <f>'2.5.присмотр +24ч'!B31</f>
        <v>24430.95</v>
      </c>
      <c r="G132" s="319">
        <f t="shared" si="8"/>
        <v>24430.95</v>
      </c>
      <c r="H132" s="319">
        <f t="shared" si="9"/>
        <v>24430.95</v>
      </c>
      <c r="I132" s="821" t="s">
        <v>913</v>
      </c>
      <c r="J132" s="822"/>
      <c r="K132" s="138"/>
    </row>
    <row r="133" spans="1:11" ht="25.5" customHeight="1">
      <c r="A133" s="94" t="s">
        <v>916</v>
      </c>
      <c r="B133" s="94" t="s">
        <v>449</v>
      </c>
      <c r="C133" s="51"/>
      <c r="D133" s="12" t="s">
        <v>455</v>
      </c>
      <c r="E133" s="833"/>
      <c r="F133" s="311">
        <f>'2.5.присмотр +24ч'!B32</f>
        <v>24430.95</v>
      </c>
      <c r="G133" s="319">
        <f t="shared" si="8"/>
        <v>24430.95</v>
      </c>
      <c r="H133" s="319">
        <f t="shared" si="9"/>
        <v>24430.95</v>
      </c>
      <c r="I133" s="821" t="s">
        <v>913</v>
      </c>
      <c r="J133" s="822"/>
      <c r="K133" s="138"/>
    </row>
    <row r="134" spans="1:11" ht="36">
      <c r="A134" s="94" t="s">
        <v>1121</v>
      </c>
      <c r="B134" s="94" t="s">
        <v>450</v>
      </c>
      <c r="C134" s="51"/>
      <c r="D134" s="12" t="s">
        <v>455</v>
      </c>
      <c r="E134" s="833"/>
      <c r="F134" s="311">
        <f>'2.5.присмотр +24ч'!B33</f>
        <v>12167.49</v>
      </c>
      <c r="G134" s="319">
        <f t="shared" si="8"/>
        <v>12167.49</v>
      </c>
      <c r="H134" s="319">
        <f t="shared" si="9"/>
        <v>12167.49</v>
      </c>
      <c r="I134" s="821" t="s">
        <v>913</v>
      </c>
      <c r="J134" s="822"/>
      <c r="K134" s="138"/>
    </row>
    <row r="135" spans="1:11" ht="36">
      <c r="A135" s="94" t="s">
        <v>1336</v>
      </c>
      <c r="B135" s="94" t="s">
        <v>451</v>
      </c>
      <c r="C135" s="51"/>
      <c r="D135" s="12" t="s">
        <v>455</v>
      </c>
      <c r="E135" s="833"/>
      <c r="F135" s="311">
        <f>'2.5.присмотр +24ч'!B34</f>
        <v>6911.73</v>
      </c>
      <c r="G135" s="319">
        <f t="shared" si="8"/>
        <v>6911.73</v>
      </c>
      <c r="H135" s="319">
        <f t="shared" si="9"/>
        <v>6911.73</v>
      </c>
      <c r="I135" s="821" t="s">
        <v>913</v>
      </c>
      <c r="J135" s="822"/>
      <c r="K135" s="138"/>
    </row>
    <row r="136" spans="1:11" ht="36">
      <c r="A136" s="12" t="s">
        <v>1249</v>
      </c>
      <c r="B136" s="223" t="s">
        <v>1254</v>
      </c>
      <c r="C136" s="51"/>
      <c r="D136" s="12" t="s">
        <v>455</v>
      </c>
      <c r="E136" s="444"/>
      <c r="F136" s="448">
        <f>'2.5.присмотр +24ч'!B35</f>
        <v>27264.38</v>
      </c>
      <c r="G136" s="319">
        <f t="shared" si="8"/>
        <v>27264.38</v>
      </c>
      <c r="H136" s="319">
        <f t="shared" si="9"/>
        <v>27264.38</v>
      </c>
      <c r="I136" s="821" t="s">
        <v>913</v>
      </c>
      <c r="J136" s="822"/>
      <c r="K136" s="138"/>
    </row>
    <row r="137" spans="1:11" ht="48">
      <c r="A137" s="12" t="s">
        <v>1250</v>
      </c>
      <c r="B137" s="223" t="s">
        <v>1255</v>
      </c>
      <c r="C137" s="51"/>
      <c r="D137" s="12" t="s">
        <v>455</v>
      </c>
      <c r="E137" s="444"/>
      <c r="F137" s="448">
        <f>'2.5.присмотр +24ч'!B36</f>
        <v>27264.38</v>
      </c>
      <c r="G137" s="319">
        <f t="shared" si="8"/>
        <v>27264.38</v>
      </c>
      <c r="H137" s="319">
        <f t="shared" si="9"/>
        <v>27264.38</v>
      </c>
      <c r="I137" s="821" t="s">
        <v>913</v>
      </c>
      <c r="J137" s="822"/>
      <c r="K137" s="138"/>
    </row>
    <row r="138" spans="1:11" ht="36">
      <c r="A138" s="12" t="s">
        <v>1251</v>
      </c>
      <c r="B138" s="223" t="s">
        <v>1256</v>
      </c>
      <c r="C138" s="51"/>
      <c r="D138" s="12" t="s">
        <v>455</v>
      </c>
      <c r="E138" s="444"/>
      <c r="F138" s="448">
        <f>'2.5.присмотр +24ч'!B37</f>
        <v>27264.38</v>
      </c>
      <c r="G138" s="319">
        <f t="shared" si="8"/>
        <v>27264.38</v>
      </c>
      <c r="H138" s="319">
        <f t="shared" si="9"/>
        <v>27264.38</v>
      </c>
      <c r="I138" s="821" t="s">
        <v>913</v>
      </c>
      <c r="J138" s="822"/>
      <c r="K138" s="138"/>
    </row>
    <row r="139" spans="1:11" ht="48">
      <c r="A139" s="12" t="s">
        <v>1252</v>
      </c>
      <c r="B139" s="223" t="s">
        <v>1257</v>
      </c>
      <c r="C139" s="51"/>
      <c r="D139" s="12" t="s">
        <v>455</v>
      </c>
      <c r="E139" s="444"/>
      <c r="F139" s="448">
        <f>'2.5.присмотр +24ч'!B38</f>
        <v>14109.04</v>
      </c>
      <c r="G139" s="319">
        <f t="shared" si="8"/>
        <v>14109.04</v>
      </c>
      <c r="H139" s="319">
        <f t="shared" si="9"/>
        <v>14109.04</v>
      </c>
      <c r="I139" s="821" t="s">
        <v>913</v>
      </c>
      <c r="J139" s="822"/>
      <c r="K139" s="138"/>
    </row>
    <row r="140" spans="1:11" ht="48">
      <c r="A140" s="12" t="s">
        <v>1337</v>
      </c>
      <c r="B140" s="223" t="s">
        <v>1258</v>
      </c>
      <c r="C140" s="51"/>
      <c r="D140" s="12" t="s">
        <v>455</v>
      </c>
      <c r="E140" s="444"/>
      <c r="F140" s="448">
        <f>'2.5.присмотр +24ч'!B39</f>
        <v>8471.0400000000009</v>
      </c>
      <c r="G140" s="319">
        <f t="shared" si="8"/>
        <v>8471.0400000000009</v>
      </c>
      <c r="H140" s="319">
        <f t="shared" si="9"/>
        <v>8471.0400000000009</v>
      </c>
      <c r="I140" s="821" t="s">
        <v>913</v>
      </c>
      <c r="J140" s="822"/>
      <c r="K140" s="138"/>
    </row>
    <row r="141" spans="1:11" ht="29.25" customHeight="1">
      <c r="A141" s="7"/>
      <c r="B141" s="7"/>
      <c r="C141" s="15" t="s">
        <v>10</v>
      </c>
      <c r="D141" s="16" t="s">
        <v>29</v>
      </c>
      <c r="E141" s="7"/>
      <c r="F141" s="92"/>
      <c r="G141" s="92"/>
      <c r="H141" s="92"/>
      <c r="I141" s="269"/>
      <c r="J141" s="270"/>
      <c r="K141" s="139"/>
    </row>
    <row r="142" spans="1:11" ht="188.25" customHeight="1">
      <c r="A142" s="266" t="s">
        <v>436</v>
      </c>
      <c r="B142" s="7"/>
      <c r="C142" s="6"/>
      <c r="D142" s="53" t="s">
        <v>264</v>
      </c>
      <c r="E142" s="7"/>
      <c r="F142" s="92"/>
      <c r="G142" s="92"/>
      <c r="H142" s="92"/>
      <c r="I142" s="269"/>
      <c r="J142" s="270"/>
      <c r="K142" s="139"/>
    </row>
    <row r="143" spans="1:11" ht="36">
      <c r="A143" s="223" t="s">
        <v>430</v>
      </c>
      <c r="B143" s="12" t="s">
        <v>437</v>
      </c>
      <c r="C143" s="51"/>
      <c r="D143" s="12" t="s">
        <v>283</v>
      </c>
      <c r="E143" s="832" t="s">
        <v>283</v>
      </c>
      <c r="F143" s="311">
        <f>'2.4.расчет прочих'!K282</f>
        <v>4135</v>
      </c>
      <c r="G143" s="319">
        <f t="shared" ref="G143:G156" si="10">F143</f>
        <v>4135</v>
      </c>
      <c r="H143" s="319">
        <f t="shared" ref="H143:H156" si="11">F143</f>
        <v>4135</v>
      </c>
      <c r="I143" s="821" t="s">
        <v>913</v>
      </c>
      <c r="J143" s="822"/>
      <c r="K143" s="138"/>
    </row>
    <row r="144" spans="1:11" ht="36">
      <c r="A144" s="223" t="s">
        <v>422</v>
      </c>
      <c r="B144" s="12" t="s">
        <v>440</v>
      </c>
      <c r="C144" s="51"/>
      <c r="D144" s="12" t="s">
        <v>283</v>
      </c>
      <c r="E144" s="833"/>
      <c r="F144" s="311">
        <f>'2.4.расчет прочих'!K283</f>
        <v>4135</v>
      </c>
      <c r="G144" s="319">
        <f t="shared" si="10"/>
        <v>4135</v>
      </c>
      <c r="H144" s="319">
        <f t="shared" si="11"/>
        <v>4135</v>
      </c>
      <c r="I144" s="821" t="s">
        <v>913</v>
      </c>
      <c r="J144" s="822"/>
      <c r="K144" s="138"/>
    </row>
    <row r="145" spans="1:11" ht="27.75" customHeight="1">
      <c r="A145" s="223" t="s">
        <v>712</v>
      </c>
      <c r="B145" s="12" t="s">
        <v>437</v>
      </c>
      <c r="C145" s="51"/>
      <c r="D145" s="12" t="s">
        <v>283</v>
      </c>
      <c r="E145" s="833"/>
      <c r="F145" s="311">
        <f>'2.4.расчет прочих'!K284</f>
        <v>4135</v>
      </c>
      <c r="G145" s="319">
        <f t="shared" si="10"/>
        <v>4135</v>
      </c>
      <c r="H145" s="319">
        <f t="shared" si="11"/>
        <v>4135</v>
      </c>
      <c r="I145" s="821" t="s">
        <v>913</v>
      </c>
      <c r="J145" s="822"/>
      <c r="K145" s="138"/>
    </row>
    <row r="146" spans="1:11" ht="37.5" customHeight="1">
      <c r="A146" s="223" t="s">
        <v>423</v>
      </c>
      <c r="B146" s="12" t="s">
        <v>440</v>
      </c>
      <c r="C146" s="51"/>
      <c r="D146" s="12" t="s">
        <v>283</v>
      </c>
      <c r="E146" s="833"/>
      <c r="F146" s="311">
        <f>'2.4.расчет прочих'!K285</f>
        <v>4135</v>
      </c>
      <c r="G146" s="319">
        <f t="shared" si="10"/>
        <v>4135</v>
      </c>
      <c r="H146" s="319">
        <f t="shared" si="11"/>
        <v>4135</v>
      </c>
      <c r="I146" s="821" t="s">
        <v>913</v>
      </c>
      <c r="J146" s="822"/>
      <c r="K146" s="138"/>
    </row>
    <row r="147" spans="1:11" ht="48">
      <c r="A147" s="223" t="s">
        <v>424</v>
      </c>
      <c r="B147" s="12" t="s">
        <v>440</v>
      </c>
      <c r="C147" s="51"/>
      <c r="D147" s="12" t="s">
        <v>283</v>
      </c>
      <c r="E147" s="833"/>
      <c r="F147" s="311">
        <f>'2.4.расчет прочих'!K286</f>
        <v>4135</v>
      </c>
      <c r="G147" s="319">
        <f t="shared" si="10"/>
        <v>4135</v>
      </c>
      <c r="H147" s="319">
        <f t="shared" si="11"/>
        <v>4135</v>
      </c>
      <c r="I147" s="821" t="s">
        <v>913</v>
      </c>
      <c r="J147" s="822"/>
      <c r="K147" s="138"/>
    </row>
    <row r="148" spans="1:11" ht="27.75" customHeight="1">
      <c r="A148" s="88" t="s">
        <v>425</v>
      </c>
      <c r="B148" s="88" t="s">
        <v>439</v>
      </c>
      <c r="C148" s="51"/>
      <c r="D148" s="12" t="s">
        <v>283</v>
      </c>
      <c r="E148" s="833"/>
      <c r="F148" s="311">
        <f>'2.4.расчет прочих'!K287</f>
        <v>4135</v>
      </c>
      <c r="G148" s="319">
        <f t="shared" si="10"/>
        <v>4135</v>
      </c>
      <c r="H148" s="319">
        <f t="shared" si="11"/>
        <v>4135</v>
      </c>
      <c r="I148" s="821" t="s">
        <v>913</v>
      </c>
      <c r="J148" s="822"/>
      <c r="K148" s="138"/>
    </row>
    <row r="149" spans="1:11" ht="27.75" customHeight="1">
      <c r="A149" s="94" t="s">
        <v>426</v>
      </c>
      <c r="B149" s="94" t="s">
        <v>439</v>
      </c>
      <c r="C149" s="51"/>
      <c r="D149" s="12" t="s">
        <v>283</v>
      </c>
      <c r="E149" s="833"/>
      <c r="F149" s="311">
        <f>'2.4.расчет прочих'!K288</f>
        <v>4135</v>
      </c>
      <c r="G149" s="319">
        <f t="shared" si="10"/>
        <v>4135</v>
      </c>
      <c r="H149" s="319">
        <f t="shared" si="11"/>
        <v>4135</v>
      </c>
      <c r="I149" s="821" t="s">
        <v>913</v>
      </c>
      <c r="J149" s="822"/>
      <c r="K149" s="138"/>
    </row>
    <row r="150" spans="1:11" ht="27.75" customHeight="1">
      <c r="A150" s="94" t="s">
        <v>431</v>
      </c>
      <c r="B150" s="94" t="s">
        <v>438</v>
      </c>
      <c r="C150" s="51"/>
      <c r="D150" s="12" t="s">
        <v>283</v>
      </c>
      <c r="E150" s="833"/>
      <c r="F150" s="311">
        <f>'2.4.расчет прочих'!K289</f>
        <v>4135</v>
      </c>
      <c r="G150" s="319">
        <f t="shared" si="10"/>
        <v>4135</v>
      </c>
      <c r="H150" s="319">
        <f t="shared" si="11"/>
        <v>4135</v>
      </c>
      <c r="I150" s="821" t="s">
        <v>913</v>
      </c>
      <c r="J150" s="822"/>
      <c r="K150" s="138"/>
    </row>
    <row r="151" spans="1:11" ht="27.75" customHeight="1">
      <c r="A151" s="94" t="s">
        <v>427</v>
      </c>
      <c r="B151" s="94" t="s">
        <v>439</v>
      </c>
      <c r="C151" s="51"/>
      <c r="D151" s="12" t="s">
        <v>283</v>
      </c>
      <c r="E151" s="833"/>
      <c r="F151" s="311">
        <f>'2.4.расчет прочих'!K290</f>
        <v>4135</v>
      </c>
      <c r="G151" s="319">
        <f t="shared" si="10"/>
        <v>4135</v>
      </c>
      <c r="H151" s="319">
        <f t="shared" si="11"/>
        <v>4135</v>
      </c>
      <c r="I151" s="821" t="s">
        <v>913</v>
      </c>
      <c r="J151" s="822"/>
      <c r="K151" s="138"/>
    </row>
    <row r="152" spans="1:11" ht="27.75" customHeight="1">
      <c r="A152" s="88" t="s">
        <v>432</v>
      </c>
      <c r="B152" s="88" t="s">
        <v>437</v>
      </c>
      <c r="C152" s="51"/>
      <c r="D152" s="12" t="s">
        <v>283</v>
      </c>
      <c r="E152" s="833"/>
      <c r="F152" s="311">
        <f>'2.4.расчет прочих'!K291</f>
        <v>4135</v>
      </c>
      <c r="G152" s="319">
        <f t="shared" si="10"/>
        <v>4135</v>
      </c>
      <c r="H152" s="319">
        <f t="shared" si="11"/>
        <v>4135</v>
      </c>
      <c r="I152" s="821" t="s">
        <v>913</v>
      </c>
      <c r="J152" s="822"/>
      <c r="K152" s="138"/>
    </row>
    <row r="153" spans="1:11" ht="27.75" customHeight="1">
      <c r="A153" s="94" t="s">
        <v>428</v>
      </c>
      <c r="B153" s="94" t="s">
        <v>440</v>
      </c>
      <c r="C153" s="51"/>
      <c r="D153" s="12" t="s">
        <v>283</v>
      </c>
      <c r="E153" s="833"/>
      <c r="F153" s="311">
        <f>'2.4.расчет прочих'!K292</f>
        <v>4135</v>
      </c>
      <c r="G153" s="319">
        <f t="shared" si="10"/>
        <v>4135</v>
      </c>
      <c r="H153" s="319">
        <f t="shared" si="11"/>
        <v>4135</v>
      </c>
      <c r="I153" s="821" t="s">
        <v>913</v>
      </c>
      <c r="J153" s="822"/>
      <c r="K153" s="138"/>
    </row>
    <row r="154" spans="1:11" ht="27.75" customHeight="1">
      <c r="A154" s="88" t="s">
        <v>433</v>
      </c>
      <c r="B154" s="88" t="s">
        <v>437</v>
      </c>
      <c r="C154" s="51"/>
      <c r="D154" s="12" t="s">
        <v>283</v>
      </c>
      <c r="E154" s="833"/>
      <c r="F154" s="311">
        <f>'2.4.расчет прочих'!K293</f>
        <v>4135</v>
      </c>
      <c r="G154" s="319">
        <f t="shared" si="10"/>
        <v>4135</v>
      </c>
      <c r="H154" s="319">
        <f t="shared" si="11"/>
        <v>4135</v>
      </c>
      <c r="I154" s="821" t="s">
        <v>913</v>
      </c>
      <c r="J154" s="822"/>
      <c r="K154" s="138"/>
    </row>
    <row r="155" spans="1:11" ht="27.75" customHeight="1">
      <c r="A155" s="94" t="s">
        <v>429</v>
      </c>
      <c r="B155" s="94" t="s">
        <v>440</v>
      </c>
      <c r="C155" s="51"/>
      <c r="D155" s="12" t="s">
        <v>283</v>
      </c>
      <c r="E155" s="833"/>
      <c r="F155" s="311">
        <f>'2.4.расчет прочих'!K294</f>
        <v>4135</v>
      </c>
      <c r="G155" s="319">
        <f t="shared" si="10"/>
        <v>4135</v>
      </c>
      <c r="H155" s="319">
        <f t="shared" si="11"/>
        <v>4135</v>
      </c>
      <c r="I155" s="821" t="s">
        <v>913</v>
      </c>
      <c r="J155" s="822"/>
      <c r="K155" s="138"/>
    </row>
    <row r="156" spans="1:11" ht="27.75" customHeight="1">
      <c r="A156" s="223" t="s">
        <v>1248</v>
      </c>
      <c r="B156" s="12" t="s">
        <v>1253</v>
      </c>
      <c r="C156" s="51"/>
      <c r="D156" s="12" t="s">
        <v>283</v>
      </c>
      <c r="E156" s="834"/>
      <c r="F156" s="311">
        <f>'2.4.расчет прочих'!K295</f>
        <v>4135</v>
      </c>
      <c r="G156" s="319">
        <f t="shared" si="10"/>
        <v>4135</v>
      </c>
      <c r="H156" s="319">
        <f t="shared" si="11"/>
        <v>4135</v>
      </c>
      <c r="I156" s="821" t="s">
        <v>913</v>
      </c>
      <c r="J156" s="822"/>
      <c r="K156" s="138"/>
    </row>
    <row r="157" spans="1:11">
      <c r="A157" s="266" t="s">
        <v>441</v>
      </c>
      <c r="B157" s="7"/>
      <c r="C157" s="15"/>
      <c r="D157" s="16"/>
      <c r="E157" s="7"/>
      <c r="F157" s="92"/>
      <c r="G157" s="92"/>
      <c r="H157" s="92"/>
      <c r="I157" s="269"/>
      <c r="J157" s="270"/>
      <c r="K157" s="139"/>
    </row>
    <row r="158" spans="1:11" ht="24">
      <c r="A158" s="12" t="s">
        <v>910</v>
      </c>
      <c r="B158" s="12" t="s">
        <v>442</v>
      </c>
      <c r="C158" s="51"/>
      <c r="D158" s="12" t="s">
        <v>249</v>
      </c>
      <c r="E158" s="13" t="s">
        <v>453</v>
      </c>
      <c r="F158" s="95">
        <v>0</v>
      </c>
      <c r="G158" s="95">
        <v>0</v>
      </c>
      <c r="H158" s="95">
        <v>0</v>
      </c>
      <c r="I158" s="409"/>
      <c r="J158" s="410"/>
      <c r="K158" s="138"/>
    </row>
    <row r="159" spans="1:11" ht="36">
      <c r="A159" s="12" t="s">
        <v>911</v>
      </c>
      <c r="B159" s="12" t="s">
        <v>443</v>
      </c>
      <c r="C159" s="51"/>
      <c r="D159" s="12" t="s">
        <v>249</v>
      </c>
      <c r="E159" s="13" t="s">
        <v>453</v>
      </c>
      <c r="F159" s="95">
        <v>0</v>
      </c>
      <c r="G159" s="95">
        <v>0</v>
      </c>
      <c r="H159" s="95">
        <v>0</v>
      </c>
      <c r="I159" s="409"/>
      <c r="J159" s="410"/>
      <c r="K159" s="138"/>
    </row>
    <row r="160" spans="1:11" ht="24">
      <c r="A160" s="12" t="s">
        <v>912</v>
      </c>
      <c r="B160" s="12" t="s">
        <v>444</v>
      </c>
      <c r="C160" s="51"/>
      <c r="D160" s="12" t="s">
        <v>249</v>
      </c>
      <c r="E160" s="13" t="s">
        <v>453</v>
      </c>
      <c r="F160" s="95">
        <v>0</v>
      </c>
      <c r="G160" s="95">
        <v>0</v>
      </c>
      <c r="H160" s="95">
        <v>0</v>
      </c>
      <c r="I160" s="409"/>
      <c r="J160" s="410"/>
      <c r="K160" s="138"/>
    </row>
    <row r="161" spans="1:11" ht="36">
      <c r="A161" s="12" t="s">
        <v>1120</v>
      </c>
      <c r="B161" s="12" t="s">
        <v>445</v>
      </c>
      <c r="C161" s="51"/>
      <c r="D161" s="12" t="s">
        <v>249</v>
      </c>
      <c r="E161" s="13" t="s">
        <v>453</v>
      </c>
      <c r="F161" s="95">
        <v>0</v>
      </c>
      <c r="G161" s="95">
        <v>0</v>
      </c>
      <c r="H161" s="95">
        <v>0</v>
      </c>
      <c r="I161" s="409"/>
      <c r="J161" s="410"/>
      <c r="K161" s="138"/>
    </row>
    <row r="162" spans="1:11" ht="36">
      <c r="A162" s="12" t="s">
        <v>1335</v>
      </c>
      <c r="B162" s="12" t="s">
        <v>446</v>
      </c>
      <c r="C162" s="51"/>
      <c r="D162" s="12" t="s">
        <v>249</v>
      </c>
      <c r="E162" s="13" t="s">
        <v>453</v>
      </c>
      <c r="F162" s="95">
        <v>0</v>
      </c>
      <c r="G162" s="95">
        <v>0</v>
      </c>
      <c r="H162" s="95">
        <v>0</v>
      </c>
      <c r="I162" s="409"/>
      <c r="J162" s="410"/>
      <c r="K162" s="138"/>
    </row>
    <row r="163" spans="1:11" ht="36">
      <c r="A163" s="94" t="s">
        <v>914</v>
      </c>
      <c r="B163" s="94" t="s">
        <v>447</v>
      </c>
      <c r="C163" s="51"/>
      <c r="D163" s="12" t="s">
        <v>249</v>
      </c>
      <c r="E163" s="13" t="s">
        <v>453</v>
      </c>
      <c r="F163" s="95">
        <v>0</v>
      </c>
      <c r="G163" s="95">
        <v>0</v>
      </c>
      <c r="H163" s="95">
        <v>0</v>
      </c>
      <c r="I163" s="409"/>
      <c r="J163" s="410"/>
      <c r="K163" s="138"/>
    </row>
    <row r="164" spans="1:11" ht="36">
      <c r="A164" s="94" t="s">
        <v>915</v>
      </c>
      <c r="B164" s="94" t="s">
        <v>448</v>
      </c>
      <c r="C164" s="51"/>
      <c r="D164" s="12" t="s">
        <v>249</v>
      </c>
      <c r="E164" s="13" t="s">
        <v>453</v>
      </c>
      <c r="F164" s="95">
        <v>0</v>
      </c>
      <c r="G164" s="95">
        <v>0</v>
      </c>
      <c r="H164" s="95">
        <v>0</v>
      </c>
      <c r="I164" s="409"/>
      <c r="J164" s="410"/>
      <c r="K164" s="138"/>
    </row>
    <row r="165" spans="1:11" ht="24">
      <c r="A165" s="94" t="s">
        <v>916</v>
      </c>
      <c r="B165" s="94" t="s">
        <v>449</v>
      </c>
      <c r="C165" s="51"/>
      <c r="D165" s="12" t="s">
        <v>249</v>
      </c>
      <c r="E165" s="13" t="s">
        <v>453</v>
      </c>
      <c r="F165" s="95">
        <v>0</v>
      </c>
      <c r="G165" s="95">
        <v>0</v>
      </c>
      <c r="H165" s="95">
        <v>0</v>
      </c>
      <c r="I165" s="409"/>
      <c r="J165" s="410"/>
      <c r="K165" s="138"/>
    </row>
    <row r="166" spans="1:11" ht="36">
      <c r="A166" s="94" t="s">
        <v>1121</v>
      </c>
      <c r="B166" s="94" t="s">
        <v>450</v>
      </c>
      <c r="C166" s="51"/>
      <c r="D166" s="12" t="s">
        <v>249</v>
      </c>
      <c r="E166" s="13" t="s">
        <v>453</v>
      </c>
      <c r="F166" s="95">
        <v>0</v>
      </c>
      <c r="G166" s="95">
        <v>0</v>
      </c>
      <c r="H166" s="95">
        <v>0</v>
      </c>
      <c r="I166" s="409"/>
      <c r="J166" s="410"/>
      <c r="K166" s="138"/>
    </row>
    <row r="167" spans="1:11" ht="36">
      <c r="A167" s="94" t="s">
        <v>1336</v>
      </c>
      <c r="B167" s="94" t="s">
        <v>451</v>
      </c>
      <c r="C167" s="51"/>
      <c r="D167" s="12" t="s">
        <v>249</v>
      </c>
      <c r="E167" s="13" t="s">
        <v>453</v>
      </c>
      <c r="F167" s="95">
        <v>0</v>
      </c>
      <c r="G167" s="95">
        <v>0</v>
      </c>
      <c r="H167" s="95">
        <v>0</v>
      </c>
      <c r="I167" s="409"/>
      <c r="J167" s="410"/>
      <c r="K167" s="138"/>
    </row>
    <row r="168" spans="1:11" ht="36">
      <c r="A168" s="12" t="s">
        <v>1249</v>
      </c>
      <c r="B168" s="223" t="s">
        <v>1254</v>
      </c>
      <c r="C168" s="51"/>
      <c r="D168" s="12" t="s">
        <v>249</v>
      </c>
      <c r="E168" s="13" t="s">
        <v>453</v>
      </c>
      <c r="F168" s="95">
        <v>0</v>
      </c>
      <c r="G168" s="95">
        <v>0</v>
      </c>
      <c r="H168" s="95">
        <v>0</v>
      </c>
      <c r="I168" s="442"/>
      <c r="J168" s="443"/>
      <c r="K168" s="138"/>
    </row>
    <row r="169" spans="1:11" ht="48">
      <c r="A169" s="12" t="s">
        <v>1250</v>
      </c>
      <c r="B169" s="223" t="s">
        <v>1255</v>
      </c>
      <c r="C169" s="51"/>
      <c r="D169" s="12" t="s">
        <v>249</v>
      </c>
      <c r="E169" s="13" t="s">
        <v>453</v>
      </c>
      <c r="F169" s="95">
        <v>0</v>
      </c>
      <c r="G169" s="95">
        <v>0</v>
      </c>
      <c r="H169" s="95">
        <v>0</v>
      </c>
      <c r="I169" s="442"/>
      <c r="J169" s="443"/>
      <c r="K169" s="138"/>
    </row>
    <row r="170" spans="1:11" ht="36">
      <c r="A170" s="12" t="s">
        <v>1251</v>
      </c>
      <c r="B170" s="223" t="s">
        <v>1256</v>
      </c>
      <c r="C170" s="51"/>
      <c r="D170" s="12" t="s">
        <v>249</v>
      </c>
      <c r="E170" s="13" t="s">
        <v>453</v>
      </c>
      <c r="F170" s="95">
        <v>0</v>
      </c>
      <c r="G170" s="95">
        <v>0</v>
      </c>
      <c r="H170" s="95">
        <v>0</v>
      </c>
      <c r="I170" s="442"/>
      <c r="J170" s="443"/>
      <c r="K170" s="138"/>
    </row>
    <row r="171" spans="1:11" ht="48">
      <c r="A171" s="12" t="s">
        <v>1252</v>
      </c>
      <c r="B171" s="223" t="s">
        <v>1257</v>
      </c>
      <c r="C171" s="51"/>
      <c r="D171" s="12" t="s">
        <v>249</v>
      </c>
      <c r="E171" s="13" t="s">
        <v>453</v>
      </c>
      <c r="F171" s="95">
        <v>0</v>
      </c>
      <c r="G171" s="95">
        <v>0</v>
      </c>
      <c r="H171" s="95">
        <v>0</v>
      </c>
      <c r="I171" s="442"/>
      <c r="J171" s="443"/>
      <c r="K171" s="138"/>
    </row>
    <row r="172" spans="1:11" ht="48">
      <c r="A172" s="12" t="s">
        <v>1337</v>
      </c>
      <c r="B172" s="223" t="s">
        <v>1258</v>
      </c>
      <c r="C172" s="51"/>
      <c r="D172" s="12" t="s">
        <v>249</v>
      </c>
      <c r="E172" s="13" t="s">
        <v>453</v>
      </c>
      <c r="F172" s="95">
        <v>0</v>
      </c>
      <c r="G172" s="95">
        <v>0</v>
      </c>
      <c r="H172" s="95">
        <v>0</v>
      </c>
      <c r="I172" s="442"/>
      <c r="J172" s="443"/>
      <c r="K172" s="138"/>
    </row>
    <row r="173" spans="1:11" ht="18.75" customHeight="1">
      <c r="A173" s="96"/>
      <c r="B173" s="96"/>
      <c r="C173" s="97" t="s">
        <v>11</v>
      </c>
      <c r="D173" s="98" t="s">
        <v>12</v>
      </c>
      <c r="E173" s="99"/>
      <c r="F173" s="100"/>
      <c r="G173" s="100"/>
      <c r="H173" s="100"/>
      <c r="I173" s="273"/>
      <c r="J173" s="274"/>
      <c r="K173" s="137" t="s">
        <v>919</v>
      </c>
    </row>
    <row r="174" spans="1:11" ht="36" customHeight="1">
      <c r="A174" s="404" t="s">
        <v>436</v>
      </c>
      <c r="B174" s="96"/>
      <c r="C174" s="97"/>
      <c r="D174" s="98"/>
      <c r="E174" s="99"/>
      <c r="F174" s="100"/>
      <c r="G174" s="100"/>
      <c r="H174" s="100"/>
      <c r="I174" s="273"/>
      <c r="J174" s="274"/>
      <c r="K174" s="148"/>
    </row>
    <row r="175" spans="1:11" ht="15" customHeight="1">
      <c r="A175" s="223" t="s">
        <v>430</v>
      </c>
      <c r="B175" s="12" t="s">
        <v>437</v>
      </c>
      <c r="C175" s="17"/>
      <c r="D175" s="4" t="s">
        <v>263</v>
      </c>
      <c r="E175" s="4"/>
      <c r="F175" s="101">
        <f t="shared" ref="F175:H188" si="12">F239+F271+F303+F335+F367+F431+F463+F495+F527+F559+F591</f>
        <v>58167.64</v>
      </c>
      <c r="G175" s="101">
        <f t="shared" si="12"/>
        <v>59380.639999999999</v>
      </c>
      <c r="H175" s="101">
        <f t="shared" si="12"/>
        <v>60553.64</v>
      </c>
      <c r="I175" s="275"/>
      <c r="J175" s="276"/>
      <c r="K175" s="139"/>
    </row>
    <row r="176" spans="1:11" ht="15" customHeight="1">
      <c r="A176" s="223" t="s">
        <v>422</v>
      </c>
      <c r="B176" s="12" t="s">
        <v>440</v>
      </c>
      <c r="C176" s="17"/>
      <c r="D176" s="4" t="s">
        <v>263</v>
      </c>
      <c r="E176" s="4"/>
      <c r="F176" s="101">
        <f t="shared" si="12"/>
        <v>49275.6</v>
      </c>
      <c r="G176" s="101">
        <f t="shared" si="12"/>
        <v>50256.6</v>
      </c>
      <c r="H176" s="101">
        <f t="shared" si="12"/>
        <v>51205.599999999999</v>
      </c>
      <c r="I176" s="275"/>
      <c r="J176" s="276"/>
      <c r="K176" s="139"/>
    </row>
    <row r="177" spans="1:11" ht="15" customHeight="1">
      <c r="A177" s="223" t="s">
        <v>712</v>
      </c>
      <c r="B177" s="12" t="s">
        <v>437</v>
      </c>
      <c r="C177" s="17"/>
      <c r="D177" s="4" t="s">
        <v>263</v>
      </c>
      <c r="E177" s="4"/>
      <c r="F177" s="101">
        <f t="shared" si="12"/>
        <v>49267.03</v>
      </c>
      <c r="G177" s="101">
        <f t="shared" si="12"/>
        <v>50248.03</v>
      </c>
      <c r="H177" s="101">
        <f t="shared" si="12"/>
        <v>51197.03</v>
      </c>
      <c r="I177" s="275"/>
      <c r="J177" s="276"/>
      <c r="K177" s="139"/>
    </row>
    <row r="178" spans="1:11" ht="30" customHeight="1">
      <c r="A178" s="223" t="s">
        <v>423</v>
      </c>
      <c r="B178" s="12" t="s">
        <v>440</v>
      </c>
      <c r="C178" s="17"/>
      <c r="D178" s="4" t="s">
        <v>263</v>
      </c>
      <c r="E178" s="4"/>
      <c r="F178" s="101">
        <f t="shared" si="12"/>
        <v>49277.120000000003</v>
      </c>
      <c r="G178" s="101">
        <f t="shared" si="12"/>
        <v>50258.12</v>
      </c>
      <c r="H178" s="101">
        <f t="shared" si="12"/>
        <v>51207.12</v>
      </c>
      <c r="I178" s="275"/>
      <c r="J178" s="276"/>
      <c r="K178" s="139"/>
    </row>
    <row r="179" spans="1:11" ht="15" customHeight="1">
      <c r="A179" s="223" t="s">
        <v>424</v>
      </c>
      <c r="B179" s="12" t="s">
        <v>440</v>
      </c>
      <c r="C179" s="17"/>
      <c r="D179" s="4" t="s">
        <v>263</v>
      </c>
      <c r="E179" s="4"/>
      <c r="F179" s="101">
        <f t="shared" si="12"/>
        <v>49278.71</v>
      </c>
      <c r="G179" s="101">
        <f t="shared" si="12"/>
        <v>50259.71</v>
      </c>
      <c r="H179" s="101">
        <f t="shared" si="12"/>
        <v>51208.71</v>
      </c>
      <c r="I179" s="275"/>
      <c r="J179" s="276"/>
      <c r="K179" s="139"/>
    </row>
    <row r="180" spans="1:11" ht="15" customHeight="1">
      <c r="A180" s="88" t="s">
        <v>425</v>
      </c>
      <c r="B180" s="88" t="s">
        <v>439</v>
      </c>
      <c r="C180" s="17"/>
      <c r="D180" s="4" t="s">
        <v>263</v>
      </c>
      <c r="E180" s="4"/>
      <c r="F180" s="101">
        <f t="shared" si="12"/>
        <v>68097</v>
      </c>
      <c r="G180" s="101">
        <f t="shared" si="12"/>
        <v>69812</v>
      </c>
      <c r="H180" s="101">
        <f t="shared" si="12"/>
        <v>71472</v>
      </c>
      <c r="I180" s="275"/>
      <c r="J180" s="276"/>
      <c r="K180" s="139"/>
    </row>
    <row r="181" spans="1:11" ht="15" customHeight="1">
      <c r="A181" s="94" t="s">
        <v>426</v>
      </c>
      <c r="B181" s="94" t="s">
        <v>439</v>
      </c>
      <c r="C181" s="17"/>
      <c r="D181" s="4" t="s">
        <v>263</v>
      </c>
      <c r="E181" s="4"/>
      <c r="F181" s="101">
        <f t="shared" si="12"/>
        <v>90673.94</v>
      </c>
      <c r="G181" s="101">
        <f t="shared" si="12"/>
        <v>92731.94</v>
      </c>
      <c r="H181" s="101">
        <f t="shared" si="12"/>
        <v>94722.94</v>
      </c>
      <c r="I181" s="275"/>
      <c r="J181" s="276"/>
      <c r="K181" s="139"/>
    </row>
    <row r="182" spans="1:11" ht="15" customHeight="1">
      <c r="A182" s="94" t="s">
        <v>431</v>
      </c>
      <c r="B182" s="94" t="s">
        <v>438</v>
      </c>
      <c r="C182" s="17"/>
      <c r="D182" s="4" t="s">
        <v>263</v>
      </c>
      <c r="E182" s="4"/>
      <c r="F182" s="101">
        <f t="shared" si="12"/>
        <v>124837</v>
      </c>
      <c r="G182" s="101">
        <f t="shared" si="12"/>
        <v>128027</v>
      </c>
      <c r="H182" s="101">
        <f t="shared" si="12"/>
        <v>131115</v>
      </c>
      <c r="I182" s="275"/>
      <c r="J182" s="276"/>
      <c r="K182" s="139"/>
    </row>
    <row r="183" spans="1:11" ht="15" customHeight="1">
      <c r="A183" s="94" t="s">
        <v>427</v>
      </c>
      <c r="B183" s="94" t="s">
        <v>439</v>
      </c>
      <c r="C183" s="17"/>
      <c r="D183" s="4" t="s">
        <v>263</v>
      </c>
      <c r="E183" s="4"/>
      <c r="F183" s="101">
        <f t="shared" si="12"/>
        <v>110464.07</v>
      </c>
      <c r="G183" s="101">
        <f t="shared" si="12"/>
        <v>113037.07</v>
      </c>
      <c r="H183" s="101">
        <f t="shared" si="12"/>
        <v>115526.07</v>
      </c>
      <c r="I183" s="275"/>
      <c r="J183" s="276"/>
      <c r="K183" s="139"/>
    </row>
    <row r="184" spans="1:11" ht="15" customHeight="1">
      <c r="A184" s="88" t="s">
        <v>432</v>
      </c>
      <c r="B184" s="88" t="s">
        <v>437</v>
      </c>
      <c r="C184" s="17"/>
      <c r="D184" s="4" t="s">
        <v>263</v>
      </c>
      <c r="E184" s="4"/>
      <c r="F184" s="101">
        <f t="shared" si="12"/>
        <v>48775</v>
      </c>
      <c r="G184" s="101">
        <f t="shared" si="12"/>
        <v>49988</v>
      </c>
      <c r="H184" s="101">
        <f t="shared" si="12"/>
        <v>51161</v>
      </c>
      <c r="I184" s="275"/>
      <c r="J184" s="276"/>
      <c r="K184" s="139"/>
    </row>
    <row r="185" spans="1:11" ht="15" customHeight="1">
      <c r="A185" s="94" t="s">
        <v>428</v>
      </c>
      <c r="B185" s="94" t="s">
        <v>440</v>
      </c>
      <c r="C185" s="17"/>
      <c r="D185" s="4" t="s">
        <v>263</v>
      </c>
      <c r="E185" s="4"/>
      <c r="F185" s="101">
        <f t="shared" si="12"/>
        <v>49253.53</v>
      </c>
      <c r="G185" s="101">
        <f t="shared" si="12"/>
        <v>50234.53</v>
      </c>
      <c r="H185" s="101">
        <f t="shared" si="12"/>
        <v>51183.53</v>
      </c>
      <c r="I185" s="275"/>
      <c r="J185" s="276"/>
      <c r="K185" s="139"/>
    </row>
    <row r="186" spans="1:11" ht="15" customHeight="1">
      <c r="A186" s="88" t="s">
        <v>433</v>
      </c>
      <c r="B186" s="88" t="s">
        <v>437</v>
      </c>
      <c r="C186" s="17"/>
      <c r="D186" s="4" t="s">
        <v>263</v>
      </c>
      <c r="E186" s="4"/>
      <c r="F186" s="101">
        <f t="shared" si="12"/>
        <v>75762</v>
      </c>
      <c r="G186" s="101">
        <f t="shared" si="12"/>
        <v>77676</v>
      </c>
      <c r="H186" s="101">
        <f t="shared" si="12"/>
        <v>79529</v>
      </c>
      <c r="I186" s="275"/>
      <c r="J186" s="276"/>
      <c r="K186" s="139"/>
    </row>
    <row r="187" spans="1:11" ht="15" customHeight="1">
      <c r="A187" s="94" t="s">
        <v>429</v>
      </c>
      <c r="B187" s="94" t="s">
        <v>440</v>
      </c>
      <c r="C187" s="17"/>
      <c r="D187" s="4" t="s">
        <v>263</v>
      </c>
      <c r="E187" s="4"/>
      <c r="F187" s="101">
        <f t="shared" si="12"/>
        <v>68074.13</v>
      </c>
      <c r="G187" s="101">
        <f t="shared" si="12"/>
        <v>69544.13</v>
      </c>
      <c r="H187" s="101">
        <f t="shared" si="12"/>
        <v>70966.13</v>
      </c>
      <c r="I187" s="275"/>
      <c r="J187" s="276"/>
      <c r="K187" s="139"/>
    </row>
    <row r="188" spans="1:11" ht="15" customHeight="1">
      <c r="A188" s="223" t="s">
        <v>1248</v>
      </c>
      <c r="B188" s="12" t="s">
        <v>1253</v>
      </c>
      <c r="C188" s="17"/>
      <c r="D188" s="4" t="s">
        <v>263</v>
      </c>
      <c r="E188" s="4"/>
      <c r="F188" s="101">
        <f t="shared" si="12"/>
        <v>49259.7</v>
      </c>
      <c r="G188" s="101">
        <f t="shared" si="12"/>
        <v>50240.7</v>
      </c>
      <c r="H188" s="101">
        <f t="shared" si="12"/>
        <v>51189.7</v>
      </c>
      <c r="I188" s="275"/>
      <c r="J188" s="276"/>
      <c r="K188" s="139"/>
    </row>
    <row r="189" spans="1:11">
      <c r="A189" s="404" t="s">
        <v>441</v>
      </c>
      <c r="B189" s="96"/>
      <c r="C189" s="97"/>
      <c r="D189" s="98"/>
      <c r="E189" s="99"/>
      <c r="F189" s="100"/>
      <c r="G189" s="100"/>
      <c r="H189" s="100"/>
      <c r="I189" s="273"/>
      <c r="J189" s="274"/>
      <c r="K189" s="148"/>
    </row>
    <row r="190" spans="1:11" ht="15" customHeight="1">
      <c r="A190" s="12" t="s">
        <v>910</v>
      </c>
      <c r="B190" s="12" t="s">
        <v>442</v>
      </c>
      <c r="C190" s="17"/>
      <c r="D190" s="4" t="s">
        <v>263</v>
      </c>
      <c r="E190" s="4"/>
      <c r="F190" s="101">
        <f t="shared" ref="F190:H199" si="13">F254+F286+F318+F350+F382+F446+F478+F510+F542+F574+F606</f>
        <v>0</v>
      </c>
      <c r="G190" s="101">
        <f t="shared" si="13"/>
        <v>0</v>
      </c>
      <c r="H190" s="101">
        <f t="shared" si="13"/>
        <v>0</v>
      </c>
      <c r="I190" s="275"/>
      <c r="J190" s="276"/>
      <c r="K190" s="139"/>
    </row>
    <row r="191" spans="1:11" ht="15" customHeight="1">
      <c r="A191" s="12" t="s">
        <v>911</v>
      </c>
      <c r="B191" s="12" t="s">
        <v>443</v>
      </c>
      <c r="C191" s="17"/>
      <c r="D191" s="4" t="s">
        <v>263</v>
      </c>
      <c r="E191" s="4"/>
      <c r="F191" s="101">
        <f t="shared" si="13"/>
        <v>0</v>
      </c>
      <c r="G191" s="101">
        <f t="shared" si="13"/>
        <v>0</v>
      </c>
      <c r="H191" s="101">
        <f t="shared" si="13"/>
        <v>0</v>
      </c>
      <c r="I191" s="275"/>
      <c r="J191" s="276"/>
      <c r="K191" s="139"/>
    </row>
    <row r="192" spans="1:11" ht="15" customHeight="1">
      <c r="A192" s="12" t="s">
        <v>912</v>
      </c>
      <c r="B192" s="12" t="s">
        <v>444</v>
      </c>
      <c r="C192" s="17"/>
      <c r="D192" s="4" t="s">
        <v>263</v>
      </c>
      <c r="E192" s="4"/>
      <c r="F192" s="101">
        <f t="shared" si="13"/>
        <v>0</v>
      </c>
      <c r="G192" s="101">
        <f t="shared" si="13"/>
        <v>0</v>
      </c>
      <c r="H192" s="101">
        <f t="shared" si="13"/>
        <v>0</v>
      </c>
      <c r="I192" s="275"/>
      <c r="J192" s="276"/>
      <c r="K192" s="139"/>
    </row>
    <row r="193" spans="1:11" ht="15" customHeight="1">
      <c r="A193" s="12" t="s">
        <v>1120</v>
      </c>
      <c r="B193" s="12" t="s">
        <v>445</v>
      </c>
      <c r="C193" s="17"/>
      <c r="D193" s="4" t="s">
        <v>263</v>
      </c>
      <c r="E193" s="4"/>
      <c r="F193" s="101">
        <f t="shared" si="13"/>
        <v>0</v>
      </c>
      <c r="G193" s="101">
        <f t="shared" si="13"/>
        <v>0</v>
      </c>
      <c r="H193" s="101">
        <f t="shared" si="13"/>
        <v>0</v>
      </c>
      <c r="I193" s="275"/>
      <c r="J193" s="276"/>
      <c r="K193" s="139"/>
    </row>
    <row r="194" spans="1:11" ht="15" customHeight="1">
      <c r="A194" s="12" t="s">
        <v>1335</v>
      </c>
      <c r="B194" s="12" t="s">
        <v>446</v>
      </c>
      <c r="C194" s="17"/>
      <c r="D194" s="4" t="s">
        <v>263</v>
      </c>
      <c r="E194" s="4"/>
      <c r="F194" s="101">
        <f t="shared" si="13"/>
        <v>0</v>
      </c>
      <c r="G194" s="101">
        <f t="shared" si="13"/>
        <v>0</v>
      </c>
      <c r="H194" s="101">
        <f t="shared" si="13"/>
        <v>0</v>
      </c>
      <c r="I194" s="275"/>
      <c r="J194" s="276"/>
      <c r="K194" s="139"/>
    </row>
    <row r="195" spans="1:11" ht="15" customHeight="1">
      <c r="A195" s="94" t="s">
        <v>914</v>
      </c>
      <c r="B195" s="94" t="s">
        <v>447</v>
      </c>
      <c r="C195" s="17"/>
      <c r="D195" s="4" t="s">
        <v>263</v>
      </c>
      <c r="E195" s="4"/>
      <c r="F195" s="101">
        <f t="shared" si="13"/>
        <v>0</v>
      </c>
      <c r="G195" s="101">
        <f t="shared" si="13"/>
        <v>0</v>
      </c>
      <c r="H195" s="101">
        <f t="shared" si="13"/>
        <v>0</v>
      </c>
      <c r="I195" s="275"/>
      <c r="J195" s="276"/>
      <c r="K195" s="139"/>
    </row>
    <row r="196" spans="1:11" ht="15" customHeight="1">
      <c r="A196" s="94" t="s">
        <v>915</v>
      </c>
      <c r="B196" s="94" t="s">
        <v>448</v>
      </c>
      <c r="C196" s="17"/>
      <c r="D196" s="4" t="s">
        <v>263</v>
      </c>
      <c r="E196" s="4"/>
      <c r="F196" s="101">
        <f t="shared" si="13"/>
        <v>0</v>
      </c>
      <c r="G196" s="101">
        <f t="shared" si="13"/>
        <v>0</v>
      </c>
      <c r="H196" s="101">
        <f t="shared" si="13"/>
        <v>0</v>
      </c>
      <c r="I196" s="275"/>
      <c r="J196" s="276"/>
      <c r="K196" s="139"/>
    </row>
    <row r="197" spans="1:11" ht="15" customHeight="1">
      <c r="A197" s="94" t="s">
        <v>916</v>
      </c>
      <c r="B197" s="94" t="s">
        <v>449</v>
      </c>
      <c r="C197" s="17"/>
      <c r="D197" s="4" t="s">
        <v>263</v>
      </c>
      <c r="E197" s="4"/>
      <c r="F197" s="101">
        <f t="shared" si="13"/>
        <v>0</v>
      </c>
      <c r="G197" s="101">
        <f t="shared" si="13"/>
        <v>0</v>
      </c>
      <c r="H197" s="101">
        <f t="shared" si="13"/>
        <v>0</v>
      </c>
      <c r="I197" s="275"/>
      <c r="J197" s="276"/>
      <c r="K197" s="139"/>
    </row>
    <row r="198" spans="1:11" ht="15" customHeight="1">
      <c r="A198" s="94" t="s">
        <v>1121</v>
      </c>
      <c r="B198" s="94" t="s">
        <v>450</v>
      </c>
      <c r="C198" s="17"/>
      <c r="D198" s="4" t="s">
        <v>263</v>
      </c>
      <c r="E198" s="4"/>
      <c r="F198" s="101">
        <f t="shared" si="13"/>
        <v>0</v>
      </c>
      <c r="G198" s="101">
        <f t="shared" si="13"/>
        <v>0</v>
      </c>
      <c r="H198" s="101">
        <f t="shared" si="13"/>
        <v>0</v>
      </c>
      <c r="I198" s="275"/>
      <c r="J198" s="276"/>
      <c r="K198" s="139"/>
    </row>
    <row r="199" spans="1:11" ht="15" customHeight="1">
      <c r="A199" s="94" t="s">
        <v>1336</v>
      </c>
      <c r="B199" s="94" t="s">
        <v>451</v>
      </c>
      <c r="C199" s="17"/>
      <c r="D199" s="4" t="s">
        <v>263</v>
      </c>
      <c r="E199" s="4"/>
      <c r="F199" s="101">
        <f t="shared" si="13"/>
        <v>0</v>
      </c>
      <c r="G199" s="101">
        <f t="shared" si="13"/>
        <v>0</v>
      </c>
      <c r="H199" s="101">
        <f t="shared" si="13"/>
        <v>0</v>
      </c>
      <c r="I199" s="275"/>
      <c r="J199" s="276"/>
      <c r="K199" s="139"/>
    </row>
    <row r="200" spans="1:11" ht="15" customHeight="1">
      <c r="A200" s="12" t="s">
        <v>1249</v>
      </c>
      <c r="B200" s="223" t="s">
        <v>1254</v>
      </c>
      <c r="C200" s="17"/>
      <c r="D200" s="4" t="s">
        <v>263</v>
      </c>
      <c r="E200" s="4"/>
      <c r="F200" s="101">
        <f t="shared" ref="F200:H204" si="14">F264+F296+F328+F360+F392+F456+F488+F520+F552+F584+F616</f>
        <v>0</v>
      </c>
      <c r="G200" s="101">
        <f t="shared" si="14"/>
        <v>0</v>
      </c>
      <c r="H200" s="101">
        <f t="shared" si="14"/>
        <v>0</v>
      </c>
      <c r="I200" s="275"/>
      <c r="J200" s="276"/>
      <c r="K200" s="139"/>
    </row>
    <row r="201" spans="1:11" ht="15" customHeight="1">
      <c r="A201" s="12" t="s">
        <v>1250</v>
      </c>
      <c r="B201" s="223" t="s">
        <v>1255</v>
      </c>
      <c r="C201" s="17"/>
      <c r="D201" s="4" t="s">
        <v>263</v>
      </c>
      <c r="E201" s="4"/>
      <c r="F201" s="101">
        <f t="shared" si="14"/>
        <v>0</v>
      </c>
      <c r="G201" s="101">
        <f t="shared" si="14"/>
        <v>0</v>
      </c>
      <c r="H201" s="101">
        <f t="shared" si="14"/>
        <v>0</v>
      </c>
      <c r="I201" s="275"/>
      <c r="J201" s="276"/>
      <c r="K201" s="139"/>
    </row>
    <row r="202" spans="1:11" ht="15" customHeight="1">
      <c r="A202" s="12" t="s">
        <v>1251</v>
      </c>
      <c r="B202" s="223" t="s">
        <v>1256</v>
      </c>
      <c r="C202" s="17"/>
      <c r="D202" s="4" t="s">
        <v>263</v>
      </c>
      <c r="E202" s="4"/>
      <c r="F202" s="101">
        <f t="shared" si="14"/>
        <v>0</v>
      </c>
      <c r="G202" s="101">
        <f t="shared" si="14"/>
        <v>0</v>
      </c>
      <c r="H202" s="101">
        <f t="shared" si="14"/>
        <v>0</v>
      </c>
      <c r="I202" s="275"/>
      <c r="J202" s="276"/>
      <c r="K202" s="139"/>
    </row>
    <row r="203" spans="1:11" ht="15" customHeight="1">
      <c r="A203" s="12" t="s">
        <v>1252</v>
      </c>
      <c r="B203" s="223" t="s">
        <v>1257</v>
      </c>
      <c r="C203" s="17"/>
      <c r="D203" s="4" t="s">
        <v>263</v>
      </c>
      <c r="E203" s="4"/>
      <c r="F203" s="101">
        <f t="shared" si="14"/>
        <v>0</v>
      </c>
      <c r="G203" s="101">
        <f t="shared" si="14"/>
        <v>0</v>
      </c>
      <c r="H203" s="101">
        <f t="shared" si="14"/>
        <v>0</v>
      </c>
      <c r="I203" s="275"/>
      <c r="J203" s="276"/>
      <c r="K203" s="139"/>
    </row>
    <row r="204" spans="1:11" ht="15" customHeight="1">
      <c r="A204" s="12" t="s">
        <v>1337</v>
      </c>
      <c r="B204" s="223" t="s">
        <v>1258</v>
      </c>
      <c r="C204" s="17"/>
      <c r="D204" s="4" t="s">
        <v>263</v>
      </c>
      <c r="E204" s="4"/>
      <c r="F204" s="101">
        <f t="shared" si="14"/>
        <v>0</v>
      </c>
      <c r="G204" s="101">
        <f t="shared" si="14"/>
        <v>0</v>
      </c>
      <c r="H204" s="101">
        <f t="shared" si="14"/>
        <v>0</v>
      </c>
      <c r="I204" s="275"/>
      <c r="J204" s="276"/>
      <c r="K204" s="139"/>
    </row>
    <row r="205" spans="1:11" ht="17.25" customHeight="1">
      <c r="A205" s="96"/>
      <c r="B205" s="96"/>
      <c r="C205" s="102" t="s">
        <v>13</v>
      </c>
      <c r="D205" s="103" t="s">
        <v>14</v>
      </c>
      <c r="E205" s="96"/>
      <c r="F205" s="104"/>
      <c r="G205" s="104"/>
      <c r="H205" s="104"/>
      <c r="I205" s="277"/>
      <c r="J205" s="278"/>
      <c r="K205" s="139"/>
    </row>
    <row r="206" spans="1:11" ht="36">
      <c r="A206" s="404" t="s">
        <v>436</v>
      </c>
      <c r="B206" s="96"/>
      <c r="C206" s="102"/>
      <c r="D206" s="103"/>
      <c r="E206" s="96"/>
      <c r="F206" s="104"/>
      <c r="G206" s="104"/>
      <c r="H206" s="104"/>
      <c r="I206" s="277"/>
      <c r="J206" s="278"/>
      <c r="K206" s="139"/>
    </row>
    <row r="207" spans="1:11" ht="15" customHeight="1">
      <c r="A207" s="223" t="s">
        <v>430</v>
      </c>
      <c r="B207" s="12" t="s">
        <v>437</v>
      </c>
      <c r="C207" s="17"/>
      <c r="D207" s="12" t="s">
        <v>263</v>
      </c>
      <c r="E207" s="12"/>
      <c r="F207" s="93">
        <f t="shared" ref="F207:F220" si="15">F239+F271+F303+F335+F367+F399</f>
        <v>10059.459999999999</v>
      </c>
      <c r="G207" s="93">
        <f>G239+G271+G303+G335+G367+G399</f>
        <v>10059.459999999999</v>
      </c>
      <c r="H207" s="93">
        <f>H239+H271+H303+H335+H367+H399</f>
        <v>10059.459999999999</v>
      </c>
      <c r="I207" s="271"/>
      <c r="J207" s="272"/>
      <c r="K207" s="139"/>
    </row>
    <row r="208" spans="1:11" ht="15" customHeight="1">
      <c r="A208" s="223" t="s">
        <v>422</v>
      </c>
      <c r="B208" s="12" t="s">
        <v>440</v>
      </c>
      <c r="C208" s="17"/>
      <c r="D208" s="12" t="s">
        <v>263</v>
      </c>
      <c r="E208" s="12"/>
      <c r="F208" s="93">
        <f t="shared" si="15"/>
        <v>10059.42</v>
      </c>
      <c r="G208" s="93">
        <f t="shared" ref="G208:H220" si="16">G240+G272+G304+G336+G368+G400</f>
        <v>10059.42</v>
      </c>
      <c r="H208" s="93">
        <f t="shared" si="16"/>
        <v>10059.42</v>
      </c>
      <c r="I208" s="271"/>
      <c r="J208" s="272"/>
      <c r="K208" s="139"/>
    </row>
    <row r="209" spans="1:11" ht="15" customHeight="1">
      <c r="A209" s="223" t="s">
        <v>712</v>
      </c>
      <c r="B209" s="12" t="s">
        <v>437</v>
      </c>
      <c r="C209" s="17"/>
      <c r="D209" s="12" t="s">
        <v>263</v>
      </c>
      <c r="E209" s="12"/>
      <c r="F209" s="93">
        <f t="shared" si="15"/>
        <v>10050.18</v>
      </c>
      <c r="G209" s="93">
        <f t="shared" si="16"/>
        <v>10050.18</v>
      </c>
      <c r="H209" s="93">
        <f t="shared" si="16"/>
        <v>10050.18</v>
      </c>
      <c r="I209" s="271"/>
      <c r="J209" s="272"/>
      <c r="K209" s="139"/>
    </row>
    <row r="210" spans="1:11" ht="30" customHeight="1">
      <c r="A210" s="223" t="s">
        <v>423</v>
      </c>
      <c r="B210" s="12" t="s">
        <v>440</v>
      </c>
      <c r="C210" s="17"/>
      <c r="D210" s="12" t="s">
        <v>263</v>
      </c>
      <c r="E210" s="12"/>
      <c r="F210" s="93">
        <f t="shared" si="15"/>
        <v>10061.030000000001</v>
      </c>
      <c r="G210" s="93">
        <f t="shared" si="16"/>
        <v>10061.030000000001</v>
      </c>
      <c r="H210" s="93">
        <f t="shared" si="16"/>
        <v>10061.030000000001</v>
      </c>
      <c r="I210" s="271"/>
      <c r="J210" s="272"/>
      <c r="K210" s="139"/>
    </row>
    <row r="211" spans="1:11" ht="15" customHeight="1">
      <c r="A211" s="223" t="s">
        <v>424</v>
      </c>
      <c r="B211" s="12" t="s">
        <v>440</v>
      </c>
      <c r="C211" s="17"/>
      <c r="D211" s="12" t="s">
        <v>263</v>
      </c>
      <c r="E211" s="12"/>
      <c r="F211" s="93">
        <f t="shared" si="15"/>
        <v>10062.77</v>
      </c>
      <c r="G211" s="93">
        <f t="shared" si="16"/>
        <v>10062.77</v>
      </c>
      <c r="H211" s="93">
        <f t="shared" si="16"/>
        <v>10062.77</v>
      </c>
      <c r="I211" s="271"/>
      <c r="J211" s="272"/>
      <c r="K211" s="139"/>
    </row>
    <row r="212" spans="1:11" ht="15" customHeight="1">
      <c r="A212" s="88" t="s">
        <v>425</v>
      </c>
      <c r="B212" s="88" t="s">
        <v>439</v>
      </c>
      <c r="C212" s="17"/>
      <c r="D212" s="12" t="s">
        <v>263</v>
      </c>
      <c r="E212" s="12"/>
      <c r="F212" s="93">
        <f t="shared" si="15"/>
        <v>0</v>
      </c>
      <c r="G212" s="93">
        <f t="shared" si="16"/>
        <v>0</v>
      </c>
      <c r="H212" s="93">
        <f t="shared" si="16"/>
        <v>0</v>
      </c>
      <c r="I212" s="271"/>
      <c r="J212" s="272"/>
      <c r="K212" s="139"/>
    </row>
    <row r="213" spans="1:11" ht="15" customHeight="1">
      <c r="A213" s="94" t="s">
        <v>426</v>
      </c>
      <c r="B213" s="94" t="s">
        <v>439</v>
      </c>
      <c r="C213" s="17"/>
      <c r="D213" s="12" t="s">
        <v>263</v>
      </c>
      <c r="E213" s="12"/>
      <c r="F213" s="93">
        <f t="shared" si="15"/>
        <v>10059.790000000001</v>
      </c>
      <c r="G213" s="93">
        <f t="shared" si="16"/>
        <v>10059.790000000001</v>
      </c>
      <c r="H213" s="93">
        <f t="shared" si="16"/>
        <v>10059.790000000001</v>
      </c>
      <c r="I213" s="271"/>
      <c r="J213" s="272"/>
      <c r="K213" s="139"/>
    </row>
    <row r="214" spans="1:11" ht="15" customHeight="1">
      <c r="A214" s="94" t="s">
        <v>431</v>
      </c>
      <c r="B214" s="94" t="s">
        <v>438</v>
      </c>
      <c r="C214" s="17"/>
      <c r="D214" s="12" t="s">
        <v>263</v>
      </c>
      <c r="E214" s="12"/>
      <c r="F214" s="93">
        <f t="shared" si="15"/>
        <v>0</v>
      </c>
      <c r="G214" s="93">
        <f t="shared" si="16"/>
        <v>0</v>
      </c>
      <c r="H214" s="93">
        <f t="shared" si="16"/>
        <v>0</v>
      </c>
      <c r="I214" s="271"/>
      <c r="J214" s="272"/>
      <c r="K214" s="139"/>
    </row>
    <row r="215" spans="1:11" ht="15" customHeight="1">
      <c r="A215" s="94" t="s">
        <v>427</v>
      </c>
      <c r="B215" s="94" t="s">
        <v>439</v>
      </c>
      <c r="C215" s="17"/>
      <c r="D215" s="12" t="s">
        <v>263</v>
      </c>
      <c r="E215" s="12"/>
      <c r="F215" s="93">
        <f t="shared" si="15"/>
        <v>10063.200000000001</v>
      </c>
      <c r="G215" s="93">
        <f t="shared" si="16"/>
        <v>10063.200000000001</v>
      </c>
      <c r="H215" s="93">
        <f t="shared" si="16"/>
        <v>10063.200000000001</v>
      </c>
      <c r="I215" s="271"/>
      <c r="J215" s="272"/>
      <c r="K215" s="139"/>
    </row>
    <row r="216" spans="1:11" ht="15" customHeight="1">
      <c r="A216" s="88" t="s">
        <v>432</v>
      </c>
      <c r="B216" s="88" t="s">
        <v>437</v>
      </c>
      <c r="C216" s="17"/>
      <c r="D216" s="12" t="s">
        <v>263</v>
      </c>
      <c r="E216" s="12"/>
      <c r="F216" s="93">
        <f t="shared" si="15"/>
        <v>0</v>
      </c>
      <c r="G216" s="93">
        <f t="shared" si="16"/>
        <v>0</v>
      </c>
      <c r="H216" s="93">
        <f t="shared" si="16"/>
        <v>0</v>
      </c>
      <c r="I216" s="271"/>
      <c r="J216" s="272"/>
      <c r="K216" s="139"/>
    </row>
    <row r="217" spans="1:11" ht="15" customHeight="1">
      <c r="A217" s="94" t="s">
        <v>428</v>
      </c>
      <c r="B217" s="94" t="s">
        <v>440</v>
      </c>
      <c r="C217" s="17"/>
      <c r="D217" s="12" t="s">
        <v>263</v>
      </c>
      <c r="E217" s="12"/>
      <c r="F217" s="93">
        <f t="shared" si="15"/>
        <v>10035.98</v>
      </c>
      <c r="G217" s="93">
        <f t="shared" si="16"/>
        <v>10035.98</v>
      </c>
      <c r="H217" s="93">
        <f t="shared" si="16"/>
        <v>10035.98</v>
      </c>
      <c r="I217" s="271"/>
      <c r="J217" s="272"/>
      <c r="K217" s="139"/>
    </row>
    <row r="218" spans="1:11" ht="15" customHeight="1">
      <c r="A218" s="88" t="s">
        <v>433</v>
      </c>
      <c r="B218" s="88" t="s">
        <v>437</v>
      </c>
      <c r="C218" s="17"/>
      <c r="D218" s="12" t="s">
        <v>263</v>
      </c>
      <c r="E218" s="12"/>
      <c r="F218" s="93">
        <f t="shared" si="15"/>
        <v>0</v>
      </c>
      <c r="G218" s="93">
        <f t="shared" si="16"/>
        <v>0</v>
      </c>
      <c r="H218" s="93">
        <f t="shared" si="16"/>
        <v>0</v>
      </c>
      <c r="I218" s="271"/>
      <c r="J218" s="272"/>
      <c r="K218" s="139"/>
    </row>
    <row r="219" spans="1:11" ht="15" customHeight="1">
      <c r="A219" s="94" t="s">
        <v>429</v>
      </c>
      <c r="B219" s="94" t="s">
        <v>440</v>
      </c>
      <c r="C219" s="17"/>
      <c r="D219" s="12" t="s">
        <v>263</v>
      </c>
      <c r="E219" s="12"/>
      <c r="F219" s="93">
        <f t="shared" si="15"/>
        <v>10060.02</v>
      </c>
      <c r="G219" s="93">
        <f t="shared" si="16"/>
        <v>10060.02</v>
      </c>
      <c r="H219" s="93">
        <f t="shared" si="16"/>
        <v>10060.02</v>
      </c>
      <c r="I219" s="271"/>
      <c r="J219" s="272"/>
      <c r="K219" s="139"/>
    </row>
    <row r="220" spans="1:11" ht="15" customHeight="1">
      <c r="A220" s="223" t="s">
        <v>1248</v>
      </c>
      <c r="B220" s="12" t="s">
        <v>1253</v>
      </c>
      <c r="C220" s="17"/>
      <c r="D220" s="12" t="s">
        <v>263</v>
      </c>
      <c r="E220" s="12"/>
      <c r="F220" s="93">
        <f t="shared" si="15"/>
        <v>10042.290000000001</v>
      </c>
      <c r="G220" s="93">
        <f t="shared" si="16"/>
        <v>10042.290000000001</v>
      </c>
      <c r="H220" s="93">
        <f t="shared" si="16"/>
        <v>10042.290000000001</v>
      </c>
      <c r="I220" s="271"/>
      <c r="J220" s="272"/>
      <c r="K220" s="139"/>
    </row>
    <row r="221" spans="1:11">
      <c r="A221" s="404" t="s">
        <v>441</v>
      </c>
      <c r="B221" s="96"/>
      <c r="C221" s="97"/>
      <c r="D221" s="98"/>
      <c r="E221" s="99"/>
      <c r="F221" s="100"/>
      <c r="G221" s="100"/>
      <c r="H221" s="100"/>
      <c r="I221" s="273"/>
      <c r="J221" s="274"/>
      <c r="K221" s="148"/>
    </row>
    <row r="222" spans="1:11" ht="15" customHeight="1">
      <c r="A222" s="12" t="s">
        <v>910</v>
      </c>
      <c r="B222" s="12" t="s">
        <v>442</v>
      </c>
      <c r="C222" s="17"/>
      <c r="D222" s="12" t="s">
        <v>263</v>
      </c>
      <c r="E222" s="12"/>
      <c r="F222" s="93">
        <f t="shared" ref="F222:H231" si="17">F254+F286+F318+F350+F382+F414</f>
        <v>0</v>
      </c>
      <c r="G222" s="93">
        <f t="shared" si="17"/>
        <v>0</v>
      </c>
      <c r="H222" s="93">
        <f t="shared" si="17"/>
        <v>0</v>
      </c>
      <c r="I222" s="271"/>
      <c r="J222" s="272"/>
      <c r="K222" s="139"/>
    </row>
    <row r="223" spans="1:11" ht="15" customHeight="1">
      <c r="A223" s="12" t="s">
        <v>911</v>
      </c>
      <c r="B223" s="12" t="s">
        <v>443</v>
      </c>
      <c r="C223" s="17"/>
      <c r="D223" s="12" t="s">
        <v>263</v>
      </c>
      <c r="E223" s="12"/>
      <c r="F223" s="93">
        <f t="shared" si="17"/>
        <v>0</v>
      </c>
      <c r="G223" s="93">
        <f t="shared" si="17"/>
        <v>0</v>
      </c>
      <c r="H223" s="93">
        <f t="shared" si="17"/>
        <v>0</v>
      </c>
      <c r="I223" s="271"/>
      <c r="J223" s="272"/>
      <c r="K223" s="139"/>
    </row>
    <row r="224" spans="1:11" ht="15" customHeight="1">
      <c r="A224" s="12" t="s">
        <v>912</v>
      </c>
      <c r="B224" s="12" t="s">
        <v>444</v>
      </c>
      <c r="C224" s="17"/>
      <c r="D224" s="12" t="s">
        <v>263</v>
      </c>
      <c r="E224" s="12"/>
      <c r="F224" s="93">
        <f t="shared" si="17"/>
        <v>0</v>
      </c>
      <c r="G224" s="93">
        <f t="shared" si="17"/>
        <v>0</v>
      </c>
      <c r="H224" s="93">
        <f t="shared" si="17"/>
        <v>0</v>
      </c>
      <c r="I224" s="271"/>
      <c r="J224" s="272"/>
      <c r="K224" s="139"/>
    </row>
    <row r="225" spans="1:11" ht="15" customHeight="1">
      <c r="A225" s="12" t="s">
        <v>1120</v>
      </c>
      <c r="B225" s="12" t="s">
        <v>445</v>
      </c>
      <c r="C225" s="17"/>
      <c r="D225" s="12" t="s">
        <v>263</v>
      </c>
      <c r="E225" s="12"/>
      <c r="F225" s="93">
        <f t="shared" si="17"/>
        <v>0</v>
      </c>
      <c r="G225" s="93">
        <f t="shared" si="17"/>
        <v>0</v>
      </c>
      <c r="H225" s="93">
        <f t="shared" si="17"/>
        <v>0</v>
      </c>
      <c r="I225" s="271"/>
      <c r="J225" s="272"/>
      <c r="K225" s="139"/>
    </row>
    <row r="226" spans="1:11" ht="15" customHeight="1">
      <c r="A226" s="12" t="s">
        <v>1335</v>
      </c>
      <c r="B226" s="12" t="s">
        <v>446</v>
      </c>
      <c r="C226" s="17"/>
      <c r="D226" s="12" t="s">
        <v>263</v>
      </c>
      <c r="E226" s="12"/>
      <c r="F226" s="93">
        <f t="shared" si="17"/>
        <v>0</v>
      </c>
      <c r="G226" s="93">
        <f t="shared" si="17"/>
        <v>0</v>
      </c>
      <c r="H226" s="93">
        <f t="shared" si="17"/>
        <v>0</v>
      </c>
      <c r="I226" s="271"/>
      <c r="J226" s="272"/>
      <c r="K226" s="139"/>
    </row>
    <row r="227" spans="1:11" ht="15" customHeight="1">
      <c r="A227" s="94" t="s">
        <v>914</v>
      </c>
      <c r="B227" s="94" t="s">
        <v>447</v>
      </c>
      <c r="C227" s="17"/>
      <c r="D227" s="12" t="s">
        <v>263</v>
      </c>
      <c r="E227" s="12"/>
      <c r="F227" s="93">
        <f t="shared" si="17"/>
        <v>0</v>
      </c>
      <c r="G227" s="93">
        <f t="shared" si="17"/>
        <v>0</v>
      </c>
      <c r="H227" s="93">
        <f t="shared" si="17"/>
        <v>0</v>
      </c>
      <c r="I227" s="271"/>
      <c r="J227" s="272"/>
      <c r="K227" s="139"/>
    </row>
    <row r="228" spans="1:11" ht="15" customHeight="1">
      <c r="A228" s="94" t="s">
        <v>915</v>
      </c>
      <c r="B228" s="94" t="s">
        <v>448</v>
      </c>
      <c r="C228" s="17"/>
      <c r="D228" s="12" t="s">
        <v>263</v>
      </c>
      <c r="E228" s="12"/>
      <c r="F228" s="93">
        <f t="shared" si="17"/>
        <v>0</v>
      </c>
      <c r="G228" s="93">
        <f t="shared" si="17"/>
        <v>0</v>
      </c>
      <c r="H228" s="93">
        <f t="shared" si="17"/>
        <v>0</v>
      </c>
      <c r="I228" s="271"/>
      <c r="J228" s="272"/>
      <c r="K228" s="139"/>
    </row>
    <row r="229" spans="1:11" ht="15" customHeight="1">
      <c r="A229" s="94" t="s">
        <v>916</v>
      </c>
      <c r="B229" s="94" t="s">
        <v>449</v>
      </c>
      <c r="C229" s="17"/>
      <c r="D229" s="12" t="s">
        <v>263</v>
      </c>
      <c r="E229" s="12"/>
      <c r="F229" s="93">
        <f t="shared" si="17"/>
        <v>0</v>
      </c>
      <c r="G229" s="93">
        <f t="shared" si="17"/>
        <v>0</v>
      </c>
      <c r="H229" s="93">
        <f t="shared" si="17"/>
        <v>0</v>
      </c>
      <c r="I229" s="271"/>
      <c r="J229" s="272"/>
      <c r="K229" s="139"/>
    </row>
    <row r="230" spans="1:11" ht="15" customHeight="1">
      <c r="A230" s="94" t="s">
        <v>1121</v>
      </c>
      <c r="B230" s="94" t="s">
        <v>450</v>
      </c>
      <c r="C230" s="17"/>
      <c r="D230" s="12" t="s">
        <v>263</v>
      </c>
      <c r="E230" s="12"/>
      <c r="F230" s="93">
        <f t="shared" si="17"/>
        <v>0</v>
      </c>
      <c r="G230" s="93">
        <f t="shared" si="17"/>
        <v>0</v>
      </c>
      <c r="H230" s="93">
        <f t="shared" si="17"/>
        <v>0</v>
      </c>
      <c r="I230" s="271"/>
      <c r="J230" s="272"/>
      <c r="K230" s="139"/>
    </row>
    <row r="231" spans="1:11" ht="15" customHeight="1">
      <c r="A231" s="94" t="s">
        <v>1336</v>
      </c>
      <c r="B231" s="94" t="s">
        <v>451</v>
      </c>
      <c r="C231" s="17"/>
      <c r="D231" s="12" t="s">
        <v>263</v>
      </c>
      <c r="E231" s="12"/>
      <c r="F231" s="93">
        <f t="shared" si="17"/>
        <v>0</v>
      </c>
      <c r="G231" s="93">
        <f t="shared" si="17"/>
        <v>0</v>
      </c>
      <c r="H231" s="93">
        <f t="shared" si="17"/>
        <v>0</v>
      </c>
      <c r="I231" s="271"/>
      <c r="J231" s="272"/>
      <c r="K231" s="139"/>
    </row>
    <row r="232" spans="1:11" ht="15" customHeight="1">
      <c r="A232" s="12" t="s">
        <v>1249</v>
      </c>
      <c r="B232" s="223" t="s">
        <v>1254</v>
      </c>
      <c r="C232" s="17"/>
      <c r="D232" s="12" t="s">
        <v>263</v>
      </c>
      <c r="E232" s="12"/>
      <c r="F232" s="93">
        <f t="shared" ref="F232:H236" si="18">F264+F296+F328+F360+F392+F424</f>
        <v>0</v>
      </c>
      <c r="G232" s="93">
        <f t="shared" si="18"/>
        <v>0</v>
      </c>
      <c r="H232" s="93">
        <f t="shared" si="18"/>
        <v>0</v>
      </c>
      <c r="I232" s="271"/>
      <c r="J232" s="272"/>
      <c r="K232" s="139"/>
    </row>
    <row r="233" spans="1:11" ht="15" customHeight="1">
      <c r="A233" s="12" t="s">
        <v>1250</v>
      </c>
      <c r="B233" s="223" t="s">
        <v>1255</v>
      </c>
      <c r="C233" s="17"/>
      <c r="D233" s="12" t="s">
        <v>263</v>
      </c>
      <c r="E233" s="12"/>
      <c r="F233" s="93">
        <f t="shared" si="18"/>
        <v>0</v>
      </c>
      <c r="G233" s="93">
        <f t="shared" si="18"/>
        <v>0</v>
      </c>
      <c r="H233" s="93">
        <f t="shared" si="18"/>
        <v>0</v>
      </c>
      <c r="I233" s="271"/>
      <c r="J233" s="272"/>
      <c r="K233" s="139"/>
    </row>
    <row r="234" spans="1:11" ht="15" customHeight="1">
      <c r="A234" s="12" t="s">
        <v>1251</v>
      </c>
      <c r="B234" s="223" t="s">
        <v>1256</v>
      </c>
      <c r="C234" s="17"/>
      <c r="D234" s="12" t="s">
        <v>263</v>
      </c>
      <c r="E234" s="12"/>
      <c r="F234" s="93">
        <f t="shared" si="18"/>
        <v>0</v>
      </c>
      <c r="G234" s="93">
        <f t="shared" si="18"/>
        <v>0</v>
      </c>
      <c r="H234" s="93">
        <f t="shared" si="18"/>
        <v>0</v>
      </c>
      <c r="I234" s="271"/>
      <c r="J234" s="272"/>
      <c r="K234" s="139"/>
    </row>
    <row r="235" spans="1:11" ht="15" customHeight="1">
      <c r="A235" s="12" t="s">
        <v>1252</v>
      </c>
      <c r="B235" s="223" t="s">
        <v>1257</v>
      </c>
      <c r="C235" s="17"/>
      <c r="D235" s="12" t="s">
        <v>263</v>
      </c>
      <c r="E235" s="12"/>
      <c r="F235" s="93">
        <f t="shared" si="18"/>
        <v>0</v>
      </c>
      <c r="G235" s="93">
        <f t="shared" si="18"/>
        <v>0</v>
      </c>
      <c r="H235" s="93">
        <f t="shared" si="18"/>
        <v>0</v>
      </c>
      <c r="I235" s="271"/>
      <c r="J235" s="272"/>
      <c r="K235" s="139"/>
    </row>
    <row r="236" spans="1:11" ht="15" customHeight="1">
      <c r="A236" s="12" t="s">
        <v>1337</v>
      </c>
      <c r="B236" s="223" t="s">
        <v>1258</v>
      </c>
      <c r="C236" s="17"/>
      <c r="D236" s="12" t="s">
        <v>263</v>
      </c>
      <c r="E236" s="12"/>
      <c r="F236" s="93">
        <f t="shared" si="18"/>
        <v>0</v>
      </c>
      <c r="G236" s="93">
        <f t="shared" si="18"/>
        <v>0</v>
      </c>
      <c r="H236" s="93">
        <f t="shared" si="18"/>
        <v>0</v>
      </c>
      <c r="I236" s="271"/>
      <c r="J236" s="272"/>
      <c r="K236" s="139"/>
    </row>
    <row r="237" spans="1:11" ht="12" customHeight="1">
      <c r="A237" s="7"/>
      <c r="B237" s="7"/>
      <c r="C237" s="6" t="s">
        <v>38</v>
      </c>
      <c r="D237" s="16" t="s">
        <v>39</v>
      </c>
      <c r="E237" s="7"/>
      <c r="F237" s="92"/>
      <c r="G237" s="92"/>
      <c r="H237" s="92"/>
      <c r="I237" s="269"/>
      <c r="J237" s="270"/>
      <c r="K237" s="139"/>
    </row>
    <row r="238" spans="1:11" ht="36">
      <c r="A238" s="266" t="s">
        <v>436</v>
      </c>
      <c r="B238" s="7"/>
      <c r="C238" s="6"/>
      <c r="D238" s="16"/>
      <c r="E238" s="7"/>
      <c r="F238" s="92"/>
      <c r="G238" s="92"/>
      <c r="H238" s="92"/>
      <c r="I238" s="269"/>
      <c r="J238" s="270"/>
      <c r="K238" s="139"/>
    </row>
    <row r="239" spans="1:11" ht="15" customHeight="1">
      <c r="A239" s="223" t="s">
        <v>430</v>
      </c>
      <c r="B239" s="12" t="s">
        <v>437</v>
      </c>
      <c r="C239" s="5"/>
      <c r="D239" s="12" t="s">
        <v>33</v>
      </c>
      <c r="E239" s="314">
        <f>'2.3.комм услуги'!WA12</f>
        <v>10.94432881</v>
      </c>
      <c r="F239" s="311">
        <f>'2.3.комм услуги'!WC12</f>
        <v>99.05</v>
      </c>
      <c r="G239" s="319">
        <f t="shared" ref="G239:G252" si="19">F239</f>
        <v>99.05</v>
      </c>
      <c r="H239" s="319">
        <f t="shared" ref="H239:H252" si="20">F239</f>
        <v>99.05</v>
      </c>
      <c r="I239" s="821" t="s">
        <v>638</v>
      </c>
      <c r="J239" s="822"/>
      <c r="K239" s="138"/>
    </row>
    <row r="240" spans="1:11" ht="15" customHeight="1">
      <c r="A240" s="223" t="s">
        <v>422</v>
      </c>
      <c r="B240" s="12" t="s">
        <v>440</v>
      </c>
      <c r="C240" s="5"/>
      <c r="D240" s="12" t="s">
        <v>33</v>
      </c>
      <c r="E240" s="314">
        <f>'2.3.комм услуги'!WA13</f>
        <v>10.944298760000001</v>
      </c>
      <c r="F240" s="311">
        <f>'2.3.комм услуги'!WC13</f>
        <v>99.05</v>
      </c>
      <c r="G240" s="319">
        <f t="shared" si="19"/>
        <v>99.05</v>
      </c>
      <c r="H240" s="319">
        <f t="shared" si="20"/>
        <v>99.05</v>
      </c>
      <c r="I240" s="821" t="s">
        <v>638</v>
      </c>
      <c r="J240" s="822"/>
      <c r="K240" s="138"/>
    </row>
    <row r="241" spans="1:11" ht="15" customHeight="1">
      <c r="A241" s="223" t="s">
        <v>712</v>
      </c>
      <c r="B241" s="12" t="s">
        <v>437</v>
      </c>
      <c r="C241" s="5"/>
      <c r="D241" s="12" t="s">
        <v>33</v>
      </c>
      <c r="E241" s="314">
        <f>'2.3.комм услуги'!WA14</f>
        <v>10.93413043</v>
      </c>
      <c r="F241" s="311">
        <f>'2.3.комм услуги'!WC14</f>
        <v>98.95</v>
      </c>
      <c r="G241" s="319">
        <f t="shared" si="19"/>
        <v>98.95</v>
      </c>
      <c r="H241" s="319">
        <f t="shared" si="20"/>
        <v>98.95</v>
      </c>
      <c r="I241" s="821" t="s">
        <v>638</v>
      </c>
      <c r="J241" s="822"/>
      <c r="K241" s="138"/>
    </row>
    <row r="242" spans="1:11" ht="30" customHeight="1">
      <c r="A242" s="223" t="s">
        <v>423</v>
      </c>
      <c r="B242" s="12" t="s">
        <v>440</v>
      </c>
      <c r="C242" s="5"/>
      <c r="D242" s="12" t="s">
        <v>33</v>
      </c>
      <c r="E242" s="314">
        <f>'2.3.комм услуги'!WA15</f>
        <v>10.945990569999999</v>
      </c>
      <c r="F242" s="311">
        <f>'2.3.комм услуги'!WC15</f>
        <v>99.06</v>
      </c>
      <c r="G242" s="319">
        <f t="shared" si="19"/>
        <v>99.06</v>
      </c>
      <c r="H242" s="319">
        <f t="shared" si="20"/>
        <v>99.06</v>
      </c>
      <c r="I242" s="821" t="s">
        <v>638</v>
      </c>
      <c r="J242" s="822"/>
      <c r="K242" s="138"/>
    </row>
    <row r="243" spans="1:11" ht="15" customHeight="1">
      <c r="A243" s="223" t="s">
        <v>424</v>
      </c>
      <c r="B243" s="12" t="s">
        <v>440</v>
      </c>
      <c r="C243" s="5"/>
      <c r="D243" s="12" t="s">
        <v>33</v>
      </c>
      <c r="E243" s="314">
        <f>'2.3.комм услуги'!WA16</f>
        <v>10.947914109999999</v>
      </c>
      <c r="F243" s="311">
        <f>'2.3.комм услуги'!WC16</f>
        <v>99.08</v>
      </c>
      <c r="G243" s="319">
        <f t="shared" si="19"/>
        <v>99.08</v>
      </c>
      <c r="H243" s="319">
        <f t="shared" si="20"/>
        <v>99.08</v>
      </c>
      <c r="I243" s="821" t="s">
        <v>638</v>
      </c>
      <c r="J243" s="822"/>
      <c r="K243" s="138"/>
    </row>
    <row r="244" spans="1:11" ht="15" customHeight="1">
      <c r="A244" s="88" t="s">
        <v>425</v>
      </c>
      <c r="B244" s="88" t="s">
        <v>439</v>
      </c>
      <c r="C244" s="5"/>
      <c r="D244" s="12" t="s">
        <v>33</v>
      </c>
      <c r="E244" s="314">
        <f>'2.3.комм услуги'!WA17</f>
        <v>0</v>
      </c>
      <c r="F244" s="311">
        <f>'2.3.комм услуги'!WC17</f>
        <v>0</v>
      </c>
      <c r="G244" s="319">
        <f t="shared" si="19"/>
        <v>0</v>
      </c>
      <c r="H244" s="319">
        <f t="shared" si="20"/>
        <v>0</v>
      </c>
      <c r="I244" s="821" t="s">
        <v>638</v>
      </c>
      <c r="J244" s="822"/>
      <c r="K244" s="138"/>
    </row>
    <row r="245" spans="1:11" ht="15" customHeight="1">
      <c r="A245" s="94" t="s">
        <v>426</v>
      </c>
      <c r="B245" s="94" t="s">
        <v>439</v>
      </c>
      <c r="C245" s="5"/>
      <c r="D245" s="12" t="s">
        <v>33</v>
      </c>
      <c r="E245" s="314">
        <f>'2.3.комм услуги'!WA18</f>
        <v>10.944705880000001</v>
      </c>
      <c r="F245" s="311">
        <f>'2.3.комм услуги'!WC18</f>
        <v>99.05</v>
      </c>
      <c r="G245" s="319">
        <f t="shared" si="19"/>
        <v>99.05</v>
      </c>
      <c r="H245" s="319">
        <f t="shared" si="20"/>
        <v>99.05</v>
      </c>
      <c r="I245" s="821" t="s">
        <v>638</v>
      </c>
      <c r="J245" s="822"/>
      <c r="K245" s="138"/>
    </row>
    <row r="246" spans="1:11" ht="15" customHeight="1">
      <c r="A246" s="94" t="s">
        <v>431</v>
      </c>
      <c r="B246" s="94" t="s">
        <v>438</v>
      </c>
      <c r="C246" s="5"/>
      <c r="D246" s="12" t="s">
        <v>33</v>
      </c>
      <c r="E246" s="314">
        <f>'2.3.комм услуги'!WA19</f>
        <v>0</v>
      </c>
      <c r="F246" s="311">
        <f>'2.3.комм услуги'!WC19</f>
        <v>0</v>
      </c>
      <c r="G246" s="319">
        <f t="shared" si="19"/>
        <v>0</v>
      </c>
      <c r="H246" s="319">
        <f t="shared" si="20"/>
        <v>0</v>
      </c>
      <c r="I246" s="821" t="s">
        <v>638</v>
      </c>
      <c r="J246" s="822"/>
      <c r="K246" s="138"/>
    </row>
    <row r="247" spans="1:11" ht="15" customHeight="1">
      <c r="A247" s="94" t="s">
        <v>427</v>
      </c>
      <c r="B247" s="94" t="s">
        <v>439</v>
      </c>
      <c r="C247" s="5"/>
      <c r="D247" s="12" t="s">
        <v>33</v>
      </c>
      <c r="E247" s="314">
        <f>'2.3.комм услуги'!WA20</f>
        <v>10.948493149999999</v>
      </c>
      <c r="F247" s="311">
        <f>'2.3.комм услуги'!WC20</f>
        <v>99.08</v>
      </c>
      <c r="G247" s="319">
        <f t="shared" si="19"/>
        <v>99.08</v>
      </c>
      <c r="H247" s="319">
        <f t="shared" si="20"/>
        <v>99.08</v>
      </c>
      <c r="I247" s="821" t="s">
        <v>638</v>
      </c>
      <c r="J247" s="822"/>
      <c r="K247" s="138"/>
    </row>
    <row r="248" spans="1:11" ht="15" customHeight="1">
      <c r="A248" s="88" t="s">
        <v>432</v>
      </c>
      <c r="B248" s="88" t="s">
        <v>437</v>
      </c>
      <c r="C248" s="5"/>
      <c r="D248" s="12" t="s">
        <v>33</v>
      </c>
      <c r="E248" s="314">
        <f>'2.3.комм услуги'!WA21</f>
        <v>0</v>
      </c>
      <c r="F248" s="311">
        <f>'2.3.комм услуги'!WC21</f>
        <v>0</v>
      </c>
      <c r="G248" s="319">
        <f t="shared" si="19"/>
        <v>0</v>
      </c>
      <c r="H248" s="319">
        <f t="shared" si="20"/>
        <v>0</v>
      </c>
      <c r="I248" s="821" t="s">
        <v>638</v>
      </c>
      <c r="J248" s="822"/>
      <c r="K248" s="138"/>
    </row>
    <row r="249" spans="1:11" ht="15" customHeight="1">
      <c r="A249" s="94" t="s">
        <v>428</v>
      </c>
      <c r="B249" s="94" t="s">
        <v>440</v>
      </c>
      <c r="C249" s="5"/>
      <c r="D249" s="12" t="s">
        <v>33</v>
      </c>
      <c r="E249" s="314">
        <f>'2.3.комм услуги'!WA22</f>
        <v>10.91769231</v>
      </c>
      <c r="F249" s="311">
        <f>'2.3.комм услуги'!WC22</f>
        <v>98.81</v>
      </c>
      <c r="G249" s="319">
        <f t="shared" si="19"/>
        <v>98.81</v>
      </c>
      <c r="H249" s="319">
        <f t="shared" si="20"/>
        <v>98.81</v>
      </c>
      <c r="I249" s="821" t="s">
        <v>638</v>
      </c>
      <c r="J249" s="822"/>
      <c r="K249" s="138"/>
    </row>
    <row r="250" spans="1:11" ht="15" customHeight="1">
      <c r="A250" s="88" t="s">
        <v>433</v>
      </c>
      <c r="B250" s="88" t="s">
        <v>437</v>
      </c>
      <c r="C250" s="5"/>
      <c r="D250" s="12" t="s">
        <v>33</v>
      </c>
      <c r="E250" s="314">
        <f>'2.3.комм услуги'!WA23</f>
        <v>0</v>
      </c>
      <c r="F250" s="311">
        <f>'2.3.комм услуги'!WC23</f>
        <v>0</v>
      </c>
      <c r="G250" s="319">
        <f t="shared" si="19"/>
        <v>0</v>
      </c>
      <c r="H250" s="319">
        <f t="shared" si="20"/>
        <v>0</v>
      </c>
      <c r="I250" s="821" t="s">
        <v>638</v>
      </c>
      <c r="J250" s="822"/>
      <c r="K250" s="138"/>
    </row>
    <row r="251" spans="1:11" ht="15" customHeight="1">
      <c r="A251" s="94" t="s">
        <v>429</v>
      </c>
      <c r="B251" s="94" t="s">
        <v>440</v>
      </c>
      <c r="C251" s="5"/>
      <c r="D251" s="12" t="s">
        <v>33</v>
      </c>
      <c r="E251" s="314">
        <f>'2.3.комм услуги'!WA24</f>
        <v>10.944827589999999</v>
      </c>
      <c r="F251" s="311">
        <f>'2.3.комм услуги'!WC24</f>
        <v>99.05</v>
      </c>
      <c r="G251" s="319">
        <f t="shared" si="19"/>
        <v>99.05</v>
      </c>
      <c r="H251" s="319">
        <f t="shared" si="20"/>
        <v>99.05</v>
      </c>
      <c r="I251" s="821" t="s">
        <v>638</v>
      </c>
      <c r="J251" s="822"/>
      <c r="K251" s="138"/>
    </row>
    <row r="252" spans="1:11" ht="15" customHeight="1">
      <c r="A252" s="223" t="s">
        <v>1248</v>
      </c>
      <c r="B252" s="12" t="s">
        <v>1253</v>
      </c>
      <c r="C252" s="5"/>
      <c r="D252" s="12" t="s">
        <v>33</v>
      </c>
      <c r="E252" s="314">
        <f>'2.3.комм услуги'!WA25</f>
        <v>10.92571429</v>
      </c>
      <c r="F252" s="311">
        <f>'2.3.комм услуги'!WC25</f>
        <v>98.88</v>
      </c>
      <c r="G252" s="319">
        <f t="shared" si="19"/>
        <v>98.88</v>
      </c>
      <c r="H252" s="319">
        <f t="shared" si="20"/>
        <v>98.88</v>
      </c>
      <c r="I252" s="821" t="s">
        <v>638</v>
      </c>
      <c r="J252" s="822"/>
      <c r="K252" s="138"/>
    </row>
    <row r="253" spans="1:11">
      <c r="A253" s="266" t="s">
        <v>441</v>
      </c>
      <c r="B253" s="7"/>
      <c r="C253" s="6"/>
      <c r="D253" s="16"/>
      <c r="E253" s="7"/>
      <c r="F253" s="92"/>
      <c r="G253" s="92"/>
      <c r="H253" s="92"/>
      <c r="I253" s="269"/>
      <c r="J253" s="270"/>
      <c r="K253" s="139"/>
    </row>
    <row r="254" spans="1:11" ht="15" customHeight="1">
      <c r="A254" s="12" t="s">
        <v>910</v>
      </c>
      <c r="B254" s="12" t="s">
        <v>442</v>
      </c>
      <c r="C254" s="5"/>
      <c r="D254" s="12" t="s">
        <v>249</v>
      </c>
      <c r="E254" s="13" t="s">
        <v>453</v>
      </c>
      <c r="F254" s="95">
        <v>0</v>
      </c>
      <c r="G254" s="95">
        <v>0</v>
      </c>
      <c r="H254" s="95">
        <v>0</v>
      </c>
      <c r="I254" s="409"/>
      <c r="J254" s="410"/>
      <c r="K254" s="138"/>
    </row>
    <row r="255" spans="1:11" ht="15" customHeight="1">
      <c r="A255" s="12" t="s">
        <v>911</v>
      </c>
      <c r="B255" s="12" t="s">
        <v>443</v>
      </c>
      <c r="C255" s="5"/>
      <c r="D255" s="12" t="s">
        <v>249</v>
      </c>
      <c r="E255" s="13" t="s">
        <v>453</v>
      </c>
      <c r="F255" s="95">
        <v>0</v>
      </c>
      <c r="G255" s="95">
        <v>0</v>
      </c>
      <c r="H255" s="95">
        <v>0</v>
      </c>
      <c r="I255" s="409"/>
      <c r="J255" s="410"/>
      <c r="K255" s="138"/>
    </row>
    <row r="256" spans="1:11" ht="15" customHeight="1">
      <c r="A256" s="12" t="s">
        <v>912</v>
      </c>
      <c r="B256" s="12" t="s">
        <v>444</v>
      </c>
      <c r="C256" s="5"/>
      <c r="D256" s="12" t="s">
        <v>249</v>
      </c>
      <c r="E256" s="13" t="s">
        <v>453</v>
      </c>
      <c r="F256" s="95">
        <v>0</v>
      </c>
      <c r="G256" s="95">
        <v>0</v>
      </c>
      <c r="H256" s="95">
        <v>0</v>
      </c>
      <c r="I256" s="409"/>
      <c r="J256" s="410"/>
      <c r="K256" s="138"/>
    </row>
    <row r="257" spans="1:11" ht="15" customHeight="1">
      <c r="A257" s="12" t="s">
        <v>1120</v>
      </c>
      <c r="B257" s="12" t="s">
        <v>445</v>
      </c>
      <c r="C257" s="5"/>
      <c r="D257" s="12" t="s">
        <v>249</v>
      </c>
      <c r="E257" s="13" t="s">
        <v>453</v>
      </c>
      <c r="F257" s="95">
        <v>0</v>
      </c>
      <c r="G257" s="95">
        <v>0</v>
      </c>
      <c r="H257" s="95">
        <v>0</v>
      </c>
      <c r="I257" s="409"/>
      <c r="J257" s="410"/>
      <c r="K257" s="138"/>
    </row>
    <row r="258" spans="1:11" ht="15" customHeight="1">
      <c r="A258" s="12" t="s">
        <v>1335</v>
      </c>
      <c r="B258" s="12" t="s">
        <v>446</v>
      </c>
      <c r="C258" s="5"/>
      <c r="D258" s="12" t="s">
        <v>249</v>
      </c>
      <c r="E258" s="13" t="s">
        <v>453</v>
      </c>
      <c r="F258" s="95">
        <v>0</v>
      </c>
      <c r="G258" s="95">
        <v>0</v>
      </c>
      <c r="H258" s="95">
        <v>0</v>
      </c>
      <c r="I258" s="409"/>
      <c r="J258" s="410"/>
      <c r="K258" s="138"/>
    </row>
    <row r="259" spans="1:11" ht="15" customHeight="1">
      <c r="A259" s="94" t="s">
        <v>914</v>
      </c>
      <c r="B259" s="94" t="s">
        <v>447</v>
      </c>
      <c r="C259" s="5"/>
      <c r="D259" s="12" t="s">
        <v>249</v>
      </c>
      <c r="E259" s="13" t="s">
        <v>453</v>
      </c>
      <c r="F259" s="95">
        <v>0</v>
      </c>
      <c r="G259" s="95">
        <v>0</v>
      </c>
      <c r="H259" s="95">
        <v>0</v>
      </c>
      <c r="I259" s="409"/>
      <c r="J259" s="410"/>
      <c r="K259" s="138"/>
    </row>
    <row r="260" spans="1:11" ht="15" customHeight="1">
      <c r="A260" s="94" t="s">
        <v>915</v>
      </c>
      <c r="B260" s="94" t="s">
        <v>448</v>
      </c>
      <c r="C260" s="5"/>
      <c r="D260" s="12" t="s">
        <v>249</v>
      </c>
      <c r="E260" s="13" t="s">
        <v>453</v>
      </c>
      <c r="F260" s="95">
        <v>0</v>
      </c>
      <c r="G260" s="95">
        <v>0</v>
      </c>
      <c r="H260" s="95">
        <v>0</v>
      </c>
      <c r="I260" s="409"/>
      <c r="J260" s="410"/>
      <c r="K260" s="138"/>
    </row>
    <row r="261" spans="1:11" ht="15" customHeight="1">
      <c r="A261" s="94" t="s">
        <v>916</v>
      </c>
      <c r="B261" s="94" t="s">
        <v>449</v>
      </c>
      <c r="C261" s="5"/>
      <c r="D261" s="12" t="s">
        <v>249</v>
      </c>
      <c r="E261" s="13" t="s">
        <v>453</v>
      </c>
      <c r="F261" s="95">
        <v>0</v>
      </c>
      <c r="G261" s="95">
        <v>0</v>
      </c>
      <c r="H261" s="95">
        <v>0</v>
      </c>
      <c r="I261" s="409"/>
      <c r="J261" s="410"/>
      <c r="K261" s="138"/>
    </row>
    <row r="262" spans="1:11" ht="15" customHeight="1">
      <c r="A262" s="94" t="s">
        <v>1121</v>
      </c>
      <c r="B262" s="94" t="s">
        <v>450</v>
      </c>
      <c r="C262" s="5"/>
      <c r="D262" s="12" t="s">
        <v>249</v>
      </c>
      <c r="E262" s="13" t="s">
        <v>453</v>
      </c>
      <c r="F262" s="95">
        <v>0</v>
      </c>
      <c r="G262" s="95">
        <v>0</v>
      </c>
      <c r="H262" s="95">
        <v>0</v>
      </c>
      <c r="I262" s="409"/>
      <c r="J262" s="410"/>
      <c r="K262" s="138"/>
    </row>
    <row r="263" spans="1:11" ht="15" customHeight="1">
      <c r="A263" s="94" t="s">
        <v>1336</v>
      </c>
      <c r="B263" s="94" t="s">
        <v>451</v>
      </c>
      <c r="C263" s="5"/>
      <c r="D263" s="12" t="s">
        <v>249</v>
      </c>
      <c r="E263" s="13" t="s">
        <v>453</v>
      </c>
      <c r="F263" s="95">
        <v>0</v>
      </c>
      <c r="G263" s="95">
        <v>0</v>
      </c>
      <c r="H263" s="95">
        <v>0</v>
      </c>
      <c r="I263" s="409"/>
      <c r="J263" s="410"/>
      <c r="K263" s="138"/>
    </row>
    <row r="264" spans="1:11" ht="15" customHeight="1">
      <c r="A264" s="12" t="s">
        <v>1249</v>
      </c>
      <c r="B264" s="223" t="s">
        <v>1254</v>
      </c>
      <c r="C264" s="5"/>
      <c r="D264" s="12" t="s">
        <v>249</v>
      </c>
      <c r="E264" s="13" t="s">
        <v>453</v>
      </c>
      <c r="F264" s="95">
        <v>0</v>
      </c>
      <c r="G264" s="95">
        <v>0</v>
      </c>
      <c r="H264" s="95">
        <v>0</v>
      </c>
      <c r="I264" s="442"/>
      <c r="J264" s="443"/>
      <c r="K264" s="138"/>
    </row>
    <row r="265" spans="1:11" ht="15" customHeight="1">
      <c r="A265" s="12" t="s">
        <v>1250</v>
      </c>
      <c r="B265" s="223" t="s">
        <v>1255</v>
      </c>
      <c r="C265" s="5"/>
      <c r="D265" s="12" t="s">
        <v>249</v>
      </c>
      <c r="E265" s="13" t="s">
        <v>453</v>
      </c>
      <c r="F265" s="95">
        <v>0</v>
      </c>
      <c r="G265" s="95">
        <v>0</v>
      </c>
      <c r="H265" s="95">
        <v>0</v>
      </c>
      <c r="I265" s="442"/>
      <c r="J265" s="443"/>
      <c r="K265" s="138"/>
    </row>
    <row r="266" spans="1:11" ht="15" customHeight="1">
      <c r="A266" s="12" t="s">
        <v>1251</v>
      </c>
      <c r="B266" s="223" t="s">
        <v>1256</v>
      </c>
      <c r="C266" s="5"/>
      <c r="D266" s="12" t="s">
        <v>249</v>
      </c>
      <c r="E266" s="13" t="s">
        <v>453</v>
      </c>
      <c r="F266" s="95">
        <v>0</v>
      </c>
      <c r="G266" s="95">
        <v>0</v>
      </c>
      <c r="H266" s="95">
        <v>0</v>
      </c>
      <c r="I266" s="442"/>
      <c r="J266" s="443"/>
      <c r="K266" s="138"/>
    </row>
    <row r="267" spans="1:11" ht="15" customHeight="1">
      <c r="A267" s="12" t="s">
        <v>1252</v>
      </c>
      <c r="B267" s="223" t="s">
        <v>1257</v>
      </c>
      <c r="C267" s="5"/>
      <c r="D267" s="12" t="s">
        <v>249</v>
      </c>
      <c r="E267" s="13" t="s">
        <v>453</v>
      </c>
      <c r="F267" s="95">
        <v>0</v>
      </c>
      <c r="G267" s="95">
        <v>0</v>
      </c>
      <c r="H267" s="95">
        <v>0</v>
      </c>
      <c r="I267" s="442"/>
      <c r="J267" s="443"/>
      <c r="K267" s="138"/>
    </row>
    <row r="268" spans="1:11" ht="15" customHeight="1">
      <c r="A268" s="12" t="s">
        <v>1337</v>
      </c>
      <c r="B268" s="223" t="s">
        <v>1258</v>
      </c>
      <c r="C268" s="5"/>
      <c r="D268" s="12" t="s">
        <v>249</v>
      </c>
      <c r="E268" s="13" t="s">
        <v>453</v>
      </c>
      <c r="F268" s="95">
        <v>0</v>
      </c>
      <c r="G268" s="95">
        <v>0</v>
      </c>
      <c r="H268" s="95">
        <v>0</v>
      </c>
      <c r="I268" s="442"/>
      <c r="J268" s="443"/>
      <c r="K268" s="138"/>
    </row>
    <row r="269" spans="1:11" ht="12" customHeight="1">
      <c r="A269" s="7"/>
      <c r="B269" s="7"/>
      <c r="C269" s="6" t="s">
        <v>40</v>
      </c>
      <c r="D269" s="16" t="s">
        <v>41</v>
      </c>
      <c r="E269" s="7"/>
      <c r="F269" s="92"/>
      <c r="G269" s="92"/>
      <c r="H269" s="92"/>
      <c r="I269" s="269"/>
      <c r="J269" s="270"/>
      <c r="K269" s="139"/>
    </row>
    <row r="270" spans="1:11" ht="36">
      <c r="A270" s="266" t="s">
        <v>436</v>
      </c>
      <c r="B270" s="7"/>
      <c r="C270" s="6"/>
      <c r="D270" s="16"/>
      <c r="E270" s="7"/>
      <c r="F270" s="92"/>
      <c r="G270" s="92"/>
      <c r="H270" s="92"/>
      <c r="I270" s="269"/>
      <c r="J270" s="270"/>
      <c r="K270" s="139"/>
    </row>
    <row r="271" spans="1:11" ht="15" customHeight="1">
      <c r="A271" s="223" t="s">
        <v>430</v>
      </c>
      <c r="B271" s="12" t="s">
        <v>437</v>
      </c>
      <c r="C271" s="5"/>
      <c r="D271" s="12" t="s">
        <v>34</v>
      </c>
      <c r="E271" s="314">
        <f>'2.3.комм услуги'!WA28</f>
        <v>415.76369532000001</v>
      </c>
      <c r="F271" s="311">
        <f>'2.3.комм услуги'!WC28</f>
        <v>3783.45</v>
      </c>
      <c r="G271" s="319">
        <f t="shared" ref="G271:G284" si="21">F271</f>
        <v>3783.45</v>
      </c>
      <c r="H271" s="319">
        <f t="shared" ref="H271:H284" si="22">F271</f>
        <v>3783.45</v>
      </c>
      <c r="I271" s="821" t="s">
        <v>638</v>
      </c>
      <c r="J271" s="822"/>
      <c r="K271" s="138"/>
    </row>
    <row r="272" spans="1:11" ht="15" customHeight="1">
      <c r="A272" s="223" t="s">
        <v>422</v>
      </c>
      <c r="B272" s="12" t="s">
        <v>440</v>
      </c>
      <c r="C272" s="5"/>
      <c r="D272" s="12" t="s">
        <v>34</v>
      </c>
      <c r="E272" s="314">
        <f>'2.3.комм услуги'!WA29</f>
        <v>415.76261578999998</v>
      </c>
      <c r="F272" s="311">
        <f>'2.3.комм услуги'!WC29</f>
        <v>3783.44</v>
      </c>
      <c r="G272" s="319">
        <f t="shared" si="21"/>
        <v>3783.44</v>
      </c>
      <c r="H272" s="319">
        <f t="shared" si="22"/>
        <v>3783.44</v>
      </c>
      <c r="I272" s="821" t="s">
        <v>638</v>
      </c>
      <c r="J272" s="822"/>
      <c r="K272" s="138"/>
    </row>
    <row r="273" spans="1:11" ht="15" customHeight="1">
      <c r="A273" s="223" t="s">
        <v>712</v>
      </c>
      <c r="B273" s="12" t="s">
        <v>437</v>
      </c>
      <c r="C273" s="5"/>
      <c r="D273" s="12" t="s">
        <v>34</v>
      </c>
      <c r="E273" s="314">
        <f>'2.3.комм услуги'!WA30</f>
        <v>415.37630435</v>
      </c>
      <c r="F273" s="311">
        <f>'2.3.комм услуги'!WC30</f>
        <v>3779.92</v>
      </c>
      <c r="G273" s="319">
        <f t="shared" si="21"/>
        <v>3779.92</v>
      </c>
      <c r="H273" s="319">
        <f t="shared" si="22"/>
        <v>3779.92</v>
      </c>
      <c r="I273" s="821" t="s">
        <v>638</v>
      </c>
      <c r="J273" s="822"/>
      <c r="K273" s="138"/>
    </row>
    <row r="274" spans="1:11" ht="30" customHeight="1">
      <c r="A274" s="223" t="s">
        <v>423</v>
      </c>
      <c r="B274" s="12" t="s">
        <v>440</v>
      </c>
      <c r="C274" s="5"/>
      <c r="D274" s="12" t="s">
        <v>34</v>
      </c>
      <c r="E274" s="314">
        <f>'2.3.комм услуги'!WA31</f>
        <v>415.82726415000002</v>
      </c>
      <c r="F274" s="311">
        <f>'2.3.комм услуги'!WC31</f>
        <v>3784.03</v>
      </c>
      <c r="G274" s="319">
        <f t="shared" si="21"/>
        <v>3784.03</v>
      </c>
      <c r="H274" s="319">
        <f t="shared" si="22"/>
        <v>3784.03</v>
      </c>
      <c r="I274" s="821" t="s">
        <v>638</v>
      </c>
      <c r="J274" s="822"/>
      <c r="K274" s="138"/>
    </row>
    <row r="275" spans="1:11" ht="15" customHeight="1">
      <c r="A275" s="223" t="s">
        <v>424</v>
      </c>
      <c r="B275" s="12" t="s">
        <v>440</v>
      </c>
      <c r="C275" s="5"/>
      <c r="D275" s="12" t="s">
        <v>34</v>
      </c>
      <c r="E275" s="314">
        <f>'2.3.комм услуги'!WA32</f>
        <v>415.9</v>
      </c>
      <c r="F275" s="311">
        <f>'2.3.комм услуги'!WC32</f>
        <v>3784.69</v>
      </c>
      <c r="G275" s="319">
        <f t="shared" si="21"/>
        <v>3784.69</v>
      </c>
      <c r="H275" s="319">
        <f t="shared" si="22"/>
        <v>3784.69</v>
      </c>
      <c r="I275" s="821" t="s">
        <v>638</v>
      </c>
      <c r="J275" s="822"/>
      <c r="K275" s="138"/>
    </row>
    <row r="276" spans="1:11" ht="15" customHeight="1">
      <c r="A276" s="88" t="s">
        <v>425</v>
      </c>
      <c r="B276" s="88" t="s">
        <v>439</v>
      </c>
      <c r="C276" s="5"/>
      <c r="D276" s="12" t="s">
        <v>34</v>
      </c>
      <c r="E276" s="314">
        <f>'2.3.комм услуги'!WA33</f>
        <v>0</v>
      </c>
      <c r="F276" s="311">
        <f>'2.3.комм услуги'!WC33</f>
        <v>0</v>
      </c>
      <c r="G276" s="319">
        <f t="shared" si="21"/>
        <v>0</v>
      </c>
      <c r="H276" s="319">
        <f t="shared" si="22"/>
        <v>0</v>
      </c>
      <c r="I276" s="821" t="s">
        <v>638</v>
      </c>
      <c r="J276" s="822"/>
      <c r="K276" s="138"/>
    </row>
    <row r="277" spans="1:11" ht="15" customHeight="1">
      <c r="A277" s="94" t="s">
        <v>426</v>
      </c>
      <c r="B277" s="94" t="s">
        <v>439</v>
      </c>
      <c r="C277" s="5"/>
      <c r="D277" s="12" t="s">
        <v>34</v>
      </c>
      <c r="E277" s="314">
        <f>'2.3.комм услуги'!WA34</f>
        <v>415.77800511999999</v>
      </c>
      <c r="F277" s="311">
        <f>'2.3.комм услуги'!WC34</f>
        <v>3783.58</v>
      </c>
      <c r="G277" s="319">
        <f t="shared" si="21"/>
        <v>3783.58</v>
      </c>
      <c r="H277" s="319">
        <f t="shared" si="22"/>
        <v>3783.58</v>
      </c>
      <c r="I277" s="821" t="s">
        <v>638</v>
      </c>
      <c r="J277" s="822"/>
      <c r="K277" s="138"/>
    </row>
    <row r="278" spans="1:11" ht="15" customHeight="1">
      <c r="A278" s="94" t="s">
        <v>431</v>
      </c>
      <c r="B278" s="94" t="s">
        <v>438</v>
      </c>
      <c r="C278" s="5"/>
      <c r="D278" s="12" t="s">
        <v>34</v>
      </c>
      <c r="E278" s="314">
        <f>'2.3.комм услуги'!WA35</f>
        <v>0</v>
      </c>
      <c r="F278" s="311">
        <f>'2.3.комм услуги'!WC35</f>
        <v>0</v>
      </c>
      <c r="G278" s="319">
        <f t="shared" si="21"/>
        <v>0</v>
      </c>
      <c r="H278" s="319">
        <f t="shared" si="22"/>
        <v>0</v>
      </c>
      <c r="I278" s="821" t="s">
        <v>638</v>
      </c>
      <c r="J278" s="822"/>
      <c r="K278" s="138"/>
    </row>
    <row r="279" spans="1:11" ht="15" customHeight="1">
      <c r="A279" s="94" t="s">
        <v>427</v>
      </c>
      <c r="B279" s="94" t="s">
        <v>439</v>
      </c>
      <c r="C279" s="5"/>
      <c r="D279" s="12" t="s">
        <v>34</v>
      </c>
      <c r="E279" s="314">
        <f>'2.3.комм услуги'!WA36</f>
        <v>415.92191781000002</v>
      </c>
      <c r="F279" s="311">
        <f>'2.3.комм услуги'!WC36</f>
        <v>3784.89</v>
      </c>
      <c r="G279" s="319">
        <f t="shared" si="21"/>
        <v>3784.89</v>
      </c>
      <c r="H279" s="319">
        <f t="shared" si="22"/>
        <v>3784.89</v>
      </c>
      <c r="I279" s="821" t="s">
        <v>638</v>
      </c>
      <c r="J279" s="822"/>
      <c r="K279" s="138"/>
    </row>
    <row r="280" spans="1:11" ht="15" customHeight="1">
      <c r="A280" s="88" t="s">
        <v>432</v>
      </c>
      <c r="B280" s="88" t="s">
        <v>437</v>
      </c>
      <c r="C280" s="5"/>
      <c r="D280" s="12" t="s">
        <v>34</v>
      </c>
      <c r="E280" s="314">
        <f>'2.3.комм услуги'!WA37</f>
        <v>0</v>
      </c>
      <c r="F280" s="311">
        <f>'2.3.комм услуги'!WC37</f>
        <v>0</v>
      </c>
      <c r="G280" s="319">
        <f t="shared" si="21"/>
        <v>0</v>
      </c>
      <c r="H280" s="319">
        <f t="shared" si="22"/>
        <v>0</v>
      </c>
      <c r="I280" s="821" t="s">
        <v>638</v>
      </c>
      <c r="J280" s="822"/>
      <c r="K280" s="138"/>
    </row>
    <row r="281" spans="1:11" ht="15" customHeight="1">
      <c r="A281" s="94" t="s">
        <v>428</v>
      </c>
      <c r="B281" s="94" t="s">
        <v>440</v>
      </c>
      <c r="C281" s="5"/>
      <c r="D281" s="12" t="s">
        <v>34</v>
      </c>
      <c r="E281" s="314">
        <f>'2.3.комм услуги'!WA38</f>
        <v>414.76384615000001</v>
      </c>
      <c r="F281" s="311">
        <f>'2.3.комм услуги'!WC38</f>
        <v>3774.35</v>
      </c>
      <c r="G281" s="319">
        <f t="shared" si="21"/>
        <v>3774.35</v>
      </c>
      <c r="H281" s="319">
        <f t="shared" si="22"/>
        <v>3774.35</v>
      </c>
      <c r="I281" s="821" t="s">
        <v>638</v>
      </c>
      <c r="J281" s="822"/>
      <c r="K281" s="138"/>
    </row>
    <row r="282" spans="1:11" ht="15" customHeight="1">
      <c r="A282" s="88" t="s">
        <v>433</v>
      </c>
      <c r="B282" s="88" t="s">
        <v>437</v>
      </c>
      <c r="C282" s="5"/>
      <c r="D282" s="12" t="s">
        <v>34</v>
      </c>
      <c r="E282" s="314">
        <f>'2.3.комм услуги'!WA39</f>
        <v>0</v>
      </c>
      <c r="F282" s="311">
        <f>'2.3.комм услуги'!WC39</f>
        <v>0</v>
      </c>
      <c r="G282" s="319">
        <f t="shared" si="21"/>
        <v>0</v>
      </c>
      <c r="H282" s="319">
        <f t="shared" si="22"/>
        <v>0</v>
      </c>
      <c r="I282" s="821" t="s">
        <v>638</v>
      </c>
      <c r="J282" s="822"/>
      <c r="K282" s="138"/>
    </row>
    <row r="283" spans="1:11" ht="15" customHeight="1">
      <c r="A283" s="94" t="s">
        <v>429</v>
      </c>
      <c r="B283" s="94" t="s">
        <v>440</v>
      </c>
      <c r="C283" s="5"/>
      <c r="D283" s="12" t="s">
        <v>34</v>
      </c>
      <c r="E283" s="314">
        <f>'2.3.комм услуги'!WA40</f>
        <v>415.78183908</v>
      </c>
      <c r="F283" s="311">
        <f>'2.3.комм услуги'!WC40</f>
        <v>3783.61</v>
      </c>
      <c r="G283" s="319">
        <f t="shared" si="21"/>
        <v>3783.61</v>
      </c>
      <c r="H283" s="319">
        <f t="shared" si="22"/>
        <v>3783.61</v>
      </c>
      <c r="I283" s="821" t="s">
        <v>638</v>
      </c>
      <c r="J283" s="822"/>
      <c r="K283" s="138"/>
    </row>
    <row r="284" spans="1:11" ht="15" customHeight="1">
      <c r="A284" s="223" t="s">
        <v>1248</v>
      </c>
      <c r="B284" s="12" t="s">
        <v>1253</v>
      </c>
      <c r="C284" s="5"/>
      <c r="D284" s="12" t="s">
        <v>34</v>
      </c>
      <c r="E284" s="314">
        <f>'2.3.комм услуги'!WA41</f>
        <v>415.05107142999998</v>
      </c>
      <c r="F284" s="311">
        <f>'2.3.комм услуги'!WC41</f>
        <v>3776.96</v>
      </c>
      <c r="G284" s="319">
        <f t="shared" si="21"/>
        <v>3776.96</v>
      </c>
      <c r="H284" s="319">
        <f t="shared" si="22"/>
        <v>3776.96</v>
      </c>
      <c r="I284" s="821" t="s">
        <v>638</v>
      </c>
      <c r="J284" s="822"/>
      <c r="K284" s="138"/>
    </row>
    <row r="285" spans="1:11">
      <c r="A285" s="266" t="s">
        <v>441</v>
      </c>
      <c r="B285" s="7"/>
      <c r="C285" s="6"/>
      <c r="D285" s="16"/>
      <c r="E285" s="7"/>
      <c r="F285" s="92"/>
      <c r="G285" s="92"/>
      <c r="H285" s="92"/>
      <c r="I285" s="269"/>
      <c r="J285" s="270"/>
      <c r="K285" s="139"/>
    </row>
    <row r="286" spans="1:11" ht="15" customHeight="1">
      <c r="A286" s="12" t="s">
        <v>910</v>
      </c>
      <c r="B286" s="12" t="s">
        <v>442</v>
      </c>
      <c r="C286" s="5"/>
      <c r="D286" s="12" t="s">
        <v>249</v>
      </c>
      <c r="E286" s="13" t="s">
        <v>453</v>
      </c>
      <c r="F286" s="95">
        <v>0</v>
      </c>
      <c r="G286" s="95">
        <v>0</v>
      </c>
      <c r="H286" s="95">
        <v>0</v>
      </c>
      <c r="I286" s="409"/>
      <c r="J286" s="410"/>
      <c r="K286" s="138"/>
    </row>
    <row r="287" spans="1:11" ht="15" customHeight="1">
      <c r="A287" s="12" t="s">
        <v>911</v>
      </c>
      <c r="B287" s="12" t="s">
        <v>443</v>
      </c>
      <c r="C287" s="5"/>
      <c r="D287" s="12" t="s">
        <v>249</v>
      </c>
      <c r="E287" s="13" t="s">
        <v>453</v>
      </c>
      <c r="F287" s="95">
        <v>0</v>
      </c>
      <c r="G287" s="95">
        <v>0</v>
      </c>
      <c r="H287" s="95">
        <v>0</v>
      </c>
      <c r="I287" s="409"/>
      <c r="J287" s="410"/>
      <c r="K287" s="138"/>
    </row>
    <row r="288" spans="1:11" ht="15" customHeight="1">
      <c r="A288" s="12" t="s">
        <v>912</v>
      </c>
      <c r="B288" s="12" t="s">
        <v>444</v>
      </c>
      <c r="C288" s="5"/>
      <c r="D288" s="12" t="s">
        <v>249</v>
      </c>
      <c r="E288" s="13" t="s">
        <v>453</v>
      </c>
      <c r="F288" s="95">
        <v>0</v>
      </c>
      <c r="G288" s="95">
        <v>0</v>
      </c>
      <c r="H288" s="95">
        <v>0</v>
      </c>
      <c r="I288" s="409"/>
      <c r="J288" s="410"/>
      <c r="K288" s="138"/>
    </row>
    <row r="289" spans="1:11" ht="15" customHeight="1">
      <c r="A289" s="12" t="s">
        <v>1120</v>
      </c>
      <c r="B289" s="12" t="s">
        <v>445</v>
      </c>
      <c r="C289" s="5"/>
      <c r="D289" s="12" t="s">
        <v>249</v>
      </c>
      <c r="E289" s="13" t="s">
        <v>453</v>
      </c>
      <c r="F289" s="95">
        <v>0</v>
      </c>
      <c r="G289" s="95">
        <v>0</v>
      </c>
      <c r="H289" s="95">
        <v>0</v>
      </c>
      <c r="I289" s="409"/>
      <c r="J289" s="410"/>
      <c r="K289" s="138"/>
    </row>
    <row r="290" spans="1:11" ht="15" customHeight="1">
      <c r="A290" s="12" t="s">
        <v>1335</v>
      </c>
      <c r="B290" s="12" t="s">
        <v>446</v>
      </c>
      <c r="C290" s="5"/>
      <c r="D290" s="12" t="s">
        <v>249</v>
      </c>
      <c r="E290" s="13" t="s">
        <v>453</v>
      </c>
      <c r="F290" s="95">
        <v>0</v>
      </c>
      <c r="G290" s="95">
        <v>0</v>
      </c>
      <c r="H290" s="95">
        <v>0</v>
      </c>
      <c r="I290" s="409"/>
      <c r="J290" s="410"/>
      <c r="K290" s="138"/>
    </row>
    <row r="291" spans="1:11" ht="15" customHeight="1">
      <c r="A291" s="94" t="s">
        <v>914</v>
      </c>
      <c r="B291" s="94" t="s">
        <v>447</v>
      </c>
      <c r="C291" s="5"/>
      <c r="D291" s="12" t="s">
        <v>249</v>
      </c>
      <c r="E291" s="13" t="s">
        <v>453</v>
      </c>
      <c r="F291" s="95">
        <v>0</v>
      </c>
      <c r="G291" s="95">
        <v>0</v>
      </c>
      <c r="H291" s="95">
        <v>0</v>
      </c>
      <c r="I291" s="409"/>
      <c r="J291" s="410"/>
      <c r="K291" s="138"/>
    </row>
    <row r="292" spans="1:11" ht="15" customHeight="1">
      <c r="A292" s="94" t="s">
        <v>915</v>
      </c>
      <c r="B292" s="94" t="s">
        <v>448</v>
      </c>
      <c r="C292" s="5"/>
      <c r="D292" s="12" t="s">
        <v>249</v>
      </c>
      <c r="E292" s="13" t="s">
        <v>453</v>
      </c>
      <c r="F292" s="95">
        <v>0</v>
      </c>
      <c r="G292" s="95">
        <v>0</v>
      </c>
      <c r="H292" s="95">
        <v>0</v>
      </c>
      <c r="I292" s="409"/>
      <c r="J292" s="410"/>
      <c r="K292" s="138"/>
    </row>
    <row r="293" spans="1:11" ht="15" customHeight="1">
      <c r="A293" s="94" t="s">
        <v>916</v>
      </c>
      <c r="B293" s="94" t="s">
        <v>449</v>
      </c>
      <c r="C293" s="5"/>
      <c r="D293" s="12" t="s">
        <v>249</v>
      </c>
      <c r="E293" s="13" t="s">
        <v>453</v>
      </c>
      <c r="F293" s="95">
        <v>0</v>
      </c>
      <c r="G293" s="95">
        <v>0</v>
      </c>
      <c r="H293" s="95">
        <v>0</v>
      </c>
      <c r="I293" s="409"/>
      <c r="J293" s="410"/>
      <c r="K293" s="138"/>
    </row>
    <row r="294" spans="1:11" ht="15" customHeight="1">
      <c r="A294" s="94" t="s">
        <v>1121</v>
      </c>
      <c r="B294" s="94" t="s">
        <v>450</v>
      </c>
      <c r="C294" s="5"/>
      <c r="D294" s="12" t="s">
        <v>249</v>
      </c>
      <c r="E294" s="13" t="s">
        <v>453</v>
      </c>
      <c r="F294" s="95">
        <v>0</v>
      </c>
      <c r="G294" s="95">
        <v>0</v>
      </c>
      <c r="H294" s="95">
        <v>0</v>
      </c>
      <c r="I294" s="409"/>
      <c r="J294" s="410"/>
      <c r="K294" s="138"/>
    </row>
    <row r="295" spans="1:11" ht="15" customHeight="1">
      <c r="A295" s="94" t="s">
        <v>1336</v>
      </c>
      <c r="B295" s="94" t="s">
        <v>451</v>
      </c>
      <c r="C295" s="5"/>
      <c r="D295" s="12" t="s">
        <v>249</v>
      </c>
      <c r="E295" s="13" t="s">
        <v>453</v>
      </c>
      <c r="F295" s="95">
        <v>0</v>
      </c>
      <c r="G295" s="95">
        <v>0</v>
      </c>
      <c r="H295" s="95">
        <v>0</v>
      </c>
      <c r="I295" s="409"/>
      <c r="J295" s="410"/>
      <c r="K295" s="138"/>
    </row>
    <row r="296" spans="1:11" ht="15" customHeight="1">
      <c r="A296" s="12" t="s">
        <v>1249</v>
      </c>
      <c r="B296" s="223" t="s">
        <v>1254</v>
      </c>
      <c r="C296" s="5"/>
      <c r="D296" s="12" t="s">
        <v>249</v>
      </c>
      <c r="E296" s="13" t="s">
        <v>453</v>
      </c>
      <c r="F296" s="95">
        <v>0</v>
      </c>
      <c r="G296" s="95">
        <v>0</v>
      </c>
      <c r="H296" s="95">
        <v>0</v>
      </c>
      <c r="I296" s="442"/>
      <c r="J296" s="443"/>
      <c r="K296" s="138"/>
    </row>
    <row r="297" spans="1:11" ht="15" customHeight="1">
      <c r="A297" s="12" t="s">
        <v>1250</v>
      </c>
      <c r="B297" s="223" t="s">
        <v>1255</v>
      </c>
      <c r="C297" s="5"/>
      <c r="D297" s="12" t="s">
        <v>249</v>
      </c>
      <c r="E297" s="13" t="s">
        <v>453</v>
      </c>
      <c r="F297" s="95">
        <v>0</v>
      </c>
      <c r="G297" s="95">
        <v>0</v>
      </c>
      <c r="H297" s="95">
        <v>0</v>
      </c>
      <c r="I297" s="442"/>
      <c r="J297" s="443"/>
      <c r="K297" s="138"/>
    </row>
    <row r="298" spans="1:11" ht="15" customHeight="1">
      <c r="A298" s="12" t="s">
        <v>1251</v>
      </c>
      <c r="B298" s="223" t="s">
        <v>1256</v>
      </c>
      <c r="C298" s="5"/>
      <c r="D298" s="12" t="s">
        <v>249</v>
      </c>
      <c r="E298" s="13" t="s">
        <v>453</v>
      </c>
      <c r="F298" s="95">
        <v>0</v>
      </c>
      <c r="G298" s="95">
        <v>0</v>
      </c>
      <c r="H298" s="95">
        <v>0</v>
      </c>
      <c r="I298" s="442"/>
      <c r="J298" s="443"/>
      <c r="K298" s="138"/>
    </row>
    <row r="299" spans="1:11" ht="15" customHeight="1">
      <c r="A299" s="12" t="s">
        <v>1252</v>
      </c>
      <c r="B299" s="223" t="s">
        <v>1257</v>
      </c>
      <c r="C299" s="5"/>
      <c r="D299" s="12" t="s">
        <v>249</v>
      </c>
      <c r="E299" s="13" t="s">
        <v>453</v>
      </c>
      <c r="F299" s="95">
        <v>0</v>
      </c>
      <c r="G299" s="95">
        <v>0</v>
      </c>
      <c r="H299" s="95">
        <v>0</v>
      </c>
      <c r="I299" s="442"/>
      <c r="J299" s="443"/>
      <c r="K299" s="138"/>
    </row>
    <row r="300" spans="1:11" ht="15" customHeight="1">
      <c r="A300" s="12" t="s">
        <v>1337</v>
      </c>
      <c r="B300" s="223" t="s">
        <v>1258</v>
      </c>
      <c r="C300" s="5"/>
      <c r="D300" s="12" t="s">
        <v>249</v>
      </c>
      <c r="E300" s="13" t="s">
        <v>453</v>
      </c>
      <c r="F300" s="95">
        <v>0</v>
      </c>
      <c r="G300" s="95">
        <v>0</v>
      </c>
      <c r="H300" s="95">
        <v>0</v>
      </c>
      <c r="I300" s="442"/>
      <c r="J300" s="443"/>
      <c r="K300" s="138"/>
    </row>
    <row r="301" spans="1:11" ht="27" customHeight="1">
      <c r="A301" s="7"/>
      <c r="B301" s="7"/>
      <c r="C301" s="6" t="s">
        <v>42</v>
      </c>
      <c r="D301" s="16" t="s">
        <v>43</v>
      </c>
      <c r="E301" s="7"/>
      <c r="F301" s="92"/>
      <c r="G301" s="92"/>
      <c r="H301" s="92"/>
      <c r="I301" s="269"/>
      <c r="J301" s="270"/>
      <c r="K301" s="139"/>
    </row>
    <row r="302" spans="1:11" ht="27" customHeight="1">
      <c r="A302" s="266" t="s">
        <v>436</v>
      </c>
      <c r="B302" s="7"/>
      <c r="C302" s="6"/>
      <c r="D302" s="16"/>
      <c r="E302" s="7"/>
      <c r="F302" s="92"/>
      <c r="G302" s="92"/>
      <c r="H302" s="92"/>
      <c r="I302" s="269"/>
      <c r="J302" s="270"/>
      <c r="K302" s="139"/>
    </row>
    <row r="303" spans="1:11" ht="15" customHeight="1">
      <c r="A303" s="223" t="s">
        <v>430</v>
      </c>
      <c r="B303" s="12" t="s">
        <v>437</v>
      </c>
      <c r="C303" s="5"/>
      <c r="D303" s="12" t="s">
        <v>35</v>
      </c>
      <c r="E303" s="314">
        <f>'2.3.комм услуги'!WA44</f>
        <v>1.37623429</v>
      </c>
      <c r="F303" s="311">
        <f>'2.3.комм услуги'!WC44</f>
        <v>4246.54</v>
      </c>
      <c r="G303" s="319">
        <f t="shared" ref="G303:G316" si="23">F303</f>
        <v>4246.54</v>
      </c>
      <c r="H303" s="319">
        <f t="shared" ref="H303:H316" si="24">F303</f>
        <v>4246.54</v>
      </c>
      <c r="I303" s="821" t="s">
        <v>638</v>
      </c>
      <c r="J303" s="822"/>
      <c r="K303" s="138"/>
    </row>
    <row r="304" spans="1:11" ht="15" customHeight="1">
      <c r="A304" s="223" t="s">
        <v>422</v>
      </c>
      <c r="B304" s="12" t="s">
        <v>440</v>
      </c>
      <c r="C304" s="5"/>
      <c r="D304" s="12" t="s">
        <v>35</v>
      </c>
      <c r="E304" s="314">
        <f>'2.3.комм услуги'!WA45</f>
        <v>1.3762307</v>
      </c>
      <c r="F304" s="311">
        <f>'2.3.комм услуги'!WC45</f>
        <v>4246.5200000000004</v>
      </c>
      <c r="G304" s="319">
        <f t="shared" si="23"/>
        <v>4246.5200000000004</v>
      </c>
      <c r="H304" s="319">
        <f t="shared" si="24"/>
        <v>4246.5200000000004</v>
      </c>
      <c r="I304" s="821" t="s">
        <v>638</v>
      </c>
      <c r="J304" s="822"/>
      <c r="K304" s="138"/>
    </row>
    <row r="305" spans="1:11" ht="15" customHeight="1">
      <c r="A305" s="223" t="s">
        <v>712</v>
      </c>
      <c r="B305" s="12" t="s">
        <v>437</v>
      </c>
      <c r="C305" s="5"/>
      <c r="D305" s="12" t="s">
        <v>35</v>
      </c>
      <c r="E305" s="314">
        <f>'2.3.комм услуги'!WA46</f>
        <v>1.375</v>
      </c>
      <c r="F305" s="311">
        <f>'2.3.комм услуги'!WC46</f>
        <v>4242.7299999999996</v>
      </c>
      <c r="G305" s="319">
        <f t="shared" si="23"/>
        <v>4242.7299999999996</v>
      </c>
      <c r="H305" s="319">
        <f t="shared" si="24"/>
        <v>4242.7299999999996</v>
      </c>
      <c r="I305" s="821" t="s">
        <v>638</v>
      </c>
      <c r="J305" s="822"/>
      <c r="K305" s="138"/>
    </row>
    <row r="306" spans="1:11" ht="30" customHeight="1">
      <c r="A306" s="223" t="s">
        <v>423</v>
      </c>
      <c r="B306" s="12" t="s">
        <v>440</v>
      </c>
      <c r="C306" s="5"/>
      <c r="D306" s="12" t="s">
        <v>35</v>
      </c>
      <c r="E306" s="314">
        <f>'2.3.комм услуги'!WA47</f>
        <v>1.37646226</v>
      </c>
      <c r="F306" s="311">
        <f>'2.3.комм услуги'!WC47</f>
        <v>4247.24</v>
      </c>
      <c r="G306" s="319">
        <f t="shared" si="23"/>
        <v>4247.24</v>
      </c>
      <c r="H306" s="319">
        <f t="shared" si="24"/>
        <v>4247.24</v>
      </c>
      <c r="I306" s="821" t="s">
        <v>638</v>
      </c>
      <c r="J306" s="822"/>
      <c r="K306" s="138"/>
    </row>
    <row r="307" spans="1:11" ht="15" customHeight="1">
      <c r="A307" s="223" t="s">
        <v>424</v>
      </c>
      <c r="B307" s="12" t="s">
        <v>440</v>
      </c>
      <c r="C307" s="5"/>
      <c r="D307" s="12" t="s">
        <v>35</v>
      </c>
      <c r="E307" s="314">
        <f>'2.3.комм услуги'!WA48</f>
        <v>1.3766871199999999</v>
      </c>
      <c r="F307" s="311">
        <f>'2.3.комм услуги'!WC48</f>
        <v>4247.93</v>
      </c>
      <c r="G307" s="319">
        <f t="shared" si="23"/>
        <v>4247.93</v>
      </c>
      <c r="H307" s="319">
        <f t="shared" si="24"/>
        <v>4247.93</v>
      </c>
      <c r="I307" s="821" t="s">
        <v>638</v>
      </c>
      <c r="J307" s="822"/>
      <c r="K307" s="138"/>
    </row>
    <row r="308" spans="1:11" ht="15" customHeight="1">
      <c r="A308" s="88" t="s">
        <v>425</v>
      </c>
      <c r="B308" s="88" t="s">
        <v>439</v>
      </c>
      <c r="C308" s="5"/>
      <c r="D308" s="12" t="s">
        <v>35</v>
      </c>
      <c r="E308" s="314">
        <f>'2.3.комм услуги'!WA49</f>
        <v>0</v>
      </c>
      <c r="F308" s="311">
        <f>'2.3.комм услуги'!WC49</f>
        <v>0</v>
      </c>
      <c r="G308" s="319">
        <f t="shared" si="23"/>
        <v>0</v>
      </c>
      <c r="H308" s="319">
        <f t="shared" si="24"/>
        <v>0</v>
      </c>
      <c r="I308" s="821" t="s">
        <v>638</v>
      </c>
      <c r="J308" s="822"/>
      <c r="K308" s="138"/>
    </row>
    <row r="309" spans="1:11" ht="15" customHeight="1">
      <c r="A309" s="94" t="s">
        <v>426</v>
      </c>
      <c r="B309" s="94" t="s">
        <v>439</v>
      </c>
      <c r="C309" s="5"/>
      <c r="D309" s="12" t="s">
        <v>35</v>
      </c>
      <c r="E309" s="314">
        <f>'2.3.комм услуги'!WA50</f>
        <v>1.3762787700000001</v>
      </c>
      <c r="F309" s="311">
        <f>'2.3.комм услуги'!WC50</f>
        <v>4246.67</v>
      </c>
      <c r="G309" s="319">
        <f t="shared" si="23"/>
        <v>4246.67</v>
      </c>
      <c r="H309" s="319">
        <f t="shared" si="24"/>
        <v>4246.67</v>
      </c>
      <c r="I309" s="821" t="s">
        <v>638</v>
      </c>
      <c r="J309" s="822"/>
      <c r="K309" s="138"/>
    </row>
    <row r="310" spans="1:11" ht="15" customHeight="1">
      <c r="A310" s="94" t="s">
        <v>431</v>
      </c>
      <c r="B310" s="94" t="s">
        <v>438</v>
      </c>
      <c r="C310" s="5"/>
      <c r="D310" s="12" t="s">
        <v>35</v>
      </c>
      <c r="E310" s="314">
        <f>'2.3.комм услуги'!WA51</f>
        <v>0</v>
      </c>
      <c r="F310" s="311">
        <f>'2.3.комм услуги'!WC51</f>
        <v>0</v>
      </c>
      <c r="G310" s="319">
        <f t="shared" si="23"/>
        <v>0</v>
      </c>
      <c r="H310" s="319">
        <f t="shared" si="24"/>
        <v>0</v>
      </c>
      <c r="I310" s="821" t="s">
        <v>638</v>
      </c>
      <c r="J310" s="822"/>
      <c r="K310" s="138"/>
    </row>
    <row r="311" spans="1:11" ht="15" customHeight="1">
      <c r="A311" s="94" t="s">
        <v>427</v>
      </c>
      <c r="B311" s="94" t="s">
        <v>439</v>
      </c>
      <c r="C311" s="5"/>
      <c r="D311" s="12" t="s">
        <v>35</v>
      </c>
      <c r="E311" s="314">
        <f>'2.3.комм услуги'!WA52</f>
        <v>1.3767123299999999</v>
      </c>
      <c r="F311" s="311">
        <f>'2.3.комм услуги'!WC52</f>
        <v>4248.01</v>
      </c>
      <c r="G311" s="319">
        <f t="shared" si="23"/>
        <v>4248.01</v>
      </c>
      <c r="H311" s="319">
        <f t="shared" si="24"/>
        <v>4248.01</v>
      </c>
      <c r="I311" s="821" t="s">
        <v>638</v>
      </c>
      <c r="J311" s="822"/>
      <c r="K311" s="138"/>
    </row>
    <row r="312" spans="1:11" ht="15" customHeight="1">
      <c r="A312" s="88" t="s">
        <v>432</v>
      </c>
      <c r="B312" s="88" t="s">
        <v>437</v>
      </c>
      <c r="C312" s="5"/>
      <c r="D312" s="12" t="s">
        <v>35</v>
      </c>
      <c r="E312" s="314">
        <f>'2.3.комм услуги'!WA53</f>
        <v>0</v>
      </c>
      <c r="F312" s="311">
        <f>'2.3.комм услуги'!WC53</f>
        <v>0</v>
      </c>
      <c r="G312" s="319">
        <f t="shared" si="23"/>
        <v>0</v>
      </c>
      <c r="H312" s="319">
        <f t="shared" si="24"/>
        <v>0</v>
      </c>
      <c r="I312" s="821" t="s">
        <v>638</v>
      </c>
      <c r="J312" s="822"/>
      <c r="K312" s="138"/>
    </row>
    <row r="313" spans="1:11" ht="15" customHeight="1">
      <c r="A313" s="94" t="s">
        <v>428</v>
      </c>
      <c r="B313" s="94" t="s">
        <v>440</v>
      </c>
      <c r="C313" s="5"/>
      <c r="D313" s="12" t="s">
        <v>35</v>
      </c>
      <c r="E313" s="314">
        <f>'2.3.комм услуги'!WA54</f>
        <v>1.3730769199999999</v>
      </c>
      <c r="F313" s="311">
        <f>'2.3.комм услуги'!WC54</f>
        <v>4236.79</v>
      </c>
      <c r="G313" s="319">
        <f t="shared" si="23"/>
        <v>4236.79</v>
      </c>
      <c r="H313" s="319">
        <f t="shared" si="24"/>
        <v>4236.79</v>
      </c>
      <c r="I313" s="821" t="s">
        <v>638</v>
      </c>
      <c r="J313" s="822"/>
      <c r="K313" s="138"/>
    </row>
    <row r="314" spans="1:11" ht="15" customHeight="1">
      <c r="A314" s="88" t="s">
        <v>433</v>
      </c>
      <c r="B314" s="88" t="s">
        <v>437</v>
      </c>
      <c r="C314" s="5"/>
      <c r="D314" s="12" t="s">
        <v>35</v>
      </c>
      <c r="E314" s="314">
        <f>'2.3.комм услуги'!WA55</f>
        <v>0</v>
      </c>
      <c r="F314" s="311">
        <f>'2.3.комм услуги'!WC55</f>
        <v>0</v>
      </c>
      <c r="G314" s="319">
        <f t="shared" si="23"/>
        <v>0</v>
      </c>
      <c r="H314" s="319">
        <f t="shared" si="24"/>
        <v>0</v>
      </c>
      <c r="I314" s="821" t="s">
        <v>638</v>
      </c>
      <c r="J314" s="822"/>
      <c r="K314" s="138"/>
    </row>
    <row r="315" spans="1:11" ht="15" customHeight="1">
      <c r="A315" s="94" t="s">
        <v>429</v>
      </c>
      <c r="B315" s="94" t="s">
        <v>440</v>
      </c>
      <c r="C315" s="5"/>
      <c r="D315" s="12" t="s">
        <v>35</v>
      </c>
      <c r="E315" s="314">
        <f>'2.3.комм услуги'!WA56</f>
        <v>1.3763218399999999</v>
      </c>
      <c r="F315" s="311">
        <f>'2.3.комм услуги'!WC56</f>
        <v>4246.8100000000004</v>
      </c>
      <c r="G315" s="319">
        <f t="shared" si="23"/>
        <v>4246.8100000000004</v>
      </c>
      <c r="H315" s="319">
        <f t="shared" si="24"/>
        <v>4246.8100000000004</v>
      </c>
      <c r="I315" s="821" t="s">
        <v>638</v>
      </c>
      <c r="J315" s="822"/>
      <c r="K315" s="138"/>
    </row>
    <row r="316" spans="1:11" ht="15" customHeight="1">
      <c r="A316" s="223" t="s">
        <v>1248</v>
      </c>
      <c r="B316" s="12" t="s">
        <v>1253</v>
      </c>
      <c r="C316" s="5"/>
      <c r="D316" s="12" t="s">
        <v>35</v>
      </c>
      <c r="E316" s="314">
        <f>'2.3.комм услуги'!WA57</f>
        <v>1.3739285699999999</v>
      </c>
      <c r="F316" s="311">
        <f>'2.3.комм услуги'!WC57</f>
        <v>4239.42</v>
      </c>
      <c r="G316" s="319">
        <f t="shared" si="23"/>
        <v>4239.42</v>
      </c>
      <c r="H316" s="319">
        <f t="shared" si="24"/>
        <v>4239.42</v>
      </c>
      <c r="I316" s="821" t="s">
        <v>638</v>
      </c>
      <c r="J316" s="822"/>
      <c r="K316" s="138"/>
    </row>
    <row r="317" spans="1:11">
      <c r="A317" s="266" t="s">
        <v>441</v>
      </c>
      <c r="B317" s="7"/>
      <c r="C317" s="6"/>
      <c r="D317" s="16"/>
      <c r="E317" s="7"/>
      <c r="F317" s="92"/>
      <c r="G317" s="92"/>
      <c r="H317" s="92"/>
      <c r="I317" s="269"/>
      <c r="J317" s="270"/>
      <c r="K317" s="139"/>
    </row>
    <row r="318" spans="1:11" ht="15" customHeight="1">
      <c r="A318" s="12" t="s">
        <v>910</v>
      </c>
      <c r="B318" s="12" t="s">
        <v>442</v>
      </c>
      <c r="C318" s="5"/>
      <c r="D318" s="12" t="s">
        <v>249</v>
      </c>
      <c r="E318" s="13" t="s">
        <v>453</v>
      </c>
      <c r="F318" s="95">
        <v>0</v>
      </c>
      <c r="G318" s="95">
        <v>0</v>
      </c>
      <c r="H318" s="95">
        <v>0</v>
      </c>
      <c r="I318" s="409"/>
      <c r="J318" s="410"/>
      <c r="K318" s="138"/>
    </row>
    <row r="319" spans="1:11" ht="15" customHeight="1">
      <c r="A319" s="12" t="s">
        <v>911</v>
      </c>
      <c r="B319" s="12" t="s">
        <v>443</v>
      </c>
      <c r="C319" s="5"/>
      <c r="D319" s="12" t="s">
        <v>249</v>
      </c>
      <c r="E319" s="13" t="s">
        <v>453</v>
      </c>
      <c r="F319" s="95">
        <v>0</v>
      </c>
      <c r="G319" s="95">
        <v>0</v>
      </c>
      <c r="H319" s="95">
        <v>0</v>
      </c>
      <c r="I319" s="409"/>
      <c r="J319" s="410"/>
      <c r="K319" s="138"/>
    </row>
    <row r="320" spans="1:11" ht="15" customHeight="1">
      <c r="A320" s="12" t="s">
        <v>912</v>
      </c>
      <c r="B320" s="12" t="s">
        <v>444</v>
      </c>
      <c r="C320" s="5"/>
      <c r="D320" s="12" t="s">
        <v>249</v>
      </c>
      <c r="E320" s="13" t="s">
        <v>453</v>
      </c>
      <c r="F320" s="95">
        <v>0</v>
      </c>
      <c r="G320" s="95">
        <v>0</v>
      </c>
      <c r="H320" s="95">
        <v>0</v>
      </c>
      <c r="I320" s="409"/>
      <c r="J320" s="410"/>
      <c r="K320" s="138"/>
    </row>
    <row r="321" spans="1:11" ht="15" customHeight="1">
      <c r="A321" s="12" t="s">
        <v>1120</v>
      </c>
      <c r="B321" s="12" t="s">
        <v>445</v>
      </c>
      <c r="C321" s="5"/>
      <c r="D321" s="12" t="s">
        <v>249</v>
      </c>
      <c r="E321" s="13" t="s">
        <v>453</v>
      </c>
      <c r="F321" s="95">
        <v>0</v>
      </c>
      <c r="G321" s="95">
        <v>0</v>
      </c>
      <c r="H321" s="95">
        <v>0</v>
      </c>
      <c r="I321" s="409"/>
      <c r="J321" s="410"/>
      <c r="K321" s="138"/>
    </row>
    <row r="322" spans="1:11" ht="15" customHeight="1">
      <c r="A322" s="12" t="s">
        <v>1335</v>
      </c>
      <c r="B322" s="12" t="s">
        <v>446</v>
      </c>
      <c r="C322" s="5"/>
      <c r="D322" s="12" t="s">
        <v>249</v>
      </c>
      <c r="E322" s="13" t="s">
        <v>453</v>
      </c>
      <c r="F322" s="95">
        <v>0</v>
      </c>
      <c r="G322" s="95">
        <v>0</v>
      </c>
      <c r="H322" s="95">
        <v>0</v>
      </c>
      <c r="I322" s="409"/>
      <c r="J322" s="410"/>
      <c r="K322" s="138"/>
    </row>
    <row r="323" spans="1:11" ht="15" customHeight="1">
      <c r="A323" s="94" t="s">
        <v>914</v>
      </c>
      <c r="B323" s="94" t="s">
        <v>447</v>
      </c>
      <c r="C323" s="5"/>
      <c r="D323" s="12" t="s">
        <v>249</v>
      </c>
      <c r="E323" s="13" t="s">
        <v>453</v>
      </c>
      <c r="F323" s="95">
        <v>0</v>
      </c>
      <c r="G323" s="95">
        <v>0</v>
      </c>
      <c r="H323" s="95">
        <v>0</v>
      </c>
      <c r="I323" s="409"/>
      <c r="J323" s="410"/>
      <c r="K323" s="138"/>
    </row>
    <row r="324" spans="1:11" ht="15" customHeight="1">
      <c r="A324" s="94" t="s">
        <v>915</v>
      </c>
      <c r="B324" s="94" t="s">
        <v>448</v>
      </c>
      <c r="C324" s="5"/>
      <c r="D324" s="12" t="s">
        <v>249</v>
      </c>
      <c r="E324" s="13" t="s">
        <v>453</v>
      </c>
      <c r="F324" s="95">
        <v>0</v>
      </c>
      <c r="G324" s="95">
        <v>0</v>
      </c>
      <c r="H324" s="95">
        <v>0</v>
      </c>
      <c r="I324" s="409"/>
      <c r="J324" s="410"/>
      <c r="K324" s="138"/>
    </row>
    <row r="325" spans="1:11" ht="15" customHeight="1">
      <c r="A325" s="94" t="s">
        <v>916</v>
      </c>
      <c r="B325" s="94" t="s">
        <v>449</v>
      </c>
      <c r="C325" s="5"/>
      <c r="D325" s="12" t="s">
        <v>249</v>
      </c>
      <c r="E325" s="13" t="s">
        <v>453</v>
      </c>
      <c r="F325" s="95">
        <v>0</v>
      </c>
      <c r="G325" s="95">
        <v>0</v>
      </c>
      <c r="H325" s="95">
        <v>0</v>
      </c>
      <c r="I325" s="409"/>
      <c r="J325" s="410"/>
      <c r="K325" s="138"/>
    </row>
    <row r="326" spans="1:11" ht="15" customHeight="1">
      <c r="A326" s="94" t="s">
        <v>1121</v>
      </c>
      <c r="B326" s="94" t="s">
        <v>450</v>
      </c>
      <c r="C326" s="5"/>
      <c r="D326" s="12" t="s">
        <v>249</v>
      </c>
      <c r="E326" s="13" t="s">
        <v>453</v>
      </c>
      <c r="F326" s="95">
        <v>0</v>
      </c>
      <c r="G326" s="95">
        <v>0</v>
      </c>
      <c r="H326" s="95">
        <v>0</v>
      </c>
      <c r="I326" s="409"/>
      <c r="J326" s="410"/>
      <c r="K326" s="138"/>
    </row>
    <row r="327" spans="1:11" ht="15" customHeight="1">
      <c r="A327" s="94" t="s">
        <v>1336</v>
      </c>
      <c r="B327" s="94" t="s">
        <v>451</v>
      </c>
      <c r="C327" s="5"/>
      <c r="D327" s="12" t="s">
        <v>249</v>
      </c>
      <c r="E327" s="13" t="s">
        <v>453</v>
      </c>
      <c r="F327" s="95">
        <v>0</v>
      </c>
      <c r="G327" s="95">
        <v>0</v>
      </c>
      <c r="H327" s="95">
        <v>0</v>
      </c>
      <c r="I327" s="409"/>
      <c r="J327" s="410"/>
      <c r="K327" s="138"/>
    </row>
    <row r="328" spans="1:11" ht="15" customHeight="1">
      <c r="A328" s="12" t="s">
        <v>1249</v>
      </c>
      <c r="B328" s="223" t="s">
        <v>1254</v>
      </c>
      <c r="C328" s="5"/>
      <c r="D328" s="12" t="s">
        <v>249</v>
      </c>
      <c r="E328" s="13" t="s">
        <v>453</v>
      </c>
      <c r="F328" s="95">
        <v>0</v>
      </c>
      <c r="G328" s="95">
        <v>0</v>
      </c>
      <c r="H328" s="95">
        <v>0</v>
      </c>
      <c r="I328" s="442"/>
      <c r="J328" s="443"/>
      <c r="K328" s="138"/>
    </row>
    <row r="329" spans="1:11" ht="15" customHeight="1">
      <c r="A329" s="12" t="s">
        <v>1250</v>
      </c>
      <c r="B329" s="223" t="s">
        <v>1255</v>
      </c>
      <c r="C329" s="5"/>
      <c r="D329" s="12" t="s">
        <v>249</v>
      </c>
      <c r="E329" s="13" t="s">
        <v>453</v>
      </c>
      <c r="F329" s="95">
        <v>0</v>
      </c>
      <c r="G329" s="95">
        <v>0</v>
      </c>
      <c r="H329" s="95">
        <v>0</v>
      </c>
      <c r="I329" s="442"/>
      <c r="J329" s="443"/>
      <c r="K329" s="138"/>
    </row>
    <row r="330" spans="1:11" ht="15" customHeight="1">
      <c r="A330" s="12" t="s">
        <v>1251</v>
      </c>
      <c r="B330" s="223" t="s">
        <v>1256</v>
      </c>
      <c r="C330" s="5"/>
      <c r="D330" s="12" t="s">
        <v>249</v>
      </c>
      <c r="E330" s="13" t="s">
        <v>453</v>
      </c>
      <c r="F330" s="95">
        <v>0</v>
      </c>
      <c r="G330" s="95">
        <v>0</v>
      </c>
      <c r="H330" s="95">
        <v>0</v>
      </c>
      <c r="I330" s="442"/>
      <c r="J330" s="443"/>
      <c r="K330" s="138"/>
    </row>
    <row r="331" spans="1:11" ht="15" customHeight="1">
      <c r="A331" s="12" t="s">
        <v>1252</v>
      </c>
      <c r="B331" s="223" t="s">
        <v>1257</v>
      </c>
      <c r="C331" s="5"/>
      <c r="D331" s="12" t="s">
        <v>249</v>
      </c>
      <c r="E331" s="13" t="s">
        <v>453</v>
      </c>
      <c r="F331" s="95">
        <v>0</v>
      </c>
      <c r="G331" s="95">
        <v>0</v>
      </c>
      <c r="H331" s="95">
        <v>0</v>
      </c>
      <c r="I331" s="442"/>
      <c r="J331" s="443"/>
      <c r="K331" s="138"/>
    </row>
    <row r="332" spans="1:11" ht="15" customHeight="1">
      <c r="A332" s="12" t="s">
        <v>1337</v>
      </c>
      <c r="B332" s="223" t="s">
        <v>1258</v>
      </c>
      <c r="C332" s="5"/>
      <c r="D332" s="12" t="s">
        <v>249</v>
      </c>
      <c r="E332" s="13" t="s">
        <v>453</v>
      </c>
      <c r="F332" s="95">
        <v>0</v>
      </c>
      <c r="G332" s="95">
        <v>0</v>
      </c>
      <c r="H332" s="95">
        <v>0</v>
      </c>
      <c r="I332" s="442"/>
      <c r="J332" s="443"/>
      <c r="K332" s="138"/>
    </row>
    <row r="333" spans="1:11" ht="12" customHeight="1">
      <c r="A333" s="7"/>
      <c r="B333" s="7"/>
      <c r="C333" s="6" t="s">
        <v>44</v>
      </c>
      <c r="D333" s="16" t="s">
        <v>45</v>
      </c>
      <c r="E333" s="7"/>
      <c r="F333" s="92"/>
      <c r="G333" s="92"/>
      <c r="H333" s="92"/>
      <c r="I333" s="269"/>
      <c r="J333" s="270"/>
      <c r="K333" s="139"/>
    </row>
    <row r="334" spans="1:11" ht="36">
      <c r="A334" s="266" t="s">
        <v>436</v>
      </c>
      <c r="B334" s="7"/>
      <c r="C334" s="6"/>
      <c r="D334" s="16"/>
      <c r="E334" s="7"/>
      <c r="F334" s="92"/>
      <c r="G334" s="92"/>
      <c r="H334" s="92"/>
      <c r="I334" s="269"/>
      <c r="J334" s="270"/>
      <c r="K334" s="139"/>
    </row>
    <row r="335" spans="1:11" ht="15" customHeight="1">
      <c r="A335" s="223" t="s">
        <v>430</v>
      </c>
      <c r="B335" s="12" t="s">
        <v>437</v>
      </c>
      <c r="C335" s="5"/>
      <c r="D335" s="12" t="s">
        <v>33</v>
      </c>
      <c r="E335" s="314">
        <f>'2.3.комм услуги'!WA60</f>
        <v>13.21618904</v>
      </c>
      <c r="F335" s="311">
        <f>'2.3.комм услуги'!WC60</f>
        <v>759.01</v>
      </c>
      <c r="G335" s="319">
        <f t="shared" ref="G335:G348" si="25">F335</f>
        <v>759.01</v>
      </c>
      <c r="H335" s="319">
        <f t="shared" ref="H335:H348" si="26">F335</f>
        <v>759.01</v>
      </c>
      <c r="I335" s="821" t="s">
        <v>638</v>
      </c>
      <c r="J335" s="822"/>
      <c r="K335" s="138"/>
    </row>
    <row r="336" spans="1:11" ht="15" customHeight="1">
      <c r="A336" s="223" t="s">
        <v>422</v>
      </c>
      <c r="B336" s="12" t="s">
        <v>440</v>
      </c>
      <c r="C336" s="5"/>
      <c r="D336" s="12" t="s">
        <v>33</v>
      </c>
      <c r="E336" s="314">
        <f>'2.3.комм услуги'!WA61</f>
        <v>13.21615351</v>
      </c>
      <c r="F336" s="311">
        <f>'2.3.комм услуги'!WC61</f>
        <v>759</v>
      </c>
      <c r="G336" s="319">
        <f t="shared" si="25"/>
        <v>759</v>
      </c>
      <c r="H336" s="319">
        <f t="shared" si="26"/>
        <v>759</v>
      </c>
      <c r="I336" s="821" t="s">
        <v>638</v>
      </c>
      <c r="J336" s="822"/>
      <c r="K336" s="138"/>
    </row>
    <row r="337" spans="1:11" ht="15" customHeight="1">
      <c r="A337" s="223" t="s">
        <v>712</v>
      </c>
      <c r="B337" s="12" t="s">
        <v>437</v>
      </c>
      <c r="C337" s="5"/>
      <c r="D337" s="12" t="s">
        <v>33</v>
      </c>
      <c r="E337" s="314">
        <f>'2.3.комм услуги'!WA62</f>
        <v>13.20391304</v>
      </c>
      <c r="F337" s="311">
        <f>'2.3.комм услуги'!WC62</f>
        <v>758.3</v>
      </c>
      <c r="G337" s="319">
        <f t="shared" si="25"/>
        <v>758.3</v>
      </c>
      <c r="H337" s="319">
        <f t="shared" si="26"/>
        <v>758.3</v>
      </c>
      <c r="I337" s="821" t="s">
        <v>638</v>
      </c>
      <c r="J337" s="822"/>
      <c r="K337" s="138"/>
    </row>
    <row r="338" spans="1:11" ht="30" customHeight="1">
      <c r="A338" s="223" t="s">
        <v>423</v>
      </c>
      <c r="B338" s="12" t="s">
        <v>440</v>
      </c>
      <c r="C338" s="5"/>
      <c r="D338" s="12" t="s">
        <v>33</v>
      </c>
      <c r="E338" s="314">
        <f>'2.3.комм услуги'!WA63</f>
        <v>13.218207550000001</v>
      </c>
      <c r="F338" s="311">
        <f>'2.3.комм услуги'!WC63</f>
        <v>759.12</v>
      </c>
      <c r="G338" s="319">
        <f t="shared" si="25"/>
        <v>759.12</v>
      </c>
      <c r="H338" s="319">
        <f t="shared" si="26"/>
        <v>759.12</v>
      </c>
      <c r="I338" s="821" t="s">
        <v>638</v>
      </c>
      <c r="J338" s="822"/>
      <c r="K338" s="138"/>
    </row>
    <row r="339" spans="1:11" ht="15" customHeight="1">
      <c r="A339" s="223" t="s">
        <v>424</v>
      </c>
      <c r="B339" s="12" t="s">
        <v>440</v>
      </c>
      <c r="C339" s="5"/>
      <c r="D339" s="12" t="s">
        <v>33</v>
      </c>
      <c r="E339" s="314">
        <f>'2.3.комм услуги'!WA64</f>
        <v>13.2204908</v>
      </c>
      <c r="F339" s="311">
        <f>'2.3.комм услуги'!WC64</f>
        <v>759.25</v>
      </c>
      <c r="G339" s="319">
        <f t="shared" si="25"/>
        <v>759.25</v>
      </c>
      <c r="H339" s="319">
        <f t="shared" si="26"/>
        <v>759.25</v>
      </c>
      <c r="I339" s="821" t="s">
        <v>638</v>
      </c>
      <c r="J339" s="822"/>
      <c r="K339" s="138"/>
    </row>
    <row r="340" spans="1:11" ht="15" customHeight="1">
      <c r="A340" s="88" t="s">
        <v>425</v>
      </c>
      <c r="B340" s="88" t="s">
        <v>439</v>
      </c>
      <c r="C340" s="5"/>
      <c r="D340" s="12" t="s">
        <v>33</v>
      </c>
      <c r="E340" s="314">
        <f>'2.3.комм услуги'!WA65</f>
        <v>0</v>
      </c>
      <c r="F340" s="311">
        <f>'2.3.комм услуги'!WC65</f>
        <v>0</v>
      </c>
      <c r="G340" s="319">
        <f t="shared" si="25"/>
        <v>0</v>
      </c>
      <c r="H340" s="319">
        <f t="shared" si="26"/>
        <v>0</v>
      </c>
      <c r="I340" s="821" t="s">
        <v>638</v>
      </c>
      <c r="J340" s="822"/>
      <c r="K340" s="138"/>
    </row>
    <row r="341" spans="1:11" ht="15" customHeight="1">
      <c r="A341" s="94" t="s">
        <v>426</v>
      </c>
      <c r="B341" s="94" t="s">
        <v>439</v>
      </c>
      <c r="C341" s="5"/>
      <c r="D341" s="12" t="s">
        <v>33</v>
      </c>
      <c r="E341" s="314">
        <f>'2.3.комм услуги'!WA66</f>
        <v>13.216636830000001</v>
      </c>
      <c r="F341" s="311">
        <f>'2.3.комм услуги'!WC66</f>
        <v>759.03</v>
      </c>
      <c r="G341" s="319">
        <f t="shared" si="25"/>
        <v>759.03</v>
      </c>
      <c r="H341" s="319">
        <f t="shared" si="26"/>
        <v>759.03</v>
      </c>
      <c r="I341" s="821" t="s">
        <v>638</v>
      </c>
      <c r="J341" s="822"/>
      <c r="K341" s="138"/>
    </row>
    <row r="342" spans="1:11" ht="15" customHeight="1">
      <c r="A342" s="94" t="s">
        <v>431</v>
      </c>
      <c r="B342" s="94" t="s">
        <v>438</v>
      </c>
      <c r="C342" s="5"/>
      <c r="D342" s="12" t="s">
        <v>33</v>
      </c>
      <c r="E342" s="314">
        <f>'2.3.комм услуги'!WA67</f>
        <v>0</v>
      </c>
      <c r="F342" s="311">
        <f>'2.3.комм услуги'!WC67</f>
        <v>0</v>
      </c>
      <c r="G342" s="319">
        <f t="shared" si="25"/>
        <v>0</v>
      </c>
      <c r="H342" s="319">
        <f t="shared" si="26"/>
        <v>0</v>
      </c>
      <c r="I342" s="821" t="s">
        <v>638</v>
      </c>
      <c r="J342" s="822"/>
      <c r="K342" s="138"/>
    </row>
    <row r="343" spans="1:11" ht="15" customHeight="1">
      <c r="A343" s="94" t="s">
        <v>427</v>
      </c>
      <c r="B343" s="94" t="s">
        <v>439</v>
      </c>
      <c r="C343" s="5"/>
      <c r="D343" s="12" t="s">
        <v>33</v>
      </c>
      <c r="E343" s="314">
        <f>'2.3.комм услуги'!WA68</f>
        <v>13.221232880000001</v>
      </c>
      <c r="F343" s="311">
        <f>'2.3.комм услуги'!WC68</f>
        <v>759.3</v>
      </c>
      <c r="G343" s="319">
        <f t="shared" si="25"/>
        <v>759.3</v>
      </c>
      <c r="H343" s="319">
        <f t="shared" si="26"/>
        <v>759.3</v>
      </c>
      <c r="I343" s="821" t="s">
        <v>638</v>
      </c>
      <c r="J343" s="822"/>
      <c r="K343" s="138"/>
    </row>
    <row r="344" spans="1:11" ht="15" customHeight="1">
      <c r="A344" s="88" t="s">
        <v>432</v>
      </c>
      <c r="B344" s="88" t="s">
        <v>437</v>
      </c>
      <c r="C344" s="5"/>
      <c r="D344" s="12" t="s">
        <v>33</v>
      </c>
      <c r="E344" s="314">
        <f>'2.3.комм услуги'!WA69</f>
        <v>0</v>
      </c>
      <c r="F344" s="311">
        <f>'2.3.комм услуги'!WC69</f>
        <v>0</v>
      </c>
      <c r="G344" s="319">
        <f t="shared" si="25"/>
        <v>0</v>
      </c>
      <c r="H344" s="319">
        <f t="shared" si="26"/>
        <v>0</v>
      </c>
      <c r="I344" s="821" t="s">
        <v>638</v>
      </c>
      <c r="J344" s="822"/>
      <c r="K344" s="138"/>
    </row>
    <row r="345" spans="1:11" ht="15" customHeight="1">
      <c r="A345" s="94" t="s">
        <v>428</v>
      </c>
      <c r="B345" s="94" t="s">
        <v>440</v>
      </c>
      <c r="C345" s="5"/>
      <c r="D345" s="12" t="s">
        <v>33</v>
      </c>
      <c r="E345" s="314">
        <f>'2.3.комм услуги'!WA70</f>
        <v>13.18461538</v>
      </c>
      <c r="F345" s="311">
        <f>'2.3.комм услуги'!WC70</f>
        <v>757.19</v>
      </c>
      <c r="G345" s="319">
        <f t="shared" si="25"/>
        <v>757.19</v>
      </c>
      <c r="H345" s="319">
        <f t="shared" si="26"/>
        <v>757.19</v>
      </c>
      <c r="I345" s="821" t="s">
        <v>638</v>
      </c>
      <c r="J345" s="822"/>
      <c r="K345" s="138"/>
    </row>
    <row r="346" spans="1:11" ht="15" customHeight="1">
      <c r="A346" s="88" t="s">
        <v>433</v>
      </c>
      <c r="B346" s="88" t="s">
        <v>437</v>
      </c>
      <c r="C346" s="5"/>
      <c r="D346" s="12" t="s">
        <v>33</v>
      </c>
      <c r="E346" s="314">
        <f>'2.3.комм услуги'!WA71</f>
        <v>0</v>
      </c>
      <c r="F346" s="311">
        <f>'2.3.комм услуги'!WC71</f>
        <v>0</v>
      </c>
      <c r="G346" s="319">
        <f t="shared" si="25"/>
        <v>0</v>
      </c>
      <c r="H346" s="319">
        <f t="shared" si="26"/>
        <v>0</v>
      </c>
      <c r="I346" s="821" t="s">
        <v>638</v>
      </c>
      <c r="J346" s="822"/>
      <c r="K346" s="138"/>
    </row>
    <row r="347" spans="1:11" ht="15" customHeight="1">
      <c r="A347" s="94" t="s">
        <v>429</v>
      </c>
      <c r="B347" s="94" t="s">
        <v>440</v>
      </c>
      <c r="C347" s="5"/>
      <c r="D347" s="12" t="s">
        <v>33</v>
      </c>
      <c r="E347" s="314">
        <f>'2.3.комм услуги'!WA72</f>
        <v>13.21678161</v>
      </c>
      <c r="F347" s="311">
        <f>'2.3.комм услуги'!WC72</f>
        <v>759.04</v>
      </c>
      <c r="G347" s="319">
        <f t="shared" si="25"/>
        <v>759.04</v>
      </c>
      <c r="H347" s="319">
        <f t="shared" si="26"/>
        <v>759.04</v>
      </c>
      <c r="I347" s="821" t="s">
        <v>638</v>
      </c>
      <c r="J347" s="822"/>
      <c r="K347" s="138"/>
    </row>
    <row r="348" spans="1:11" ht="15" customHeight="1">
      <c r="A348" s="223" t="s">
        <v>1248</v>
      </c>
      <c r="B348" s="12" t="s">
        <v>1253</v>
      </c>
      <c r="C348" s="5"/>
      <c r="D348" s="12" t="s">
        <v>33</v>
      </c>
      <c r="E348" s="314">
        <f>'2.3.комм услуги'!WA73</f>
        <v>13.19357143</v>
      </c>
      <c r="F348" s="311">
        <f>'2.3.комм услуги'!WC73</f>
        <v>757.71</v>
      </c>
      <c r="G348" s="319">
        <f t="shared" si="25"/>
        <v>757.71</v>
      </c>
      <c r="H348" s="319">
        <f t="shared" si="26"/>
        <v>757.71</v>
      </c>
      <c r="I348" s="821" t="s">
        <v>638</v>
      </c>
      <c r="J348" s="822"/>
      <c r="K348" s="138"/>
    </row>
    <row r="349" spans="1:11">
      <c r="A349" s="266" t="s">
        <v>441</v>
      </c>
      <c r="B349" s="7"/>
      <c r="C349" s="6"/>
      <c r="D349" s="16"/>
      <c r="E349" s="7"/>
      <c r="F349" s="92"/>
      <c r="G349" s="92"/>
      <c r="H349" s="92"/>
      <c r="I349" s="269"/>
      <c r="J349" s="270"/>
      <c r="K349" s="139"/>
    </row>
    <row r="350" spans="1:11" ht="15" customHeight="1">
      <c r="A350" s="12" t="s">
        <v>910</v>
      </c>
      <c r="B350" s="12" t="s">
        <v>442</v>
      </c>
      <c r="C350" s="5"/>
      <c r="D350" s="12" t="s">
        <v>249</v>
      </c>
      <c r="E350" s="13" t="s">
        <v>453</v>
      </c>
      <c r="F350" s="95">
        <v>0</v>
      </c>
      <c r="G350" s="95">
        <v>0</v>
      </c>
      <c r="H350" s="95">
        <v>0</v>
      </c>
      <c r="I350" s="409"/>
      <c r="J350" s="410"/>
      <c r="K350" s="138"/>
    </row>
    <row r="351" spans="1:11" ht="15" customHeight="1">
      <c r="A351" s="12" t="s">
        <v>911</v>
      </c>
      <c r="B351" s="12" t="s">
        <v>443</v>
      </c>
      <c r="C351" s="5"/>
      <c r="D351" s="12" t="s">
        <v>249</v>
      </c>
      <c r="E351" s="13" t="s">
        <v>453</v>
      </c>
      <c r="F351" s="95">
        <v>0</v>
      </c>
      <c r="G351" s="95">
        <v>0</v>
      </c>
      <c r="H351" s="95">
        <v>0</v>
      </c>
      <c r="I351" s="409"/>
      <c r="J351" s="410"/>
      <c r="K351" s="138"/>
    </row>
    <row r="352" spans="1:11" ht="15" customHeight="1">
      <c r="A352" s="12" t="s">
        <v>912</v>
      </c>
      <c r="B352" s="12" t="s">
        <v>444</v>
      </c>
      <c r="C352" s="5"/>
      <c r="D352" s="12" t="s">
        <v>249</v>
      </c>
      <c r="E352" s="13" t="s">
        <v>453</v>
      </c>
      <c r="F352" s="95">
        <v>0</v>
      </c>
      <c r="G352" s="95">
        <v>0</v>
      </c>
      <c r="H352" s="95">
        <v>0</v>
      </c>
      <c r="I352" s="409"/>
      <c r="J352" s="410"/>
      <c r="K352" s="138"/>
    </row>
    <row r="353" spans="1:11" ht="15" customHeight="1">
      <c r="A353" s="12" t="s">
        <v>1120</v>
      </c>
      <c r="B353" s="12" t="s">
        <v>445</v>
      </c>
      <c r="C353" s="5"/>
      <c r="D353" s="12" t="s">
        <v>249</v>
      </c>
      <c r="E353" s="13" t="s">
        <v>453</v>
      </c>
      <c r="F353" s="95">
        <v>0</v>
      </c>
      <c r="G353" s="95">
        <v>0</v>
      </c>
      <c r="H353" s="95">
        <v>0</v>
      </c>
      <c r="I353" s="409"/>
      <c r="J353" s="410"/>
      <c r="K353" s="138"/>
    </row>
    <row r="354" spans="1:11" ht="15" customHeight="1">
      <c r="A354" s="12" t="s">
        <v>1335</v>
      </c>
      <c r="B354" s="12" t="s">
        <v>446</v>
      </c>
      <c r="C354" s="5"/>
      <c r="D354" s="12" t="s">
        <v>249</v>
      </c>
      <c r="E354" s="13" t="s">
        <v>453</v>
      </c>
      <c r="F354" s="95">
        <v>0</v>
      </c>
      <c r="G354" s="95">
        <v>0</v>
      </c>
      <c r="H354" s="95">
        <v>0</v>
      </c>
      <c r="I354" s="409"/>
      <c r="J354" s="410"/>
      <c r="K354" s="138"/>
    </row>
    <row r="355" spans="1:11" ht="15" customHeight="1">
      <c r="A355" s="94" t="s">
        <v>914</v>
      </c>
      <c r="B355" s="94" t="s">
        <v>447</v>
      </c>
      <c r="C355" s="5"/>
      <c r="D355" s="12" t="s">
        <v>249</v>
      </c>
      <c r="E355" s="13" t="s">
        <v>453</v>
      </c>
      <c r="F355" s="95">
        <v>0</v>
      </c>
      <c r="G355" s="95">
        <v>0</v>
      </c>
      <c r="H355" s="95">
        <v>0</v>
      </c>
      <c r="I355" s="409"/>
      <c r="J355" s="410"/>
      <c r="K355" s="138"/>
    </row>
    <row r="356" spans="1:11" ht="15" customHeight="1">
      <c r="A356" s="94" t="s">
        <v>915</v>
      </c>
      <c r="B356" s="94" t="s">
        <v>448</v>
      </c>
      <c r="C356" s="5"/>
      <c r="D356" s="12" t="s">
        <v>249</v>
      </c>
      <c r="E356" s="13" t="s">
        <v>453</v>
      </c>
      <c r="F356" s="95">
        <v>0</v>
      </c>
      <c r="G356" s="95">
        <v>0</v>
      </c>
      <c r="H356" s="95">
        <v>0</v>
      </c>
      <c r="I356" s="409"/>
      <c r="J356" s="410"/>
      <c r="K356" s="138"/>
    </row>
    <row r="357" spans="1:11" ht="15" customHeight="1">
      <c r="A357" s="94" t="s">
        <v>916</v>
      </c>
      <c r="B357" s="94" t="s">
        <v>449</v>
      </c>
      <c r="C357" s="5"/>
      <c r="D357" s="12" t="s">
        <v>249</v>
      </c>
      <c r="E357" s="13" t="s">
        <v>453</v>
      </c>
      <c r="F357" s="95">
        <v>0</v>
      </c>
      <c r="G357" s="95">
        <v>0</v>
      </c>
      <c r="H357" s="95">
        <v>0</v>
      </c>
      <c r="I357" s="409"/>
      <c r="J357" s="410"/>
      <c r="K357" s="138"/>
    </row>
    <row r="358" spans="1:11" ht="15" customHeight="1">
      <c r="A358" s="94" t="s">
        <v>1121</v>
      </c>
      <c r="B358" s="94" t="s">
        <v>450</v>
      </c>
      <c r="C358" s="5"/>
      <c r="D358" s="12" t="s">
        <v>249</v>
      </c>
      <c r="E358" s="13" t="s">
        <v>453</v>
      </c>
      <c r="F358" s="95">
        <v>0</v>
      </c>
      <c r="G358" s="95">
        <v>0</v>
      </c>
      <c r="H358" s="95">
        <v>0</v>
      </c>
      <c r="I358" s="409"/>
      <c r="J358" s="410"/>
      <c r="K358" s="138"/>
    </row>
    <row r="359" spans="1:11" ht="15" customHeight="1">
      <c r="A359" s="94" t="s">
        <v>1336</v>
      </c>
      <c r="B359" s="94" t="s">
        <v>451</v>
      </c>
      <c r="C359" s="5"/>
      <c r="D359" s="12" t="s">
        <v>249</v>
      </c>
      <c r="E359" s="13" t="s">
        <v>453</v>
      </c>
      <c r="F359" s="95">
        <v>0</v>
      </c>
      <c r="G359" s="95">
        <v>0</v>
      </c>
      <c r="H359" s="95">
        <v>0</v>
      </c>
      <c r="I359" s="409"/>
      <c r="J359" s="410"/>
      <c r="K359" s="138"/>
    </row>
    <row r="360" spans="1:11" ht="15" customHeight="1">
      <c r="A360" s="12" t="s">
        <v>1249</v>
      </c>
      <c r="B360" s="223" t="s">
        <v>1254</v>
      </c>
      <c r="C360" s="5"/>
      <c r="D360" s="12" t="s">
        <v>249</v>
      </c>
      <c r="E360" s="13" t="s">
        <v>453</v>
      </c>
      <c r="F360" s="95">
        <v>0</v>
      </c>
      <c r="G360" s="95">
        <v>0</v>
      </c>
      <c r="H360" s="95">
        <v>0</v>
      </c>
      <c r="I360" s="442"/>
      <c r="J360" s="443"/>
      <c r="K360" s="138"/>
    </row>
    <row r="361" spans="1:11" ht="15" customHeight="1">
      <c r="A361" s="12" t="s">
        <v>1250</v>
      </c>
      <c r="B361" s="223" t="s">
        <v>1255</v>
      </c>
      <c r="C361" s="5"/>
      <c r="D361" s="12" t="s">
        <v>249</v>
      </c>
      <c r="E361" s="13" t="s">
        <v>453</v>
      </c>
      <c r="F361" s="95">
        <v>0</v>
      </c>
      <c r="G361" s="95">
        <v>0</v>
      </c>
      <c r="H361" s="95">
        <v>0</v>
      </c>
      <c r="I361" s="442"/>
      <c r="J361" s="443"/>
      <c r="K361" s="138"/>
    </row>
    <row r="362" spans="1:11" ht="15" customHeight="1">
      <c r="A362" s="12" t="s">
        <v>1251</v>
      </c>
      <c r="B362" s="223" t="s">
        <v>1256</v>
      </c>
      <c r="C362" s="5"/>
      <c r="D362" s="12" t="s">
        <v>249</v>
      </c>
      <c r="E362" s="13" t="s">
        <v>453</v>
      </c>
      <c r="F362" s="95">
        <v>0</v>
      </c>
      <c r="G362" s="95">
        <v>0</v>
      </c>
      <c r="H362" s="95">
        <v>0</v>
      </c>
      <c r="I362" s="442"/>
      <c r="J362" s="443"/>
      <c r="K362" s="138"/>
    </row>
    <row r="363" spans="1:11" ht="15" customHeight="1">
      <c r="A363" s="12" t="s">
        <v>1252</v>
      </c>
      <c r="B363" s="223" t="s">
        <v>1257</v>
      </c>
      <c r="C363" s="5"/>
      <c r="D363" s="12" t="s">
        <v>249</v>
      </c>
      <c r="E363" s="13" t="s">
        <v>453</v>
      </c>
      <c r="F363" s="95">
        <v>0</v>
      </c>
      <c r="G363" s="95">
        <v>0</v>
      </c>
      <c r="H363" s="95">
        <v>0</v>
      </c>
      <c r="I363" s="442"/>
      <c r="J363" s="443"/>
      <c r="K363" s="138"/>
    </row>
    <row r="364" spans="1:11" ht="15" customHeight="1">
      <c r="A364" s="12" t="s">
        <v>1337</v>
      </c>
      <c r="B364" s="223" t="s">
        <v>1258</v>
      </c>
      <c r="C364" s="5"/>
      <c r="D364" s="12" t="s">
        <v>249</v>
      </c>
      <c r="E364" s="13" t="s">
        <v>453</v>
      </c>
      <c r="F364" s="95">
        <v>0</v>
      </c>
      <c r="G364" s="95">
        <v>0</v>
      </c>
      <c r="H364" s="95">
        <v>0</v>
      </c>
      <c r="I364" s="442"/>
      <c r="J364" s="443"/>
      <c r="K364" s="138"/>
    </row>
    <row r="365" spans="1:11" ht="12" customHeight="1">
      <c r="A365" s="7"/>
      <c r="B365" s="7"/>
      <c r="C365" s="6" t="s">
        <v>46</v>
      </c>
      <c r="D365" s="16" t="s">
        <v>47</v>
      </c>
      <c r="E365" s="7"/>
      <c r="F365" s="92"/>
      <c r="G365" s="92"/>
      <c r="H365" s="92"/>
      <c r="I365" s="269"/>
      <c r="J365" s="270"/>
      <c r="K365" s="139"/>
    </row>
    <row r="366" spans="1:11" ht="36">
      <c r="A366" s="266" t="s">
        <v>436</v>
      </c>
      <c r="B366" s="7"/>
      <c r="C366" s="6"/>
      <c r="D366" s="16"/>
      <c r="E366" s="7"/>
      <c r="F366" s="92"/>
      <c r="G366" s="92"/>
      <c r="H366" s="92"/>
      <c r="I366" s="269"/>
      <c r="J366" s="270"/>
      <c r="K366" s="139"/>
    </row>
    <row r="367" spans="1:11" ht="15" customHeight="1">
      <c r="A367" s="223" t="s">
        <v>430</v>
      </c>
      <c r="B367" s="12" t="s">
        <v>437</v>
      </c>
      <c r="C367" s="5"/>
      <c r="D367" s="12" t="s">
        <v>33</v>
      </c>
      <c r="E367" s="314">
        <f>'2.3.комм услуги'!WA76</f>
        <v>13.21618904</v>
      </c>
      <c r="F367" s="311">
        <f>'2.3.комм услуги'!WC76</f>
        <v>504.59</v>
      </c>
      <c r="G367" s="319">
        <f t="shared" ref="G367:G380" si="27">F367</f>
        <v>504.59</v>
      </c>
      <c r="H367" s="319">
        <f t="shared" ref="H367:H380" si="28">F367</f>
        <v>504.59</v>
      </c>
      <c r="I367" s="821" t="s">
        <v>638</v>
      </c>
      <c r="J367" s="822"/>
      <c r="K367" s="138"/>
    </row>
    <row r="368" spans="1:11" ht="15" customHeight="1">
      <c r="A368" s="223" t="s">
        <v>422</v>
      </c>
      <c r="B368" s="12" t="s">
        <v>440</v>
      </c>
      <c r="C368" s="5"/>
      <c r="D368" s="12" t="s">
        <v>33</v>
      </c>
      <c r="E368" s="314">
        <f>'2.3.комм услуги'!WA77</f>
        <v>13.21615351</v>
      </c>
      <c r="F368" s="311">
        <f>'2.3.комм услуги'!WC77</f>
        <v>504.59</v>
      </c>
      <c r="G368" s="319">
        <f t="shared" si="27"/>
        <v>504.59</v>
      </c>
      <c r="H368" s="319">
        <f t="shared" si="28"/>
        <v>504.59</v>
      </c>
      <c r="I368" s="821" t="s">
        <v>638</v>
      </c>
      <c r="J368" s="822"/>
      <c r="K368" s="138"/>
    </row>
    <row r="369" spans="1:11" ht="15" customHeight="1">
      <c r="A369" s="223" t="s">
        <v>712</v>
      </c>
      <c r="B369" s="12" t="s">
        <v>437</v>
      </c>
      <c r="C369" s="5"/>
      <c r="D369" s="12" t="s">
        <v>33</v>
      </c>
      <c r="E369" s="314">
        <f>'2.3.комм услуги'!WA78</f>
        <v>13.20391304</v>
      </c>
      <c r="F369" s="311">
        <f>'2.3.комм услуги'!WC78</f>
        <v>504.13</v>
      </c>
      <c r="G369" s="319">
        <f t="shared" si="27"/>
        <v>504.13</v>
      </c>
      <c r="H369" s="319">
        <f t="shared" si="28"/>
        <v>504.13</v>
      </c>
      <c r="I369" s="821" t="s">
        <v>638</v>
      </c>
      <c r="J369" s="822"/>
      <c r="K369" s="138"/>
    </row>
    <row r="370" spans="1:11" ht="30" customHeight="1">
      <c r="A370" s="223" t="s">
        <v>423</v>
      </c>
      <c r="B370" s="12" t="s">
        <v>440</v>
      </c>
      <c r="C370" s="5"/>
      <c r="D370" s="12" t="s">
        <v>33</v>
      </c>
      <c r="E370" s="314">
        <f>'2.3.комм услуги'!WA79</f>
        <v>13.218207550000001</v>
      </c>
      <c r="F370" s="311">
        <f>'2.3.комм услуги'!WC79</f>
        <v>504.67</v>
      </c>
      <c r="G370" s="319">
        <f t="shared" si="27"/>
        <v>504.67</v>
      </c>
      <c r="H370" s="319">
        <f t="shared" si="28"/>
        <v>504.67</v>
      </c>
      <c r="I370" s="821" t="s">
        <v>638</v>
      </c>
      <c r="J370" s="822"/>
      <c r="K370" s="138"/>
    </row>
    <row r="371" spans="1:11" ht="15" customHeight="1">
      <c r="A371" s="223" t="s">
        <v>424</v>
      </c>
      <c r="B371" s="12" t="s">
        <v>440</v>
      </c>
      <c r="C371" s="5"/>
      <c r="D371" s="12" t="s">
        <v>33</v>
      </c>
      <c r="E371" s="314">
        <f>'2.3.комм услуги'!WA80</f>
        <v>13.2204908</v>
      </c>
      <c r="F371" s="311">
        <f>'2.3.комм услуги'!WC80</f>
        <v>504.76</v>
      </c>
      <c r="G371" s="319">
        <f t="shared" si="27"/>
        <v>504.76</v>
      </c>
      <c r="H371" s="319">
        <f t="shared" si="28"/>
        <v>504.76</v>
      </c>
      <c r="I371" s="821" t="s">
        <v>638</v>
      </c>
      <c r="J371" s="822"/>
      <c r="K371" s="138"/>
    </row>
    <row r="372" spans="1:11" ht="15" customHeight="1">
      <c r="A372" s="88" t="s">
        <v>425</v>
      </c>
      <c r="B372" s="88" t="s">
        <v>439</v>
      </c>
      <c r="C372" s="5"/>
      <c r="D372" s="12" t="s">
        <v>33</v>
      </c>
      <c r="E372" s="314">
        <f>'2.3.комм услуги'!WA81</f>
        <v>0</v>
      </c>
      <c r="F372" s="311">
        <f>'2.3.комм услуги'!WC81</f>
        <v>0</v>
      </c>
      <c r="G372" s="319">
        <f t="shared" si="27"/>
        <v>0</v>
      </c>
      <c r="H372" s="319">
        <f t="shared" si="28"/>
        <v>0</v>
      </c>
      <c r="I372" s="821" t="s">
        <v>638</v>
      </c>
      <c r="J372" s="822"/>
      <c r="K372" s="138"/>
    </row>
    <row r="373" spans="1:11" ht="15" customHeight="1">
      <c r="A373" s="94" t="s">
        <v>426</v>
      </c>
      <c r="B373" s="94" t="s">
        <v>439</v>
      </c>
      <c r="C373" s="5"/>
      <c r="D373" s="12" t="s">
        <v>33</v>
      </c>
      <c r="E373" s="314">
        <f>'2.3.комм услуги'!WA82</f>
        <v>13.216636830000001</v>
      </c>
      <c r="F373" s="311">
        <f>'2.3.комм услуги'!WC82</f>
        <v>504.61</v>
      </c>
      <c r="G373" s="319">
        <f t="shared" si="27"/>
        <v>504.61</v>
      </c>
      <c r="H373" s="319">
        <f t="shared" si="28"/>
        <v>504.61</v>
      </c>
      <c r="I373" s="821" t="s">
        <v>638</v>
      </c>
      <c r="J373" s="822"/>
      <c r="K373" s="138"/>
    </row>
    <row r="374" spans="1:11" ht="15" customHeight="1">
      <c r="A374" s="94" t="s">
        <v>431</v>
      </c>
      <c r="B374" s="94" t="s">
        <v>438</v>
      </c>
      <c r="C374" s="5"/>
      <c r="D374" s="12" t="s">
        <v>33</v>
      </c>
      <c r="E374" s="314">
        <f>'2.3.комм услуги'!WA83</f>
        <v>0</v>
      </c>
      <c r="F374" s="311">
        <f>'2.3.комм услуги'!WC83</f>
        <v>0</v>
      </c>
      <c r="G374" s="319">
        <f t="shared" si="27"/>
        <v>0</v>
      </c>
      <c r="H374" s="319">
        <f t="shared" si="28"/>
        <v>0</v>
      </c>
      <c r="I374" s="821" t="s">
        <v>638</v>
      </c>
      <c r="J374" s="822"/>
      <c r="K374" s="138"/>
    </row>
    <row r="375" spans="1:11" ht="15" customHeight="1">
      <c r="A375" s="94" t="s">
        <v>427</v>
      </c>
      <c r="B375" s="94" t="s">
        <v>439</v>
      </c>
      <c r="C375" s="5"/>
      <c r="D375" s="12" t="s">
        <v>33</v>
      </c>
      <c r="E375" s="314">
        <f>'2.3.комм услуги'!WA84</f>
        <v>13.221232880000001</v>
      </c>
      <c r="F375" s="311">
        <f>'2.3.комм услуги'!WC84</f>
        <v>504.79</v>
      </c>
      <c r="G375" s="319">
        <f t="shared" si="27"/>
        <v>504.79</v>
      </c>
      <c r="H375" s="319">
        <f t="shared" si="28"/>
        <v>504.79</v>
      </c>
      <c r="I375" s="821" t="s">
        <v>638</v>
      </c>
      <c r="J375" s="822"/>
      <c r="K375" s="138"/>
    </row>
    <row r="376" spans="1:11" ht="15" customHeight="1">
      <c r="A376" s="88" t="s">
        <v>432</v>
      </c>
      <c r="B376" s="88" t="s">
        <v>437</v>
      </c>
      <c r="C376" s="5"/>
      <c r="D376" s="12" t="s">
        <v>33</v>
      </c>
      <c r="E376" s="314">
        <f>'2.3.комм услуги'!WA85</f>
        <v>0</v>
      </c>
      <c r="F376" s="311">
        <f>'2.3.комм услуги'!WC85</f>
        <v>0</v>
      </c>
      <c r="G376" s="319">
        <f t="shared" si="27"/>
        <v>0</v>
      </c>
      <c r="H376" s="319">
        <f t="shared" si="28"/>
        <v>0</v>
      </c>
      <c r="I376" s="821" t="s">
        <v>638</v>
      </c>
      <c r="J376" s="822"/>
      <c r="K376" s="138"/>
    </row>
    <row r="377" spans="1:11" ht="15" customHeight="1">
      <c r="A377" s="94" t="s">
        <v>428</v>
      </c>
      <c r="B377" s="94" t="s">
        <v>440</v>
      </c>
      <c r="C377" s="5"/>
      <c r="D377" s="12" t="s">
        <v>33</v>
      </c>
      <c r="E377" s="314">
        <f>'2.3.комм услуги'!WA86</f>
        <v>13.18461538</v>
      </c>
      <c r="F377" s="311">
        <f>'2.3.комм услуги'!WC86</f>
        <v>503.39</v>
      </c>
      <c r="G377" s="319">
        <f t="shared" si="27"/>
        <v>503.39</v>
      </c>
      <c r="H377" s="319">
        <f t="shared" si="28"/>
        <v>503.39</v>
      </c>
      <c r="I377" s="821" t="s">
        <v>638</v>
      </c>
      <c r="J377" s="822"/>
      <c r="K377" s="138"/>
    </row>
    <row r="378" spans="1:11" ht="15" customHeight="1">
      <c r="A378" s="88" t="s">
        <v>433</v>
      </c>
      <c r="B378" s="88" t="s">
        <v>437</v>
      </c>
      <c r="C378" s="5"/>
      <c r="D378" s="12" t="s">
        <v>33</v>
      </c>
      <c r="E378" s="314">
        <f>'2.3.комм услуги'!WA87</f>
        <v>0</v>
      </c>
      <c r="F378" s="311">
        <f>'2.3.комм услуги'!WC87</f>
        <v>0</v>
      </c>
      <c r="G378" s="319">
        <f t="shared" si="27"/>
        <v>0</v>
      </c>
      <c r="H378" s="319">
        <f t="shared" si="28"/>
        <v>0</v>
      </c>
      <c r="I378" s="821" t="s">
        <v>638</v>
      </c>
      <c r="J378" s="822"/>
      <c r="K378" s="138"/>
    </row>
    <row r="379" spans="1:11" ht="15" customHeight="1">
      <c r="A379" s="94" t="s">
        <v>429</v>
      </c>
      <c r="B379" s="94" t="s">
        <v>440</v>
      </c>
      <c r="C379" s="5"/>
      <c r="D379" s="12" t="s">
        <v>33</v>
      </c>
      <c r="E379" s="314">
        <f>'2.3.комм услуги'!WA88</f>
        <v>13.21678161</v>
      </c>
      <c r="F379" s="311">
        <f>'2.3.комм услуги'!WC88</f>
        <v>504.62</v>
      </c>
      <c r="G379" s="319">
        <f t="shared" si="27"/>
        <v>504.62</v>
      </c>
      <c r="H379" s="319">
        <f t="shared" si="28"/>
        <v>504.62</v>
      </c>
      <c r="I379" s="821" t="s">
        <v>638</v>
      </c>
      <c r="J379" s="822"/>
      <c r="K379" s="138"/>
    </row>
    <row r="380" spans="1:11" ht="15" customHeight="1">
      <c r="A380" s="223" t="s">
        <v>1248</v>
      </c>
      <c r="B380" s="12" t="s">
        <v>1253</v>
      </c>
      <c r="C380" s="5"/>
      <c r="D380" s="12" t="s">
        <v>33</v>
      </c>
      <c r="E380" s="314">
        <f>'2.3.комм услуги'!WA89</f>
        <v>13.19357143</v>
      </c>
      <c r="F380" s="311">
        <f>'2.3.комм услуги'!WC89</f>
        <v>503.73</v>
      </c>
      <c r="G380" s="319">
        <f t="shared" si="27"/>
        <v>503.73</v>
      </c>
      <c r="H380" s="319">
        <f t="shared" si="28"/>
        <v>503.73</v>
      </c>
      <c r="I380" s="821" t="s">
        <v>638</v>
      </c>
      <c r="J380" s="822"/>
      <c r="K380" s="138"/>
    </row>
    <row r="381" spans="1:11">
      <c r="A381" s="266" t="s">
        <v>441</v>
      </c>
      <c r="B381" s="7"/>
      <c r="C381" s="6"/>
      <c r="D381" s="16"/>
      <c r="E381" s="7"/>
      <c r="F381" s="92"/>
      <c r="G381" s="92"/>
      <c r="H381" s="92"/>
      <c r="I381" s="269"/>
      <c r="J381" s="270"/>
      <c r="K381" s="139"/>
    </row>
    <row r="382" spans="1:11" ht="15" customHeight="1">
      <c r="A382" s="12" t="s">
        <v>910</v>
      </c>
      <c r="B382" s="12" t="s">
        <v>442</v>
      </c>
      <c r="C382" s="5"/>
      <c r="D382" s="12" t="s">
        <v>249</v>
      </c>
      <c r="E382" s="13" t="s">
        <v>453</v>
      </c>
      <c r="F382" s="95">
        <v>0</v>
      </c>
      <c r="G382" s="95">
        <v>0</v>
      </c>
      <c r="H382" s="95">
        <v>0</v>
      </c>
      <c r="I382" s="409"/>
      <c r="J382" s="410"/>
      <c r="K382" s="138"/>
    </row>
    <row r="383" spans="1:11" ht="15" customHeight="1">
      <c r="A383" s="12" t="s">
        <v>911</v>
      </c>
      <c r="B383" s="12" t="s">
        <v>443</v>
      </c>
      <c r="C383" s="5"/>
      <c r="D383" s="12" t="s">
        <v>249</v>
      </c>
      <c r="E383" s="13" t="s">
        <v>453</v>
      </c>
      <c r="F383" s="95">
        <v>0</v>
      </c>
      <c r="G383" s="95">
        <v>0</v>
      </c>
      <c r="H383" s="95">
        <v>0</v>
      </c>
      <c r="I383" s="409"/>
      <c r="J383" s="410"/>
      <c r="K383" s="138"/>
    </row>
    <row r="384" spans="1:11" ht="15" customHeight="1">
      <c r="A384" s="12" t="s">
        <v>912</v>
      </c>
      <c r="B384" s="12" t="s">
        <v>444</v>
      </c>
      <c r="C384" s="5"/>
      <c r="D384" s="12" t="s">
        <v>249</v>
      </c>
      <c r="E384" s="13" t="s">
        <v>453</v>
      </c>
      <c r="F384" s="95">
        <v>0</v>
      </c>
      <c r="G384" s="95">
        <v>0</v>
      </c>
      <c r="H384" s="95">
        <v>0</v>
      </c>
      <c r="I384" s="409"/>
      <c r="J384" s="410"/>
      <c r="K384" s="138"/>
    </row>
    <row r="385" spans="1:11" ht="15" customHeight="1">
      <c r="A385" s="12" t="s">
        <v>1120</v>
      </c>
      <c r="B385" s="12" t="s">
        <v>445</v>
      </c>
      <c r="C385" s="5"/>
      <c r="D385" s="12" t="s">
        <v>249</v>
      </c>
      <c r="E385" s="13" t="s">
        <v>453</v>
      </c>
      <c r="F385" s="95">
        <v>0</v>
      </c>
      <c r="G385" s="95">
        <v>0</v>
      </c>
      <c r="H385" s="95">
        <v>0</v>
      </c>
      <c r="I385" s="409"/>
      <c r="J385" s="410"/>
      <c r="K385" s="138"/>
    </row>
    <row r="386" spans="1:11" ht="15" customHeight="1">
      <c r="A386" s="12" t="s">
        <v>1335</v>
      </c>
      <c r="B386" s="12" t="s">
        <v>446</v>
      </c>
      <c r="C386" s="5"/>
      <c r="D386" s="12" t="s">
        <v>249</v>
      </c>
      <c r="E386" s="13" t="s">
        <v>453</v>
      </c>
      <c r="F386" s="95">
        <v>0</v>
      </c>
      <c r="G386" s="95">
        <v>0</v>
      </c>
      <c r="H386" s="95">
        <v>0</v>
      </c>
      <c r="I386" s="409"/>
      <c r="J386" s="410"/>
      <c r="K386" s="138"/>
    </row>
    <row r="387" spans="1:11" ht="15" customHeight="1">
      <c r="A387" s="94" t="s">
        <v>914</v>
      </c>
      <c r="B387" s="94" t="s">
        <v>447</v>
      </c>
      <c r="C387" s="5"/>
      <c r="D387" s="12" t="s">
        <v>249</v>
      </c>
      <c r="E387" s="13" t="s">
        <v>453</v>
      </c>
      <c r="F387" s="95">
        <v>0</v>
      </c>
      <c r="G387" s="95">
        <v>0</v>
      </c>
      <c r="H387" s="95">
        <v>0</v>
      </c>
      <c r="I387" s="409"/>
      <c r="J387" s="410"/>
      <c r="K387" s="138"/>
    </row>
    <row r="388" spans="1:11" ht="15" customHeight="1">
      <c r="A388" s="94" t="s">
        <v>915</v>
      </c>
      <c r="B388" s="94" t="s">
        <v>448</v>
      </c>
      <c r="C388" s="5"/>
      <c r="D388" s="12" t="s">
        <v>249</v>
      </c>
      <c r="E388" s="13" t="s">
        <v>453</v>
      </c>
      <c r="F388" s="95">
        <v>0</v>
      </c>
      <c r="G388" s="95">
        <v>0</v>
      </c>
      <c r="H388" s="95">
        <v>0</v>
      </c>
      <c r="I388" s="409"/>
      <c r="J388" s="410"/>
      <c r="K388" s="138"/>
    </row>
    <row r="389" spans="1:11" ht="15" customHeight="1">
      <c r="A389" s="94" t="s">
        <v>916</v>
      </c>
      <c r="B389" s="94" t="s">
        <v>449</v>
      </c>
      <c r="C389" s="5"/>
      <c r="D389" s="12" t="s">
        <v>249</v>
      </c>
      <c r="E389" s="13" t="s">
        <v>453</v>
      </c>
      <c r="F389" s="95">
        <v>0</v>
      </c>
      <c r="G389" s="95">
        <v>0</v>
      </c>
      <c r="H389" s="95">
        <v>0</v>
      </c>
      <c r="I389" s="409"/>
      <c r="J389" s="410"/>
      <c r="K389" s="138"/>
    </row>
    <row r="390" spans="1:11" ht="15" customHeight="1">
      <c r="A390" s="94" t="s">
        <v>1121</v>
      </c>
      <c r="B390" s="94" t="s">
        <v>450</v>
      </c>
      <c r="C390" s="5"/>
      <c r="D390" s="12" t="s">
        <v>249</v>
      </c>
      <c r="E390" s="13" t="s">
        <v>453</v>
      </c>
      <c r="F390" s="95">
        <v>0</v>
      </c>
      <c r="G390" s="95">
        <v>0</v>
      </c>
      <c r="H390" s="95">
        <v>0</v>
      </c>
      <c r="I390" s="409"/>
      <c r="J390" s="410"/>
      <c r="K390" s="138"/>
    </row>
    <row r="391" spans="1:11" ht="15" customHeight="1">
      <c r="A391" s="94" t="s">
        <v>1336</v>
      </c>
      <c r="B391" s="94" t="s">
        <v>451</v>
      </c>
      <c r="C391" s="5"/>
      <c r="D391" s="12" t="s">
        <v>249</v>
      </c>
      <c r="E391" s="13" t="s">
        <v>453</v>
      </c>
      <c r="F391" s="95">
        <v>0</v>
      </c>
      <c r="G391" s="95">
        <v>0</v>
      </c>
      <c r="H391" s="95">
        <v>0</v>
      </c>
      <c r="I391" s="409"/>
      <c r="J391" s="410"/>
      <c r="K391" s="138"/>
    </row>
    <row r="392" spans="1:11" ht="15" customHeight="1">
      <c r="A392" s="12" t="s">
        <v>1249</v>
      </c>
      <c r="B392" s="223" t="s">
        <v>1254</v>
      </c>
      <c r="C392" s="5"/>
      <c r="D392" s="12" t="s">
        <v>249</v>
      </c>
      <c r="E392" s="13" t="s">
        <v>453</v>
      </c>
      <c r="F392" s="95">
        <v>0</v>
      </c>
      <c r="G392" s="95">
        <v>0</v>
      </c>
      <c r="H392" s="95">
        <v>0</v>
      </c>
      <c r="I392" s="442"/>
      <c r="J392" s="443"/>
      <c r="K392" s="138"/>
    </row>
    <row r="393" spans="1:11" ht="15" customHeight="1">
      <c r="A393" s="12" t="s">
        <v>1250</v>
      </c>
      <c r="B393" s="223" t="s">
        <v>1255</v>
      </c>
      <c r="C393" s="5"/>
      <c r="D393" s="12" t="s">
        <v>249</v>
      </c>
      <c r="E393" s="13" t="s">
        <v>453</v>
      </c>
      <c r="F393" s="95">
        <v>0</v>
      </c>
      <c r="G393" s="95">
        <v>0</v>
      </c>
      <c r="H393" s="95">
        <v>0</v>
      </c>
      <c r="I393" s="442"/>
      <c r="J393" s="443"/>
      <c r="K393" s="138"/>
    </row>
    <row r="394" spans="1:11" ht="15" customHeight="1">
      <c r="A394" s="12" t="s">
        <v>1251</v>
      </c>
      <c r="B394" s="223" t="s">
        <v>1256</v>
      </c>
      <c r="C394" s="5"/>
      <c r="D394" s="12" t="s">
        <v>249</v>
      </c>
      <c r="E394" s="13" t="s">
        <v>453</v>
      </c>
      <c r="F394" s="95">
        <v>0</v>
      </c>
      <c r="G394" s="95">
        <v>0</v>
      </c>
      <c r="H394" s="95">
        <v>0</v>
      </c>
      <c r="I394" s="442"/>
      <c r="J394" s="443"/>
      <c r="K394" s="138"/>
    </row>
    <row r="395" spans="1:11" ht="15" customHeight="1">
      <c r="A395" s="12" t="s">
        <v>1252</v>
      </c>
      <c r="B395" s="223" t="s">
        <v>1257</v>
      </c>
      <c r="C395" s="5"/>
      <c r="D395" s="12" t="s">
        <v>249</v>
      </c>
      <c r="E395" s="13" t="s">
        <v>453</v>
      </c>
      <c r="F395" s="95">
        <v>0</v>
      </c>
      <c r="G395" s="95">
        <v>0</v>
      </c>
      <c r="H395" s="95">
        <v>0</v>
      </c>
      <c r="I395" s="442"/>
      <c r="J395" s="443"/>
      <c r="K395" s="138"/>
    </row>
    <row r="396" spans="1:11" ht="15" customHeight="1">
      <c r="A396" s="12" t="s">
        <v>1337</v>
      </c>
      <c r="B396" s="223" t="s">
        <v>1258</v>
      </c>
      <c r="C396" s="5"/>
      <c r="D396" s="12" t="s">
        <v>249</v>
      </c>
      <c r="E396" s="13" t="s">
        <v>453</v>
      </c>
      <c r="F396" s="95">
        <v>0</v>
      </c>
      <c r="G396" s="95">
        <v>0</v>
      </c>
      <c r="H396" s="95">
        <v>0</v>
      </c>
      <c r="I396" s="442"/>
      <c r="J396" s="443"/>
      <c r="K396" s="138"/>
    </row>
    <row r="397" spans="1:11" ht="12" customHeight="1">
      <c r="A397" s="7"/>
      <c r="B397" s="7"/>
      <c r="C397" s="6" t="s">
        <v>480</v>
      </c>
      <c r="D397" s="16" t="s">
        <v>1067</v>
      </c>
      <c r="E397" s="7"/>
      <c r="F397" s="92"/>
      <c r="G397" s="92"/>
      <c r="H397" s="92"/>
      <c r="I397" s="269"/>
      <c r="J397" s="270"/>
      <c r="K397" s="139"/>
    </row>
    <row r="398" spans="1:11" ht="36">
      <c r="A398" s="266" t="s">
        <v>436</v>
      </c>
      <c r="B398" s="7"/>
      <c r="C398" s="6"/>
      <c r="D398" s="16"/>
      <c r="E398" s="7"/>
      <c r="F398" s="92"/>
      <c r="G398" s="92"/>
      <c r="H398" s="92"/>
      <c r="I398" s="269"/>
      <c r="J398" s="270"/>
      <c r="K398" s="139"/>
    </row>
    <row r="399" spans="1:11" ht="15" customHeight="1">
      <c r="A399" s="223" t="s">
        <v>430</v>
      </c>
      <c r="B399" s="12" t="s">
        <v>437</v>
      </c>
      <c r="C399" s="5"/>
      <c r="D399" s="12" t="s">
        <v>33</v>
      </c>
      <c r="E399" s="314">
        <f>'2.3.комм услуги'!WA109</f>
        <v>0.74924082000000003</v>
      </c>
      <c r="F399" s="311">
        <f>'2.3.комм услуги'!WC109</f>
        <v>666.82</v>
      </c>
      <c r="G399" s="319">
        <f t="shared" ref="G399:G412" si="29">F399</f>
        <v>666.82</v>
      </c>
      <c r="H399" s="319">
        <f t="shared" ref="H399:H412" si="30">F399</f>
        <v>666.82</v>
      </c>
      <c r="I399" s="821" t="s">
        <v>638</v>
      </c>
      <c r="J399" s="822"/>
      <c r="K399" s="138"/>
    </row>
    <row r="400" spans="1:11" ht="15" customHeight="1">
      <c r="A400" s="223" t="s">
        <v>422</v>
      </c>
      <c r="B400" s="12" t="s">
        <v>440</v>
      </c>
      <c r="C400" s="5"/>
      <c r="D400" s="12" t="s">
        <v>33</v>
      </c>
      <c r="E400" s="314">
        <f>'2.3.комм услуги'!WA110</f>
        <v>0.74923788000000002</v>
      </c>
      <c r="F400" s="311">
        <f>'2.3.комм услуги'!WC110</f>
        <v>666.82</v>
      </c>
      <c r="G400" s="319">
        <f t="shared" si="29"/>
        <v>666.82</v>
      </c>
      <c r="H400" s="319">
        <f t="shared" si="30"/>
        <v>666.82</v>
      </c>
      <c r="I400" s="821" t="s">
        <v>638</v>
      </c>
      <c r="J400" s="822"/>
      <c r="K400" s="138"/>
    </row>
    <row r="401" spans="1:11" ht="15" customHeight="1">
      <c r="A401" s="223" t="s">
        <v>712</v>
      </c>
      <c r="B401" s="12" t="s">
        <v>437</v>
      </c>
      <c r="C401" s="5"/>
      <c r="D401" s="12" t="s">
        <v>33</v>
      </c>
      <c r="E401" s="314">
        <f>'2.3.комм услуги'!WA111</f>
        <v>0.74847825999999995</v>
      </c>
      <c r="F401" s="311">
        <f>'2.3.комм услуги'!WC111</f>
        <v>666.15</v>
      </c>
      <c r="G401" s="319">
        <f t="shared" si="29"/>
        <v>666.15</v>
      </c>
      <c r="H401" s="319">
        <f t="shared" si="30"/>
        <v>666.15</v>
      </c>
      <c r="I401" s="821" t="s">
        <v>638</v>
      </c>
      <c r="J401" s="822"/>
      <c r="K401" s="138"/>
    </row>
    <row r="402" spans="1:11" ht="30" customHeight="1">
      <c r="A402" s="223" t="s">
        <v>423</v>
      </c>
      <c r="B402" s="12" t="s">
        <v>440</v>
      </c>
      <c r="C402" s="5"/>
      <c r="D402" s="12" t="s">
        <v>33</v>
      </c>
      <c r="E402" s="314">
        <f>'2.3.комм услуги'!WA112</f>
        <v>0.74933961999999998</v>
      </c>
      <c r="F402" s="311">
        <f>'2.3.комм услуги'!WC112</f>
        <v>666.91</v>
      </c>
      <c r="G402" s="319">
        <f t="shared" si="29"/>
        <v>666.91</v>
      </c>
      <c r="H402" s="319">
        <f t="shared" si="30"/>
        <v>666.91</v>
      </c>
      <c r="I402" s="821" t="s">
        <v>638</v>
      </c>
      <c r="J402" s="822"/>
      <c r="K402" s="138"/>
    </row>
    <row r="403" spans="1:11" ht="15" customHeight="1">
      <c r="A403" s="223" t="s">
        <v>424</v>
      </c>
      <c r="B403" s="12" t="s">
        <v>440</v>
      </c>
      <c r="C403" s="5"/>
      <c r="D403" s="12" t="s">
        <v>33</v>
      </c>
      <c r="E403" s="314">
        <f>'2.3.комм услуги'!WA113</f>
        <v>0.74950919999999999</v>
      </c>
      <c r="F403" s="311">
        <f>'2.3.комм услуги'!WC113</f>
        <v>667.06</v>
      </c>
      <c r="G403" s="319">
        <f t="shared" si="29"/>
        <v>667.06</v>
      </c>
      <c r="H403" s="319">
        <f t="shared" si="30"/>
        <v>667.06</v>
      </c>
      <c r="I403" s="821" t="s">
        <v>638</v>
      </c>
      <c r="J403" s="822"/>
      <c r="K403" s="138"/>
    </row>
    <row r="404" spans="1:11" ht="15" customHeight="1">
      <c r="A404" s="88" t="s">
        <v>425</v>
      </c>
      <c r="B404" s="88" t="s">
        <v>439</v>
      </c>
      <c r="C404" s="5"/>
      <c r="D404" s="12" t="s">
        <v>33</v>
      </c>
      <c r="E404" s="314">
        <f>'2.3.комм услуги'!WA114</f>
        <v>0</v>
      </c>
      <c r="F404" s="311">
        <f>'2.3.комм услуги'!WC114</f>
        <v>0</v>
      </c>
      <c r="G404" s="319">
        <f t="shared" si="29"/>
        <v>0</v>
      </c>
      <c r="H404" s="319">
        <f t="shared" si="30"/>
        <v>0</v>
      </c>
      <c r="I404" s="821" t="s">
        <v>638</v>
      </c>
      <c r="J404" s="822"/>
      <c r="K404" s="138"/>
    </row>
    <row r="405" spans="1:11" ht="15" customHeight="1">
      <c r="A405" s="94" t="s">
        <v>426</v>
      </c>
      <c r="B405" s="94" t="s">
        <v>439</v>
      </c>
      <c r="C405" s="5"/>
      <c r="D405" s="12" t="s">
        <v>33</v>
      </c>
      <c r="E405" s="314">
        <f>'2.3.комм услуги'!WA115</f>
        <v>0.74927109999999997</v>
      </c>
      <c r="F405" s="311">
        <f>'2.3.комм услуги'!WC115</f>
        <v>666.85</v>
      </c>
      <c r="G405" s="319">
        <f t="shared" si="29"/>
        <v>666.85</v>
      </c>
      <c r="H405" s="319">
        <f t="shared" si="30"/>
        <v>666.85</v>
      </c>
      <c r="I405" s="821" t="s">
        <v>638</v>
      </c>
      <c r="J405" s="822"/>
      <c r="K405" s="138"/>
    </row>
    <row r="406" spans="1:11" ht="15" customHeight="1">
      <c r="A406" s="94" t="s">
        <v>431</v>
      </c>
      <c r="B406" s="94" t="s">
        <v>438</v>
      </c>
      <c r="C406" s="5"/>
      <c r="D406" s="12" t="s">
        <v>33</v>
      </c>
      <c r="E406" s="314">
        <f>'2.3.комм услуги'!WA116</f>
        <v>0</v>
      </c>
      <c r="F406" s="311">
        <f>'2.3.комм услуги'!WC116</f>
        <v>0</v>
      </c>
      <c r="G406" s="319">
        <f t="shared" si="29"/>
        <v>0</v>
      </c>
      <c r="H406" s="319">
        <f t="shared" si="30"/>
        <v>0</v>
      </c>
      <c r="I406" s="821" t="s">
        <v>638</v>
      </c>
      <c r="J406" s="822"/>
      <c r="K406" s="138"/>
    </row>
    <row r="407" spans="1:11" ht="15" customHeight="1">
      <c r="A407" s="94" t="s">
        <v>427</v>
      </c>
      <c r="B407" s="94" t="s">
        <v>439</v>
      </c>
      <c r="C407" s="5"/>
      <c r="D407" s="12" t="s">
        <v>33</v>
      </c>
      <c r="E407" s="314">
        <f>'2.3.комм услуги'!WA117</f>
        <v>0.74958904000000004</v>
      </c>
      <c r="F407" s="311">
        <f>'2.3.комм услуги'!WC117</f>
        <v>667.13</v>
      </c>
      <c r="G407" s="319">
        <f t="shared" si="29"/>
        <v>667.13</v>
      </c>
      <c r="H407" s="319">
        <f t="shared" si="30"/>
        <v>667.13</v>
      </c>
      <c r="I407" s="821" t="s">
        <v>638</v>
      </c>
      <c r="J407" s="822"/>
      <c r="K407" s="138"/>
    </row>
    <row r="408" spans="1:11" ht="15" customHeight="1">
      <c r="A408" s="88" t="s">
        <v>432</v>
      </c>
      <c r="B408" s="88" t="s">
        <v>437</v>
      </c>
      <c r="C408" s="5"/>
      <c r="D408" s="12" t="s">
        <v>33</v>
      </c>
      <c r="E408" s="314">
        <f>'2.3.комм услуги'!WA118</f>
        <v>0</v>
      </c>
      <c r="F408" s="311">
        <f>'2.3.комм услуги'!WC118</f>
        <v>0</v>
      </c>
      <c r="G408" s="319">
        <f t="shared" si="29"/>
        <v>0</v>
      </c>
      <c r="H408" s="319">
        <f t="shared" si="30"/>
        <v>0</v>
      </c>
      <c r="I408" s="821" t="s">
        <v>638</v>
      </c>
      <c r="J408" s="822"/>
      <c r="K408" s="138"/>
    </row>
    <row r="409" spans="1:11" ht="15" customHeight="1">
      <c r="A409" s="94" t="s">
        <v>428</v>
      </c>
      <c r="B409" s="94" t="s">
        <v>440</v>
      </c>
      <c r="C409" s="5"/>
      <c r="D409" s="12" t="s">
        <v>33</v>
      </c>
      <c r="E409" s="314">
        <f>'2.3.комм услуги'!WA119</f>
        <v>0.74769231000000003</v>
      </c>
      <c r="F409" s="311">
        <f>'2.3.комм услуги'!WC119</f>
        <v>665.45</v>
      </c>
      <c r="G409" s="319">
        <f t="shared" si="29"/>
        <v>665.45</v>
      </c>
      <c r="H409" s="319">
        <f t="shared" si="30"/>
        <v>665.45</v>
      </c>
      <c r="I409" s="821" t="s">
        <v>638</v>
      </c>
      <c r="J409" s="822"/>
      <c r="K409" s="138"/>
    </row>
    <row r="410" spans="1:11" ht="15" customHeight="1">
      <c r="A410" s="88" t="s">
        <v>433</v>
      </c>
      <c r="B410" s="88" t="s">
        <v>437</v>
      </c>
      <c r="C410" s="5"/>
      <c r="D410" s="12" t="s">
        <v>33</v>
      </c>
      <c r="E410" s="314">
        <f>'2.3.комм услуги'!WA120</f>
        <v>0</v>
      </c>
      <c r="F410" s="311">
        <f>'2.3.комм услуги'!WC120</f>
        <v>0</v>
      </c>
      <c r="G410" s="319">
        <f t="shared" si="29"/>
        <v>0</v>
      </c>
      <c r="H410" s="319">
        <f t="shared" si="30"/>
        <v>0</v>
      </c>
      <c r="I410" s="821" t="s">
        <v>638</v>
      </c>
      <c r="J410" s="822"/>
      <c r="K410" s="138"/>
    </row>
    <row r="411" spans="1:11" ht="15" customHeight="1">
      <c r="A411" s="94" t="s">
        <v>429</v>
      </c>
      <c r="B411" s="94" t="s">
        <v>440</v>
      </c>
      <c r="C411" s="5"/>
      <c r="D411" s="12" t="s">
        <v>33</v>
      </c>
      <c r="E411" s="314">
        <f>'2.3.комм услуги'!WA121</f>
        <v>0.74931033999999996</v>
      </c>
      <c r="F411" s="311">
        <f>'2.3.комм услуги'!WC121</f>
        <v>666.89</v>
      </c>
      <c r="G411" s="319">
        <f t="shared" si="29"/>
        <v>666.89</v>
      </c>
      <c r="H411" s="319">
        <f t="shared" si="30"/>
        <v>666.89</v>
      </c>
      <c r="I411" s="821" t="s">
        <v>638</v>
      </c>
      <c r="J411" s="822"/>
      <c r="K411" s="138"/>
    </row>
    <row r="412" spans="1:11" ht="15" customHeight="1">
      <c r="A412" s="223" t="s">
        <v>1248</v>
      </c>
      <c r="B412" s="12" t="s">
        <v>1253</v>
      </c>
      <c r="C412" s="5"/>
      <c r="D412" s="12" t="s">
        <v>33</v>
      </c>
      <c r="E412" s="314">
        <f>'2.3.комм услуги'!WA122</f>
        <v>0.74785714000000003</v>
      </c>
      <c r="F412" s="311">
        <f>'2.3.комм услуги'!WC122</f>
        <v>665.59</v>
      </c>
      <c r="G412" s="319">
        <f t="shared" si="29"/>
        <v>665.59</v>
      </c>
      <c r="H412" s="319">
        <f t="shared" si="30"/>
        <v>665.59</v>
      </c>
      <c r="I412" s="821" t="s">
        <v>638</v>
      </c>
      <c r="J412" s="822"/>
      <c r="K412" s="138"/>
    </row>
    <row r="413" spans="1:11">
      <c r="A413" s="266" t="s">
        <v>441</v>
      </c>
      <c r="B413" s="7"/>
      <c r="C413" s="6"/>
      <c r="D413" s="16"/>
      <c r="E413" s="7"/>
      <c r="F413" s="92"/>
      <c r="G413" s="92"/>
      <c r="H413" s="92"/>
      <c r="I413" s="269"/>
      <c r="J413" s="270"/>
      <c r="K413" s="139"/>
    </row>
    <row r="414" spans="1:11" ht="15" customHeight="1">
      <c r="A414" s="12" t="s">
        <v>910</v>
      </c>
      <c r="B414" s="12" t="s">
        <v>442</v>
      </c>
      <c r="C414" s="5"/>
      <c r="D414" s="12" t="s">
        <v>249</v>
      </c>
      <c r="E414" s="13" t="s">
        <v>453</v>
      </c>
      <c r="F414" s="95">
        <v>0</v>
      </c>
      <c r="G414" s="95">
        <v>0</v>
      </c>
      <c r="H414" s="95">
        <v>0</v>
      </c>
      <c r="I414" s="409"/>
      <c r="J414" s="410"/>
      <c r="K414" s="138"/>
    </row>
    <row r="415" spans="1:11" ht="15" customHeight="1">
      <c r="A415" s="12" t="s">
        <v>911</v>
      </c>
      <c r="B415" s="12" t="s">
        <v>443</v>
      </c>
      <c r="C415" s="5"/>
      <c r="D415" s="12" t="s">
        <v>249</v>
      </c>
      <c r="E415" s="13" t="s">
        <v>453</v>
      </c>
      <c r="F415" s="95">
        <v>0</v>
      </c>
      <c r="G415" s="95">
        <v>0</v>
      </c>
      <c r="H415" s="95">
        <v>0</v>
      </c>
      <c r="I415" s="409"/>
      <c r="J415" s="410"/>
      <c r="K415" s="138"/>
    </row>
    <row r="416" spans="1:11" ht="15" customHeight="1">
      <c r="A416" s="12" t="s">
        <v>912</v>
      </c>
      <c r="B416" s="12" t="s">
        <v>444</v>
      </c>
      <c r="C416" s="5"/>
      <c r="D416" s="12" t="s">
        <v>249</v>
      </c>
      <c r="E416" s="13" t="s">
        <v>453</v>
      </c>
      <c r="F416" s="95">
        <v>0</v>
      </c>
      <c r="G416" s="95">
        <v>0</v>
      </c>
      <c r="H416" s="95">
        <v>0</v>
      </c>
      <c r="I416" s="409"/>
      <c r="J416" s="410"/>
      <c r="K416" s="138"/>
    </row>
    <row r="417" spans="1:11" ht="15" customHeight="1">
      <c r="A417" s="12" t="s">
        <v>1120</v>
      </c>
      <c r="B417" s="12" t="s">
        <v>445</v>
      </c>
      <c r="C417" s="5"/>
      <c r="D417" s="12" t="s">
        <v>249</v>
      </c>
      <c r="E417" s="13" t="s">
        <v>453</v>
      </c>
      <c r="F417" s="95">
        <v>0</v>
      </c>
      <c r="G417" s="95">
        <v>0</v>
      </c>
      <c r="H417" s="95">
        <v>0</v>
      </c>
      <c r="I417" s="409"/>
      <c r="J417" s="410"/>
      <c r="K417" s="138"/>
    </row>
    <row r="418" spans="1:11" ht="15" customHeight="1">
      <c r="A418" s="12" t="s">
        <v>1335</v>
      </c>
      <c r="B418" s="12" t="s">
        <v>446</v>
      </c>
      <c r="C418" s="5"/>
      <c r="D418" s="12" t="s">
        <v>249</v>
      </c>
      <c r="E418" s="13" t="s">
        <v>453</v>
      </c>
      <c r="F418" s="95">
        <v>0</v>
      </c>
      <c r="G418" s="95">
        <v>0</v>
      </c>
      <c r="H418" s="95">
        <v>0</v>
      </c>
      <c r="I418" s="409"/>
      <c r="J418" s="410"/>
      <c r="K418" s="138"/>
    </row>
    <row r="419" spans="1:11" ht="15" customHeight="1">
      <c r="A419" s="94" t="s">
        <v>914</v>
      </c>
      <c r="B419" s="94" t="s">
        <v>447</v>
      </c>
      <c r="C419" s="5"/>
      <c r="D419" s="12" t="s">
        <v>249</v>
      </c>
      <c r="E419" s="13" t="s">
        <v>453</v>
      </c>
      <c r="F419" s="95">
        <v>0</v>
      </c>
      <c r="G419" s="95">
        <v>0</v>
      </c>
      <c r="H419" s="95">
        <v>0</v>
      </c>
      <c r="I419" s="409"/>
      <c r="J419" s="410"/>
      <c r="K419" s="138"/>
    </row>
    <row r="420" spans="1:11" ht="15" customHeight="1">
      <c r="A420" s="94" t="s">
        <v>915</v>
      </c>
      <c r="B420" s="94" t="s">
        <v>448</v>
      </c>
      <c r="C420" s="5"/>
      <c r="D420" s="12" t="s">
        <v>249</v>
      </c>
      <c r="E420" s="13" t="s">
        <v>453</v>
      </c>
      <c r="F420" s="95">
        <v>0</v>
      </c>
      <c r="G420" s="95">
        <v>0</v>
      </c>
      <c r="H420" s="95">
        <v>0</v>
      </c>
      <c r="I420" s="409"/>
      <c r="J420" s="410"/>
      <c r="K420" s="138"/>
    </row>
    <row r="421" spans="1:11" ht="15" customHeight="1">
      <c r="A421" s="94" t="s">
        <v>916</v>
      </c>
      <c r="B421" s="94" t="s">
        <v>449</v>
      </c>
      <c r="C421" s="5"/>
      <c r="D421" s="12" t="s">
        <v>249</v>
      </c>
      <c r="E421" s="13" t="s">
        <v>453</v>
      </c>
      <c r="F421" s="95">
        <v>0</v>
      </c>
      <c r="G421" s="95">
        <v>0</v>
      </c>
      <c r="H421" s="95">
        <v>0</v>
      </c>
      <c r="I421" s="409"/>
      <c r="J421" s="410"/>
      <c r="K421" s="138"/>
    </row>
    <row r="422" spans="1:11" ht="15" customHeight="1">
      <c r="A422" s="94" t="s">
        <v>1121</v>
      </c>
      <c r="B422" s="94" t="s">
        <v>450</v>
      </c>
      <c r="C422" s="5"/>
      <c r="D422" s="12" t="s">
        <v>249</v>
      </c>
      <c r="E422" s="13" t="s">
        <v>453</v>
      </c>
      <c r="F422" s="95">
        <v>0</v>
      </c>
      <c r="G422" s="95">
        <v>0</v>
      </c>
      <c r="H422" s="95">
        <v>0</v>
      </c>
      <c r="I422" s="409"/>
      <c r="J422" s="410"/>
      <c r="K422" s="138"/>
    </row>
    <row r="423" spans="1:11" ht="15" customHeight="1">
      <c r="A423" s="94" t="s">
        <v>1336</v>
      </c>
      <c r="B423" s="94" t="s">
        <v>451</v>
      </c>
      <c r="C423" s="5"/>
      <c r="D423" s="12" t="s">
        <v>249</v>
      </c>
      <c r="E423" s="13" t="s">
        <v>453</v>
      </c>
      <c r="F423" s="95">
        <v>0</v>
      </c>
      <c r="G423" s="95">
        <v>0</v>
      </c>
      <c r="H423" s="95">
        <v>0</v>
      </c>
      <c r="I423" s="409"/>
      <c r="J423" s="410"/>
      <c r="K423" s="138"/>
    </row>
    <row r="424" spans="1:11" ht="15" customHeight="1">
      <c r="A424" s="12" t="s">
        <v>1249</v>
      </c>
      <c r="B424" s="223" t="s">
        <v>1254</v>
      </c>
      <c r="C424" s="5"/>
      <c r="D424" s="12" t="s">
        <v>249</v>
      </c>
      <c r="E424" s="13" t="s">
        <v>453</v>
      </c>
      <c r="F424" s="95">
        <v>0</v>
      </c>
      <c r="G424" s="95">
        <v>0</v>
      </c>
      <c r="H424" s="95">
        <v>0</v>
      </c>
      <c r="I424" s="442"/>
      <c r="J424" s="443"/>
      <c r="K424" s="138"/>
    </row>
    <row r="425" spans="1:11" ht="15" customHeight="1">
      <c r="A425" s="12" t="s">
        <v>1250</v>
      </c>
      <c r="B425" s="223" t="s">
        <v>1255</v>
      </c>
      <c r="C425" s="5"/>
      <c r="D425" s="12" t="s">
        <v>249</v>
      </c>
      <c r="E425" s="13" t="s">
        <v>453</v>
      </c>
      <c r="F425" s="95">
        <v>0</v>
      </c>
      <c r="G425" s="95">
        <v>0</v>
      </c>
      <c r="H425" s="95">
        <v>0</v>
      </c>
      <c r="I425" s="442"/>
      <c r="J425" s="443"/>
      <c r="K425" s="138"/>
    </row>
    <row r="426" spans="1:11" ht="15" customHeight="1">
      <c r="A426" s="12" t="s">
        <v>1251</v>
      </c>
      <c r="B426" s="223" t="s">
        <v>1256</v>
      </c>
      <c r="C426" s="5"/>
      <c r="D426" s="12" t="s">
        <v>249</v>
      </c>
      <c r="E426" s="13" t="s">
        <v>453</v>
      </c>
      <c r="F426" s="95">
        <v>0</v>
      </c>
      <c r="G426" s="95">
        <v>0</v>
      </c>
      <c r="H426" s="95">
        <v>0</v>
      </c>
      <c r="I426" s="442"/>
      <c r="J426" s="443"/>
      <c r="K426" s="138"/>
    </row>
    <row r="427" spans="1:11" ht="15" customHeight="1">
      <c r="A427" s="12" t="s">
        <v>1252</v>
      </c>
      <c r="B427" s="223" t="s">
        <v>1257</v>
      </c>
      <c r="C427" s="5"/>
      <c r="D427" s="12" t="s">
        <v>249</v>
      </c>
      <c r="E427" s="13" t="s">
        <v>453</v>
      </c>
      <c r="F427" s="95">
        <v>0</v>
      </c>
      <c r="G427" s="95">
        <v>0</v>
      </c>
      <c r="H427" s="95">
        <v>0</v>
      </c>
      <c r="I427" s="442"/>
      <c r="J427" s="443"/>
      <c r="K427" s="138"/>
    </row>
    <row r="428" spans="1:11" ht="15" customHeight="1">
      <c r="A428" s="12" t="s">
        <v>1337</v>
      </c>
      <c r="B428" s="223" t="s">
        <v>1258</v>
      </c>
      <c r="C428" s="5"/>
      <c r="D428" s="12" t="s">
        <v>249</v>
      </c>
      <c r="E428" s="13" t="s">
        <v>453</v>
      </c>
      <c r="F428" s="95">
        <v>0</v>
      </c>
      <c r="G428" s="95">
        <v>0</v>
      </c>
      <c r="H428" s="95">
        <v>0</v>
      </c>
      <c r="I428" s="442"/>
      <c r="J428" s="443"/>
      <c r="K428" s="138"/>
    </row>
    <row r="429" spans="1:11" ht="26.25" customHeight="1">
      <c r="A429" s="96"/>
      <c r="B429" s="96"/>
      <c r="C429" s="102" t="s">
        <v>15</v>
      </c>
      <c r="D429" s="103" t="s">
        <v>16</v>
      </c>
      <c r="E429" s="103"/>
      <c r="F429" s="105"/>
      <c r="G429" s="105"/>
      <c r="H429" s="105"/>
      <c r="I429" s="279"/>
      <c r="J429" s="280"/>
      <c r="K429" s="149"/>
    </row>
    <row r="430" spans="1:11" ht="26.25" customHeight="1">
      <c r="A430" s="404" t="s">
        <v>436</v>
      </c>
      <c r="B430" s="96"/>
      <c r="C430" s="102"/>
      <c r="D430" s="103"/>
      <c r="E430" s="281"/>
      <c r="F430" s="105"/>
      <c r="G430" s="105"/>
      <c r="H430" s="105"/>
      <c r="I430" s="279"/>
      <c r="J430" s="280"/>
      <c r="K430" s="149"/>
    </row>
    <row r="431" spans="1:11" ht="26.25" customHeight="1">
      <c r="A431" s="223" t="s">
        <v>430</v>
      </c>
      <c r="B431" s="12" t="s">
        <v>437</v>
      </c>
      <c r="C431" s="5"/>
      <c r="D431" s="4" t="s">
        <v>261</v>
      </c>
      <c r="E431" s="832" t="s">
        <v>258</v>
      </c>
      <c r="F431" s="311">
        <f>'2.4.расчет прочих'!L282</f>
        <v>94</v>
      </c>
      <c r="G431" s="319">
        <f t="shared" ref="G431:G444" si="31">F431</f>
        <v>94</v>
      </c>
      <c r="H431" s="319">
        <f t="shared" ref="H431:H444" si="32">F431</f>
        <v>94</v>
      </c>
      <c r="I431" s="821" t="s">
        <v>639</v>
      </c>
      <c r="J431" s="822"/>
      <c r="K431" s="138"/>
    </row>
    <row r="432" spans="1:11" ht="24.75" customHeight="1">
      <c r="A432" s="223" t="s">
        <v>422</v>
      </c>
      <c r="B432" s="12" t="s">
        <v>440</v>
      </c>
      <c r="C432" s="5"/>
      <c r="D432" s="4" t="s">
        <v>261</v>
      </c>
      <c r="E432" s="833"/>
      <c r="F432" s="311">
        <f>'2.4.расчет прочих'!L283</f>
        <v>94</v>
      </c>
      <c r="G432" s="319">
        <f t="shared" si="31"/>
        <v>94</v>
      </c>
      <c r="H432" s="319">
        <f t="shared" si="32"/>
        <v>94</v>
      </c>
      <c r="I432" s="821" t="s">
        <v>639</v>
      </c>
      <c r="J432" s="822"/>
      <c r="K432" s="138"/>
    </row>
    <row r="433" spans="1:11" ht="24.75" customHeight="1">
      <c r="A433" s="223" t="s">
        <v>712</v>
      </c>
      <c r="B433" s="12" t="s">
        <v>437</v>
      </c>
      <c r="C433" s="5"/>
      <c r="D433" s="4" t="s">
        <v>261</v>
      </c>
      <c r="E433" s="833"/>
      <c r="F433" s="311">
        <f>'2.4.расчет прочих'!L284</f>
        <v>94</v>
      </c>
      <c r="G433" s="319">
        <f t="shared" si="31"/>
        <v>94</v>
      </c>
      <c r="H433" s="319">
        <f t="shared" si="32"/>
        <v>94</v>
      </c>
      <c r="I433" s="821" t="s">
        <v>639</v>
      </c>
      <c r="J433" s="822"/>
      <c r="K433" s="138"/>
    </row>
    <row r="434" spans="1:11" ht="26.25" customHeight="1">
      <c r="A434" s="223" t="s">
        <v>423</v>
      </c>
      <c r="B434" s="12" t="s">
        <v>440</v>
      </c>
      <c r="C434" s="5"/>
      <c r="D434" s="4" t="s">
        <v>261</v>
      </c>
      <c r="E434" s="833"/>
      <c r="F434" s="311">
        <f>'2.4.расчет прочих'!L285</f>
        <v>94</v>
      </c>
      <c r="G434" s="319">
        <f t="shared" si="31"/>
        <v>94</v>
      </c>
      <c r="H434" s="319">
        <f t="shared" si="32"/>
        <v>94</v>
      </c>
      <c r="I434" s="821" t="s">
        <v>639</v>
      </c>
      <c r="J434" s="822"/>
      <c r="K434" s="138"/>
    </row>
    <row r="435" spans="1:11" ht="27" customHeight="1">
      <c r="A435" s="223" t="s">
        <v>424</v>
      </c>
      <c r="B435" s="12" t="s">
        <v>440</v>
      </c>
      <c r="C435" s="5"/>
      <c r="D435" s="4" t="s">
        <v>261</v>
      </c>
      <c r="E435" s="833"/>
      <c r="F435" s="311">
        <f>'2.4.расчет прочих'!L286</f>
        <v>94</v>
      </c>
      <c r="G435" s="319">
        <f t="shared" si="31"/>
        <v>94</v>
      </c>
      <c r="H435" s="319">
        <f t="shared" si="32"/>
        <v>94</v>
      </c>
      <c r="I435" s="821" t="s">
        <v>639</v>
      </c>
      <c r="J435" s="822"/>
      <c r="K435" s="138"/>
    </row>
    <row r="436" spans="1:11" ht="24.75" customHeight="1">
      <c r="A436" s="88" t="s">
        <v>425</v>
      </c>
      <c r="B436" s="88" t="s">
        <v>439</v>
      </c>
      <c r="C436" s="5"/>
      <c r="D436" s="4" t="s">
        <v>261</v>
      </c>
      <c r="E436" s="833"/>
      <c r="F436" s="311">
        <f>'2.4.расчет прочих'!L287</f>
        <v>94</v>
      </c>
      <c r="G436" s="319">
        <f t="shared" si="31"/>
        <v>94</v>
      </c>
      <c r="H436" s="319">
        <f t="shared" si="32"/>
        <v>94</v>
      </c>
      <c r="I436" s="821" t="s">
        <v>639</v>
      </c>
      <c r="J436" s="822"/>
      <c r="K436" s="138"/>
    </row>
    <row r="437" spans="1:11" ht="24.75" customHeight="1">
      <c r="A437" s="94" t="s">
        <v>426</v>
      </c>
      <c r="B437" s="94" t="s">
        <v>439</v>
      </c>
      <c r="C437" s="5"/>
      <c r="D437" s="4" t="s">
        <v>261</v>
      </c>
      <c r="E437" s="833"/>
      <c r="F437" s="311">
        <f>'2.4.расчет прочих'!L288</f>
        <v>94</v>
      </c>
      <c r="G437" s="319">
        <f t="shared" si="31"/>
        <v>94</v>
      </c>
      <c r="H437" s="319">
        <f t="shared" si="32"/>
        <v>94</v>
      </c>
      <c r="I437" s="821" t="s">
        <v>639</v>
      </c>
      <c r="J437" s="822"/>
      <c r="K437" s="138"/>
    </row>
    <row r="438" spans="1:11" ht="24.75" customHeight="1">
      <c r="A438" s="94" t="s">
        <v>431</v>
      </c>
      <c r="B438" s="94" t="s">
        <v>438</v>
      </c>
      <c r="C438" s="5"/>
      <c r="D438" s="4" t="s">
        <v>261</v>
      </c>
      <c r="E438" s="833"/>
      <c r="F438" s="311">
        <f>'2.4.расчет прочих'!L289</f>
        <v>94</v>
      </c>
      <c r="G438" s="319">
        <f t="shared" si="31"/>
        <v>94</v>
      </c>
      <c r="H438" s="319">
        <f t="shared" si="32"/>
        <v>94</v>
      </c>
      <c r="I438" s="821" t="s">
        <v>639</v>
      </c>
      <c r="J438" s="822"/>
      <c r="K438" s="138"/>
    </row>
    <row r="439" spans="1:11" ht="24.75" customHeight="1">
      <c r="A439" s="94" t="s">
        <v>427</v>
      </c>
      <c r="B439" s="94" t="s">
        <v>439</v>
      </c>
      <c r="C439" s="5"/>
      <c r="D439" s="4" t="s">
        <v>261</v>
      </c>
      <c r="E439" s="833"/>
      <c r="F439" s="311">
        <f>'2.4.расчет прочих'!L290</f>
        <v>94</v>
      </c>
      <c r="G439" s="319">
        <f t="shared" si="31"/>
        <v>94</v>
      </c>
      <c r="H439" s="319">
        <f t="shared" si="32"/>
        <v>94</v>
      </c>
      <c r="I439" s="821" t="s">
        <v>639</v>
      </c>
      <c r="J439" s="822"/>
      <c r="K439" s="138"/>
    </row>
    <row r="440" spans="1:11" ht="24.75" customHeight="1">
      <c r="A440" s="88" t="s">
        <v>432</v>
      </c>
      <c r="B440" s="88" t="s">
        <v>437</v>
      </c>
      <c r="C440" s="5"/>
      <c r="D440" s="4" t="s">
        <v>261</v>
      </c>
      <c r="E440" s="833"/>
      <c r="F440" s="311">
        <f>'2.4.расчет прочих'!L291</f>
        <v>94</v>
      </c>
      <c r="G440" s="319">
        <f t="shared" si="31"/>
        <v>94</v>
      </c>
      <c r="H440" s="319">
        <f t="shared" si="32"/>
        <v>94</v>
      </c>
      <c r="I440" s="821" t="s">
        <v>639</v>
      </c>
      <c r="J440" s="822"/>
      <c r="K440" s="138"/>
    </row>
    <row r="441" spans="1:11" ht="24.75" customHeight="1">
      <c r="A441" s="94" t="s">
        <v>428</v>
      </c>
      <c r="B441" s="94" t="s">
        <v>440</v>
      </c>
      <c r="C441" s="5"/>
      <c r="D441" s="4" t="s">
        <v>261</v>
      </c>
      <c r="E441" s="833"/>
      <c r="F441" s="311">
        <f>'2.4.расчет прочих'!L292</f>
        <v>94</v>
      </c>
      <c r="G441" s="319">
        <f t="shared" si="31"/>
        <v>94</v>
      </c>
      <c r="H441" s="319">
        <f t="shared" si="32"/>
        <v>94</v>
      </c>
      <c r="I441" s="821" t="s">
        <v>639</v>
      </c>
      <c r="J441" s="822"/>
      <c r="K441" s="138"/>
    </row>
    <row r="442" spans="1:11" ht="24.75" customHeight="1">
      <c r="A442" s="88" t="s">
        <v>433</v>
      </c>
      <c r="B442" s="88" t="s">
        <v>437</v>
      </c>
      <c r="C442" s="5"/>
      <c r="D442" s="4" t="s">
        <v>261</v>
      </c>
      <c r="E442" s="833"/>
      <c r="F442" s="311">
        <f>'2.4.расчет прочих'!L293</f>
        <v>94</v>
      </c>
      <c r="G442" s="319">
        <f t="shared" si="31"/>
        <v>94</v>
      </c>
      <c r="H442" s="319">
        <f t="shared" si="32"/>
        <v>94</v>
      </c>
      <c r="I442" s="821" t="s">
        <v>639</v>
      </c>
      <c r="J442" s="822"/>
      <c r="K442" s="138"/>
    </row>
    <row r="443" spans="1:11" ht="24.75" customHeight="1">
      <c r="A443" s="94" t="s">
        <v>429</v>
      </c>
      <c r="B443" s="94" t="s">
        <v>440</v>
      </c>
      <c r="C443" s="5"/>
      <c r="D443" s="4" t="s">
        <v>261</v>
      </c>
      <c r="E443" s="833"/>
      <c r="F443" s="311">
        <f>'2.4.расчет прочих'!L294</f>
        <v>94</v>
      </c>
      <c r="G443" s="319">
        <f t="shared" si="31"/>
        <v>94</v>
      </c>
      <c r="H443" s="319">
        <f t="shared" si="32"/>
        <v>94</v>
      </c>
      <c r="I443" s="821" t="s">
        <v>639</v>
      </c>
      <c r="J443" s="822"/>
      <c r="K443" s="138"/>
    </row>
    <row r="444" spans="1:11" ht="24.75" customHeight="1">
      <c r="A444" s="223" t="s">
        <v>1248</v>
      </c>
      <c r="B444" s="12" t="s">
        <v>1253</v>
      </c>
      <c r="C444" s="51"/>
      <c r="D444" s="4" t="s">
        <v>261</v>
      </c>
      <c r="E444" s="834"/>
      <c r="F444" s="311">
        <f>'2.4.расчет прочих'!L295</f>
        <v>94</v>
      </c>
      <c r="G444" s="319">
        <f t="shared" si="31"/>
        <v>94</v>
      </c>
      <c r="H444" s="319">
        <f t="shared" si="32"/>
        <v>94</v>
      </c>
      <c r="I444" s="821" t="s">
        <v>639</v>
      </c>
      <c r="J444" s="822"/>
      <c r="K444" s="138"/>
    </row>
    <row r="445" spans="1:11" ht="26.25" customHeight="1">
      <c r="A445" s="404" t="s">
        <v>441</v>
      </c>
      <c r="B445" s="96"/>
      <c r="C445" s="102"/>
      <c r="D445" s="103"/>
      <c r="E445" s="281"/>
      <c r="F445" s="105"/>
      <c r="G445" s="105"/>
      <c r="H445" s="105"/>
      <c r="I445" s="279"/>
      <c r="J445" s="280"/>
      <c r="K445" s="149"/>
    </row>
    <row r="446" spans="1:11" ht="24">
      <c r="A446" s="12" t="s">
        <v>910</v>
      </c>
      <c r="B446" s="12" t="s">
        <v>442</v>
      </c>
      <c r="C446" s="5"/>
      <c r="D446" s="4" t="s">
        <v>249</v>
      </c>
      <c r="E446" s="13" t="s">
        <v>453</v>
      </c>
      <c r="F446" s="95">
        <v>0</v>
      </c>
      <c r="G446" s="95">
        <v>0</v>
      </c>
      <c r="H446" s="95">
        <v>0</v>
      </c>
      <c r="I446" s="409"/>
      <c r="J446" s="410"/>
      <c r="K446" s="138"/>
    </row>
    <row r="447" spans="1:11" ht="36">
      <c r="A447" s="12" t="s">
        <v>911</v>
      </c>
      <c r="B447" s="12" t="s">
        <v>443</v>
      </c>
      <c r="C447" s="5"/>
      <c r="D447" s="4" t="s">
        <v>249</v>
      </c>
      <c r="E447" s="13" t="s">
        <v>453</v>
      </c>
      <c r="F447" s="95">
        <v>0</v>
      </c>
      <c r="G447" s="95">
        <v>0</v>
      </c>
      <c r="H447" s="95">
        <v>0</v>
      </c>
      <c r="I447" s="409"/>
      <c r="J447" s="410"/>
      <c r="K447" s="138"/>
    </row>
    <row r="448" spans="1:11" ht="24">
      <c r="A448" s="12" t="s">
        <v>912</v>
      </c>
      <c r="B448" s="12" t="s">
        <v>444</v>
      </c>
      <c r="C448" s="5"/>
      <c r="D448" s="4" t="s">
        <v>249</v>
      </c>
      <c r="E448" s="13" t="s">
        <v>453</v>
      </c>
      <c r="F448" s="95">
        <v>0</v>
      </c>
      <c r="G448" s="95">
        <v>0</v>
      </c>
      <c r="H448" s="95">
        <v>0</v>
      </c>
      <c r="I448" s="409"/>
      <c r="J448" s="410"/>
      <c r="K448" s="138"/>
    </row>
    <row r="449" spans="1:11" ht="36">
      <c r="A449" s="12" t="s">
        <v>1120</v>
      </c>
      <c r="B449" s="12" t="s">
        <v>445</v>
      </c>
      <c r="C449" s="5"/>
      <c r="D449" s="4" t="s">
        <v>249</v>
      </c>
      <c r="E449" s="13" t="s">
        <v>453</v>
      </c>
      <c r="F449" s="95">
        <v>0</v>
      </c>
      <c r="G449" s="95">
        <v>0</v>
      </c>
      <c r="H449" s="95">
        <v>0</v>
      </c>
      <c r="I449" s="409"/>
      <c r="J449" s="410"/>
      <c r="K449" s="138"/>
    </row>
    <row r="450" spans="1:11" ht="36">
      <c r="A450" s="12" t="s">
        <v>1335</v>
      </c>
      <c r="B450" s="12" t="s">
        <v>446</v>
      </c>
      <c r="C450" s="5"/>
      <c r="D450" s="4" t="s">
        <v>249</v>
      </c>
      <c r="E450" s="13" t="s">
        <v>453</v>
      </c>
      <c r="F450" s="95">
        <v>0</v>
      </c>
      <c r="G450" s="95">
        <v>0</v>
      </c>
      <c r="H450" s="95">
        <v>0</v>
      </c>
      <c r="I450" s="409"/>
      <c r="J450" s="410"/>
      <c r="K450" s="138"/>
    </row>
    <row r="451" spans="1:11" ht="36">
      <c r="A451" s="94" t="s">
        <v>914</v>
      </c>
      <c r="B451" s="94" t="s">
        <v>447</v>
      </c>
      <c r="C451" s="5"/>
      <c r="D451" s="4" t="s">
        <v>249</v>
      </c>
      <c r="E451" s="13" t="s">
        <v>453</v>
      </c>
      <c r="F451" s="95">
        <v>0</v>
      </c>
      <c r="G451" s="95">
        <v>0</v>
      </c>
      <c r="H451" s="95">
        <v>0</v>
      </c>
      <c r="I451" s="409"/>
      <c r="J451" s="410"/>
      <c r="K451" s="138"/>
    </row>
    <row r="452" spans="1:11" ht="36">
      <c r="A452" s="94" t="s">
        <v>915</v>
      </c>
      <c r="B452" s="94" t="s">
        <v>448</v>
      </c>
      <c r="C452" s="5"/>
      <c r="D452" s="4" t="s">
        <v>249</v>
      </c>
      <c r="E452" s="13" t="s">
        <v>453</v>
      </c>
      <c r="F452" s="95">
        <v>0</v>
      </c>
      <c r="G452" s="95">
        <v>0</v>
      </c>
      <c r="H452" s="95">
        <v>0</v>
      </c>
      <c r="I452" s="409"/>
      <c r="J452" s="410"/>
      <c r="K452" s="138"/>
    </row>
    <row r="453" spans="1:11" ht="24">
      <c r="A453" s="94" t="s">
        <v>916</v>
      </c>
      <c r="B453" s="94" t="s">
        <v>449</v>
      </c>
      <c r="C453" s="5"/>
      <c r="D453" s="4" t="s">
        <v>249</v>
      </c>
      <c r="E453" s="13" t="s">
        <v>453</v>
      </c>
      <c r="F453" s="95">
        <v>0</v>
      </c>
      <c r="G453" s="95">
        <v>0</v>
      </c>
      <c r="H453" s="95">
        <v>0</v>
      </c>
      <c r="I453" s="409"/>
      <c r="J453" s="410"/>
      <c r="K453" s="138"/>
    </row>
    <row r="454" spans="1:11" ht="36">
      <c r="A454" s="94" t="s">
        <v>1121</v>
      </c>
      <c r="B454" s="94" t="s">
        <v>450</v>
      </c>
      <c r="C454" s="5"/>
      <c r="D454" s="4" t="s">
        <v>249</v>
      </c>
      <c r="E454" s="13" t="s">
        <v>453</v>
      </c>
      <c r="F454" s="95">
        <v>0</v>
      </c>
      <c r="G454" s="95">
        <v>0</v>
      </c>
      <c r="H454" s="95">
        <v>0</v>
      </c>
      <c r="I454" s="409"/>
      <c r="J454" s="410"/>
      <c r="K454" s="138"/>
    </row>
    <row r="455" spans="1:11" ht="36">
      <c r="A455" s="94" t="s">
        <v>1336</v>
      </c>
      <c r="B455" s="94" t="s">
        <v>451</v>
      </c>
      <c r="C455" s="5"/>
      <c r="D455" s="4" t="s">
        <v>249</v>
      </c>
      <c r="E455" s="13" t="s">
        <v>453</v>
      </c>
      <c r="F455" s="95">
        <v>0</v>
      </c>
      <c r="G455" s="95">
        <v>0</v>
      </c>
      <c r="H455" s="95">
        <v>0</v>
      </c>
      <c r="I455" s="409"/>
      <c r="J455" s="410"/>
      <c r="K455" s="138"/>
    </row>
    <row r="456" spans="1:11" ht="36">
      <c r="A456" s="12" t="s">
        <v>1249</v>
      </c>
      <c r="B456" s="223" t="s">
        <v>1254</v>
      </c>
      <c r="C456" s="5"/>
      <c r="D456" s="4" t="s">
        <v>249</v>
      </c>
      <c r="E456" s="13" t="s">
        <v>453</v>
      </c>
      <c r="F456" s="95">
        <v>0</v>
      </c>
      <c r="G456" s="95">
        <v>0</v>
      </c>
      <c r="H456" s="95">
        <v>0</v>
      </c>
      <c r="I456" s="442"/>
      <c r="J456" s="443"/>
      <c r="K456" s="138"/>
    </row>
    <row r="457" spans="1:11" ht="48">
      <c r="A457" s="12" t="s">
        <v>1250</v>
      </c>
      <c r="B457" s="223" t="s">
        <v>1255</v>
      </c>
      <c r="C457" s="5"/>
      <c r="D457" s="4" t="s">
        <v>249</v>
      </c>
      <c r="E457" s="13" t="s">
        <v>453</v>
      </c>
      <c r="F457" s="95">
        <v>0</v>
      </c>
      <c r="G457" s="95">
        <v>0</v>
      </c>
      <c r="H457" s="95">
        <v>0</v>
      </c>
      <c r="I457" s="442"/>
      <c r="J457" s="443"/>
      <c r="K457" s="138"/>
    </row>
    <row r="458" spans="1:11" ht="36">
      <c r="A458" s="12" t="s">
        <v>1251</v>
      </c>
      <c r="B458" s="223" t="s">
        <v>1256</v>
      </c>
      <c r="C458" s="5"/>
      <c r="D458" s="4" t="s">
        <v>249</v>
      </c>
      <c r="E458" s="13" t="s">
        <v>453</v>
      </c>
      <c r="F458" s="95">
        <v>0</v>
      </c>
      <c r="G458" s="95">
        <v>0</v>
      </c>
      <c r="H458" s="95">
        <v>0</v>
      </c>
      <c r="I458" s="442"/>
      <c r="J458" s="443"/>
      <c r="K458" s="138"/>
    </row>
    <row r="459" spans="1:11" ht="48">
      <c r="A459" s="12" t="s">
        <v>1252</v>
      </c>
      <c r="B459" s="223" t="s">
        <v>1257</v>
      </c>
      <c r="C459" s="5"/>
      <c r="D459" s="4" t="s">
        <v>249</v>
      </c>
      <c r="E459" s="13" t="s">
        <v>453</v>
      </c>
      <c r="F459" s="95">
        <v>0</v>
      </c>
      <c r="G459" s="95">
        <v>0</v>
      </c>
      <c r="H459" s="95">
        <v>0</v>
      </c>
      <c r="I459" s="442"/>
      <c r="J459" s="443"/>
      <c r="K459" s="138"/>
    </row>
    <row r="460" spans="1:11" ht="48">
      <c r="A460" s="12" t="s">
        <v>1337</v>
      </c>
      <c r="B460" s="223" t="s">
        <v>1258</v>
      </c>
      <c r="C460" s="5"/>
      <c r="D460" s="4" t="s">
        <v>249</v>
      </c>
      <c r="E460" s="13" t="s">
        <v>453</v>
      </c>
      <c r="F460" s="95">
        <v>0</v>
      </c>
      <c r="G460" s="95">
        <v>0</v>
      </c>
      <c r="H460" s="95">
        <v>0</v>
      </c>
      <c r="I460" s="442"/>
      <c r="J460" s="443"/>
      <c r="K460" s="138"/>
    </row>
    <row r="461" spans="1:11" ht="27.75" customHeight="1">
      <c r="A461" s="96"/>
      <c r="B461" s="96"/>
      <c r="C461" s="102" t="s">
        <v>17</v>
      </c>
      <c r="D461" s="103" t="s">
        <v>18</v>
      </c>
      <c r="E461" s="103"/>
      <c r="F461" s="105"/>
      <c r="G461" s="105"/>
      <c r="H461" s="105"/>
      <c r="I461" s="279"/>
      <c r="J461" s="280"/>
      <c r="K461" s="149"/>
    </row>
    <row r="462" spans="1:11" ht="39.75" customHeight="1">
      <c r="A462" s="404" t="s">
        <v>436</v>
      </c>
      <c r="B462" s="96"/>
      <c r="C462" s="102"/>
      <c r="D462" s="103"/>
      <c r="E462" s="281"/>
      <c r="F462" s="105"/>
      <c r="G462" s="105"/>
      <c r="H462" s="105"/>
      <c r="I462" s="279"/>
      <c r="J462" s="280"/>
      <c r="K462" s="149"/>
    </row>
    <row r="463" spans="1:11" ht="36">
      <c r="A463" s="223" t="s">
        <v>430</v>
      </c>
      <c r="B463" s="12" t="s">
        <v>437</v>
      </c>
      <c r="C463" s="5"/>
      <c r="D463" s="4" t="s">
        <v>260</v>
      </c>
      <c r="E463" s="832" t="s">
        <v>258</v>
      </c>
      <c r="F463" s="311">
        <f>'2.4.расчет прочих'!M282</f>
        <v>797</v>
      </c>
      <c r="G463" s="319">
        <f t="shared" ref="G463:G476" si="33">F463</f>
        <v>797</v>
      </c>
      <c r="H463" s="319">
        <f t="shared" ref="H463:H476" si="34">F463</f>
        <v>797</v>
      </c>
      <c r="I463" s="821" t="s">
        <v>639</v>
      </c>
      <c r="J463" s="822"/>
      <c r="K463" s="138"/>
    </row>
    <row r="464" spans="1:11" ht="36">
      <c r="A464" s="223" t="s">
        <v>422</v>
      </c>
      <c r="B464" s="12" t="s">
        <v>440</v>
      </c>
      <c r="C464" s="5"/>
      <c r="D464" s="4" t="s">
        <v>260</v>
      </c>
      <c r="E464" s="833"/>
      <c r="F464" s="311">
        <f>'2.4.расчет прочих'!M283</f>
        <v>797</v>
      </c>
      <c r="G464" s="319">
        <f t="shared" si="33"/>
        <v>797</v>
      </c>
      <c r="H464" s="319">
        <f t="shared" si="34"/>
        <v>797</v>
      </c>
      <c r="I464" s="821" t="s">
        <v>639</v>
      </c>
      <c r="J464" s="822"/>
      <c r="K464" s="138"/>
    </row>
    <row r="465" spans="1:11" ht="26.25" customHeight="1">
      <c r="A465" s="223" t="s">
        <v>712</v>
      </c>
      <c r="B465" s="12" t="s">
        <v>437</v>
      </c>
      <c r="C465" s="5"/>
      <c r="D465" s="4" t="s">
        <v>260</v>
      </c>
      <c r="E465" s="833"/>
      <c r="F465" s="311">
        <f>'2.4.расчет прочих'!M284</f>
        <v>797</v>
      </c>
      <c r="G465" s="319">
        <f t="shared" si="33"/>
        <v>797</v>
      </c>
      <c r="H465" s="319">
        <f t="shared" si="34"/>
        <v>797</v>
      </c>
      <c r="I465" s="821" t="s">
        <v>639</v>
      </c>
      <c r="J465" s="822"/>
      <c r="K465" s="138"/>
    </row>
    <row r="466" spans="1:11" ht="27" customHeight="1">
      <c r="A466" s="223" t="s">
        <v>423</v>
      </c>
      <c r="B466" s="12" t="s">
        <v>440</v>
      </c>
      <c r="C466" s="5"/>
      <c r="D466" s="4" t="s">
        <v>260</v>
      </c>
      <c r="E466" s="833"/>
      <c r="F466" s="311">
        <f>'2.4.расчет прочих'!M285</f>
        <v>797</v>
      </c>
      <c r="G466" s="319">
        <f t="shared" si="33"/>
        <v>797</v>
      </c>
      <c r="H466" s="319">
        <f t="shared" si="34"/>
        <v>797</v>
      </c>
      <c r="I466" s="821" t="s">
        <v>639</v>
      </c>
      <c r="J466" s="822"/>
      <c r="K466" s="138"/>
    </row>
    <row r="467" spans="1:11" ht="48">
      <c r="A467" s="223" t="s">
        <v>424</v>
      </c>
      <c r="B467" s="12" t="s">
        <v>440</v>
      </c>
      <c r="C467" s="5"/>
      <c r="D467" s="4" t="s">
        <v>260</v>
      </c>
      <c r="E467" s="833"/>
      <c r="F467" s="311">
        <f>'2.4.расчет прочих'!M286</f>
        <v>797</v>
      </c>
      <c r="G467" s="319">
        <f t="shared" si="33"/>
        <v>797</v>
      </c>
      <c r="H467" s="319">
        <f t="shared" si="34"/>
        <v>797</v>
      </c>
      <c r="I467" s="821" t="s">
        <v>639</v>
      </c>
      <c r="J467" s="822"/>
      <c r="K467" s="138"/>
    </row>
    <row r="468" spans="1:11" ht="26.25" customHeight="1">
      <c r="A468" s="88" t="s">
        <v>425</v>
      </c>
      <c r="B468" s="88" t="s">
        <v>439</v>
      </c>
      <c r="C468" s="5"/>
      <c r="D468" s="4" t="s">
        <v>260</v>
      </c>
      <c r="E468" s="833"/>
      <c r="F468" s="311">
        <f>'2.4.расчет прочих'!M287</f>
        <v>797</v>
      </c>
      <c r="G468" s="319">
        <f t="shared" si="33"/>
        <v>797</v>
      </c>
      <c r="H468" s="319">
        <f t="shared" si="34"/>
        <v>797</v>
      </c>
      <c r="I468" s="821" t="s">
        <v>639</v>
      </c>
      <c r="J468" s="822"/>
      <c r="K468" s="138"/>
    </row>
    <row r="469" spans="1:11" ht="24" customHeight="1">
      <c r="A469" s="94" t="s">
        <v>426</v>
      </c>
      <c r="B469" s="94" t="s">
        <v>439</v>
      </c>
      <c r="C469" s="5"/>
      <c r="D469" s="4" t="s">
        <v>260</v>
      </c>
      <c r="E469" s="833"/>
      <c r="F469" s="311">
        <f>'2.4.расчет прочих'!M288</f>
        <v>797</v>
      </c>
      <c r="G469" s="319">
        <f t="shared" si="33"/>
        <v>797</v>
      </c>
      <c r="H469" s="319">
        <f t="shared" si="34"/>
        <v>797</v>
      </c>
      <c r="I469" s="821" t="s">
        <v>639</v>
      </c>
      <c r="J469" s="822"/>
      <c r="K469" s="138"/>
    </row>
    <row r="470" spans="1:11" ht="24" customHeight="1">
      <c r="A470" s="94" t="s">
        <v>431</v>
      </c>
      <c r="B470" s="94" t="s">
        <v>438</v>
      </c>
      <c r="C470" s="5"/>
      <c r="D470" s="4" t="s">
        <v>260</v>
      </c>
      <c r="E470" s="833"/>
      <c r="F470" s="311">
        <f>'2.4.расчет прочих'!M289</f>
        <v>797</v>
      </c>
      <c r="G470" s="319">
        <f t="shared" si="33"/>
        <v>797</v>
      </c>
      <c r="H470" s="319">
        <f t="shared" si="34"/>
        <v>797</v>
      </c>
      <c r="I470" s="821" t="s">
        <v>639</v>
      </c>
      <c r="J470" s="822"/>
      <c r="K470" s="138"/>
    </row>
    <row r="471" spans="1:11" ht="24" customHeight="1">
      <c r="A471" s="94" t="s">
        <v>427</v>
      </c>
      <c r="B471" s="94" t="s">
        <v>439</v>
      </c>
      <c r="C471" s="5"/>
      <c r="D471" s="4" t="s">
        <v>260</v>
      </c>
      <c r="E471" s="833"/>
      <c r="F471" s="311">
        <f>'2.4.расчет прочих'!M290</f>
        <v>797</v>
      </c>
      <c r="G471" s="319">
        <f t="shared" si="33"/>
        <v>797</v>
      </c>
      <c r="H471" s="319">
        <f t="shared" si="34"/>
        <v>797</v>
      </c>
      <c r="I471" s="821" t="s">
        <v>639</v>
      </c>
      <c r="J471" s="822"/>
      <c r="K471" s="138"/>
    </row>
    <row r="472" spans="1:11" ht="24" customHeight="1">
      <c r="A472" s="88" t="s">
        <v>432</v>
      </c>
      <c r="B472" s="88" t="s">
        <v>437</v>
      </c>
      <c r="C472" s="5"/>
      <c r="D472" s="4" t="s">
        <v>260</v>
      </c>
      <c r="E472" s="833"/>
      <c r="F472" s="311">
        <f>'2.4.расчет прочих'!M291</f>
        <v>797</v>
      </c>
      <c r="G472" s="319">
        <f t="shared" si="33"/>
        <v>797</v>
      </c>
      <c r="H472" s="319">
        <f t="shared" si="34"/>
        <v>797</v>
      </c>
      <c r="I472" s="821" t="s">
        <v>639</v>
      </c>
      <c r="J472" s="822"/>
      <c r="K472" s="138"/>
    </row>
    <row r="473" spans="1:11" ht="24" customHeight="1">
      <c r="A473" s="94" t="s">
        <v>428</v>
      </c>
      <c r="B473" s="94" t="s">
        <v>440</v>
      </c>
      <c r="C473" s="5"/>
      <c r="D473" s="4" t="s">
        <v>260</v>
      </c>
      <c r="E473" s="833"/>
      <c r="F473" s="311">
        <f>'2.4.расчет прочих'!M292</f>
        <v>797</v>
      </c>
      <c r="G473" s="319">
        <f t="shared" si="33"/>
        <v>797</v>
      </c>
      <c r="H473" s="319">
        <f t="shared" si="34"/>
        <v>797</v>
      </c>
      <c r="I473" s="821" t="s">
        <v>639</v>
      </c>
      <c r="J473" s="822"/>
      <c r="K473" s="138"/>
    </row>
    <row r="474" spans="1:11" ht="24" customHeight="1">
      <c r="A474" s="88" t="s">
        <v>433</v>
      </c>
      <c r="B474" s="88" t="s">
        <v>437</v>
      </c>
      <c r="C474" s="5"/>
      <c r="D474" s="4" t="s">
        <v>260</v>
      </c>
      <c r="E474" s="833"/>
      <c r="F474" s="311">
        <f>'2.4.расчет прочих'!M293</f>
        <v>797</v>
      </c>
      <c r="G474" s="319">
        <f t="shared" si="33"/>
        <v>797</v>
      </c>
      <c r="H474" s="319">
        <f t="shared" si="34"/>
        <v>797</v>
      </c>
      <c r="I474" s="821" t="s">
        <v>639</v>
      </c>
      <c r="J474" s="822"/>
      <c r="K474" s="138"/>
    </row>
    <row r="475" spans="1:11" ht="24" customHeight="1">
      <c r="A475" s="94" t="s">
        <v>429</v>
      </c>
      <c r="B475" s="94" t="s">
        <v>440</v>
      </c>
      <c r="C475" s="5"/>
      <c r="D475" s="4" t="s">
        <v>260</v>
      </c>
      <c r="E475" s="833"/>
      <c r="F475" s="311">
        <f>'2.4.расчет прочих'!M294</f>
        <v>797</v>
      </c>
      <c r="G475" s="319">
        <f t="shared" si="33"/>
        <v>797</v>
      </c>
      <c r="H475" s="319">
        <f t="shared" si="34"/>
        <v>797</v>
      </c>
      <c r="I475" s="821" t="s">
        <v>639</v>
      </c>
      <c r="J475" s="822"/>
      <c r="K475" s="138"/>
    </row>
    <row r="476" spans="1:11" ht="24" customHeight="1">
      <c r="A476" s="223" t="s">
        <v>1248</v>
      </c>
      <c r="B476" s="12" t="s">
        <v>1253</v>
      </c>
      <c r="C476" s="5"/>
      <c r="D476" s="4" t="s">
        <v>260</v>
      </c>
      <c r="E476" s="834"/>
      <c r="F476" s="311">
        <f>'2.4.расчет прочих'!M295</f>
        <v>797</v>
      </c>
      <c r="G476" s="319">
        <f t="shared" si="33"/>
        <v>797</v>
      </c>
      <c r="H476" s="319">
        <f t="shared" si="34"/>
        <v>797</v>
      </c>
      <c r="I476" s="821" t="s">
        <v>639</v>
      </c>
      <c r="J476" s="822"/>
      <c r="K476" s="138"/>
    </row>
    <row r="477" spans="1:11" ht="26.25" customHeight="1">
      <c r="A477" s="404" t="s">
        <v>441</v>
      </c>
      <c r="B477" s="96"/>
      <c r="C477" s="102"/>
      <c r="D477" s="103"/>
      <c r="E477" s="281"/>
      <c r="F477" s="105"/>
      <c r="G477" s="105"/>
      <c r="H477" s="105"/>
      <c r="I477" s="279"/>
      <c r="J477" s="280"/>
      <c r="K477" s="149"/>
    </row>
    <row r="478" spans="1:11" ht="24">
      <c r="A478" s="12" t="s">
        <v>910</v>
      </c>
      <c r="B478" s="12" t="s">
        <v>442</v>
      </c>
      <c r="C478" s="5"/>
      <c r="D478" s="4" t="s">
        <v>249</v>
      </c>
      <c r="E478" s="13" t="s">
        <v>453</v>
      </c>
      <c r="F478" s="95">
        <v>0</v>
      </c>
      <c r="G478" s="95">
        <v>0</v>
      </c>
      <c r="H478" s="95">
        <v>0</v>
      </c>
      <c r="I478" s="409"/>
      <c r="J478" s="410"/>
      <c r="K478" s="138"/>
    </row>
    <row r="479" spans="1:11" ht="36">
      <c r="A479" s="12" t="s">
        <v>911</v>
      </c>
      <c r="B479" s="12" t="s">
        <v>443</v>
      </c>
      <c r="C479" s="5"/>
      <c r="D479" s="4" t="s">
        <v>249</v>
      </c>
      <c r="E479" s="13" t="s">
        <v>453</v>
      </c>
      <c r="F479" s="95">
        <v>0</v>
      </c>
      <c r="G479" s="95">
        <v>0</v>
      </c>
      <c r="H479" s="95">
        <v>0</v>
      </c>
      <c r="I479" s="409"/>
      <c r="J479" s="410"/>
      <c r="K479" s="138"/>
    </row>
    <row r="480" spans="1:11" ht="24">
      <c r="A480" s="12" t="s">
        <v>912</v>
      </c>
      <c r="B480" s="12" t="s">
        <v>444</v>
      </c>
      <c r="C480" s="5"/>
      <c r="D480" s="4" t="s">
        <v>249</v>
      </c>
      <c r="E480" s="13" t="s">
        <v>453</v>
      </c>
      <c r="F480" s="95">
        <v>0</v>
      </c>
      <c r="G480" s="95">
        <v>0</v>
      </c>
      <c r="H480" s="95">
        <v>0</v>
      </c>
      <c r="I480" s="409"/>
      <c r="J480" s="410"/>
      <c r="K480" s="138"/>
    </row>
    <row r="481" spans="1:11" ht="36">
      <c r="A481" s="12" t="s">
        <v>1120</v>
      </c>
      <c r="B481" s="12" t="s">
        <v>445</v>
      </c>
      <c r="C481" s="5"/>
      <c r="D481" s="4" t="s">
        <v>249</v>
      </c>
      <c r="E481" s="13" t="s">
        <v>453</v>
      </c>
      <c r="F481" s="95">
        <v>0</v>
      </c>
      <c r="G481" s="95">
        <v>0</v>
      </c>
      <c r="H481" s="95">
        <v>0</v>
      </c>
      <c r="I481" s="409"/>
      <c r="J481" s="410"/>
      <c r="K481" s="138"/>
    </row>
    <row r="482" spans="1:11" ht="36">
      <c r="A482" s="12" t="s">
        <v>1335</v>
      </c>
      <c r="B482" s="12" t="s">
        <v>446</v>
      </c>
      <c r="C482" s="5"/>
      <c r="D482" s="4" t="s">
        <v>249</v>
      </c>
      <c r="E482" s="13" t="s">
        <v>453</v>
      </c>
      <c r="F482" s="95">
        <v>0</v>
      </c>
      <c r="G482" s="95">
        <v>0</v>
      </c>
      <c r="H482" s="95">
        <v>0</v>
      </c>
      <c r="I482" s="409"/>
      <c r="J482" s="410"/>
      <c r="K482" s="138"/>
    </row>
    <row r="483" spans="1:11" ht="36">
      <c r="A483" s="94" t="s">
        <v>914</v>
      </c>
      <c r="B483" s="94" t="s">
        <v>447</v>
      </c>
      <c r="C483" s="5"/>
      <c r="D483" s="4" t="s">
        <v>249</v>
      </c>
      <c r="E483" s="13" t="s">
        <v>453</v>
      </c>
      <c r="F483" s="95">
        <v>0</v>
      </c>
      <c r="G483" s="95">
        <v>0</v>
      </c>
      <c r="H483" s="95">
        <v>0</v>
      </c>
      <c r="I483" s="409"/>
      <c r="J483" s="410"/>
      <c r="K483" s="138"/>
    </row>
    <row r="484" spans="1:11" ht="36">
      <c r="A484" s="94" t="s">
        <v>915</v>
      </c>
      <c r="B484" s="94" t="s">
        <v>448</v>
      </c>
      <c r="C484" s="5"/>
      <c r="D484" s="4" t="s">
        <v>249</v>
      </c>
      <c r="E484" s="13" t="s">
        <v>453</v>
      </c>
      <c r="F484" s="95">
        <v>0</v>
      </c>
      <c r="G484" s="95">
        <v>0</v>
      </c>
      <c r="H484" s="95">
        <v>0</v>
      </c>
      <c r="I484" s="409"/>
      <c r="J484" s="410"/>
      <c r="K484" s="138"/>
    </row>
    <row r="485" spans="1:11" ht="24">
      <c r="A485" s="94" t="s">
        <v>916</v>
      </c>
      <c r="B485" s="94" t="s">
        <v>449</v>
      </c>
      <c r="C485" s="5"/>
      <c r="D485" s="4" t="s">
        <v>249</v>
      </c>
      <c r="E485" s="13" t="s">
        <v>453</v>
      </c>
      <c r="F485" s="95">
        <v>0</v>
      </c>
      <c r="G485" s="95">
        <v>0</v>
      </c>
      <c r="H485" s="95">
        <v>0</v>
      </c>
      <c r="I485" s="409"/>
      <c r="J485" s="410"/>
      <c r="K485" s="138"/>
    </row>
    <row r="486" spans="1:11" ht="36">
      <c r="A486" s="94" t="s">
        <v>1121</v>
      </c>
      <c r="B486" s="94" t="s">
        <v>450</v>
      </c>
      <c r="C486" s="5"/>
      <c r="D486" s="4" t="s">
        <v>249</v>
      </c>
      <c r="E486" s="13" t="s">
        <v>453</v>
      </c>
      <c r="F486" s="95">
        <v>0</v>
      </c>
      <c r="G486" s="95">
        <v>0</v>
      </c>
      <c r="H486" s="95">
        <v>0</v>
      </c>
      <c r="I486" s="409"/>
      <c r="J486" s="410"/>
      <c r="K486" s="138"/>
    </row>
    <row r="487" spans="1:11" ht="36">
      <c r="A487" s="94" t="s">
        <v>1336</v>
      </c>
      <c r="B487" s="94" t="s">
        <v>451</v>
      </c>
      <c r="C487" s="5"/>
      <c r="D487" s="4" t="s">
        <v>249</v>
      </c>
      <c r="E487" s="13" t="s">
        <v>453</v>
      </c>
      <c r="F487" s="95">
        <v>0</v>
      </c>
      <c r="G487" s="95">
        <v>0</v>
      </c>
      <c r="H487" s="95">
        <v>0</v>
      </c>
      <c r="I487" s="409"/>
      <c r="J487" s="410"/>
      <c r="K487" s="138"/>
    </row>
    <row r="488" spans="1:11" ht="36">
      <c r="A488" s="12" t="s">
        <v>1249</v>
      </c>
      <c r="B488" s="223" t="s">
        <v>1254</v>
      </c>
      <c r="C488" s="5"/>
      <c r="D488" s="4" t="s">
        <v>249</v>
      </c>
      <c r="E488" s="13" t="s">
        <v>453</v>
      </c>
      <c r="F488" s="95">
        <v>0</v>
      </c>
      <c r="G488" s="95">
        <v>0</v>
      </c>
      <c r="H488" s="95">
        <v>0</v>
      </c>
      <c r="I488" s="442"/>
      <c r="J488" s="443"/>
      <c r="K488" s="138"/>
    </row>
    <row r="489" spans="1:11" ht="48">
      <c r="A489" s="12" t="s">
        <v>1250</v>
      </c>
      <c r="B489" s="223" t="s">
        <v>1255</v>
      </c>
      <c r="C489" s="5"/>
      <c r="D489" s="4" t="s">
        <v>249</v>
      </c>
      <c r="E489" s="13" t="s">
        <v>453</v>
      </c>
      <c r="F489" s="95">
        <v>0</v>
      </c>
      <c r="G489" s="95">
        <v>0</v>
      </c>
      <c r="H489" s="95">
        <v>0</v>
      </c>
      <c r="I489" s="442"/>
      <c r="J489" s="443"/>
      <c r="K489" s="138"/>
    </row>
    <row r="490" spans="1:11" ht="36">
      <c r="A490" s="12" t="s">
        <v>1251</v>
      </c>
      <c r="B490" s="223" t="s">
        <v>1256</v>
      </c>
      <c r="C490" s="5"/>
      <c r="D490" s="4" t="s">
        <v>249</v>
      </c>
      <c r="E490" s="13" t="s">
        <v>453</v>
      </c>
      <c r="F490" s="95">
        <v>0</v>
      </c>
      <c r="G490" s="95">
        <v>0</v>
      </c>
      <c r="H490" s="95">
        <v>0</v>
      </c>
      <c r="I490" s="442"/>
      <c r="J490" s="443"/>
      <c r="K490" s="138"/>
    </row>
    <row r="491" spans="1:11" ht="48">
      <c r="A491" s="12" t="s">
        <v>1252</v>
      </c>
      <c r="B491" s="223" t="s">
        <v>1257</v>
      </c>
      <c r="C491" s="5"/>
      <c r="D491" s="4" t="s">
        <v>249</v>
      </c>
      <c r="E491" s="13" t="s">
        <v>453</v>
      </c>
      <c r="F491" s="95">
        <v>0</v>
      </c>
      <c r="G491" s="95">
        <v>0</v>
      </c>
      <c r="H491" s="95">
        <v>0</v>
      </c>
      <c r="I491" s="442"/>
      <c r="J491" s="443"/>
      <c r="K491" s="138"/>
    </row>
    <row r="492" spans="1:11" ht="48">
      <c r="A492" s="12" t="s">
        <v>1337</v>
      </c>
      <c r="B492" s="223" t="s">
        <v>1258</v>
      </c>
      <c r="C492" s="5"/>
      <c r="D492" s="4" t="s">
        <v>249</v>
      </c>
      <c r="E492" s="13" t="s">
        <v>453</v>
      </c>
      <c r="F492" s="95">
        <v>0</v>
      </c>
      <c r="G492" s="95">
        <v>0</v>
      </c>
      <c r="H492" s="95">
        <v>0</v>
      </c>
      <c r="I492" s="442"/>
      <c r="J492" s="443"/>
      <c r="K492" s="138"/>
    </row>
    <row r="493" spans="1:11">
      <c r="A493" s="96"/>
      <c r="B493" s="96"/>
      <c r="C493" s="102" t="s">
        <v>19</v>
      </c>
      <c r="D493" s="103" t="s">
        <v>20</v>
      </c>
      <c r="E493" s="103"/>
      <c r="F493" s="105"/>
      <c r="G493" s="105"/>
      <c r="H493" s="105"/>
      <c r="I493" s="279"/>
      <c r="J493" s="280"/>
      <c r="K493" s="149"/>
    </row>
    <row r="494" spans="1:11" ht="36">
      <c r="A494" s="404" t="s">
        <v>436</v>
      </c>
      <c r="B494" s="96"/>
      <c r="C494" s="102"/>
      <c r="D494" s="103"/>
      <c r="E494" s="281"/>
      <c r="F494" s="105"/>
      <c r="G494" s="105"/>
      <c r="H494" s="105"/>
      <c r="I494" s="279"/>
      <c r="J494" s="280"/>
      <c r="K494" s="149"/>
    </row>
    <row r="495" spans="1:11" ht="15" customHeight="1">
      <c r="A495" s="223" t="s">
        <v>430</v>
      </c>
      <c r="B495" s="12" t="s">
        <v>437</v>
      </c>
      <c r="C495" s="5"/>
      <c r="D495" s="4" t="s">
        <v>249</v>
      </c>
      <c r="E495" s="832" t="s">
        <v>456</v>
      </c>
      <c r="F495" s="95">
        <v>0</v>
      </c>
      <c r="G495" s="95">
        <v>0</v>
      </c>
      <c r="H495" s="95">
        <v>0</v>
      </c>
      <c r="I495" s="409"/>
      <c r="J495" s="410"/>
      <c r="K495" s="138"/>
    </row>
    <row r="496" spans="1:11" ht="15" customHeight="1">
      <c r="A496" s="223" t="s">
        <v>422</v>
      </c>
      <c r="B496" s="12" t="s">
        <v>440</v>
      </c>
      <c r="C496" s="5"/>
      <c r="D496" s="4" t="s">
        <v>249</v>
      </c>
      <c r="E496" s="833"/>
      <c r="F496" s="95">
        <v>0</v>
      </c>
      <c r="G496" s="95">
        <v>0</v>
      </c>
      <c r="H496" s="95">
        <v>0</v>
      </c>
      <c r="I496" s="409"/>
      <c r="J496" s="410"/>
      <c r="K496" s="138"/>
    </row>
    <row r="497" spans="1:11" ht="14.25" customHeight="1">
      <c r="A497" s="223" t="s">
        <v>712</v>
      </c>
      <c r="B497" s="12" t="s">
        <v>437</v>
      </c>
      <c r="C497" s="5"/>
      <c r="D497" s="4" t="s">
        <v>249</v>
      </c>
      <c r="E497" s="833"/>
      <c r="F497" s="95">
        <v>0</v>
      </c>
      <c r="G497" s="95">
        <v>0</v>
      </c>
      <c r="H497" s="95">
        <v>0</v>
      </c>
      <c r="I497" s="409"/>
      <c r="J497" s="410"/>
      <c r="K497" s="138"/>
    </row>
    <row r="498" spans="1:11" ht="13.5" customHeight="1">
      <c r="A498" s="223" t="s">
        <v>423</v>
      </c>
      <c r="B498" s="12" t="s">
        <v>440</v>
      </c>
      <c r="C498" s="5"/>
      <c r="D498" s="4" t="s">
        <v>249</v>
      </c>
      <c r="E498" s="833"/>
      <c r="F498" s="95">
        <v>0</v>
      </c>
      <c r="G498" s="95">
        <v>0</v>
      </c>
      <c r="H498" s="95">
        <v>0</v>
      </c>
      <c r="I498" s="409"/>
      <c r="J498" s="410"/>
      <c r="K498" s="138"/>
    </row>
    <row r="499" spans="1:11" ht="14.25" customHeight="1">
      <c r="A499" s="223" t="s">
        <v>424</v>
      </c>
      <c r="B499" s="12" t="s">
        <v>440</v>
      </c>
      <c r="C499" s="5"/>
      <c r="D499" s="4" t="s">
        <v>249</v>
      </c>
      <c r="E499" s="833"/>
      <c r="F499" s="95">
        <v>0</v>
      </c>
      <c r="G499" s="95">
        <v>0</v>
      </c>
      <c r="H499" s="95">
        <v>0</v>
      </c>
      <c r="I499" s="409"/>
      <c r="J499" s="410"/>
      <c r="K499" s="138"/>
    </row>
    <row r="500" spans="1:11" ht="15.75" customHeight="1">
      <c r="A500" s="88" t="s">
        <v>425</v>
      </c>
      <c r="B500" s="88" t="s">
        <v>439</v>
      </c>
      <c r="C500" s="5"/>
      <c r="D500" s="4" t="s">
        <v>249</v>
      </c>
      <c r="E500" s="833"/>
      <c r="F500" s="95">
        <v>0</v>
      </c>
      <c r="G500" s="95">
        <v>0</v>
      </c>
      <c r="H500" s="95">
        <v>0</v>
      </c>
      <c r="I500" s="409"/>
      <c r="J500" s="410"/>
      <c r="K500" s="138"/>
    </row>
    <row r="501" spans="1:11" ht="15.75" customHeight="1">
      <c r="A501" s="94" t="s">
        <v>426</v>
      </c>
      <c r="B501" s="94" t="s">
        <v>439</v>
      </c>
      <c r="C501" s="5"/>
      <c r="D501" s="4" t="s">
        <v>249</v>
      </c>
      <c r="E501" s="833"/>
      <c r="F501" s="95">
        <v>0</v>
      </c>
      <c r="G501" s="95">
        <v>0</v>
      </c>
      <c r="H501" s="95">
        <v>0</v>
      </c>
      <c r="I501" s="409"/>
      <c r="J501" s="410"/>
      <c r="K501" s="138"/>
    </row>
    <row r="502" spans="1:11" ht="15.75" customHeight="1">
      <c r="A502" s="94" t="s">
        <v>431</v>
      </c>
      <c r="B502" s="94" t="s">
        <v>438</v>
      </c>
      <c r="C502" s="5"/>
      <c r="D502" s="4" t="s">
        <v>249</v>
      </c>
      <c r="E502" s="833"/>
      <c r="F502" s="95">
        <v>0</v>
      </c>
      <c r="G502" s="95">
        <v>0</v>
      </c>
      <c r="H502" s="95">
        <v>0</v>
      </c>
      <c r="I502" s="409"/>
      <c r="J502" s="410"/>
      <c r="K502" s="138"/>
    </row>
    <row r="503" spans="1:11" ht="15.75" customHeight="1">
      <c r="A503" s="94" t="s">
        <v>427</v>
      </c>
      <c r="B503" s="94" t="s">
        <v>439</v>
      </c>
      <c r="C503" s="5"/>
      <c r="D503" s="4" t="s">
        <v>249</v>
      </c>
      <c r="E503" s="833"/>
      <c r="F503" s="95">
        <v>0</v>
      </c>
      <c r="G503" s="95">
        <v>0</v>
      </c>
      <c r="H503" s="95">
        <v>0</v>
      </c>
      <c r="I503" s="409"/>
      <c r="J503" s="410"/>
      <c r="K503" s="138"/>
    </row>
    <row r="504" spans="1:11" ht="15.75" customHeight="1">
      <c r="A504" s="88" t="s">
        <v>432</v>
      </c>
      <c r="B504" s="88" t="s">
        <v>437</v>
      </c>
      <c r="C504" s="5"/>
      <c r="D504" s="4" t="s">
        <v>249</v>
      </c>
      <c r="E504" s="833"/>
      <c r="F504" s="95">
        <v>0</v>
      </c>
      <c r="G504" s="95">
        <v>0</v>
      </c>
      <c r="H504" s="95">
        <v>0</v>
      </c>
      <c r="I504" s="409"/>
      <c r="J504" s="410"/>
      <c r="K504" s="138"/>
    </row>
    <row r="505" spans="1:11" ht="15.75" customHeight="1">
      <c r="A505" s="94" t="s">
        <v>428</v>
      </c>
      <c r="B505" s="94" t="s">
        <v>440</v>
      </c>
      <c r="C505" s="5"/>
      <c r="D505" s="4" t="s">
        <v>249</v>
      </c>
      <c r="E505" s="833"/>
      <c r="F505" s="95">
        <v>0</v>
      </c>
      <c r="G505" s="95">
        <v>0</v>
      </c>
      <c r="H505" s="95">
        <v>0</v>
      </c>
      <c r="I505" s="409"/>
      <c r="J505" s="410"/>
      <c r="K505" s="138"/>
    </row>
    <row r="506" spans="1:11" ht="15.75" customHeight="1">
      <c r="A506" s="88" t="s">
        <v>433</v>
      </c>
      <c r="B506" s="88" t="s">
        <v>437</v>
      </c>
      <c r="C506" s="5"/>
      <c r="D506" s="4" t="s">
        <v>249</v>
      </c>
      <c r="E506" s="833"/>
      <c r="F506" s="95">
        <v>0</v>
      </c>
      <c r="G506" s="95">
        <v>0</v>
      </c>
      <c r="H506" s="95">
        <v>0</v>
      </c>
      <c r="I506" s="409"/>
      <c r="J506" s="410"/>
      <c r="K506" s="138"/>
    </row>
    <row r="507" spans="1:11" ht="15.75" customHeight="1">
      <c r="A507" s="94" t="s">
        <v>429</v>
      </c>
      <c r="B507" s="94" t="s">
        <v>440</v>
      </c>
      <c r="C507" s="5"/>
      <c r="D507" s="4" t="s">
        <v>249</v>
      </c>
      <c r="E507" s="833"/>
      <c r="F507" s="95">
        <v>0</v>
      </c>
      <c r="G507" s="95">
        <v>0</v>
      </c>
      <c r="H507" s="95">
        <v>0</v>
      </c>
      <c r="I507" s="409"/>
      <c r="J507" s="410"/>
      <c r="K507" s="138"/>
    </row>
    <row r="508" spans="1:11" ht="15.75" customHeight="1">
      <c r="A508" s="223" t="s">
        <v>1248</v>
      </c>
      <c r="B508" s="12" t="s">
        <v>1253</v>
      </c>
      <c r="C508" s="5"/>
      <c r="D508" s="4" t="s">
        <v>249</v>
      </c>
      <c r="E508" s="834"/>
      <c r="F508" s="95">
        <v>0</v>
      </c>
      <c r="G508" s="95">
        <v>0</v>
      </c>
      <c r="H508" s="95">
        <v>0</v>
      </c>
      <c r="I508" s="442"/>
      <c r="J508" s="443"/>
      <c r="K508" s="138"/>
    </row>
    <row r="509" spans="1:11" ht="26.25" customHeight="1">
      <c r="A509" s="404" t="s">
        <v>441</v>
      </c>
      <c r="B509" s="96"/>
      <c r="C509" s="102"/>
      <c r="D509" s="103"/>
      <c r="E509" s="103"/>
      <c r="F509" s="105"/>
      <c r="G509" s="105"/>
      <c r="H509" s="105"/>
      <c r="I509" s="279"/>
      <c r="J509" s="280"/>
      <c r="K509" s="149"/>
    </row>
    <row r="510" spans="1:11" ht="15.75" customHeight="1">
      <c r="A510" s="12" t="s">
        <v>910</v>
      </c>
      <c r="B510" s="12" t="s">
        <v>442</v>
      </c>
      <c r="C510" s="5"/>
      <c r="D510" s="4" t="s">
        <v>249</v>
      </c>
      <c r="E510" s="13" t="s">
        <v>453</v>
      </c>
      <c r="F510" s="95">
        <v>0</v>
      </c>
      <c r="G510" s="95">
        <v>0</v>
      </c>
      <c r="H510" s="95">
        <v>0</v>
      </c>
      <c r="I510" s="409"/>
      <c r="J510" s="410"/>
      <c r="K510" s="138"/>
    </row>
    <row r="511" spans="1:11" ht="15.75" customHeight="1">
      <c r="A511" s="12" t="s">
        <v>911</v>
      </c>
      <c r="B511" s="12" t="s">
        <v>443</v>
      </c>
      <c r="C511" s="5"/>
      <c r="D511" s="4" t="s">
        <v>249</v>
      </c>
      <c r="E511" s="13" t="s">
        <v>453</v>
      </c>
      <c r="F511" s="95">
        <v>0</v>
      </c>
      <c r="G511" s="95">
        <v>0</v>
      </c>
      <c r="H511" s="95">
        <v>0</v>
      </c>
      <c r="I511" s="409"/>
      <c r="J511" s="410"/>
      <c r="K511" s="138"/>
    </row>
    <row r="512" spans="1:11" ht="15.75" customHeight="1">
      <c r="A512" s="12" t="s">
        <v>912</v>
      </c>
      <c r="B512" s="12" t="s">
        <v>444</v>
      </c>
      <c r="C512" s="5"/>
      <c r="D512" s="4" t="s">
        <v>249</v>
      </c>
      <c r="E512" s="13" t="s">
        <v>453</v>
      </c>
      <c r="F512" s="95">
        <v>0</v>
      </c>
      <c r="G512" s="95">
        <v>0</v>
      </c>
      <c r="H512" s="95">
        <v>0</v>
      </c>
      <c r="I512" s="409"/>
      <c r="J512" s="410"/>
      <c r="K512" s="138"/>
    </row>
    <row r="513" spans="1:11" ht="15.75" customHeight="1">
      <c r="A513" s="12" t="s">
        <v>1120</v>
      </c>
      <c r="B513" s="12" t="s">
        <v>445</v>
      </c>
      <c r="C513" s="5"/>
      <c r="D513" s="4" t="s">
        <v>249</v>
      </c>
      <c r="E513" s="13" t="s">
        <v>453</v>
      </c>
      <c r="F513" s="95">
        <v>0</v>
      </c>
      <c r="G513" s="95">
        <v>0</v>
      </c>
      <c r="H513" s="95">
        <v>0</v>
      </c>
      <c r="I513" s="409"/>
      <c r="J513" s="410"/>
      <c r="K513" s="138"/>
    </row>
    <row r="514" spans="1:11" ht="15.75" customHeight="1">
      <c r="A514" s="12" t="s">
        <v>1335</v>
      </c>
      <c r="B514" s="12" t="s">
        <v>446</v>
      </c>
      <c r="C514" s="5"/>
      <c r="D514" s="4" t="s">
        <v>249</v>
      </c>
      <c r="E514" s="13" t="s">
        <v>453</v>
      </c>
      <c r="F514" s="95">
        <v>0</v>
      </c>
      <c r="G514" s="95">
        <v>0</v>
      </c>
      <c r="H514" s="95">
        <v>0</v>
      </c>
      <c r="I514" s="409"/>
      <c r="J514" s="410"/>
      <c r="K514" s="138"/>
    </row>
    <row r="515" spans="1:11" ht="15.75" customHeight="1">
      <c r="A515" s="94" t="s">
        <v>914</v>
      </c>
      <c r="B515" s="94" t="s">
        <v>447</v>
      </c>
      <c r="C515" s="5"/>
      <c r="D515" s="4" t="s">
        <v>249</v>
      </c>
      <c r="E515" s="13" t="s">
        <v>453</v>
      </c>
      <c r="F515" s="95">
        <v>0</v>
      </c>
      <c r="G515" s="95">
        <v>0</v>
      </c>
      <c r="H515" s="95">
        <v>0</v>
      </c>
      <c r="I515" s="409"/>
      <c r="J515" s="410"/>
      <c r="K515" s="138"/>
    </row>
    <row r="516" spans="1:11" ht="15.75" customHeight="1">
      <c r="A516" s="94" t="s">
        <v>915</v>
      </c>
      <c r="B516" s="94" t="s">
        <v>448</v>
      </c>
      <c r="C516" s="5"/>
      <c r="D516" s="4" t="s">
        <v>249</v>
      </c>
      <c r="E516" s="13" t="s">
        <v>453</v>
      </c>
      <c r="F516" s="95">
        <v>0</v>
      </c>
      <c r="G516" s="95">
        <v>0</v>
      </c>
      <c r="H516" s="95">
        <v>0</v>
      </c>
      <c r="I516" s="409"/>
      <c r="J516" s="410"/>
      <c r="K516" s="138"/>
    </row>
    <row r="517" spans="1:11" ht="15.75" customHeight="1">
      <c r="A517" s="94" t="s">
        <v>916</v>
      </c>
      <c r="B517" s="94" t="s">
        <v>449</v>
      </c>
      <c r="C517" s="5"/>
      <c r="D517" s="4" t="s">
        <v>249</v>
      </c>
      <c r="E517" s="13" t="s">
        <v>453</v>
      </c>
      <c r="F517" s="95">
        <v>0</v>
      </c>
      <c r="G517" s="95">
        <v>0</v>
      </c>
      <c r="H517" s="95">
        <v>0</v>
      </c>
      <c r="I517" s="409"/>
      <c r="J517" s="410"/>
      <c r="K517" s="138"/>
    </row>
    <row r="518" spans="1:11" ht="15.75" customHeight="1">
      <c r="A518" s="94" t="s">
        <v>1121</v>
      </c>
      <c r="B518" s="94" t="s">
        <v>450</v>
      </c>
      <c r="C518" s="5"/>
      <c r="D518" s="4" t="s">
        <v>249</v>
      </c>
      <c r="E518" s="13" t="s">
        <v>453</v>
      </c>
      <c r="F518" s="95">
        <v>0</v>
      </c>
      <c r="G518" s="95">
        <v>0</v>
      </c>
      <c r="H518" s="95">
        <v>0</v>
      </c>
      <c r="I518" s="409"/>
      <c r="J518" s="410"/>
      <c r="K518" s="138"/>
    </row>
    <row r="519" spans="1:11" ht="15.75" customHeight="1">
      <c r="A519" s="94" t="s">
        <v>1336</v>
      </c>
      <c r="B519" s="94" t="s">
        <v>451</v>
      </c>
      <c r="C519" s="5"/>
      <c r="D519" s="4" t="s">
        <v>249</v>
      </c>
      <c r="E519" s="13" t="s">
        <v>453</v>
      </c>
      <c r="F519" s="95">
        <v>0</v>
      </c>
      <c r="G519" s="95">
        <v>0</v>
      </c>
      <c r="H519" s="95">
        <v>0</v>
      </c>
      <c r="I519" s="409"/>
      <c r="J519" s="410"/>
      <c r="K519" s="138"/>
    </row>
    <row r="520" spans="1:11" ht="15.75" customHeight="1">
      <c r="A520" s="12" t="s">
        <v>1249</v>
      </c>
      <c r="B520" s="223" t="s">
        <v>1254</v>
      </c>
      <c r="C520" s="5"/>
      <c r="D520" s="4" t="s">
        <v>249</v>
      </c>
      <c r="E520" s="13" t="s">
        <v>453</v>
      </c>
      <c r="F520" s="95">
        <v>0</v>
      </c>
      <c r="G520" s="95">
        <v>0</v>
      </c>
      <c r="H520" s="95">
        <v>0</v>
      </c>
      <c r="I520" s="442"/>
      <c r="J520" s="443"/>
      <c r="K520" s="138"/>
    </row>
    <row r="521" spans="1:11" ht="15.75" customHeight="1">
      <c r="A521" s="12" t="s">
        <v>1250</v>
      </c>
      <c r="B521" s="223" t="s">
        <v>1255</v>
      </c>
      <c r="C521" s="5"/>
      <c r="D521" s="4" t="s">
        <v>249</v>
      </c>
      <c r="E521" s="13" t="s">
        <v>453</v>
      </c>
      <c r="F521" s="95">
        <v>0</v>
      </c>
      <c r="G521" s="95">
        <v>0</v>
      </c>
      <c r="H521" s="95">
        <v>0</v>
      </c>
      <c r="I521" s="442"/>
      <c r="J521" s="443"/>
      <c r="K521" s="138"/>
    </row>
    <row r="522" spans="1:11" ht="15.75" customHeight="1">
      <c r="A522" s="12" t="s">
        <v>1251</v>
      </c>
      <c r="B522" s="223" t="s">
        <v>1256</v>
      </c>
      <c r="C522" s="5"/>
      <c r="D522" s="4" t="s">
        <v>249</v>
      </c>
      <c r="E522" s="13" t="s">
        <v>453</v>
      </c>
      <c r="F522" s="95">
        <v>0</v>
      </c>
      <c r="G522" s="95">
        <v>0</v>
      </c>
      <c r="H522" s="95">
        <v>0</v>
      </c>
      <c r="I522" s="442"/>
      <c r="J522" s="443"/>
      <c r="K522" s="138"/>
    </row>
    <row r="523" spans="1:11" ht="15.75" customHeight="1">
      <c r="A523" s="12" t="s">
        <v>1252</v>
      </c>
      <c r="B523" s="223" t="s">
        <v>1257</v>
      </c>
      <c r="C523" s="5"/>
      <c r="D523" s="4" t="s">
        <v>249</v>
      </c>
      <c r="E523" s="13" t="s">
        <v>453</v>
      </c>
      <c r="F523" s="95">
        <v>0</v>
      </c>
      <c r="G523" s="95">
        <v>0</v>
      </c>
      <c r="H523" s="95">
        <v>0</v>
      </c>
      <c r="I523" s="442"/>
      <c r="J523" s="443"/>
      <c r="K523" s="138"/>
    </row>
    <row r="524" spans="1:11" ht="15.75" customHeight="1">
      <c r="A524" s="12" t="s">
        <v>1337</v>
      </c>
      <c r="B524" s="223" t="s">
        <v>1258</v>
      </c>
      <c r="C524" s="5"/>
      <c r="D524" s="4" t="s">
        <v>249</v>
      </c>
      <c r="E524" s="13" t="s">
        <v>453</v>
      </c>
      <c r="F524" s="95">
        <v>0</v>
      </c>
      <c r="G524" s="95">
        <v>0</v>
      </c>
      <c r="H524" s="95">
        <v>0</v>
      </c>
      <c r="I524" s="442"/>
      <c r="J524" s="443"/>
      <c r="K524" s="138"/>
    </row>
    <row r="525" spans="1:11" ht="17.25" customHeight="1">
      <c r="A525" s="96"/>
      <c r="B525" s="96"/>
      <c r="C525" s="102" t="s">
        <v>21</v>
      </c>
      <c r="D525" s="103" t="s">
        <v>22</v>
      </c>
      <c r="E525" s="103"/>
      <c r="F525" s="105"/>
      <c r="G525" s="105"/>
      <c r="H525" s="105"/>
      <c r="I525" s="279"/>
      <c r="J525" s="280"/>
      <c r="K525" s="149"/>
    </row>
    <row r="526" spans="1:11" ht="36">
      <c r="A526" s="404" t="s">
        <v>436</v>
      </c>
      <c r="B526" s="96"/>
      <c r="C526" s="102"/>
      <c r="D526" s="103"/>
      <c r="E526" s="103"/>
      <c r="F526" s="105"/>
      <c r="G526" s="105"/>
      <c r="H526" s="105"/>
      <c r="I526" s="279"/>
      <c r="J526" s="280"/>
      <c r="K526" s="149"/>
    </row>
    <row r="527" spans="1:11" ht="36" customHeight="1">
      <c r="A527" s="223" t="s">
        <v>430</v>
      </c>
      <c r="B527" s="12" t="s">
        <v>437</v>
      </c>
      <c r="C527" s="5"/>
      <c r="D527" s="4" t="s">
        <v>249</v>
      </c>
      <c r="E527" s="13" t="s">
        <v>453</v>
      </c>
      <c r="F527" s="311">
        <f>'2.4.расчет прочих'!N282</f>
        <v>0</v>
      </c>
      <c r="G527" s="319">
        <f t="shared" ref="G527:G540" si="35">F527</f>
        <v>0</v>
      </c>
      <c r="H527" s="319">
        <f t="shared" ref="H527:H540" si="36">F527</f>
        <v>0</v>
      </c>
      <c r="I527" s="409"/>
      <c r="J527" s="410"/>
      <c r="K527" s="138"/>
    </row>
    <row r="528" spans="1:11" ht="36">
      <c r="A528" s="223" t="s">
        <v>422</v>
      </c>
      <c r="B528" s="12" t="s">
        <v>440</v>
      </c>
      <c r="C528" s="5"/>
      <c r="D528" s="4" t="s">
        <v>249</v>
      </c>
      <c r="E528" s="13" t="s">
        <v>453</v>
      </c>
      <c r="F528" s="311">
        <f>'2.4.расчет прочих'!N283</f>
        <v>0</v>
      </c>
      <c r="G528" s="319">
        <f t="shared" si="35"/>
        <v>0</v>
      </c>
      <c r="H528" s="319">
        <f t="shared" si="36"/>
        <v>0</v>
      </c>
      <c r="I528" s="409"/>
      <c r="J528" s="410"/>
      <c r="K528" s="138"/>
    </row>
    <row r="529" spans="1:11" ht="27" customHeight="1">
      <c r="A529" s="223" t="s">
        <v>712</v>
      </c>
      <c r="B529" s="12" t="s">
        <v>437</v>
      </c>
      <c r="C529" s="5"/>
      <c r="D529" s="4" t="s">
        <v>249</v>
      </c>
      <c r="E529" s="13" t="s">
        <v>453</v>
      </c>
      <c r="F529" s="311">
        <f>'2.4.расчет прочих'!N284</f>
        <v>0</v>
      </c>
      <c r="G529" s="319">
        <f t="shared" si="35"/>
        <v>0</v>
      </c>
      <c r="H529" s="319">
        <f t="shared" si="36"/>
        <v>0</v>
      </c>
      <c r="I529" s="409"/>
      <c r="J529" s="410"/>
      <c r="K529" s="138"/>
    </row>
    <row r="530" spans="1:11" ht="24.75" customHeight="1">
      <c r="A530" s="223" t="s">
        <v>423</v>
      </c>
      <c r="B530" s="12" t="s">
        <v>440</v>
      </c>
      <c r="C530" s="5"/>
      <c r="D530" s="4" t="s">
        <v>249</v>
      </c>
      <c r="E530" s="13" t="s">
        <v>453</v>
      </c>
      <c r="F530" s="311">
        <f>'2.4.расчет прочих'!N285</f>
        <v>0</v>
      </c>
      <c r="G530" s="319">
        <f t="shared" si="35"/>
        <v>0</v>
      </c>
      <c r="H530" s="319">
        <f t="shared" si="36"/>
        <v>0</v>
      </c>
      <c r="I530" s="409"/>
      <c r="J530" s="410"/>
      <c r="K530" s="138"/>
    </row>
    <row r="531" spans="1:11" ht="48">
      <c r="A531" s="223" t="s">
        <v>424</v>
      </c>
      <c r="B531" s="12" t="s">
        <v>440</v>
      </c>
      <c r="C531" s="5"/>
      <c r="D531" s="4" t="s">
        <v>249</v>
      </c>
      <c r="E531" s="13" t="s">
        <v>453</v>
      </c>
      <c r="F531" s="311">
        <f>'2.4.расчет прочих'!N286</f>
        <v>0</v>
      </c>
      <c r="G531" s="319">
        <f t="shared" si="35"/>
        <v>0</v>
      </c>
      <c r="H531" s="319">
        <f t="shared" si="36"/>
        <v>0</v>
      </c>
      <c r="I531" s="409"/>
      <c r="J531" s="410"/>
      <c r="K531" s="138"/>
    </row>
    <row r="532" spans="1:11" ht="24.75" customHeight="1">
      <c r="A532" s="88" t="s">
        <v>425</v>
      </c>
      <c r="B532" s="88" t="s">
        <v>439</v>
      </c>
      <c r="C532" s="5"/>
      <c r="D532" s="4" t="s">
        <v>249</v>
      </c>
      <c r="E532" s="13" t="s">
        <v>453</v>
      </c>
      <c r="F532" s="311">
        <f>'2.4.расчет прочих'!N287</f>
        <v>0</v>
      </c>
      <c r="G532" s="319">
        <f t="shared" si="35"/>
        <v>0</v>
      </c>
      <c r="H532" s="319">
        <f t="shared" si="36"/>
        <v>0</v>
      </c>
      <c r="I532" s="409"/>
      <c r="J532" s="410"/>
      <c r="K532" s="138"/>
    </row>
    <row r="533" spans="1:11" ht="24.75" customHeight="1">
      <c r="A533" s="94" t="s">
        <v>426</v>
      </c>
      <c r="B533" s="94" t="s">
        <v>439</v>
      </c>
      <c r="C533" s="5"/>
      <c r="D533" s="4" t="s">
        <v>249</v>
      </c>
      <c r="E533" s="13" t="s">
        <v>453</v>
      </c>
      <c r="F533" s="311">
        <f>'2.4.расчет прочих'!N288</f>
        <v>0</v>
      </c>
      <c r="G533" s="319">
        <f t="shared" si="35"/>
        <v>0</v>
      </c>
      <c r="H533" s="319">
        <f t="shared" si="36"/>
        <v>0</v>
      </c>
      <c r="I533" s="409"/>
      <c r="J533" s="410"/>
      <c r="K533" s="138"/>
    </row>
    <row r="534" spans="1:11" ht="24.75" customHeight="1">
      <c r="A534" s="94" t="s">
        <v>431</v>
      </c>
      <c r="B534" s="94" t="s">
        <v>438</v>
      </c>
      <c r="C534" s="5"/>
      <c r="D534" s="4" t="s">
        <v>249</v>
      </c>
      <c r="E534" s="13" t="s">
        <v>453</v>
      </c>
      <c r="F534" s="311">
        <f>'2.4.расчет прочих'!N289</f>
        <v>0</v>
      </c>
      <c r="G534" s="319">
        <f t="shared" si="35"/>
        <v>0</v>
      </c>
      <c r="H534" s="319">
        <f t="shared" si="36"/>
        <v>0</v>
      </c>
      <c r="I534" s="409"/>
      <c r="J534" s="410"/>
      <c r="K534" s="138"/>
    </row>
    <row r="535" spans="1:11" ht="24.75" customHeight="1">
      <c r="A535" s="94" t="s">
        <v>427</v>
      </c>
      <c r="B535" s="94" t="s">
        <v>439</v>
      </c>
      <c r="C535" s="5"/>
      <c r="D535" s="4" t="s">
        <v>249</v>
      </c>
      <c r="E535" s="13" t="s">
        <v>453</v>
      </c>
      <c r="F535" s="311">
        <f>'2.4.расчет прочих'!N290</f>
        <v>0</v>
      </c>
      <c r="G535" s="319">
        <f t="shared" si="35"/>
        <v>0</v>
      </c>
      <c r="H535" s="319">
        <f t="shared" si="36"/>
        <v>0</v>
      </c>
      <c r="I535" s="409"/>
      <c r="J535" s="410"/>
      <c r="K535" s="138"/>
    </row>
    <row r="536" spans="1:11" ht="24.75" customHeight="1">
      <c r="A536" s="88" t="s">
        <v>432</v>
      </c>
      <c r="B536" s="88" t="s">
        <v>437</v>
      </c>
      <c r="C536" s="5"/>
      <c r="D536" s="4" t="s">
        <v>249</v>
      </c>
      <c r="E536" s="13" t="s">
        <v>453</v>
      </c>
      <c r="F536" s="311">
        <f>'2.4.расчет прочих'!N291</f>
        <v>0</v>
      </c>
      <c r="G536" s="319">
        <f t="shared" si="35"/>
        <v>0</v>
      </c>
      <c r="H536" s="319">
        <f t="shared" si="36"/>
        <v>0</v>
      </c>
      <c r="I536" s="409"/>
      <c r="J536" s="410"/>
      <c r="K536" s="138"/>
    </row>
    <row r="537" spans="1:11" ht="24.75" customHeight="1">
      <c r="A537" s="94" t="s">
        <v>428</v>
      </c>
      <c r="B537" s="94" t="s">
        <v>440</v>
      </c>
      <c r="C537" s="5"/>
      <c r="D537" s="4" t="s">
        <v>249</v>
      </c>
      <c r="E537" s="13" t="s">
        <v>453</v>
      </c>
      <c r="F537" s="311">
        <f>'2.4.расчет прочих'!N292</f>
        <v>0</v>
      </c>
      <c r="G537" s="319">
        <f t="shared" si="35"/>
        <v>0</v>
      </c>
      <c r="H537" s="319">
        <f t="shared" si="36"/>
        <v>0</v>
      </c>
      <c r="I537" s="409"/>
      <c r="J537" s="410"/>
      <c r="K537" s="138"/>
    </row>
    <row r="538" spans="1:11" ht="24.75" customHeight="1">
      <c r="A538" s="88" t="s">
        <v>433</v>
      </c>
      <c r="B538" s="88" t="s">
        <v>437</v>
      </c>
      <c r="C538" s="5"/>
      <c r="D538" s="4" t="s">
        <v>249</v>
      </c>
      <c r="E538" s="13" t="s">
        <v>453</v>
      </c>
      <c r="F538" s="311">
        <f>'2.4.расчет прочих'!N293</f>
        <v>0</v>
      </c>
      <c r="G538" s="319">
        <f t="shared" si="35"/>
        <v>0</v>
      </c>
      <c r="H538" s="319">
        <f t="shared" si="36"/>
        <v>0</v>
      </c>
      <c r="I538" s="409"/>
      <c r="J538" s="410"/>
      <c r="K538" s="138"/>
    </row>
    <row r="539" spans="1:11" ht="24.75" customHeight="1">
      <c r="A539" s="94" t="s">
        <v>429</v>
      </c>
      <c r="B539" s="94" t="s">
        <v>440</v>
      </c>
      <c r="C539" s="5"/>
      <c r="D539" s="4" t="s">
        <v>249</v>
      </c>
      <c r="E539" s="13" t="s">
        <v>453</v>
      </c>
      <c r="F539" s="311">
        <f>'2.4.расчет прочих'!N294</f>
        <v>0</v>
      </c>
      <c r="G539" s="319">
        <f t="shared" si="35"/>
        <v>0</v>
      </c>
      <c r="H539" s="319">
        <f t="shared" si="36"/>
        <v>0</v>
      </c>
      <c r="I539" s="409"/>
      <c r="J539" s="410"/>
      <c r="K539" s="138"/>
    </row>
    <row r="540" spans="1:11" ht="24.75" customHeight="1">
      <c r="A540" s="223" t="s">
        <v>1248</v>
      </c>
      <c r="B540" s="12" t="s">
        <v>1253</v>
      </c>
      <c r="C540" s="5"/>
      <c r="D540" s="4" t="s">
        <v>249</v>
      </c>
      <c r="E540" s="13" t="s">
        <v>453</v>
      </c>
      <c r="F540" s="311">
        <f>'2.4.расчет прочих'!N295</f>
        <v>0</v>
      </c>
      <c r="G540" s="319">
        <f t="shared" si="35"/>
        <v>0</v>
      </c>
      <c r="H540" s="319">
        <f t="shared" si="36"/>
        <v>0</v>
      </c>
      <c r="I540" s="442"/>
      <c r="J540" s="443"/>
      <c r="K540" s="138"/>
    </row>
    <row r="541" spans="1:11" ht="26.25" customHeight="1">
      <c r="A541" s="404" t="s">
        <v>441</v>
      </c>
      <c r="B541" s="96"/>
      <c r="C541" s="102"/>
      <c r="D541" s="103"/>
      <c r="E541" s="281"/>
      <c r="F541" s="105"/>
      <c r="G541" s="105"/>
      <c r="H541" s="105"/>
      <c r="I541" s="279"/>
      <c r="J541" s="280"/>
      <c r="K541" s="149"/>
    </row>
    <row r="542" spans="1:11" ht="24">
      <c r="A542" s="12" t="s">
        <v>910</v>
      </c>
      <c r="B542" s="12" t="s">
        <v>442</v>
      </c>
      <c r="C542" s="5"/>
      <c r="D542" s="4" t="s">
        <v>249</v>
      </c>
      <c r="E542" s="13" t="s">
        <v>453</v>
      </c>
      <c r="F542" s="95">
        <v>0</v>
      </c>
      <c r="G542" s="95">
        <v>0</v>
      </c>
      <c r="H542" s="95">
        <v>0</v>
      </c>
      <c r="I542" s="409"/>
      <c r="J542" s="410"/>
      <c r="K542" s="138"/>
    </row>
    <row r="543" spans="1:11" ht="36">
      <c r="A543" s="12" t="s">
        <v>911</v>
      </c>
      <c r="B543" s="12" t="s">
        <v>443</v>
      </c>
      <c r="C543" s="5"/>
      <c r="D543" s="4" t="s">
        <v>249</v>
      </c>
      <c r="E543" s="13" t="s">
        <v>453</v>
      </c>
      <c r="F543" s="95">
        <v>0</v>
      </c>
      <c r="G543" s="95">
        <v>0</v>
      </c>
      <c r="H543" s="95">
        <v>0</v>
      </c>
      <c r="I543" s="409"/>
      <c r="J543" s="410"/>
      <c r="K543" s="138"/>
    </row>
    <row r="544" spans="1:11" ht="24">
      <c r="A544" s="12" t="s">
        <v>912</v>
      </c>
      <c r="B544" s="12" t="s">
        <v>444</v>
      </c>
      <c r="C544" s="5"/>
      <c r="D544" s="4" t="s">
        <v>249</v>
      </c>
      <c r="E544" s="13" t="s">
        <v>453</v>
      </c>
      <c r="F544" s="95">
        <v>0</v>
      </c>
      <c r="G544" s="95">
        <v>0</v>
      </c>
      <c r="H544" s="95">
        <v>0</v>
      </c>
      <c r="I544" s="409"/>
      <c r="J544" s="410"/>
      <c r="K544" s="138"/>
    </row>
    <row r="545" spans="1:11" ht="36">
      <c r="A545" s="12" t="s">
        <v>1120</v>
      </c>
      <c r="B545" s="12" t="s">
        <v>445</v>
      </c>
      <c r="C545" s="5"/>
      <c r="D545" s="4" t="s">
        <v>249</v>
      </c>
      <c r="E545" s="13" t="s">
        <v>453</v>
      </c>
      <c r="F545" s="95">
        <v>0</v>
      </c>
      <c r="G545" s="95">
        <v>0</v>
      </c>
      <c r="H545" s="95">
        <v>0</v>
      </c>
      <c r="I545" s="409"/>
      <c r="J545" s="410"/>
      <c r="K545" s="138"/>
    </row>
    <row r="546" spans="1:11" ht="36">
      <c r="A546" s="12" t="s">
        <v>1335</v>
      </c>
      <c r="B546" s="12" t="s">
        <v>446</v>
      </c>
      <c r="C546" s="5"/>
      <c r="D546" s="4" t="s">
        <v>249</v>
      </c>
      <c r="E546" s="13" t="s">
        <v>453</v>
      </c>
      <c r="F546" s="95">
        <v>0</v>
      </c>
      <c r="G546" s="95">
        <v>0</v>
      </c>
      <c r="H546" s="95">
        <v>0</v>
      </c>
      <c r="I546" s="409"/>
      <c r="J546" s="410"/>
      <c r="K546" s="138"/>
    </row>
    <row r="547" spans="1:11" ht="36">
      <c r="A547" s="94" t="s">
        <v>914</v>
      </c>
      <c r="B547" s="94" t="s">
        <v>447</v>
      </c>
      <c r="C547" s="5"/>
      <c r="D547" s="4" t="s">
        <v>249</v>
      </c>
      <c r="E547" s="13" t="s">
        <v>453</v>
      </c>
      <c r="F547" s="95">
        <v>0</v>
      </c>
      <c r="G547" s="95">
        <v>0</v>
      </c>
      <c r="H547" s="95">
        <v>0</v>
      </c>
      <c r="I547" s="409"/>
      <c r="J547" s="410"/>
      <c r="K547" s="138"/>
    </row>
    <row r="548" spans="1:11" ht="36">
      <c r="A548" s="94" t="s">
        <v>915</v>
      </c>
      <c r="B548" s="94" t="s">
        <v>448</v>
      </c>
      <c r="C548" s="5"/>
      <c r="D548" s="4" t="s">
        <v>249</v>
      </c>
      <c r="E548" s="13" t="s">
        <v>453</v>
      </c>
      <c r="F548" s="95">
        <v>0</v>
      </c>
      <c r="G548" s="95">
        <v>0</v>
      </c>
      <c r="H548" s="95">
        <v>0</v>
      </c>
      <c r="I548" s="409"/>
      <c r="J548" s="410"/>
      <c r="K548" s="138"/>
    </row>
    <row r="549" spans="1:11" ht="24">
      <c r="A549" s="94" t="s">
        <v>916</v>
      </c>
      <c r="B549" s="94" t="s">
        <v>449</v>
      </c>
      <c r="C549" s="5"/>
      <c r="D549" s="4" t="s">
        <v>249</v>
      </c>
      <c r="E549" s="13" t="s">
        <v>453</v>
      </c>
      <c r="F549" s="95">
        <v>0</v>
      </c>
      <c r="G549" s="95">
        <v>0</v>
      </c>
      <c r="H549" s="95">
        <v>0</v>
      </c>
      <c r="I549" s="409"/>
      <c r="J549" s="410"/>
      <c r="K549" s="138"/>
    </row>
    <row r="550" spans="1:11" ht="36">
      <c r="A550" s="94" t="s">
        <v>1121</v>
      </c>
      <c r="B550" s="94" t="s">
        <v>450</v>
      </c>
      <c r="C550" s="5"/>
      <c r="D550" s="4" t="s">
        <v>249</v>
      </c>
      <c r="E550" s="13" t="s">
        <v>453</v>
      </c>
      <c r="F550" s="95">
        <v>0</v>
      </c>
      <c r="G550" s="95">
        <v>0</v>
      </c>
      <c r="H550" s="95">
        <v>0</v>
      </c>
      <c r="I550" s="409"/>
      <c r="J550" s="410"/>
      <c r="K550" s="138"/>
    </row>
    <row r="551" spans="1:11" ht="36">
      <c r="A551" s="94" t="s">
        <v>1336</v>
      </c>
      <c r="B551" s="94" t="s">
        <v>451</v>
      </c>
      <c r="C551" s="5"/>
      <c r="D551" s="4" t="s">
        <v>249</v>
      </c>
      <c r="E551" s="13" t="s">
        <v>453</v>
      </c>
      <c r="F551" s="95">
        <v>0</v>
      </c>
      <c r="G551" s="95">
        <v>0</v>
      </c>
      <c r="H551" s="95">
        <v>0</v>
      </c>
      <c r="I551" s="409"/>
      <c r="J551" s="410"/>
      <c r="K551" s="138"/>
    </row>
    <row r="552" spans="1:11" ht="36">
      <c r="A552" s="12" t="s">
        <v>1249</v>
      </c>
      <c r="B552" s="223" t="s">
        <v>1254</v>
      </c>
      <c r="C552" s="5"/>
      <c r="D552" s="4" t="s">
        <v>249</v>
      </c>
      <c r="E552" s="13" t="s">
        <v>453</v>
      </c>
      <c r="F552" s="95">
        <v>0</v>
      </c>
      <c r="G552" s="95">
        <v>0</v>
      </c>
      <c r="H552" s="95">
        <v>0</v>
      </c>
      <c r="I552" s="442"/>
      <c r="J552" s="443"/>
      <c r="K552" s="138"/>
    </row>
    <row r="553" spans="1:11" ht="48">
      <c r="A553" s="12" t="s">
        <v>1250</v>
      </c>
      <c r="B553" s="223" t="s">
        <v>1255</v>
      </c>
      <c r="C553" s="5"/>
      <c r="D553" s="4" t="s">
        <v>249</v>
      </c>
      <c r="E553" s="13" t="s">
        <v>453</v>
      </c>
      <c r="F553" s="95">
        <v>0</v>
      </c>
      <c r="G553" s="95">
        <v>0</v>
      </c>
      <c r="H553" s="95">
        <v>0</v>
      </c>
      <c r="I553" s="442"/>
      <c r="J553" s="443"/>
      <c r="K553" s="138"/>
    </row>
    <row r="554" spans="1:11" ht="36">
      <c r="A554" s="12" t="s">
        <v>1251</v>
      </c>
      <c r="B554" s="223" t="s">
        <v>1256</v>
      </c>
      <c r="C554" s="5"/>
      <c r="D554" s="4" t="s">
        <v>249</v>
      </c>
      <c r="E554" s="13" t="s">
        <v>453</v>
      </c>
      <c r="F554" s="95">
        <v>0</v>
      </c>
      <c r="G554" s="95">
        <v>0</v>
      </c>
      <c r="H554" s="95">
        <v>0</v>
      </c>
      <c r="I554" s="442"/>
      <c r="J554" s="443"/>
      <c r="K554" s="138"/>
    </row>
    <row r="555" spans="1:11" ht="48">
      <c r="A555" s="12" t="s">
        <v>1252</v>
      </c>
      <c r="B555" s="223" t="s">
        <v>1257</v>
      </c>
      <c r="C555" s="5"/>
      <c r="D555" s="4" t="s">
        <v>249</v>
      </c>
      <c r="E555" s="13" t="s">
        <v>453</v>
      </c>
      <c r="F555" s="95">
        <v>0</v>
      </c>
      <c r="G555" s="95">
        <v>0</v>
      </c>
      <c r="H555" s="95">
        <v>0</v>
      </c>
      <c r="I555" s="442"/>
      <c r="J555" s="443"/>
      <c r="K555" s="138"/>
    </row>
    <row r="556" spans="1:11" ht="48">
      <c r="A556" s="12" t="s">
        <v>1337</v>
      </c>
      <c r="B556" s="223" t="s">
        <v>1258</v>
      </c>
      <c r="C556" s="5"/>
      <c r="D556" s="4" t="s">
        <v>249</v>
      </c>
      <c r="E556" s="13" t="s">
        <v>453</v>
      </c>
      <c r="F556" s="95">
        <v>0</v>
      </c>
      <c r="G556" s="95">
        <v>0</v>
      </c>
      <c r="H556" s="95">
        <v>0</v>
      </c>
      <c r="I556" s="442"/>
      <c r="J556" s="443"/>
      <c r="K556" s="138"/>
    </row>
    <row r="557" spans="1:11" ht="51" customHeight="1">
      <c r="A557" s="96"/>
      <c r="B557" s="96"/>
      <c r="C557" s="102" t="s">
        <v>23</v>
      </c>
      <c r="D557" s="103" t="s">
        <v>26</v>
      </c>
      <c r="E557" s="103"/>
      <c r="F557" s="105"/>
      <c r="G557" s="105"/>
      <c r="H557" s="105"/>
      <c r="I557" s="279"/>
      <c r="J557" s="280"/>
      <c r="K557" s="149"/>
    </row>
    <row r="558" spans="1:11" ht="36">
      <c r="A558" s="404" t="s">
        <v>436</v>
      </c>
      <c r="B558" s="96"/>
      <c r="C558" s="102"/>
      <c r="D558" s="103"/>
      <c r="E558" s="103"/>
      <c r="F558" s="105"/>
      <c r="G558" s="105"/>
      <c r="H558" s="105"/>
      <c r="I558" s="279"/>
      <c r="J558" s="280"/>
      <c r="K558" s="149"/>
    </row>
    <row r="559" spans="1:11" ht="36.75" customHeight="1">
      <c r="A559" s="223" t="s">
        <v>430</v>
      </c>
      <c r="B559" s="12" t="s">
        <v>437</v>
      </c>
      <c r="C559" s="5"/>
      <c r="D559" s="4" t="s">
        <v>282</v>
      </c>
      <c r="E559" s="311">
        <f>'2.2.расчет фот мест (2022)'!F8</f>
        <v>39.11</v>
      </c>
      <c r="F559" s="311">
        <f>'2.2.расчет фот мест (2022)'!R8</f>
        <v>46619</v>
      </c>
      <c r="G559" s="311">
        <f>'2.2.расчет фот мест (2023)'!S8</f>
        <v>47832</v>
      </c>
      <c r="H559" s="311">
        <f>'2.2.расчет фот мест (2024)'!T8</f>
        <v>49005</v>
      </c>
      <c r="I559" s="821" t="s">
        <v>640</v>
      </c>
      <c r="J559" s="822"/>
      <c r="K559" s="138"/>
    </row>
    <row r="560" spans="1:11" ht="39" customHeight="1">
      <c r="A560" s="223" t="s">
        <v>422</v>
      </c>
      <c r="B560" s="12" t="s">
        <v>440</v>
      </c>
      <c r="C560" s="5"/>
      <c r="D560" s="4" t="s">
        <v>282</v>
      </c>
      <c r="E560" s="311">
        <f>'2.2.расчет фот мест (2022)'!F9</f>
        <v>31.65</v>
      </c>
      <c r="F560" s="311">
        <f>'2.2.расчет фот мест (2022)'!R9</f>
        <v>37727</v>
      </c>
      <c r="G560" s="311">
        <f>'2.2.расчет фот мест (2023)'!S9</f>
        <v>38708</v>
      </c>
      <c r="H560" s="311">
        <f>'2.2.расчет фот мест (2024)'!T9</f>
        <v>39657</v>
      </c>
      <c r="I560" s="821" t="s">
        <v>640</v>
      </c>
      <c r="J560" s="822"/>
      <c r="K560" s="138"/>
    </row>
    <row r="561" spans="1:11" ht="39" customHeight="1">
      <c r="A561" s="223" t="s">
        <v>712</v>
      </c>
      <c r="B561" s="12" t="s">
        <v>437</v>
      </c>
      <c r="C561" s="5"/>
      <c r="D561" s="4" t="s">
        <v>282</v>
      </c>
      <c r="E561" s="311">
        <f>'2.2.расчет фот мест (2022)'!F10</f>
        <v>31.65</v>
      </c>
      <c r="F561" s="311">
        <f>'2.2.расчет фот мест (2022)'!R10</f>
        <v>37727</v>
      </c>
      <c r="G561" s="311">
        <f>'2.2.расчет фот мест (2023)'!S10</f>
        <v>38708</v>
      </c>
      <c r="H561" s="311">
        <f>'2.2.расчет фот мест (2024)'!T10</f>
        <v>39657</v>
      </c>
      <c r="I561" s="821" t="s">
        <v>640</v>
      </c>
      <c r="J561" s="822"/>
      <c r="K561" s="138"/>
    </row>
    <row r="562" spans="1:11" ht="39" customHeight="1">
      <c r="A562" s="223" t="s">
        <v>423</v>
      </c>
      <c r="B562" s="12" t="s">
        <v>440</v>
      </c>
      <c r="C562" s="5"/>
      <c r="D562" s="4" t="s">
        <v>282</v>
      </c>
      <c r="E562" s="311">
        <f>'2.2.расчет фот мест (2022)'!F11</f>
        <v>31.65</v>
      </c>
      <c r="F562" s="311">
        <f>'2.2.расчет фот мест (2022)'!R11</f>
        <v>37727</v>
      </c>
      <c r="G562" s="311">
        <f>'2.2.расчет фот мест (2023)'!S11</f>
        <v>38708</v>
      </c>
      <c r="H562" s="311">
        <f>'2.2.расчет фот мест (2024)'!T11</f>
        <v>39657</v>
      </c>
      <c r="I562" s="821" t="s">
        <v>640</v>
      </c>
      <c r="J562" s="822"/>
      <c r="K562" s="138"/>
    </row>
    <row r="563" spans="1:11" ht="38.25" customHeight="1">
      <c r="A563" s="223" t="s">
        <v>424</v>
      </c>
      <c r="B563" s="12" t="s">
        <v>440</v>
      </c>
      <c r="C563" s="5"/>
      <c r="D563" s="4" t="s">
        <v>282</v>
      </c>
      <c r="E563" s="311">
        <f>'2.2.расчет фот мест (2022)'!F12</f>
        <v>31.65</v>
      </c>
      <c r="F563" s="311">
        <f>'2.2.расчет фот мест (2022)'!R12</f>
        <v>37727</v>
      </c>
      <c r="G563" s="311">
        <f>'2.2.расчет фот мест (2023)'!S12</f>
        <v>38708</v>
      </c>
      <c r="H563" s="311">
        <f>'2.2.расчет фот мест (2024)'!T12</f>
        <v>39657</v>
      </c>
      <c r="I563" s="821" t="s">
        <v>640</v>
      </c>
      <c r="J563" s="822"/>
      <c r="K563" s="138"/>
    </row>
    <row r="564" spans="1:11" ht="39" customHeight="1">
      <c r="A564" s="88" t="s">
        <v>425</v>
      </c>
      <c r="B564" s="88" t="s">
        <v>439</v>
      </c>
      <c r="C564" s="5"/>
      <c r="D564" s="4" t="s">
        <v>282</v>
      </c>
      <c r="E564" s="311">
        <f>'2.2.расчет фот мест (2022)'!F13</f>
        <v>55.32</v>
      </c>
      <c r="F564" s="311">
        <f>'2.2.расчет фот мест (2022)'!R13</f>
        <v>65941</v>
      </c>
      <c r="G564" s="311">
        <f>'2.2.расчет фот мест (2023)'!S13</f>
        <v>67656</v>
      </c>
      <c r="H564" s="311">
        <f>'2.2.расчет фот мест (2024)'!T13</f>
        <v>69316</v>
      </c>
      <c r="I564" s="821" t="s">
        <v>640</v>
      </c>
      <c r="J564" s="822"/>
      <c r="K564" s="138"/>
    </row>
    <row r="565" spans="1:11" ht="38.25" customHeight="1">
      <c r="A565" s="94" t="s">
        <v>426</v>
      </c>
      <c r="B565" s="94" t="s">
        <v>439</v>
      </c>
      <c r="C565" s="5"/>
      <c r="D565" s="4" t="s">
        <v>282</v>
      </c>
      <c r="E565" s="311">
        <f>'2.2.расчет фот мест (2022)'!F14</f>
        <v>66.38</v>
      </c>
      <c r="F565" s="311">
        <f>'2.2.расчет фот мест (2022)'!R14</f>
        <v>79125</v>
      </c>
      <c r="G565" s="311">
        <f>'2.2.расчет фот мест (2023)'!S14</f>
        <v>81183</v>
      </c>
      <c r="H565" s="311">
        <f>'2.2.расчет фот мест (2024)'!T14</f>
        <v>83174</v>
      </c>
      <c r="I565" s="821" t="s">
        <v>640</v>
      </c>
      <c r="J565" s="822"/>
      <c r="K565" s="138"/>
    </row>
    <row r="566" spans="1:11" ht="38.25" customHeight="1">
      <c r="A566" s="94" t="s">
        <v>431</v>
      </c>
      <c r="B566" s="94" t="s">
        <v>438</v>
      </c>
      <c r="C566" s="5"/>
      <c r="D566" s="4" t="s">
        <v>282</v>
      </c>
      <c r="E566" s="311">
        <f>'2.2.расчет фот мест (2022)'!F15</f>
        <v>102.92</v>
      </c>
      <c r="F566" s="311">
        <f>'2.2.расчет фот мест (2022)'!R15</f>
        <v>122681</v>
      </c>
      <c r="G566" s="311">
        <f>'2.2.расчет фот мест (2023)'!S15</f>
        <v>125871</v>
      </c>
      <c r="H566" s="311">
        <f>'2.2.расчет фот мест (2024)'!T15</f>
        <v>128959</v>
      </c>
      <c r="I566" s="821" t="s">
        <v>640</v>
      </c>
      <c r="J566" s="822"/>
      <c r="K566" s="138"/>
    </row>
    <row r="567" spans="1:11" ht="38.25" customHeight="1">
      <c r="A567" s="94" t="s">
        <v>427</v>
      </c>
      <c r="B567" s="94" t="s">
        <v>439</v>
      </c>
      <c r="C567" s="5"/>
      <c r="D567" s="4" t="s">
        <v>282</v>
      </c>
      <c r="E567" s="311">
        <f>'2.2.расчет фот мест (2022)'!F16</f>
        <v>82.98</v>
      </c>
      <c r="F567" s="311">
        <f>'2.2.расчет фот мест (2022)'!R16</f>
        <v>98912</v>
      </c>
      <c r="G567" s="311">
        <f>'2.2.расчет фот мест (2023)'!S16</f>
        <v>101485</v>
      </c>
      <c r="H567" s="311">
        <f>'2.2.расчет фот мест (2024)'!T16</f>
        <v>103974</v>
      </c>
      <c r="I567" s="821" t="s">
        <v>640</v>
      </c>
      <c r="J567" s="822"/>
      <c r="K567" s="138"/>
    </row>
    <row r="568" spans="1:11" ht="38.25" customHeight="1">
      <c r="A568" s="88" t="s">
        <v>432</v>
      </c>
      <c r="B568" s="88" t="s">
        <v>437</v>
      </c>
      <c r="C568" s="5"/>
      <c r="D568" s="4" t="s">
        <v>282</v>
      </c>
      <c r="E568" s="311">
        <f>'2.2.расчет фот мест (2022)'!F17</f>
        <v>39.11</v>
      </c>
      <c r="F568" s="311">
        <f>'2.2.расчет фот мест (2022)'!R17</f>
        <v>46619</v>
      </c>
      <c r="G568" s="311">
        <f>'2.2.расчет фот мест (2023)'!S17</f>
        <v>47832</v>
      </c>
      <c r="H568" s="311">
        <f>'2.2.расчет фот мест (2024)'!T17</f>
        <v>49005</v>
      </c>
      <c r="I568" s="821" t="s">
        <v>640</v>
      </c>
      <c r="J568" s="822"/>
      <c r="K568" s="138"/>
    </row>
    <row r="569" spans="1:11" ht="38.25" customHeight="1">
      <c r="A569" s="94" t="s">
        <v>428</v>
      </c>
      <c r="B569" s="94" t="s">
        <v>440</v>
      </c>
      <c r="C569" s="5"/>
      <c r="D569" s="4" t="s">
        <v>282</v>
      </c>
      <c r="E569" s="311">
        <f>'2.2.расчет фот мест (2022)'!F18</f>
        <v>31.65</v>
      </c>
      <c r="F569" s="311">
        <f>'2.2.расчет фот мест (2022)'!R18</f>
        <v>37727</v>
      </c>
      <c r="G569" s="311">
        <f>'2.2.расчет фот мест (2023)'!S18</f>
        <v>38708</v>
      </c>
      <c r="H569" s="311">
        <f>'2.2.расчет фот мест (2024)'!T18</f>
        <v>39657</v>
      </c>
      <c r="I569" s="821" t="s">
        <v>640</v>
      </c>
      <c r="J569" s="822"/>
      <c r="K569" s="138"/>
    </row>
    <row r="570" spans="1:11" ht="38.25" customHeight="1">
      <c r="A570" s="88" t="s">
        <v>433</v>
      </c>
      <c r="B570" s="88" t="s">
        <v>437</v>
      </c>
      <c r="C570" s="5"/>
      <c r="D570" s="4" t="s">
        <v>282</v>
      </c>
      <c r="E570" s="311">
        <f>'2.2.расчет фот мест (2022)'!F19</f>
        <v>61.75</v>
      </c>
      <c r="F570" s="311">
        <f>'2.2.расчет фот мест (2022)'!R19</f>
        <v>73606</v>
      </c>
      <c r="G570" s="311">
        <f>'2.2.расчет фот мест (2023)'!S19</f>
        <v>75520</v>
      </c>
      <c r="H570" s="311">
        <f>'2.2.расчет фот мест (2024)'!T19</f>
        <v>77373</v>
      </c>
      <c r="I570" s="821" t="s">
        <v>640</v>
      </c>
      <c r="J570" s="822"/>
      <c r="K570" s="138"/>
    </row>
    <row r="571" spans="1:11" ht="38.25" customHeight="1">
      <c r="A571" s="94" t="s">
        <v>429</v>
      </c>
      <c r="B571" s="94" t="s">
        <v>440</v>
      </c>
      <c r="C571" s="5"/>
      <c r="D571" s="4" t="s">
        <v>282</v>
      </c>
      <c r="E571" s="311">
        <f>'2.2.расчет фот мест (2022)'!F20</f>
        <v>47.42</v>
      </c>
      <c r="F571" s="311">
        <f>'2.2.расчет фот мест (2022)'!R20</f>
        <v>56525</v>
      </c>
      <c r="G571" s="311">
        <f>'2.2.расчет фот мест (2023)'!S20</f>
        <v>57995</v>
      </c>
      <c r="H571" s="311">
        <f>'2.2.расчет фот мест (2024)'!T20</f>
        <v>59417</v>
      </c>
      <c r="I571" s="835" t="s">
        <v>640</v>
      </c>
      <c r="J571" s="836"/>
      <c r="K571" s="138"/>
    </row>
    <row r="572" spans="1:11" ht="38.25" customHeight="1">
      <c r="A572" s="223" t="s">
        <v>1248</v>
      </c>
      <c r="B572" s="12" t="s">
        <v>1253</v>
      </c>
      <c r="C572" s="5"/>
      <c r="D572" s="4" t="s">
        <v>282</v>
      </c>
      <c r="E572" s="311">
        <f>'2.2.расчет фот мест (2022)'!F21</f>
        <v>31.65</v>
      </c>
      <c r="F572" s="311">
        <f>'2.2.расчет фот мест (2022)'!R21</f>
        <v>37727</v>
      </c>
      <c r="G572" s="311">
        <f>'2.2.расчет фот мест (2023)'!S21</f>
        <v>38708</v>
      </c>
      <c r="H572" s="311">
        <f>'2.2.расчет фот мест (2024)'!T21</f>
        <v>39657</v>
      </c>
      <c r="I572" s="835" t="s">
        <v>640</v>
      </c>
      <c r="J572" s="836"/>
      <c r="K572" s="138"/>
    </row>
    <row r="573" spans="1:11" ht="26.25" customHeight="1">
      <c r="A573" s="404" t="s">
        <v>441</v>
      </c>
      <c r="B573" s="96"/>
      <c r="C573" s="102"/>
      <c r="D573" s="103"/>
      <c r="E573" s="281"/>
      <c r="F573" s="105"/>
      <c r="G573" s="105"/>
      <c r="H573" s="105"/>
      <c r="I573" s="279"/>
      <c r="J573" s="280"/>
      <c r="K573" s="149"/>
    </row>
    <row r="574" spans="1:11" ht="24">
      <c r="A574" s="12" t="s">
        <v>910</v>
      </c>
      <c r="B574" s="12" t="s">
        <v>442</v>
      </c>
      <c r="C574" s="5"/>
      <c r="D574" s="4" t="s">
        <v>249</v>
      </c>
      <c r="E574" s="13" t="s">
        <v>453</v>
      </c>
      <c r="F574" s="95">
        <v>0</v>
      </c>
      <c r="G574" s="95">
        <v>0</v>
      </c>
      <c r="H574" s="95">
        <v>0</v>
      </c>
      <c r="I574" s="409"/>
      <c r="J574" s="410"/>
      <c r="K574" s="138"/>
    </row>
    <row r="575" spans="1:11" ht="36">
      <c r="A575" s="12" t="s">
        <v>911</v>
      </c>
      <c r="B575" s="12" t="s">
        <v>443</v>
      </c>
      <c r="C575" s="5"/>
      <c r="D575" s="4" t="s">
        <v>249</v>
      </c>
      <c r="E575" s="13" t="s">
        <v>453</v>
      </c>
      <c r="F575" s="95">
        <v>0</v>
      </c>
      <c r="G575" s="95">
        <v>0</v>
      </c>
      <c r="H575" s="95">
        <v>0</v>
      </c>
      <c r="I575" s="409"/>
      <c r="J575" s="410"/>
      <c r="K575" s="138"/>
    </row>
    <row r="576" spans="1:11" ht="24">
      <c r="A576" s="12" t="s">
        <v>912</v>
      </c>
      <c r="B576" s="12" t="s">
        <v>444</v>
      </c>
      <c r="C576" s="5"/>
      <c r="D576" s="4" t="s">
        <v>249</v>
      </c>
      <c r="E576" s="13" t="s">
        <v>453</v>
      </c>
      <c r="F576" s="95">
        <v>0</v>
      </c>
      <c r="G576" s="95">
        <v>0</v>
      </c>
      <c r="H576" s="95">
        <v>0</v>
      </c>
      <c r="I576" s="409"/>
      <c r="J576" s="410"/>
      <c r="K576" s="138"/>
    </row>
    <row r="577" spans="1:11" ht="36">
      <c r="A577" s="12" t="s">
        <v>1120</v>
      </c>
      <c r="B577" s="12" t="s">
        <v>445</v>
      </c>
      <c r="C577" s="5"/>
      <c r="D577" s="4" t="s">
        <v>249</v>
      </c>
      <c r="E577" s="13" t="s">
        <v>453</v>
      </c>
      <c r="F577" s="95">
        <v>0</v>
      </c>
      <c r="G577" s="95">
        <v>0</v>
      </c>
      <c r="H577" s="95">
        <v>0</v>
      </c>
      <c r="I577" s="409"/>
      <c r="J577" s="410"/>
      <c r="K577" s="138"/>
    </row>
    <row r="578" spans="1:11" ht="36">
      <c r="A578" s="12" t="s">
        <v>1335</v>
      </c>
      <c r="B578" s="12" t="s">
        <v>446</v>
      </c>
      <c r="C578" s="5"/>
      <c r="D578" s="4" t="s">
        <v>249</v>
      </c>
      <c r="E578" s="13" t="s">
        <v>453</v>
      </c>
      <c r="F578" s="95">
        <v>0</v>
      </c>
      <c r="G578" s="95">
        <v>0</v>
      </c>
      <c r="H578" s="95">
        <v>0</v>
      </c>
      <c r="I578" s="409"/>
      <c r="J578" s="410"/>
      <c r="K578" s="138"/>
    </row>
    <row r="579" spans="1:11" ht="36">
      <c r="A579" s="94" t="s">
        <v>914</v>
      </c>
      <c r="B579" s="94" t="s">
        <v>447</v>
      </c>
      <c r="C579" s="5"/>
      <c r="D579" s="4" t="s">
        <v>249</v>
      </c>
      <c r="E579" s="13" t="s">
        <v>453</v>
      </c>
      <c r="F579" s="95">
        <v>0</v>
      </c>
      <c r="G579" s="95">
        <v>0</v>
      </c>
      <c r="H579" s="95">
        <v>0</v>
      </c>
      <c r="I579" s="409"/>
      <c r="J579" s="410"/>
      <c r="K579" s="138"/>
    </row>
    <row r="580" spans="1:11" ht="36">
      <c r="A580" s="94" t="s">
        <v>915</v>
      </c>
      <c r="B580" s="94" t="s">
        <v>448</v>
      </c>
      <c r="C580" s="5"/>
      <c r="D580" s="4" t="s">
        <v>249</v>
      </c>
      <c r="E580" s="13" t="s">
        <v>453</v>
      </c>
      <c r="F580" s="95">
        <v>0</v>
      </c>
      <c r="G580" s="95">
        <v>0</v>
      </c>
      <c r="H580" s="95">
        <v>0</v>
      </c>
      <c r="I580" s="409"/>
      <c r="J580" s="410"/>
      <c r="K580" s="138"/>
    </row>
    <row r="581" spans="1:11" ht="24">
      <c r="A581" s="94" t="s">
        <v>916</v>
      </c>
      <c r="B581" s="94" t="s">
        <v>449</v>
      </c>
      <c r="C581" s="5"/>
      <c r="D581" s="4" t="s">
        <v>249</v>
      </c>
      <c r="E581" s="13" t="s">
        <v>453</v>
      </c>
      <c r="F581" s="95">
        <v>0</v>
      </c>
      <c r="G581" s="95">
        <v>0</v>
      </c>
      <c r="H581" s="95">
        <v>0</v>
      </c>
      <c r="I581" s="409"/>
      <c r="J581" s="410"/>
      <c r="K581" s="138"/>
    </row>
    <row r="582" spans="1:11" ht="36">
      <c r="A582" s="94" t="s">
        <v>1121</v>
      </c>
      <c r="B582" s="94" t="s">
        <v>450</v>
      </c>
      <c r="C582" s="5"/>
      <c r="D582" s="4" t="s">
        <v>249</v>
      </c>
      <c r="E582" s="13" t="s">
        <v>453</v>
      </c>
      <c r="F582" s="95">
        <v>0</v>
      </c>
      <c r="G582" s="95">
        <v>0</v>
      </c>
      <c r="H582" s="95">
        <v>0</v>
      </c>
      <c r="I582" s="409"/>
      <c r="J582" s="410"/>
      <c r="K582" s="138"/>
    </row>
    <row r="583" spans="1:11" ht="36">
      <c r="A583" s="94" t="s">
        <v>1336</v>
      </c>
      <c r="B583" s="94" t="s">
        <v>451</v>
      </c>
      <c r="C583" s="5"/>
      <c r="D583" s="4" t="s">
        <v>249</v>
      </c>
      <c r="E583" s="13" t="s">
        <v>453</v>
      </c>
      <c r="F583" s="95">
        <v>0</v>
      </c>
      <c r="G583" s="95">
        <v>0</v>
      </c>
      <c r="H583" s="95">
        <v>0</v>
      </c>
      <c r="I583" s="409"/>
      <c r="J583" s="410"/>
      <c r="K583" s="138"/>
    </row>
    <row r="584" spans="1:11" ht="36">
      <c r="A584" s="12" t="s">
        <v>1249</v>
      </c>
      <c r="B584" s="223" t="s">
        <v>1254</v>
      </c>
      <c r="C584" s="5"/>
      <c r="D584" s="4" t="s">
        <v>249</v>
      </c>
      <c r="E584" s="13" t="s">
        <v>453</v>
      </c>
      <c r="F584" s="95">
        <v>0</v>
      </c>
      <c r="G584" s="95">
        <v>0</v>
      </c>
      <c r="H584" s="95">
        <v>0</v>
      </c>
      <c r="I584" s="442"/>
      <c r="J584" s="443"/>
      <c r="K584" s="138"/>
    </row>
    <row r="585" spans="1:11" ht="48">
      <c r="A585" s="12" t="s">
        <v>1250</v>
      </c>
      <c r="B585" s="223" t="s">
        <v>1255</v>
      </c>
      <c r="C585" s="5"/>
      <c r="D585" s="4" t="s">
        <v>249</v>
      </c>
      <c r="E585" s="13" t="s">
        <v>453</v>
      </c>
      <c r="F585" s="95">
        <v>0</v>
      </c>
      <c r="G585" s="95">
        <v>0</v>
      </c>
      <c r="H585" s="95">
        <v>0</v>
      </c>
      <c r="I585" s="442"/>
      <c r="J585" s="443"/>
      <c r="K585" s="138"/>
    </row>
    <row r="586" spans="1:11" ht="36">
      <c r="A586" s="12" t="s">
        <v>1251</v>
      </c>
      <c r="B586" s="223" t="s">
        <v>1256</v>
      </c>
      <c r="C586" s="5"/>
      <c r="D586" s="4" t="s">
        <v>249</v>
      </c>
      <c r="E586" s="13" t="s">
        <v>453</v>
      </c>
      <c r="F586" s="95">
        <v>0</v>
      </c>
      <c r="G586" s="95">
        <v>0</v>
      </c>
      <c r="H586" s="95">
        <v>0</v>
      </c>
      <c r="I586" s="442"/>
      <c r="J586" s="443"/>
      <c r="K586" s="138"/>
    </row>
    <row r="587" spans="1:11" ht="48">
      <c r="A587" s="12" t="s">
        <v>1252</v>
      </c>
      <c r="B587" s="223" t="s">
        <v>1257</v>
      </c>
      <c r="C587" s="5"/>
      <c r="D587" s="4" t="s">
        <v>249</v>
      </c>
      <c r="E587" s="13" t="s">
        <v>453</v>
      </c>
      <c r="F587" s="95">
        <v>0</v>
      </c>
      <c r="G587" s="95">
        <v>0</v>
      </c>
      <c r="H587" s="95">
        <v>0</v>
      </c>
      <c r="I587" s="442"/>
      <c r="J587" s="443"/>
      <c r="K587" s="138"/>
    </row>
    <row r="588" spans="1:11" ht="48">
      <c r="A588" s="12" t="s">
        <v>1337</v>
      </c>
      <c r="B588" s="223" t="s">
        <v>1258</v>
      </c>
      <c r="C588" s="5"/>
      <c r="D588" s="4" t="s">
        <v>249</v>
      </c>
      <c r="E588" s="13" t="s">
        <v>453</v>
      </c>
      <c r="F588" s="95">
        <v>0</v>
      </c>
      <c r="G588" s="95">
        <v>0</v>
      </c>
      <c r="H588" s="95">
        <v>0</v>
      </c>
      <c r="I588" s="442"/>
      <c r="J588" s="443"/>
      <c r="K588" s="138"/>
    </row>
    <row r="589" spans="1:11" ht="15" customHeight="1">
      <c r="A589" s="96"/>
      <c r="B589" s="96"/>
      <c r="C589" s="102" t="s">
        <v>24</v>
      </c>
      <c r="D589" s="103" t="s">
        <v>25</v>
      </c>
      <c r="E589" s="103"/>
      <c r="F589" s="105"/>
      <c r="G589" s="105"/>
      <c r="H589" s="105"/>
      <c r="I589" s="279"/>
      <c r="J589" s="280"/>
      <c r="K589" s="149"/>
    </row>
    <row r="590" spans="1:11" ht="36">
      <c r="A590" s="404" t="s">
        <v>436</v>
      </c>
      <c r="B590" s="96"/>
      <c r="C590" s="102"/>
      <c r="D590" s="103"/>
      <c r="E590" s="281"/>
      <c r="F590" s="105"/>
      <c r="G590" s="105"/>
      <c r="H590" s="105"/>
      <c r="I590" s="279"/>
      <c r="J590" s="280"/>
      <c r="K590" s="149"/>
    </row>
    <row r="591" spans="1:11" ht="26.25" customHeight="1">
      <c r="A591" s="223" t="s">
        <v>430</v>
      </c>
      <c r="B591" s="12" t="s">
        <v>437</v>
      </c>
      <c r="C591" s="5"/>
      <c r="D591" s="4" t="s">
        <v>259</v>
      </c>
      <c r="E591" s="832" t="s">
        <v>258</v>
      </c>
      <c r="F591" s="311">
        <f>'2.4.расчет прочих'!O282</f>
        <v>1265</v>
      </c>
      <c r="G591" s="319">
        <f t="shared" ref="G591:G604" si="37">F591</f>
        <v>1265</v>
      </c>
      <c r="H591" s="319">
        <f t="shared" ref="H591:H604" si="38">F591</f>
        <v>1265</v>
      </c>
      <c r="I591" s="821" t="s">
        <v>639</v>
      </c>
      <c r="J591" s="822"/>
      <c r="K591" s="138"/>
    </row>
    <row r="592" spans="1:11" ht="27" customHeight="1">
      <c r="A592" s="223" t="s">
        <v>422</v>
      </c>
      <c r="B592" s="12" t="s">
        <v>440</v>
      </c>
      <c r="C592" s="5"/>
      <c r="D592" s="4" t="s">
        <v>259</v>
      </c>
      <c r="E592" s="833"/>
      <c r="F592" s="311">
        <f>'2.4.расчет прочих'!O283</f>
        <v>1265</v>
      </c>
      <c r="G592" s="319">
        <f t="shared" si="37"/>
        <v>1265</v>
      </c>
      <c r="H592" s="319">
        <f t="shared" si="38"/>
        <v>1265</v>
      </c>
      <c r="I592" s="821" t="s">
        <v>639</v>
      </c>
      <c r="J592" s="822"/>
      <c r="K592" s="138"/>
    </row>
    <row r="593" spans="1:11" ht="24.75" customHeight="1">
      <c r="A593" s="223" t="s">
        <v>712</v>
      </c>
      <c r="B593" s="12" t="s">
        <v>437</v>
      </c>
      <c r="C593" s="5"/>
      <c r="D593" s="4" t="s">
        <v>259</v>
      </c>
      <c r="E593" s="833"/>
      <c r="F593" s="311">
        <f>'2.4.расчет прочих'!O284</f>
        <v>1265</v>
      </c>
      <c r="G593" s="319">
        <f t="shared" si="37"/>
        <v>1265</v>
      </c>
      <c r="H593" s="319">
        <f t="shared" si="38"/>
        <v>1265</v>
      </c>
      <c r="I593" s="821" t="s">
        <v>639</v>
      </c>
      <c r="J593" s="822"/>
      <c r="K593" s="138"/>
    </row>
    <row r="594" spans="1:11" ht="27.75" customHeight="1">
      <c r="A594" s="223" t="s">
        <v>423</v>
      </c>
      <c r="B594" s="12" t="s">
        <v>440</v>
      </c>
      <c r="C594" s="5"/>
      <c r="D594" s="4" t="s">
        <v>259</v>
      </c>
      <c r="E594" s="833"/>
      <c r="F594" s="311">
        <f>'2.4.расчет прочих'!O285</f>
        <v>1265</v>
      </c>
      <c r="G594" s="319">
        <f t="shared" si="37"/>
        <v>1265</v>
      </c>
      <c r="H594" s="319">
        <f t="shared" si="38"/>
        <v>1265</v>
      </c>
      <c r="I594" s="821" t="s">
        <v>639</v>
      </c>
      <c r="J594" s="822"/>
      <c r="K594" s="138"/>
    </row>
    <row r="595" spans="1:11" ht="27" customHeight="1">
      <c r="A595" s="223" t="s">
        <v>424</v>
      </c>
      <c r="B595" s="12" t="s">
        <v>440</v>
      </c>
      <c r="C595" s="5"/>
      <c r="D595" s="4" t="s">
        <v>259</v>
      </c>
      <c r="E595" s="833"/>
      <c r="F595" s="311">
        <f>'2.4.расчет прочих'!O286</f>
        <v>1265</v>
      </c>
      <c r="G595" s="319">
        <f t="shared" si="37"/>
        <v>1265</v>
      </c>
      <c r="H595" s="319">
        <f t="shared" si="38"/>
        <v>1265</v>
      </c>
      <c r="I595" s="821" t="s">
        <v>639</v>
      </c>
      <c r="J595" s="822"/>
      <c r="K595" s="138"/>
    </row>
    <row r="596" spans="1:11" ht="24.75" customHeight="1">
      <c r="A596" s="88" t="s">
        <v>425</v>
      </c>
      <c r="B596" s="88" t="s">
        <v>439</v>
      </c>
      <c r="C596" s="5"/>
      <c r="D596" s="4" t="s">
        <v>259</v>
      </c>
      <c r="E596" s="833"/>
      <c r="F596" s="311">
        <f>'2.4.расчет прочих'!O287</f>
        <v>1265</v>
      </c>
      <c r="G596" s="319">
        <f t="shared" si="37"/>
        <v>1265</v>
      </c>
      <c r="H596" s="319">
        <f t="shared" si="38"/>
        <v>1265</v>
      </c>
      <c r="I596" s="821" t="s">
        <v>639</v>
      </c>
      <c r="J596" s="822"/>
      <c r="K596" s="138"/>
    </row>
    <row r="597" spans="1:11" ht="26.25" customHeight="1">
      <c r="A597" s="94" t="s">
        <v>426</v>
      </c>
      <c r="B597" s="94" t="s">
        <v>439</v>
      </c>
      <c r="C597" s="5"/>
      <c r="D597" s="4" t="s">
        <v>259</v>
      </c>
      <c r="E597" s="833"/>
      <c r="F597" s="311">
        <f>'2.4.расчет прочих'!O288</f>
        <v>1265</v>
      </c>
      <c r="G597" s="319">
        <f t="shared" si="37"/>
        <v>1265</v>
      </c>
      <c r="H597" s="319">
        <f t="shared" si="38"/>
        <v>1265</v>
      </c>
      <c r="I597" s="821" t="s">
        <v>639</v>
      </c>
      <c r="J597" s="822"/>
      <c r="K597" s="138"/>
    </row>
    <row r="598" spans="1:11" ht="26.25" customHeight="1">
      <c r="A598" s="94" t="s">
        <v>431</v>
      </c>
      <c r="B598" s="94" t="s">
        <v>438</v>
      </c>
      <c r="C598" s="5"/>
      <c r="D598" s="4" t="s">
        <v>259</v>
      </c>
      <c r="E598" s="833"/>
      <c r="F598" s="311">
        <f>'2.4.расчет прочих'!O289</f>
        <v>1265</v>
      </c>
      <c r="G598" s="319">
        <f t="shared" si="37"/>
        <v>1265</v>
      </c>
      <c r="H598" s="319">
        <f t="shared" si="38"/>
        <v>1265</v>
      </c>
      <c r="I598" s="821" t="s">
        <v>639</v>
      </c>
      <c r="J598" s="822"/>
      <c r="K598" s="138"/>
    </row>
    <row r="599" spans="1:11" ht="26.25" customHeight="1">
      <c r="A599" s="94" t="s">
        <v>427</v>
      </c>
      <c r="B599" s="94" t="s">
        <v>439</v>
      </c>
      <c r="C599" s="5"/>
      <c r="D599" s="4" t="s">
        <v>259</v>
      </c>
      <c r="E599" s="833"/>
      <c r="F599" s="311">
        <f>'2.4.расчет прочих'!O290</f>
        <v>1265</v>
      </c>
      <c r="G599" s="319">
        <f t="shared" si="37"/>
        <v>1265</v>
      </c>
      <c r="H599" s="319">
        <f t="shared" si="38"/>
        <v>1265</v>
      </c>
      <c r="I599" s="821" t="s">
        <v>639</v>
      </c>
      <c r="J599" s="822"/>
      <c r="K599" s="138"/>
    </row>
    <row r="600" spans="1:11" ht="26.25" customHeight="1">
      <c r="A600" s="88" t="s">
        <v>432</v>
      </c>
      <c r="B600" s="88" t="s">
        <v>437</v>
      </c>
      <c r="C600" s="5"/>
      <c r="D600" s="4" t="s">
        <v>259</v>
      </c>
      <c r="E600" s="833"/>
      <c r="F600" s="311">
        <f>'2.4.расчет прочих'!O291</f>
        <v>1265</v>
      </c>
      <c r="G600" s="319">
        <f t="shared" si="37"/>
        <v>1265</v>
      </c>
      <c r="H600" s="319">
        <f t="shared" si="38"/>
        <v>1265</v>
      </c>
      <c r="I600" s="821" t="s">
        <v>639</v>
      </c>
      <c r="J600" s="822"/>
      <c r="K600" s="138"/>
    </row>
    <row r="601" spans="1:11" ht="26.25" customHeight="1">
      <c r="A601" s="94" t="s">
        <v>428</v>
      </c>
      <c r="B601" s="94" t="s">
        <v>440</v>
      </c>
      <c r="C601" s="5"/>
      <c r="D601" s="4" t="s">
        <v>259</v>
      </c>
      <c r="E601" s="833"/>
      <c r="F601" s="311">
        <f>'2.4.расчет прочих'!O292</f>
        <v>1265</v>
      </c>
      <c r="G601" s="319">
        <f t="shared" si="37"/>
        <v>1265</v>
      </c>
      <c r="H601" s="319">
        <f t="shared" si="38"/>
        <v>1265</v>
      </c>
      <c r="I601" s="821" t="s">
        <v>639</v>
      </c>
      <c r="J601" s="822"/>
      <c r="K601" s="138"/>
    </row>
    <row r="602" spans="1:11" ht="26.25" customHeight="1">
      <c r="A602" s="88" t="s">
        <v>433</v>
      </c>
      <c r="B602" s="88" t="s">
        <v>437</v>
      </c>
      <c r="C602" s="5"/>
      <c r="D602" s="4" t="s">
        <v>259</v>
      </c>
      <c r="E602" s="833"/>
      <c r="F602" s="311">
        <f>'2.4.расчет прочих'!O293</f>
        <v>1265</v>
      </c>
      <c r="G602" s="319">
        <f t="shared" si="37"/>
        <v>1265</v>
      </c>
      <c r="H602" s="319">
        <f t="shared" si="38"/>
        <v>1265</v>
      </c>
      <c r="I602" s="821" t="s">
        <v>639</v>
      </c>
      <c r="J602" s="822"/>
      <c r="K602" s="138"/>
    </row>
    <row r="603" spans="1:11" ht="26.25" customHeight="1">
      <c r="A603" s="94" t="s">
        <v>429</v>
      </c>
      <c r="B603" s="94" t="s">
        <v>440</v>
      </c>
      <c r="C603" s="5"/>
      <c r="D603" s="4" t="s">
        <v>259</v>
      </c>
      <c r="E603" s="833"/>
      <c r="F603" s="311">
        <f>'2.4.расчет прочих'!O294</f>
        <v>1265</v>
      </c>
      <c r="G603" s="319">
        <f t="shared" si="37"/>
        <v>1265</v>
      </c>
      <c r="H603" s="319">
        <f t="shared" si="38"/>
        <v>1265</v>
      </c>
      <c r="I603" s="821" t="s">
        <v>639</v>
      </c>
      <c r="J603" s="822"/>
      <c r="K603" s="138"/>
    </row>
    <row r="604" spans="1:11" ht="26.25" customHeight="1">
      <c r="A604" s="223" t="s">
        <v>1248</v>
      </c>
      <c r="B604" s="12" t="s">
        <v>1253</v>
      </c>
      <c r="C604" s="5"/>
      <c r="D604" s="4" t="s">
        <v>259</v>
      </c>
      <c r="E604" s="834"/>
      <c r="F604" s="311">
        <f>'2.4.расчет прочих'!O295</f>
        <v>1265</v>
      </c>
      <c r="G604" s="319">
        <f t="shared" si="37"/>
        <v>1265</v>
      </c>
      <c r="H604" s="319">
        <f t="shared" si="38"/>
        <v>1265</v>
      </c>
      <c r="I604" s="821" t="s">
        <v>639</v>
      </c>
      <c r="J604" s="822"/>
      <c r="K604" s="138"/>
    </row>
    <row r="605" spans="1:11" ht="26.25" customHeight="1">
      <c r="A605" s="404" t="s">
        <v>441</v>
      </c>
      <c r="B605" s="96"/>
      <c r="C605" s="102"/>
      <c r="D605" s="103"/>
      <c r="E605" s="103"/>
      <c r="F605" s="105"/>
      <c r="G605" s="105"/>
      <c r="H605" s="105"/>
      <c r="I605" s="279"/>
      <c r="J605" s="280"/>
      <c r="K605" s="149"/>
    </row>
    <row r="606" spans="1:11" ht="24">
      <c r="A606" s="12" t="s">
        <v>910</v>
      </c>
      <c r="B606" s="12" t="s">
        <v>442</v>
      </c>
      <c r="C606" s="5"/>
      <c r="D606" s="4" t="s">
        <v>249</v>
      </c>
      <c r="E606" s="13" t="s">
        <v>453</v>
      </c>
      <c r="F606" s="95">
        <v>0</v>
      </c>
      <c r="G606" s="95">
        <v>0</v>
      </c>
      <c r="H606" s="95">
        <v>0</v>
      </c>
      <c r="I606" s="409"/>
      <c r="J606" s="410"/>
      <c r="K606" s="138"/>
    </row>
    <row r="607" spans="1:11" ht="36">
      <c r="A607" s="12" t="s">
        <v>911</v>
      </c>
      <c r="B607" s="12" t="s">
        <v>443</v>
      </c>
      <c r="C607" s="5"/>
      <c r="D607" s="4" t="s">
        <v>249</v>
      </c>
      <c r="E607" s="13" t="s">
        <v>453</v>
      </c>
      <c r="F607" s="95">
        <v>0</v>
      </c>
      <c r="G607" s="95">
        <v>0</v>
      </c>
      <c r="H607" s="95">
        <v>0</v>
      </c>
      <c r="I607" s="409"/>
      <c r="J607" s="410"/>
      <c r="K607" s="138"/>
    </row>
    <row r="608" spans="1:11" ht="24">
      <c r="A608" s="12" t="s">
        <v>912</v>
      </c>
      <c r="B608" s="12" t="s">
        <v>444</v>
      </c>
      <c r="C608" s="5"/>
      <c r="D608" s="4" t="s">
        <v>249</v>
      </c>
      <c r="E608" s="13" t="s">
        <v>453</v>
      </c>
      <c r="F608" s="95">
        <v>0</v>
      </c>
      <c r="G608" s="95">
        <v>0</v>
      </c>
      <c r="H608" s="95">
        <v>0</v>
      </c>
      <c r="I608" s="409"/>
      <c r="J608" s="410"/>
      <c r="K608" s="138"/>
    </row>
    <row r="609" spans="1:11" ht="36">
      <c r="A609" s="12" t="s">
        <v>1120</v>
      </c>
      <c r="B609" s="12" t="s">
        <v>445</v>
      </c>
      <c r="C609" s="5"/>
      <c r="D609" s="4" t="s">
        <v>249</v>
      </c>
      <c r="E609" s="13" t="s">
        <v>453</v>
      </c>
      <c r="F609" s="95">
        <v>0</v>
      </c>
      <c r="G609" s="95">
        <v>0</v>
      </c>
      <c r="H609" s="95">
        <v>0</v>
      </c>
      <c r="I609" s="409"/>
      <c r="J609" s="410"/>
      <c r="K609" s="138"/>
    </row>
    <row r="610" spans="1:11" ht="36">
      <c r="A610" s="12" t="s">
        <v>1335</v>
      </c>
      <c r="B610" s="12" t="s">
        <v>446</v>
      </c>
      <c r="C610" s="5"/>
      <c r="D610" s="4" t="s">
        <v>249</v>
      </c>
      <c r="E610" s="13" t="s">
        <v>453</v>
      </c>
      <c r="F610" s="95">
        <v>0</v>
      </c>
      <c r="G610" s="95">
        <v>0</v>
      </c>
      <c r="H610" s="95">
        <v>0</v>
      </c>
      <c r="I610" s="409"/>
      <c r="J610" s="410"/>
      <c r="K610" s="138"/>
    </row>
    <row r="611" spans="1:11" ht="36">
      <c r="A611" s="94" t="s">
        <v>914</v>
      </c>
      <c r="B611" s="94" t="s">
        <v>447</v>
      </c>
      <c r="C611" s="5"/>
      <c r="D611" s="4" t="s">
        <v>249</v>
      </c>
      <c r="E611" s="13" t="s">
        <v>453</v>
      </c>
      <c r="F611" s="95">
        <v>0</v>
      </c>
      <c r="G611" s="95">
        <v>0</v>
      </c>
      <c r="H611" s="95">
        <v>0</v>
      </c>
      <c r="I611" s="409"/>
      <c r="J611" s="410"/>
      <c r="K611" s="138"/>
    </row>
    <row r="612" spans="1:11" ht="36">
      <c r="A612" s="94" t="s">
        <v>915</v>
      </c>
      <c r="B612" s="94" t="s">
        <v>448</v>
      </c>
      <c r="C612" s="5"/>
      <c r="D612" s="4" t="s">
        <v>249</v>
      </c>
      <c r="E612" s="13" t="s">
        <v>453</v>
      </c>
      <c r="F612" s="95">
        <v>0</v>
      </c>
      <c r="G612" s="95">
        <v>0</v>
      </c>
      <c r="H612" s="95">
        <v>0</v>
      </c>
      <c r="I612" s="409"/>
      <c r="J612" s="410"/>
      <c r="K612" s="138"/>
    </row>
    <row r="613" spans="1:11" ht="24">
      <c r="A613" s="94" t="s">
        <v>916</v>
      </c>
      <c r="B613" s="94" t="s">
        <v>449</v>
      </c>
      <c r="C613" s="5"/>
      <c r="D613" s="4" t="s">
        <v>249</v>
      </c>
      <c r="E613" s="13" t="s">
        <v>453</v>
      </c>
      <c r="F613" s="95">
        <v>0</v>
      </c>
      <c r="G613" s="95">
        <v>0</v>
      </c>
      <c r="H613" s="95">
        <v>0</v>
      </c>
      <c r="I613" s="409"/>
      <c r="J613" s="410"/>
      <c r="K613" s="138"/>
    </row>
    <row r="614" spans="1:11" ht="36">
      <c r="A614" s="94" t="s">
        <v>1121</v>
      </c>
      <c r="B614" s="94" t="s">
        <v>450</v>
      </c>
      <c r="C614" s="5"/>
      <c r="D614" s="4" t="s">
        <v>249</v>
      </c>
      <c r="E614" s="13" t="s">
        <v>453</v>
      </c>
      <c r="F614" s="95">
        <v>0</v>
      </c>
      <c r="G614" s="95">
        <v>0</v>
      </c>
      <c r="H614" s="95">
        <v>0</v>
      </c>
      <c r="I614" s="409"/>
      <c r="J614" s="410"/>
      <c r="K614" s="138"/>
    </row>
    <row r="615" spans="1:11" ht="36">
      <c r="A615" s="94" t="s">
        <v>1336</v>
      </c>
      <c r="B615" s="94" t="s">
        <v>451</v>
      </c>
      <c r="C615" s="5"/>
      <c r="D615" s="4" t="s">
        <v>249</v>
      </c>
      <c r="E615" s="13" t="s">
        <v>453</v>
      </c>
      <c r="F615" s="95">
        <v>0</v>
      </c>
      <c r="G615" s="95">
        <v>0</v>
      </c>
      <c r="H615" s="95">
        <v>0</v>
      </c>
      <c r="I615" s="409"/>
      <c r="J615" s="410"/>
      <c r="K615" s="138"/>
    </row>
    <row r="616" spans="1:11" ht="36">
      <c r="A616" s="12" t="s">
        <v>1249</v>
      </c>
      <c r="B616" s="223" t="s">
        <v>1254</v>
      </c>
      <c r="C616" s="5"/>
      <c r="D616" s="4" t="s">
        <v>249</v>
      </c>
      <c r="E616" s="13" t="s">
        <v>453</v>
      </c>
      <c r="F616" s="95">
        <v>0</v>
      </c>
      <c r="G616" s="95">
        <v>0</v>
      </c>
      <c r="H616" s="95">
        <v>0</v>
      </c>
      <c r="I616" s="442"/>
      <c r="J616" s="443"/>
      <c r="K616" s="138"/>
    </row>
    <row r="617" spans="1:11" ht="48">
      <c r="A617" s="12" t="s">
        <v>1250</v>
      </c>
      <c r="B617" s="223" t="s">
        <v>1255</v>
      </c>
      <c r="C617" s="5"/>
      <c r="D617" s="4" t="s">
        <v>249</v>
      </c>
      <c r="E617" s="13" t="s">
        <v>453</v>
      </c>
      <c r="F617" s="95">
        <v>0</v>
      </c>
      <c r="G617" s="95">
        <v>0</v>
      </c>
      <c r="H617" s="95">
        <v>0</v>
      </c>
      <c r="I617" s="442"/>
      <c r="J617" s="443"/>
      <c r="K617" s="138"/>
    </row>
    <row r="618" spans="1:11" ht="36">
      <c r="A618" s="12" t="s">
        <v>1251</v>
      </c>
      <c r="B618" s="223" t="s">
        <v>1256</v>
      </c>
      <c r="C618" s="5"/>
      <c r="D618" s="4" t="s">
        <v>249</v>
      </c>
      <c r="E618" s="13" t="s">
        <v>453</v>
      </c>
      <c r="F618" s="95">
        <v>0</v>
      </c>
      <c r="G618" s="95">
        <v>0</v>
      </c>
      <c r="H618" s="95">
        <v>0</v>
      </c>
      <c r="I618" s="442"/>
      <c r="J618" s="443"/>
      <c r="K618" s="138"/>
    </row>
    <row r="619" spans="1:11" ht="48">
      <c r="A619" s="12" t="s">
        <v>1252</v>
      </c>
      <c r="B619" s="223" t="s">
        <v>1257</v>
      </c>
      <c r="C619" s="5"/>
      <c r="D619" s="4" t="s">
        <v>249</v>
      </c>
      <c r="E619" s="13" t="s">
        <v>453</v>
      </c>
      <c r="F619" s="95">
        <v>0</v>
      </c>
      <c r="G619" s="95">
        <v>0</v>
      </c>
      <c r="H619" s="95">
        <v>0</v>
      </c>
      <c r="I619" s="442"/>
      <c r="J619" s="443"/>
      <c r="K619" s="138"/>
    </row>
    <row r="620" spans="1:11" ht="48">
      <c r="A620" s="12" t="s">
        <v>1337</v>
      </c>
      <c r="B620" s="223" t="s">
        <v>1258</v>
      </c>
      <c r="C620" s="5"/>
      <c r="D620" s="4" t="s">
        <v>249</v>
      </c>
      <c r="E620" s="13" t="s">
        <v>453</v>
      </c>
      <c r="F620" s="95">
        <v>0</v>
      </c>
      <c r="G620" s="95">
        <v>0</v>
      </c>
      <c r="H620" s="95">
        <v>0</v>
      </c>
      <c r="I620" s="442"/>
      <c r="J620" s="443"/>
      <c r="K620" s="138"/>
    </row>
    <row r="621" spans="1:11">
      <c r="A621" s="7"/>
      <c r="B621" s="7"/>
      <c r="C621" s="15" t="s">
        <v>457</v>
      </c>
      <c r="D621" s="16" t="s">
        <v>36</v>
      </c>
      <c r="E621" s="7"/>
      <c r="F621" s="92"/>
      <c r="G621" s="92"/>
      <c r="H621" s="92"/>
      <c r="I621" s="269"/>
      <c r="J621" s="270"/>
      <c r="K621" s="139"/>
    </row>
    <row r="622" spans="1:11" ht="36">
      <c r="A622" s="282" t="s">
        <v>436</v>
      </c>
      <c r="B622" s="12"/>
      <c r="C622" s="83" t="s">
        <v>4</v>
      </c>
      <c r="D622" s="106"/>
      <c r="E622" s="12"/>
      <c r="F622" s="107"/>
      <c r="G622" s="107"/>
      <c r="H622" s="107"/>
      <c r="I622" s="271"/>
      <c r="J622" s="272"/>
      <c r="K622" s="139" t="s">
        <v>952</v>
      </c>
    </row>
    <row r="623" spans="1:11" ht="36">
      <c r="A623" s="230" t="s">
        <v>430</v>
      </c>
      <c r="B623" s="7" t="s">
        <v>437</v>
      </c>
      <c r="C623" s="15"/>
      <c r="D623" s="16"/>
      <c r="E623" s="16"/>
      <c r="F623" s="108">
        <f t="shared" ref="F623:H636" si="39">F15+F175</f>
        <v>142043.64000000001</v>
      </c>
      <c r="G623" s="108">
        <f t="shared" si="39"/>
        <v>146810.64000000001</v>
      </c>
      <c r="H623" s="108">
        <f t="shared" si="39"/>
        <v>151719.64000000001</v>
      </c>
      <c r="I623" s="283"/>
      <c r="J623" s="284"/>
      <c r="K623" s="149"/>
    </row>
    <row r="624" spans="1:11" ht="36">
      <c r="A624" s="230" t="s">
        <v>422</v>
      </c>
      <c r="B624" s="7" t="s">
        <v>440</v>
      </c>
      <c r="C624" s="15"/>
      <c r="D624" s="16"/>
      <c r="E624" s="16"/>
      <c r="F624" s="108">
        <f t="shared" si="39"/>
        <v>114673.60000000001</v>
      </c>
      <c r="G624" s="108">
        <f t="shared" si="39"/>
        <v>118350.6</v>
      </c>
      <c r="H624" s="108">
        <f t="shared" si="39"/>
        <v>122131.6</v>
      </c>
      <c r="I624" s="283"/>
      <c r="J624" s="284"/>
      <c r="K624" s="149"/>
    </row>
    <row r="625" spans="1:11" ht="48">
      <c r="A625" s="230" t="s">
        <v>712</v>
      </c>
      <c r="B625" s="7" t="s">
        <v>437</v>
      </c>
      <c r="C625" s="15"/>
      <c r="D625" s="16"/>
      <c r="E625" s="16"/>
      <c r="F625" s="108">
        <f t="shared" si="39"/>
        <v>114665.03</v>
      </c>
      <c r="G625" s="108">
        <f t="shared" si="39"/>
        <v>118342.03</v>
      </c>
      <c r="H625" s="108">
        <f t="shared" si="39"/>
        <v>122123.03</v>
      </c>
      <c r="I625" s="283"/>
      <c r="J625" s="284"/>
      <c r="K625" s="149"/>
    </row>
    <row r="626" spans="1:11" ht="48">
      <c r="A626" s="230" t="s">
        <v>423</v>
      </c>
      <c r="B626" s="7" t="s">
        <v>440</v>
      </c>
      <c r="C626" s="15"/>
      <c r="D626" s="16"/>
      <c r="E626" s="16"/>
      <c r="F626" s="108">
        <f t="shared" si="39"/>
        <v>114675.12</v>
      </c>
      <c r="G626" s="108">
        <f t="shared" si="39"/>
        <v>118352.12</v>
      </c>
      <c r="H626" s="108">
        <f t="shared" si="39"/>
        <v>122133.12</v>
      </c>
      <c r="I626" s="283"/>
      <c r="J626" s="284"/>
      <c r="K626" s="149"/>
    </row>
    <row r="627" spans="1:11" ht="48">
      <c r="A627" s="230" t="s">
        <v>424</v>
      </c>
      <c r="B627" s="7" t="s">
        <v>440</v>
      </c>
      <c r="C627" s="15"/>
      <c r="D627" s="16"/>
      <c r="E627" s="16"/>
      <c r="F627" s="108">
        <f t="shared" si="39"/>
        <v>114676.71</v>
      </c>
      <c r="G627" s="108">
        <f t="shared" si="39"/>
        <v>118353.71</v>
      </c>
      <c r="H627" s="108">
        <f t="shared" si="39"/>
        <v>122134.71</v>
      </c>
      <c r="I627" s="283"/>
      <c r="J627" s="284"/>
      <c r="K627" s="149"/>
    </row>
    <row r="628" spans="1:11" ht="48">
      <c r="A628" s="89" t="s">
        <v>425</v>
      </c>
      <c r="B628" s="89" t="s">
        <v>439</v>
      </c>
      <c r="C628" s="15"/>
      <c r="D628" s="16"/>
      <c r="E628" s="16"/>
      <c r="F628" s="108">
        <f t="shared" si="39"/>
        <v>238364</v>
      </c>
      <c r="G628" s="108">
        <f t="shared" si="39"/>
        <v>247151</v>
      </c>
      <c r="H628" s="108">
        <f t="shared" si="39"/>
        <v>256229</v>
      </c>
      <c r="I628" s="283"/>
      <c r="J628" s="284"/>
      <c r="K628" s="149"/>
    </row>
    <row r="629" spans="1:11" ht="96">
      <c r="A629" s="109" t="s">
        <v>426</v>
      </c>
      <c r="B629" s="109" t="s">
        <v>439</v>
      </c>
      <c r="C629" s="15"/>
      <c r="D629" s="16"/>
      <c r="E629" s="16"/>
      <c r="F629" s="108">
        <f t="shared" si="39"/>
        <v>293876.94</v>
      </c>
      <c r="G629" s="108">
        <f t="shared" si="39"/>
        <v>304420.94</v>
      </c>
      <c r="H629" s="108">
        <f t="shared" si="39"/>
        <v>315313.94</v>
      </c>
      <c r="I629" s="283"/>
      <c r="J629" s="284"/>
      <c r="K629" s="149"/>
    </row>
    <row r="630" spans="1:11" ht="96">
      <c r="A630" s="109" t="s">
        <v>431</v>
      </c>
      <c r="B630" s="109" t="s">
        <v>438</v>
      </c>
      <c r="C630" s="15"/>
      <c r="D630" s="16"/>
      <c r="E630" s="16"/>
      <c r="F630" s="108">
        <f t="shared" si="39"/>
        <v>459579</v>
      </c>
      <c r="G630" s="108">
        <f t="shared" si="39"/>
        <v>476935</v>
      </c>
      <c r="H630" s="108">
        <f t="shared" si="39"/>
        <v>494882</v>
      </c>
      <c r="I630" s="283"/>
      <c r="J630" s="284"/>
      <c r="K630" s="149"/>
    </row>
    <row r="631" spans="1:11" ht="96">
      <c r="A631" s="109" t="s">
        <v>427</v>
      </c>
      <c r="B631" s="109" t="s">
        <v>439</v>
      </c>
      <c r="C631" s="15"/>
      <c r="D631" s="16"/>
      <c r="E631" s="16"/>
      <c r="F631" s="108">
        <f t="shared" si="39"/>
        <v>363070.07</v>
      </c>
      <c r="G631" s="108">
        <f t="shared" si="39"/>
        <v>376251.07</v>
      </c>
      <c r="H631" s="108">
        <f t="shared" si="39"/>
        <v>389866.07</v>
      </c>
      <c r="I631" s="283"/>
      <c r="J631" s="284"/>
      <c r="K631" s="149"/>
    </row>
    <row r="632" spans="1:11" ht="24">
      <c r="A632" s="89" t="s">
        <v>432</v>
      </c>
      <c r="B632" s="89" t="s">
        <v>437</v>
      </c>
      <c r="C632" s="15"/>
      <c r="D632" s="16"/>
      <c r="E632" s="16"/>
      <c r="F632" s="108">
        <f t="shared" si="39"/>
        <v>132651</v>
      </c>
      <c r="G632" s="108">
        <f t="shared" si="39"/>
        <v>137418</v>
      </c>
      <c r="H632" s="108">
        <f t="shared" si="39"/>
        <v>142327</v>
      </c>
      <c r="I632" s="283"/>
      <c r="J632" s="284"/>
      <c r="K632" s="149"/>
    </row>
    <row r="633" spans="1:11" ht="24">
      <c r="A633" s="109" t="s">
        <v>428</v>
      </c>
      <c r="B633" s="109" t="s">
        <v>440</v>
      </c>
      <c r="C633" s="15"/>
      <c r="D633" s="16"/>
      <c r="E633" s="16"/>
      <c r="F633" s="108">
        <f t="shared" si="39"/>
        <v>114651.53</v>
      </c>
      <c r="G633" s="108">
        <f t="shared" si="39"/>
        <v>118328.53</v>
      </c>
      <c r="H633" s="108">
        <f t="shared" si="39"/>
        <v>122109.53</v>
      </c>
      <c r="I633" s="283"/>
      <c r="J633" s="284"/>
      <c r="K633" s="149"/>
    </row>
    <row r="634" spans="1:11" ht="24">
      <c r="A634" s="89" t="s">
        <v>433</v>
      </c>
      <c r="B634" s="89" t="s">
        <v>437</v>
      </c>
      <c r="C634" s="15"/>
      <c r="D634" s="16"/>
      <c r="E634" s="16"/>
      <c r="F634" s="108">
        <f t="shared" si="39"/>
        <v>208991</v>
      </c>
      <c r="G634" s="108">
        <f t="shared" si="39"/>
        <v>216541</v>
      </c>
      <c r="H634" s="108">
        <f t="shared" si="39"/>
        <v>224312</v>
      </c>
      <c r="I634" s="283"/>
      <c r="J634" s="284"/>
      <c r="K634" s="149"/>
    </row>
    <row r="635" spans="1:11" ht="24">
      <c r="A635" s="109" t="s">
        <v>429</v>
      </c>
      <c r="B635" s="109" t="s">
        <v>440</v>
      </c>
      <c r="C635" s="15"/>
      <c r="D635" s="16"/>
      <c r="E635" s="16"/>
      <c r="F635" s="108">
        <f t="shared" si="39"/>
        <v>166345.13</v>
      </c>
      <c r="G635" s="108">
        <f t="shared" si="39"/>
        <v>171884.13</v>
      </c>
      <c r="H635" s="108">
        <f t="shared" si="39"/>
        <v>177578.13</v>
      </c>
      <c r="I635" s="283"/>
      <c r="J635" s="284"/>
      <c r="K635" s="149"/>
    </row>
    <row r="636" spans="1:11" ht="48">
      <c r="A636" s="230" t="s">
        <v>1248</v>
      </c>
      <c r="B636" s="7" t="s">
        <v>1253</v>
      </c>
      <c r="C636" s="15"/>
      <c r="D636" s="16"/>
      <c r="E636" s="16"/>
      <c r="F636" s="108">
        <f t="shared" si="39"/>
        <v>164088.70000000001</v>
      </c>
      <c r="G636" s="108">
        <f t="shared" si="39"/>
        <v>170099.7</v>
      </c>
      <c r="H636" s="108">
        <f t="shared" si="39"/>
        <v>176340.7</v>
      </c>
      <c r="I636" s="283"/>
      <c r="J636" s="284"/>
      <c r="K636" s="149"/>
    </row>
    <row r="637" spans="1:11">
      <c r="A637" s="282" t="s">
        <v>441</v>
      </c>
      <c r="B637" s="12"/>
      <c r="C637" s="83" t="s">
        <v>5</v>
      </c>
      <c r="D637" s="106"/>
      <c r="E637" s="12"/>
      <c r="F637" s="107"/>
      <c r="G637" s="107"/>
      <c r="H637" s="107"/>
      <c r="I637" s="271"/>
      <c r="J637" s="272"/>
      <c r="K637" s="139" t="s">
        <v>919</v>
      </c>
    </row>
    <row r="638" spans="1:11" ht="24">
      <c r="A638" s="7" t="s">
        <v>910</v>
      </c>
      <c r="B638" s="7" t="s">
        <v>442</v>
      </c>
      <c r="C638" s="15"/>
      <c r="D638" s="16"/>
      <c r="E638" s="16"/>
      <c r="F638" s="108">
        <f t="shared" ref="F638:H647" si="40">F30+F190</f>
        <v>20335.98</v>
      </c>
      <c r="G638" s="108">
        <f t="shared" si="40"/>
        <v>20335.98</v>
      </c>
      <c r="H638" s="108">
        <f t="shared" si="40"/>
        <v>20335.98</v>
      </c>
      <c r="I638" s="283"/>
      <c r="J638" s="284"/>
      <c r="K638" s="149"/>
    </row>
    <row r="639" spans="1:11" ht="36">
      <c r="A639" s="7" t="s">
        <v>911</v>
      </c>
      <c r="B639" s="7" t="s">
        <v>443</v>
      </c>
      <c r="C639" s="15"/>
      <c r="D639" s="16"/>
      <c r="E639" s="16"/>
      <c r="F639" s="108">
        <f t="shared" si="40"/>
        <v>20335.98</v>
      </c>
      <c r="G639" s="108">
        <f t="shared" si="40"/>
        <v>20335.98</v>
      </c>
      <c r="H639" s="108">
        <f t="shared" si="40"/>
        <v>20335.98</v>
      </c>
      <c r="I639" s="283"/>
      <c r="J639" s="284"/>
      <c r="K639" s="149"/>
    </row>
    <row r="640" spans="1:11" ht="24">
      <c r="A640" s="7" t="s">
        <v>912</v>
      </c>
      <c r="B640" s="7" t="s">
        <v>444</v>
      </c>
      <c r="C640" s="15"/>
      <c r="D640" s="16"/>
      <c r="E640" s="16"/>
      <c r="F640" s="108">
        <f t="shared" si="40"/>
        <v>20335.98</v>
      </c>
      <c r="G640" s="108">
        <f t="shared" si="40"/>
        <v>20335.98</v>
      </c>
      <c r="H640" s="108">
        <f t="shared" si="40"/>
        <v>20335.98</v>
      </c>
      <c r="I640" s="283"/>
      <c r="J640" s="284"/>
      <c r="K640" s="149"/>
    </row>
    <row r="641" spans="1:1271" ht="36">
      <c r="A641" s="7" t="s">
        <v>1120</v>
      </c>
      <c r="B641" s="7" t="s">
        <v>445</v>
      </c>
      <c r="C641" s="15"/>
      <c r="D641" s="16"/>
      <c r="E641" s="16"/>
      <c r="F641" s="108">
        <f t="shared" si="40"/>
        <v>10175.76</v>
      </c>
      <c r="G641" s="108">
        <f t="shared" si="40"/>
        <v>10175.76</v>
      </c>
      <c r="H641" s="108">
        <f t="shared" si="40"/>
        <v>10175.76</v>
      </c>
      <c r="I641" s="283"/>
      <c r="J641" s="284"/>
      <c r="K641" s="149"/>
    </row>
    <row r="642" spans="1:1271" ht="36">
      <c r="A642" s="7" t="s">
        <v>1335</v>
      </c>
      <c r="B642" s="7" t="s">
        <v>446</v>
      </c>
      <c r="C642" s="15"/>
      <c r="D642" s="16"/>
      <c r="E642" s="16"/>
      <c r="F642" s="108">
        <f t="shared" si="40"/>
        <v>5821.37</v>
      </c>
      <c r="G642" s="108">
        <f t="shared" si="40"/>
        <v>5821.37</v>
      </c>
      <c r="H642" s="108">
        <f t="shared" si="40"/>
        <v>5821.37</v>
      </c>
      <c r="I642" s="283"/>
      <c r="J642" s="284"/>
      <c r="K642" s="149"/>
    </row>
    <row r="643" spans="1:1271" ht="36">
      <c r="A643" s="109" t="s">
        <v>914</v>
      </c>
      <c r="B643" s="109" t="s">
        <v>447</v>
      </c>
      <c r="C643" s="15"/>
      <c r="D643" s="16"/>
      <c r="E643" s="16"/>
      <c r="F643" s="108">
        <f t="shared" si="40"/>
        <v>24430.95</v>
      </c>
      <c r="G643" s="108">
        <f t="shared" si="40"/>
        <v>24430.95</v>
      </c>
      <c r="H643" s="108">
        <f t="shared" si="40"/>
        <v>24430.95</v>
      </c>
      <c r="I643" s="283"/>
      <c r="J643" s="284"/>
      <c r="K643" s="149"/>
    </row>
    <row r="644" spans="1:1271" ht="36">
      <c r="A644" s="109" t="s">
        <v>915</v>
      </c>
      <c r="B644" s="109" t="s">
        <v>448</v>
      </c>
      <c r="C644" s="15"/>
      <c r="D644" s="16"/>
      <c r="E644" s="16"/>
      <c r="F644" s="108">
        <f t="shared" si="40"/>
        <v>24430.95</v>
      </c>
      <c r="G644" s="108">
        <f t="shared" si="40"/>
        <v>24430.95</v>
      </c>
      <c r="H644" s="108">
        <f t="shared" si="40"/>
        <v>24430.95</v>
      </c>
      <c r="I644" s="283"/>
      <c r="J644" s="284"/>
      <c r="K644" s="149"/>
    </row>
    <row r="645" spans="1:1271" ht="24">
      <c r="A645" s="109" t="s">
        <v>916</v>
      </c>
      <c r="B645" s="109" t="s">
        <v>449</v>
      </c>
      <c r="C645" s="15"/>
      <c r="D645" s="16"/>
      <c r="E645" s="16"/>
      <c r="F645" s="108">
        <f t="shared" si="40"/>
        <v>24430.95</v>
      </c>
      <c r="G645" s="108">
        <f t="shared" si="40"/>
        <v>24430.95</v>
      </c>
      <c r="H645" s="108">
        <f t="shared" si="40"/>
        <v>24430.95</v>
      </c>
      <c r="I645" s="283"/>
      <c r="J645" s="284"/>
      <c r="K645" s="149"/>
    </row>
    <row r="646" spans="1:1271" ht="36">
      <c r="A646" s="109" t="s">
        <v>1121</v>
      </c>
      <c r="B646" s="109" t="s">
        <v>450</v>
      </c>
      <c r="C646" s="15"/>
      <c r="D646" s="16"/>
      <c r="E646" s="16"/>
      <c r="F646" s="108">
        <f t="shared" si="40"/>
        <v>12167.49</v>
      </c>
      <c r="G646" s="108">
        <f t="shared" si="40"/>
        <v>12167.49</v>
      </c>
      <c r="H646" s="108">
        <f t="shared" si="40"/>
        <v>12167.49</v>
      </c>
      <c r="I646" s="283"/>
      <c r="J646" s="284"/>
      <c r="K646" s="149"/>
    </row>
    <row r="647" spans="1:1271" ht="36">
      <c r="A647" s="109" t="s">
        <v>1336</v>
      </c>
      <c r="B647" s="109" t="s">
        <v>451</v>
      </c>
      <c r="C647" s="15"/>
      <c r="D647" s="16"/>
      <c r="E647" s="16"/>
      <c r="F647" s="108">
        <f t="shared" si="40"/>
        <v>6911.73</v>
      </c>
      <c r="G647" s="108">
        <f t="shared" si="40"/>
        <v>6911.73</v>
      </c>
      <c r="H647" s="108">
        <f t="shared" si="40"/>
        <v>6911.73</v>
      </c>
      <c r="I647" s="283"/>
      <c r="J647" s="284"/>
      <c r="K647" s="149"/>
    </row>
    <row r="648" spans="1:1271" ht="36">
      <c r="A648" s="7" t="s">
        <v>1249</v>
      </c>
      <c r="B648" s="230" t="s">
        <v>1254</v>
      </c>
      <c r="C648" s="15"/>
      <c r="D648" s="16"/>
      <c r="E648" s="16"/>
      <c r="F648" s="108">
        <f t="shared" ref="F648:H652" si="41">F40+F200</f>
        <v>27264.38</v>
      </c>
      <c r="G648" s="108">
        <f t="shared" si="41"/>
        <v>27264.38</v>
      </c>
      <c r="H648" s="108">
        <f t="shared" si="41"/>
        <v>27264.38</v>
      </c>
      <c r="I648" s="283"/>
      <c r="J648" s="284"/>
      <c r="K648" s="149"/>
    </row>
    <row r="649" spans="1:1271" ht="48">
      <c r="A649" s="7" t="s">
        <v>1250</v>
      </c>
      <c r="B649" s="230" t="s">
        <v>1255</v>
      </c>
      <c r="C649" s="15"/>
      <c r="D649" s="16"/>
      <c r="E649" s="16"/>
      <c r="F649" s="108">
        <f t="shared" si="41"/>
        <v>27264.38</v>
      </c>
      <c r="G649" s="108">
        <f t="shared" si="41"/>
        <v>27264.38</v>
      </c>
      <c r="H649" s="108">
        <f t="shared" si="41"/>
        <v>27264.38</v>
      </c>
      <c r="I649" s="283"/>
      <c r="J649" s="284"/>
      <c r="K649" s="149"/>
    </row>
    <row r="650" spans="1:1271" ht="36">
      <c r="A650" s="7" t="s">
        <v>1251</v>
      </c>
      <c r="B650" s="230" t="s">
        <v>1256</v>
      </c>
      <c r="C650" s="15"/>
      <c r="D650" s="16"/>
      <c r="E650" s="16"/>
      <c r="F650" s="108">
        <f t="shared" si="41"/>
        <v>27264.38</v>
      </c>
      <c r="G650" s="108">
        <f t="shared" si="41"/>
        <v>27264.38</v>
      </c>
      <c r="H650" s="108">
        <f t="shared" si="41"/>
        <v>27264.38</v>
      </c>
      <c r="I650" s="283"/>
      <c r="J650" s="284"/>
      <c r="K650" s="149"/>
    </row>
    <row r="651" spans="1:1271" ht="48">
      <c r="A651" s="7" t="s">
        <v>1252</v>
      </c>
      <c r="B651" s="230" t="s">
        <v>1257</v>
      </c>
      <c r="C651" s="15"/>
      <c r="D651" s="16"/>
      <c r="E651" s="16"/>
      <c r="F651" s="108">
        <f t="shared" si="41"/>
        <v>14109.04</v>
      </c>
      <c r="G651" s="108">
        <f t="shared" si="41"/>
        <v>14109.04</v>
      </c>
      <c r="H651" s="108">
        <f t="shared" si="41"/>
        <v>14109.04</v>
      </c>
      <c r="I651" s="283"/>
      <c r="J651" s="284"/>
      <c r="K651" s="149"/>
    </row>
    <row r="652" spans="1:1271" ht="48">
      <c r="A652" s="7" t="s">
        <v>1337</v>
      </c>
      <c r="B652" s="230" t="s">
        <v>1258</v>
      </c>
      <c r="C652" s="15"/>
      <c r="D652" s="16"/>
      <c r="E652" s="16"/>
      <c r="F652" s="108">
        <f t="shared" si="41"/>
        <v>8471.0400000000009</v>
      </c>
      <c r="G652" s="108">
        <f t="shared" si="41"/>
        <v>8471.0400000000009</v>
      </c>
      <c r="H652" s="108">
        <f t="shared" si="41"/>
        <v>8471.0400000000009</v>
      </c>
      <c r="I652" s="283"/>
      <c r="J652" s="284"/>
      <c r="K652" s="149"/>
    </row>
    <row r="653" spans="1:1271">
      <c r="I653" s="321"/>
      <c r="J653" s="84"/>
      <c r="K653" s="84"/>
    </row>
    <row r="654" spans="1:1271">
      <c r="A654" s="135" t="s">
        <v>1247</v>
      </c>
      <c r="B654" s="135"/>
      <c r="C654" s="135"/>
      <c r="D654" s="135"/>
      <c r="E654" s="135"/>
      <c r="F654" s="135"/>
      <c r="G654" s="135"/>
      <c r="H654" s="135"/>
      <c r="I654" s="135"/>
      <c r="J654" s="135"/>
      <c r="K654" s="140"/>
      <c r="MJ654" s="308"/>
    </row>
    <row r="655" spans="1:1271" ht="15" customHeight="1">
      <c r="A655" s="823" t="s">
        <v>0</v>
      </c>
      <c r="B655" s="823" t="s">
        <v>1</v>
      </c>
      <c r="C655" s="824"/>
      <c r="D655" s="825"/>
      <c r="E655" s="826"/>
      <c r="F655" s="829" t="s">
        <v>954</v>
      </c>
      <c r="G655" s="830"/>
      <c r="H655" s="830"/>
      <c r="I655" s="830"/>
      <c r="J655" s="830"/>
      <c r="K655" s="831"/>
      <c r="L655" s="812" t="s">
        <v>650</v>
      </c>
      <c r="M655" s="813"/>
      <c r="N655" s="813"/>
      <c r="O655" s="813"/>
      <c r="P655" s="813"/>
      <c r="Q655" s="813"/>
      <c r="R655" s="813"/>
      <c r="S655" s="813"/>
      <c r="T655" s="813"/>
      <c r="U655" s="813"/>
      <c r="V655" s="813"/>
      <c r="W655" s="813"/>
      <c r="X655" s="813"/>
      <c r="Y655" s="813"/>
      <c r="Z655" s="813"/>
      <c r="AA655" s="813"/>
      <c r="AB655" s="813"/>
      <c r="AC655" s="813"/>
      <c r="AD655" s="813"/>
      <c r="AE655" s="813"/>
      <c r="AF655" s="814"/>
      <c r="AG655" s="818" t="s">
        <v>651</v>
      </c>
      <c r="AH655" s="819"/>
      <c r="AI655" s="819"/>
      <c r="AJ655" s="819"/>
      <c r="AK655" s="819"/>
      <c r="AL655" s="819"/>
      <c r="AM655" s="819"/>
      <c r="AN655" s="819"/>
      <c r="AO655" s="819"/>
      <c r="AP655" s="819"/>
      <c r="AQ655" s="819"/>
      <c r="AR655" s="819"/>
      <c r="AS655" s="819"/>
      <c r="AT655" s="819"/>
      <c r="AU655" s="819"/>
      <c r="AV655" s="819"/>
      <c r="AW655" s="819"/>
      <c r="AX655" s="819"/>
      <c r="AY655" s="819"/>
      <c r="AZ655" s="819"/>
      <c r="BA655" s="820"/>
      <c r="BB655" s="812" t="s">
        <v>652</v>
      </c>
      <c r="BC655" s="813"/>
      <c r="BD655" s="813"/>
      <c r="BE655" s="813"/>
      <c r="BF655" s="813"/>
      <c r="BG655" s="813"/>
      <c r="BH655" s="813"/>
      <c r="BI655" s="813"/>
      <c r="BJ655" s="813"/>
      <c r="BK655" s="813"/>
      <c r="BL655" s="813"/>
      <c r="BM655" s="813"/>
      <c r="BN655" s="813"/>
      <c r="BO655" s="813"/>
      <c r="BP655" s="813"/>
      <c r="BQ655" s="813"/>
      <c r="BR655" s="813"/>
      <c r="BS655" s="813"/>
      <c r="BT655" s="813"/>
      <c r="BU655" s="813"/>
      <c r="BV655" s="814"/>
      <c r="BW655" s="818" t="s">
        <v>653</v>
      </c>
      <c r="BX655" s="819"/>
      <c r="BY655" s="819"/>
      <c r="BZ655" s="819"/>
      <c r="CA655" s="819"/>
      <c r="CB655" s="819"/>
      <c r="CC655" s="819"/>
      <c r="CD655" s="819"/>
      <c r="CE655" s="819"/>
      <c r="CF655" s="819"/>
      <c r="CG655" s="819"/>
      <c r="CH655" s="819"/>
      <c r="CI655" s="819"/>
      <c r="CJ655" s="819"/>
      <c r="CK655" s="819"/>
      <c r="CL655" s="819"/>
      <c r="CM655" s="819"/>
      <c r="CN655" s="819"/>
      <c r="CO655" s="819"/>
      <c r="CP655" s="819"/>
      <c r="CQ655" s="820"/>
      <c r="CR655" s="812" t="s">
        <v>654</v>
      </c>
      <c r="CS655" s="813"/>
      <c r="CT655" s="813"/>
      <c r="CU655" s="813"/>
      <c r="CV655" s="813"/>
      <c r="CW655" s="813"/>
      <c r="CX655" s="813"/>
      <c r="CY655" s="813"/>
      <c r="CZ655" s="813"/>
      <c r="DA655" s="813"/>
      <c r="DB655" s="813"/>
      <c r="DC655" s="813"/>
      <c r="DD655" s="813"/>
      <c r="DE655" s="813"/>
      <c r="DF655" s="813"/>
      <c r="DG655" s="813"/>
      <c r="DH655" s="813"/>
      <c r="DI655" s="813"/>
      <c r="DJ655" s="813"/>
      <c r="DK655" s="813"/>
      <c r="DL655" s="814"/>
      <c r="DM655" s="818" t="s">
        <v>655</v>
      </c>
      <c r="DN655" s="819"/>
      <c r="DO655" s="819"/>
      <c r="DP655" s="819"/>
      <c r="DQ655" s="819"/>
      <c r="DR655" s="819"/>
      <c r="DS655" s="819"/>
      <c r="DT655" s="819"/>
      <c r="DU655" s="819"/>
      <c r="DV655" s="819"/>
      <c r="DW655" s="819"/>
      <c r="DX655" s="819"/>
      <c r="DY655" s="819"/>
      <c r="DZ655" s="819"/>
      <c r="EA655" s="819"/>
      <c r="EB655" s="819"/>
      <c r="EC655" s="819"/>
      <c r="ED655" s="819"/>
      <c r="EE655" s="819"/>
      <c r="EF655" s="819"/>
      <c r="EG655" s="820"/>
      <c r="EH655" s="812" t="s">
        <v>656</v>
      </c>
      <c r="EI655" s="813"/>
      <c r="EJ655" s="813"/>
      <c r="EK655" s="813"/>
      <c r="EL655" s="813"/>
      <c r="EM655" s="813"/>
      <c r="EN655" s="813"/>
      <c r="EO655" s="813"/>
      <c r="EP655" s="813"/>
      <c r="EQ655" s="813"/>
      <c r="ER655" s="813"/>
      <c r="ES655" s="813"/>
      <c r="ET655" s="813"/>
      <c r="EU655" s="813"/>
      <c r="EV655" s="813"/>
      <c r="EW655" s="813"/>
      <c r="EX655" s="813"/>
      <c r="EY655" s="813"/>
      <c r="EZ655" s="813"/>
      <c r="FA655" s="813"/>
      <c r="FB655" s="814"/>
      <c r="FC655" s="818" t="s">
        <v>657</v>
      </c>
      <c r="FD655" s="819"/>
      <c r="FE655" s="819"/>
      <c r="FF655" s="819"/>
      <c r="FG655" s="819"/>
      <c r="FH655" s="819"/>
      <c r="FI655" s="819"/>
      <c r="FJ655" s="819"/>
      <c r="FK655" s="819"/>
      <c r="FL655" s="819"/>
      <c r="FM655" s="819"/>
      <c r="FN655" s="819"/>
      <c r="FO655" s="819"/>
      <c r="FP655" s="819"/>
      <c r="FQ655" s="819"/>
      <c r="FR655" s="819"/>
      <c r="FS655" s="819"/>
      <c r="FT655" s="819"/>
      <c r="FU655" s="819"/>
      <c r="FV655" s="819"/>
      <c r="FW655" s="820"/>
      <c r="FX655" s="812" t="s">
        <v>658</v>
      </c>
      <c r="FY655" s="813"/>
      <c r="FZ655" s="813"/>
      <c r="GA655" s="813"/>
      <c r="GB655" s="813"/>
      <c r="GC655" s="813"/>
      <c r="GD655" s="813"/>
      <c r="GE655" s="813"/>
      <c r="GF655" s="813"/>
      <c r="GG655" s="813"/>
      <c r="GH655" s="813"/>
      <c r="GI655" s="813"/>
      <c r="GJ655" s="813"/>
      <c r="GK655" s="813"/>
      <c r="GL655" s="813"/>
      <c r="GM655" s="813"/>
      <c r="GN655" s="813"/>
      <c r="GO655" s="813"/>
      <c r="GP655" s="813"/>
      <c r="GQ655" s="813"/>
      <c r="GR655" s="814"/>
      <c r="GS655" s="818" t="s">
        <v>659</v>
      </c>
      <c r="GT655" s="819"/>
      <c r="GU655" s="819"/>
      <c r="GV655" s="819"/>
      <c r="GW655" s="819"/>
      <c r="GX655" s="819"/>
      <c r="GY655" s="819"/>
      <c r="GZ655" s="819"/>
      <c r="HA655" s="819"/>
      <c r="HB655" s="819"/>
      <c r="HC655" s="819"/>
      <c r="HD655" s="819"/>
      <c r="HE655" s="819"/>
      <c r="HF655" s="819"/>
      <c r="HG655" s="819"/>
      <c r="HH655" s="819"/>
      <c r="HI655" s="819"/>
      <c r="HJ655" s="819"/>
      <c r="HK655" s="819"/>
      <c r="HL655" s="819"/>
      <c r="HM655" s="820"/>
      <c r="HN655" s="812" t="s">
        <v>660</v>
      </c>
      <c r="HO655" s="813"/>
      <c r="HP655" s="813"/>
      <c r="HQ655" s="813"/>
      <c r="HR655" s="813"/>
      <c r="HS655" s="813"/>
      <c r="HT655" s="813"/>
      <c r="HU655" s="813"/>
      <c r="HV655" s="813"/>
      <c r="HW655" s="813"/>
      <c r="HX655" s="813"/>
      <c r="HY655" s="813"/>
      <c r="HZ655" s="813"/>
      <c r="IA655" s="813"/>
      <c r="IB655" s="813"/>
      <c r="IC655" s="813"/>
      <c r="ID655" s="813"/>
      <c r="IE655" s="813"/>
      <c r="IF655" s="813"/>
      <c r="IG655" s="813"/>
      <c r="IH655" s="814"/>
      <c r="II655" s="818" t="s">
        <v>661</v>
      </c>
      <c r="IJ655" s="819"/>
      <c r="IK655" s="819"/>
      <c r="IL655" s="819"/>
      <c r="IM655" s="819"/>
      <c r="IN655" s="819"/>
      <c r="IO655" s="819"/>
      <c r="IP655" s="819"/>
      <c r="IQ655" s="819"/>
      <c r="IR655" s="819"/>
      <c r="IS655" s="819"/>
      <c r="IT655" s="819"/>
      <c r="IU655" s="819"/>
      <c r="IV655" s="819"/>
      <c r="IW655" s="819"/>
      <c r="IX655" s="819"/>
      <c r="IY655" s="819"/>
      <c r="IZ655" s="819"/>
      <c r="JA655" s="819"/>
      <c r="JB655" s="819"/>
      <c r="JC655" s="820"/>
      <c r="JD655" s="812" t="s">
        <v>823</v>
      </c>
      <c r="JE655" s="813"/>
      <c r="JF655" s="813"/>
      <c r="JG655" s="813"/>
      <c r="JH655" s="813"/>
      <c r="JI655" s="813"/>
      <c r="JJ655" s="813"/>
      <c r="JK655" s="813"/>
      <c r="JL655" s="813"/>
      <c r="JM655" s="813"/>
      <c r="JN655" s="813"/>
      <c r="JO655" s="813"/>
      <c r="JP655" s="813"/>
      <c r="JQ655" s="813"/>
      <c r="JR655" s="813"/>
      <c r="JS655" s="813"/>
      <c r="JT655" s="813"/>
      <c r="JU655" s="813"/>
      <c r="JV655" s="813"/>
      <c r="JW655" s="813"/>
      <c r="JX655" s="814"/>
      <c r="JY655" s="818" t="s">
        <v>662</v>
      </c>
      <c r="JZ655" s="819"/>
      <c r="KA655" s="819"/>
      <c r="KB655" s="819"/>
      <c r="KC655" s="819"/>
      <c r="KD655" s="819"/>
      <c r="KE655" s="819"/>
      <c r="KF655" s="819"/>
      <c r="KG655" s="819"/>
      <c r="KH655" s="819"/>
      <c r="KI655" s="819"/>
      <c r="KJ655" s="819"/>
      <c r="KK655" s="819"/>
      <c r="KL655" s="819"/>
      <c r="KM655" s="819"/>
      <c r="KN655" s="819"/>
      <c r="KO655" s="819"/>
      <c r="KP655" s="819"/>
      <c r="KQ655" s="819"/>
      <c r="KR655" s="819"/>
      <c r="KS655" s="820"/>
      <c r="KT655" s="812" t="s">
        <v>663</v>
      </c>
      <c r="KU655" s="813"/>
      <c r="KV655" s="813"/>
      <c r="KW655" s="813"/>
      <c r="KX655" s="813"/>
      <c r="KY655" s="813"/>
      <c r="KZ655" s="813"/>
      <c r="LA655" s="813"/>
      <c r="LB655" s="813"/>
      <c r="LC655" s="813"/>
      <c r="LD655" s="813"/>
      <c r="LE655" s="813"/>
      <c r="LF655" s="813"/>
      <c r="LG655" s="813"/>
      <c r="LH655" s="813"/>
      <c r="LI655" s="813"/>
      <c r="LJ655" s="813"/>
      <c r="LK655" s="813"/>
      <c r="LL655" s="813"/>
      <c r="LM655" s="813"/>
      <c r="LN655" s="814"/>
      <c r="LO655" s="818" t="s">
        <v>824</v>
      </c>
      <c r="LP655" s="819"/>
      <c r="LQ655" s="819"/>
      <c r="LR655" s="819"/>
      <c r="LS655" s="819"/>
      <c r="LT655" s="819"/>
      <c r="LU655" s="819"/>
      <c r="LV655" s="819"/>
      <c r="LW655" s="819"/>
      <c r="LX655" s="819"/>
      <c r="LY655" s="819"/>
      <c r="LZ655" s="819"/>
      <c r="MA655" s="819"/>
      <c r="MB655" s="819"/>
      <c r="MC655" s="819"/>
      <c r="MD655" s="819"/>
      <c r="ME655" s="819"/>
      <c r="MF655" s="819"/>
      <c r="MG655" s="819"/>
      <c r="MH655" s="819"/>
      <c r="MI655" s="820"/>
      <c r="MJ655" s="812" t="s">
        <v>664</v>
      </c>
      <c r="MK655" s="813"/>
      <c r="ML655" s="813"/>
      <c r="MM655" s="813"/>
      <c r="MN655" s="813"/>
      <c r="MO655" s="813"/>
      <c r="MP655" s="813"/>
      <c r="MQ655" s="813"/>
      <c r="MR655" s="813"/>
      <c r="MS655" s="813"/>
      <c r="MT655" s="813"/>
      <c r="MU655" s="813"/>
      <c r="MV655" s="813"/>
      <c r="MW655" s="813"/>
      <c r="MX655" s="813"/>
      <c r="MY655" s="813"/>
      <c r="MZ655" s="813"/>
      <c r="NA655" s="813"/>
      <c r="NB655" s="813"/>
      <c r="NC655" s="813"/>
      <c r="ND655" s="814"/>
      <c r="NE655" s="818" t="s">
        <v>665</v>
      </c>
      <c r="NF655" s="819"/>
      <c r="NG655" s="819"/>
      <c r="NH655" s="819"/>
      <c r="NI655" s="819"/>
      <c r="NJ655" s="819"/>
      <c r="NK655" s="819"/>
      <c r="NL655" s="819"/>
      <c r="NM655" s="819"/>
      <c r="NN655" s="819"/>
      <c r="NO655" s="819"/>
      <c r="NP655" s="819"/>
      <c r="NQ655" s="819"/>
      <c r="NR655" s="819"/>
      <c r="NS655" s="819"/>
      <c r="NT655" s="819"/>
      <c r="NU655" s="819"/>
      <c r="NV655" s="819"/>
      <c r="NW655" s="819"/>
      <c r="NX655" s="819"/>
      <c r="NY655" s="820"/>
      <c r="NZ655" s="812" t="s">
        <v>666</v>
      </c>
      <c r="OA655" s="813"/>
      <c r="OB655" s="813"/>
      <c r="OC655" s="813"/>
      <c r="OD655" s="813"/>
      <c r="OE655" s="813"/>
      <c r="OF655" s="813"/>
      <c r="OG655" s="813"/>
      <c r="OH655" s="813"/>
      <c r="OI655" s="813"/>
      <c r="OJ655" s="813"/>
      <c r="OK655" s="813"/>
      <c r="OL655" s="813"/>
      <c r="OM655" s="813"/>
      <c r="ON655" s="813"/>
      <c r="OO655" s="813"/>
      <c r="OP655" s="813"/>
      <c r="OQ655" s="813"/>
      <c r="OR655" s="813"/>
      <c r="OS655" s="813"/>
      <c r="OT655" s="814"/>
      <c r="OU655" s="818" t="s">
        <v>667</v>
      </c>
      <c r="OV655" s="819"/>
      <c r="OW655" s="819"/>
      <c r="OX655" s="819"/>
      <c r="OY655" s="819"/>
      <c r="OZ655" s="819"/>
      <c r="PA655" s="819"/>
      <c r="PB655" s="819"/>
      <c r="PC655" s="819"/>
      <c r="PD655" s="819"/>
      <c r="PE655" s="819"/>
      <c r="PF655" s="819"/>
      <c r="PG655" s="819"/>
      <c r="PH655" s="819"/>
      <c r="PI655" s="819"/>
      <c r="PJ655" s="819"/>
      <c r="PK655" s="819"/>
      <c r="PL655" s="819"/>
      <c r="PM655" s="819"/>
      <c r="PN655" s="819"/>
      <c r="PO655" s="820"/>
      <c r="PP655" s="812" t="s">
        <v>668</v>
      </c>
      <c r="PQ655" s="813"/>
      <c r="PR655" s="813"/>
      <c r="PS655" s="813"/>
      <c r="PT655" s="813"/>
      <c r="PU655" s="813"/>
      <c r="PV655" s="813"/>
      <c r="PW655" s="813"/>
      <c r="PX655" s="813"/>
      <c r="PY655" s="813"/>
      <c r="PZ655" s="813"/>
      <c r="QA655" s="813"/>
      <c r="QB655" s="813"/>
      <c r="QC655" s="813"/>
      <c r="QD655" s="813"/>
      <c r="QE655" s="813"/>
      <c r="QF655" s="813"/>
      <c r="QG655" s="813"/>
      <c r="QH655" s="813"/>
      <c r="QI655" s="813"/>
      <c r="QJ655" s="814"/>
      <c r="QK655" s="818" t="s">
        <v>669</v>
      </c>
      <c r="QL655" s="819"/>
      <c r="QM655" s="819"/>
      <c r="QN655" s="819"/>
      <c r="QO655" s="819"/>
      <c r="QP655" s="819"/>
      <c r="QQ655" s="819"/>
      <c r="QR655" s="819"/>
      <c r="QS655" s="819"/>
      <c r="QT655" s="819"/>
      <c r="QU655" s="819"/>
      <c r="QV655" s="819"/>
      <c r="QW655" s="819"/>
      <c r="QX655" s="819"/>
      <c r="QY655" s="819"/>
      <c r="QZ655" s="819"/>
      <c r="RA655" s="819"/>
      <c r="RB655" s="819"/>
      <c r="RC655" s="819"/>
      <c r="RD655" s="819"/>
      <c r="RE655" s="820"/>
      <c r="RF655" s="812" t="s">
        <v>670</v>
      </c>
      <c r="RG655" s="813"/>
      <c r="RH655" s="813"/>
      <c r="RI655" s="813"/>
      <c r="RJ655" s="813"/>
      <c r="RK655" s="813"/>
      <c r="RL655" s="813"/>
      <c r="RM655" s="813"/>
      <c r="RN655" s="813"/>
      <c r="RO655" s="813"/>
      <c r="RP655" s="813"/>
      <c r="RQ655" s="813"/>
      <c r="RR655" s="813"/>
      <c r="RS655" s="813"/>
      <c r="RT655" s="813"/>
      <c r="RU655" s="813"/>
      <c r="RV655" s="813"/>
      <c r="RW655" s="813"/>
      <c r="RX655" s="813"/>
      <c r="RY655" s="813"/>
      <c r="RZ655" s="814"/>
      <c r="SA655" s="818" t="s">
        <v>671</v>
      </c>
      <c r="SB655" s="819"/>
      <c r="SC655" s="819"/>
      <c r="SD655" s="819"/>
      <c r="SE655" s="819"/>
      <c r="SF655" s="819"/>
      <c r="SG655" s="819"/>
      <c r="SH655" s="819"/>
      <c r="SI655" s="819"/>
      <c r="SJ655" s="819"/>
      <c r="SK655" s="819"/>
      <c r="SL655" s="819"/>
      <c r="SM655" s="819"/>
      <c r="SN655" s="819"/>
      <c r="SO655" s="819"/>
      <c r="SP655" s="819"/>
      <c r="SQ655" s="819"/>
      <c r="SR655" s="819"/>
      <c r="SS655" s="819"/>
      <c r="ST655" s="819"/>
      <c r="SU655" s="820"/>
      <c r="SV655" s="812" t="s">
        <v>672</v>
      </c>
      <c r="SW655" s="813"/>
      <c r="SX655" s="813"/>
      <c r="SY655" s="813"/>
      <c r="SZ655" s="813"/>
      <c r="TA655" s="813"/>
      <c r="TB655" s="813"/>
      <c r="TC655" s="813"/>
      <c r="TD655" s="813"/>
      <c r="TE655" s="813"/>
      <c r="TF655" s="813"/>
      <c r="TG655" s="813"/>
      <c r="TH655" s="813"/>
      <c r="TI655" s="813"/>
      <c r="TJ655" s="813"/>
      <c r="TK655" s="813"/>
      <c r="TL655" s="813"/>
      <c r="TM655" s="813"/>
      <c r="TN655" s="813"/>
      <c r="TO655" s="813"/>
      <c r="TP655" s="814"/>
      <c r="TQ655" s="818" t="s">
        <v>1020</v>
      </c>
      <c r="TR655" s="819"/>
      <c r="TS655" s="819"/>
      <c r="TT655" s="819"/>
      <c r="TU655" s="819"/>
      <c r="TV655" s="819"/>
      <c r="TW655" s="819"/>
      <c r="TX655" s="819"/>
      <c r="TY655" s="819"/>
      <c r="TZ655" s="819"/>
      <c r="UA655" s="819"/>
      <c r="UB655" s="819"/>
      <c r="UC655" s="819"/>
      <c r="UD655" s="819"/>
      <c r="UE655" s="819"/>
      <c r="UF655" s="819"/>
      <c r="UG655" s="819"/>
      <c r="UH655" s="819"/>
      <c r="UI655" s="819"/>
      <c r="UJ655" s="819"/>
      <c r="UK655" s="820"/>
      <c r="UL655" s="812" t="s">
        <v>674</v>
      </c>
      <c r="UM655" s="813"/>
      <c r="UN655" s="813"/>
      <c r="UO655" s="813"/>
      <c r="UP655" s="813"/>
      <c r="UQ655" s="813"/>
      <c r="UR655" s="813"/>
      <c r="US655" s="813"/>
      <c r="UT655" s="813"/>
      <c r="UU655" s="813"/>
      <c r="UV655" s="813"/>
      <c r="UW655" s="813"/>
      <c r="UX655" s="813"/>
      <c r="UY655" s="813"/>
      <c r="UZ655" s="813"/>
      <c r="VA655" s="813"/>
      <c r="VB655" s="813"/>
      <c r="VC655" s="813"/>
      <c r="VD655" s="813"/>
      <c r="VE655" s="813"/>
      <c r="VF655" s="814"/>
      <c r="VG655" s="818" t="s">
        <v>675</v>
      </c>
      <c r="VH655" s="819"/>
      <c r="VI655" s="819"/>
      <c r="VJ655" s="819"/>
      <c r="VK655" s="819"/>
      <c r="VL655" s="819"/>
      <c r="VM655" s="819"/>
      <c r="VN655" s="819"/>
      <c r="VO655" s="819"/>
      <c r="VP655" s="819"/>
      <c r="VQ655" s="819"/>
      <c r="VR655" s="819"/>
      <c r="VS655" s="819"/>
      <c r="VT655" s="819"/>
      <c r="VU655" s="819"/>
      <c r="VV655" s="819"/>
      <c r="VW655" s="819"/>
      <c r="VX655" s="819"/>
      <c r="VY655" s="819"/>
      <c r="VZ655" s="819"/>
      <c r="WA655" s="820"/>
      <c r="WB655" s="812" t="s">
        <v>676</v>
      </c>
      <c r="WC655" s="813"/>
      <c r="WD655" s="813"/>
      <c r="WE655" s="813"/>
      <c r="WF655" s="813"/>
      <c r="WG655" s="813"/>
      <c r="WH655" s="813"/>
      <c r="WI655" s="813"/>
      <c r="WJ655" s="813"/>
      <c r="WK655" s="813"/>
      <c r="WL655" s="813"/>
      <c r="WM655" s="813"/>
      <c r="WN655" s="813"/>
      <c r="WO655" s="813"/>
      <c r="WP655" s="813"/>
      <c r="WQ655" s="813"/>
      <c r="WR655" s="813"/>
      <c r="WS655" s="813"/>
      <c r="WT655" s="813"/>
      <c r="WU655" s="813"/>
      <c r="WV655" s="814"/>
      <c r="WW655" s="818" t="s">
        <v>677</v>
      </c>
      <c r="WX655" s="819"/>
      <c r="WY655" s="819"/>
      <c r="WZ655" s="819"/>
      <c r="XA655" s="819"/>
      <c r="XB655" s="819"/>
      <c r="XC655" s="819"/>
      <c r="XD655" s="819"/>
      <c r="XE655" s="819"/>
      <c r="XF655" s="819"/>
      <c r="XG655" s="819"/>
      <c r="XH655" s="819"/>
      <c r="XI655" s="819"/>
      <c r="XJ655" s="819"/>
      <c r="XK655" s="819"/>
      <c r="XL655" s="819"/>
      <c r="XM655" s="819"/>
      <c r="XN655" s="819"/>
      <c r="XO655" s="819"/>
      <c r="XP655" s="819"/>
      <c r="XQ655" s="820"/>
      <c r="XR655" s="812" t="s">
        <v>678</v>
      </c>
      <c r="XS655" s="813"/>
      <c r="XT655" s="813"/>
      <c r="XU655" s="813"/>
      <c r="XV655" s="813"/>
      <c r="XW655" s="813"/>
      <c r="XX655" s="813"/>
      <c r="XY655" s="813"/>
      <c r="XZ655" s="813"/>
      <c r="YA655" s="813"/>
      <c r="YB655" s="813"/>
      <c r="YC655" s="813"/>
      <c r="YD655" s="813"/>
      <c r="YE655" s="813"/>
      <c r="YF655" s="813"/>
      <c r="YG655" s="813"/>
      <c r="YH655" s="813"/>
      <c r="YI655" s="813"/>
      <c r="YJ655" s="813"/>
      <c r="YK655" s="813"/>
      <c r="YL655" s="814"/>
      <c r="YM655" s="818" t="s">
        <v>679</v>
      </c>
      <c r="YN655" s="819"/>
      <c r="YO655" s="819"/>
      <c r="YP655" s="819"/>
      <c r="YQ655" s="819"/>
      <c r="YR655" s="819"/>
      <c r="YS655" s="819"/>
      <c r="YT655" s="819"/>
      <c r="YU655" s="819"/>
      <c r="YV655" s="819"/>
      <c r="YW655" s="819"/>
      <c r="YX655" s="819"/>
      <c r="YY655" s="819"/>
      <c r="YZ655" s="819"/>
      <c r="ZA655" s="819"/>
      <c r="ZB655" s="819"/>
      <c r="ZC655" s="819"/>
      <c r="ZD655" s="819"/>
      <c r="ZE655" s="819"/>
      <c r="ZF655" s="819"/>
      <c r="ZG655" s="820"/>
      <c r="ZH655" s="812" t="s">
        <v>680</v>
      </c>
      <c r="ZI655" s="813"/>
      <c r="ZJ655" s="813"/>
      <c r="ZK655" s="813"/>
      <c r="ZL655" s="813"/>
      <c r="ZM655" s="813"/>
      <c r="ZN655" s="813"/>
      <c r="ZO655" s="813"/>
      <c r="ZP655" s="813"/>
      <c r="ZQ655" s="813"/>
      <c r="ZR655" s="813"/>
      <c r="ZS655" s="813"/>
      <c r="ZT655" s="813"/>
      <c r="ZU655" s="813"/>
      <c r="ZV655" s="813"/>
      <c r="ZW655" s="813"/>
      <c r="ZX655" s="813"/>
      <c r="ZY655" s="813"/>
      <c r="ZZ655" s="813"/>
      <c r="AAA655" s="813"/>
      <c r="AAB655" s="814"/>
      <c r="AAC655" s="818" t="s">
        <v>825</v>
      </c>
      <c r="AAD655" s="819"/>
      <c r="AAE655" s="819"/>
      <c r="AAF655" s="819"/>
      <c r="AAG655" s="819"/>
      <c r="AAH655" s="819"/>
      <c r="AAI655" s="819"/>
      <c r="AAJ655" s="819"/>
      <c r="AAK655" s="819"/>
      <c r="AAL655" s="819"/>
      <c r="AAM655" s="819"/>
      <c r="AAN655" s="819"/>
      <c r="AAO655" s="819"/>
      <c r="AAP655" s="819"/>
      <c r="AAQ655" s="819"/>
      <c r="AAR655" s="819"/>
      <c r="AAS655" s="819"/>
      <c r="AAT655" s="819"/>
      <c r="AAU655" s="819"/>
      <c r="AAV655" s="819"/>
      <c r="AAW655" s="820"/>
      <c r="AAX655" s="812" t="s">
        <v>682</v>
      </c>
      <c r="AAY655" s="813"/>
      <c r="AAZ655" s="813"/>
      <c r="ABA655" s="813"/>
      <c r="ABB655" s="813"/>
      <c r="ABC655" s="813"/>
      <c r="ABD655" s="813"/>
      <c r="ABE655" s="813"/>
      <c r="ABF655" s="813"/>
      <c r="ABG655" s="813"/>
      <c r="ABH655" s="813"/>
      <c r="ABI655" s="813"/>
      <c r="ABJ655" s="813"/>
      <c r="ABK655" s="813"/>
      <c r="ABL655" s="813"/>
      <c r="ABM655" s="813"/>
      <c r="ABN655" s="813"/>
      <c r="ABO655" s="813"/>
      <c r="ABP655" s="813"/>
      <c r="ABQ655" s="813"/>
      <c r="ABR655" s="814"/>
      <c r="ABS655" s="818" t="s">
        <v>683</v>
      </c>
      <c r="ABT655" s="819"/>
      <c r="ABU655" s="819"/>
      <c r="ABV655" s="819"/>
      <c r="ABW655" s="819"/>
      <c r="ABX655" s="819"/>
      <c r="ABY655" s="819"/>
      <c r="ABZ655" s="819"/>
      <c r="ACA655" s="819"/>
      <c r="ACB655" s="819"/>
      <c r="ACC655" s="819"/>
      <c r="ACD655" s="819"/>
      <c r="ACE655" s="819"/>
      <c r="ACF655" s="819"/>
      <c r="ACG655" s="819"/>
      <c r="ACH655" s="819"/>
      <c r="ACI655" s="819"/>
      <c r="ACJ655" s="819"/>
      <c r="ACK655" s="819"/>
      <c r="ACL655" s="819"/>
      <c r="ACM655" s="820"/>
      <c r="ACN655" s="812" t="s">
        <v>684</v>
      </c>
      <c r="ACO655" s="813"/>
      <c r="ACP655" s="813"/>
      <c r="ACQ655" s="813"/>
      <c r="ACR655" s="813"/>
      <c r="ACS655" s="813"/>
      <c r="ACT655" s="813"/>
      <c r="ACU655" s="813"/>
      <c r="ACV655" s="813"/>
      <c r="ACW655" s="813"/>
      <c r="ACX655" s="813"/>
      <c r="ACY655" s="813"/>
      <c r="ACZ655" s="813"/>
      <c r="ADA655" s="813"/>
      <c r="ADB655" s="813"/>
      <c r="ADC655" s="813"/>
      <c r="ADD655" s="813"/>
      <c r="ADE655" s="813"/>
      <c r="ADF655" s="813"/>
      <c r="ADG655" s="813"/>
      <c r="ADH655" s="814"/>
      <c r="ADI655" s="818" t="s">
        <v>1178</v>
      </c>
      <c r="ADJ655" s="819"/>
      <c r="ADK655" s="819"/>
      <c r="ADL655" s="819"/>
      <c r="ADM655" s="819"/>
      <c r="ADN655" s="819"/>
      <c r="ADO655" s="819"/>
      <c r="ADP655" s="819"/>
      <c r="ADQ655" s="819"/>
      <c r="ADR655" s="819"/>
      <c r="ADS655" s="819"/>
      <c r="ADT655" s="819"/>
      <c r="ADU655" s="819"/>
      <c r="ADV655" s="819"/>
      <c r="ADW655" s="819"/>
      <c r="ADX655" s="819"/>
      <c r="ADY655" s="819"/>
      <c r="ADZ655" s="819"/>
      <c r="AEA655" s="819"/>
      <c r="AEB655" s="819"/>
      <c r="AEC655" s="820"/>
      <c r="AED655" s="812" t="s">
        <v>685</v>
      </c>
      <c r="AEE655" s="813"/>
      <c r="AEF655" s="813"/>
      <c r="AEG655" s="813"/>
      <c r="AEH655" s="813"/>
      <c r="AEI655" s="813"/>
      <c r="AEJ655" s="813"/>
      <c r="AEK655" s="813"/>
      <c r="AEL655" s="813"/>
      <c r="AEM655" s="813"/>
      <c r="AEN655" s="813"/>
      <c r="AEO655" s="813"/>
      <c r="AEP655" s="813"/>
      <c r="AEQ655" s="813"/>
      <c r="AER655" s="813"/>
      <c r="AES655" s="813"/>
      <c r="AET655" s="813"/>
      <c r="AEU655" s="813"/>
      <c r="AEV655" s="813"/>
      <c r="AEW655" s="813"/>
      <c r="AEX655" s="814"/>
      <c r="AEY655" s="818" t="s">
        <v>957</v>
      </c>
      <c r="AEZ655" s="819"/>
      <c r="AFA655" s="819"/>
      <c r="AFB655" s="819"/>
      <c r="AFC655" s="819"/>
      <c r="AFD655" s="819"/>
      <c r="AFE655" s="819"/>
      <c r="AFF655" s="819"/>
      <c r="AFG655" s="819"/>
      <c r="AFH655" s="819"/>
      <c r="AFI655" s="819"/>
      <c r="AFJ655" s="819"/>
      <c r="AFK655" s="819"/>
      <c r="AFL655" s="819"/>
      <c r="AFM655" s="819"/>
      <c r="AFN655" s="819"/>
      <c r="AFO655" s="819"/>
      <c r="AFP655" s="819"/>
      <c r="AFQ655" s="819"/>
      <c r="AFR655" s="819"/>
      <c r="AFS655" s="820"/>
      <c r="AFT655" s="812" t="s">
        <v>686</v>
      </c>
      <c r="AFU655" s="813"/>
      <c r="AFV655" s="813"/>
      <c r="AFW655" s="813"/>
      <c r="AFX655" s="813"/>
      <c r="AFY655" s="813"/>
      <c r="AFZ655" s="813"/>
      <c r="AGA655" s="813"/>
      <c r="AGB655" s="813"/>
      <c r="AGC655" s="813"/>
      <c r="AGD655" s="813"/>
      <c r="AGE655" s="813"/>
      <c r="AGF655" s="813"/>
      <c r="AGG655" s="813"/>
      <c r="AGH655" s="813"/>
      <c r="AGI655" s="813"/>
      <c r="AGJ655" s="813"/>
      <c r="AGK655" s="813"/>
      <c r="AGL655" s="813"/>
      <c r="AGM655" s="813"/>
      <c r="AGN655" s="814"/>
      <c r="AGO655" s="818" t="s">
        <v>687</v>
      </c>
      <c r="AGP655" s="819"/>
      <c r="AGQ655" s="819"/>
      <c r="AGR655" s="819"/>
      <c r="AGS655" s="819"/>
      <c r="AGT655" s="819"/>
      <c r="AGU655" s="819"/>
      <c r="AGV655" s="819"/>
      <c r="AGW655" s="819"/>
      <c r="AGX655" s="819"/>
      <c r="AGY655" s="819"/>
      <c r="AGZ655" s="819"/>
      <c r="AHA655" s="819"/>
      <c r="AHB655" s="819"/>
      <c r="AHC655" s="819"/>
      <c r="AHD655" s="819"/>
      <c r="AHE655" s="819"/>
      <c r="AHF655" s="819"/>
      <c r="AHG655" s="819"/>
      <c r="AHH655" s="819"/>
      <c r="AHI655" s="820"/>
      <c r="AHJ655" s="812" t="s">
        <v>688</v>
      </c>
      <c r="AHK655" s="813"/>
      <c r="AHL655" s="813"/>
      <c r="AHM655" s="813"/>
      <c r="AHN655" s="813"/>
      <c r="AHO655" s="813"/>
      <c r="AHP655" s="813"/>
      <c r="AHQ655" s="813"/>
      <c r="AHR655" s="813"/>
      <c r="AHS655" s="813"/>
      <c r="AHT655" s="813"/>
      <c r="AHU655" s="813"/>
      <c r="AHV655" s="813"/>
      <c r="AHW655" s="813"/>
      <c r="AHX655" s="813"/>
      <c r="AHY655" s="813"/>
      <c r="AHZ655" s="813"/>
      <c r="AIA655" s="813"/>
      <c r="AIB655" s="813"/>
      <c r="AIC655" s="813"/>
      <c r="AID655" s="814"/>
      <c r="AIE655" s="818" t="s">
        <v>689</v>
      </c>
      <c r="AIF655" s="819"/>
      <c r="AIG655" s="819"/>
      <c r="AIH655" s="819"/>
      <c r="AII655" s="819"/>
      <c r="AIJ655" s="819"/>
      <c r="AIK655" s="819"/>
      <c r="AIL655" s="819"/>
      <c r="AIM655" s="819"/>
      <c r="AIN655" s="819"/>
      <c r="AIO655" s="819"/>
      <c r="AIP655" s="819"/>
      <c r="AIQ655" s="819"/>
      <c r="AIR655" s="819"/>
      <c r="AIS655" s="819"/>
      <c r="AIT655" s="819"/>
      <c r="AIU655" s="819"/>
      <c r="AIV655" s="819"/>
      <c r="AIW655" s="819"/>
      <c r="AIX655" s="819"/>
      <c r="AIY655" s="820"/>
      <c r="AIZ655" s="812" t="s">
        <v>690</v>
      </c>
      <c r="AJA655" s="813"/>
      <c r="AJB655" s="813"/>
      <c r="AJC655" s="813"/>
      <c r="AJD655" s="813"/>
      <c r="AJE655" s="813"/>
      <c r="AJF655" s="813"/>
      <c r="AJG655" s="813"/>
      <c r="AJH655" s="813"/>
      <c r="AJI655" s="813"/>
      <c r="AJJ655" s="813"/>
      <c r="AJK655" s="813"/>
      <c r="AJL655" s="813"/>
      <c r="AJM655" s="813"/>
      <c r="AJN655" s="813"/>
      <c r="AJO655" s="813"/>
      <c r="AJP655" s="813"/>
      <c r="AJQ655" s="813"/>
      <c r="AJR655" s="813"/>
      <c r="AJS655" s="813"/>
      <c r="AJT655" s="814"/>
      <c r="AJU655" s="818" t="s">
        <v>691</v>
      </c>
      <c r="AJV655" s="819"/>
      <c r="AJW655" s="819"/>
      <c r="AJX655" s="819"/>
      <c r="AJY655" s="819"/>
      <c r="AJZ655" s="819"/>
      <c r="AKA655" s="819"/>
      <c r="AKB655" s="819"/>
      <c r="AKC655" s="819"/>
      <c r="AKD655" s="819"/>
      <c r="AKE655" s="819"/>
      <c r="AKF655" s="819"/>
      <c r="AKG655" s="819"/>
      <c r="AKH655" s="819"/>
      <c r="AKI655" s="819"/>
      <c r="AKJ655" s="819"/>
      <c r="AKK655" s="819"/>
      <c r="AKL655" s="819"/>
      <c r="AKM655" s="819"/>
      <c r="AKN655" s="819"/>
      <c r="AKO655" s="820"/>
      <c r="AKP655" s="812" t="s">
        <v>692</v>
      </c>
      <c r="AKQ655" s="813"/>
      <c r="AKR655" s="813"/>
      <c r="AKS655" s="813"/>
      <c r="AKT655" s="813"/>
      <c r="AKU655" s="813"/>
      <c r="AKV655" s="813"/>
      <c r="AKW655" s="813"/>
      <c r="AKX655" s="813"/>
      <c r="AKY655" s="813"/>
      <c r="AKZ655" s="813"/>
      <c r="ALA655" s="813"/>
      <c r="ALB655" s="813"/>
      <c r="ALC655" s="813"/>
      <c r="ALD655" s="813"/>
      <c r="ALE655" s="813"/>
      <c r="ALF655" s="813"/>
      <c r="ALG655" s="813"/>
      <c r="ALH655" s="813"/>
      <c r="ALI655" s="813"/>
      <c r="ALJ655" s="814"/>
      <c r="ALK655" s="818" t="s">
        <v>693</v>
      </c>
      <c r="ALL655" s="819"/>
      <c r="ALM655" s="819"/>
      <c r="ALN655" s="819"/>
      <c r="ALO655" s="819"/>
      <c r="ALP655" s="819"/>
      <c r="ALQ655" s="819"/>
      <c r="ALR655" s="819"/>
      <c r="ALS655" s="819"/>
      <c r="ALT655" s="819"/>
      <c r="ALU655" s="819"/>
      <c r="ALV655" s="819"/>
      <c r="ALW655" s="819"/>
      <c r="ALX655" s="819"/>
      <c r="ALY655" s="819"/>
      <c r="ALZ655" s="819"/>
      <c r="AMA655" s="819"/>
      <c r="AMB655" s="819"/>
      <c r="AMC655" s="819"/>
      <c r="AMD655" s="819"/>
      <c r="AME655" s="820"/>
      <c r="AMF655" s="812" t="s">
        <v>694</v>
      </c>
      <c r="AMG655" s="813"/>
      <c r="AMH655" s="813"/>
      <c r="AMI655" s="813"/>
      <c r="AMJ655" s="813"/>
      <c r="AMK655" s="813"/>
      <c r="AML655" s="813"/>
      <c r="AMM655" s="813"/>
      <c r="AMN655" s="813"/>
      <c r="AMO655" s="813"/>
      <c r="AMP655" s="813"/>
      <c r="AMQ655" s="813"/>
      <c r="AMR655" s="813"/>
      <c r="AMS655" s="813"/>
      <c r="AMT655" s="813"/>
      <c r="AMU655" s="813"/>
      <c r="AMV655" s="813"/>
      <c r="AMW655" s="813"/>
      <c r="AMX655" s="813"/>
      <c r="AMY655" s="813"/>
      <c r="AMZ655" s="814"/>
      <c r="ANA655" s="818" t="s">
        <v>704</v>
      </c>
      <c r="ANB655" s="819"/>
      <c r="ANC655" s="819"/>
      <c r="AND655" s="819"/>
      <c r="ANE655" s="819"/>
      <c r="ANF655" s="819"/>
      <c r="ANG655" s="819"/>
      <c r="ANH655" s="819"/>
      <c r="ANI655" s="819"/>
      <c r="ANJ655" s="819"/>
      <c r="ANK655" s="819"/>
      <c r="ANL655" s="819"/>
      <c r="ANM655" s="819"/>
      <c r="ANN655" s="819"/>
      <c r="ANO655" s="819"/>
      <c r="ANP655" s="819"/>
      <c r="ANQ655" s="819"/>
      <c r="ANR655" s="819"/>
      <c r="ANS655" s="819"/>
      <c r="ANT655" s="819"/>
      <c r="ANU655" s="820"/>
      <c r="ANV655" s="812" t="s">
        <v>695</v>
      </c>
      <c r="ANW655" s="813"/>
      <c r="ANX655" s="813"/>
      <c r="ANY655" s="813"/>
      <c r="ANZ655" s="813"/>
      <c r="AOA655" s="813"/>
      <c r="AOB655" s="813"/>
      <c r="AOC655" s="813"/>
      <c r="AOD655" s="813"/>
      <c r="AOE655" s="813"/>
      <c r="AOF655" s="813"/>
      <c r="AOG655" s="813"/>
      <c r="AOH655" s="813"/>
      <c r="AOI655" s="813"/>
      <c r="AOJ655" s="813"/>
      <c r="AOK655" s="813"/>
      <c r="AOL655" s="813"/>
      <c r="AOM655" s="813"/>
      <c r="AON655" s="813"/>
      <c r="AOO655" s="813"/>
      <c r="AOP655" s="814"/>
      <c r="AOQ655" s="815" t="s">
        <v>696</v>
      </c>
      <c r="AOR655" s="816"/>
      <c r="AOS655" s="816"/>
      <c r="AOT655" s="816"/>
      <c r="AOU655" s="816"/>
      <c r="AOV655" s="816"/>
      <c r="AOW655" s="816"/>
      <c r="AOX655" s="816"/>
      <c r="AOY655" s="816"/>
      <c r="AOZ655" s="816"/>
      <c r="APA655" s="816"/>
      <c r="APB655" s="816"/>
      <c r="APC655" s="816"/>
      <c r="APD655" s="816"/>
      <c r="APE655" s="816"/>
      <c r="APF655" s="816"/>
      <c r="APG655" s="816"/>
      <c r="APH655" s="816"/>
      <c r="API655" s="816"/>
      <c r="APJ655" s="816"/>
      <c r="APK655" s="817"/>
      <c r="APL655" s="812" t="s">
        <v>697</v>
      </c>
      <c r="APM655" s="813"/>
      <c r="APN655" s="813"/>
      <c r="APO655" s="813"/>
      <c r="APP655" s="813"/>
      <c r="APQ655" s="813"/>
      <c r="APR655" s="813"/>
      <c r="APS655" s="813"/>
      <c r="APT655" s="813"/>
      <c r="APU655" s="813"/>
      <c r="APV655" s="813"/>
      <c r="APW655" s="813"/>
      <c r="APX655" s="813"/>
      <c r="APY655" s="813"/>
      <c r="APZ655" s="813"/>
      <c r="AQA655" s="813"/>
      <c r="AQB655" s="813"/>
      <c r="AQC655" s="813"/>
      <c r="AQD655" s="813"/>
      <c r="AQE655" s="813"/>
      <c r="AQF655" s="814"/>
      <c r="AQG655" s="815" t="s">
        <v>698</v>
      </c>
      <c r="AQH655" s="816"/>
      <c r="AQI655" s="816"/>
      <c r="AQJ655" s="816"/>
      <c r="AQK655" s="816"/>
      <c r="AQL655" s="816"/>
      <c r="AQM655" s="816"/>
      <c r="AQN655" s="816"/>
      <c r="AQO655" s="816"/>
      <c r="AQP655" s="816"/>
      <c r="AQQ655" s="816"/>
      <c r="AQR655" s="816"/>
      <c r="AQS655" s="816"/>
      <c r="AQT655" s="816"/>
      <c r="AQU655" s="816"/>
      <c r="AQV655" s="816"/>
      <c r="AQW655" s="816"/>
      <c r="AQX655" s="816"/>
      <c r="AQY655" s="816"/>
      <c r="AQZ655" s="816"/>
      <c r="ARA655" s="817"/>
      <c r="ARB655" s="812" t="s">
        <v>699</v>
      </c>
      <c r="ARC655" s="813"/>
      <c r="ARD655" s="813"/>
      <c r="ARE655" s="813"/>
      <c r="ARF655" s="813"/>
      <c r="ARG655" s="813"/>
      <c r="ARH655" s="813"/>
      <c r="ARI655" s="813"/>
      <c r="ARJ655" s="813"/>
      <c r="ARK655" s="813"/>
      <c r="ARL655" s="813"/>
      <c r="ARM655" s="813"/>
      <c r="ARN655" s="813"/>
      <c r="ARO655" s="813"/>
      <c r="ARP655" s="813"/>
      <c r="ARQ655" s="813"/>
      <c r="ARR655" s="813"/>
      <c r="ARS655" s="813"/>
      <c r="ART655" s="813"/>
      <c r="ARU655" s="813"/>
      <c r="ARV655" s="814"/>
      <c r="ARW655" s="815" t="s">
        <v>700</v>
      </c>
      <c r="ARX655" s="816"/>
      <c r="ARY655" s="816"/>
      <c r="ARZ655" s="816"/>
      <c r="ASA655" s="816"/>
      <c r="ASB655" s="816"/>
      <c r="ASC655" s="816"/>
      <c r="ASD655" s="816"/>
      <c r="ASE655" s="816"/>
      <c r="ASF655" s="816"/>
      <c r="ASG655" s="816"/>
      <c r="ASH655" s="816"/>
      <c r="ASI655" s="816"/>
      <c r="ASJ655" s="816"/>
      <c r="ASK655" s="816"/>
      <c r="ASL655" s="816"/>
      <c r="ASM655" s="816"/>
      <c r="ASN655" s="816"/>
      <c r="ASO655" s="816"/>
      <c r="ASP655" s="816"/>
      <c r="ASQ655" s="817"/>
      <c r="ASR655" s="812" t="s">
        <v>701</v>
      </c>
      <c r="ASS655" s="813"/>
      <c r="AST655" s="813"/>
      <c r="ASU655" s="813"/>
      <c r="ASV655" s="813"/>
      <c r="ASW655" s="813"/>
      <c r="ASX655" s="813"/>
      <c r="ASY655" s="813"/>
      <c r="ASZ655" s="813"/>
      <c r="ATA655" s="813"/>
      <c r="ATB655" s="813"/>
      <c r="ATC655" s="813"/>
      <c r="ATD655" s="813"/>
      <c r="ATE655" s="813"/>
      <c r="ATF655" s="813"/>
      <c r="ATG655" s="813"/>
      <c r="ATH655" s="813"/>
      <c r="ATI655" s="813"/>
      <c r="ATJ655" s="813"/>
      <c r="ATK655" s="813"/>
      <c r="ATL655" s="814"/>
      <c r="ATM655" s="815" t="s">
        <v>702</v>
      </c>
      <c r="ATN655" s="816"/>
      <c r="ATO655" s="816"/>
      <c r="ATP655" s="816"/>
      <c r="ATQ655" s="816"/>
      <c r="ATR655" s="816"/>
      <c r="ATS655" s="816"/>
      <c r="ATT655" s="816"/>
      <c r="ATU655" s="816"/>
      <c r="ATV655" s="816"/>
      <c r="ATW655" s="816"/>
      <c r="ATX655" s="816"/>
      <c r="ATY655" s="816"/>
      <c r="ATZ655" s="816"/>
      <c r="AUA655" s="816"/>
      <c r="AUB655" s="816"/>
      <c r="AUC655" s="816"/>
      <c r="AUD655" s="816"/>
      <c r="AUE655" s="816"/>
      <c r="AUF655" s="816"/>
      <c r="AUG655" s="817"/>
      <c r="AUH655" s="812" t="s">
        <v>703</v>
      </c>
      <c r="AUI655" s="813"/>
      <c r="AUJ655" s="813"/>
      <c r="AUK655" s="813"/>
      <c r="AUL655" s="813"/>
      <c r="AUM655" s="813"/>
      <c r="AUN655" s="813"/>
      <c r="AUO655" s="813"/>
      <c r="AUP655" s="813"/>
      <c r="AUQ655" s="813"/>
      <c r="AUR655" s="813"/>
      <c r="AUS655" s="813"/>
      <c r="AUT655" s="813"/>
      <c r="AUU655" s="813"/>
      <c r="AUV655" s="813"/>
      <c r="AUW655" s="813"/>
      <c r="AUX655" s="813"/>
      <c r="AUY655" s="813"/>
      <c r="AUZ655" s="813"/>
      <c r="AVA655" s="813"/>
      <c r="AVB655" s="814"/>
      <c r="AVC655" s="815" t="s">
        <v>958</v>
      </c>
      <c r="AVD655" s="816"/>
      <c r="AVE655" s="816"/>
      <c r="AVF655" s="816"/>
      <c r="AVG655" s="816"/>
      <c r="AVH655" s="816"/>
      <c r="AVI655" s="816"/>
      <c r="AVJ655" s="816"/>
      <c r="AVK655" s="816"/>
      <c r="AVL655" s="816"/>
      <c r="AVM655" s="816"/>
      <c r="AVN655" s="816"/>
      <c r="AVO655" s="816"/>
      <c r="AVP655" s="816"/>
      <c r="AVQ655" s="816"/>
      <c r="AVR655" s="816"/>
      <c r="AVS655" s="816"/>
      <c r="AVT655" s="816"/>
      <c r="AVU655" s="816"/>
      <c r="AVV655" s="816"/>
      <c r="AVW655" s="817"/>
    </row>
    <row r="656" spans="1:1271" ht="45.75" customHeight="1">
      <c r="A656" s="823"/>
      <c r="B656" s="823"/>
      <c r="C656" s="824"/>
      <c r="D656" s="827"/>
      <c r="E656" s="828"/>
      <c r="F656" s="803" t="s">
        <v>955</v>
      </c>
      <c r="G656" s="804"/>
      <c r="H656" s="805"/>
      <c r="I656" s="803" t="s">
        <v>956</v>
      </c>
      <c r="J656" s="804"/>
      <c r="K656" s="805"/>
      <c r="L656" s="809" t="s">
        <v>944</v>
      </c>
      <c r="M656" s="810"/>
      <c r="N656" s="811"/>
      <c r="O656" s="809" t="s">
        <v>945</v>
      </c>
      <c r="P656" s="810"/>
      <c r="Q656" s="811"/>
      <c r="R656" s="809" t="s">
        <v>946</v>
      </c>
      <c r="S656" s="810"/>
      <c r="T656" s="811"/>
      <c r="U656" s="809" t="s">
        <v>1243</v>
      </c>
      <c r="V656" s="810"/>
      <c r="W656" s="811"/>
      <c r="X656" s="809" t="s">
        <v>1244</v>
      </c>
      <c r="Y656" s="810"/>
      <c r="Z656" s="811"/>
      <c r="AA656" s="809" t="s">
        <v>1245</v>
      </c>
      <c r="AB656" s="810"/>
      <c r="AC656" s="811"/>
      <c r="AD656" s="809" t="s">
        <v>1246</v>
      </c>
      <c r="AE656" s="810"/>
      <c r="AF656" s="811"/>
      <c r="AG656" s="803" t="s">
        <v>944</v>
      </c>
      <c r="AH656" s="804"/>
      <c r="AI656" s="805"/>
      <c r="AJ656" s="803" t="s">
        <v>945</v>
      </c>
      <c r="AK656" s="804"/>
      <c r="AL656" s="805"/>
      <c r="AM656" s="803" t="s">
        <v>946</v>
      </c>
      <c r="AN656" s="804"/>
      <c r="AO656" s="805"/>
      <c r="AP656" s="803" t="s">
        <v>1243</v>
      </c>
      <c r="AQ656" s="804"/>
      <c r="AR656" s="805"/>
      <c r="AS656" s="803" t="s">
        <v>1244</v>
      </c>
      <c r="AT656" s="804"/>
      <c r="AU656" s="805"/>
      <c r="AV656" s="803" t="s">
        <v>1245</v>
      </c>
      <c r="AW656" s="804"/>
      <c r="AX656" s="805"/>
      <c r="AY656" s="803" t="s">
        <v>1246</v>
      </c>
      <c r="AZ656" s="804"/>
      <c r="BA656" s="805"/>
      <c r="BB656" s="809" t="s">
        <v>944</v>
      </c>
      <c r="BC656" s="810"/>
      <c r="BD656" s="811"/>
      <c r="BE656" s="809" t="s">
        <v>945</v>
      </c>
      <c r="BF656" s="810"/>
      <c r="BG656" s="811"/>
      <c r="BH656" s="809" t="s">
        <v>946</v>
      </c>
      <c r="BI656" s="810"/>
      <c r="BJ656" s="811"/>
      <c r="BK656" s="809" t="s">
        <v>1243</v>
      </c>
      <c r="BL656" s="810"/>
      <c r="BM656" s="811"/>
      <c r="BN656" s="809" t="s">
        <v>1244</v>
      </c>
      <c r="BO656" s="810"/>
      <c r="BP656" s="811"/>
      <c r="BQ656" s="809" t="s">
        <v>1245</v>
      </c>
      <c r="BR656" s="810"/>
      <c r="BS656" s="811"/>
      <c r="BT656" s="809" t="s">
        <v>1246</v>
      </c>
      <c r="BU656" s="810"/>
      <c r="BV656" s="811"/>
      <c r="BW656" s="803" t="s">
        <v>944</v>
      </c>
      <c r="BX656" s="804"/>
      <c r="BY656" s="805"/>
      <c r="BZ656" s="803" t="s">
        <v>945</v>
      </c>
      <c r="CA656" s="804"/>
      <c r="CB656" s="805"/>
      <c r="CC656" s="803" t="s">
        <v>946</v>
      </c>
      <c r="CD656" s="804"/>
      <c r="CE656" s="805"/>
      <c r="CF656" s="803" t="s">
        <v>1243</v>
      </c>
      <c r="CG656" s="804"/>
      <c r="CH656" s="805"/>
      <c r="CI656" s="803" t="s">
        <v>1244</v>
      </c>
      <c r="CJ656" s="804"/>
      <c r="CK656" s="805"/>
      <c r="CL656" s="803" t="s">
        <v>1245</v>
      </c>
      <c r="CM656" s="804"/>
      <c r="CN656" s="805"/>
      <c r="CO656" s="803" t="s">
        <v>1246</v>
      </c>
      <c r="CP656" s="804"/>
      <c r="CQ656" s="805"/>
      <c r="CR656" s="809" t="s">
        <v>944</v>
      </c>
      <c r="CS656" s="810"/>
      <c r="CT656" s="811"/>
      <c r="CU656" s="809" t="s">
        <v>945</v>
      </c>
      <c r="CV656" s="810"/>
      <c r="CW656" s="811"/>
      <c r="CX656" s="809" t="s">
        <v>946</v>
      </c>
      <c r="CY656" s="810"/>
      <c r="CZ656" s="811"/>
      <c r="DA656" s="809" t="s">
        <v>1243</v>
      </c>
      <c r="DB656" s="810"/>
      <c r="DC656" s="811"/>
      <c r="DD656" s="809" t="s">
        <v>1244</v>
      </c>
      <c r="DE656" s="810"/>
      <c r="DF656" s="811"/>
      <c r="DG656" s="809" t="s">
        <v>1245</v>
      </c>
      <c r="DH656" s="810"/>
      <c r="DI656" s="811"/>
      <c r="DJ656" s="809" t="s">
        <v>1246</v>
      </c>
      <c r="DK656" s="810"/>
      <c r="DL656" s="811"/>
      <c r="DM656" s="803" t="s">
        <v>944</v>
      </c>
      <c r="DN656" s="804"/>
      <c r="DO656" s="805"/>
      <c r="DP656" s="803" t="s">
        <v>945</v>
      </c>
      <c r="DQ656" s="804"/>
      <c r="DR656" s="805"/>
      <c r="DS656" s="803" t="s">
        <v>946</v>
      </c>
      <c r="DT656" s="804"/>
      <c r="DU656" s="805"/>
      <c r="DV656" s="803" t="s">
        <v>1243</v>
      </c>
      <c r="DW656" s="804"/>
      <c r="DX656" s="805"/>
      <c r="DY656" s="803" t="s">
        <v>1244</v>
      </c>
      <c r="DZ656" s="804"/>
      <c r="EA656" s="805"/>
      <c r="EB656" s="803" t="s">
        <v>1245</v>
      </c>
      <c r="EC656" s="804"/>
      <c r="ED656" s="805"/>
      <c r="EE656" s="803" t="s">
        <v>1246</v>
      </c>
      <c r="EF656" s="804"/>
      <c r="EG656" s="805"/>
      <c r="EH656" s="809" t="s">
        <v>944</v>
      </c>
      <c r="EI656" s="810"/>
      <c r="EJ656" s="811"/>
      <c r="EK656" s="809" t="s">
        <v>945</v>
      </c>
      <c r="EL656" s="810"/>
      <c r="EM656" s="811"/>
      <c r="EN656" s="809" t="s">
        <v>946</v>
      </c>
      <c r="EO656" s="810"/>
      <c r="EP656" s="811"/>
      <c r="EQ656" s="809" t="s">
        <v>1243</v>
      </c>
      <c r="ER656" s="810"/>
      <c r="ES656" s="811"/>
      <c r="ET656" s="809" t="s">
        <v>1244</v>
      </c>
      <c r="EU656" s="810"/>
      <c r="EV656" s="811"/>
      <c r="EW656" s="809" t="s">
        <v>1245</v>
      </c>
      <c r="EX656" s="810"/>
      <c r="EY656" s="811"/>
      <c r="EZ656" s="809" t="s">
        <v>1246</v>
      </c>
      <c r="FA656" s="810"/>
      <c r="FB656" s="811"/>
      <c r="FC656" s="803" t="s">
        <v>944</v>
      </c>
      <c r="FD656" s="804"/>
      <c r="FE656" s="805"/>
      <c r="FF656" s="803" t="s">
        <v>945</v>
      </c>
      <c r="FG656" s="804"/>
      <c r="FH656" s="805"/>
      <c r="FI656" s="803" t="s">
        <v>946</v>
      </c>
      <c r="FJ656" s="804"/>
      <c r="FK656" s="805"/>
      <c r="FL656" s="803" t="s">
        <v>1243</v>
      </c>
      <c r="FM656" s="804"/>
      <c r="FN656" s="805"/>
      <c r="FO656" s="803" t="s">
        <v>1244</v>
      </c>
      <c r="FP656" s="804"/>
      <c r="FQ656" s="805"/>
      <c r="FR656" s="803" t="s">
        <v>1245</v>
      </c>
      <c r="FS656" s="804"/>
      <c r="FT656" s="805"/>
      <c r="FU656" s="803" t="s">
        <v>1246</v>
      </c>
      <c r="FV656" s="804"/>
      <c r="FW656" s="805"/>
      <c r="FX656" s="809" t="s">
        <v>944</v>
      </c>
      <c r="FY656" s="810"/>
      <c r="FZ656" s="811"/>
      <c r="GA656" s="809" t="s">
        <v>945</v>
      </c>
      <c r="GB656" s="810"/>
      <c r="GC656" s="811"/>
      <c r="GD656" s="809" t="s">
        <v>946</v>
      </c>
      <c r="GE656" s="810"/>
      <c r="GF656" s="811"/>
      <c r="GG656" s="809" t="s">
        <v>1243</v>
      </c>
      <c r="GH656" s="810"/>
      <c r="GI656" s="811"/>
      <c r="GJ656" s="809" t="s">
        <v>1244</v>
      </c>
      <c r="GK656" s="810"/>
      <c r="GL656" s="811"/>
      <c r="GM656" s="809" t="s">
        <v>1245</v>
      </c>
      <c r="GN656" s="810"/>
      <c r="GO656" s="811"/>
      <c r="GP656" s="809" t="s">
        <v>1246</v>
      </c>
      <c r="GQ656" s="810"/>
      <c r="GR656" s="811"/>
      <c r="GS656" s="803" t="s">
        <v>944</v>
      </c>
      <c r="GT656" s="804"/>
      <c r="GU656" s="805"/>
      <c r="GV656" s="803" t="s">
        <v>945</v>
      </c>
      <c r="GW656" s="804"/>
      <c r="GX656" s="805"/>
      <c r="GY656" s="803" t="s">
        <v>946</v>
      </c>
      <c r="GZ656" s="804"/>
      <c r="HA656" s="805"/>
      <c r="HB656" s="803" t="s">
        <v>1243</v>
      </c>
      <c r="HC656" s="804"/>
      <c r="HD656" s="805"/>
      <c r="HE656" s="803" t="s">
        <v>1244</v>
      </c>
      <c r="HF656" s="804"/>
      <c r="HG656" s="805"/>
      <c r="HH656" s="803" t="s">
        <v>1245</v>
      </c>
      <c r="HI656" s="804"/>
      <c r="HJ656" s="805"/>
      <c r="HK656" s="803" t="s">
        <v>1246</v>
      </c>
      <c r="HL656" s="804"/>
      <c r="HM656" s="805"/>
      <c r="HN656" s="809" t="s">
        <v>944</v>
      </c>
      <c r="HO656" s="810"/>
      <c r="HP656" s="811"/>
      <c r="HQ656" s="809" t="s">
        <v>945</v>
      </c>
      <c r="HR656" s="810"/>
      <c r="HS656" s="811"/>
      <c r="HT656" s="809" t="s">
        <v>946</v>
      </c>
      <c r="HU656" s="810"/>
      <c r="HV656" s="811"/>
      <c r="HW656" s="809" t="s">
        <v>1243</v>
      </c>
      <c r="HX656" s="810"/>
      <c r="HY656" s="811"/>
      <c r="HZ656" s="809" t="s">
        <v>1244</v>
      </c>
      <c r="IA656" s="810"/>
      <c r="IB656" s="811"/>
      <c r="IC656" s="809" t="s">
        <v>1245</v>
      </c>
      <c r="ID656" s="810"/>
      <c r="IE656" s="811"/>
      <c r="IF656" s="809" t="s">
        <v>1246</v>
      </c>
      <c r="IG656" s="810"/>
      <c r="IH656" s="811"/>
      <c r="II656" s="803" t="s">
        <v>944</v>
      </c>
      <c r="IJ656" s="804"/>
      <c r="IK656" s="805"/>
      <c r="IL656" s="803" t="s">
        <v>945</v>
      </c>
      <c r="IM656" s="804"/>
      <c r="IN656" s="805"/>
      <c r="IO656" s="803" t="s">
        <v>946</v>
      </c>
      <c r="IP656" s="804"/>
      <c r="IQ656" s="805"/>
      <c r="IR656" s="803" t="s">
        <v>1243</v>
      </c>
      <c r="IS656" s="804"/>
      <c r="IT656" s="805"/>
      <c r="IU656" s="803" t="s">
        <v>1244</v>
      </c>
      <c r="IV656" s="804"/>
      <c r="IW656" s="805"/>
      <c r="IX656" s="803" t="s">
        <v>1245</v>
      </c>
      <c r="IY656" s="804"/>
      <c r="IZ656" s="805"/>
      <c r="JA656" s="803" t="s">
        <v>1246</v>
      </c>
      <c r="JB656" s="804"/>
      <c r="JC656" s="805"/>
      <c r="JD656" s="809" t="s">
        <v>944</v>
      </c>
      <c r="JE656" s="810"/>
      <c r="JF656" s="811"/>
      <c r="JG656" s="809" t="s">
        <v>945</v>
      </c>
      <c r="JH656" s="810"/>
      <c r="JI656" s="811"/>
      <c r="JJ656" s="809" t="s">
        <v>946</v>
      </c>
      <c r="JK656" s="810"/>
      <c r="JL656" s="811"/>
      <c r="JM656" s="809" t="s">
        <v>1243</v>
      </c>
      <c r="JN656" s="810"/>
      <c r="JO656" s="811"/>
      <c r="JP656" s="809" t="s">
        <v>1244</v>
      </c>
      <c r="JQ656" s="810"/>
      <c r="JR656" s="811"/>
      <c r="JS656" s="809" t="s">
        <v>1245</v>
      </c>
      <c r="JT656" s="810"/>
      <c r="JU656" s="811"/>
      <c r="JV656" s="809" t="s">
        <v>1246</v>
      </c>
      <c r="JW656" s="810"/>
      <c r="JX656" s="811"/>
      <c r="JY656" s="803" t="s">
        <v>944</v>
      </c>
      <c r="JZ656" s="804"/>
      <c r="KA656" s="805"/>
      <c r="KB656" s="803" t="s">
        <v>945</v>
      </c>
      <c r="KC656" s="804"/>
      <c r="KD656" s="805"/>
      <c r="KE656" s="803" t="s">
        <v>946</v>
      </c>
      <c r="KF656" s="804"/>
      <c r="KG656" s="805"/>
      <c r="KH656" s="803" t="s">
        <v>1243</v>
      </c>
      <c r="KI656" s="804"/>
      <c r="KJ656" s="805"/>
      <c r="KK656" s="803" t="s">
        <v>1244</v>
      </c>
      <c r="KL656" s="804"/>
      <c r="KM656" s="805"/>
      <c r="KN656" s="803" t="s">
        <v>1245</v>
      </c>
      <c r="KO656" s="804"/>
      <c r="KP656" s="805"/>
      <c r="KQ656" s="803" t="s">
        <v>1246</v>
      </c>
      <c r="KR656" s="804"/>
      <c r="KS656" s="805"/>
      <c r="KT656" s="803" t="s">
        <v>944</v>
      </c>
      <c r="KU656" s="804"/>
      <c r="KV656" s="805"/>
      <c r="KW656" s="803" t="s">
        <v>945</v>
      </c>
      <c r="KX656" s="804"/>
      <c r="KY656" s="805"/>
      <c r="KZ656" s="803" t="s">
        <v>946</v>
      </c>
      <c r="LA656" s="804"/>
      <c r="LB656" s="805"/>
      <c r="LC656" s="803" t="s">
        <v>1243</v>
      </c>
      <c r="LD656" s="804"/>
      <c r="LE656" s="805"/>
      <c r="LF656" s="803" t="s">
        <v>1244</v>
      </c>
      <c r="LG656" s="804"/>
      <c r="LH656" s="805"/>
      <c r="LI656" s="803" t="s">
        <v>1245</v>
      </c>
      <c r="LJ656" s="804"/>
      <c r="LK656" s="805"/>
      <c r="LL656" s="803" t="s">
        <v>1246</v>
      </c>
      <c r="LM656" s="804"/>
      <c r="LN656" s="805"/>
      <c r="LO656" s="803" t="s">
        <v>944</v>
      </c>
      <c r="LP656" s="804"/>
      <c r="LQ656" s="805"/>
      <c r="LR656" s="803" t="s">
        <v>945</v>
      </c>
      <c r="LS656" s="804"/>
      <c r="LT656" s="805"/>
      <c r="LU656" s="803" t="s">
        <v>946</v>
      </c>
      <c r="LV656" s="804"/>
      <c r="LW656" s="805"/>
      <c r="LX656" s="803" t="s">
        <v>1243</v>
      </c>
      <c r="LY656" s="804"/>
      <c r="LZ656" s="805"/>
      <c r="MA656" s="803" t="s">
        <v>1244</v>
      </c>
      <c r="MB656" s="804"/>
      <c r="MC656" s="805"/>
      <c r="MD656" s="803" t="s">
        <v>1245</v>
      </c>
      <c r="ME656" s="804"/>
      <c r="MF656" s="805"/>
      <c r="MG656" s="803" t="s">
        <v>1246</v>
      </c>
      <c r="MH656" s="804"/>
      <c r="MI656" s="805"/>
      <c r="MJ656" s="809" t="s">
        <v>944</v>
      </c>
      <c r="MK656" s="810"/>
      <c r="ML656" s="811"/>
      <c r="MM656" s="809" t="s">
        <v>945</v>
      </c>
      <c r="MN656" s="810"/>
      <c r="MO656" s="811"/>
      <c r="MP656" s="809" t="s">
        <v>946</v>
      </c>
      <c r="MQ656" s="810"/>
      <c r="MR656" s="811"/>
      <c r="MS656" s="809" t="s">
        <v>1243</v>
      </c>
      <c r="MT656" s="810"/>
      <c r="MU656" s="811"/>
      <c r="MV656" s="809" t="s">
        <v>1244</v>
      </c>
      <c r="MW656" s="810"/>
      <c r="MX656" s="811"/>
      <c r="MY656" s="809" t="s">
        <v>1245</v>
      </c>
      <c r="MZ656" s="810"/>
      <c r="NA656" s="811"/>
      <c r="NB656" s="809" t="s">
        <v>1246</v>
      </c>
      <c r="NC656" s="810"/>
      <c r="ND656" s="811"/>
      <c r="NE656" s="803" t="s">
        <v>944</v>
      </c>
      <c r="NF656" s="804"/>
      <c r="NG656" s="805"/>
      <c r="NH656" s="803" t="s">
        <v>945</v>
      </c>
      <c r="NI656" s="804"/>
      <c r="NJ656" s="805"/>
      <c r="NK656" s="803" t="s">
        <v>946</v>
      </c>
      <c r="NL656" s="804"/>
      <c r="NM656" s="805"/>
      <c r="NN656" s="803" t="s">
        <v>1243</v>
      </c>
      <c r="NO656" s="804"/>
      <c r="NP656" s="805"/>
      <c r="NQ656" s="803" t="s">
        <v>1244</v>
      </c>
      <c r="NR656" s="804"/>
      <c r="NS656" s="805"/>
      <c r="NT656" s="803" t="s">
        <v>1245</v>
      </c>
      <c r="NU656" s="804"/>
      <c r="NV656" s="805"/>
      <c r="NW656" s="803" t="s">
        <v>1246</v>
      </c>
      <c r="NX656" s="804"/>
      <c r="NY656" s="805"/>
      <c r="NZ656" s="809" t="s">
        <v>944</v>
      </c>
      <c r="OA656" s="810"/>
      <c r="OB656" s="811"/>
      <c r="OC656" s="809" t="s">
        <v>945</v>
      </c>
      <c r="OD656" s="810"/>
      <c r="OE656" s="811"/>
      <c r="OF656" s="809" t="s">
        <v>946</v>
      </c>
      <c r="OG656" s="810"/>
      <c r="OH656" s="811"/>
      <c r="OI656" s="809" t="s">
        <v>1243</v>
      </c>
      <c r="OJ656" s="810"/>
      <c r="OK656" s="811"/>
      <c r="OL656" s="809" t="s">
        <v>1244</v>
      </c>
      <c r="OM656" s="810"/>
      <c r="ON656" s="811"/>
      <c r="OO656" s="809" t="s">
        <v>1245</v>
      </c>
      <c r="OP656" s="810"/>
      <c r="OQ656" s="811"/>
      <c r="OR656" s="809" t="s">
        <v>1246</v>
      </c>
      <c r="OS656" s="810"/>
      <c r="OT656" s="811"/>
      <c r="OU656" s="803" t="s">
        <v>944</v>
      </c>
      <c r="OV656" s="804"/>
      <c r="OW656" s="805"/>
      <c r="OX656" s="803" t="s">
        <v>945</v>
      </c>
      <c r="OY656" s="804"/>
      <c r="OZ656" s="805"/>
      <c r="PA656" s="803" t="s">
        <v>946</v>
      </c>
      <c r="PB656" s="804"/>
      <c r="PC656" s="805"/>
      <c r="PD656" s="803" t="s">
        <v>1243</v>
      </c>
      <c r="PE656" s="804"/>
      <c r="PF656" s="805"/>
      <c r="PG656" s="803" t="s">
        <v>1244</v>
      </c>
      <c r="PH656" s="804"/>
      <c r="PI656" s="805"/>
      <c r="PJ656" s="803" t="s">
        <v>1245</v>
      </c>
      <c r="PK656" s="804"/>
      <c r="PL656" s="805"/>
      <c r="PM656" s="803" t="s">
        <v>1246</v>
      </c>
      <c r="PN656" s="804"/>
      <c r="PO656" s="805"/>
      <c r="PP656" s="809" t="s">
        <v>944</v>
      </c>
      <c r="PQ656" s="810"/>
      <c r="PR656" s="811"/>
      <c r="PS656" s="809" t="s">
        <v>945</v>
      </c>
      <c r="PT656" s="810"/>
      <c r="PU656" s="811"/>
      <c r="PV656" s="809" t="s">
        <v>946</v>
      </c>
      <c r="PW656" s="810"/>
      <c r="PX656" s="811"/>
      <c r="PY656" s="809" t="s">
        <v>1243</v>
      </c>
      <c r="PZ656" s="810"/>
      <c r="QA656" s="811"/>
      <c r="QB656" s="809" t="s">
        <v>1244</v>
      </c>
      <c r="QC656" s="810"/>
      <c r="QD656" s="811"/>
      <c r="QE656" s="809" t="s">
        <v>1245</v>
      </c>
      <c r="QF656" s="810"/>
      <c r="QG656" s="811"/>
      <c r="QH656" s="809" t="s">
        <v>1246</v>
      </c>
      <c r="QI656" s="810"/>
      <c r="QJ656" s="811"/>
      <c r="QK656" s="803" t="s">
        <v>944</v>
      </c>
      <c r="QL656" s="804"/>
      <c r="QM656" s="805"/>
      <c r="QN656" s="803" t="s">
        <v>945</v>
      </c>
      <c r="QO656" s="804"/>
      <c r="QP656" s="805"/>
      <c r="QQ656" s="803" t="s">
        <v>946</v>
      </c>
      <c r="QR656" s="804"/>
      <c r="QS656" s="805"/>
      <c r="QT656" s="803" t="s">
        <v>1243</v>
      </c>
      <c r="QU656" s="804"/>
      <c r="QV656" s="805"/>
      <c r="QW656" s="803" t="s">
        <v>1244</v>
      </c>
      <c r="QX656" s="804"/>
      <c r="QY656" s="805"/>
      <c r="QZ656" s="803" t="s">
        <v>1245</v>
      </c>
      <c r="RA656" s="804"/>
      <c r="RB656" s="805"/>
      <c r="RC656" s="803" t="s">
        <v>1246</v>
      </c>
      <c r="RD656" s="804"/>
      <c r="RE656" s="805"/>
      <c r="RF656" s="809" t="s">
        <v>944</v>
      </c>
      <c r="RG656" s="810"/>
      <c r="RH656" s="811"/>
      <c r="RI656" s="809" t="s">
        <v>945</v>
      </c>
      <c r="RJ656" s="810"/>
      <c r="RK656" s="811"/>
      <c r="RL656" s="809" t="s">
        <v>946</v>
      </c>
      <c r="RM656" s="810"/>
      <c r="RN656" s="811"/>
      <c r="RO656" s="809" t="s">
        <v>1243</v>
      </c>
      <c r="RP656" s="810"/>
      <c r="RQ656" s="811"/>
      <c r="RR656" s="809" t="s">
        <v>1244</v>
      </c>
      <c r="RS656" s="810"/>
      <c r="RT656" s="811"/>
      <c r="RU656" s="809" t="s">
        <v>1245</v>
      </c>
      <c r="RV656" s="810"/>
      <c r="RW656" s="811"/>
      <c r="RX656" s="809" t="s">
        <v>1246</v>
      </c>
      <c r="RY656" s="810"/>
      <c r="RZ656" s="811"/>
      <c r="SA656" s="803" t="s">
        <v>944</v>
      </c>
      <c r="SB656" s="804"/>
      <c r="SC656" s="805"/>
      <c r="SD656" s="803" t="s">
        <v>945</v>
      </c>
      <c r="SE656" s="804"/>
      <c r="SF656" s="805"/>
      <c r="SG656" s="803" t="s">
        <v>946</v>
      </c>
      <c r="SH656" s="804"/>
      <c r="SI656" s="805"/>
      <c r="SJ656" s="803" t="s">
        <v>1243</v>
      </c>
      <c r="SK656" s="804"/>
      <c r="SL656" s="805"/>
      <c r="SM656" s="803" t="s">
        <v>1244</v>
      </c>
      <c r="SN656" s="804"/>
      <c r="SO656" s="805"/>
      <c r="SP656" s="803" t="s">
        <v>1245</v>
      </c>
      <c r="SQ656" s="804"/>
      <c r="SR656" s="805"/>
      <c r="SS656" s="803" t="s">
        <v>1246</v>
      </c>
      <c r="ST656" s="804"/>
      <c r="SU656" s="805"/>
      <c r="SV656" s="809" t="s">
        <v>944</v>
      </c>
      <c r="SW656" s="810"/>
      <c r="SX656" s="811"/>
      <c r="SY656" s="809" t="s">
        <v>945</v>
      </c>
      <c r="SZ656" s="810"/>
      <c r="TA656" s="811"/>
      <c r="TB656" s="809" t="s">
        <v>946</v>
      </c>
      <c r="TC656" s="810"/>
      <c r="TD656" s="811"/>
      <c r="TE656" s="809" t="s">
        <v>1243</v>
      </c>
      <c r="TF656" s="810"/>
      <c r="TG656" s="811"/>
      <c r="TH656" s="809" t="s">
        <v>1244</v>
      </c>
      <c r="TI656" s="810"/>
      <c r="TJ656" s="811"/>
      <c r="TK656" s="809" t="s">
        <v>1245</v>
      </c>
      <c r="TL656" s="810"/>
      <c r="TM656" s="811"/>
      <c r="TN656" s="809" t="s">
        <v>1246</v>
      </c>
      <c r="TO656" s="810"/>
      <c r="TP656" s="811"/>
      <c r="TQ656" s="803" t="s">
        <v>944</v>
      </c>
      <c r="TR656" s="804"/>
      <c r="TS656" s="805"/>
      <c r="TT656" s="803" t="s">
        <v>945</v>
      </c>
      <c r="TU656" s="804"/>
      <c r="TV656" s="805"/>
      <c r="TW656" s="803" t="s">
        <v>946</v>
      </c>
      <c r="TX656" s="804"/>
      <c r="TY656" s="805"/>
      <c r="TZ656" s="803" t="s">
        <v>1243</v>
      </c>
      <c r="UA656" s="804"/>
      <c r="UB656" s="805"/>
      <c r="UC656" s="803" t="s">
        <v>1244</v>
      </c>
      <c r="UD656" s="804"/>
      <c r="UE656" s="805"/>
      <c r="UF656" s="803" t="s">
        <v>1245</v>
      </c>
      <c r="UG656" s="804"/>
      <c r="UH656" s="805"/>
      <c r="UI656" s="803" t="s">
        <v>1246</v>
      </c>
      <c r="UJ656" s="804"/>
      <c r="UK656" s="805"/>
      <c r="UL656" s="809" t="s">
        <v>944</v>
      </c>
      <c r="UM656" s="810"/>
      <c r="UN656" s="811"/>
      <c r="UO656" s="809" t="s">
        <v>945</v>
      </c>
      <c r="UP656" s="810"/>
      <c r="UQ656" s="811"/>
      <c r="UR656" s="809" t="s">
        <v>946</v>
      </c>
      <c r="US656" s="810"/>
      <c r="UT656" s="811"/>
      <c r="UU656" s="809" t="s">
        <v>1243</v>
      </c>
      <c r="UV656" s="810"/>
      <c r="UW656" s="811"/>
      <c r="UX656" s="809" t="s">
        <v>1244</v>
      </c>
      <c r="UY656" s="810"/>
      <c r="UZ656" s="811"/>
      <c r="VA656" s="809" t="s">
        <v>1245</v>
      </c>
      <c r="VB656" s="810"/>
      <c r="VC656" s="811"/>
      <c r="VD656" s="809" t="s">
        <v>1246</v>
      </c>
      <c r="VE656" s="810"/>
      <c r="VF656" s="811"/>
      <c r="VG656" s="803" t="s">
        <v>944</v>
      </c>
      <c r="VH656" s="804"/>
      <c r="VI656" s="805"/>
      <c r="VJ656" s="803" t="s">
        <v>945</v>
      </c>
      <c r="VK656" s="804"/>
      <c r="VL656" s="805"/>
      <c r="VM656" s="803" t="s">
        <v>946</v>
      </c>
      <c r="VN656" s="804"/>
      <c r="VO656" s="805"/>
      <c r="VP656" s="803" t="s">
        <v>1243</v>
      </c>
      <c r="VQ656" s="804"/>
      <c r="VR656" s="805"/>
      <c r="VS656" s="803" t="s">
        <v>1244</v>
      </c>
      <c r="VT656" s="804"/>
      <c r="VU656" s="805"/>
      <c r="VV656" s="803" t="s">
        <v>1245</v>
      </c>
      <c r="VW656" s="804"/>
      <c r="VX656" s="805"/>
      <c r="VY656" s="803" t="s">
        <v>1246</v>
      </c>
      <c r="VZ656" s="804"/>
      <c r="WA656" s="805"/>
      <c r="WB656" s="809" t="s">
        <v>944</v>
      </c>
      <c r="WC656" s="810"/>
      <c r="WD656" s="811"/>
      <c r="WE656" s="809" t="s">
        <v>945</v>
      </c>
      <c r="WF656" s="810"/>
      <c r="WG656" s="811"/>
      <c r="WH656" s="809" t="s">
        <v>946</v>
      </c>
      <c r="WI656" s="810"/>
      <c r="WJ656" s="811"/>
      <c r="WK656" s="809" t="s">
        <v>1243</v>
      </c>
      <c r="WL656" s="810"/>
      <c r="WM656" s="811"/>
      <c r="WN656" s="809" t="s">
        <v>1244</v>
      </c>
      <c r="WO656" s="810"/>
      <c r="WP656" s="811"/>
      <c r="WQ656" s="809" t="s">
        <v>1245</v>
      </c>
      <c r="WR656" s="810"/>
      <c r="WS656" s="811"/>
      <c r="WT656" s="809" t="s">
        <v>1246</v>
      </c>
      <c r="WU656" s="810"/>
      <c r="WV656" s="811"/>
      <c r="WW656" s="803" t="s">
        <v>944</v>
      </c>
      <c r="WX656" s="804"/>
      <c r="WY656" s="805"/>
      <c r="WZ656" s="803" t="s">
        <v>945</v>
      </c>
      <c r="XA656" s="804"/>
      <c r="XB656" s="805"/>
      <c r="XC656" s="803" t="s">
        <v>946</v>
      </c>
      <c r="XD656" s="804"/>
      <c r="XE656" s="805"/>
      <c r="XF656" s="803" t="s">
        <v>1243</v>
      </c>
      <c r="XG656" s="804"/>
      <c r="XH656" s="805"/>
      <c r="XI656" s="803" t="s">
        <v>1244</v>
      </c>
      <c r="XJ656" s="804"/>
      <c r="XK656" s="805"/>
      <c r="XL656" s="803" t="s">
        <v>1245</v>
      </c>
      <c r="XM656" s="804"/>
      <c r="XN656" s="805"/>
      <c r="XO656" s="803" t="s">
        <v>1246</v>
      </c>
      <c r="XP656" s="804"/>
      <c r="XQ656" s="805"/>
      <c r="XR656" s="809" t="s">
        <v>944</v>
      </c>
      <c r="XS656" s="810"/>
      <c r="XT656" s="811"/>
      <c r="XU656" s="809" t="s">
        <v>945</v>
      </c>
      <c r="XV656" s="810"/>
      <c r="XW656" s="811"/>
      <c r="XX656" s="809" t="s">
        <v>946</v>
      </c>
      <c r="XY656" s="810"/>
      <c r="XZ656" s="811"/>
      <c r="YA656" s="809" t="s">
        <v>1243</v>
      </c>
      <c r="YB656" s="810"/>
      <c r="YC656" s="811"/>
      <c r="YD656" s="809" t="s">
        <v>1244</v>
      </c>
      <c r="YE656" s="810"/>
      <c r="YF656" s="811"/>
      <c r="YG656" s="809" t="s">
        <v>1245</v>
      </c>
      <c r="YH656" s="810"/>
      <c r="YI656" s="811"/>
      <c r="YJ656" s="809" t="s">
        <v>1246</v>
      </c>
      <c r="YK656" s="810"/>
      <c r="YL656" s="811"/>
      <c r="YM656" s="803" t="s">
        <v>944</v>
      </c>
      <c r="YN656" s="804"/>
      <c r="YO656" s="805"/>
      <c r="YP656" s="803" t="s">
        <v>945</v>
      </c>
      <c r="YQ656" s="804"/>
      <c r="YR656" s="805"/>
      <c r="YS656" s="803" t="s">
        <v>946</v>
      </c>
      <c r="YT656" s="804"/>
      <c r="YU656" s="805"/>
      <c r="YV656" s="803" t="s">
        <v>1243</v>
      </c>
      <c r="YW656" s="804"/>
      <c r="YX656" s="805"/>
      <c r="YY656" s="803" t="s">
        <v>1244</v>
      </c>
      <c r="YZ656" s="804"/>
      <c r="ZA656" s="805"/>
      <c r="ZB656" s="803" t="s">
        <v>1245</v>
      </c>
      <c r="ZC656" s="804"/>
      <c r="ZD656" s="805"/>
      <c r="ZE656" s="803" t="s">
        <v>1246</v>
      </c>
      <c r="ZF656" s="804"/>
      <c r="ZG656" s="805"/>
      <c r="ZH656" s="809" t="s">
        <v>944</v>
      </c>
      <c r="ZI656" s="810"/>
      <c r="ZJ656" s="811"/>
      <c r="ZK656" s="809" t="s">
        <v>945</v>
      </c>
      <c r="ZL656" s="810"/>
      <c r="ZM656" s="811"/>
      <c r="ZN656" s="809" t="s">
        <v>946</v>
      </c>
      <c r="ZO656" s="810"/>
      <c r="ZP656" s="811"/>
      <c r="ZQ656" s="809" t="s">
        <v>1243</v>
      </c>
      <c r="ZR656" s="810"/>
      <c r="ZS656" s="811"/>
      <c r="ZT656" s="809" t="s">
        <v>1244</v>
      </c>
      <c r="ZU656" s="810"/>
      <c r="ZV656" s="811"/>
      <c r="ZW656" s="809" t="s">
        <v>1245</v>
      </c>
      <c r="ZX656" s="810"/>
      <c r="ZY656" s="811"/>
      <c r="ZZ656" s="809" t="s">
        <v>1246</v>
      </c>
      <c r="AAA656" s="810"/>
      <c r="AAB656" s="811"/>
      <c r="AAC656" s="803" t="s">
        <v>944</v>
      </c>
      <c r="AAD656" s="804"/>
      <c r="AAE656" s="805"/>
      <c r="AAF656" s="803" t="s">
        <v>945</v>
      </c>
      <c r="AAG656" s="804"/>
      <c r="AAH656" s="805"/>
      <c r="AAI656" s="803" t="s">
        <v>946</v>
      </c>
      <c r="AAJ656" s="804"/>
      <c r="AAK656" s="805"/>
      <c r="AAL656" s="803" t="s">
        <v>1243</v>
      </c>
      <c r="AAM656" s="804"/>
      <c r="AAN656" s="805"/>
      <c r="AAO656" s="803" t="s">
        <v>1244</v>
      </c>
      <c r="AAP656" s="804"/>
      <c r="AAQ656" s="805"/>
      <c r="AAR656" s="803" t="s">
        <v>1245</v>
      </c>
      <c r="AAS656" s="804"/>
      <c r="AAT656" s="805"/>
      <c r="AAU656" s="803" t="s">
        <v>1246</v>
      </c>
      <c r="AAV656" s="804"/>
      <c r="AAW656" s="805"/>
      <c r="AAX656" s="809" t="s">
        <v>944</v>
      </c>
      <c r="AAY656" s="810"/>
      <c r="AAZ656" s="811"/>
      <c r="ABA656" s="809" t="s">
        <v>945</v>
      </c>
      <c r="ABB656" s="810"/>
      <c r="ABC656" s="811"/>
      <c r="ABD656" s="809" t="s">
        <v>946</v>
      </c>
      <c r="ABE656" s="810"/>
      <c r="ABF656" s="811"/>
      <c r="ABG656" s="809" t="s">
        <v>1243</v>
      </c>
      <c r="ABH656" s="810"/>
      <c r="ABI656" s="811"/>
      <c r="ABJ656" s="809" t="s">
        <v>1244</v>
      </c>
      <c r="ABK656" s="810"/>
      <c r="ABL656" s="811"/>
      <c r="ABM656" s="809" t="s">
        <v>1245</v>
      </c>
      <c r="ABN656" s="810"/>
      <c r="ABO656" s="811"/>
      <c r="ABP656" s="809" t="s">
        <v>1246</v>
      </c>
      <c r="ABQ656" s="810"/>
      <c r="ABR656" s="811"/>
      <c r="ABS656" s="803" t="s">
        <v>944</v>
      </c>
      <c r="ABT656" s="804"/>
      <c r="ABU656" s="805"/>
      <c r="ABV656" s="803" t="s">
        <v>945</v>
      </c>
      <c r="ABW656" s="804"/>
      <c r="ABX656" s="805"/>
      <c r="ABY656" s="803" t="s">
        <v>946</v>
      </c>
      <c r="ABZ656" s="804"/>
      <c r="ACA656" s="805"/>
      <c r="ACB656" s="803" t="s">
        <v>1243</v>
      </c>
      <c r="ACC656" s="804"/>
      <c r="ACD656" s="805"/>
      <c r="ACE656" s="803" t="s">
        <v>1244</v>
      </c>
      <c r="ACF656" s="804"/>
      <c r="ACG656" s="805"/>
      <c r="ACH656" s="803" t="s">
        <v>1245</v>
      </c>
      <c r="ACI656" s="804"/>
      <c r="ACJ656" s="805"/>
      <c r="ACK656" s="803" t="s">
        <v>1246</v>
      </c>
      <c r="ACL656" s="804"/>
      <c r="ACM656" s="805"/>
      <c r="ACN656" s="809" t="s">
        <v>944</v>
      </c>
      <c r="ACO656" s="810"/>
      <c r="ACP656" s="811"/>
      <c r="ACQ656" s="809" t="s">
        <v>945</v>
      </c>
      <c r="ACR656" s="810"/>
      <c r="ACS656" s="811"/>
      <c r="ACT656" s="809" t="s">
        <v>946</v>
      </c>
      <c r="ACU656" s="810"/>
      <c r="ACV656" s="811"/>
      <c r="ACW656" s="809" t="s">
        <v>1243</v>
      </c>
      <c r="ACX656" s="810"/>
      <c r="ACY656" s="811"/>
      <c r="ACZ656" s="809" t="s">
        <v>1244</v>
      </c>
      <c r="ADA656" s="810"/>
      <c r="ADB656" s="811"/>
      <c r="ADC656" s="809" t="s">
        <v>1245</v>
      </c>
      <c r="ADD656" s="810"/>
      <c r="ADE656" s="811"/>
      <c r="ADF656" s="809" t="s">
        <v>1246</v>
      </c>
      <c r="ADG656" s="810"/>
      <c r="ADH656" s="811"/>
      <c r="ADI656" s="803" t="s">
        <v>944</v>
      </c>
      <c r="ADJ656" s="804"/>
      <c r="ADK656" s="805"/>
      <c r="ADL656" s="803" t="s">
        <v>945</v>
      </c>
      <c r="ADM656" s="804"/>
      <c r="ADN656" s="805"/>
      <c r="ADO656" s="803" t="s">
        <v>946</v>
      </c>
      <c r="ADP656" s="804"/>
      <c r="ADQ656" s="805"/>
      <c r="ADR656" s="803" t="s">
        <v>1243</v>
      </c>
      <c r="ADS656" s="804"/>
      <c r="ADT656" s="805"/>
      <c r="ADU656" s="803" t="s">
        <v>1244</v>
      </c>
      <c r="ADV656" s="804"/>
      <c r="ADW656" s="805"/>
      <c r="ADX656" s="803" t="s">
        <v>1245</v>
      </c>
      <c r="ADY656" s="804"/>
      <c r="ADZ656" s="805"/>
      <c r="AEA656" s="803" t="s">
        <v>1246</v>
      </c>
      <c r="AEB656" s="804"/>
      <c r="AEC656" s="805"/>
      <c r="AED656" s="809" t="s">
        <v>944</v>
      </c>
      <c r="AEE656" s="810"/>
      <c r="AEF656" s="811"/>
      <c r="AEG656" s="809" t="s">
        <v>945</v>
      </c>
      <c r="AEH656" s="810"/>
      <c r="AEI656" s="811"/>
      <c r="AEJ656" s="809" t="s">
        <v>946</v>
      </c>
      <c r="AEK656" s="810"/>
      <c r="AEL656" s="811"/>
      <c r="AEM656" s="809" t="s">
        <v>1243</v>
      </c>
      <c r="AEN656" s="810"/>
      <c r="AEO656" s="811"/>
      <c r="AEP656" s="809" t="s">
        <v>1244</v>
      </c>
      <c r="AEQ656" s="810"/>
      <c r="AER656" s="811"/>
      <c r="AES656" s="809" t="s">
        <v>1245</v>
      </c>
      <c r="AET656" s="810"/>
      <c r="AEU656" s="811"/>
      <c r="AEV656" s="809" t="s">
        <v>1246</v>
      </c>
      <c r="AEW656" s="810"/>
      <c r="AEX656" s="811"/>
      <c r="AEY656" s="803" t="s">
        <v>944</v>
      </c>
      <c r="AEZ656" s="804"/>
      <c r="AFA656" s="805"/>
      <c r="AFB656" s="803" t="s">
        <v>945</v>
      </c>
      <c r="AFC656" s="804"/>
      <c r="AFD656" s="805"/>
      <c r="AFE656" s="803" t="s">
        <v>946</v>
      </c>
      <c r="AFF656" s="804"/>
      <c r="AFG656" s="805"/>
      <c r="AFH656" s="803" t="s">
        <v>1243</v>
      </c>
      <c r="AFI656" s="804"/>
      <c r="AFJ656" s="805"/>
      <c r="AFK656" s="803" t="s">
        <v>1244</v>
      </c>
      <c r="AFL656" s="804"/>
      <c r="AFM656" s="805"/>
      <c r="AFN656" s="803" t="s">
        <v>1245</v>
      </c>
      <c r="AFO656" s="804"/>
      <c r="AFP656" s="805"/>
      <c r="AFQ656" s="803" t="s">
        <v>1246</v>
      </c>
      <c r="AFR656" s="804"/>
      <c r="AFS656" s="805"/>
      <c r="AFT656" s="809" t="s">
        <v>944</v>
      </c>
      <c r="AFU656" s="810"/>
      <c r="AFV656" s="811"/>
      <c r="AFW656" s="809" t="s">
        <v>945</v>
      </c>
      <c r="AFX656" s="810"/>
      <c r="AFY656" s="811"/>
      <c r="AFZ656" s="809" t="s">
        <v>946</v>
      </c>
      <c r="AGA656" s="810"/>
      <c r="AGB656" s="811"/>
      <c r="AGC656" s="809" t="s">
        <v>1243</v>
      </c>
      <c r="AGD656" s="810"/>
      <c r="AGE656" s="811"/>
      <c r="AGF656" s="809" t="s">
        <v>1244</v>
      </c>
      <c r="AGG656" s="810"/>
      <c r="AGH656" s="811"/>
      <c r="AGI656" s="809" t="s">
        <v>1245</v>
      </c>
      <c r="AGJ656" s="810"/>
      <c r="AGK656" s="811"/>
      <c r="AGL656" s="809" t="s">
        <v>1246</v>
      </c>
      <c r="AGM656" s="810"/>
      <c r="AGN656" s="811"/>
      <c r="AGO656" s="803" t="s">
        <v>944</v>
      </c>
      <c r="AGP656" s="804"/>
      <c r="AGQ656" s="805"/>
      <c r="AGR656" s="803" t="s">
        <v>945</v>
      </c>
      <c r="AGS656" s="804"/>
      <c r="AGT656" s="805"/>
      <c r="AGU656" s="803" t="s">
        <v>946</v>
      </c>
      <c r="AGV656" s="804"/>
      <c r="AGW656" s="805"/>
      <c r="AGX656" s="803" t="s">
        <v>1243</v>
      </c>
      <c r="AGY656" s="804"/>
      <c r="AGZ656" s="805"/>
      <c r="AHA656" s="803" t="s">
        <v>1244</v>
      </c>
      <c r="AHB656" s="804"/>
      <c r="AHC656" s="805"/>
      <c r="AHD656" s="803" t="s">
        <v>1245</v>
      </c>
      <c r="AHE656" s="804"/>
      <c r="AHF656" s="805"/>
      <c r="AHG656" s="803" t="s">
        <v>1246</v>
      </c>
      <c r="AHH656" s="804"/>
      <c r="AHI656" s="805"/>
      <c r="AHJ656" s="809" t="s">
        <v>944</v>
      </c>
      <c r="AHK656" s="810"/>
      <c r="AHL656" s="811"/>
      <c r="AHM656" s="809" t="s">
        <v>945</v>
      </c>
      <c r="AHN656" s="810"/>
      <c r="AHO656" s="811"/>
      <c r="AHP656" s="809" t="s">
        <v>946</v>
      </c>
      <c r="AHQ656" s="810"/>
      <c r="AHR656" s="811"/>
      <c r="AHS656" s="809" t="s">
        <v>1243</v>
      </c>
      <c r="AHT656" s="810"/>
      <c r="AHU656" s="811"/>
      <c r="AHV656" s="809" t="s">
        <v>1244</v>
      </c>
      <c r="AHW656" s="810"/>
      <c r="AHX656" s="811"/>
      <c r="AHY656" s="809" t="s">
        <v>1245</v>
      </c>
      <c r="AHZ656" s="810"/>
      <c r="AIA656" s="811"/>
      <c r="AIB656" s="809" t="s">
        <v>1246</v>
      </c>
      <c r="AIC656" s="810"/>
      <c r="AID656" s="811"/>
      <c r="AIE656" s="803" t="s">
        <v>944</v>
      </c>
      <c r="AIF656" s="804"/>
      <c r="AIG656" s="805"/>
      <c r="AIH656" s="803" t="s">
        <v>945</v>
      </c>
      <c r="AII656" s="804"/>
      <c r="AIJ656" s="805"/>
      <c r="AIK656" s="803" t="s">
        <v>946</v>
      </c>
      <c r="AIL656" s="804"/>
      <c r="AIM656" s="805"/>
      <c r="AIN656" s="803" t="s">
        <v>1243</v>
      </c>
      <c r="AIO656" s="804"/>
      <c r="AIP656" s="805"/>
      <c r="AIQ656" s="803" t="s">
        <v>1244</v>
      </c>
      <c r="AIR656" s="804"/>
      <c r="AIS656" s="805"/>
      <c r="AIT656" s="803" t="s">
        <v>1245</v>
      </c>
      <c r="AIU656" s="804"/>
      <c r="AIV656" s="805"/>
      <c r="AIW656" s="803" t="s">
        <v>1246</v>
      </c>
      <c r="AIX656" s="804"/>
      <c r="AIY656" s="805"/>
      <c r="AIZ656" s="809" t="s">
        <v>944</v>
      </c>
      <c r="AJA656" s="810"/>
      <c r="AJB656" s="811"/>
      <c r="AJC656" s="809" t="s">
        <v>945</v>
      </c>
      <c r="AJD656" s="810"/>
      <c r="AJE656" s="811"/>
      <c r="AJF656" s="809" t="s">
        <v>946</v>
      </c>
      <c r="AJG656" s="810"/>
      <c r="AJH656" s="811"/>
      <c r="AJI656" s="809" t="s">
        <v>1243</v>
      </c>
      <c r="AJJ656" s="810"/>
      <c r="AJK656" s="811"/>
      <c r="AJL656" s="809" t="s">
        <v>1244</v>
      </c>
      <c r="AJM656" s="810"/>
      <c r="AJN656" s="811"/>
      <c r="AJO656" s="809" t="s">
        <v>1245</v>
      </c>
      <c r="AJP656" s="810"/>
      <c r="AJQ656" s="811"/>
      <c r="AJR656" s="809" t="s">
        <v>1246</v>
      </c>
      <c r="AJS656" s="810"/>
      <c r="AJT656" s="811"/>
      <c r="AJU656" s="803" t="s">
        <v>944</v>
      </c>
      <c r="AJV656" s="804"/>
      <c r="AJW656" s="805"/>
      <c r="AJX656" s="803" t="s">
        <v>945</v>
      </c>
      <c r="AJY656" s="804"/>
      <c r="AJZ656" s="805"/>
      <c r="AKA656" s="803" t="s">
        <v>946</v>
      </c>
      <c r="AKB656" s="804"/>
      <c r="AKC656" s="805"/>
      <c r="AKD656" s="803" t="s">
        <v>1243</v>
      </c>
      <c r="AKE656" s="804"/>
      <c r="AKF656" s="805"/>
      <c r="AKG656" s="803" t="s">
        <v>1244</v>
      </c>
      <c r="AKH656" s="804"/>
      <c r="AKI656" s="805"/>
      <c r="AKJ656" s="803" t="s">
        <v>1245</v>
      </c>
      <c r="AKK656" s="804"/>
      <c r="AKL656" s="805"/>
      <c r="AKM656" s="803" t="s">
        <v>1246</v>
      </c>
      <c r="AKN656" s="804"/>
      <c r="AKO656" s="805"/>
      <c r="AKP656" s="809" t="s">
        <v>944</v>
      </c>
      <c r="AKQ656" s="810"/>
      <c r="AKR656" s="811"/>
      <c r="AKS656" s="809" t="s">
        <v>945</v>
      </c>
      <c r="AKT656" s="810"/>
      <c r="AKU656" s="811"/>
      <c r="AKV656" s="809" t="s">
        <v>946</v>
      </c>
      <c r="AKW656" s="810"/>
      <c r="AKX656" s="811"/>
      <c r="AKY656" s="809" t="s">
        <v>1243</v>
      </c>
      <c r="AKZ656" s="810"/>
      <c r="ALA656" s="811"/>
      <c r="ALB656" s="809" t="s">
        <v>1244</v>
      </c>
      <c r="ALC656" s="810"/>
      <c r="ALD656" s="811"/>
      <c r="ALE656" s="809" t="s">
        <v>1245</v>
      </c>
      <c r="ALF656" s="810"/>
      <c r="ALG656" s="811"/>
      <c r="ALH656" s="809" t="s">
        <v>1246</v>
      </c>
      <c r="ALI656" s="810"/>
      <c r="ALJ656" s="811"/>
      <c r="ALK656" s="803" t="s">
        <v>944</v>
      </c>
      <c r="ALL656" s="804"/>
      <c r="ALM656" s="805"/>
      <c r="ALN656" s="803" t="s">
        <v>945</v>
      </c>
      <c r="ALO656" s="804"/>
      <c r="ALP656" s="805"/>
      <c r="ALQ656" s="803" t="s">
        <v>946</v>
      </c>
      <c r="ALR656" s="804"/>
      <c r="ALS656" s="805"/>
      <c r="ALT656" s="803" t="s">
        <v>1243</v>
      </c>
      <c r="ALU656" s="804"/>
      <c r="ALV656" s="805"/>
      <c r="ALW656" s="803" t="s">
        <v>1244</v>
      </c>
      <c r="ALX656" s="804"/>
      <c r="ALY656" s="805"/>
      <c r="ALZ656" s="803" t="s">
        <v>1245</v>
      </c>
      <c r="AMA656" s="804"/>
      <c r="AMB656" s="805"/>
      <c r="AMC656" s="803" t="s">
        <v>1246</v>
      </c>
      <c r="AMD656" s="804"/>
      <c r="AME656" s="805"/>
      <c r="AMF656" s="809" t="s">
        <v>944</v>
      </c>
      <c r="AMG656" s="810"/>
      <c r="AMH656" s="811"/>
      <c r="AMI656" s="809" t="s">
        <v>945</v>
      </c>
      <c r="AMJ656" s="810"/>
      <c r="AMK656" s="811"/>
      <c r="AML656" s="809" t="s">
        <v>946</v>
      </c>
      <c r="AMM656" s="810"/>
      <c r="AMN656" s="811"/>
      <c r="AMO656" s="809" t="s">
        <v>1243</v>
      </c>
      <c r="AMP656" s="810"/>
      <c r="AMQ656" s="811"/>
      <c r="AMR656" s="809" t="s">
        <v>1244</v>
      </c>
      <c r="AMS656" s="810"/>
      <c r="AMT656" s="811"/>
      <c r="AMU656" s="809" t="s">
        <v>1245</v>
      </c>
      <c r="AMV656" s="810"/>
      <c r="AMW656" s="811"/>
      <c r="AMX656" s="809" t="s">
        <v>1246</v>
      </c>
      <c r="AMY656" s="810"/>
      <c r="AMZ656" s="811"/>
      <c r="ANA656" s="803" t="s">
        <v>944</v>
      </c>
      <c r="ANB656" s="804"/>
      <c r="ANC656" s="805"/>
      <c r="AND656" s="803" t="s">
        <v>945</v>
      </c>
      <c r="ANE656" s="804"/>
      <c r="ANF656" s="805"/>
      <c r="ANG656" s="803" t="s">
        <v>946</v>
      </c>
      <c r="ANH656" s="804"/>
      <c r="ANI656" s="805"/>
      <c r="ANJ656" s="803" t="s">
        <v>1243</v>
      </c>
      <c r="ANK656" s="804"/>
      <c r="ANL656" s="805"/>
      <c r="ANM656" s="803" t="s">
        <v>1244</v>
      </c>
      <c r="ANN656" s="804"/>
      <c r="ANO656" s="805"/>
      <c r="ANP656" s="803" t="s">
        <v>1245</v>
      </c>
      <c r="ANQ656" s="804"/>
      <c r="ANR656" s="805"/>
      <c r="ANS656" s="803" t="s">
        <v>1246</v>
      </c>
      <c r="ANT656" s="804"/>
      <c r="ANU656" s="805"/>
      <c r="ANV656" s="809" t="s">
        <v>944</v>
      </c>
      <c r="ANW656" s="810"/>
      <c r="ANX656" s="811"/>
      <c r="ANY656" s="809" t="s">
        <v>945</v>
      </c>
      <c r="ANZ656" s="810"/>
      <c r="AOA656" s="811"/>
      <c r="AOB656" s="809" t="s">
        <v>946</v>
      </c>
      <c r="AOC656" s="810"/>
      <c r="AOD656" s="811"/>
      <c r="AOE656" s="809" t="s">
        <v>1243</v>
      </c>
      <c r="AOF656" s="810"/>
      <c r="AOG656" s="811"/>
      <c r="AOH656" s="809" t="s">
        <v>1244</v>
      </c>
      <c r="AOI656" s="810"/>
      <c r="AOJ656" s="811"/>
      <c r="AOK656" s="809" t="s">
        <v>1245</v>
      </c>
      <c r="AOL656" s="810"/>
      <c r="AOM656" s="811"/>
      <c r="AON656" s="809" t="s">
        <v>1246</v>
      </c>
      <c r="AOO656" s="810"/>
      <c r="AOP656" s="811"/>
      <c r="AOQ656" s="803" t="s">
        <v>944</v>
      </c>
      <c r="AOR656" s="804"/>
      <c r="AOS656" s="805"/>
      <c r="AOT656" s="803" t="s">
        <v>945</v>
      </c>
      <c r="AOU656" s="804"/>
      <c r="AOV656" s="805"/>
      <c r="AOW656" s="803" t="s">
        <v>946</v>
      </c>
      <c r="AOX656" s="804"/>
      <c r="AOY656" s="805"/>
      <c r="AOZ656" s="803" t="s">
        <v>1243</v>
      </c>
      <c r="APA656" s="804"/>
      <c r="APB656" s="805"/>
      <c r="APC656" s="803" t="s">
        <v>1244</v>
      </c>
      <c r="APD656" s="804"/>
      <c r="APE656" s="805"/>
      <c r="APF656" s="803" t="s">
        <v>1245</v>
      </c>
      <c r="APG656" s="804"/>
      <c r="APH656" s="805"/>
      <c r="API656" s="803" t="s">
        <v>1246</v>
      </c>
      <c r="APJ656" s="804"/>
      <c r="APK656" s="805"/>
      <c r="APL656" s="809" t="s">
        <v>944</v>
      </c>
      <c r="APM656" s="810"/>
      <c r="APN656" s="811"/>
      <c r="APO656" s="809" t="s">
        <v>945</v>
      </c>
      <c r="APP656" s="810"/>
      <c r="APQ656" s="811"/>
      <c r="APR656" s="809" t="s">
        <v>946</v>
      </c>
      <c r="APS656" s="810"/>
      <c r="APT656" s="811"/>
      <c r="APU656" s="809" t="s">
        <v>1243</v>
      </c>
      <c r="APV656" s="810"/>
      <c r="APW656" s="811"/>
      <c r="APX656" s="809" t="s">
        <v>1244</v>
      </c>
      <c r="APY656" s="810"/>
      <c r="APZ656" s="811"/>
      <c r="AQA656" s="809" t="s">
        <v>1245</v>
      </c>
      <c r="AQB656" s="810"/>
      <c r="AQC656" s="811"/>
      <c r="AQD656" s="809" t="s">
        <v>1246</v>
      </c>
      <c r="AQE656" s="810"/>
      <c r="AQF656" s="811"/>
      <c r="AQG656" s="803" t="s">
        <v>944</v>
      </c>
      <c r="AQH656" s="804"/>
      <c r="AQI656" s="805"/>
      <c r="AQJ656" s="803" t="s">
        <v>945</v>
      </c>
      <c r="AQK656" s="804"/>
      <c r="AQL656" s="805"/>
      <c r="AQM656" s="803" t="s">
        <v>946</v>
      </c>
      <c r="AQN656" s="804"/>
      <c r="AQO656" s="805"/>
      <c r="AQP656" s="803" t="s">
        <v>1243</v>
      </c>
      <c r="AQQ656" s="804"/>
      <c r="AQR656" s="805"/>
      <c r="AQS656" s="803" t="s">
        <v>1244</v>
      </c>
      <c r="AQT656" s="804"/>
      <c r="AQU656" s="805"/>
      <c r="AQV656" s="803" t="s">
        <v>1245</v>
      </c>
      <c r="AQW656" s="804"/>
      <c r="AQX656" s="805"/>
      <c r="AQY656" s="803" t="s">
        <v>1246</v>
      </c>
      <c r="AQZ656" s="804"/>
      <c r="ARA656" s="805"/>
      <c r="ARB656" s="809" t="s">
        <v>944</v>
      </c>
      <c r="ARC656" s="810"/>
      <c r="ARD656" s="811"/>
      <c r="ARE656" s="809" t="s">
        <v>945</v>
      </c>
      <c r="ARF656" s="810"/>
      <c r="ARG656" s="811"/>
      <c r="ARH656" s="809" t="s">
        <v>946</v>
      </c>
      <c r="ARI656" s="810"/>
      <c r="ARJ656" s="811"/>
      <c r="ARK656" s="809" t="s">
        <v>1243</v>
      </c>
      <c r="ARL656" s="810"/>
      <c r="ARM656" s="811"/>
      <c r="ARN656" s="809" t="s">
        <v>1244</v>
      </c>
      <c r="ARO656" s="810"/>
      <c r="ARP656" s="811"/>
      <c r="ARQ656" s="809" t="s">
        <v>1245</v>
      </c>
      <c r="ARR656" s="810"/>
      <c r="ARS656" s="811"/>
      <c r="ART656" s="809" t="s">
        <v>1246</v>
      </c>
      <c r="ARU656" s="810"/>
      <c r="ARV656" s="811"/>
      <c r="ARW656" s="803" t="s">
        <v>944</v>
      </c>
      <c r="ARX656" s="804"/>
      <c r="ARY656" s="805"/>
      <c r="ARZ656" s="803" t="s">
        <v>945</v>
      </c>
      <c r="ASA656" s="804"/>
      <c r="ASB656" s="805"/>
      <c r="ASC656" s="803" t="s">
        <v>946</v>
      </c>
      <c r="ASD656" s="804"/>
      <c r="ASE656" s="805"/>
      <c r="ASF656" s="803" t="s">
        <v>1243</v>
      </c>
      <c r="ASG656" s="804"/>
      <c r="ASH656" s="805"/>
      <c r="ASI656" s="803" t="s">
        <v>1244</v>
      </c>
      <c r="ASJ656" s="804"/>
      <c r="ASK656" s="805"/>
      <c r="ASL656" s="803" t="s">
        <v>1245</v>
      </c>
      <c r="ASM656" s="804"/>
      <c r="ASN656" s="805"/>
      <c r="ASO656" s="803" t="s">
        <v>1246</v>
      </c>
      <c r="ASP656" s="804"/>
      <c r="ASQ656" s="805"/>
      <c r="ASR656" s="809" t="s">
        <v>944</v>
      </c>
      <c r="ASS656" s="810"/>
      <c r="AST656" s="811"/>
      <c r="ASU656" s="809" t="s">
        <v>945</v>
      </c>
      <c r="ASV656" s="810"/>
      <c r="ASW656" s="811"/>
      <c r="ASX656" s="809" t="s">
        <v>946</v>
      </c>
      <c r="ASY656" s="810"/>
      <c r="ASZ656" s="811"/>
      <c r="ATA656" s="809" t="s">
        <v>1243</v>
      </c>
      <c r="ATB656" s="810"/>
      <c r="ATC656" s="811"/>
      <c r="ATD656" s="809" t="s">
        <v>1244</v>
      </c>
      <c r="ATE656" s="810"/>
      <c r="ATF656" s="811"/>
      <c r="ATG656" s="809" t="s">
        <v>1245</v>
      </c>
      <c r="ATH656" s="810"/>
      <c r="ATI656" s="811"/>
      <c r="ATJ656" s="809" t="s">
        <v>1246</v>
      </c>
      <c r="ATK656" s="810"/>
      <c r="ATL656" s="811"/>
      <c r="ATM656" s="803" t="s">
        <v>944</v>
      </c>
      <c r="ATN656" s="804"/>
      <c r="ATO656" s="805"/>
      <c r="ATP656" s="803" t="s">
        <v>945</v>
      </c>
      <c r="ATQ656" s="804"/>
      <c r="ATR656" s="805"/>
      <c r="ATS656" s="803" t="s">
        <v>946</v>
      </c>
      <c r="ATT656" s="804"/>
      <c r="ATU656" s="805"/>
      <c r="ATV656" s="803" t="s">
        <v>1243</v>
      </c>
      <c r="ATW656" s="804"/>
      <c r="ATX656" s="805"/>
      <c r="ATY656" s="803" t="s">
        <v>1244</v>
      </c>
      <c r="ATZ656" s="804"/>
      <c r="AUA656" s="805"/>
      <c r="AUB656" s="803" t="s">
        <v>1245</v>
      </c>
      <c r="AUC656" s="804"/>
      <c r="AUD656" s="805"/>
      <c r="AUE656" s="803" t="s">
        <v>1246</v>
      </c>
      <c r="AUF656" s="804"/>
      <c r="AUG656" s="805"/>
      <c r="AUH656" s="809" t="s">
        <v>944</v>
      </c>
      <c r="AUI656" s="810"/>
      <c r="AUJ656" s="811"/>
      <c r="AUK656" s="809" t="s">
        <v>945</v>
      </c>
      <c r="AUL656" s="810"/>
      <c r="AUM656" s="811"/>
      <c r="AUN656" s="809" t="s">
        <v>946</v>
      </c>
      <c r="AUO656" s="810"/>
      <c r="AUP656" s="811"/>
      <c r="AUQ656" s="809" t="s">
        <v>1243</v>
      </c>
      <c r="AUR656" s="810"/>
      <c r="AUS656" s="811"/>
      <c r="AUT656" s="809" t="s">
        <v>1244</v>
      </c>
      <c r="AUU656" s="810"/>
      <c r="AUV656" s="811"/>
      <c r="AUW656" s="809" t="s">
        <v>1245</v>
      </c>
      <c r="AUX656" s="810"/>
      <c r="AUY656" s="811"/>
      <c r="AUZ656" s="809" t="s">
        <v>1246</v>
      </c>
      <c r="AVA656" s="810"/>
      <c r="AVB656" s="811"/>
      <c r="AVC656" s="803" t="s">
        <v>944</v>
      </c>
      <c r="AVD656" s="804"/>
      <c r="AVE656" s="805"/>
      <c r="AVF656" s="803" t="s">
        <v>945</v>
      </c>
      <c r="AVG656" s="804"/>
      <c r="AVH656" s="805"/>
      <c r="AVI656" s="803" t="s">
        <v>946</v>
      </c>
      <c r="AVJ656" s="804"/>
      <c r="AVK656" s="805"/>
      <c r="AVL656" s="803" t="s">
        <v>1243</v>
      </c>
      <c r="AVM656" s="804"/>
      <c r="AVN656" s="805"/>
      <c r="AVO656" s="803" t="s">
        <v>1244</v>
      </c>
      <c r="AVP656" s="804"/>
      <c r="AVQ656" s="805"/>
      <c r="AVR656" s="803" t="s">
        <v>1245</v>
      </c>
      <c r="AVS656" s="804"/>
      <c r="AVT656" s="805"/>
      <c r="AVU656" s="803" t="s">
        <v>1246</v>
      </c>
      <c r="AVV656" s="804"/>
      <c r="AVW656" s="805"/>
    </row>
    <row r="657" spans="1:1271">
      <c r="A657" s="411"/>
      <c r="B657" s="411"/>
      <c r="C657" s="412"/>
      <c r="D657" s="413"/>
      <c r="E657" s="416"/>
      <c r="F657" s="411">
        <v>2022</v>
      </c>
      <c r="G657" s="411">
        <v>2023</v>
      </c>
      <c r="H657" s="411">
        <v>2024</v>
      </c>
      <c r="I657" s="411">
        <v>2022</v>
      </c>
      <c r="J657" s="411">
        <v>2023</v>
      </c>
      <c r="K657" s="411">
        <v>2024</v>
      </c>
      <c r="L657" s="411">
        <v>2022</v>
      </c>
      <c r="M657" s="411">
        <v>2023</v>
      </c>
      <c r="N657" s="411">
        <v>2024</v>
      </c>
      <c r="O657" s="411">
        <v>2022</v>
      </c>
      <c r="P657" s="411">
        <v>2023</v>
      </c>
      <c r="Q657" s="411">
        <v>2024</v>
      </c>
      <c r="R657" s="411">
        <v>2022</v>
      </c>
      <c r="S657" s="411">
        <v>2023</v>
      </c>
      <c r="T657" s="411">
        <v>2024</v>
      </c>
      <c r="U657" s="411">
        <v>2022</v>
      </c>
      <c r="V657" s="411">
        <v>2023</v>
      </c>
      <c r="W657" s="411">
        <v>2024</v>
      </c>
      <c r="X657" s="411">
        <v>2022</v>
      </c>
      <c r="Y657" s="411">
        <v>2023</v>
      </c>
      <c r="Z657" s="411">
        <v>2024</v>
      </c>
      <c r="AA657" s="411">
        <v>2022</v>
      </c>
      <c r="AB657" s="411">
        <v>2023</v>
      </c>
      <c r="AC657" s="411">
        <v>2024</v>
      </c>
      <c r="AD657" s="411">
        <v>2022</v>
      </c>
      <c r="AE657" s="411">
        <v>2023</v>
      </c>
      <c r="AF657" s="411">
        <v>2024</v>
      </c>
      <c r="AG657" s="411">
        <v>2022</v>
      </c>
      <c r="AH657" s="411">
        <v>2023</v>
      </c>
      <c r="AI657" s="411">
        <v>2024</v>
      </c>
      <c r="AJ657" s="411">
        <v>2022</v>
      </c>
      <c r="AK657" s="411">
        <v>2023</v>
      </c>
      <c r="AL657" s="411">
        <v>2024</v>
      </c>
      <c r="AM657" s="411">
        <v>2022</v>
      </c>
      <c r="AN657" s="411">
        <v>2023</v>
      </c>
      <c r="AO657" s="411">
        <v>2024</v>
      </c>
      <c r="AP657" s="411">
        <v>2022</v>
      </c>
      <c r="AQ657" s="411">
        <v>2023</v>
      </c>
      <c r="AR657" s="411">
        <v>2024</v>
      </c>
      <c r="AS657" s="411">
        <v>2022</v>
      </c>
      <c r="AT657" s="411">
        <v>2023</v>
      </c>
      <c r="AU657" s="411">
        <v>2024</v>
      </c>
      <c r="AV657" s="411">
        <v>2022</v>
      </c>
      <c r="AW657" s="411">
        <v>2023</v>
      </c>
      <c r="AX657" s="411">
        <v>2024</v>
      </c>
      <c r="AY657" s="411">
        <v>2022</v>
      </c>
      <c r="AZ657" s="411">
        <v>2023</v>
      </c>
      <c r="BA657" s="411">
        <v>2024</v>
      </c>
      <c r="BB657" s="411">
        <v>2022</v>
      </c>
      <c r="BC657" s="411">
        <v>2023</v>
      </c>
      <c r="BD657" s="411">
        <v>2024</v>
      </c>
      <c r="BE657" s="411">
        <v>2022</v>
      </c>
      <c r="BF657" s="411">
        <v>2023</v>
      </c>
      <c r="BG657" s="411">
        <v>2024</v>
      </c>
      <c r="BH657" s="411">
        <v>2022</v>
      </c>
      <c r="BI657" s="411">
        <v>2023</v>
      </c>
      <c r="BJ657" s="411">
        <v>2024</v>
      </c>
      <c r="BK657" s="411">
        <v>2022</v>
      </c>
      <c r="BL657" s="411">
        <v>2023</v>
      </c>
      <c r="BM657" s="411">
        <v>2024</v>
      </c>
      <c r="BN657" s="411">
        <v>2022</v>
      </c>
      <c r="BO657" s="411">
        <v>2023</v>
      </c>
      <c r="BP657" s="411">
        <v>2024</v>
      </c>
      <c r="BQ657" s="411">
        <v>2022</v>
      </c>
      <c r="BR657" s="411">
        <v>2023</v>
      </c>
      <c r="BS657" s="411">
        <v>2024</v>
      </c>
      <c r="BT657" s="411">
        <v>2022</v>
      </c>
      <c r="BU657" s="411">
        <v>2023</v>
      </c>
      <c r="BV657" s="411">
        <v>2024</v>
      </c>
      <c r="BW657" s="411">
        <v>2022</v>
      </c>
      <c r="BX657" s="411">
        <v>2023</v>
      </c>
      <c r="BY657" s="411">
        <v>2024</v>
      </c>
      <c r="BZ657" s="411">
        <v>2022</v>
      </c>
      <c r="CA657" s="411">
        <v>2023</v>
      </c>
      <c r="CB657" s="411">
        <v>2024</v>
      </c>
      <c r="CC657" s="411">
        <v>2022</v>
      </c>
      <c r="CD657" s="411">
        <v>2023</v>
      </c>
      <c r="CE657" s="411">
        <v>2024</v>
      </c>
      <c r="CF657" s="411">
        <v>2022</v>
      </c>
      <c r="CG657" s="411">
        <v>2023</v>
      </c>
      <c r="CH657" s="411">
        <v>2024</v>
      </c>
      <c r="CI657" s="411">
        <v>2022</v>
      </c>
      <c r="CJ657" s="411">
        <v>2023</v>
      </c>
      <c r="CK657" s="411">
        <v>2024</v>
      </c>
      <c r="CL657" s="411">
        <v>2022</v>
      </c>
      <c r="CM657" s="411">
        <v>2023</v>
      </c>
      <c r="CN657" s="411">
        <v>2024</v>
      </c>
      <c r="CO657" s="411">
        <v>2022</v>
      </c>
      <c r="CP657" s="411">
        <v>2023</v>
      </c>
      <c r="CQ657" s="411">
        <v>2024</v>
      </c>
      <c r="CR657" s="411">
        <v>2022</v>
      </c>
      <c r="CS657" s="411">
        <v>2023</v>
      </c>
      <c r="CT657" s="411">
        <v>2024</v>
      </c>
      <c r="CU657" s="411">
        <v>2022</v>
      </c>
      <c r="CV657" s="411">
        <v>2023</v>
      </c>
      <c r="CW657" s="411">
        <v>2024</v>
      </c>
      <c r="CX657" s="411">
        <v>2022</v>
      </c>
      <c r="CY657" s="411">
        <v>2023</v>
      </c>
      <c r="CZ657" s="411">
        <v>2024</v>
      </c>
      <c r="DA657" s="411">
        <v>2022</v>
      </c>
      <c r="DB657" s="411">
        <v>2023</v>
      </c>
      <c r="DC657" s="411">
        <v>2024</v>
      </c>
      <c r="DD657" s="411">
        <v>2022</v>
      </c>
      <c r="DE657" s="411">
        <v>2023</v>
      </c>
      <c r="DF657" s="411">
        <v>2024</v>
      </c>
      <c r="DG657" s="411">
        <v>2022</v>
      </c>
      <c r="DH657" s="411">
        <v>2023</v>
      </c>
      <c r="DI657" s="411">
        <v>2024</v>
      </c>
      <c r="DJ657" s="411">
        <v>2022</v>
      </c>
      <c r="DK657" s="411">
        <v>2023</v>
      </c>
      <c r="DL657" s="411">
        <v>2024</v>
      </c>
      <c r="DM657" s="411">
        <v>2022</v>
      </c>
      <c r="DN657" s="411">
        <v>2023</v>
      </c>
      <c r="DO657" s="411">
        <v>2024</v>
      </c>
      <c r="DP657" s="411">
        <v>2022</v>
      </c>
      <c r="DQ657" s="411">
        <v>2023</v>
      </c>
      <c r="DR657" s="411">
        <v>2024</v>
      </c>
      <c r="DS657" s="411">
        <v>2022</v>
      </c>
      <c r="DT657" s="411">
        <v>2023</v>
      </c>
      <c r="DU657" s="411">
        <v>2024</v>
      </c>
      <c r="DV657" s="411">
        <v>2022</v>
      </c>
      <c r="DW657" s="411">
        <v>2023</v>
      </c>
      <c r="DX657" s="411">
        <v>2024</v>
      </c>
      <c r="DY657" s="411">
        <v>2022</v>
      </c>
      <c r="DZ657" s="411">
        <v>2023</v>
      </c>
      <c r="EA657" s="411">
        <v>2024</v>
      </c>
      <c r="EB657" s="411">
        <v>2022</v>
      </c>
      <c r="EC657" s="411">
        <v>2023</v>
      </c>
      <c r="ED657" s="411">
        <v>2024</v>
      </c>
      <c r="EE657" s="411">
        <v>2022</v>
      </c>
      <c r="EF657" s="411">
        <v>2023</v>
      </c>
      <c r="EG657" s="411">
        <v>2024</v>
      </c>
      <c r="EH657" s="411">
        <v>2022</v>
      </c>
      <c r="EI657" s="411">
        <v>2023</v>
      </c>
      <c r="EJ657" s="411">
        <v>2024</v>
      </c>
      <c r="EK657" s="411">
        <v>2022</v>
      </c>
      <c r="EL657" s="411">
        <v>2023</v>
      </c>
      <c r="EM657" s="411">
        <v>2024</v>
      </c>
      <c r="EN657" s="411">
        <v>2022</v>
      </c>
      <c r="EO657" s="411">
        <v>2023</v>
      </c>
      <c r="EP657" s="411">
        <v>2024</v>
      </c>
      <c r="EQ657" s="411">
        <v>2022</v>
      </c>
      <c r="ER657" s="411">
        <v>2023</v>
      </c>
      <c r="ES657" s="411">
        <v>2024</v>
      </c>
      <c r="ET657" s="411">
        <v>2022</v>
      </c>
      <c r="EU657" s="411">
        <v>2023</v>
      </c>
      <c r="EV657" s="411">
        <v>2024</v>
      </c>
      <c r="EW657" s="411">
        <v>2022</v>
      </c>
      <c r="EX657" s="411">
        <v>2023</v>
      </c>
      <c r="EY657" s="411">
        <v>2024</v>
      </c>
      <c r="EZ657" s="411">
        <v>2022</v>
      </c>
      <c r="FA657" s="411">
        <v>2023</v>
      </c>
      <c r="FB657" s="411">
        <v>2024</v>
      </c>
      <c r="FC657" s="411">
        <v>2022</v>
      </c>
      <c r="FD657" s="411">
        <v>2023</v>
      </c>
      <c r="FE657" s="411">
        <v>2024</v>
      </c>
      <c r="FF657" s="411">
        <v>2022</v>
      </c>
      <c r="FG657" s="411">
        <v>2023</v>
      </c>
      <c r="FH657" s="411">
        <v>2024</v>
      </c>
      <c r="FI657" s="411">
        <v>2022</v>
      </c>
      <c r="FJ657" s="411">
        <v>2023</v>
      </c>
      <c r="FK657" s="411">
        <v>2024</v>
      </c>
      <c r="FL657" s="411">
        <v>2022</v>
      </c>
      <c r="FM657" s="411">
        <v>2023</v>
      </c>
      <c r="FN657" s="411">
        <v>2024</v>
      </c>
      <c r="FO657" s="411">
        <v>2022</v>
      </c>
      <c r="FP657" s="411">
        <v>2023</v>
      </c>
      <c r="FQ657" s="411">
        <v>2024</v>
      </c>
      <c r="FR657" s="411">
        <v>2022</v>
      </c>
      <c r="FS657" s="411">
        <v>2023</v>
      </c>
      <c r="FT657" s="411">
        <v>2024</v>
      </c>
      <c r="FU657" s="411">
        <v>2022</v>
      </c>
      <c r="FV657" s="411">
        <v>2023</v>
      </c>
      <c r="FW657" s="411">
        <v>2024</v>
      </c>
      <c r="FX657" s="411">
        <v>2022</v>
      </c>
      <c r="FY657" s="411">
        <v>2023</v>
      </c>
      <c r="FZ657" s="411">
        <v>2024</v>
      </c>
      <c r="GA657" s="411">
        <v>2022</v>
      </c>
      <c r="GB657" s="411">
        <v>2023</v>
      </c>
      <c r="GC657" s="411">
        <v>2024</v>
      </c>
      <c r="GD657" s="411">
        <v>2022</v>
      </c>
      <c r="GE657" s="411">
        <v>2023</v>
      </c>
      <c r="GF657" s="411">
        <v>2024</v>
      </c>
      <c r="GG657" s="411">
        <v>2022</v>
      </c>
      <c r="GH657" s="411">
        <v>2023</v>
      </c>
      <c r="GI657" s="411">
        <v>2024</v>
      </c>
      <c r="GJ657" s="411">
        <v>2022</v>
      </c>
      <c r="GK657" s="411">
        <v>2023</v>
      </c>
      <c r="GL657" s="411">
        <v>2024</v>
      </c>
      <c r="GM657" s="411">
        <v>2022</v>
      </c>
      <c r="GN657" s="411">
        <v>2023</v>
      </c>
      <c r="GO657" s="411">
        <v>2024</v>
      </c>
      <c r="GP657" s="411">
        <v>2022</v>
      </c>
      <c r="GQ657" s="411">
        <v>2023</v>
      </c>
      <c r="GR657" s="411">
        <v>2024</v>
      </c>
      <c r="GS657" s="411">
        <v>2022</v>
      </c>
      <c r="GT657" s="411">
        <v>2023</v>
      </c>
      <c r="GU657" s="411">
        <v>2024</v>
      </c>
      <c r="GV657" s="411">
        <v>2022</v>
      </c>
      <c r="GW657" s="411">
        <v>2023</v>
      </c>
      <c r="GX657" s="411">
        <v>2024</v>
      </c>
      <c r="GY657" s="411">
        <v>2022</v>
      </c>
      <c r="GZ657" s="411">
        <v>2023</v>
      </c>
      <c r="HA657" s="411">
        <v>2024</v>
      </c>
      <c r="HB657" s="411">
        <v>2022</v>
      </c>
      <c r="HC657" s="411">
        <v>2023</v>
      </c>
      <c r="HD657" s="411">
        <v>2024</v>
      </c>
      <c r="HE657" s="411">
        <v>2022</v>
      </c>
      <c r="HF657" s="411">
        <v>2023</v>
      </c>
      <c r="HG657" s="411">
        <v>2024</v>
      </c>
      <c r="HH657" s="411">
        <v>2022</v>
      </c>
      <c r="HI657" s="411">
        <v>2023</v>
      </c>
      <c r="HJ657" s="411">
        <v>2024</v>
      </c>
      <c r="HK657" s="411">
        <v>2022</v>
      </c>
      <c r="HL657" s="411">
        <v>2023</v>
      </c>
      <c r="HM657" s="411">
        <v>2024</v>
      </c>
      <c r="HN657" s="411">
        <v>2022</v>
      </c>
      <c r="HO657" s="411">
        <v>2023</v>
      </c>
      <c r="HP657" s="411">
        <v>2024</v>
      </c>
      <c r="HQ657" s="411">
        <v>2022</v>
      </c>
      <c r="HR657" s="411">
        <v>2023</v>
      </c>
      <c r="HS657" s="411">
        <v>2024</v>
      </c>
      <c r="HT657" s="411">
        <v>2022</v>
      </c>
      <c r="HU657" s="411">
        <v>2023</v>
      </c>
      <c r="HV657" s="411">
        <v>2024</v>
      </c>
      <c r="HW657" s="411">
        <v>2022</v>
      </c>
      <c r="HX657" s="411">
        <v>2023</v>
      </c>
      <c r="HY657" s="411">
        <v>2024</v>
      </c>
      <c r="HZ657" s="411">
        <v>2022</v>
      </c>
      <c r="IA657" s="411">
        <v>2023</v>
      </c>
      <c r="IB657" s="411">
        <v>2024</v>
      </c>
      <c r="IC657" s="411">
        <v>2022</v>
      </c>
      <c r="ID657" s="411">
        <v>2023</v>
      </c>
      <c r="IE657" s="411">
        <v>2024</v>
      </c>
      <c r="IF657" s="411">
        <v>2022</v>
      </c>
      <c r="IG657" s="411">
        <v>2023</v>
      </c>
      <c r="IH657" s="411">
        <v>2024</v>
      </c>
      <c r="II657" s="411">
        <v>2022</v>
      </c>
      <c r="IJ657" s="411">
        <v>2023</v>
      </c>
      <c r="IK657" s="411">
        <v>2024</v>
      </c>
      <c r="IL657" s="411">
        <v>2022</v>
      </c>
      <c r="IM657" s="411">
        <v>2023</v>
      </c>
      <c r="IN657" s="411">
        <v>2024</v>
      </c>
      <c r="IO657" s="411">
        <v>2022</v>
      </c>
      <c r="IP657" s="411">
        <v>2023</v>
      </c>
      <c r="IQ657" s="411">
        <v>2024</v>
      </c>
      <c r="IR657" s="411">
        <v>2022</v>
      </c>
      <c r="IS657" s="411">
        <v>2023</v>
      </c>
      <c r="IT657" s="411">
        <v>2024</v>
      </c>
      <c r="IU657" s="411">
        <v>2022</v>
      </c>
      <c r="IV657" s="411">
        <v>2023</v>
      </c>
      <c r="IW657" s="411">
        <v>2024</v>
      </c>
      <c r="IX657" s="411">
        <v>2022</v>
      </c>
      <c r="IY657" s="411">
        <v>2023</v>
      </c>
      <c r="IZ657" s="411">
        <v>2024</v>
      </c>
      <c r="JA657" s="411">
        <v>2022</v>
      </c>
      <c r="JB657" s="411">
        <v>2023</v>
      </c>
      <c r="JC657" s="411">
        <v>2024</v>
      </c>
      <c r="JD657" s="411">
        <v>2022</v>
      </c>
      <c r="JE657" s="411">
        <v>2023</v>
      </c>
      <c r="JF657" s="411">
        <v>2024</v>
      </c>
      <c r="JG657" s="411">
        <v>2022</v>
      </c>
      <c r="JH657" s="411">
        <v>2023</v>
      </c>
      <c r="JI657" s="411">
        <v>2024</v>
      </c>
      <c r="JJ657" s="411">
        <v>2022</v>
      </c>
      <c r="JK657" s="411">
        <v>2023</v>
      </c>
      <c r="JL657" s="411">
        <v>2024</v>
      </c>
      <c r="JM657" s="411">
        <v>2022</v>
      </c>
      <c r="JN657" s="411">
        <v>2023</v>
      </c>
      <c r="JO657" s="411">
        <v>2024</v>
      </c>
      <c r="JP657" s="411">
        <v>2022</v>
      </c>
      <c r="JQ657" s="411">
        <v>2023</v>
      </c>
      <c r="JR657" s="411">
        <v>2024</v>
      </c>
      <c r="JS657" s="411">
        <v>2022</v>
      </c>
      <c r="JT657" s="411">
        <v>2023</v>
      </c>
      <c r="JU657" s="411">
        <v>2024</v>
      </c>
      <c r="JV657" s="411">
        <v>2022</v>
      </c>
      <c r="JW657" s="411">
        <v>2023</v>
      </c>
      <c r="JX657" s="411">
        <v>2024</v>
      </c>
      <c r="JY657" s="411">
        <v>2022</v>
      </c>
      <c r="JZ657" s="411">
        <v>2023</v>
      </c>
      <c r="KA657" s="411">
        <v>2024</v>
      </c>
      <c r="KB657" s="411">
        <v>2022</v>
      </c>
      <c r="KC657" s="411">
        <v>2023</v>
      </c>
      <c r="KD657" s="411">
        <v>2024</v>
      </c>
      <c r="KE657" s="411">
        <v>2022</v>
      </c>
      <c r="KF657" s="411">
        <v>2023</v>
      </c>
      <c r="KG657" s="411">
        <v>2024</v>
      </c>
      <c r="KH657" s="411">
        <v>2022</v>
      </c>
      <c r="KI657" s="411">
        <v>2023</v>
      </c>
      <c r="KJ657" s="411">
        <v>2024</v>
      </c>
      <c r="KK657" s="411">
        <v>2022</v>
      </c>
      <c r="KL657" s="411">
        <v>2023</v>
      </c>
      <c r="KM657" s="411">
        <v>2024</v>
      </c>
      <c r="KN657" s="411">
        <v>2022</v>
      </c>
      <c r="KO657" s="411">
        <v>2023</v>
      </c>
      <c r="KP657" s="411">
        <v>2024</v>
      </c>
      <c r="KQ657" s="411">
        <v>2022</v>
      </c>
      <c r="KR657" s="411">
        <v>2023</v>
      </c>
      <c r="KS657" s="411">
        <v>2024</v>
      </c>
      <c r="KT657" s="411">
        <v>2022</v>
      </c>
      <c r="KU657" s="411">
        <v>2023</v>
      </c>
      <c r="KV657" s="411">
        <v>2024</v>
      </c>
      <c r="KW657" s="411">
        <v>2022</v>
      </c>
      <c r="KX657" s="411">
        <v>2023</v>
      </c>
      <c r="KY657" s="411">
        <v>2024</v>
      </c>
      <c r="KZ657" s="411">
        <v>2022</v>
      </c>
      <c r="LA657" s="411">
        <v>2023</v>
      </c>
      <c r="LB657" s="411">
        <v>2024</v>
      </c>
      <c r="LC657" s="411">
        <v>2022</v>
      </c>
      <c r="LD657" s="411">
        <v>2023</v>
      </c>
      <c r="LE657" s="411">
        <v>2024</v>
      </c>
      <c r="LF657" s="411">
        <v>2022</v>
      </c>
      <c r="LG657" s="411">
        <v>2023</v>
      </c>
      <c r="LH657" s="411">
        <v>2024</v>
      </c>
      <c r="LI657" s="411">
        <v>2022</v>
      </c>
      <c r="LJ657" s="411">
        <v>2023</v>
      </c>
      <c r="LK657" s="411">
        <v>2024</v>
      </c>
      <c r="LL657" s="411">
        <v>2022</v>
      </c>
      <c r="LM657" s="411">
        <v>2023</v>
      </c>
      <c r="LN657" s="411">
        <v>2024</v>
      </c>
      <c r="LO657" s="411">
        <v>2022</v>
      </c>
      <c r="LP657" s="411">
        <v>2023</v>
      </c>
      <c r="LQ657" s="411">
        <v>2024</v>
      </c>
      <c r="LR657" s="411">
        <v>2022</v>
      </c>
      <c r="LS657" s="411">
        <v>2023</v>
      </c>
      <c r="LT657" s="411">
        <v>2024</v>
      </c>
      <c r="LU657" s="411">
        <v>2022</v>
      </c>
      <c r="LV657" s="411">
        <v>2023</v>
      </c>
      <c r="LW657" s="411">
        <v>2024</v>
      </c>
      <c r="LX657" s="411">
        <v>2022</v>
      </c>
      <c r="LY657" s="411">
        <v>2023</v>
      </c>
      <c r="LZ657" s="411">
        <v>2024</v>
      </c>
      <c r="MA657" s="411">
        <v>2022</v>
      </c>
      <c r="MB657" s="411">
        <v>2023</v>
      </c>
      <c r="MC657" s="411">
        <v>2024</v>
      </c>
      <c r="MD657" s="411">
        <v>2022</v>
      </c>
      <c r="ME657" s="411">
        <v>2023</v>
      </c>
      <c r="MF657" s="411">
        <v>2024</v>
      </c>
      <c r="MG657" s="411">
        <v>2022</v>
      </c>
      <c r="MH657" s="411">
        <v>2023</v>
      </c>
      <c r="MI657" s="411">
        <v>2024</v>
      </c>
      <c r="MJ657" s="411">
        <v>2022</v>
      </c>
      <c r="MK657" s="411">
        <v>2023</v>
      </c>
      <c r="ML657" s="411">
        <v>2024</v>
      </c>
      <c r="MM657" s="411">
        <v>2022</v>
      </c>
      <c r="MN657" s="411">
        <v>2023</v>
      </c>
      <c r="MO657" s="411">
        <v>2024</v>
      </c>
      <c r="MP657" s="411">
        <v>2022</v>
      </c>
      <c r="MQ657" s="411">
        <v>2023</v>
      </c>
      <c r="MR657" s="411">
        <v>2024</v>
      </c>
      <c r="MS657" s="411">
        <v>2022</v>
      </c>
      <c r="MT657" s="411">
        <v>2023</v>
      </c>
      <c r="MU657" s="411">
        <v>2024</v>
      </c>
      <c r="MV657" s="411">
        <v>2022</v>
      </c>
      <c r="MW657" s="411">
        <v>2023</v>
      </c>
      <c r="MX657" s="411">
        <v>2024</v>
      </c>
      <c r="MY657" s="411">
        <v>2022</v>
      </c>
      <c r="MZ657" s="411">
        <v>2023</v>
      </c>
      <c r="NA657" s="411">
        <v>2024</v>
      </c>
      <c r="NB657" s="411">
        <v>2022</v>
      </c>
      <c r="NC657" s="411">
        <v>2023</v>
      </c>
      <c r="ND657" s="411">
        <v>2024</v>
      </c>
      <c r="NE657" s="411">
        <v>2022</v>
      </c>
      <c r="NF657" s="411">
        <v>2023</v>
      </c>
      <c r="NG657" s="411">
        <v>2024</v>
      </c>
      <c r="NH657" s="411">
        <v>2022</v>
      </c>
      <c r="NI657" s="411">
        <v>2023</v>
      </c>
      <c r="NJ657" s="411">
        <v>2024</v>
      </c>
      <c r="NK657" s="411">
        <v>2022</v>
      </c>
      <c r="NL657" s="411">
        <v>2023</v>
      </c>
      <c r="NM657" s="411">
        <v>2024</v>
      </c>
      <c r="NN657" s="411">
        <v>2022</v>
      </c>
      <c r="NO657" s="411">
        <v>2023</v>
      </c>
      <c r="NP657" s="411">
        <v>2024</v>
      </c>
      <c r="NQ657" s="411">
        <v>2022</v>
      </c>
      <c r="NR657" s="411">
        <v>2023</v>
      </c>
      <c r="NS657" s="411">
        <v>2024</v>
      </c>
      <c r="NT657" s="411">
        <v>2022</v>
      </c>
      <c r="NU657" s="411">
        <v>2023</v>
      </c>
      <c r="NV657" s="411">
        <v>2024</v>
      </c>
      <c r="NW657" s="411">
        <v>2022</v>
      </c>
      <c r="NX657" s="411">
        <v>2023</v>
      </c>
      <c r="NY657" s="411">
        <v>2024</v>
      </c>
      <c r="NZ657" s="411">
        <v>2022</v>
      </c>
      <c r="OA657" s="411">
        <v>2023</v>
      </c>
      <c r="OB657" s="411">
        <v>2024</v>
      </c>
      <c r="OC657" s="411">
        <v>2022</v>
      </c>
      <c r="OD657" s="411">
        <v>2023</v>
      </c>
      <c r="OE657" s="411">
        <v>2024</v>
      </c>
      <c r="OF657" s="411">
        <v>2022</v>
      </c>
      <c r="OG657" s="411">
        <v>2023</v>
      </c>
      <c r="OH657" s="411">
        <v>2024</v>
      </c>
      <c r="OI657" s="411">
        <v>2022</v>
      </c>
      <c r="OJ657" s="411">
        <v>2023</v>
      </c>
      <c r="OK657" s="411">
        <v>2024</v>
      </c>
      <c r="OL657" s="411">
        <v>2022</v>
      </c>
      <c r="OM657" s="411">
        <v>2023</v>
      </c>
      <c r="ON657" s="411">
        <v>2024</v>
      </c>
      <c r="OO657" s="411">
        <v>2022</v>
      </c>
      <c r="OP657" s="411">
        <v>2023</v>
      </c>
      <c r="OQ657" s="411">
        <v>2024</v>
      </c>
      <c r="OR657" s="411">
        <v>2022</v>
      </c>
      <c r="OS657" s="411">
        <v>2023</v>
      </c>
      <c r="OT657" s="411">
        <v>2024</v>
      </c>
      <c r="OU657" s="411">
        <v>2022</v>
      </c>
      <c r="OV657" s="411">
        <v>2023</v>
      </c>
      <c r="OW657" s="411">
        <v>2024</v>
      </c>
      <c r="OX657" s="411">
        <v>2022</v>
      </c>
      <c r="OY657" s="411">
        <v>2023</v>
      </c>
      <c r="OZ657" s="411">
        <v>2024</v>
      </c>
      <c r="PA657" s="411">
        <v>2022</v>
      </c>
      <c r="PB657" s="411">
        <v>2023</v>
      </c>
      <c r="PC657" s="411">
        <v>2024</v>
      </c>
      <c r="PD657" s="411">
        <v>2022</v>
      </c>
      <c r="PE657" s="411">
        <v>2023</v>
      </c>
      <c r="PF657" s="411">
        <v>2024</v>
      </c>
      <c r="PG657" s="411">
        <v>2022</v>
      </c>
      <c r="PH657" s="411">
        <v>2023</v>
      </c>
      <c r="PI657" s="411">
        <v>2024</v>
      </c>
      <c r="PJ657" s="411">
        <v>2022</v>
      </c>
      <c r="PK657" s="411">
        <v>2023</v>
      </c>
      <c r="PL657" s="411">
        <v>2024</v>
      </c>
      <c r="PM657" s="411">
        <v>2022</v>
      </c>
      <c r="PN657" s="411">
        <v>2023</v>
      </c>
      <c r="PO657" s="411">
        <v>2024</v>
      </c>
      <c r="PP657" s="411">
        <v>2022</v>
      </c>
      <c r="PQ657" s="411">
        <v>2023</v>
      </c>
      <c r="PR657" s="411">
        <v>2024</v>
      </c>
      <c r="PS657" s="411">
        <v>2022</v>
      </c>
      <c r="PT657" s="411">
        <v>2023</v>
      </c>
      <c r="PU657" s="411">
        <v>2024</v>
      </c>
      <c r="PV657" s="411">
        <v>2022</v>
      </c>
      <c r="PW657" s="411">
        <v>2023</v>
      </c>
      <c r="PX657" s="411">
        <v>2024</v>
      </c>
      <c r="PY657" s="411">
        <v>2022</v>
      </c>
      <c r="PZ657" s="411">
        <v>2023</v>
      </c>
      <c r="QA657" s="411">
        <v>2024</v>
      </c>
      <c r="QB657" s="411">
        <v>2022</v>
      </c>
      <c r="QC657" s="411">
        <v>2023</v>
      </c>
      <c r="QD657" s="411">
        <v>2024</v>
      </c>
      <c r="QE657" s="411">
        <v>2022</v>
      </c>
      <c r="QF657" s="411">
        <v>2023</v>
      </c>
      <c r="QG657" s="411">
        <v>2024</v>
      </c>
      <c r="QH657" s="411">
        <v>2022</v>
      </c>
      <c r="QI657" s="411">
        <v>2023</v>
      </c>
      <c r="QJ657" s="411">
        <v>2024</v>
      </c>
      <c r="QK657" s="411">
        <v>2022</v>
      </c>
      <c r="QL657" s="411">
        <v>2023</v>
      </c>
      <c r="QM657" s="411">
        <v>2024</v>
      </c>
      <c r="QN657" s="411">
        <v>2022</v>
      </c>
      <c r="QO657" s="411">
        <v>2023</v>
      </c>
      <c r="QP657" s="411">
        <v>2024</v>
      </c>
      <c r="QQ657" s="411">
        <v>2022</v>
      </c>
      <c r="QR657" s="411">
        <v>2023</v>
      </c>
      <c r="QS657" s="411">
        <v>2024</v>
      </c>
      <c r="QT657" s="411">
        <v>2022</v>
      </c>
      <c r="QU657" s="411">
        <v>2023</v>
      </c>
      <c r="QV657" s="411">
        <v>2024</v>
      </c>
      <c r="QW657" s="411">
        <v>2022</v>
      </c>
      <c r="QX657" s="411">
        <v>2023</v>
      </c>
      <c r="QY657" s="411">
        <v>2024</v>
      </c>
      <c r="QZ657" s="411">
        <v>2022</v>
      </c>
      <c r="RA657" s="411">
        <v>2023</v>
      </c>
      <c r="RB657" s="411">
        <v>2024</v>
      </c>
      <c r="RC657" s="411">
        <v>2022</v>
      </c>
      <c r="RD657" s="411">
        <v>2023</v>
      </c>
      <c r="RE657" s="411">
        <v>2024</v>
      </c>
      <c r="RF657" s="411">
        <v>2022</v>
      </c>
      <c r="RG657" s="411">
        <v>2023</v>
      </c>
      <c r="RH657" s="411">
        <v>2024</v>
      </c>
      <c r="RI657" s="411">
        <v>2022</v>
      </c>
      <c r="RJ657" s="411">
        <v>2023</v>
      </c>
      <c r="RK657" s="411">
        <v>2024</v>
      </c>
      <c r="RL657" s="411">
        <v>2022</v>
      </c>
      <c r="RM657" s="411">
        <v>2023</v>
      </c>
      <c r="RN657" s="411">
        <v>2024</v>
      </c>
      <c r="RO657" s="411">
        <v>2022</v>
      </c>
      <c r="RP657" s="411">
        <v>2023</v>
      </c>
      <c r="RQ657" s="411">
        <v>2024</v>
      </c>
      <c r="RR657" s="411">
        <v>2022</v>
      </c>
      <c r="RS657" s="411">
        <v>2023</v>
      </c>
      <c r="RT657" s="411">
        <v>2024</v>
      </c>
      <c r="RU657" s="411">
        <v>2022</v>
      </c>
      <c r="RV657" s="411">
        <v>2023</v>
      </c>
      <c r="RW657" s="411">
        <v>2024</v>
      </c>
      <c r="RX657" s="411">
        <v>2022</v>
      </c>
      <c r="RY657" s="411">
        <v>2023</v>
      </c>
      <c r="RZ657" s="411">
        <v>2024</v>
      </c>
      <c r="SA657" s="411">
        <v>2022</v>
      </c>
      <c r="SB657" s="411">
        <v>2023</v>
      </c>
      <c r="SC657" s="411">
        <v>2024</v>
      </c>
      <c r="SD657" s="411">
        <v>2022</v>
      </c>
      <c r="SE657" s="411">
        <v>2023</v>
      </c>
      <c r="SF657" s="411">
        <v>2024</v>
      </c>
      <c r="SG657" s="411">
        <v>2022</v>
      </c>
      <c r="SH657" s="411">
        <v>2023</v>
      </c>
      <c r="SI657" s="411">
        <v>2024</v>
      </c>
      <c r="SJ657" s="411">
        <v>2022</v>
      </c>
      <c r="SK657" s="411">
        <v>2023</v>
      </c>
      <c r="SL657" s="411">
        <v>2024</v>
      </c>
      <c r="SM657" s="411">
        <v>2022</v>
      </c>
      <c r="SN657" s="411">
        <v>2023</v>
      </c>
      <c r="SO657" s="411">
        <v>2024</v>
      </c>
      <c r="SP657" s="411">
        <v>2022</v>
      </c>
      <c r="SQ657" s="411">
        <v>2023</v>
      </c>
      <c r="SR657" s="411">
        <v>2024</v>
      </c>
      <c r="SS657" s="411">
        <v>2022</v>
      </c>
      <c r="ST657" s="411">
        <v>2023</v>
      </c>
      <c r="SU657" s="411">
        <v>2024</v>
      </c>
      <c r="SV657" s="411">
        <v>2022</v>
      </c>
      <c r="SW657" s="411">
        <v>2023</v>
      </c>
      <c r="SX657" s="411">
        <v>2024</v>
      </c>
      <c r="SY657" s="411">
        <v>2022</v>
      </c>
      <c r="SZ657" s="411">
        <v>2023</v>
      </c>
      <c r="TA657" s="411">
        <v>2024</v>
      </c>
      <c r="TB657" s="411">
        <v>2022</v>
      </c>
      <c r="TC657" s="411">
        <v>2023</v>
      </c>
      <c r="TD657" s="411">
        <v>2024</v>
      </c>
      <c r="TE657" s="411">
        <v>2022</v>
      </c>
      <c r="TF657" s="411">
        <v>2023</v>
      </c>
      <c r="TG657" s="411">
        <v>2024</v>
      </c>
      <c r="TH657" s="411">
        <v>2022</v>
      </c>
      <c r="TI657" s="411">
        <v>2023</v>
      </c>
      <c r="TJ657" s="411">
        <v>2024</v>
      </c>
      <c r="TK657" s="411">
        <v>2022</v>
      </c>
      <c r="TL657" s="411">
        <v>2023</v>
      </c>
      <c r="TM657" s="411">
        <v>2024</v>
      </c>
      <c r="TN657" s="411">
        <v>2022</v>
      </c>
      <c r="TO657" s="411">
        <v>2023</v>
      </c>
      <c r="TP657" s="411">
        <v>2024</v>
      </c>
      <c r="TQ657" s="411">
        <v>2022</v>
      </c>
      <c r="TR657" s="411">
        <v>2023</v>
      </c>
      <c r="TS657" s="411">
        <v>2024</v>
      </c>
      <c r="TT657" s="411">
        <v>2022</v>
      </c>
      <c r="TU657" s="411">
        <v>2023</v>
      </c>
      <c r="TV657" s="411">
        <v>2024</v>
      </c>
      <c r="TW657" s="411">
        <v>2022</v>
      </c>
      <c r="TX657" s="411">
        <v>2023</v>
      </c>
      <c r="TY657" s="411">
        <v>2024</v>
      </c>
      <c r="TZ657" s="411">
        <v>2022</v>
      </c>
      <c r="UA657" s="411">
        <v>2023</v>
      </c>
      <c r="UB657" s="411">
        <v>2024</v>
      </c>
      <c r="UC657" s="411">
        <v>2022</v>
      </c>
      <c r="UD657" s="411">
        <v>2023</v>
      </c>
      <c r="UE657" s="411">
        <v>2024</v>
      </c>
      <c r="UF657" s="411">
        <v>2022</v>
      </c>
      <c r="UG657" s="411">
        <v>2023</v>
      </c>
      <c r="UH657" s="411">
        <v>2024</v>
      </c>
      <c r="UI657" s="411">
        <v>2022</v>
      </c>
      <c r="UJ657" s="411">
        <v>2023</v>
      </c>
      <c r="UK657" s="411">
        <v>2024</v>
      </c>
      <c r="UL657" s="411">
        <v>2022</v>
      </c>
      <c r="UM657" s="411">
        <v>2023</v>
      </c>
      <c r="UN657" s="411">
        <v>2024</v>
      </c>
      <c r="UO657" s="411">
        <v>2022</v>
      </c>
      <c r="UP657" s="411">
        <v>2023</v>
      </c>
      <c r="UQ657" s="411">
        <v>2024</v>
      </c>
      <c r="UR657" s="411">
        <v>2022</v>
      </c>
      <c r="US657" s="411">
        <v>2023</v>
      </c>
      <c r="UT657" s="411">
        <v>2024</v>
      </c>
      <c r="UU657" s="411">
        <v>2022</v>
      </c>
      <c r="UV657" s="411">
        <v>2023</v>
      </c>
      <c r="UW657" s="411">
        <v>2024</v>
      </c>
      <c r="UX657" s="411">
        <v>2022</v>
      </c>
      <c r="UY657" s="411">
        <v>2023</v>
      </c>
      <c r="UZ657" s="411">
        <v>2024</v>
      </c>
      <c r="VA657" s="411">
        <v>2022</v>
      </c>
      <c r="VB657" s="411">
        <v>2023</v>
      </c>
      <c r="VC657" s="411">
        <v>2024</v>
      </c>
      <c r="VD657" s="411">
        <v>2022</v>
      </c>
      <c r="VE657" s="411">
        <v>2023</v>
      </c>
      <c r="VF657" s="411">
        <v>2024</v>
      </c>
      <c r="VG657" s="411">
        <v>2022</v>
      </c>
      <c r="VH657" s="411">
        <v>2023</v>
      </c>
      <c r="VI657" s="411">
        <v>2024</v>
      </c>
      <c r="VJ657" s="411">
        <v>2022</v>
      </c>
      <c r="VK657" s="411">
        <v>2023</v>
      </c>
      <c r="VL657" s="411">
        <v>2024</v>
      </c>
      <c r="VM657" s="411">
        <v>2022</v>
      </c>
      <c r="VN657" s="411">
        <v>2023</v>
      </c>
      <c r="VO657" s="411">
        <v>2024</v>
      </c>
      <c r="VP657" s="411">
        <v>2022</v>
      </c>
      <c r="VQ657" s="411">
        <v>2023</v>
      </c>
      <c r="VR657" s="411">
        <v>2024</v>
      </c>
      <c r="VS657" s="411">
        <v>2022</v>
      </c>
      <c r="VT657" s="411">
        <v>2023</v>
      </c>
      <c r="VU657" s="411">
        <v>2024</v>
      </c>
      <c r="VV657" s="411">
        <v>2022</v>
      </c>
      <c r="VW657" s="411">
        <v>2023</v>
      </c>
      <c r="VX657" s="411">
        <v>2024</v>
      </c>
      <c r="VY657" s="411">
        <v>2022</v>
      </c>
      <c r="VZ657" s="411">
        <v>2023</v>
      </c>
      <c r="WA657" s="411">
        <v>2024</v>
      </c>
      <c r="WB657" s="411">
        <v>2022</v>
      </c>
      <c r="WC657" s="411">
        <v>2023</v>
      </c>
      <c r="WD657" s="411">
        <v>2024</v>
      </c>
      <c r="WE657" s="411">
        <v>2022</v>
      </c>
      <c r="WF657" s="411">
        <v>2023</v>
      </c>
      <c r="WG657" s="411">
        <v>2024</v>
      </c>
      <c r="WH657" s="411">
        <v>2022</v>
      </c>
      <c r="WI657" s="411">
        <v>2023</v>
      </c>
      <c r="WJ657" s="411">
        <v>2024</v>
      </c>
      <c r="WK657" s="411">
        <v>2022</v>
      </c>
      <c r="WL657" s="411">
        <v>2023</v>
      </c>
      <c r="WM657" s="411">
        <v>2024</v>
      </c>
      <c r="WN657" s="411">
        <v>2022</v>
      </c>
      <c r="WO657" s="411">
        <v>2023</v>
      </c>
      <c r="WP657" s="411">
        <v>2024</v>
      </c>
      <c r="WQ657" s="411">
        <v>2022</v>
      </c>
      <c r="WR657" s="411">
        <v>2023</v>
      </c>
      <c r="WS657" s="411">
        <v>2024</v>
      </c>
      <c r="WT657" s="411">
        <v>2022</v>
      </c>
      <c r="WU657" s="411">
        <v>2023</v>
      </c>
      <c r="WV657" s="411">
        <v>2024</v>
      </c>
      <c r="WW657" s="411">
        <v>2022</v>
      </c>
      <c r="WX657" s="411">
        <v>2023</v>
      </c>
      <c r="WY657" s="411">
        <v>2024</v>
      </c>
      <c r="WZ657" s="411">
        <v>2022</v>
      </c>
      <c r="XA657" s="411">
        <v>2023</v>
      </c>
      <c r="XB657" s="411">
        <v>2024</v>
      </c>
      <c r="XC657" s="411">
        <v>2022</v>
      </c>
      <c r="XD657" s="411">
        <v>2023</v>
      </c>
      <c r="XE657" s="411">
        <v>2024</v>
      </c>
      <c r="XF657" s="411">
        <v>2022</v>
      </c>
      <c r="XG657" s="411">
        <v>2023</v>
      </c>
      <c r="XH657" s="411">
        <v>2024</v>
      </c>
      <c r="XI657" s="411">
        <v>2022</v>
      </c>
      <c r="XJ657" s="411">
        <v>2023</v>
      </c>
      <c r="XK657" s="411">
        <v>2024</v>
      </c>
      <c r="XL657" s="411">
        <v>2022</v>
      </c>
      <c r="XM657" s="411">
        <v>2023</v>
      </c>
      <c r="XN657" s="411">
        <v>2024</v>
      </c>
      <c r="XO657" s="411">
        <v>2022</v>
      </c>
      <c r="XP657" s="411">
        <v>2023</v>
      </c>
      <c r="XQ657" s="411">
        <v>2024</v>
      </c>
      <c r="XR657" s="411">
        <v>2022</v>
      </c>
      <c r="XS657" s="411">
        <v>2023</v>
      </c>
      <c r="XT657" s="411">
        <v>2024</v>
      </c>
      <c r="XU657" s="411">
        <v>2022</v>
      </c>
      <c r="XV657" s="411">
        <v>2023</v>
      </c>
      <c r="XW657" s="411">
        <v>2024</v>
      </c>
      <c r="XX657" s="411">
        <v>2022</v>
      </c>
      <c r="XY657" s="411">
        <v>2023</v>
      </c>
      <c r="XZ657" s="411">
        <v>2024</v>
      </c>
      <c r="YA657" s="411">
        <v>2022</v>
      </c>
      <c r="YB657" s="411">
        <v>2023</v>
      </c>
      <c r="YC657" s="411">
        <v>2024</v>
      </c>
      <c r="YD657" s="411">
        <v>2022</v>
      </c>
      <c r="YE657" s="411">
        <v>2023</v>
      </c>
      <c r="YF657" s="411">
        <v>2024</v>
      </c>
      <c r="YG657" s="411">
        <v>2022</v>
      </c>
      <c r="YH657" s="411">
        <v>2023</v>
      </c>
      <c r="YI657" s="411">
        <v>2024</v>
      </c>
      <c r="YJ657" s="411">
        <v>2022</v>
      </c>
      <c r="YK657" s="411">
        <v>2023</v>
      </c>
      <c r="YL657" s="411">
        <v>2024</v>
      </c>
      <c r="YM657" s="411">
        <v>2022</v>
      </c>
      <c r="YN657" s="411">
        <v>2023</v>
      </c>
      <c r="YO657" s="411">
        <v>2024</v>
      </c>
      <c r="YP657" s="411">
        <v>2022</v>
      </c>
      <c r="YQ657" s="411">
        <v>2023</v>
      </c>
      <c r="YR657" s="411">
        <v>2024</v>
      </c>
      <c r="YS657" s="411">
        <v>2022</v>
      </c>
      <c r="YT657" s="411">
        <v>2023</v>
      </c>
      <c r="YU657" s="411">
        <v>2024</v>
      </c>
      <c r="YV657" s="411">
        <v>2022</v>
      </c>
      <c r="YW657" s="411">
        <v>2023</v>
      </c>
      <c r="YX657" s="411">
        <v>2024</v>
      </c>
      <c r="YY657" s="411">
        <v>2022</v>
      </c>
      <c r="YZ657" s="411">
        <v>2023</v>
      </c>
      <c r="ZA657" s="411">
        <v>2024</v>
      </c>
      <c r="ZB657" s="411">
        <v>2022</v>
      </c>
      <c r="ZC657" s="411">
        <v>2023</v>
      </c>
      <c r="ZD657" s="411">
        <v>2024</v>
      </c>
      <c r="ZE657" s="411">
        <v>2022</v>
      </c>
      <c r="ZF657" s="411">
        <v>2023</v>
      </c>
      <c r="ZG657" s="411">
        <v>2024</v>
      </c>
      <c r="ZH657" s="411">
        <v>2022</v>
      </c>
      <c r="ZI657" s="411">
        <v>2023</v>
      </c>
      <c r="ZJ657" s="411">
        <v>2024</v>
      </c>
      <c r="ZK657" s="411">
        <v>2022</v>
      </c>
      <c r="ZL657" s="411">
        <v>2023</v>
      </c>
      <c r="ZM657" s="411">
        <v>2024</v>
      </c>
      <c r="ZN657" s="411">
        <v>2022</v>
      </c>
      <c r="ZO657" s="411">
        <v>2023</v>
      </c>
      <c r="ZP657" s="411">
        <v>2024</v>
      </c>
      <c r="ZQ657" s="411">
        <v>2022</v>
      </c>
      <c r="ZR657" s="411">
        <v>2023</v>
      </c>
      <c r="ZS657" s="411">
        <v>2024</v>
      </c>
      <c r="ZT657" s="411">
        <v>2022</v>
      </c>
      <c r="ZU657" s="411">
        <v>2023</v>
      </c>
      <c r="ZV657" s="411">
        <v>2024</v>
      </c>
      <c r="ZW657" s="411">
        <v>2022</v>
      </c>
      <c r="ZX657" s="411">
        <v>2023</v>
      </c>
      <c r="ZY657" s="411">
        <v>2024</v>
      </c>
      <c r="ZZ657" s="411">
        <v>2022</v>
      </c>
      <c r="AAA657" s="411">
        <v>2023</v>
      </c>
      <c r="AAB657" s="411">
        <v>2024</v>
      </c>
      <c r="AAC657" s="411">
        <v>2022</v>
      </c>
      <c r="AAD657" s="411">
        <v>2023</v>
      </c>
      <c r="AAE657" s="411">
        <v>2024</v>
      </c>
      <c r="AAF657" s="411">
        <v>2022</v>
      </c>
      <c r="AAG657" s="411">
        <v>2023</v>
      </c>
      <c r="AAH657" s="411">
        <v>2024</v>
      </c>
      <c r="AAI657" s="411">
        <v>2022</v>
      </c>
      <c r="AAJ657" s="411">
        <v>2023</v>
      </c>
      <c r="AAK657" s="411">
        <v>2024</v>
      </c>
      <c r="AAL657" s="411">
        <v>2022</v>
      </c>
      <c r="AAM657" s="411">
        <v>2023</v>
      </c>
      <c r="AAN657" s="411">
        <v>2024</v>
      </c>
      <c r="AAO657" s="411">
        <v>2022</v>
      </c>
      <c r="AAP657" s="411">
        <v>2023</v>
      </c>
      <c r="AAQ657" s="411">
        <v>2024</v>
      </c>
      <c r="AAR657" s="411">
        <v>2022</v>
      </c>
      <c r="AAS657" s="411">
        <v>2023</v>
      </c>
      <c r="AAT657" s="411">
        <v>2024</v>
      </c>
      <c r="AAU657" s="411">
        <v>2022</v>
      </c>
      <c r="AAV657" s="411">
        <v>2023</v>
      </c>
      <c r="AAW657" s="411">
        <v>2024</v>
      </c>
      <c r="AAX657" s="411">
        <v>2022</v>
      </c>
      <c r="AAY657" s="411">
        <v>2023</v>
      </c>
      <c r="AAZ657" s="411">
        <v>2024</v>
      </c>
      <c r="ABA657" s="411">
        <v>2022</v>
      </c>
      <c r="ABB657" s="411">
        <v>2023</v>
      </c>
      <c r="ABC657" s="411">
        <v>2024</v>
      </c>
      <c r="ABD657" s="411">
        <v>2022</v>
      </c>
      <c r="ABE657" s="411">
        <v>2023</v>
      </c>
      <c r="ABF657" s="411">
        <v>2024</v>
      </c>
      <c r="ABG657" s="411">
        <v>2022</v>
      </c>
      <c r="ABH657" s="411">
        <v>2023</v>
      </c>
      <c r="ABI657" s="411">
        <v>2024</v>
      </c>
      <c r="ABJ657" s="411">
        <v>2022</v>
      </c>
      <c r="ABK657" s="411">
        <v>2023</v>
      </c>
      <c r="ABL657" s="411">
        <v>2024</v>
      </c>
      <c r="ABM657" s="411">
        <v>2022</v>
      </c>
      <c r="ABN657" s="411">
        <v>2023</v>
      </c>
      <c r="ABO657" s="411">
        <v>2024</v>
      </c>
      <c r="ABP657" s="411">
        <v>2022</v>
      </c>
      <c r="ABQ657" s="411">
        <v>2023</v>
      </c>
      <c r="ABR657" s="411">
        <v>2024</v>
      </c>
      <c r="ABS657" s="411">
        <v>2022</v>
      </c>
      <c r="ABT657" s="411">
        <v>2023</v>
      </c>
      <c r="ABU657" s="411">
        <v>2024</v>
      </c>
      <c r="ABV657" s="411">
        <v>2022</v>
      </c>
      <c r="ABW657" s="411">
        <v>2023</v>
      </c>
      <c r="ABX657" s="411">
        <v>2024</v>
      </c>
      <c r="ABY657" s="411">
        <v>2022</v>
      </c>
      <c r="ABZ657" s="411">
        <v>2023</v>
      </c>
      <c r="ACA657" s="411">
        <v>2024</v>
      </c>
      <c r="ACB657" s="411">
        <v>2022</v>
      </c>
      <c r="ACC657" s="411">
        <v>2023</v>
      </c>
      <c r="ACD657" s="411">
        <v>2024</v>
      </c>
      <c r="ACE657" s="411">
        <v>2022</v>
      </c>
      <c r="ACF657" s="411">
        <v>2023</v>
      </c>
      <c r="ACG657" s="411">
        <v>2024</v>
      </c>
      <c r="ACH657" s="411">
        <v>2022</v>
      </c>
      <c r="ACI657" s="411">
        <v>2023</v>
      </c>
      <c r="ACJ657" s="411">
        <v>2024</v>
      </c>
      <c r="ACK657" s="411">
        <v>2022</v>
      </c>
      <c r="ACL657" s="411">
        <v>2023</v>
      </c>
      <c r="ACM657" s="411">
        <v>2024</v>
      </c>
      <c r="ACN657" s="411">
        <v>2022</v>
      </c>
      <c r="ACO657" s="411">
        <v>2023</v>
      </c>
      <c r="ACP657" s="411">
        <v>2024</v>
      </c>
      <c r="ACQ657" s="411">
        <v>2022</v>
      </c>
      <c r="ACR657" s="411">
        <v>2023</v>
      </c>
      <c r="ACS657" s="411">
        <v>2024</v>
      </c>
      <c r="ACT657" s="411">
        <v>2022</v>
      </c>
      <c r="ACU657" s="411">
        <v>2023</v>
      </c>
      <c r="ACV657" s="411">
        <v>2024</v>
      </c>
      <c r="ACW657" s="411">
        <v>2022</v>
      </c>
      <c r="ACX657" s="411">
        <v>2023</v>
      </c>
      <c r="ACY657" s="411">
        <v>2024</v>
      </c>
      <c r="ACZ657" s="411">
        <v>2022</v>
      </c>
      <c r="ADA657" s="411">
        <v>2023</v>
      </c>
      <c r="ADB657" s="411">
        <v>2024</v>
      </c>
      <c r="ADC657" s="411">
        <v>2022</v>
      </c>
      <c r="ADD657" s="411">
        <v>2023</v>
      </c>
      <c r="ADE657" s="411">
        <v>2024</v>
      </c>
      <c r="ADF657" s="411">
        <v>2022</v>
      </c>
      <c r="ADG657" s="411">
        <v>2023</v>
      </c>
      <c r="ADH657" s="411">
        <v>2024</v>
      </c>
      <c r="ADI657" s="411">
        <v>2022</v>
      </c>
      <c r="ADJ657" s="411">
        <v>2023</v>
      </c>
      <c r="ADK657" s="411">
        <v>2024</v>
      </c>
      <c r="ADL657" s="411">
        <v>2022</v>
      </c>
      <c r="ADM657" s="411">
        <v>2023</v>
      </c>
      <c r="ADN657" s="411">
        <v>2024</v>
      </c>
      <c r="ADO657" s="411">
        <v>2022</v>
      </c>
      <c r="ADP657" s="411">
        <v>2023</v>
      </c>
      <c r="ADQ657" s="411">
        <v>2024</v>
      </c>
      <c r="ADR657" s="411">
        <v>2022</v>
      </c>
      <c r="ADS657" s="411">
        <v>2023</v>
      </c>
      <c r="ADT657" s="411">
        <v>2024</v>
      </c>
      <c r="ADU657" s="411">
        <v>2022</v>
      </c>
      <c r="ADV657" s="411">
        <v>2023</v>
      </c>
      <c r="ADW657" s="411">
        <v>2024</v>
      </c>
      <c r="ADX657" s="411">
        <v>2022</v>
      </c>
      <c r="ADY657" s="411">
        <v>2023</v>
      </c>
      <c r="ADZ657" s="411">
        <v>2024</v>
      </c>
      <c r="AEA657" s="411">
        <v>2022</v>
      </c>
      <c r="AEB657" s="411">
        <v>2023</v>
      </c>
      <c r="AEC657" s="411">
        <v>2024</v>
      </c>
      <c r="AED657" s="411">
        <v>2022</v>
      </c>
      <c r="AEE657" s="411">
        <v>2023</v>
      </c>
      <c r="AEF657" s="411">
        <v>2024</v>
      </c>
      <c r="AEG657" s="411">
        <v>2022</v>
      </c>
      <c r="AEH657" s="411">
        <v>2023</v>
      </c>
      <c r="AEI657" s="411">
        <v>2024</v>
      </c>
      <c r="AEJ657" s="411">
        <v>2022</v>
      </c>
      <c r="AEK657" s="411">
        <v>2023</v>
      </c>
      <c r="AEL657" s="411">
        <v>2024</v>
      </c>
      <c r="AEM657" s="411">
        <v>2022</v>
      </c>
      <c r="AEN657" s="411">
        <v>2023</v>
      </c>
      <c r="AEO657" s="411">
        <v>2024</v>
      </c>
      <c r="AEP657" s="411">
        <v>2022</v>
      </c>
      <c r="AEQ657" s="411">
        <v>2023</v>
      </c>
      <c r="AER657" s="411">
        <v>2024</v>
      </c>
      <c r="AES657" s="411">
        <v>2022</v>
      </c>
      <c r="AET657" s="411">
        <v>2023</v>
      </c>
      <c r="AEU657" s="411">
        <v>2024</v>
      </c>
      <c r="AEV657" s="411">
        <v>2022</v>
      </c>
      <c r="AEW657" s="411">
        <v>2023</v>
      </c>
      <c r="AEX657" s="411">
        <v>2024</v>
      </c>
      <c r="AEY657" s="411">
        <v>2022</v>
      </c>
      <c r="AEZ657" s="411">
        <v>2023</v>
      </c>
      <c r="AFA657" s="411">
        <v>2024</v>
      </c>
      <c r="AFB657" s="411">
        <v>2022</v>
      </c>
      <c r="AFC657" s="411">
        <v>2023</v>
      </c>
      <c r="AFD657" s="411">
        <v>2024</v>
      </c>
      <c r="AFE657" s="411">
        <v>2022</v>
      </c>
      <c r="AFF657" s="411">
        <v>2023</v>
      </c>
      <c r="AFG657" s="411">
        <v>2024</v>
      </c>
      <c r="AFH657" s="411">
        <v>2022</v>
      </c>
      <c r="AFI657" s="411">
        <v>2023</v>
      </c>
      <c r="AFJ657" s="411">
        <v>2024</v>
      </c>
      <c r="AFK657" s="411">
        <v>2022</v>
      </c>
      <c r="AFL657" s="411">
        <v>2023</v>
      </c>
      <c r="AFM657" s="411">
        <v>2024</v>
      </c>
      <c r="AFN657" s="411">
        <v>2022</v>
      </c>
      <c r="AFO657" s="411">
        <v>2023</v>
      </c>
      <c r="AFP657" s="411">
        <v>2024</v>
      </c>
      <c r="AFQ657" s="411">
        <v>2022</v>
      </c>
      <c r="AFR657" s="411">
        <v>2023</v>
      </c>
      <c r="AFS657" s="411">
        <v>2024</v>
      </c>
      <c r="AFT657" s="411">
        <v>2022</v>
      </c>
      <c r="AFU657" s="411">
        <v>2023</v>
      </c>
      <c r="AFV657" s="411">
        <v>2024</v>
      </c>
      <c r="AFW657" s="411">
        <v>2022</v>
      </c>
      <c r="AFX657" s="411">
        <v>2023</v>
      </c>
      <c r="AFY657" s="411">
        <v>2024</v>
      </c>
      <c r="AFZ657" s="411">
        <v>2022</v>
      </c>
      <c r="AGA657" s="411">
        <v>2023</v>
      </c>
      <c r="AGB657" s="411">
        <v>2024</v>
      </c>
      <c r="AGC657" s="411">
        <v>2022</v>
      </c>
      <c r="AGD657" s="411">
        <v>2023</v>
      </c>
      <c r="AGE657" s="411">
        <v>2024</v>
      </c>
      <c r="AGF657" s="411">
        <v>2022</v>
      </c>
      <c r="AGG657" s="411">
        <v>2023</v>
      </c>
      <c r="AGH657" s="411">
        <v>2024</v>
      </c>
      <c r="AGI657" s="411">
        <v>2022</v>
      </c>
      <c r="AGJ657" s="411">
        <v>2023</v>
      </c>
      <c r="AGK657" s="411">
        <v>2024</v>
      </c>
      <c r="AGL657" s="411">
        <v>2022</v>
      </c>
      <c r="AGM657" s="411">
        <v>2023</v>
      </c>
      <c r="AGN657" s="411">
        <v>2024</v>
      </c>
      <c r="AGO657" s="411">
        <v>2022</v>
      </c>
      <c r="AGP657" s="411">
        <v>2023</v>
      </c>
      <c r="AGQ657" s="411">
        <v>2024</v>
      </c>
      <c r="AGR657" s="411">
        <v>2022</v>
      </c>
      <c r="AGS657" s="411">
        <v>2023</v>
      </c>
      <c r="AGT657" s="411">
        <v>2024</v>
      </c>
      <c r="AGU657" s="411">
        <v>2022</v>
      </c>
      <c r="AGV657" s="411">
        <v>2023</v>
      </c>
      <c r="AGW657" s="411">
        <v>2024</v>
      </c>
      <c r="AGX657" s="411">
        <v>2022</v>
      </c>
      <c r="AGY657" s="411">
        <v>2023</v>
      </c>
      <c r="AGZ657" s="411">
        <v>2024</v>
      </c>
      <c r="AHA657" s="411">
        <v>2022</v>
      </c>
      <c r="AHB657" s="411">
        <v>2023</v>
      </c>
      <c r="AHC657" s="411">
        <v>2024</v>
      </c>
      <c r="AHD657" s="411">
        <v>2022</v>
      </c>
      <c r="AHE657" s="411">
        <v>2023</v>
      </c>
      <c r="AHF657" s="411">
        <v>2024</v>
      </c>
      <c r="AHG657" s="411">
        <v>2022</v>
      </c>
      <c r="AHH657" s="411">
        <v>2023</v>
      </c>
      <c r="AHI657" s="411">
        <v>2024</v>
      </c>
      <c r="AHJ657" s="411">
        <v>2022</v>
      </c>
      <c r="AHK657" s="411">
        <v>2023</v>
      </c>
      <c r="AHL657" s="411">
        <v>2024</v>
      </c>
      <c r="AHM657" s="411">
        <v>2022</v>
      </c>
      <c r="AHN657" s="411">
        <v>2023</v>
      </c>
      <c r="AHO657" s="411">
        <v>2024</v>
      </c>
      <c r="AHP657" s="411">
        <v>2022</v>
      </c>
      <c r="AHQ657" s="411">
        <v>2023</v>
      </c>
      <c r="AHR657" s="411">
        <v>2024</v>
      </c>
      <c r="AHS657" s="411">
        <v>2022</v>
      </c>
      <c r="AHT657" s="411">
        <v>2023</v>
      </c>
      <c r="AHU657" s="411">
        <v>2024</v>
      </c>
      <c r="AHV657" s="411">
        <v>2022</v>
      </c>
      <c r="AHW657" s="411">
        <v>2023</v>
      </c>
      <c r="AHX657" s="411">
        <v>2024</v>
      </c>
      <c r="AHY657" s="411">
        <v>2022</v>
      </c>
      <c r="AHZ657" s="411">
        <v>2023</v>
      </c>
      <c r="AIA657" s="411">
        <v>2024</v>
      </c>
      <c r="AIB657" s="411">
        <v>2022</v>
      </c>
      <c r="AIC657" s="411">
        <v>2023</v>
      </c>
      <c r="AID657" s="411">
        <v>2024</v>
      </c>
      <c r="AIE657" s="411">
        <v>2022</v>
      </c>
      <c r="AIF657" s="411">
        <v>2023</v>
      </c>
      <c r="AIG657" s="411">
        <v>2024</v>
      </c>
      <c r="AIH657" s="411">
        <v>2022</v>
      </c>
      <c r="AII657" s="411">
        <v>2023</v>
      </c>
      <c r="AIJ657" s="411">
        <v>2024</v>
      </c>
      <c r="AIK657" s="411">
        <v>2022</v>
      </c>
      <c r="AIL657" s="411">
        <v>2023</v>
      </c>
      <c r="AIM657" s="411">
        <v>2024</v>
      </c>
      <c r="AIN657" s="411">
        <v>2022</v>
      </c>
      <c r="AIO657" s="411">
        <v>2023</v>
      </c>
      <c r="AIP657" s="411">
        <v>2024</v>
      </c>
      <c r="AIQ657" s="411">
        <v>2022</v>
      </c>
      <c r="AIR657" s="411">
        <v>2023</v>
      </c>
      <c r="AIS657" s="411">
        <v>2024</v>
      </c>
      <c r="AIT657" s="411">
        <v>2022</v>
      </c>
      <c r="AIU657" s="411">
        <v>2023</v>
      </c>
      <c r="AIV657" s="411">
        <v>2024</v>
      </c>
      <c r="AIW657" s="411">
        <v>2022</v>
      </c>
      <c r="AIX657" s="411">
        <v>2023</v>
      </c>
      <c r="AIY657" s="411">
        <v>2024</v>
      </c>
      <c r="AIZ657" s="411">
        <v>2022</v>
      </c>
      <c r="AJA657" s="411">
        <v>2023</v>
      </c>
      <c r="AJB657" s="411">
        <v>2024</v>
      </c>
      <c r="AJC657" s="411">
        <v>2022</v>
      </c>
      <c r="AJD657" s="411">
        <v>2023</v>
      </c>
      <c r="AJE657" s="411">
        <v>2024</v>
      </c>
      <c r="AJF657" s="411">
        <v>2022</v>
      </c>
      <c r="AJG657" s="411">
        <v>2023</v>
      </c>
      <c r="AJH657" s="411">
        <v>2024</v>
      </c>
      <c r="AJI657" s="411">
        <v>2022</v>
      </c>
      <c r="AJJ657" s="411">
        <v>2023</v>
      </c>
      <c r="AJK657" s="411">
        <v>2024</v>
      </c>
      <c r="AJL657" s="411">
        <v>2022</v>
      </c>
      <c r="AJM657" s="411">
        <v>2023</v>
      </c>
      <c r="AJN657" s="411">
        <v>2024</v>
      </c>
      <c r="AJO657" s="411">
        <v>2022</v>
      </c>
      <c r="AJP657" s="411">
        <v>2023</v>
      </c>
      <c r="AJQ657" s="411">
        <v>2024</v>
      </c>
      <c r="AJR657" s="411">
        <v>2022</v>
      </c>
      <c r="AJS657" s="411">
        <v>2023</v>
      </c>
      <c r="AJT657" s="411">
        <v>2024</v>
      </c>
      <c r="AJU657" s="411">
        <v>2022</v>
      </c>
      <c r="AJV657" s="411">
        <v>2023</v>
      </c>
      <c r="AJW657" s="411">
        <v>2024</v>
      </c>
      <c r="AJX657" s="411">
        <v>2022</v>
      </c>
      <c r="AJY657" s="411">
        <v>2023</v>
      </c>
      <c r="AJZ657" s="411">
        <v>2024</v>
      </c>
      <c r="AKA657" s="411">
        <v>2022</v>
      </c>
      <c r="AKB657" s="411">
        <v>2023</v>
      </c>
      <c r="AKC657" s="411">
        <v>2024</v>
      </c>
      <c r="AKD657" s="411">
        <v>2022</v>
      </c>
      <c r="AKE657" s="411">
        <v>2023</v>
      </c>
      <c r="AKF657" s="411">
        <v>2024</v>
      </c>
      <c r="AKG657" s="411">
        <v>2022</v>
      </c>
      <c r="AKH657" s="411">
        <v>2023</v>
      </c>
      <c r="AKI657" s="411">
        <v>2024</v>
      </c>
      <c r="AKJ657" s="411">
        <v>2022</v>
      </c>
      <c r="AKK657" s="411">
        <v>2023</v>
      </c>
      <c r="AKL657" s="411">
        <v>2024</v>
      </c>
      <c r="AKM657" s="411">
        <v>2022</v>
      </c>
      <c r="AKN657" s="411">
        <v>2023</v>
      </c>
      <c r="AKO657" s="411">
        <v>2024</v>
      </c>
      <c r="AKP657" s="411">
        <v>2022</v>
      </c>
      <c r="AKQ657" s="411">
        <v>2023</v>
      </c>
      <c r="AKR657" s="411">
        <v>2024</v>
      </c>
      <c r="AKS657" s="411">
        <v>2022</v>
      </c>
      <c r="AKT657" s="411">
        <v>2023</v>
      </c>
      <c r="AKU657" s="411">
        <v>2024</v>
      </c>
      <c r="AKV657" s="411">
        <v>2022</v>
      </c>
      <c r="AKW657" s="411">
        <v>2023</v>
      </c>
      <c r="AKX657" s="411">
        <v>2024</v>
      </c>
      <c r="AKY657" s="411">
        <v>2022</v>
      </c>
      <c r="AKZ657" s="411">
        <v>2023</v>
      </c>
      <c r="ALA657" s="411">
        <v>2024</v>
      </c>
      <c r="ALB657" s="411">
        <v>2022</v>
      </c>
      <c r="ALC657" s="411">
        <v>2023</v>
      </c>
      <c r="ALD657" s="411">
        <v>2024</v>
      </c>
      <c r="ALE657" s="411">
        <v>2022</v>
      </c>
      <c r="ALF657" s="411">
        <v>2023</v>
      </c>
      <c r="ALG657" s="411">
        <v>2024</v>
      </c>
      <c r="ALH657" s="411">
        <v>2022</v>
      </c>
      <c r="ALI657" s="411">
        <v>2023</v>
      </c>
      <c r="ALJ657" s="411">
        <v>2024</v>
      </c>
      <c r="ALK657" s="411">
        <v>2022</v>
      </c>
      <c r="ALL657" s="411">
        <v>2023</v>
      </c>
      <c r="ALM657" s="411">
        <v>2024</v>
      </c>
      <c r="ALN657" s="411">
        <v>2022</v>
      </c>
      <c r="ALO657" s="411">
        <v>2023</v>
      </c>
      <c r="ALP657" s="411">
        <v>2024</v>
      </c>
      <c r="ALQ657" s="411">
        <v>2022</v>
      </c>
      <c r="ALR657" s="411">
        <v>2023</v>
      </c>
      <c r="ALS657" s="411">
        <v>2024</v>
      </c>
      <c r="ALT657" s="411">
        <v>2022</v>
      </c>
      <c r="ALU657" s="411">
        <v>2023</v>
      </c>
      <c r="ALV657" s="411">
        <v>2024</v>
      </c>
      <c r="ALW657" s="411">
        <v>2022</v>
      </c>
      <c r="ALX657" s="411">
        <v>2023</v>
      </c>
      <c r="ALY657" s="411">
        <v>2024</v>
      </c>
      <c r="ALZ657" s="411">
        <v>2022</v>
      </c>
      <c r="AMA657" s="411">
        <v>2023</v>
      </c>
      <c r="AMB657" s="411">
        <v>2024</v>
      </c>
      <c r="AMC657" s="411">
        <v>2022</v>
      </c>
      <c r="AMD657" s="411">
        <v>2023</v>
      </c>
      <c r="AME657" s="411">
        <v>2024</v>
      </c>
      <c r="AMF657" s="411">
        <v>2022</v>
      </c>
      <c r="AMG657" s="411">
        <v>2023</v>
      </c>
      <c r="AMH657" s="411">
        <v>2024</v>
      </c>
      <c r="AMI657" s="411">
        <v>2022</v>
      </c>
      <c r="AMJ657" s="411">
        <v>2023</v>
      </c>
      <c r="AMK657" s="411">
        <v>2024</v>
      </c>
      <c r="AML657" s="411">
        <v>2022</v>
      </c>
      <c r="AMM657" s="411">
        <v>2023</v>
      </c>
      <c r="AMN657" s="411">
        <v>2024</v>
      </c>
      <c r="AMO657" s="411">
        <v>2022</v>
      </c>
      <c r="AMP657" s="411">
        <v>2023</v>
      </c>
      <c r="AMQ657" s="411">
        <v>2024</v>
      </c>
      <c r="AMR657" s="411">
        <v>2022</v>
      </c>
      <c r="AMS657" s="411">
        <v>2023</v>
      </c>
      <c r="AMT657" s="411">
        <v>2024</v>
      </c>
      <c r="AMU657" s="411">
        <v>2022</v>
      </c>
      <c r="AMV657" s="411">
        <v>2023</v>
      </c>
      <c r="AMW657" s="411">
        <v>2024</v>
      </c>
      <c r="AMX657" s="411">
        <v>2022</v>
      </c>
      <c r="AMY657" s="411">
        <v>2023</v>
      </c>
      <c r="AMZ657" s="411">
        <v>2024</v>
      </c>
      <c r="ANA657" s="411">
        <v>2022</v>
      </c>
      <c r="ANB657" s="411">
        <v>2023</v>
      </c>
      <c r="ANC657" s="411">
        <v>2024</v>
      </c>
      <c r="AND657" s="411">
        <v>2022</v>
      </c>
      <c r="ANE657" s="411">
        <v>2023</v>
      </c>
      <c r="ANF657" s="411">
        <v>2024</v>
      </c>
      <c r="ANG657" s="411">
        <v>2022</v>
      </c>
      <c r="ANH657" s="411">
        <v>2023</v>
      </c>
      <c r="ANI657" s="411">
        <v>2024</v>
      </c>
      <c r="ANJ657" s="411">
        <v>2022</v>
      </c>
      <c r="ANK657" s="411">
        <v>2023</v>
      </c>
      <c r="ANL657" s="411">
        <v>2024</v>
      </c>
      <c r="ANM657" s="411">
        <v>2022</v>
      </c>
      <c r="ANN657" s="411">
        <v>2023</v>
      </c>
      <c r="ANO657" s="411">
        <v>2024</v>
      </c>
      <c r="ANP657" s="411">
        <v>2022</v>
      </c>
      <c r="ANQ657" s="411">
        <v>2023</v>
      </c>
      <c r="ANR657" s="411">
        <v>2024</v>
      </c>
      <c r="ANS657" s="411">
        <v>2022</v>
      </c>
      <c r="ANT657" s="411">
        <v>2023</v>
      </c>
      <c r="ANU657" s="411">
        <v>2024</v>
      </c>
      <c r="ANV657" s="411">
        <v>2022</v>
      </c>
      <c r="ANW657" s="411">
        <v>2023</v>
      </c>
      <c r="ANX657" s="411">
        <v>2024</v>
      </c>
      <c r="ANY657" s="411">
        <v>2022</v>
      </c>
      <c r="ANZ657" s="411">
        <v>2023</v>
      </c>
      <c r="AOA657" s="411">
        <v>2024</v>
      </c>
      <c r="AOB657" s="411">
        <v>2022</v>
      </c>
      <c r="AOC657" s="411">
        <v>2023</v>
      </c>
      <c r="AOD657" s="411">
        <v>2024</v>
      </c>
      <c r="AOE657" s="411">
        <v>2022</v>
      </c>
      <c r="AOF657" s="411">
        <v>2023</v>
      </c>
      <c r="AOG657" s="411">
        <v>2024</v>
      </c>
      <c r="AOH657" s="411">
        <v>2022</v>
      </c>
      <c r="AOI657" s="411">
        <v>2023</v>
      </c>
      <c r="AOJ657" s="411">
        <v>2024</v>
      </c>
      <c r="AOK657" s="411">
        <v>2022</v>
      </c>
      <c r="AOL657" s="411">
        <v>2023</v>
      </c>
      <c r="AOM657" s="411">
        <v>2024</v>
      </c>
      <c r="AON657" s="411">
        <v>2022</v>
      </c>
      <c r="AOO657" s="411">
        <v>2023</v>
      </c>
      <c r="AOP657" s="411">
        <v>2024</v>
      </c>
      <c r="AOQ657" s="411">
        <v>2022</v>
      </c>
      <c r="AOR657" s="411">
        <v>2023</v>
      </c>
      <c r="AOS657" s="411">
        <v>2024</v>
      </c>
      <c r="AOT657" s="411">
        <v>2022</v>
      </c>
      <c r="AOU657" s="411">
        <v>2023</v>
      </c>
      <c r="AOV657" s="411">
        <v>2024</v>
      </c>
      <c r="AOW657" s="411">
        <v>2022</v>
      </c>
      <c r="AOX657" s="411">
        <v>2023</v>
      </c>
      <c r="AOY657" s="411">
        <v>2024</v>
      </c>
      <c r="AOZ657" s="411">
        <v>2022</v>
      </c>
      <c r="APA657" s="411">
        <v>2023</v>
      </c>
      <c r="APB657" s="411">
        <v>2024</v>
      </c>
      <c r="APC657" s="411">
        <v>2022</v>
      </c>
      <c r="APD657" s="411">
        <v>2023</v>
      </c>
      <c r="APE657" s="411">
        <v>2024</v>
      </c>
      <c r="APF657" s="411">
        <v>2022</v>
      </c>
      <c r="APG657" s="411">
        <v>2023</v>
      </c>
      <c r="APH657" s="411">
        <v>2024</v>
      </c>
      <c r="API657" s="411">
        <v>2022</v>
      </c>
      <c r="APJ657" s="411">
        <v>2023</v>
      </c>
      <c r="APK657" s="411">
        <v>2024</v>
      </c>
      <c r="APL657" s="411">
        <v>2022</v>
      </c>
      <c r="APM657" s="411">
        <v>2023</v>
      </c>
      <c r="APN657" s="411">
        <v>2024</v>
      </c>
      <c r="APO657" s="411">
        <v>2022</v>
      </c>
      <c r="APP657" s="411">
        <v>2023</v>
      </c>
      <c r="APQ657" s="411">
        <v>2024</v>
      </c>
      <c r="APR657" s="411">
        <v>2022</v>
      </c>
      <c r="APS657" s="411">
        <v>2023</v>
      </c>
      <c r="APT657" s="411">
        <v>2024</v>
      </c>
      <c r="APU657" s="411">
        <v>2022</v>
      </c>
      <c r="APV657" s="411">
        <v>2023</v>
      </c>
      <c r="APW657" s="411">
        <v>2024</v>
      </c>
      <c r="APX657" s="411">
        <v>2022</v>
      </c>
      <c r="APY657" s="411">
        <v>2023</v>
      </c>
      <c r="APZ657" s="411">
        <v>2024</v>
      </c>
      <c r="AQA657" s="411">
        <v>2022</v>
      </c>
      <c r="AQB657" s="411">
        <v>2023</v>
      </c>
      <c r="AQC657" s="411">
        <v>2024</v>
      </c>
      <c r="AQD657" s="411">
        <v>2022</v>
      </c>
      <c r="AQE657" s="411">
        <v>2023</v>
      </c>
      <c r="AQF657" s="411">
        <v>2024</v>
      </c>
      <c r="AQG657" s="411">
        <v>2022</v>
      </c>
      <c r="AQH657" s="411">
        <v>2023</v>
      </c>
      <c r="AQI657" s="411">
        <v>2024</v>
      </c>
      <c r="AQJ657" s="411">
        <v>2022</v>
      </c>
      <c r="AQK657" s="411">
        <v>2023</v>
      </c>
      <c r="AQL657" s="411">
        <v>2024</v>
      </c>
      <c r="AQM657" s="411">
        <v>2022</v>
      </c>
      <c r="AQN657" s="411">
        <v>2023</v>
      </c>
      <c r="AQO657" s="411">
        <v>2024</v>
      </c>
      <c r="AQP657" s="411">
        <v>2022</v>
      </c>
      <c r="AQQ657" s="411">
        <v>2023</v>
      </c>
      <c r="AQR657" s="411">
        <v>2024</v>
      </c>
      <c r="AQS657" s="411">
        <v>2022</v>
      </c>
      <c r="AQT657" s="411">
        <v>2023</v>
      </c>
      <c r="AQU657" s="411">
        <v>2024</v>
      </c>
      <c r="AQV657" s="411">
        <v>2022</v>
      </c>
      <c r="AQW657" s="411">
        <v>2023</v>
      </c>
      <c r="AQX657" s="411">
        <v>2024</v>
      </c>
      <c r="AQY657" s="411">
        <v>2022</v>
      </c>
      <c r="AQZ657" s="411">
        <v>2023</v>
      </c>
      <c r="ARA657" s="411">
        <v>2024</v>
      </c>
      <c r="ARB657" s="411">
        <v>2022</v>
      </c>
      <c r="ARC657" s="411">
        <v>2023</v>
      </c>
      <c r="ARD657" s="411">
        <v>2024</v>
      </c>
      <c r="ARE657" s="411">
        <v>2022</v>
      </c>
      <c r="ARF657" s="411">
        <v>2023</v>
      </c>
      <c r="ARG657" s="411">
        <v>2024</v>
      </c>
      <c r="ARH657" s="411">
        <v>2022</v>
      </c>
      <c r="ARI657" s="411">
        <v>2023</v>
      </c>
      <c r="ARJ657" s="411">
        <v>2024</v>
      </c>
      <c r="ARK657" s="411">
        <v>2022</v>
      </c>
      <c r="ARL657" s="411">
        <v>2023</v>
      </c>
      <c r="ARM657" s="411">
        <v>2024</v>
      </c>
      <c r="ARN657" s="411">
        <v>2022</v>
      </c>
      <c r="ARO657" s="411">
        <v>2023</v>
      </c>
      <c r="ARP657" s="411">
        <v>2024</v>
      </c>
      <c r="ARQ657" s="411">
        <v>2022</v>
      </c>
      <c r="ARR657" s="411">
        <v>2023</v>
      </c>
      <c r="ARS657" s="411">
        <v>2024</v>
      </c>
      <c r="ART657" s="411">
        <v>2022</v>
      </c>
      <c r="ARU657" s="411">
        <v>2023</v>
      </c>
      <c r="ARV657" s="411">
        <v>2024</v>
      </c>
      <c r="ARW657" s="411">
        <v>2022</v>
      </c>
      <c r="ARX657" s="411">
        <v>2023</v>
      </c>
      <c r="ARY657" s="411">
        <v>2024</v>
      </c>
      <c r="ARZ657" s="411">
        <v>2022</v>
      </c>
      <c r="ASA657" s="411">
        <v>2023</v>
      </c>
      <c r="ASB657" s="411">
        <v>2024</v>
      </c>
      <c r="ASC657" s="411">
        <v>2022</v>
      </c>
      <c r="ASD657" s="411">
        <v>2023</v>
      </c>
      <c r="ASE657" s="411">
        <v>2024</v>
      </c>
      <c r="ASF657" s="411">
        <v>2022</v>
      </c>
      <c r="ASG657" s="411">
        <v>2023</v>
      </c>
      <c r="ASH657" s="411">
        <v>2024</v>
      </c>
      <c r="ASI657" s="411">
        <v>2022</v>
      </c>
      <c r="ASJ657" s="411">
        <v>2023</v>
      </c>
      <c r="ASK657" s="411">
        <v>2024</v>
      </c>
      <c r="ASL657" s="411">
        <v>2022</v>
      </c>
      <c r="ASM657" s="411">
        <v>2023</v>
      </c>
      <c r="ASN657" s="411">
        <v>2024</v>
      </c>
      <c r="ASO657" s="411">
        <v>2022</v>
      </c>
      <c r="ASP657" s="411">
        <v>2023</v>
      </c>
      <c r="ASQ657" s="411">
        <v>2024</v>
      </c>
      <c r="ASR657" s="411">
        <v>2022</v>
      </c>
      <c r="ASS657" s="411">
        <v>2023</v>
      </c>
      <c r="AST657" s="411">
        <v>2024</v>
      </c>
      <c r="ASU657" s="411">
        <v>2022</v>
      </c>
      <c r="ASV657" s="411">
        <v>2023</v>
      </c>
      <c r="ASW657" s="411">
        <v>2024</v>
      </c>
      <c r="ASX657" s="411">
        <v>2022</v>
      </c>
      <c r="ASY657" s="411">
        <v>2023</v>
      </c>
      <c r="ASZ657" s="411">
        <v>2024</v>
      </c>
      <c r="ATA657" s="411">
        <v>2022</v>
      </c>
      <c r="ATB657" s="411">
        <v>2023</v>
      </c>
      <c r="ATC657" s="411">
        <v>2024</v>
      </c>
      <c r="ATD657" s="411">
        <v>2022</v>
      </c>
      <c r="ATE657" s="411">
        <v>2023</v>
      </c>
      <c r="ATF657" s="411">
        <v>2024</v>
      </c>
      <c r="ATG657" s="411">
        <v>2022</v>
      </c>
      <c r="ATH657" s="411">
        <v>2023</v>
      </c>
      <c r="ATI657" s="411">
        <v>2024</v>
      </c>
      <c r="ATJ657" s="411">
        <v>2022</v>
      </c>
      <c r="ATK657" s="411">
        <v>2023</v>
      </c>
      <c r="ATL657" s="411">
        <v>2024</v>
      </c>
      <c r="ATM657" s="411">
        <v>2022</v>
      </c>
      <c r="ATN657" s="411">
        <v>2023</v>
      </c>
      <c r="ATO657" s="411">
        <v>2024</v>
      </c>
      <c r="ATP657" s="411">
        <v>2022</v>
      </c>
      <c r="ATQ657" s="411">
        <v>2023</v>
      </c>
      <c r="ATR657" s="411">
        <v>2024</v>
      </c>
      <c r="ATS657" s="411">
        <v>2022</v>
      </c>
      <c r="ATT657" s="411">
        <v>2023</v>
      </c>
      <c r="ATU657" s="411">
        <v>2024</v>
      </c>
      <c r="ATV657" s="411">
        <v>2022</v>
      </c>
      <c r="ATW657" s="411">
        <v>2023</v>
      </c>
      <c r="ATX657" s="411">
        <v>2024</v>
      </c>
      <c r="ATY657" s="411">
        <v>2022</v>
      </c>
      <c r="ATZ657" s="411">
        <v>2023</v>
      </c>
      <c r="AUA657" s="411">
        <v>2024</v>
      </c>
      <c r="AUB657" s="411">
        <v>2022</v>
      </c>
      <c r="AUC657" s="411">
        <v>2023</v>
      </c>
      <c r="AUD657" s="411">
        <v>2024</v>
      </c>
      <c r="AUE657" s="411">
        <v>2022</v>
      </c>
      <c r="AUF657" s="411">
        <v>2023</v>
      </c>
      <c r="AUG657" s="411">
        <v>2024</v>
      </c>
      <c r="AUH657" s="411">
        <v>2022</v>
      </c>
      <c r="AUI657" s="411">
        <v>2023</v>
      </c>
      <c r="AUJ657" s="411">
        <v>2024</v>
      </c>
      <c r="AUK657" s="411">
        <v>2022</v>
      </c>
      <c r="AUL657" s="411">
        <v>2023</v>
      </c>
      <c r="AUM657" s="411">
        <v>2024</v>
      </c>
      <c r="AUN657" s="411">
        <v>2022</v>
      </c>
      <c r="AUO657" s="411">
        <v>2023</v>
      </c>
      <c r="AUP657" s="411">
        <v>2024</v>
      </c>
      <c r="AUQ657" s="411">
        <v>2022</v>
      </c>
      <c r="AUR657" s="411">
        <v>2023</v>
      </c>
      <c r="AUS657" s="411">
        <v>2024</v>
      </c>
      <c r="AUT657" s="411">
        <v>2022</v>
      </c>
      <c r="AUU657" s="411">
        <v>2023</v>
      </c>
      <c r="AUV657" s="411">
        <v>2024</v>
      </c>
      <c r="AUW657" s="411">
        <v>2022</v>
      </c>
      <c r="AUX657" s="411">
        <v>2023</v>
      </c>
      <c r="AUY657" s="411">
        <v>2024</v>
      </c>
      <c r="AUZ657" s="411">
        <v>2022</v>
      </c>
      <c r="AVA657" s="411">
        <v>2023</v>
      </c>
      <c r="AVB657" s="411">
        <v>2024</v>
      </c>
      <c r="AVC657" s="411">
        <v>2022</v>
      </c>
      <c r="AVD657" s="411">
        <v>2023</v>
      </c>
      <c r="AVE657" s="411">
        <v>2024</v>
      </c>
      <c r="AVF657" s="411">
        <v>2022</v>
      </c>
      <c r="AVG657" s="411">
        <v>2023</v>
      </c>
      <c r="AVH657" s="411">
        <v>2024</v>
      </c>
      <c r="AVI657" s="411">
        <v>2022</v>
      </c>
      <c r="AVJ657" s="411">
        <v>2023</v>
      </c>
      <c r="AVK657" s="411">
        <v>2024</v>
      </c>
      <c r="AVL657" s="411">
        <v>2022</v>
      </c>
      <c r="AVM657" s="411">
        <v>2023</v>
      </c>
      <c r="AVN657" s="411">
        <v>2024</v>
      </c>
      <c r="AVO657" s="411">
        <v>2022</v>
      </c>
      <c r="AVP657" s="411">
        <v>2023</v>
      </c>
      <c r="AVQ657" s="411">
        <v>2024</v>
      </c>
      <c r="AVR657" s="411">
        <v>2022</v>
      </c>
      <c r="AVS657" s="411">
        <v>2023</v>
      </c>
      <c r="AVT657" s="411">
        <v>2024</v>
      </c>
      <c r="AVU657" s="411">
        <v>2022</v>
      </c>
      <c r="AVV657" s="411">
        <v>2023</v>
      </c>
      <c r="AVW657" s="411">
        <v>2024</v>
      </c>
    </row>
    <row r="658" spans="1:1271" ht="22.5" customHeight="1">
      <c r="A658" s="3"/>
      <c r="B658" s="3"/>
      <c r="C658" s="3"/>
      <c r="D658" s="406"/>
      <c r="E658" s="285"/>
      <c r="F658" s="806"/>
      <c r="G658" s="807"/>
      <c r="H658" s="808"/>
      <c r="I658" s="285"/>
      <c r="J658" s="285"/>
      <c r="K658" s="285"/>
      <c r="L658" s="286"/>
      <c r="M658" s="285"/>
      <c r="N658" s="285"/>
      <c r="O658" s="286"/>
      <c r="P658" s="285"/>
      <c r="Q658" s="285"/>
      <c r="R658" s="285"/>
      <c r="S658" s="285"/>
      <c r="T658" s="285"/>
      <c r="U658" s="286"/>
      <c r="V658" s="285"/>
      <c r="W658" s="285"/>
      <c r="X658" s="285"/>
      <c r="Y658" s="285"/>
      <c r="Z658" s="285"/>
      <c r="AA658" s="286"/>
      <c r="AB658" s="285"/>
      <c r="AC658" s="285"/>
      <c r="AD658" s="285"/>
      <c r="AE658" s="285"/>
      <c r="AF658" s="285"/>
      <c r="AG658" s="286"/>
      <c r="AH658" s="285"/>
      <c r="AI658" s="285"/>
      <c r="AJ658" s="286"/>
      <c r="AK658" s="285"/>
      <c r="AL658" s="285"/>
      <c r="AM658" s="285"/>
      <c r="AN658" s="285"/>
      <c r="AO658" s="285"/>
      <c r="AP658" s="286"/>
      <c r="AQ658" s="285"/>
      <c r="AR658" s="285"/>
      <c r="AS658" s="285"/>
      <c r="AT658" s="285"/>
      <c r="AU658" s="285"/>
      <c r="AV658" s="286"/>
      <c r="AW658" s="285"/>
      <c r="AX658" s="285"/>
      <c r="AY658" s="285"/>
      <c r="AZ658" s="285"/>
      <c r="BA658" s="285"/>
      <c r="BB658" s="286"/>
      <c r="BC658" s="285"/>
      <c r="BD658" s="285"/>
      <c r="BE658" s="286"/>
      <c r="BF658" s="285"/>
      <c r="BG658" s="285"/>
      <c r="BH658" s="285"/>
      <c r="BI658" s="285"/>
      <c r="BJ658" s="285"/>
      <c r="BK658" s="286"/>
      <c r="BL658" s="285"/>
      <c r="BM658" s="285"/>
      <c r="BN658" s="285"/>
      <c r="BO658" s="285"/>
      <c r="BP658" s="285"/>
      <c r="BQ658" s="286"/>
      <c r="BR658" s="285"/>
      <c r="BS658" s="285"/>
      <c r="BT658" s="285"/>
      <c r="BU658" s="285"/>
      <c r="BV658" s="285"/>
      <c r="BW658" s="286"/>
      <c r="BX658" s="285"/>
      <c r="BY658" s="285"/>
      <c r="BZ658" s="286"/>
      <c r="CA658" s="285"/>
      <c r="CB658" s="285"/>
      <c r="CC658" s="285"/>
      <c r="CD658" s="285"/>
      <c r="CE658" s="285"/>
      <c r="CF658" s="286"/>
      <c r="CG658" s="285"/>
      <c r="CH658" s="285"/>
      <c r="CI658" s="285"/>
      <c r="CJ658" s="285"/>
      <c r="CK658" s="285"/>
      <c r="CL658" s="286"/>
      <c r="CM658" s="285"/>
      <c r="CN658" s="285"/>
      <c r="CO658" s="285"/>
      <c r="CP658" s="285"/>
      <c r="CQ658" s="285"/>
      <c r="CR658" s="286"/>
      <c r="CS658" s="285"/>
      <c r="CT658" s="285"/>
      <c r="CU658" s="286"/>
      <c r="CV658" s="285"/>
      <c r="CW658" s="285"/>
      <c r="CX658" s="285"/>
      <c r="CY658" s="285"/>
      <c r="CZ658" s="285"/>
      <c r="DA658" s="286"/>
      <c r="DB658" s="285"/>
      <c r="DC658" s="285"/>
      <c r="DD658" s="285"/>
      <c r="DE658" s="285"/>
      <c r="DF658" s="285"/>
      <c r="DG658" s="286"/>
      <c r="DH658" s="285"/>
      <c r="DI658" s="285"/>
      <c r="DJ658" s="285"/>
      <c r="DK658" s="285"/>
      <c r="DL658" s="285"/>
      <c r="DM658" s="286"/>
      <c r="DN658" s="285"/>
      <c r="DO658" s="285"/>
      <c r="DP658" s="286"/>
      <c r="DQ658" s="285"/>
      <c r="DR658" s="285"/>
      <c r="DS658" s="285"/>
      <c r="DT658" s="285"/>
      <c r="DU658" s="285"/>
      <c r="DV658" s="286"/>
      <c r="DW658" s="285"/>
      <c r="DX658" s="285"/>
      <c r="DY658" s="285"/>
      <c r="DZ658" s="285"/>
      <c r="EA658" s="285"/>
      <c r="EB658" s="286"/>
      <c r="EC658" s="285"/>
      <c r="ED658" s="285"/>
      <c r="EE658" s="285"/>
      <c r="EF658" s="285"/>
      <c r="EG658" s="285"/>
      <c r="EH658" s="286"/>
      <c r="EI658" s="285"/>
      <c r="EJ658" s="285"/>
      <c r="EK658" s="286"/>
      <c r="EL658" s="285"/>
      <c r="EM658" s="285"/>
      <c r="EN658" s="285"/>
      <c r="EO658" s="285"/>
      <c r="EP658" s="285"/>
      <c r="EQ658" s="286"/>
      <c r="ER658" s="285"/>
      <c r="ES658" s="285"/>
      <c r="ET658" s="285"/>
      <c r="EU658" s="285"/>
      <c r="EV658" s="285"/>
      <c r="EW658" s="286"/>
      <c r="EX658" s="285"/>
      <c r="EY658" s="285"/>
      <c r="EZ658" s="285"/>
      <c r="FA658" s="285"/>
      <c r="FB658" s="285"/>
      <c r="FC658" s="286"/>
      <c r="FD658" s="285"/>
      <c r="FE658" s="285"/>
      <c r="FF658" s="286"/>
      <c r="FG658" s="285"/>
      <c r="FH658" s="285"/>
      <c r="FI658" s="285"/>
      <c r="FJ658" s="285"/>
      <c r="FK658" s="285"/>
      <c r="FL658" s="286"/>
      <c r="FM658" s="285"/>
      <c r="FN658" s="285"/>
      <c r="FO658" s="285"/>
      <c r="FP658" s="285"/>
      <c r="FQ658" s="285"/>
      <c r="FR658" s="286"/>
      <c r="FS658" s="285"/>
      <c r="FT658" s="285"/>
      <c r="FU658" s="285"/>
      <c r="FV658" s="285"/>
      <c r="FW658" s="285"/>
      <c r="FX658" s="286"/>
      <c r="FY658" s="285"/>
      <c r="FZ658" s="285"/>
      <c r="GA658" s="286"/>
      <c r="GB658" s="285"/>
      <c r="GC658" s="285"/>
      <c r="GD658" s="285"/>
      <c r="GE658" s="285"/>
      <c r="GF658" s="285"/>
      <c r="GG658" s="286"/>
      <c r="GH658" s="285"/>
      <c r="GI658" s="285"/>
      <c r="GJ658" s="285"/>
      <c r="GK658" s="285"/>
      <c r="GL658" s="285"/>
      <c r="GM658" s="286"/>
      <c r="GN658" s="285"/>
      <c r="GO658" s="285"/>
      <c r="GP658" s="285"/>
      <c r="GQ658" s="285"/>
      <c r="GR658" s="285"/>
      <c r="GS658" s="286"/>
      <c r="GT658" s="285"/>
      <c r="GU658" s="285"/>
      <c r="GV658" s="286"/>
      <c r="GW658" s="285"/>
      <c r="GX658" s="285"/>
      <c r="GY658" s="285"/>
      <c r="GZ658" s="285"/>
      <c r="HA658" s="285"/>
      <c r="HB658" s="286"/>
      <c r="HC658" s="285"/>
      <c r="HD658" s="285"/>
      <c r="HE658" s="285"/>
      <c r="HF658" s="285"/>
      <c r="HG658" s="285"/>
      <c r="HH658" s="286"/>
      <c r="HI658" s="285"/>
      <c r="HJ658" s="285"/>
      <c r="HK658" s="285"/>
      <c r="HL658" s="285"/>
      <c r="HM658" s="285"/>
      <c r="HN658" s="286"/>
      <c r="HO658" s="285"/>
      <c r="HP658" s="285"/>
      <c r="HQ658" s="286"/>
      <c r="HR658" s="285"/>
      <c r="HS658" s="285"/>
      <c r="HT658" s="285"/>
      <c r="HU658" s="285"/>
      <c r="HV658" s="285"/>
      <c r="HW658" s="286"/>
      <c r="HX658" s="285"/>
      <c r="HY658" s="285"/>
      <c r="HZ658" s="285"/>
      <c r="IA658" s="285"/>
      <c r="IB658" s="285"/>
      <c r="IC658" s="286"/>
      <c r="ID658" s="285"/>
      <c r="IE658" s="285"/>
      <c r="IF658" s="285"/>
      <c r="IG658" s="285"/>
      <c r="IH658" s="285"/>
      <c r="II658" s="286"/>
      <c r="IJ658" s="285"/>
      <c r="IK658" s="285"/>
      <c r="IL658" s="286"/>
      <c r="IM658" s="285"/>
      <c r="IN658" s="285"/>
      <c r="IO658" s="285"/>
      <c r="IP658" s="285"/>
      <c r="IQ658" s="285"/>
      <c r="IR658" s="286"/>
      <c r="IS658" s="285"/>
      <c r="IT658" s="285"/>
      <c r="IU658" s="285"/>
      <c r="IV658" s="285"/>
      <c r="IW658" s="285"/>
      <c r="IX658" s="286"/>
      <c r="IY658" s="285"/>
      <c r="IZ658" s="285"/>
      <c r="JA658" s="285"/>
      <c r="JB658" s="285"/>
      <c r="JC658" s="285"/>
      <c r="JD658" s="286"/>
      <c r="JE658" s="285"/>
      <c r="JF658" s="285"/>
      <c r="JG658" s="286"/>
      <c r="JH658" s="285"/>
      <c r="JI658" s="285"/>
      <c r="JJ658" s="285"/>
      <c r="JK658" s="285"/>
      <c r="JL658" s="285"/>
      <c r="JM658" s="286"/>
      <c r="JN658" s="285"/>
      <c r="JO658" s="285"/>
      <c r="JP658" s="285"/>
      <c r="JQ658" s="285"/>
      <c r="JR658" s="285"/>
      <c r="JS658" s="286"/>
      <c r="JT658" s="285"/>
      <c r="JU658" s="285"/>
      <c r="JV658" s="285"/>
      <c r="JW658" s="285"/>
      <c r="JX658" s="285"/>
      <c r="JY658" s="286"/>
      <c r="JZ658" s="285"/>
      <c r="KA658" s="285"/>
      <c r="KB658" s="286"/>
      <c r="KC658" s="285"/>
      <c r="KD658" s="285"/>
      <c r="KE658" s="285"/>
      <c r="KF658" s="285"/>
      <c r="KG658" s="285"/>
      <c r="KH658" s="286"/>
      <c r="KI658" s="285"/>
      <c r="KJ658" s="285"/>
      <c r="KK658" s="285"/>
      <c r="KL658" s="285"/>
      <c r="KM658" s="285"/>
      <c r="KN658" s="286"/>
      <c r="KO658" s="285"/>
      <c r="KP658" s="285"/>
      <c r="KQ658" s="285"/>
      <c r="KR658" s="285"/>
      <c r="KS658" s="285"/>
      <c r="KT658" s="286"/>
      <c r="KU658" s="285"/>
      <c r="KV658" s="285"/>
      <c r="KW658" s="286"/>
      <c r="KX658" s="285"/>
      <c r="KY658" s="285"/>
      <c r="KZ658" s="285"/>
      <c r="LA658" s="285"/>
      <c r="LB658" s="285"/>
      <c r="LC658" s="286"/>
      <c r="LD658" s="285"/>
      <c r="LE658" s="285"/>
      <c r="LF658" s="285"/>
      <c r="LG658" s="285"/>
      <c r="LH658" s="285"/>
      <c r="LI658" s="286"/>
      <c r="LJ658" s="285"/>
      <c r="LK658" s="285"/>
      <c r="LL658" s="285"/>
      <c r="LM658" s="285"/>
      <c r="LN658" s="285"/>
      <c r="LO658" s="286"/>
      <c r="LP658" s="285"/>
      <c r="LQ658" s="285"/>
      <c r="LR658" s="286"/>
      <c r="LS658" s="285"/>
      <c r="LT658" s="285"/>
      <c r="LU658" s="285"/>
      <c r="LV658" s="285"/>
      <c r="LW658" s="285"/>
      <c r="LX658" s="286"/>
      <c r="LY658" s="285"/>
      <c r="LZ658" s="285"/>
      <c r="MA658" s="285"/>
      <c r="MB658" s="285"/>
      <c r="MC658" s="285"/>
      <c r="MD658" s="286"/>
      <c r="ME658" s="285"/>
      <c r="MF658" s="285"/>
      <c r="MG658" s="285"/>
      <c r="MH658" s="285"/>
      <c r="MI658" s="285"/>
      <c r="MJ658" s="286"/>
      <c r="MK658" s="285"/>
      <c r="ML658" s="285"/>
      <c r="MM658" s="286"/>
      <c r="MN658" s="285"/>
      <c r="MO658" s="285"/>
      <c r="MP658" s="285"/>
      <c r="MQ658" s="285"/>
      <c r="MR658" s="285"/>
      <c r="MS658" s="286"/>
      <c r="MT658" s="285"/>
      <c r="MU658" s="285"/>
      <c r="MV658" s="285"/>
      <c r="MW658" s="285"/>
      <c r="MX658" s="285"/>
      <c r="MY658" s="286"/>
      <c r="MZ658" s="285"/>
      <c r="NA658" s="285"/>
      <c r="NB658" s="285"/>
      <c r="NC658" s="285"/>
      <c r="ND658" s="285"/>
      <c r="NE658" s="286"/>
      <c r="NF658" s="285"/>
      <c r="NG658" s="285"/>
      <c r="NH658" s="286"/>
      <c r="NI658" s="285"/>
      <c r="NJ658" s="285"/>
      <c r="NK658" s="285"/>
      <c r="NL658" s="285"/>
      <c r="NM658" s="285"/>
      <c r="NN658" s="286"/>
      <c r="NO658" s="285"/>
      <c r="NP658" s="285"/>
      <c r="NQ658" s="285"/>
      <c r="NR658" s="285"/>
      <c r="NS658" s="285"/>
      <c r="NT658" s="286"/>
      <c r="NU658" s="285"/>
      <c r="NV658" s="285"/>
      <c r="NW658" s="285"/>
      <c r="NX658" s="285"/>
      <c r="NY658" s="285"/>
      <c r="NZ658" s="286"/>
      <c r="OA658" s="285"/>
      <c r="OB658" s="285"/>
      <c r="OC658" s="286"/>
      <c r="OD658" s="285"/>
      <c r="OE658" s="285"/>
      <c r="OF658" s="285"/>
      <c r="OG658" s="285"/>
      <c r="OH658" s="285"/>
      <c r="OI658" s="286"/>
      <c r="OJ658" s="285"/>
      <c r="OK658" s="285"/>
      <c r="OL658" s="285"/>
      <c r="OM658" s="285"/>
      <c r="ON658" s="285"/>
      <c r="OO658" s="286"/>
      <c r="OP658" s="285"/>
      <c r="OQ658" s="285"/>
      <c r="OR658" s="285"/>
      <c r="OS658" s="285"/>
      <c r="OT658" s="285"/>
      <c r="OU658" s="286"/>
      <c r="OV658" s="285"/>
      <c r="OW658" s="285"/>
      <c r="OX658" s="286"/>
      <c r="OY658" s="285"/>
      <c r="OZ658" s="285"/>
      <c r="PA658" s="285"/>
      <c r="PB658" s="285"/>
      <c r="PC658" s="285"/>
      <c r="PD658" s="286"/>
      <c r="PE658" s="285"/>
      <c r="PF658" s="285"/>
      <c r="PG658" s="285"/>
      <c r="PH658" s="285"/>
      <c r="PI658" s="285"/>
      <c r="PJ658" s="286"/>
      <c r="PK658" s="285"/>
      <c r="PL658" s="285"/>
      <c r="PM658" s="285"/>
      <c r="PN658" s="285"/>
      <c r="PO658" s="285"/>
      <c r="PP658" s="286"/>
      <c r="PQ658" s="285"/>
      <c r="PR658" s="285"/>
      <c r="PS658" s="286"/>
      <c r="PT658" s="285"/>
      <c r="PU658" s="285"/>
      <c r="PV658" s="285"/>
      <c r="PW658" s="285"/>
      <c r="PX658" s="285"/>
      <c r="PY658" s="286"/>
      <c r="PZ658" s="285"/>
      <c r="QA658" s="285"/>
      <c r="QB658" s="285"/>
      <c r="QC658" s="285"/>
      <c r="QD658" s="285"/>
      <c r="QE658" s="286"/>
      <c r="QF658" s="285"/>
      <c r="QG658" s="285"/>
      <c r="QH658" s="285"/>
      <c r="QI658" s="285"/>
      <c r="QJ658" s="285"/>
      <c r="QK658" s="286"/>
      <c r="QL658" s="285"/>
      <c r="QM658" s="285"/>
      <c r="QN658" s="286"/>
      <c r="QO658" s="285"/>
      <c r="QP658" s="285"/>
      <c r="QQ658" s="285"/>
      <c r="QR658" s="285"/>
      <c r="QS658" s="285"/>
      <c r="QT658" s="286"/>
      <c r="QU658" s="285"/>
      <c r="QV658" s="285"/>
      <c r="QW658" s="285"/>
      <c r="QX658" s="285"/>
      <c r="QY658" s="285"/>
      <c r="QZ658" s="286"/>
      <c r="RA658" s="285"/>
      <c r="RB658" s="285"/>
      <c r="RC658" s="285"/>
      <c r="RD658" s="285"/>
      <c r="RE658" s="285"/>
      <c r="RF658" s="286"/>
      <c r="RG658" s="285"/>
      <c r="RH658" s="285"/>
      <c r="RI658" s="286"/>
      <c r="RJ658" s="285"/>
      <c r="RK658" s="285"/>
      <c r="RL658" s="285"/>
      <c r="RM658" s="285"/>
      <c r="RN658" s="285"/>
      <c r="RO658" s="286"/>
      <c r="RP658" s="285"/>
      <c r="RQ658" s="285"/>
      <c r="RR658" s="285"/>
      <c r="RS658" s="285"/>
      <c r="RT658" s="285"/>
      <c r="RU658" s="286"/>
      <c r="RV658" s="285"/>
      <c r="RW658" s="285"/>
      <c r="RX658" s="285"/>
      <c r="RY658" s="285"/>
      <c r="RZ658" s="285"/>
      <c r="SA658" s="286"/>
      <c r="SB658" s="285"/>
      <c r="SC658" s="285"/>
      <c r="SD658" s="286"/>
      <c r="SE658" s="285"/>
      <c r="SF658" s="285"/>
      <c r="SG658" s="285"/>
      <c r="SH658" s="285"/>
      <c r="SI658" s="285"/>
      <c r="SJ658" s="286"/>
      <c r="SK658" s="285"/>
      <c r="SL658" s="285"/>
      <c r="SM658" s="285"/>
      <c r="SN658" s="285"/>
      <c r="SO658" s="285"/>
      <c r="SP658" s="286"/>
      <c r="SQ658" s="285"/>
      <c r="SR658" s="285"/>
      <c r="SS658" s="285"/>
      <c r="ST658" s="285"/>
      <c r="SU658" s="285"/>
      <c r="SV658" s="286"/>
      <c r="SW658" s="285"/>
      <c r="SX658" s="285"/>
      <c r="SY658" s="286"/>
      <c r="SZ658" s="285"/>
      <c r="TA658" s="285"/>
      <c r="TB658" s="285"/>
      <c r="TC658" s="285"/>
      <c r="TD658" s="285"/>
      <c r="TE658" s="286"/>
      <c r="TF658" s="285"/>
      <c r="TG658" s="285"/>
      <c r="TH658" s="285"/>
      <c r="TI658" s="285"/>
      <c r="TJ658" s="285"/>
      <c r="TK658" s="286"/>
      <c r="TL658" s="285"/>
      <c r="TM658" s="285"/>
      <c r="TN658" s="285"/>
      <c r="TO658" s="285"/>
      <c r="TP658" s="285"/>
      <c r="TQ658" s="286"/>
      <c r="TR658" s="285"/>
      <c r="TS658" s="285"/>
      <c r="TT658" s="286"/>
      <c r="TU658" s="285"/>
      <c r="TV658" s="285"/>
      <c r="TW658" s="285"/>
      <c r="TX658" s="285"/>
      <c r="TY658" s="285"/>
      <c r="TZ658" s="286"/>
      <c r="UA658" s="285"/>
      <c r="UB658" s="285"/>
      <c r="UC658" s="285"/>
      <c r="UD658" s="285"/>
      <c r="UE658" s="285"/>
      <c r="UF658" s="286"/>
      <c r="UG658" s="285"/>
      <c r="UH658" s="285"/>
      <c r="UI658" s="285"/>
      <c r="UJ658" s="285"/>
      <c r="UK658" s="285"/>
      <c r="UL658" s="286"/>
      <c r="UM658" s="285"/>
      <c r="UN658" s="285"/>
      <c r="UO658" s="286"/>
      <c r="UP658" s="285"/>
      <c r="UQ658" s="285"/>
      <c r="UR658" s="285"/>
      <c r="US658" s="285"/>
      <c r="UT658" s="285"/>
      <c r="UU658" s="286"/>
      <c r="UV658" s="285"/>
      <c r="UW658" s="285"/>
      <c r="UX658" s="285"/>
      <c r="UY658" s="285"/>
      <c r="UZ658" s="285"/>
      <c r="VA658" s="286"/>
      <c r="VB658" s="285"/>
      <c r="VC658" s="285"/>
      <c r="VD658" s="285"/>
      <c r="VE658" s="285"/>
      <c r="VF658" s="285"/>
      <c r="VG658" s="286"/>
      <c r="VH658" s="285"/>
      <c r="VI658" s="285"/>
      <c r="VJ658" s="286"/>
      <c r="VK658" s="285"/>
      <c r="VL658" s="285"/>
      <c r="VM658" s="285"/>
      <c r="VN658" s="285"/>
      <c r="VO658" s="285"/>
      <c r="VP658" s="286"/>
      <c r="VQ658" s="285"/>
      <c r="VR658" s="285"/>
      <c r="VS658" s="285"/>
      <c r="VT658" s="285"/>
      <c r="VU658" s="285"/>
      <c r="VV658" s="286"/>
      <c r="VW658" s="285"/>
      <c r="VX658" s="285"/>
      <c r="VY658" s="285"/>
      <c r="VZ658" s="285"/>
      <c r="WA658" s="285"/>
      <c r="WB658" s="286"/>
      <c r="WC658" s="285"/>
      <c r="WD658" s="285"/>
      <c r="WE658" s="286"/>
      <c r="WF658" s="285"/>
      <c r="WG658" s="285"/>
      <c r="WH658" s="285"/>
      <c r="WI658" s="285"/>
      <c r="WJ658" s="285"/>
      <c r="WK658" s="286"/>
      <c r="WL658" s="285"/>
      <c r="WM658" s="285"/>
      <c r="WN658" s="285"/>
      <c r="WO658" s="285"/>
      <c r="WP658" s="285"/>
      <c r="WQ658" s="286"/>
      <c r="WR658" s="285"/>
      <c r="WS658" s="285"/>
      <c r="WT658" s="285"/>
      <c r="WU658" s="285"/>
      <c r="WV658" s="285"/>
      <c r="WW658" s="286"/>
      <c r="WX658" s="285"/>
      <c r="WY658" s="285"/>
      <c r="WZ658" s="286"/>
      <c r="XA658" s="285"/>
      <c r="XB658" s="285"/>
      <c r="XC658" s="285"/>
      <c r="XD658" s="285"/>
      <c r="XE658" s="285"/>
      <c r="XF658" s="286"/>
      <c r="XG658" s="285"/>
      <c r="XH658" s="285"/>
      <c r="XI658" s="285"/>
      <c r="XJ658" s="285"/>
      <c r="XK658" s="285"/>
      <c r="XL658" s="286"/>
      <c r="XM658" s="285"/>
      <c r="XN658" s="285"/>
      <c r="XO658" s="285"/>
      <c r="XP658" s="285"/>
      <c r="XQ658" s="285"/>
      <c r="XR658" s="286"/>
      <c r="XS658" s="285"/>
      <c r="XT658" s="285"/>
      <c r="XU658" s="286"/>
      <c r="XV658" s="285"/>
      <c r="XW658" s="285"/>
      <c r="XX658" s="285"/>
      <c r="XY658" s="285"/>
      <c r="XZ658" s="285"/>
      <c r="YA658" s="286"/>
      <c r="YB658" s="285"/>
      <c r="YC658" s="285"/>
      <c r="YD658" s="285"/>
      <c r="YE658" s="285"/>
      <c r="YF658" s="285"/>
      <c r="YG658" s="286"/>
      <c r="YH658" s="285"/>
      <c r="YI658" s="285"/>
      <c r="YJ658" s="285"/>
      <c r="YK658" s="285"/>
      <c r="YL658" s="285"/>
      <c r="YM658" s="286"/>
      <c r="YN658" s="285"/>
      <c r="YO658" s="285"/>
      <c r="YP658" s="286"/>
      <c r="YQ658" s="285"/>
      <c r="YR658" s="285"/>
      <c r="YS658" s="285"/>
      <c r="YT658" s="285"/>
      <c r="YU658" s="285"/>
      <c r="YV658" s="286"/>
      <c r="YW658" s="285"/>
      <c r="YX658" s="285"/>
      <c r="YY658" s="285"/>
      <c r="YZ658" s="285"/>
      <c r="ZA658" s="285"/>
      <c r="ZB658" s="286"/>
      <c r="ZC658" s="285"/>
      <c r="ZD658" s="285"/>
      <c r="ZE658" s="285"/>
      <c r="ZF658" s="285"/>
      <c r="ZG658" s="285"/>
      <c r="ZH658" s="286"/>
      <c r="ZI658" s="285"/>
      <c r="ZJ658" s="285"/>
      <c r="ZK658" s="286"/>
      <c r="ZL658" s="285"/>
      <c r="ZM658" s="285"/>
      <c r="ZN658" s="285"/>
      <c r="ZO658" s="285"/>
      <c r="ZP658" s="285"/>
      <c r="ZQ658" s="286"/>
      <c r="ZR658" s="285"/>
      <c r="ZS658" s="285"/>
      <c r="ZT658" s="285"/>
      <c r="ZU658" s="285"/>
      <c r="ZV658" s="285"/>
      <c r="ZW658" s="286"/>
      <c r="ZX658" s="285"/>
      <c r="ZY658" s="285"/>
      <c r="ZZ658" s="285"/>
      <c r="AAA658" s="285"/>
      <c r="AAB658" s="285"/>
      <c r="AAC658" s="286"/>
      <c r="AAD658" s="285"/>
      <c r="AAE658" s="285"/>
      <c r="AAF658" s="286"/>
      <c r="AAG658" s="285"/>
      <c r="AAH658" s="285"/>
      <c r="AAI658" s="285"/>
      <c r="AAJ658" s="285"/>
      <c r="AAK658" s="285"/>
      <c r="AAL658" s="286"/>
      <c r="AAM658" s="285"/>
      <c r="AAN658" s="285"/>
      <c r="AAO658" s="285"/>
      <c r="AAP658" s="285"/>
      <c r="AAQ658" s="285"/>
      <c r="AAR658" s="286"/>
      <c r="AAS658" s="285"/>
      <c r="AAT658" s="285"/>
      <c r="AAU658" s="285"/>
      <c r="AAV658" s="285"/>
      <c r="AAW658" s="285"/>
      <c r="AAX658" s="286"/>
      <c r="AAY658" s="285"/>
      <c r="AAZ658" s="285"/>
      <c r="ABA658" s="286"/>
      <c r="ABB658" s="285"/>
      <c r="ABC658" s="285"/>
      <c r="ABD658" s="285"/>
      <c r="ABE658" s="285"/>
      <c r="ABF658" s="285"/>
      <c r="ABG658" s="286"/>
      <c r="ABH658" s="285"/>
      <c r="ABI658" s="285"/>
      <c r="ABJ658" s="285"/>
      <c r="ABK658" s="285"/>
      <c r="ABL658" s="285"/>
      <c r="ABM658" s="286"/>
      <c r="ABN658" s="285"/>
      <c r="ABO658" s="285"/>
      <c r="ABP658" s="285"/>
      <c r="ABQ658" s="285"/>
      <c r="ABR658" s="285"/>
      <c r="ABS658" s="286"/>
      <c r="ABT658" s="285"/>
      <c r="ABU658" s="285"/>
      <c r="ABV658" s="286"/>
      <c r="ABW658" s="285"/>
      <c r="ABX658" s="285"/>
      <c r="ABY658" s="285"/>
      <c r="ABZ658" s="285"/>
      <c r="ACA658" s="285"/>
      <c r="ACB658" s="286"/>
      <c r="ACC658" s="285"/>
      <c r="ACD658" s="285"/>
      <c r="ACE658" s="285"/>
      <c r="ACF658" s="285"/>
      <c r="ACG658" s="285"/>
      <c r="ACH658" s="286"/>
      <c r="ACI658" s="285"/>
      <c r="ACJ658" s="285"/>
      <c r="ACK658" s="285"/>
      <c r="ACL658" s="285"/>
      <c r="ACM658" s="285"/>
      <c r="ACN658" s="286"/>
      <c r="ACO658" s="285"/>
      <c r="ACP658" s="285"/>
      <c r="ACQ658" s="286"/>
      <c r="ACR658" s="285"/>
      <c r="ACS658" s="285"/>
      <c r="ACT658" s="285"/>
      <c r="ACU658" s="285"/>
      <c r="ACV658" s="285"/>
      <c r="ACW658" s="286"/>
      <c r="ACX658" s="285"/>
      <c r="ACY658" s="285"/>
      <c r="ACZ658" s="285"/>
      <c r="ADA658" s="285"/>
      <c r="ADB658" s="285"/>
      <c r="ADC658" s="286"/>
      <c r="ADD658" s="285"/>
      <c r="ADE658" s="285"/>
      <c r="ADF658" s="285"/>
      <c r="ADG658" s="285"/>
      <c r="ADH658" s="285"/>
      <c r="ADI658" s="286"/>
      <c r="ADJ658" s="285"/>
      <c r="ADK658" s="285"/>
      <c r="ADL658" s="286"/>
      <c r="ADM658" s="285"/>
      <c r="ADN658" s="285"/>
      <c r="ADO658" s="285"/>
      <c r="ADP658" s="285"/>
      <c r="ADQ658" s="285"/>
      <c r="ADR658" s="286"/>
      <c r="ADS658" s="285"/>
      <c r="ADT658" s="285"/>
      <c r="ADU658" s="285"/>
      <c r="ADV658" s="285"/>
      <c r="ADW658" s="285"/>
      <c r="ADX658" s="286"/>
      <c r="ADY658" s="285"/>
      <c r="ADZ658" s="285"/>
      <c r="AEA658" s="285"/>
      <c r="AEB658" s="285"/>
      <c r="AEC658" s="285"/>
      <c r="AED658" s="286"/>
      <c r="AEE658" s="285"/>
      <c r="AEF658" s="285"/>
      <c r="AEG658" s="286"/>
      <c r="AEH658" s="285"/>
      <c r="AEI658" s="285"/>
      <c r="AEJ658" s="285"/>
      <c r="AEK658" s="285"/>
      <c r="AEL658" s="285"/>
      <c r="AEM658" s="286"/>
      <c r="AEN658" s="285"/>
      <c r="AEO658" s="285"/>
      <c r="AEP658" s="285"/>
      <c r="AEQ658" s="285"/>
      <c r="AER658" s="285"/>
      <c r="AES658" s="286"/>
      <c r="AET658" s="285"/>
      <c r="AEU658" s="285"/>
      <c r="AEV658" s="285"/>
      <c r="AEW658" s="285"/>
      <c r="AEX658" s="285"/>
      <c r="AEY658" s="286"/>
      <c r="AEZ658" s="285"/>
      <c r="AFA658" s="285"/>
      <c r="AFB658" s="286"/>
      <c r="AFC658" s="285"/>
      <c r="AFD658" s="285"/>
      <c r="AFE658" s="285"/>
      <c r="AFF658" s="285"/>
      <c r="AFG658" s="285"/>
      <c r="AFH658" s="286"/>
      <c r="AFI658" s="285"/>
      <c r="AFJ658" s="285"/>
      <c r="AFK658" s="285"/>
      <c r="AFL658" s="285"/>
      <c r="AFM658" s="285"/>
      <c r="AFN658" s="286"/>
      <c r="AFO658" s="285"/>
      <c r="AFP658" s="285"/>
      <c r="AFQ658" s="285"/>
      <c r="AFR658" s="285"/>
      <c r="AFS658" s="285"/>
      <c r="AFT658" s="286"/>
      <c r="AFU658" s="285"/>
      <c r="AFV658" s="285"/>
      <c r="AFW658" s="286"/>
      <c r="AFX658" s="285"/>
      <c r="AFY658" s="285"/>
      <c r="AFZ658" s="285"/>
      <c r="AGA658" s="285"/>
      <c r="AGB658" s="285"/>
      <c r="AGC658" s="286"/>
      <c r="AGD658" s="285"/>
      <c r="AGE658" s="285"/>
      <c r="AGF658" s="285"/>
      <c r="AGG658" s="285"/>
      <c r="AGH658" s="285"/>
      <c r="AGI658" s="286"/>
      <c r="AGJ658" s="285"/>
      <c r="AGK658" s="285"/>
      <c r="AGL658" s="285"/>
      <c r="AGM658" s="285"/>
      <c r="AGN658" s="285"/>
      <c r="AGO658" s="286"/>
      <c r="AGP658" s="285"/>
      <c r="AGQ658" s="285"/>
      <c r="AGR658" s="286"/>
      <c r="AGS658" s="285"/>
      <c r="AGT658" s="285"/>
      <c r="AGU658" s="285"/>
      <c r="AGV658" s="285"/>
      <c r="AGW658" s="285"/>
      <c r="AGX658" s="286"/>
      <c r="AGY658" s="285"/>
      <c r="AGZ658" s="285"/>
      <c r="AHA658" s="285"/>
      <c r="AHB658" s="285"/>
      <c r="AHC658" s="285"/>
      <c r="AHD658" s="286"/>
      <c r="AHE658" s="285"/>
      <c r="AHF658" s="285"/>
      <c r="AHG658" s="285"/>
      <c r="AHH658" s="285"/>
      <c r="AHI658" s="285"/>
      <c r="AHJ658" s="286"/>
      <c r="AHK658" s="285"/>
      <c r="AHL658" s="285"/>
      <c r="AHM658" s="286"/>
      <c r="AHN658" s="285"/>
      <c r="AHO658" s="285"/>
      <c r="AHP658" s="285"/>
      <c r="AHQ658" s="285"/>
      <c r="AHR658" s="285"/>
      <c r="AHS658" s="286"/>
      <c r="AHT658" s="285"/>
      <c r="AHU658" s="285"/>
      <c r="AHV658" s="285"/>
      <c r="AHW658" s="285"/>
      <c r="AHX658" s="285"/>
      <c r="AHY658" s="286"/>
      <c r="AHZ658" s="285"/>
      <c r="AIA658" s="285"/>
      <c r="AIB658" s="285"/>
      <c r="AIC658" s="285"/>
      <c r="AID658" s="285"/>
      <c r="AIE658" s="286"/>
      <c r="AIF658" s="285"/>
      <c r="AIG658" s="285"/>
      <c r="AIH658" s="286"/>
      <c r="AII658" s="285"/>
      <c r="AIJ658" s="285"/>
      <c r="AIK658" s="285"/>
      <c r="AIL658" s="285"/>
      <c r="AIM658" s="285"/>
      <c r="AIN658" s="286"/>
      <c r="AIO658" s="285"/>
      <c r="AIP658" s="285"/>
      <c r="AIQ658" s="285"/>
      <c r="AIR658" s="285"/>
      <c r="AIS658" s="285"/>
      <c r="AIT658" s="286"/>
      <c r="AIU658" s="285"/>
      <c r="AIV658" s="285"/>
      <c r="AIW658" s="285"/>
      <c r="AIX658" s="285"/>
      <c r="AIY658" s="285"/>
      <c r="AIZ658" s="286"/>
      <c r="AJA658" s="285"/>
      <c r="AJB658" s="285"/>
      <c r="AJC658" s="286"/>
      <c r="AJD658" s="285"/>
      <c r="AJE658" s="285"/>
      <c r="AJF658" s="285"/>
      <c r="AJG658" s="285"/>
      <c r="AJH658" s="285"/>
      <c r="AJI658" s="286"/>
      <c r="AJJ658" s="285"/>
      <c r="AJK658" s="285"/>
      <c r="AJL658" s="285"/>
      <c r="AJM658" s="285"/>
      <c r="AJN658" s="285"/>
      <c r="AJO658" s="286"/>
      <c r="AJP658" s="285"/>
      <c r="AJQ658" s="285"/>
      <c r="AJR658" s="285"/>
      <c r="AJS658" s="285"/>
      <c r="AJT658" s="285"/>
      <c r="AJU658" s="286"/>
      <c r="AJV658" s="285"/>
      <c r="AJW658" s="285"/>
      <c r="AJX658" s="286"/>
      <c r="AJY658" s="285"/>
      <c r="AJZ658" s="285"/>
      <c r="AKA658" s="285"/>
      <c r="AKB658" s="285"/>
      <c r="AKC658" s="285"/>
      <c r="AKD658" s="286"/>
      <c r="AKE658" s="285"/>
      <c r="AKF658" s="285"/>
      <c r="AKG658" s="285"/>
      <c r="AKH658" s="285"/>
      <c r="AKI658" s="285"/>
      <c r="AKJ658" s="286"/>
      <c r="AKK658" s="285"/>
      <c r="AKL658" s="285"/>
      <c r="AKM658" s="285"/>
      <c r="AKN658" s="285"/>
      <c r="AKO658" s="285"/>
      <c r="AKP658" s="286"/>
      <c r="AKQ658" s="285"/>
      <c r="AKR658" s="285"/>
      <c r="AKS658" s="286"/>
      <c r="AKT658" s="285"/>
      <c r="AKU658" s="285"/>
      <c r="AKV658" s="285"/>
      <c r="AKW658" s="285"/>
      <c r="AKX658" s="285"/>
      <c r="AKY658" s="286"/>
      <c r="AKZ658" s="285"/>
      <c r="ALA658" s="285"/>
      <c r="ALB658" s="285"/>
      <c r="ALC658" s="285"/>
      <c r="ALD658" s="285"/>
      <c r="ALE658" s="286"/>
      <c r="ALF658" s="285"/>
      <c r="ALG658" s="285"/>
      <c r="ALH658" s="285"/>
      <c r="ALI658" s="285"/>
      <c r="ALJ658" s="285"/>
      <c r="ALK658" s="286"/>
      <c r="ALL658" s="285"/>
      <c r="ALM658" s="285"/>
      <c r="ALN658" s="286"/>
      <c r="ALO658" s="285"/>
      <c r="ALP658" s="285"/>
      <c r="ALQ658" s="285"/>
      <c r="ALR658" s="285"/>
      <c r="ALS658" s="285"/>
      <c r="ALT658" s="286"/>
      <c r="ALU658" s="285"/>
      <c r="ALV658" s="285"/>
      <c r="ALW658" s="285"/>
      <c r="ALX658" s="285"/>
      <c r="ALY658" s="285"/>
      <c r="ALZ658" s="286"/>
      <c r="AMA658" s="285"/>
      <c r="AMB658" s="285"/>
      <c r="AMC658" s="285"/>
      <c r="AMD658" s="285"/>
      <c r="AME658" s="285"/>
      <c r="AMF658" s="286"/>
      <c r="AMG658" s="285"/>
      <c r="AMH658" s="285"/>
      <c r="AMI658" s="286"/>
      <c r="AMJ658" s="285"/>
      <c r="AMK658" s="285"/>
      <c r="AML658" s="285"/>
      <c r="AMM658" s="285"/>
      <c r="AMN658" s="285"/>
      <c r="AMO658" s="286"/>
      <c r="AMP658" s="285"/>
      <c r="AMQ658" s="285"/>
      <c r="AMR658" s="285"/>
      <c r="AMS658" s="285"/>
      <c r="AMT658" s="285"/>
      <c r="AMU658" s="286"/>
      <c r="AMV658" s="285"/>
      <c r="AMW658" s="285"/>
      <c r="AMX658" s="285"/>
      <c r="AMY658" s="285"/>
      <c r="AMZ658" s="285"/>
      <c r="ANA658" s="286"/>
      <c r="ANB658" s="285"/>
      <c r="ANC658" s="285"/>
      <c r="AND658" s="286"/>
      <c r="ANE658" s="285"/>
      <c r="ANF658" s="285"/>
      <c r="ANG658" s="285"/>
      <c r="ANH658" s="285"/>
      <c r="ANI658" s="285"/>
      <c r="ANJ658" s="286"/>
      <c r="ANK658" s="285"/>
      <c r="ANL658" s="285"/>
      <c r="ANM658" s="285"/>
      <c r="ANN658" s="285"/>
      <c r="ANO658" s="285"/>
      <c r="ANP658" s="286"/>
      <c r="ANQ658" s="285"/>
      <c r="ANR658" s="285"/>
      <c r="ANS658" s="285"/>
      <c r="ANT658" s="285"/>
      <c r="ANU658" s="285"/>
      <c r="ANV658" s="286"/>
      <c r="ANW658" s="285"/>
      <c r="ANX658" s="285"/>
      <c r="ANY658" s="286"/>
      <c r="ANZ658" s="285"/>
      <c r="AOA658" s="285"/>
      <c r="AOB658" s="285"/>
      <c r="AOC658" s="285"/>
      <c r="AOD658" s="285"/>
      <c r="AOE658" s="286"/>
      <c r="AOF658" s="285"/>
      <c r="AOG658" s="285"/>
      <c r="AOH658" s="285"/>
      <c r="AOI658" s="285"/>
      <c r="AOJ658" s="285"/>
      <c r="AOK658" s="286"/>
      <c r="AOL658" s="285"/>
      <c r="AOM658" s="285"/>
      <c r="AON658" s="285"/>
      <c r="AOO658" s="285"/>
      <c r="AOP658" s="285"/>
      <c r="AOQ658" s="286"/>
      <c r="AOR658" s="285"/>
      <c r="AOS658" s="285"/>
      <c r="AOT658" s="286"/>
      <c r="AOU658" s="285"/>
      <c r="AOV658" s="285"/>
      <c r="AOW658" s="285"/>
      <c r="AOX658" s="285"/>
      <c r="AOY658" s="285"/>
      <c r="AOZ658" s="286"/>
      <c r="APA658" s="285"/>
      <c r="APB658" s="285"/>
      <c r="APC658" s="285"/>
      <c r="APD658" s="285"/>
      <c r="APE658" s="285"/>
      <c r="APF658" s="286"/>
      <c r="APG658" s="285"/>
      <c r="APH658" s="285"/>
      <c r="API658" s="285"/>
      <c r="APJ658" s="285"/>
      <c r="APK658" s="285"/>
      <c r="APL658" s="286"/>
      <c r="APM658" s="285"/>
      <c r="APN658" s="285"/>
      <c r="APO658" s="286"/>
      <c r="APP658" s="285"/>
      <c r="APQ658" s="285"/>
      <c r="APR658" s="285"/>
      <c r="APS658" s="285"/>
      <c r="APT658" s="285"/>
      <c r="APU658" s="286"/>
      <c r="APV658" s="285"/>
      <c r="APW658" s="285"/>
      <c r="APX658" s="285"/>
      <c r="APY658" s="285"/>
      <c r="APZ658" s="285"/>
      <c r="AQA658" s="286"/>
      <c r="AQB658" s="285"/>
      <c r="AQC658" s="285"/>
      <c r="AQD658" s="285"/>
      <c r="AQE658" s="285"/>
      <c r="AQF658" s="285"/>
      <c r="AQG658" s="286"/>
      <c r="AQH658" s="285"/>
      <c r="AQI658" s="285"/>
      <c r="AQJ658" s="286"/>
      <c r="AQK658" s="285"/>
      <c r="AQL658" s="285"/>
      <c r="AQM658" s="285"/>
      <c r="AQN658" s="285"/>
      <c r="AQO658" s="285"/>
      <c r="AQP658" s="286"/>
      <c r="AQQ658" s="285"/>
      <c r="AQR658" s="285"/>
      <c r="AQS658" s="285"/>
      <c r="AQT658" s="285"/>
      <c r="AQU658" s="285"/>
      <c r="AQV658" s="286"/>
      <c r="AQW658" s="285"/>
      <c r="AQX658" s="285"/>
      <c r="AQY658" s="285"/>
      <c r="AQZ658" s="285"/>
      <c r="ARA658" s="285"/>
      <c r="ARB658" s="286"/>
      <c r="ARC658" s="285"/>
      <c r="ARD658" s="285"/>
      <c r="ARE658" s="286"/>
      <c r="ARF658" s="285"/>
      <c r="ARG658" s="285"/>
      <c r="ARH658" s="285"/>
      <c r="ARI658" s="285"/>
      <c r="ARJ658" s="285"/>
      <c r="ARK658" s="286"/>
      <c r="ARL658" s="285"/>
      <c r="ARM658" s="285"/>
      <c r="ARN658" s="285"/>
      <c r="ARO658" s="285"/>
      <c r="ARP658" s="285"/>
      <c r="ARQ658" s="286"/>
      <c r="ARR658" s="285"/>
      <c r="ARS658" s="285"/>
      <c r="ART658" s="285"/>
      <c r="ARU658" s="285"/>
      <c r="ARV658" s="285"/>
      <c r="ARW658" s="286"/>
      <c r="ARX658" s="285"/>
      <c r="ARY658" s="285"/>
      <c r="ARZ658" s="286"/>
      <c r="ASA658" s="285"/>
      <c r="ASB658" s="285"/>
      <c r="ASC658" s="285"/>
      <c r="ASD658" s="285"/>
      <c r="ASE658" s="285"/>
      <c r="ASF658" s="286"/>
      <c r="ASG658" s="285"/>
      <c r="ASH658" s="285"/>
      <c r="ASI658" s="285"/>
      <c r="ASJ658" s="285"/>
      <c r="ASK658" s="285"/>
      <c r="ASL658" s="286"/>
      <c r="ASM658" s="285"/>
      <c r="ASN658" s="285"/>
      <c r="ASO658" s="285"/>
      <c r="ASP658" s="285"/>
      <c r="ASQ658" s="285"/>
      <c r="ASR658" s="286"/>
      <c r="ASS658" s="285"/>
      <c r="AST658" s="285"/>
      <c r="ASU658" s="286"/>
      <c r="ASV658" s="285"/>
      <c r="ASW658" s="285"/>
      <c r="ASX658" s="285"/>
      <c r="ASY658" s="285"/>
      <c r="ASZ658" s="285"/>
      <c r="ATA658" s="286"/>
      <c r="ATB658" s="285"/>
      <c r="ATC658" s="285"/>
      <c r="ATD658" s="285"/>
      <c r="ATE658" s="285"/>
      <c r="ATF658" s="285"/>
      <c r="ATG658" s="286"/>
      <c r="ATH658" s="285"/>
      <c r="ATI658" s="285"/>
      <c r="ATJ658" s="285"/>
      <c r="ATK658" s="285"/>
      <c r="ATL658" s="285"/>
      <c r="ATM658" s="286"/>
      <c r="ATN658" s="285"/>
      <c r="ATO658" s="285"/>
      <c r="ATP658" s="286"/>
      <c r="ATQ658" s="285"/>
      <c r="ATR658" s="285"/>
      <c r="ATS658" s="285"/>
      <c r="ATT658" s="285"/>
      <c r="ATU658" s="285"/>
      <c r="ATV658" s="286"/>
      <c r="ATW658" s="285"/>
      <c r="ATX658" s="285"/>
      <c r="ATY658" s="285"/>
      <c r="ATZ658" s="285"/>
      <c r="AUA658" s="285"/>
      <c r="AUB658" s="286"/>
      <c r="AUC658" s="285"/>
      <c r="AUD658" s="285"/>
      <c r="AUE658" s="285"/>
      <c r="AUF658" s="285"/>
      <c r="AUG658" s="285"/>
      <c r="AUH658" s="286"/>
      <c r="AUI658" s="285"/>
      <c r="AUJ658" s="285"/>
      <c r="AUK658" s="286"/>
      <c r="AUL658" s="285"/>
      <c r="AUM658" s="285"/>
      <c r="AUN658" s="285"/>
      <c r="AUO658" s="285"/>
      <c r="AUP658" s="285"/>
      <c r="AUQ658" s="286"/>
      <c r="AUR658" s="285"/>
      <c r="AUS658" s="285"/>
      <c r="AUT658" s="285"/>
      <c r="AUU658" s="285"/>
      <c r="AUV658" s="285"/>
      <c r="AUW658" s="286"/>
      <c r="AUX658" s="285"/>
      <c r="AUY658" s="285"/>
      <c r="AUZ658" s="285"/>
      <c r="AVA658" s="285"/>
      <c r="AVB658" s="285"/>
      <c r="AVC658" s="286"/>
      <c r="AVD658" s="285"/>
      <c r="AVE658" s="285"/>
      <c r="AVF658" s="286"/>
      <c r="AVG658" s="285"/>
      <c r="AVH658" s="285"/>
      <c r="AVI658" s="285"/>
      <c r="AVJ658" s="285"/>
      <c r="AVK658" s="285"/>
      <c r="AVL658" s="286"/>
      <c r="AVM658" s="285"/>
      <c r="AVN658" s="285"/>
      <c r="AVO658" s="285"/>
      <c r="AVP658" s="285"/>
      <c r="AVQ658" s="285"/>
      <c r="AVR658" s="286"/>
      <c r="AVS658" s="285"/>
      <c r="AVT658" s="285"/>
      <c r="AVU658" s="285"/>
      <c r="AVV658" s="285"/>
      <c r="AVW658" s="285"/>
    </row>
    <row r="659" spans="1:1271" s="136" customFormat="1" ht="41.25" customHeight="1">
      <c r="A659" s="247" t="s">
        <v>947</v>
      </c>
      <c r="AVD659" s="310"/>
    </row>
    <row r="660" spans="1:1271">
      <c r="A660" s="103" t="s">
        <v>649</v>
      </c>
      <c r="B660" s="96"/>
      <c r="C660" s="102" t="s">
        <v>458</v>
      </c>
      <c r="D660" s="799"/>
      <c r="E660" s="800"/>
      <c r="F660" s="248" t="s">
        <v>951</v>
      </c>
      <c r="G660" s="248" t="s">
        <v>951</v>
      </c>
      <c r="H660" s="248" t="s">
        <v>951</v>
      </c>
      <c r="I660" s="248" t="s">
        <v>951</v>
      </c>
      <c r="J660" s="248" t="s">
        <v>951</v>
      </c>
      <c r="K660" s="248" t="s">
        <v>951</v>
      </c>
      <c r="L660" s="111">
        <f>SUM(L661:L674)</f>
        <v>264</v>
      </c>
      <c r="M660" s="111">
        <f t="shared" ref="M660:T660" si="42">SUM(M661:M674)</f>
        <v>264</v>
      </c>
      <c r="N660" s="111">
        <f t="shared" si="42"/>
        <v>264</v>
      </c>
      <c r="O660" s="111">
        <f t="shared" si="42"/>
        <v>17265072</v>
      </c>
      <c r="P660" s="111">
        <f t="shared" si="42"/>
        <v>17976816</v>
      </c>
      <c r="Q660" s="111">
        <f t="shared" si="42"/>
        <v>18724464</v>
      </c>
      <c r="R660" s="111">
        <f t="shared" si="42"/>
        <v>13008758.4</v>
      </c>
      <c r="S660" s="111">
        <f t="shared" si="42"/>
        <v>13267742.4</v>
      </c>
      <c r="T660" s="111">
        <f t="shared" si="42"/>
        <v>13518278.4</v>
      </c>
      <c r="U660" s="248" t="s">
        <v>951</v>
      </c>
      <c r="V660" s="248" t="s">
        <v>951</v>
      </c>
      <c r="W660" s="248" t="s">
        <v>951</v>
      </c>
      <c r="X660" s="248" t="s">
        <v>951</v>
      </c>
      <c r="Y660" s="248" t="s">
        <v>951</v>
      </c>
      <c r="Z660" s="248" t="s">
        <v>951</v>
      </c>
      <c r="AA660" s="111">
        <f t="shared" ref="AA660:AF660" si="43">SUM(AA661:AA674)</f>
        <v>17060099.760000002</v>
      </c>
      <c r="AB660" s="111">
        <f t="shared" si="43"/>
        <v>17774298.960000001</v>
      </c>
      <c r="AC660" s="111">
        <f t="shared" si="43"/>
        <v>18514800.48</v>
      </c>
      <c r="AD660" s="111">
        <f t="shared" si="43"/>
        <v>6188579.7599999998</v>
      </c>
      <c r="AE660" s="111">
        <f t="shared" si="43"/>
        <v>5935050</v>
      </c>
      <c r="AF660" s="111">
        <f t="shared" si="43"/>
        <v>6128395.6799999997</v>
      </c>
      <c r="AG660" s="111">
        <f>SUM(AG661:AG674)</f>
        <v>468</v>
      </c>
      <c r="AH660" s="111">
        <f t="shared" ref="AH660:AO660" si="44">SUM(AH661:AH674)</f>
        <v>468</v>
      </c>
      <c r="AI660" s="111">
        <f t="shared" si="44"/>
        <v>468</v>
      </c>
      <c r="AJ660" s="111">
        <f t="shared" si="44"/>
        <v>38603634</v>
      </c>
      <c r="AK660" s="111">
        <f t="shared" si="44"/>
        <v>40205052</v>
      </c>
      <c r="AL660" s="111">
        <f t="shared" si="44"/>
        <v>41886748</v>
      </c>
      <c r="AM660" s="111">
        <f t="shared" si="44"/>
        <v>25613901.59</v>
      </c>
      <c r="AN660" s="111">
        <f t="shared" si="44"/>
        <v>26139453.59</v>
      </c>
      <c r="AO660" s="111">
        <f t="shared" si="44"/>
        <v>26647849.59</v>
      </c>
      <c r="AP660" s="248" t="s">
        <v>951</v>
      </c>
      <c r="AQ660" s="248" t="s">
        <v>951</v>
      </c>
      <c r="AR660" s="248" t="s">
        <v>951</v>
      </c>
      <c r="AS660" s="248" t="s">
        <v>951</v>
      </c>
      <c r="AT660" s="248" t="s">
        <v>951</v>
      </c>
      <c r="AU660" s="248" t="s">
        <v>951</v>
      </c>
      <c r="AV660" s="111">
        <f t="shared" ref="AV660:BA660" si="45">SUM(AV661:AV674)</f>
        <v>35734700.359999999</v>
      </c>
      <c r="AW660" s="111">
        <f t="shared" si="45"/>
        <v>37214400.369999997</v>
      </c>
      <c r="AX660" s="111">
        <f t="shared" si="45"/>
        <v>38748797.840000004</v>
      </c>
      <c r="AY660" s="111">
        <f t="shared" si="45"/>
        <v>10908947.01</v>
      </c>
      <c r="AZ660" s="111">
        <f t="shared" si="45"/>
        <v>10383506.23</v>
      </c>
      <c r="BA660" s="111">
        <f t="shared" si="45"/>
        <v>10750081.58</v>
      </c>
      <c r="BB660" s="111">
        <f>SUM(BB661:BB674)</f>
        <v>279</v>
      </c>
      <c r="BC660" s="111">
        <f t="shared" ref="BC660:BJ660" si="46">SUM(BC661:BC674)</f>
        <v>279</v>
      </c>
      <c r="BD660" s="111">
        <f t="shared" si="46"/>
        <v>279</v>
      </c>
      <c r="BE660" s="111">
        <f t="shared" si="46"/>
        <v>18523212</v>
      </c>
      <c r="BF660" s="111">
        <f t="shared" si="46"/>
        <v>19288266</v>
      </c>
      <c r="BG660" s="111">
        <f t="shared" si="46"/>
        <v>20091954</v>
      </c>
      <c r="BH660" s="111">
        <f t="shared" si="46"/>
        <v>13881273</v>
      </c>
      <c r="BI660" s="111">
        <f t="shared" si="46"/>
        <v>14158452</v>
      </c>
      <c r="BJ660" s="111">
        <f t="shared" si="46"/>
        <v>14426583</v>
      </c>
      <c r="BK660" s="248" t="s">
        <v>951</v>
      </c>
      <c r="BL660" s="248" t="s">
        <v>951</v>
      </c>
      <c r="BM660" s="248" t="s">
        <v>951</v>
      </c>
      <c r="BN660" s="248" t="s">
        <v>951</v>
      </c>
      <c r="BO660" s="248" t="s">
        <v>951</v>
      </c>
      <c r="BP660" s="248" t="s">
        <v>951</v>
      </c>
      <c r="BQ660" s="111">
        <f t="shared" ref="BQ660:BV660" si="47">SUM(BQ661:BQ674)</f>
        <v>18324500.52</v>
      </c>
      <c r="BR660" s="111">
        <f t="shared" si="47"/>
        <v>19164000.149999999</v>
      </c>
      <c r="BS660" s="111">
        <f t="shared" si="47"/>
        <v>20028799.440000001</v>
      </c>
      <c r="BT660" s="111">
        <f t="shared" si="47"/>
        <v>5765806.2000000002</v>
      </c>
      <c r="BU660" s="111">
        <f t="shared" si="47"/>
        <v>5621916.6900000004</v>
      </c>
      <c r="BV660" s="111">
        <f t="shared" si="47"/>
        <v>5826329.9699999997</v>
      </c>
      <c r="BW660" s="111">
        <f>SUM(BW661:BW674)</f>
        <v>246</v>
      </c>
      <c r="BX660" s="111">
        <f t="shared" ref="BX660:CE660" si="48">SUM(BX661:BX674)</f>
        <v>246</v>
      </c>
      <c r="BY660" s="111">
        <f t="shared" si="48"/>
        <v>246</v>
      </c>
      <c r="BZ660" s="111">
        <f t="shared" si="48"/>
        <v>18656350</v>
      </c>
      <c r="CA660" s="111">
        <f t="shared" si="48"/>
        <v>19438828</v>
      </c>
      <c r="CB660" s="111">
        <f t="shared" si="48"/>
        <v>20261156</v>
      </c>
      <c r="CC660" s="111">
        <f t="shared" si="48"/>
        <v>13357844.359999999</v>
      </c>
      <c r="CD660" s="111">
        <f t="shared" si="48"/>
        <v>13631418.359999999</v>
      </c>
      <c r="CE660" s="111">
        <f t="shared" si="48"/>
        <v>13896008.359999999</v>
      </c>
      <c r="CF660" s="248" t="s">
        <v>951</v>
      </c>
      <c r="CG660" s="248" t="s">
        <v>951</v>
      </c>
      <c r="CH660" s="248" t="s">
        <v>951</v>
      </c>
      <c r="CI660" s="248" t="s">
        <v>951</v>
      </c>
      <c r="CJ660" s="248" t="s">
        <v>951</v>
      </c>
      <c r="CK660" s="248" t="s">
        <v>951</v>
      </c>
      <c r="CL660" s="111">
        <f t="shared" ref="CL660:CQ660" si="49">SUM(CL661:CL674)</f>
        <v>17700399.870000001</v>
      </c>
      <c r="CM660" s="111">
        <f t="shared" si="49"/>
        <v>18695999.379999999</v>
      </c>
      <c r="CN660" s="111">
        <f t="shared" si="49"/>
        <v>19709300.359999999</v>
      </c>
      <c r="CO660" s="111">
        <f t="shared" si="49"/>
        <v>6828455</v>
      </c>
      <c r="CP660" s="111">
        <f t="shared" si="49"/>
        <v>6791446.7699999996</v>
      </c>
      <c r="CQ660" s="111">
        <f t="shared" si="49"/>
        <v>6985563.46</v>
      </c>
      <c r="CR660" s="111">
        <f>SUM(CR661:CR674)</f>
        <v>133</v>
      </c>
      <c r="CS660" s="111">
        <f t="shared" ref="CS660:CZ660" si="50">SUM(CS661:CS674)</f>
        <v>133</v>
      </c>
      <c r="CT660" s="111">
        <f t="shared" si="50"/>
        <v>133</v>
      </c>
      <c r="CU660" s="111">
        <f t="shared" si="50"/>
        <v>8697934</v>
      </c>
      <c r="CV660" s="111">
        <f t="shared" si="50"/>
        <v>9056502</v>
      </c>
      <c r="CW660" s="111">
        <f t="shared" si="50"/>
        <v>9433158</v>
      </c>
      <c r="CX660" s="111">
        <f t="shared" si="50"/>
        <v>6553654.7999999998</v>
      </c>
      <c r="CY660" s="111">
        <f t="shared" si="50"/>
        <v>6684127.7999999998</v>
      </c>
      <c r="CZ660" s="111">
        <f t="shared" si="50"/>
        <v>6810344.7999999998</v>
      </c>
      <c r="DA660" s="248" t="s">
        <v>951</v>
      </c>
      <c r="DB660" s="248" t="s">
        <v>951</v>
      </c>
      <c r="DC660" s="248" t="s">
        <v>951</v>
      </c>
      <c r="DD660" s="248" t="s">
        <v>951</v>
      </c>
      <c r="DE660" s="248" t="s">
        <v>951</v>
      </c>
      <c r="DF660" s="248" t="s">
        <v>951</v>
      </c>
      <c r="DG660" s="111">
        <f t="shared" ref="DG660:DL660" si="51">SUM(DG661:DG674)</f>
        <v>8479699.6199999992</v>
      </c>
      <c r="DH660" s="111">
        <f t="shared" si="51"/>
        <v>8783800.1300000008</v>
      </c>
      <c r="DI660" s="111">
        <f t="shared" si="51"/>
        <v>9102500.0500000007</v>
      </c>
      <c r="DJ660" s="111">
        <f t="shared" si="51"/>
        <v>3552068.24</v>
      </c>
      <c r="DK660" s="111">
        <f t="shared" si="51"/>
        <v>3547635.35</v>
      </c>
      <c r="DL660" s="111">
        <f t="shared" si="51"/>
        <v>3671066</v>
      </c>
      <c r="DM660" s="111">
        <f>SUM(DM661:DM674)</f>
        <v>162</v>
      </c>
      <c r="DN660" s="111">
        <f t="shared" ref="DN660:DU660" si="52">SUM(DN661:DN674)</f>
        <v>162</v>
      </c>
      <c r="DO660" s="111">
        <f t="shared" si="52"/>
        <v>162</v>
      </c>
      <c r="DP660" s="111">
        <f t="shared" si="52"/>
        <v>10594476</v>
      </c>
      <c r="DQ660" s="111">
        <f t="shared" si="52"/>
        <v>11031228</v>
      </c>
      <c r="DR660" s="111">
        <f t="shared" si="52"/>
        <v>11490012</v>
      </c>
      <c r="DS660" s="111">
        <f t="shared" si="52"/>
        <v>7982727.7599999998</v>
      </c>
      <c r="DT660" s="111">
        <f t="shared" si="52"/>
        <v>8141649.7599999998</v>
      </c>
      <c r="DU660" s="111">
        <f t="shared" si="52"/>
        <v>8295387.7599999998</v>
      </c>
      <c r="DV660" s="248" t="s">
        <v>951</v>
      </c>
      <c r="DW660" s="248" t="s">
        <v>951</v>
      </c>
      <c r="DX660" s="248" t="s">
        <v>951</v>
      </c>
      <c r="DY660" s="248" t="s">
        <v>951</v>
      </c>
      <c r="DZ660" s="248" t="s">
        <v>951</v>
      </c>
      <c r="EA660" s="248" t="s">
        <v>951</v>
      </c>
      <c r="EB660" s="111">
        <f t="shared" ref="EB660:EG660" si="53">SUM(EB661:EB674)</f>
        <v>10474999.380000001</v>
      </c>
      <c r="EC660" s="111">
        <f t="shared" si="53"/>
        <v>10916499.6</v>
      </c>
      <c r="ED660" s="111">
        <f t="shared" si="53"/>
        <v>11373699.24</v>
      </c>
      <c r="EE660" s="111">
        <f t="shared" si="53"/>
        <v>4527882.4000000004</v>
      </c>
      <c r="EF660" s="111">
        <f t="shared" si="53"/>
        <v>4316024.25</v>
      </c>
      <c r="EG660" s="111">
        <f t="shared" si="53"/>
        <v>4479699.8600000003</v>
      </c>
      <c r="EH660" s="111">
        <f>SUM(EH661:EH674)</f>
        <v>0</v>
      </c>
      <c r="EI660" s="111">
        <f t="shared" ref="EI660:EP660" si="54">SUM(EI661:EI674)</f>
        <v>0</v>
      </c>
      <c r="EJ660" s="111">
        <f t="shared" si="54"/>
        <v>0</v>
      </c>
      <c r="EK660" s="111">
        <f t="shared" si="54"/>
        <v>0</v>
      </c>
      <c r="EL660" s="111">
        <f t="shared" si="54"/>
        <v>0</v>
      </c>
      <c r="EM660" s="111">
        <f t="shared" si="54"/>
        <v>0</v>
      </c>
      <c r="EN660" s="111">
        <f t="shared" si="54"/>
        <v>0</v>
      </c>
      <c r="EO660" s="111">
        <f t="shared" si="54"/>
        <v>0</v>
      </c>
      <c r="EP660" s="111">
        <f t="shared" si="54"/>
        <v>0</v>
      </c>
      <c r="EQ660" s="248" t="s">
        <v>951</v>
      </c>
      <c r="ER660" s="248" t="s">
        <v>951</v>
      </c>
      <c r="ES660" s="248" t="s">
        <v>951</v>
      </c>
      <c r="ET660" s="248" t="s">
        <v>951</v>
      </c>
      <c r="EU660" s="248" t="s">
        <v>951</v>
      </c>
      <c r="EV660" s="248" t="s">
        <v>951</v>
      </c>
      <c r="EW660" s="111">
        <f t="shared" ref="EW660:FB660" si="55">SUM(EW661:EW674)</f>
        <v>0</v>
      </c>
      <c r="EX660" s="111">
        <f t="shared" si="55"/>
        <v>0</v>
      </c>
      <c r="EY660" s="111">
        <f t="shared" si="55"/>
        <v>0</v>
      </c>
      <c r="EZ660" s="111">
        <f t="shared" si="55"/>
        <v>0</v>
      </c>
      <c r="FA660" s="111">
        <f t="shared" si="55"/>
        <v>0</v>
      </c>
      <c r="FB660" s="111">
        <f t="shared" si="55"/>
        <v>0</v>
      </c>
      <c r="FC660" s="111">
        <f>SUM(FC661:FC674)</f>
        <v>152</v>
      </c>
      <c r="FD660" s="111">
        <f t="shared" ref="FD660:FK660" si="56">SUM(FD661:FD674)</f>
        <v>152</v>
      </c>
      <c r="FE660" s="111">
        <f t="shared" si="56"/>
        <v>152</v>
      </c>
      <c r="FF660" s="111">
        <f t="shared" si="56"/>
        <v>12921452</v>
      </c>
      <c r="FG660" s="111">
        <f t="shared" si="56"/>
        <v>13459920</v>
      </c>
      <c r="FH660" s="111">
        <f t="shared" si="56"/>
        <v>14025472</v>
      </c>
      <c r="FI660" s="111">
        <f t="shared" si="56"/>
        <v>8525730.3200000003</v>
      </c>
      <c r="FJ660" s="111">
        <f t="shared" si="56"/>
        <v>8701818.3200000003</v>
      </c>
      <c r="FK660" s="111">
        <f t="shared" si="56"/>
        <v>8872146.3200000003</v>
      </c>
      <c r="FL660" s="248" t="s">
        <v>951</v>
      </c>
      <c r="FM660" s="248" t="s">
        <v>951</v>
      </c>
      <c r="FN660" s="248" t="s">
        <v>951</v>
      </c>
      <c r="FO660" s="248" t="s">
        <v>951</v>
      </c>
      <c r="FP660" s="248" t="s">
        <v>951</v>
      </c>
      <c r="FQ660" s="248" t="s">
        <v>951</v>
      </c>
      <c r="FR660" s="111">
        <f t="shared" ref="FR660:FW660" si="57">SUM(FR661:FR674)</f>
        <v>11676599.9</v>
      </c>
      <c r="FS660" s="111">
        <f t="shared" si="57"/>
        <v>12122599.880000001</v>
      </c>
      <c r="FT660" s="111">
        <f t="shared" si="57"/>
        <v>12587899.880000001</v>
      </c>
      <c r="FU660" s="111">
        <f t="shared" si="57"/>
        <v>3938424.32</v>
      </c>
      <c r="FV660" s="111">
        <f t="shared" si="57"/>
        <v>3848903.14</v>
      </c>
      <c r="FW660" s="111">
        <f t="shared" si="57"/>
        <v>3985980.28</v>
      </c>
      <c r="FX660" s="111">
        <f>SUM(FX661:FX674)</f>
        <v>0</v>
      </c>
      <c r="FY660" s="111">
        <f t="shared" ref="FY660:GF660" si="58">SUM(FY661:FY674)</f>
        <v>0</v>
      </c>
      <c r="FZ660" s="111">
        <f t="shared" si="58"/>
        <v>0</v>
      </c>
      <c r="GA660" s="111">
        <f t="shared" si="58"/>
        <v>0</v>
      </c>
      <c r="GB660" s="111">
        <f t="shared" si="58"/>
        <v>0</v>
      </c>
      <c r="GC660" s="111">
        <f t="shared" si="58"/>
        <v>0</v>
      </c>
      <c r="GD660" s="111">
        <f t="shared" si="58"/>
        <v>0</v>
      </c>
      <c r="GE660" s="111">
        <f t="shared" si="58"/>
        <v>0</v>
      </c>
      <c r="GF660" s="111">
        <f t="shared" si="58"/>
        <v>0</v>
      </c>
      <c r="GG660" s="248" t="s">
        <v>951</v>
      </c>
      <c r="GH660" s="248" t="s">
        <v>951</v>
      </c>
      <c r="GI660" s="248" t="s">
        <v>951</v>
      </c>
      <c r="GJ660" s="248" t="s">
        <v>951</v>
      </c>
      <c r="GK660" s="248" t="s">
        <v>951</v>
      </c>
      <c r="GL660" s="248" t="s">
        <v>951</v>
      </c>
      <c r="GM660" s="111">
        <f t="shared" ref="GM660:GR660" si="59">SUM(GM661:GM674)</f>
        <v>0</v>
      </c>
      <c r="GN660" s="111">
        <f t="shared" si="59"/>
        <v>0</v>
      </c>
      <c r="GO660" s="111">
        <f t="shared" si="59"/>
        <v>0</v>
      </c>
      <c r="GP660" s="111">
        <f t="shared" si="59"/>
        <v>0</v>
      </c>
      <c r="GQ660" s="111">
        <f t="shared" si="59"/>
        <v>0</v>
      </c>
      <c r="GR660" s="111">
        <f t="shared" si="59"/>
        <v>0</v>
      </c>
      <c r="GS660" s="111">
        <f>SUM(GS661:GS674)</f>
        <v>130</v>
      </c>
      <c r="GT660" s="111">
        <f t="shared" ref="GT660:HA660" si="60">SUM(GT661:GT674)</f>
        <v>130</v>
      </c>
      <c r="GU660" s="111">
        <f t="shared" si="60"/>
        <v>130</v>
      </c>
      <c r="GV660" s="111">
        <f t="shared" si="60"/>
        <v>8501740</v>
      </c>
      <c r="GW660" s="111">
        <f t="shared" si="60"/>
        <v>8852220</v>
      </c>
      <c r="GX660" s="111">
        <f t="shared" si="60"/>
        <v>9220380</v>
      </c>
      <c r="GY660" s="111">
        <f t="shared" si="60"/>
        <v>6405828</v>
      </c>
      <c r="GZ660" s="111">
        <f t="shared" si="60"/>
        <v>6533358</v>
      </c>
      <c r="HA660" s="111">
        <f t="shared" si="60"/>
        <v>6656728</v>
      </c>
      <c r="HB660" s="248" t="s">
        <v>951</v>
      </c>
      <c r="HC660" s="248" t="s">
        <v>951</v>
      </c>
      <c r="HD660" s="248" t="s">
        <v>951</v>
      </c>
      <c r="HE660" s="248" t="s">
        <v>951</v>
      </c>
      <c r="HF660" s="248" t="s">
        <v>951</v>
      </c>
      <c r="HG660" s="248" t="s">
        <v>951</v>
      </c>
      <c r="HH660" s="111">
        <f t="shared" ref="HH660:HM660" si="61">SUM(HH661:HH674)</f>
        <v>8241699.7000000002</v>
      </c>
      <c r="HI660" s="111">
        <f t="shared" si="61"/>
        <v>8515999.6999999993</v>
      </c>
      <c r="HJ660" s="111">
        <f t="shared" si="61"/>
        <v>8805599.4000000004</v>
      </c>
      <c r="HK660" s="111">
        <f t="shared" si="61"/>
        <v>3065121.8</v>
      </c>
      <c r="HL660" s="111">
        <f t="shared" si="61"/>
        <v>2982743.4</v>
      </c>
      <c r="HM660" s="111">
        <f t="shared" si="61"/>
        <v>3091767.9</v>
      </c>
      <c r="HN660" s="111">
        <f>SUM(HN661:HN674)</f>
        <v>306</v>
      </c>
      <c r="HO660" s="111">
        <f t="shared" ref="HO660:HV660" si="62">SUM(HO661:HO674)</f>
        <v>306</v>
      </c>
      <c r="HP660" s="111">
        <f t="shared" si="62"/>
        <v>306</v>
      </c>
      <c r="HQ660" s="111">
        <f t="shared" si="62"/>
        <v>26071429</v>
      </c>
      <c r="HR660" s="111">
        <f t="shared" si="62"/>
        <v>27155251</v>
      </c>
      <c r="HS660" s="111">
        <f t="shared" si="62"/>
        <v>28293441</v>
      </c>
      <c r="HT660" s="111">
        <f t="shared" si="62"/>
        <v>17072458.260000002</v>
      </c>
      <c r="HU660" s="111">
        <f t="shared" si="62"/>
        <v>17424557.260000002</v>
      </c>
      <c r="HV660" s="111">
        <f t="shared" si="62"/>
        <v>17765153.260000002</v>
      </c>
      <c r="HW660" s="248" t="s">
        <v>951</v>
      </c>
      <c r="HX660" s="248" t="s">
        <v>951</v>
      </c>
      <c r="HY660" s="248" t="s">
        <v>951</v>
      </c>
      <c r="HZ660" s="248" t="s">
        <v>951</v>
      </c>
      <c r="IA660" s="248" t="s">
        <v>951</v>
      </c>
      <c r="IB660" s="248" t="s">
        <v>951</v>
      </c>
      <c r="IC660" s="111">
        <f t="shared" ref="IC660:IH660" si="63">SUM(IC661:IC674)</f>
        <v>24096299.02</v>
      </c>
      <c r="ID660" s="111">
        <f t="shared" si="63"/>
        <v>25199099.719999999</v>
      </c>
      <c r="IE660" s="111">
        <f t="shared" si="63"/>
        <v>26334999.949999999</v>
      </c>
      <c r="IF660" s="111">
        <f t="shared" si="63"/>
        <v>9488182.7400000002</v>
      </c>
      <c r="IG660" s="111">
        <f t="shared" si="63"/>
        <v>9291693.3599999994</v>
      </c>
      <c r="IH660" s="111">
        <f t="shared" si="63"/>
        <v>9597892.7400000002</v>
      </c>
      <c r="II660" s="111">
        <f>SUM(II661:II674)</f>
        <v>159</v>
      </c>
      <c r="IJ660" s="111">
        <f t="shared" ref="IJ660:IQ660" si="64">SUM(IJ661:IJ674)</f>
        <v>159</v>
      </c>
      <c r="IK660" s="111">
        <f t="shared" si="64"/>
        <v>159</v>
      </c>
      <c r="IL660" s="111">
        <f t="shared" si="64"/>
        <v>10601540</v>
      </c>
      <c r="IM660" s="111">
        <f t="shared" si="64"/>
        <v>11039642</v>
      </c>
      <c r="IN660" s="111">
        <f t="shared" si="64"/>
        <v>11499874</v>
      </c>
      <c r="IO660" s="111">
        <f t="shared" si="64"/>
        <v>7932632.8399999999</v>
      </c>
      <c r="IP660" s="111">
        <f t="shared" si="64"/>
        <v>8091163.8399999999</v>
      </c>
      <c r="IQ660" s="111">
        <f t="shared" si="64"/>
        <v>8244518.8399999999</v>
      </c>
      <c r="IR660" s="248" t="s">
        <v>951</v>
      </c>
      <c r="IS660" s="248" t="s">
        <v>951</v>
      </c>
      <c r="IT660" s="248" t="s">
        <v>951</v>
      </c>
      <c r="IU660" s="248" t="s">
        <v>951</v>
      </c>
      <c r="IV660" s="248" t="s">
        <v>951</v>
      </c>
      <c r="IW660" s="248" t="s">
        <v>951</v>
      </c>
      <c r="IX660" s="111">
        <f t="shared" ref="IX660:JC660" si="65">SUM(IX661:IX674)</f>
        <v>10341100.439999999</v>
      </c>
      <c r="IY660" s="111">
        <f t="shared" si="65"/>
        <v>10760299.85</v>
      </c>
      <c r="IZ660" s="111">
        <f t="shared" si="65"/>
        <v>11195800.01</v>
      </c>
      <c r="JA660" s="111">
        <f t="shared" si="65"/>
        <v>4009112.76</v>
      </c>
      <c r="JB660" s="111">
        <f t="shared" si="65"/>
        <v>4025090.19</v>
      </c>
      <c r="JC660" s="111">
        <f t="shared" si="65"/>
        <v>4163411.49</v>
      </c>
      <c r="JD660" s="111">
        <f>SUM(JD661:JD674)</f>
        <v>51</v>
      </c>
      <c r="JE660" s="111">
        <f t="shared" ref="JE660:JL660" si="66">SUM(JE661:JE674)</f>
        <v>51</v>
      </c>
      <c r="JF660" s="111">
        <f t="shared" si="66"/>
        <v>51</v>
      </c>
      <c r="JG660" s="111">
        <f t="shared" si="66"/>
        <v>10363353</v>
      </c>
      <c r="JH660" s="111">
        <f t="shared" si="66"/>
        <v>10796139</v>
      </c>
      <c r="JI660" s="111">
        <f t="shared" si="66"/>
        <v>11250141</v>
      </c>
      <c r="JJ660" s="111">
        <f t="shared" si="66"/>
        <v>4624370.9400000004</v>
      </c>
      <c r="JK660" s="111">
        <f t="shared" si="66"/>
        <v>4729328.9400000004</v>
      </c>
      <c r="JL660" s="111">
        <f t="shared" si="66"/>
        <v>4830869.9400000004</v>
      </c>
      <c r="JM660" s="248" t="s">
        <v>951</v>
      </c>
      <c r="JN660" s="248" t="s">
        <v>951</v>
      </c>
      <c r="JO660" s="248" t="s">
        <v>951</v>
      </c>
      <c r="JP660" s="248" t="s">
        <v>951</v>
      </c>
      <c r="JQ660" s="248" t="s">
        <v>951</v>
      </c>
      <c r="JR660" s="248" t="s">
        <v>951</v>
      </c>
      <c r="JS660" s="111">
        <f t="shared" ref="JS660:JX660" si="67">SUM(JS661:JS674)</f>
        <v>8259499.9800000004</v>
      </c>
      <c r="JT660" s="111">
        <f t="shared" si="67"/>
        <v>8574899.7899999991</v>
      </c>
      <c r="JU660" s="111">
        <f t="shared" si="67"/>
        <v>8903799.8100000005</v>
      </c>
      <c r="JV660" s="111">
        <f t="shared" si="67"/>
        <v>3138601.71</v>
      </c>
      <c r="JW660" s="111">
        <f t="shared" si="67"/>
        <v>3154682.01</v>
      </c>
      <c r="JX660" s="111">
        <f t="shared" si="67"/>
        <v>3267743.91</v>
      </c>
      <c r="JY660" s="111">
        <f>SUM(JY661:JY674)</f>
        <v>197</v>
      </c>
      <c r="JZ660" s="111">
        <f t="shared" ref="JZ660:KG660" si="68">SUM(JZ661:JZ674)</f>
        <v>197</v>
      </c>
      <c r="KA660" s="111">
        <f t="shared" si="68"/>
        <v>197</v>
      </c>
      <c r="KB660" s="111">
        <f t="shared" si="68"/>
        <v>13308400</v>
      </c>
      <c r="KC660" s="111">
        <f t="shared" si="68"/>
        <v>13859246</v>
      </c>
      <c r="KD660" s="111">
        <f t="shared" si="68"/>
        <v>14437942</v>
      </c>
      <c r="KE660" s="111">
        <f t="shared" si="68"/>
        <v>9911810.1199999992</v>
      </c>
      <c r="KF660" s="111">
        <f t="shared" si="68"/>
        <v>10110403.119999999</v>
      </c>
      <c r="KG660" s="111">
        <f t="shared" si="68"/>
        <v>10302508.119999999</v>
      </c>
      <c r="KH660" s="248" t="s">
        <v>951</v>
      </c>
      <c r="KI660" s="248" t="s">
        <v>951</v>
      </c>
      <c r="KJ660" s="248" t="s">
        <v>951</v>
      </c>
      <c r="KK660" s="248" t="s">
        <v>951</v>
      </c>
      <c r="KL660" s="248" t="s">
        <v>951</v>
      </c>
      <c r="KM660" s="248" t="s">
        <v>951</v>
      </c>
      <c r="KN660" s="111">
        <f t="shared" ref="KN660:KS660" si="69">SUM(KN661:KN674)</f>
        <v>13256100.74</v>
      </c>
      <c r="KO660" s="111">
        <f t="shared" si="69"/>
        <v>13954500.439999999</v>
      </c>
      <c r="KP660" s="111">
        <f t="shared" si="69"/>
        <v>14667700.029999999</v>
      </c>
      <c r="KQ660" s="111">
        <f t="shared" si="69"/>
        <v>5388969.7400000002</v>
      </c>
      <c r="KR660" s="111">
        <f t="shared" si="69"/>
        <v>5366500.5199999996</v>
      </c>
      <c r="KS660" s="111">
        <f t="shared" si="69"/>
        <v>5548151.0700000003</v>
      </c>
      <c r="KT660" s="111">
        <f>SUM(KT661:KT674)</f>
        <v>232</v>
      </c>
      <c r="KU660" s="111">
        <f t="shared" ref="KU660:LB660" si="70">SUM(KU661:KU674)</f>
        <v>232</v>
      </c>
      <c r="KV660" s="111">
        <f t="shared" si="70"/>
        <v>232</v>
      </c>
      <c r="KW660" s="111">
        <f t="shared" si="70"/>
        <v>15966890</v>
      </c>
      <c r="KX660" s="111">
        <f t="shared" si="70"/>
        <v>16629256</v>
      </c>
      <c r="KY660" s="111">
        <f t="shared" si="70"/>
        <v>17325152</v>
      </c>
      <c r="KZ660" s="111">
        <f t="shared" si="70"/>
        <v>11814296.92</v>
      </c>
      <c r="LA660" s="111">
        <f t="shared" si="70"/>
        <v>12051864.92</v>
      </c>
      <c r="LB660" s="111">
        <f t="shared" si="70"/>
        <v>12281664.92</v>
      </c>
      <c r="LC660" s="248" t="s">
        <v>951</v>
      </c>
      <c r="LD660" s="248" t="s">
        <v>951</v>
      </c>
      <c r="LE660" s="248" t="s">
        <v>951</v>
      </c>
      <c r="LF660" s="248" t="s">
        <v>951</v>
      </c>
      <c r="LG660" s="248" t="s">
        <v>951</v>
      </c>
      <c r="LH660" s="248" t="s">
        <v>951</v>
      </c>
      <c r="LI660" s="111">
        <f t="shared" ref="LI660:LN660" si="71">SUM(LI661:LI674)</f>
        <v>15764199.41</v>
      </c>
      <c r="LJ660" s="111">
        <f t="shared" si="71"/>
        <v>16598300.109999999</v>
      </c>
      <c r="LK660" s="111">
        <f t="shared" si="71"/>
        <v>17449999.18</v>
      </c>
      <c r="LL660" s="111">
        <f t="shared" si="71"/>
        <v>6280113.5499999998</v>
      </c>
      <c r="LM660" s="111">
        <f t="shared" si="71"/>
        <v>6231345.9500000002</v>
      </c>
      <c r="LN660" s="111">
        <f t="shared" si="71"/>
        <v>6458144.1100000003</v>
      </c>
      <c r="LO660" s="111">
        <f>SUM(LO661:LO674)</f>
        <v>107</v>
      </c>
      <c r="LP660" s="111">
        <f t="shared" ref="LP660:LW660" si="72">SUM(LP661:LP674)</f>
        <v>107</v>
      </c>
      <c r="LQ660" s="111">
        <f t="shared" si="72"/>
        <v>107</v>
      </c>
      <c r="LR660" s="111">
        <f t="shared" si="72"/>
        <v>7441058</v>
      </c>
      <c r="LS660" s="111">
        <f t="shared" si="72"/>
        <v>7750122</v>
      </c>
      <c r="LT660" s="111">
        <f t="shared" si="72"/>
        <v>8074842</v>
      </c>
      <c r="LU660" s="111">
        <f t="shared" si="72"/>
        <v>5486069.6799999997</v>
      </c>
      <c r="LV660" s="111">
        <f t="shared" si="72"/>
        <v>5596604.6799999997</v>
      </c>
      <c r="LW660" s="111">
        <f t="shared" si="72"/>
        <v>5703523.6799999997</v>
      </c>
      <c r="LX660" s="248" t="s">
        <v>951</v>
      </c>
      <c r="LY660" s="248" t="s">
        <v>951</v>
      </c>
      <c r="LZ660" s="248" t="s">
        <v>951</v>
      </c>
      <c r="MA660" s="248" t="s">
        <v>951</v>
      </c>
      <c r="MB660" s="248" t="s">
        <v>951</v>
      </c>
      <c r="MC660" s="248" t="s">
        <v>951</v>
      </c>
      <c r="MD660" s="111">
        <f t="shared" ref="MD660:MI660" si="73">SUM(MD661:MD674)</f>
        <v>7086999.71</v>
      </c>
      <c r="ME660" s="111">
        <f t="shared" si="73"/>
        <v>7365999.8099999996</v>
      </c>
      <c r="MF660" s="111">
        <f t="shared" si="73"/>
        <v>7656200.4100000001</v>
      </c>
      <c r="MG660" s="111">
        <f t="shared" si="73"/>
        <v>3189726.12</v>
      </c>
      <c r="MH660" s="111">
        <f t="shared" si="73"/>
        <v>3092534.86</v>
      </c>
      <c r="MI660" s="111">
        <f t="shared" si="73"/>
        <v>3207397.05</v>
      </c>
      <c r="MJ660" s="111">
        <f>SUM(MJ661:MJ674)</f>
        <v>188</v>
      </c>
      <c r="MK660" s="111">
        <f t="shared" ref="MK660:MR660" si="74">SUM(MK661:MK674)</f>
        <v>188</v>
      </c>
      <c r="ML660" s="111">
        <f t="shared" si="74"/>
        <v>188</v>
      </c>
      <c r="MM660" s="111">
        <f t="shared" si="74"/>
        <v>13052422</v>
      </c>
      <c r="MN660" s="111">
        <f t="shared" si="74"/>
        <v>13594448</v>
      </c>
      <c r="MO660" s="111">
        <f t="shared" si="74"/>
        <v>14163928</v>
      </c>
      <c r="MP660" s="111">
        <f t="shared" si="74"/>
        <v>9628386.4399999995</v>
      </c>
      <c r="MQ660" s="111">
        <f t="shared" si="74"/>
        <v>9822326.4399999995</v>
      </c>
      <c r="MR660" s="111">
        <f t="shared" si="74"/>
        <v>10009922.439999999</v>
      </c>
      <c r="MS660" s="248" t="s">
        <v>951</v>
      </c>
      <c r="MT660" s="248" t="s">
        <v>951</v>
      </c>
      <c r="MU660" s="248" t="s">
        <v>951</v>
      </c>
      <c r="MV660" s="248" t="s">
        <v>951</v>
      </c>
      <c r="MW660" s="248" t="s">
        <v>951</v>
      </c>
      <c r="MX660" s="248" t="s">
        <v>951</v>
      </c>
      <c r="MY660" s="111">
        <f t="shared" ref="MY660:ND660" si="75">SUM(MY661:MY674)</f>
        <v>12453600.74</v>
      </c>
      <c r="MZ660" s="111">
        <f t="shared" si="75"/>
        <v>12949200.08</v>
      </c>
      <c r="NA660" s="111">
        <f t="shared" si="75"/>
        <v>13464600.15</v>
      </c>
      <c r="NB660" s="111">
        <f t="shared" si="75"/>
        <v>5788792.6799999997</v>
      </c>
      <c r="NC660" s="111">
        <f t="shared" si="75"/>
        <v>5907370.29</v>
      </c>
      <c r="ND660" s="111">
        <f t="shared" si="75"/>
        <v>6109341.7000000002</v>
      </c>
      <c r="NE660" s="111">
        <f>SUM(NE661:NE674)</f>
        <v>313</v>
      </c>
      <c r="NF660" s="111">
        <f t="shared" ref="NF660:NM660" si="76">SUM(NF661:NF674)</f>
        <v>313</v>
      </c>
      <c r="NG660" s="111">
        <f t="shared" si="76"/>
        <v>313</v>
      </c>
      <c r="NH660" s="111">
        <f t="shared" si="76"/>
        <v>21097826</v>
      </c>
      <c r="NI660" s="111">
        <f t="shared" si="76"/>
        <v>21970846</v>
      </c>
      <c r="NJ660" s="111">
        <f t="shared" si="76"/>
        <v>22887998</v>
      </c>
      <c r="NK660" s="111">
        <f t="shared" si="76"/>
        <v>15725592.16</v>
      </c>
      <c r="NL660" s="111">
        <f t="shared" si="76"/>
        <v>16040533.16</v>
      </c>
      <c r="NM660" s="111">
        <f t="shared" si="76"/>
        <v>16345186.16</v>
      </c>
      <c r="NN660" s="248" t="s">
        <v>951</v>
      </c>
      <c r="NO660" s="248" t="s">
        <v>951</v>
      </c>
      <c r="NP660" s="248" t="s">
        <v>951</v>
      </c>
      <c r="NQ660" s="248" t="s">
        <v>951</v>
      </c>
      <c r="NR660" s="248" t="s">
        <v>951</v>
      </c>
      <c r="NS660" s="248" t="s">
        <v>951</v>
      </c>
      <c r="NT660" s="111">
        <f t="shared" ref="NT660:NY660" si="77">SUM(NT661:NT674)</f>
        <v>20143700.75</v>
      </c>
      <c r="NU660" s="111">
        <f t="shared" si="77"/>
        <v>20816400.52</v>
      </c>
      <c r="NV660" s="111">
        <f t="shared" si="77"/>
        <v>21525999.920000002</v>
      </c>
      <c r="NW660" s="111">
        <f t="shared" si="77"/>
        <v>6189926.3600000003</v>
      </c>
      <c r="NX660" s="111">
        <f t="shared" si="77"/>
        <v>6243365.3700000001</v>
      </c>
      <c r="NY660" s="111">
        <f t="shared" si="77"/>
        <v>6468634.0999999996</v>
      </c>
      <c r="NZ660" s="111">
        <f>SUM(NZ661:NZ674)</f>
        <v>170</v>
      </c>
      <c r="OA660" s="111">
        <f t="shared" ref="OA660:OH660" si="78">SUM(OA661:OA674)</f>
        <v>170</v>
      </c>
      <c r="OB660" s="111">
        <f t="shared" si="78"/>
        <v>170</v>
      </c>
      <c r="OC660" s="111">
        <f t="shared" si="78"/>
        <v>11838302</v>
      </c>
      <c r="OD660" s="111">
        <f t="shared" si="78"/>
        <v>12330084</v>
      </c>
      <c r="OE660" s="111">
        <f t="shared" si="78"/>
        <v>12846780</v>
      </c>
      <c r="OF660" s="111">
        <f t="shared" si="78"/>
        <v>8723641.5600000005</v>
      </c>
      <c r="OG660" s="111">
        <f t="shared" si="78"/>
        <v>8899459.5600000005</v>
      </c>
      <c r="OH660" s="111">
        <f t="shared" si="78"/>
        <v>9069525.5600000005</v>
      </c>
      <c r="OI660" s="248" t="s">
        <v>951</v>
      </c>
      <c r="OJ660" s="248" t="s">
        <v>951</v>
      </c>
      <c r="OK660" s="248" t="s">
        <v>951</v>
      </c>
      <c r="OL660" s="248" t="s">
        <v>951</v>
      </c>
      <c r="OM660" s="248" t="s">
        <v>951</v>
      </c>
      <c r="ON660" s="248" t="s">
        <v>951</v>
      </c>
      <c r="OO660" s="111">
        <f t="shared" ref="OO660:OT660" si="79">SUM(OO661:OO674)</f>
        <v>11226999.76</v>
      </c>
      <c r="OP660" s="111">
        <f t="shared" si="79"/>
        <v>11650799.550000001</v>
      </c>
      <c r="OQ660" s="111">
        <f t="shared" si="79"/>
        <v>12093399.84</v>
      </c>
      <c r="OR660" s="111">
        <f t="shared" si="79"/>
        <v>4697574.84</v>
      </c>
      <c r="OS660" s="111">
        <f t="shared" si="79"/>
        <v>4686241.9000000004</v>
      </c>
      <c r="OT660" s="111">
        <f t="shared" si="79"/>
        <v>4856839.3099999996</v>
      </c>
      <c r="OU660" s="111">
        <f>SUM(OU661:OU674)</f>
        <v>94</v>
      </c>
      <c r="OV660" s="111">
        <f t="shared" ref="OV660:PC660" si="80">SUM(OV661:OV674)</f>
        <v>94</v>
      </c>
      <c r="OW660" s="111">
        <f t="shared" si="80"/>
        <v>94</v>
      </c>
      <c r="OX660" s="111">
        <f t="shared" si="80"/>
        <v>19101082</v>
      </c>
      <c r="OY660" s="111">
        <f t="shared" si="80"/>
        <v>19898766</v>
      </c>
      <c r="OZ660" s="111">
        <f t="shared" si="80"/>
        <v>20735554</v>
      </c>
      <c r="PA660" s="111">
        <f t="shared" si="80"/>
        <v>8523350.3599999994</v>
      </c>
      <c r="PB660" s="111">
        <f t="shared" si="80"/>
        <v>8716802.3599999994</v>
      </c>
      <c r="PC660" s="111">
        <f t="shared" si="80"/>
        <v>8903956.3599999994</v>
      </c>
      <c r="PD660" s="248" t="s">
        <v>951</v>
      </c>
      <c r="PE660" s="248" t="s">
        <v>951</v>
      </c>
      <c r="PF660" s="248" t="s">
        <v>951</v>
      </c>
      <c r="PG660" s="248" t="s">
        <v>951</v>
      </c>
      <c r="PH660" s="248" t="s">
        <v>951</v>
      </c>
      <c r="PI660" s="248" t="s">
        <v>951</v>
      </c>
      <c r="PJ660" s="111">
        <f t="shared" ref="PJ660:PO660" si="81">SUM(PJ661:PJ674)</f>
        <v>15286400.32</v>
      </c>
      <c r="PK660" s="111">
        <f t="shared" si="81"/>
        <v>15898599.76</v>
      </c>
      <c r="PL660" s="111">
        <f t="shared" si="81"/>
        <v>16534699.640000001</v>
      </c>
      <c r="PM660" s="111">
        <f t="shared" si="81"/>
        <v>4259121.2</v>
      </c>
      <c r="PN660" s="111">
        <f t="shared" si="81"/>
        <v>4217284.62</v>
      </c>
      <c r="PO660" s="111">
        <f t="shared" si="81"/>
        <v>4358797.8600000003</v>
      </c>
      <c r="PP660" s="111">
        <f>SUM(PP661:PP674)</f>
        <v>181</v>
      </c>
      <c r="PQ660" s="111">
        <f t="shared" ref="PQ660:PX660" si="82">SUM(PQ661:PQ674)</f>
        <v>181</v>
      </c>
      <c r="PR660" s="111">
        <f t="shared" si="82"/>
        <v>181</v>
      </c>
      <c r="PS660" s="111">
        <f t="shared" si="82"/>
        <v>12335944</v>
      </c>
      <c r="PT660" s="111">
        <f t="shared" si="82"/>
        <v>12847086</v>
      </c>
      <c r="PU660" s="111">
        <f t="shared" si="82"/>
        <v>13384086</v>
      </c>
      <c r="PV660" s="111">
        <f t="shared" si="82"/>
        <v>9158968.6799999997</v>
      </c>
      <c r="PW660" s="111">
        <f t="shared" si="82"/>
        <v>9342793.6799999997</v>
      </c>
      <c r="PX660" s="111">
        <f t="shared" si="82"/>
        <v>9520610.6799999997</v>
      </c>
      <c r="PY660" s="248" t="s">
        <v>951</v>
      </c>
      <c r="PZ660" s="248" t="s">
        <v>951</v>
      </c>
      <c r="QA660" s="248" t="s">
        <v>951</v>
      </c>
      <c r="QB660" s="248" t="s">
        <v>951</v>
      </c>
      <c r="QC660" s="248" t="s">
        <v>951</v>
      </c>
      <c r="QD660" s="248" t="s">
        <v>951</v>
      </c>
      <c r="QE660" s="111">
        <f t="shared" ref="QE660:QJ660" si="83">SUM(QE661:QE674)</f>
        <v>12226099.960000001</v>
      </c>
      <c r="QF660" s="111">
        <f t="shared" si="83"/>
        <v>12867199.699999999</v>
      </c>
      <c r="QG660" s="111">
        <f t="shared" si="83"/>
        <v>13522399.35</v>
      </c>
      <c r="QH660" s="111">
        <f t="shared" si="83"/>
        <v>5798925.4800000004</v>
      </c>
      <c r="QI660" s="111">
        <f t="shared" si="83"/>
        <v>5912284.2800000003</v>
      </c>
      <c r="QJ660" s="111">
        <f t="shared" si="83"/>
        <v>6123483.54</v>
      </c>
      <c r="QK660" s="111">
        <f>SUM(QK661:QK674)</f>
        <v>279</v>
      </c>
      <c r="QL660" s="111">
        <f t="shared" ref="QL660:QS660" si="84">SUM(QL661:QL674)</f>
        <v>279</v>
      </c>
      <c r="QM660" s="111">
        <f t="shared" si="84"/>
        <v>279</v>
      </c>
      <c r="QN660" s="111">
        <f t="shared" si="84"/>
        <v>18652558</v>
      </c>
      <c r="QO660" s="111">
        <f t="shared" si="84"/>
        <v>19423618</v>
      </c>
      <c r="QP660" s="111">
        <f t="shared" si="84"/>
        <v>20233634</v>
      </c>
      <c r="QQ660" s="111">
        <f t="shared" si="84"/>
        <v>13943517.279999999</v>
      </c>
      <c r="QR660" s="111">
        <f t="shared" si="84"/>
        <v>14222320.279999999</v>
      </c>
      <c r="QS660" s="111">
        <f t="shared" si="84"/>
        <v>14492019.279999999</v>
      </c>
      <c r="QT660" s="248" t="s">
        <v>951</v>
      </c>
      <c r="QU660" s="248" t="s">
        <v>951</v>
      </c>
      <c r="QV660" s="248" t="s">
        <v>951</v>
      </c>
      <c r="QW660" s="248" t="s">
        <v>951</v>
      </c>
      <c r="QX660" s="248" t="s">
        <v>951</v>
      </c>
      <c r="QY660" s="248" t="s">
        <v>951</v>
      </c>
      <c r="QZ660" s="111">
        <f t="shared" ref="QZ660:RE660" si="85">SUM(QZ661:QZ674)</f>
        <v>18085300.370000001</v>
      </c>
      <c r="RA660" s="111">
        <f t="shared" si="85"/>
        <v>18780799.309999999</v>
      </c>
      <c r="RB660" s="111">
        <f t="shared" si="85"/>
        <v>19506100.52</v>
      </c>
      <c r="RC660" s="111">
        <f t="shared" si="85"/>
        <v>7265914.2699999996</v>
      </c>
      <c r="RD660" s="111">
        <f t="shared" si="85"/>
        <v>7180929.5199999996</v>
      </c>
      <c r="RE660" s="111">
        <f t="shared" si="85"/>
        <v>7422141.9199999999</v>
      </c>
      <c r="RF660" s="111">
        <f>SUM(RF661:RF674)</f>
        <v>481</v>
      </c>
      <c r="RG660" s="111">
        <f t="shared" ref="RG660:RN660" si="86">SUM(RG661:RG674)</f>
        <v>481</v>
      </c>
      <c r="RH660" s="111">
        <f t="shared" si="86"/>
        <v>481</v>
      </c>
      <c r="RI660" s="111">
        <f t="shared" si="86"/>
        <v>33082502</v>
      </c>
      <c r="RJ660" s="111">
        <f t="shared" si="86"/>
        <v>34454782</v>
      </c>
      <c r="RK660" s="111">
        <f t="shared" si="86"/>
        <v>35896526</v>
      </c>
      <c r="RL660" s="111">
        <f t="shared" si="86"/>
        <v>24484153.309999999</v>
      </c>
      <c r="RM660" s="111">
        <f t="shared" si="86"/>
        <v>24976430.309999999</v>
      </c>
      <c r="RN660" s="111">
        <f t="shared" si="86"/>
        <v>25452611.309999999</v>
      </c>
      <c r="RO660" s="248" t="s">
        <v>951</v>
      </c>
      <c r="RP660" s="248" t="s">
        <v>951</v>
      </c>
      <c r="RQ660" s="248" t="s">
        <v>951</v>
      </c>
      <c r="RR660" s="248" t="s">
        <v>951</v>
      </c>
      <c r="RS660" s="248" t="s">
        <v>951</v>
      </c>
      <c r="RT660" s="248" t="s">
        <v>951</v>
      </c>
      <c r="RU660" s="111">
        <f t="shared" ref="RU660:RZ660" si="87">SUM(RU661:RU674)</f>
        <v>31461500.780000001</v>
      </c>
      <c r="RV660" s="111">
        <f t="shared" si="87"/>
        <v>32600399.690000001</v>
      </c>
      <c r="RW660" s="111">
        <f t="shared" si="87"/>
        <v>33793700.259999998</v>
      </c>
      <c r="RX660" s="111">
        <f t="shared" si="87"/>
        <v>8538592.8399999999</v>
      </c>
      <c r="RY660" s="111">
        <f t="shared" si="87"/>
        <v>8450049.7899999991</v>
      </c>
      <c r="RZ660" s="111">
        <f t="shared" si="87"/>
        <v>8740057.0399999991</v>
      </c>
      <c r="SA660" s="111">
        <f>SUM(SA661:SA674)</f>
        <v>157</v>
      </c>
      <c r="SB660" s="111">
        <f t="shared" ref="SB660:SI660" si="88">SUM(SB661:SB674)</f>
        <v>157</v>
      </c>
      <c r="SC660" s="111">
        <f t="shared" si="88"/>
        <v>157</v>
      </c>
      <c r="SD660" s="111">
        <f t="shared" si="88"/>
        <v>15496289</v>
      </c>
      <c r="SE660" s="111">
        <f t="shared" si="88"/>
        <v>16139763</v>
      </c>
      <c r="SF660" s="111">
        <f t="shared" si="88"/>
        <v>16815231</v>
      </c>
      <c r="SG660" s="111">
        <f t="shared" si="88"/>
        <v>9361504.1899999995</v>
      </c>
      <c r="SH660" s="111">
        <f t="shared" si="88"/>
        <v>9557804.1899999995</v>
      </c>
      <c r="SI660" s="111">
        <f t="shared" si="88"/>
        <v>9747703.1899999995</v>
      </c>
      <c r="SJ660" s="248" t="s">
        <v>951</v>
      </c>
      <c r="SK660" s="248" t="s">
        <v>951</v>
      </c>
      <c r="SL660" s="248" t="s">
        <v>951</v>
      </c>
      <c r="SM660" s="248" t="s">
        <v>951</v>
      </c>
      <c r="SN660" s="248" t="s">
        <v>951</v>
      </c>
      <c r="SO660" s="248" t="s">
        <v>951</v>
      </c>
      <c r="SP660" s="111">
        <f t="shared" ref="SP660:SU660" si="89">SUM(SP661:SP674)</f>
        <v>15198499.970000001</v>
      </c>
      <c r="SQ660" s="111">
        <f t="shared" si="89"/>
        <v>15861599.52</v>
      </c>
      <c r="SR660" s="111">
        <f t="shared" si="89"/>
        <v>16546800.210000001</v>
      </c>
      <c r="SS660" s="111">
        <f t="shared" si="89"/>
        <v>5509260.2699999996</v>
      </c>
      <c r="ST660" s="111">
        <f t="shared" si="89"/>
        <v>5533009.7800000003</v>
      </c>
      <c r="SU660" s="111">
        <f t="shared" si="89"/>
        <v>5717502.8600000003</v>
      </c>
      <c r="SV660" s="111">
        <f>SUM(SV661:SV674)</f>
        <v>123</v>
      </c>
      <c r="SW660" s="111">
        <f t="shared" ref="SW660:TD660" si="90">SUM(SW661:SW674)</f>
        <v>123</v>
      </c>
      <c r="SX660" s="111">
        <f t="shared" si="90"/>
        <v>123</v>
      </c>
      <c r="SY660" s="111">
        <f t="shared" si="90"/>
        <v>8579816</v>
      </c>
      <c r="SZ660" s="111">
        <f t="shared" si="90"/>
        <v>8936306</v>
      </c>
      <c r="TA660" s="111">
        <f t="shared" si="90"/>
        <v>9310858</v>
      </c>
      <c r="TB660" s="111">
        <f t="shared" si="90"/>
        <v>6318767.96</v>
      </c>
      <c r="TC660" s="111">
        <f t="shared" si="90"/>
        <v>6446158.96</v>
      </c>
      <c r="TD660" s="111">
        <f t="shared" si="90"/>
        <v>6569381.96</v>
      </c>
      <c r="TE660" s="248" t="s">
        <v>951</v>
      </c>
      <c r="TF660" s="248" t="s">
        <v>951</v>
      </c>
      <c r="TG660" s="248" t="s">
        <v>951</v>
      </c>
      <c r="TH660" s="248" t="s">
        <v>951</v>
      </c>
      <c r="TI660" s="248" t="s">
        <v>951</v>
      </c>
      <c r="TJ660" s="248" t="s">
        <v>951</v>
      </c>
      <c r="TK660" s="111">
        <f t="shared" ref="TK660:TP660" si="91">SUM(TK661:TK674)</f>
        <v>8111700.3099999996</v>
      </c>
      <c r="TL660" s="111">
        <f t="shared" si="91"/>
        <v>8409699.8499999996</v>
      </c>
      <c r="TM660" s="111">
        <f t="shared" si="91"/>
        <v>8721499.8399999999</v>
      </c>
      <c r="TN660" s="111">
        <f t="shared" si="91"/>
        <v>3176365.68</v>
      </c>
      <c r="TO660" s="111">
        <f t="shared" si="91"/>
        <v>3239411.55</v>
      </c>
      <c r="TP660" s="111">
        <f t="shared" si="91"/>
        <v>3348040.27</v>
      </c>
      <c r="TQ660" s="111">
        <f>SUM(TQ661:TQ674)</f>
        <v>284</v>
      </c>
      <c r="TR660" s="111">
        <f t="shared" ref="TR660:TY660" si="92">SUM(TR661:TR674)</f>
        <v>284</v>
      </c>
      <c r="TS660" s="111">
        <f t="shared" si="92"/>
        <v>284</v>
      </c>
      <c r="TT660" s="111">
        <f t="shared" si="92"/>
        <v>19866492</v>
      </c>
      <c r="TU660" s="111">
        <f t="shared" si="92"/>
        <v>20692216</v>
      </c>
      <c r="TV660" s="111">
        <f t="shared" si="92"/>
        <v>21559784</v>
      </c>
      <c r="TW660" s="111">
        <f t="shared" si="92"/>
        <v>14616713.199999999</v>
      </c>
      <c r="TX660" s="111">
        <f t="shared" si="92"/>
        <v>14911557.199999999</v>
      </c>
      <c r="TY660" s="111">
        <f t="shared" si="92"/>
        <v>15196753.199999999</v>
      </c>
      <c r="TZ660" s="248" t="s">
        <v>951</v>
      </c>
      <c r="UA660" s="248" t="s">
        <v>951</v>
      </c>
      <c r="UB660" s="248" t="s">
        <v>951</v>
      </c>
      <c r="UC660" s="248" t="s">
        <v>951</v>
      </c>
      <c r="UD660" s="248" t="s">
        <v>951</v>
      </c>
      <c r="UE660" s="248" t="s">
        <v>951</v>
      </c>
      <c r="UF660" s="111">
        <f t="shared" ref="UF660:UK660" si="93">SUM(UF661:UF674)</f>
        <v>18998500.02</v>
      </c>
      <c r="UG660" s="111">
        <f t="shared" si="93"/>
        <v>19805499.16</v>
      </c>
      <c r="UH660" s="111">
        <f t="shared" si="93"/>
        <v>20640999.16</v>
      </c>
      <c r="UI660" s="111">
        <f t="shared" si="93"/>
        <v>8469301.9399999995</v>
      </c>
      <c r="UJ660" s="111">
        <f t="shared" si="93"/>
        <v>8450291.8800000008</v>
      </c>
      <c r="UK660" s="111">
        <f t="shared" si="93"/>
        <v>8707416.5800000001</v>
      </c>
      <c r="UL660" s="111">
        <f>SUM(UL661:UL674)</f>
        <v>291</v>
      </c>
      <c r="UM660" s="111">
        <f t="shared" ref="UM660:UT660" si="94">SUM(UM661:UM674)</f>
        <v>291</v>
      </c>
      <c r="UN660" s="111">
        <f t="shared" si="94"/>
        <v>291</v>
      </c>
      <c r="UO660" s="111">
        <f t="shared" si="94"/>
        <v>27874175</v>
      </c>
      <c r="UP660" s="111">
        <f t="shared" si="94"/>
        <v>29044247</v>
      </c>
      <c r="UQ660" s="111">
        <f t="shared" si="94"/>
        <v>30273281</v>
      </c>
      <c r="UR660" s="111">
        <f t="shared" si="94"/>
        <v>16856635.43</v>
      </c>
      <c r="US660" s="111">
        <f t="shared" si="94"/>
        <v>17207673.43</v>
      </c>
      <c r="UT660" s="111">
        <f t="shared" si="94"/>
        <v>17547230.43</v>
      </c>
      <c r="UU660" s="248" t="s">
        <v>951</v>
      </c>
      <c r="UV660" s="248" t="s">
        <v>951</v>
      </c>
      <c r="UW660" s="248" t="s">
        <v>951</v>
      </c>
      <c r="UX660" s="248" t="s">
        <v>951</v>
      </c>
      <c r="UY660" s="248" t="s">
        <v>951</v>
      </c>
      <c r="UZ660" s="248" t="s">
        <v>951</v>
      </c>
      <c r="VA660" s="111">
        <f t="shared" ref="VA660:VF660" si="95">SUM(VA661:VA674)</f>
        <v>24395000.390000001</v>
      </c>
      <c r="VB660" s="111">
        <f t="shared" si="95"/>
        <v>25494898.890000001</v>
      </c>
      <c r="VC660" s="111">
        <f t="shared" si="95"/>
        <v>26628500.289999999</v>
      </c>
      <c r="VD660" s="111">
        <f t="shared" si="95"/>
        <v>8374856.54</v>
      </c>
      <c r="VE660" s="111">
        <f t="shared" si="95"/>
        <v>8545848.0600000005</v>
      </c>
      <c r="VF660" s="111">
        <f t="shared" si="95"/>
        <v>8828331.4900000002</v>
      </c>
      <c r="VG660" s="111">
        <f>SUM(VG661:VG674)</f>
        <v>0</v>
      </c>
      <c r="VH660" s="111">
        <f t="shared" ref="VH660:VO660" si="96">SUM(VH661:VH674)</f>
        <v>0</v>
      </c>
      <c r="VI660" s="111">
        <f t="shared" si="96"/>
        <v>0</v>
      </c>
      <c r="VJ660" s="111">
        <f t="shared" si="96"/>
        <v>0</v>
      </c>
      <c r="VK660" s="111">
        <f t="shared" si="96"/>
        <v>0</v>
      </c>
      <c r="VL660" s="111">
        <f t="shared" si="96"/>
        <v>0</v>
      </c>
      <c r="VM660" s="111">
        <f t="shared" si="96"/>
        <v>0</v>
      </c>
      <c r="VN660" s="111">
        <f t="shared" si="96"/>
        <v>0</v>
      </c>
      <c r="VO660" s="111">
        <f t="shared" si="96"/>
        <v>0</v>
      </c>
      <c r="VP660" s="248" t="s">
        <v>951</v>
      </c>
      <c r="VQ660" s="248" t="s">
        <v>951</v>
      </c>
      <c r="VR660" s="248" t="s">
        <v>951</v>
      </c>
      <c r="VS660" s="248" t="s">
        <v>951</v>
      </c>
      <c r="VT660" s="248" t="s">
        <v>951</v>
      </c>
      <c r="VU660" s="248" t="s">
        <v>951</v>
      </c>
      <c r="VV660" s="111">
        <f t="shared" ref="VV660:WA660" si="97">SUM(VV661:VV674)</f>
        <v>0</v>
      </c>
      <c r="VW660" s="111">
        <f t="shared" si="97"/>
        <v>0</v>
      </c>
      <c r="VX660" s="111">
        <f t="shared" si="97"/>
        <v>0</v>
      </c>
      <c r="VY660" s="111">
        <f t="shared" si="97"/>
        <v>0</v>
      </c>
      <c r="VZ660" s="111">
        <f t="shared" si="97"/>
        <v>0</v>
      </c>
      <c r="WA660" s="111">
        <f t="shared" si="97"/>
        <v>0</v>
      </c>
      <c r="WB660" s="111">
        <f>SUM(WB661:WB674)</f>
        <v>179</v>
      </c>
      <c r="WC660" s="111">
        <f t="shared" ref="WC660:WJ660" si="98">SUM(WC661:WC674)</f>
        <v>179</v>
      </c>
      <c r="WD660" s="111">
        <f t="shared" si="98"/>
        <v>179</v>
      </c>
      <c r="WE660" s="111">
        <f t="shared" si="98"/>
        <v>12260582</v>
      </c>
      <c r="WF660" s="111">
        <f t="shared" si="98"/>
        <v>12768906</v>
      </c>
      <c r="WG660" s="111">
        <f t="shared" si="98"/>
        <v>13302954</v>
      </c>
      <c r="WH660" s="111">
        <f t="shared" si="98"/>
        <v>9087093.5999999996</v>
      </c>
      <c r="WI660" s="111">
        <f t="shared" si="98"/>
        <v>9269652.5999999996</v>
      </c>
      <c r="WJ660" s="111">
        <f t="shared" si="98"/>
        <v>9446243.5999999996</v>
      </c>
      <c r="WK660" s="248" t="s">
        <v>951</v>
      </c>
      <c r="WL660" s="248" t="s">
        <v>951</v>
      </c>
      <c r="WM660" s="248" t="s">
        <v>951</v>
      </c>
      <c r="WN660" s="248" t="s">
        <v>951</v>
      </c>
      <c r="WO660" s="248" t="s">
        <v>951</v>
      </c>
      <c r="WP660" s="248" t="s">
        <v>951</v>
      </c>
      <c r="WQ660" s="111">
        <f t="shared" ref="WQ660:WV660" si="99">SUM(WQ661:WQ674)</f>
        <v>11753499.779999999</v>
      </c>
      <c r="WR660" s="111">
        <f t="shared" si="99"/>
        <v>12210300.529999999</v>
      </c>
      <c r="WS660" s="111">
        <f t="shared" si="99"/>
        <v>12686399.82</v>
      </c>
      <c r="WT660" s="111">
        <f t="shared" si="99"/>
        <v>3738011.19</v>
      </c>
      <c r="WU660" s="111">
        <f t="shared" si="99"/>
        <v>3682410.94</v>
      </c>
      <c r="WV660" s="111">
        <f t="shared" si="99"/>
        <v>3824887.69</v>
      </c>
      <c r="WW660" s="111">
        <f>SUM(WW661:WW674)</f>
        <v>353</v>
      </c>
      <c r="WX660" s="111">
        <f t="shared" ref="WX660:XE660" si="100">SUM(WX661:WX674)</f>
        <v>353</v>
      </c>
      <c r="WY660" s="111">
        <f t="shared" si="100"/>
        <v>353</v>
      </c>
      <c r="WZ660" s="111">
        <f t="shared" si="100"/>
        <v>28061173</v>
      </c>
      <c r="XA660" s="111">
        <f t="shared" si="100"/>
        <v>29226245</v>
      </c>
      <c r="XB660" s="111">
        <f t="shared" si="100"/>
        <v>30449883</v>
      </c>
      <c r="XC660" s="111">
        <f t="shared" si="100"/>
        <v>19066116.780000001</v>
      </c>
      <c r="XD660" s="111">
        <f t="shared" si="100"/>
        <v>19455938.780000001</v>
      </c>
      <c r="XE660" s="111">
        <f t="shared" si="100"/>
        <v>19833025.780000001</v>
      </c>
      <c r="XF660" s="248" t="s">
        <v>951</v>
      </c>
      <c r="XG660" s="248" t="s">
        <v>951</v>
      </c>
      <c r="XH660" s="248" t="s">
        <v>951</v>
      </c>
      <c r="XI660" s="248" t="s">
        <v>951</v>
      </c>
      <c r="XJ660" s="248" t="s">
        <v>951</v>
      </c>
      <c r="XK660" s="248" t="s">
        <v>951</v>
      </c>
      <c r="XL660" s="111">
        <f t="shared" ref="XL660:XQ660" si="101">SUM(XL661:XL674)</f>
        <v>25940000.91</v>
      </c>
      <c r="XM660" s="111">
        <f t="shared" si="101"/>
        <v>26936100.469999999</v>
      </c>
      <c r="XN660" s="111">
        <f t="shared" si="101"/>
        <v>27975000.399999999</v>
      </c>
      <c r="XO660" s="111">
        <f t="shared" si="101"/>
        <v>7996702.2800000003</v>
      </c>
      <c r="XP660" s="111">
        <f t="shared" si="101"/>
        <v>7955283.9199999999</v>
      </c>
      <c r="XQ660" s="111">
        <f t="shared" si="101"/>
        <v>8233387.8799999999</v>
      </c>
      <c r="XR660" s="111">
        <f>SUM(XR661:XR674)</f>
        <v>298</v>
      </c>
      <c r="XS660" s="111">
        <f t="shared" ref="XS660:XZ660" si="102">SUM(XS661:XS674)</f>
        <v>298</v>
      </c>
      <c r="XT660" s="111">
        <f t="shared" si="102"/>
        <v>298</v>
      </c>
      <c r="XU660" s="111">
        <f t="shared" si="102"/>
        <v>22785246</v>
      </c>
      <c r="XV660" s="111">
        <f t="shared" si="102"/>
        <v>23733206</v>
      </c>
      <c r="XW660" s="111">
        <f t="shared" si="102"/>
        <v>24729018</v>
      </c>
      <c r="XX660" s="111">
        <f t="shared" si="102"/>
        <v>15921716.52</v>
      </c>
      <c r="XY660" s="111">
        <f t="shared" si="102"/>
        <v>16246300.52</v>
      </c>
      <c r="XZ660" s="111">
        <f t="shared" si="102"/>
        <v>16560266.52</v>
      </c>
      <c r="YA660" s="248" t="s">
        <v>951</v>
      </c>
      <c r="YB660" s="248" t="s">
        <v>951</v>
      </c>
      <c r="YC660" s="248" t="s">
        <v>951</v>
      </c>
      <c r="YD660" s="248" t="s">
        <v>951</v>
      </c>
      <c r="YE660" s="248" t="s">
        <v>951</v>
      </c>
      <c r="YF660" s="248" t="s">
        <v>951</v>
      </c>
      <c r="YG660" s="111">
        <f t="shared" ref="YG660:YL660" si="103">SUM(YG661:YG674)</f>
        <v>21043598.940000001</v>
      </c>
      <c r="YH660" s="111">
        <f t="shared" si="103"/>
        <v>21813299.539999999</v>
      </c>
      <c r="YI660" s="111">
        <f t="shared" si="103"/>
        <v>22619000.699999999</v>
      </c>
      <c r="YJ660" s="111">
        <f t="shared" si="103"/>
        <v>6355364.9000000004</v>
      </c>
      <c r="YK660" s="111">
        <f t="shared" si="103"/>
        <v>6325094.1799999997</v>
      </c>
      <c r="YL660" s="111">
        <f t="shared" si="103"/>
        <v>6532909.3200000003</v>
      </c>
      <c r="YM660" s="111">
        <f>SUM(YM661:YM674)</f>
        <v>242</v>
      </c>
      <c r="YN660" s="111">
        <f t="shared" ref="YN660:YU660" si="104">SUM(YN661:YN674)</f>
        <v>242</v>
      </c>
      <c r="YO660" s="111">
        <f t="shared" si="104"/>
        <v>242</v>
      </c>
      <c r="YP660" s="111">
        <f t="shared" si="104"/>
        <v>16436090</v>
      </c>
      <c r="YQ660" s="111">
        <f t="shared" si="104"/>
        <v>17116836</v>
      </c>
      <c r="YR660" s="111">
        <f t="shared" si="104"/>
        <v>17832012</v>
      </c>
      <c r="YS660" s="111">
        <f t="shared" si="104"/>
        <v>12218132.52</v>
      </c>
      <c r="YT660" s="111">
        <f t="shared" si="104"/>
        <v>12463190.52</v>
      </c>
      <c r="YU660" s="111">
        <f t="shared" si="104"/>
        <v>12700240.52</v>
      </c>
      <c r="YV660" s="248" t="s">
        <v>951</v>
      </c>
      <c r="YW660" s="248" t="s">
        <v>951</v>
      </c>
      <c r="YX660" s="248" t="s">
        <v>951</v>
      </c>
      <c r="YY660" s="248" t="s">
        <v>951</v>
      </c>
      <c r="YZ660" s="248" t="s">
        <v>951</v>
      </c>
      <c r="ZA660" s="248" t="s">
        <v>951</v>
      </c>
      <c r="ZB660" s="111">
        <f t="shared" ref="ZB660:ZG660" si="105">SUM(ZB661:ZB674)</f>
        <v>15600899.93</v>
      </c>
      <c r="ZC660" s="111">
        <f t="shared" si="105"/>
        <v>16107499.869999999</v>
      </c>
      <c r="ZD660" s="111">
        <f t="shared" si="105"/>
        <v>16643000.109999999</v>
      </c>
      <c r="ZE660" s="111">
        <f t="shared" si="105"/>
        <v>5307980.59</v>
      </c>
      <c r="ZF660" s="111">
        <f t="shared" si="105"/>
        <v>5219560.83</v>
      </c>
      <c r="ZG660" s="111">
        <f t="shared" si="105"/>
        <v>5394722.7400000002</v>
      </c>
      <c r="ZH660" s="111">
        <f>SUM(ZH661:ZH674)</f>
        <v>141</v>
      </c>
      <c r="ZI660" s="111">
        <f t="shared" ref="ZI660:ZP660" si="106">SUM(ZI661:ZI674)</f>
        <v>141</v>
      </c>
      <c r="ZJ660" s="111">
        <f t="shared" si="106"/>
        <v>141</v>
      </c>
      <c r="ZK660" s="111">
        <f t="shared" si="106"/>
        <v>11603879</v>
      </c>
      <c r="ZL660" s="111">
        <f t="shared" si="106"/>
        <v>12086741</v>
      </c>
      <c r="ZM660" s="111">
        <f t="shared" si="106"/>
        <v>12593891</v>
      </c>
      <c r="ZN660" s="111">
        <f t="shared" si="106"/>
        <v>7770583.2999999998</v>
      </c>
      <c r="ZO660" s="111">
        <f t="shared" si="106"/>
        <v>7930329.2999999998</v>
      </c>
      <c r="ZP660" s="111">
        <f t="shared" si="106"/>
        <v>8084852.2999999998</v>
      </c>
      <c r="ZQ660" s="248" t="s">
        <v>951</v>
      </c>
      <c r="ZR660" s="248" t="s">
        <v>951</v>
      </c>
      <c r="ZS660" s="248" t="s">
        <v>951</v>
      </c>
      <c r="ZT660" s="248" t="s">
        <v>951</v>
      </c>
      <c r="ZU660" s="248" t="s">
        <v>951</v>
      </c>
      <c r="ZV660" s="248" t="s">
        <v>951</v>
      </c>
      <c r="ZW660" s="111">
        <f t="shared" ref="ZW660:AAB660" si="107">SUM(ZW661:ZW674)</f>
        <v>10667099.98</v>
      </c>
      <c r="ZX660" s="111">
        <f t="shared" si="107"/>
        <v>11108800.109999999</v>
      </c>
      <c r="ZY660" s="111">
        <f t="shared" si="107"/>
        <v>11567000.15</v>
      </c>
      <c r="ZZ660" s="111">
        <f t="shared" si="107"/>
        <v>4167738.4</v>
      </c>
      <c r="AAA660" s="111">
        <f t="shared" si="107"/>
        <v>4222884.62</v>
      </c>
      <c r="AAB660" s="111">
        <f t="shared" si="107"/>
        <v>4350649.4400000004</v>
      </c>
      <c r="AAC660" s="111">
        <f>SUM(AAC661:AAC674)</f>
        <v>137</v>
      </c>
      <c r="AAD660" s="111">
        <f t="shared" ref="AAD660:AAK660" si="108">SUM(AAD661:AAD674)</f>
        <v>137</v>
      </c>
      <c r="AAE660" s="111">
        <f t="shared" si="108"/>
        <v>137</v>
      </c>
      <c r="AAF660" s="111">
        <f t="shared" si="108"/>
        <v>11406180</v>
      </c>
      <c r="AAG660" s="111">
        <f t="shared" si="108"/>
        <v>11880616</v>
      </c>
      <c r="AAH660" s="111">
        <f t="shared" si="108"/>
        <v>12378892</v>
      </c>
      <c r="AAI660" s="111">
        <f t="shared" si="108"/>
        <v>7579311.0800000001</v>
      </c>
      <c r="AAJ660" s="111">
        <f t="shared" si="108"/>
        <v>7735282.0800000001</v>
      </c>
      <c r="AAK660" s="111">
        <f t="shared" si="108"/>
        <v>7886155.0800000001</v>
      </c>
      <c r="AAL660" s="248" t="s">
        <v>951</v>
      </c>
      <c r="AAM660" s="248" t="s">
        <v>951</v>
      </c>
      <c r="AAN660" s="248" t="s">
        <v>951</v>
      </c>
      <c r="AAO660" s="248" t="s">
        <v>951</v>
      </c>
      <c r="AAP660" s="248" t="s">
        <v>951</v>
      </c>
      <c r="AAQ660" s="248" t="s">
        <v>951</v>
      </c>
      <c r="AAR660" s="111">
        <f t="shared" ref="AAR660:AAW660" si="109">SUM(AAR661:AAR674)</f>
        <v>10474399.42</v>
      </c>
      <c r="AAS660" s="111">
        <f t="shared" si="109"/>
        <v>10909400.58</v>
      </c>
      <c r="AAT660" s="111">
        <f t="shared" si="109"/>
        <v>11360299.560000001</v>
      </c>
      <c r="AAU660" s="111">
        <f t="shared" si="109"/>
        <v>3828002.75</v>
      </c>
      <c r="AAV660" s="111">
        <f t="shared" si="109"/>
        <v>3771357.56</v>
      </c>
      <c r="AAW660" s="111">
        <f t="shared" si="109"/>
        <v>3903600.45</v>
      </c>
      <c r="AAX660" s="111">
        <f>SUM(AAX661:AAX674)</f>
        <v>305</v>
      </c>
      <c r="AAY660" s="111">
        <f t="shared" ref="AAY660:ABF660" si="110">SUM(AAY661:AAY674)</f>
        <v>305</v>
      </c>
      <c r="AAZ660" s="111">
        <f t="shared" si="110"/>
        <v>305</v>
      </c>
      <c r="ABA660" s="111">
        <f t="shared" si="110"/>
        <v>31039497</v>
      </c>
      <c r="ABB660" s="111">
        <f t="shared" si="110"/>
        <v>32329609</v>
      </c>
      <c r="ABC660" s="111">
        <f t="shared" si="110"/>
        <v>33683991</v>
      </c>
      <c r="ABD660" s="111">
        <f t="shared" si="110"/>
        <v>19044036.84</v>
      </c>
      <c r="ABE660" s="111">
        <f t="shared" si="110"/>
        <v>19447708.84</v>
      </c>
      <c r="ABF660" s="111">
        <f t="shared" si="110"/>
        <v>19838205.84</v>
      </c>
      <c r="ABG660" s="248" t="s">
        <v>951</v>
      </c>
      <c r="ABH660" s="248" t="s">
        <v>951</v>
      </c>
      <c r="ABI660" s="248" t="s">
        <v>951</v>
      </c>
      <c r="ABJ660" s="248" t="s">
        <v>951</v>
      </c>
      <c r="ABK660" s="248" t="s">
        <v>951</v>
      </c>
      <c r="ABL660" s="248" t="s">
        <v>951</v>
      </c>
      <c r="ABM660" s="111">
        <f t="shared" ref="ABM660:ABR660" si="111">SUM(ABM661:ABM674)</f>
        <v>26404299.239999998</v>
      </c>
      <c r="ABN660" s="111">
        <f t="shared" si="111"/>
        <v>27415800.359999999</v>
      </c>
      <c r="ABO660" s="111">
        <f t="shared" si="111"/>
        <v>28470400.199999999</v>
      </c>
      <c r="ABP660" s="111">
        <f t="shared" si="111"/>
        <v>6523961.5499999998</v>
      </c>
      <c r="ABQ660" s="111">
        <f t="shared" si="111"/>
        <v>6453438.1399999997</v>
      </c>
      <c r="ABR660" s="111">
        <f t="shared" si="111"/>
        <v>6668561.4500000002</v>
      </c>
      <c r="ABS660" s="111">
        <f>SUM(ABS661:ABS674)</f>
        <v>112</v>
      </c>
      <c r="ABT660" s="111">
        <f t="shared" ref="ABT660:ACA660" si="112">SUM(ABT661:ABT674)</f>
        <v>112</v>
      </c>
      <c r="ABU660" s="111">
        <f t="shared" si="112"/>
        <v>112</v>
      </c>
      <c r="ABV660" s="111">
        <f t="shared" si="112"/>
        <v>18853501</v>
      </c>
      <c r="ABW660" s="111">
        <f t="shared" si="112"/>
        <v>19642837</v>
      </c>
      <c r="ABX660" s="111">
        <f t="shared" si="112"/>
        <v>20471041</v>
      </c>
      <c r="ABY660" s="111">
        <f t="shared" si="112"/>
        <v>9199193.7899999991</v>
      </c>
      <c r="ABZ660" s="111">
        <f t="shared" si="112"/>
        <v>9404828.7899999991</v>
      </c>
      <c r="ACA660" s="111">
        <f t="shared" si="112"/>
        <v>9603750.7899999991</v>
      </c>
      <c r="ACB660" s="248" t="s">
        <v>951</v>
      </c>
      <c r="ACC660" s="248" t="s">
        <v>951</v>
      </c>
      <c r="ACD660" s="248" t="s">
        <v>951</v>
      </c>
      <c r="ACE660" s="248" t="s">
        <v>951</v>
      </c>
      <c r="ACF660" s="248" t="s">
        <v>951</v>
      </c>
      <c r="ACG660" s="248" t="s">
        <v>951</v>
      </c>
      <c r="ACH660" s="111">
        <f t="shared" ref="ACH660:ACM660" si="113">SUM(ACH661:ACH674)</f>
        <v>18395699.879999999</v>
      </c>
      <c r="ACI660" s="111">
        <f t="shared" si="113"/>
        <v>18928699.870000001</v>
      </c>
      <c r="ACJ660" s="111">
        <f t="shared" si="113"/>
        <v>19497900.190000001</v>
      </c>
      <c r="ACK660" s="111">
        <f t="shared" si="113"/>
        <v>3528757.5</v>
      </c>
      <c r="ACL660" s="111">
        <f t="shared" si="113"/>
        <v>3534907.91</v>
      </c>
      <c r="ACM660" s="111">
        <f t="shared" si="113"/>
        <v>3654590.44</v>
      </c>
      <c r="ACN660" s="111">
        <f>SUM(ACN661:ACN674)</f>
        <v>164</v>
      </c>
      <c r="ACO660" s="111">
        <f t="shared" ref="ACO660:ACV660" si="114">SUM(ACO661:ACO674)</f>
        <v>164</v>
      </c>
      <c r="ACP660" s="111">
        <f t="shared" si="114"/>
        <v>164</v>
      </c>
      <c r="ACQ660" s="111">
        <f t="shared" si="114"/>
        <v>13704668</v>
      </c>
      <c r="ACR660" s="111">
        <f t="shared" si="114"/>
        <v>14274198</v>
      </c>
      <c r="ACS660" s="111">
        <f t="shared" si="114"/>
        <v>14872314</v>
      </c>
      <c r="ACT660" s="111">
        <f t="shared" si="114"/>
        <v>9066453.5999999996</v>
      </c>
      <c r="ACU660" s="111">
        <f t="shared" si="114"/>
        <v>9252987.5999999996</v>
      </c>
      <c r="ACV660" s="111">
        <f t="shared" si="114"/>
        <v>9433427.5999999996</v>
      </c>
      <c r="ACW660" s="248" t="s">
        <v>951</v>
      </c>
      <c r="ACX660" s="248" t="s">
        <v>951</v>
      </c>
      <c r="ACY660" s="248" t="s">
        <v>951</v>
      </c>
      <c r="ACZ660" s="248" t="s">
        <v>951</v>
      </c>
      <c r="ADA660" s="248" t="s">
        <v>951</v>
      </c>
      <c r="ADB660" s="248" t="s">
        <v>951</v>
      </c>
      <c r="ADC660" s="111">
        <f t="shared" ref="ADC660:ADH660" si="115">SUM(ADC661:ADC674)</f>
        <v>12422800.199999999</v>
      </c>
      <c r="ADD660" s="111">
        <f t="shared" si="115"/>
        <v>12858299.49</v>
      </c>
      <c r="ADE660" s="111">
        <f t="shared" si="115"/>
        <v>13315699.34</v>
      </c>
      <c r="ADF660" s="111">
        <f t="shared" si="115"/>
        <v>4010063.3</v>
      </c>
      <c r="ADG660" s="111">
        <f t="shared" si="115"/>
        <v>3986155.02</v>
      </c>
      <c r="ADH660" s="111">
        <f t="shared" si="115"/>
        <v>4129595.3</v>
      </c>
      <c r="ADI660" s="111">
        <f>SUM(ADI661:ADI674)</f>
        <v>504</v>
      </c>
      <c r="ADJ660" s="111">
        <f t="shared" ref="ADJ660:ADQ660" si="116">SUM(ADJ661:ADJ674)</f>
        <v>504</v>
      </c>
      <c r="ADK660" s="111">
        <f t="shared" si="116"/>
        <v>504</v>
      </c>
      <c r="ADL660" s="111">
        <f t="shared" si="116"/>
        <v>43182221</v>
      </c>
      <c r="ADM660" s="111">
        <f t="shared" si="116"/>
        <v>44982149</v>
      </c>
      <c r="ADN660" s="111">
        <f t="shared" si="116"/>
        <v>46872599</v>
      </c>
      <c r="ADO660" s="111">
        <f t="shared" si="116"/>
        <v>28383372.82</v>
      </c>
      <c r="ADP660" s="111">
        <f t="shared" si="116"/>
        <v>28970207.82</v>
      </c>
      <c r="ADQ660" s="111">
        <f t="shared" si="116"/>
        <v>29537845.82</v>
      </c>
      <c r="ADR660" s="248" t="s">
        <v>951</v>
      </c>
      <c r="ADS660" s="248" t="s">
        <v>951</v>
      </c>
      <c r="ADT660" s="248" t="s">
        <v>951</v>
      </c>
      <c r="ADU660" s="248" t="s">
        <v>951</v>
      </c>
      <c r="ADV660" s="248" t="s">
        <v>951</v>
      </c>
      <c r="ADW660" s="248" t="s">
        <v>951</v>
      </c>
      <c r="ADX660" s="111">
        <f t="shared" ref="ADX660:AEC660" si="117">SUM(ADX661:ADX674)</f>
        <v>39338800.039999999</v>
      </c>
      <c r="ADY660" s="111">
        <f t="shared" si="117"/>
        <v>41019599.289999999</v>
      </c>
      <c r="ADZ660" s="111">
        <f t="shared" si="117"/>
        <v>42758898.920000002</v>
      </c>
      <c r="AEA660" s="111">
        <f t="shared" si="117"/>
        <v>11484864.9</v>
      </c>
      <c r="AEB660" s="111">
        <f t="shared" si="117"/>
        <v>11626192.210000001</v>
      </c>
      <c r="AEC660" s="111">
        <f t="shared" si="117"/>
        <v>12022756.75</v>
      </c>
      <c r="AED660" s="111">
        <f>SUM(AED661:AED674)</f>
        <v>175</v>
      </c>
      <c r="AEE660" s="111">
        <f t="shared" ref="AEE660:AEL660" si="118">SUM(AEE661:AEE674)</f>
        <v>175</v>
      </c>
      <c r="AEF660" s="111">
        <f t="shared" si="118"/>
        <v>175</v>
      </c>
      <c r="AEG660" s="111">
        <f t="shared" si="118"/>
        <v>17248098</v>
      </c>
      <c r="AEH660" s="111">
        <f t="shared" si="118"/>
        <v>17965170</v>
      </c>
      <c r="AEI660" s="111">
        <f t="shared" si="118"/>
        <v>18717884</v>
      </c>
      <c r="AEJ660" s="111">
        <f t="shared" si="118"/>
        <v>10519678.35</v>
      </c>
      <c r="AEK660" s="111">
        <f t="shared" si="118"/>
        <v>10740705.35</v>
      </c>
      <c r="AEL660" s="111">
        <f t="shared" si="118"/>
        <v>10954520.35</v>
      </c>
      <c r="AEM660" s="248" t="s">
        <v>951</v>
      </c>
      <c r="AEN660" s="248" t="s">
        <v>951</v>
      </c>
      <c r="AEO660" s="248" t="s">
        <v>951</v>
      </c>
      <c r="AEP660" s="248" t="s">
        <v>951</v>
      </c>
      <c r="AEQ660" s="248" t="s">
        <v>951</v>
      </c>
      <c r="AER660" s="248" t="s">
        <v>951</v>
      </c>
      <c r="AES660" s="111">
        <f t="shared" ref="AES660:AEX660" si="119">SUM(AES661:AES674)</f>
        <v>19814200.300000001</v>
      </c>
      <c r="AET660" s="111">
        <f t="shared" si="119"/>
        <v>20484499.690000001</v>
      </c>
      <c r="AEU660" s="111">
        <f t="shared" si="119"/>
        <v>21190299.34</v>
      </c>
      <c r="AEV660" s="111">
        <f t="shared" si="119"/>
        <v>4351518.18</v>
      </c>
      <c r="AEW660" s="111">
        <f t="shared" si="119"/>
        <v>4249157.8099999996</v>
      </c>
      <c r="AEX660" s="111">
        <f t="shared" si="119"/>
        <v>4390768.0199999996</v>
      </c>
      <c r="AEY660" s="111">
        <f>SUM(AEY661:AEY674)</f>
        <v>141</v>
      </c>
      <c r="AEZ660" s="111">
        <f t="shared" ref="AEZ660:AFG660" si="120">SUM(AEZ661:AEZ674)</f>
        <v>141</v>
      </c>
      <c r="AFA660" s="111">
        <f t="shared" si="120"/>
        <v>141</v>
      </c>
      <c r="AFB660" s="111">
        <f t="shared" si="120"/>
        <v>9221118</v>
      </c>
      <c r="AFC660" s="111">
        <f t="shared" si="120"/>
        <v>9601254</v>
      </c>
      <c r="AFD660" s="111">
        <f t="shared" si="120"/>
        <v>10000566</v>
      </c>
      <c r="AFE660" s="111">
        <f t="shared" si="120"/>
        <v>6947900.0300000003</v>
      </c>
      <c r="AFF660" s="111">
        <f t="shared" si="120"/>
        <v>7086221.0300000003</v>
      </c>
      <c r="AFG660" s="111">
        <f t="shared" si="120"/>
        <v>7220030.0300000003</v>
      </c>
      <c r="AFH660" s="248" t="s">
        <v>951</v>
      </c>
      <c r="AFI660" s="248" t="s">
        <v>951</v>
      </c>
      <c r="AFJ660" s="248" t="s">
        <v>951</v>
      </c>
      <c r="AFK660" s="248" t="s">
        <v>951</v>
      </c>
      <c r="AFL660" s="248" t="s">
        <v>951</v>
      </c>
      <c r="AFM660" s="248" t="s">
        <v>951</v>
      </c>
      <c r="AFN660" s="111">
        <f t="shared" ref="AFN660:AFS660" si="121">SUM(AFN661:AFN674)</f>
        <v>9088600.5600000005</v>
      </c>
      <c r="AFO660" s="111">
        <f t="shared" si="121"/>
        <v>9458900.4000000004</v>
      </c>
      <c r="AFP660" s="111">
        <f t="shared" si="121"/>
        <v>9843500.4600000009</v>
      </c>
      <c r="AFQ660" s="111">
        <f t="shared" si="121"/>
        <v>3334966.88</v>
      </c>
      <c r="AFR660" s="111">
        <f t="shared" si="121"/>
        <v>3263624.33</v>
      </c>
      <c r="AFS660" s="111">
        <f t="shared" si="121"/>
        <v>3375666.01</v>
      </c>
      <c r="AFT660" s="111">
        <f>SUM(AFT661:AFT674)</f>
        <v>234</v>
      </c>
      <c r="AFU660" s="111">
        <f t="shared" ref="AFU660:AGB660" si="122">SUM(AFU661:AFU674)</f>
        <v>234</v>
      </c>
      <c r="AFV660" s="111">
        <f t="shared" si="122"/>
        <v>234</v>
      </c>
      <c r="AFW660" s="111">
        <f t="shared" si="122"/>
        <v>15746604</v>
      </c>
      <c r="AFX660" s="111">
        <f t="shared" si="122"/>
        <v>16398060</v>
      </c>
      <c r="AFY660" s="111">
        <f t="shared" si="122"/>
        <v>17082444</v>
      </c>
      <c r="AFZ660" s="111">
        <f t="shared" si="122"/>
        <v>11743899.359999999</v>
      </c>
      <c r="AGA660" s="111">
        <f t="shared" si="122"/>
        <v>11979021.359999999</v>
      </c>
      <c r="AGB660" s="111">
        <f t="shared" si="122"/>
        <v>12206463.359999999</v>
      </c>
      <c r="AGC660" s="248" t="s">
        <v>951</v>
      </c>
      <c r="AGD660" s="248" t="s">
        <v>951</v>
      </c>
      <c r="AGE660" s="248" t="s">
        <v>951</v>
      </c>
      <c r="AGF660" s="248" t="s">
        <v>951</v>
      </c>
      <c r="AGG660" s="248" t="s">
        <v>951</v>
      </c>
      <c r="AGH660" s="248" t="s">
        <v>951</v>
      </c>
      <c r="AGI660" s="111">
        <f t="shared" ref="AGI660:AGN660" si="123">SUM(AGI661:AGI674)</f>
        <v>15012799.439999999</v>
      </c>
      <c r="AGJ660" s="111">
        <f t="shared" si="123"/>
        <v>15498598.98</v>
      </c>
      <c r="AGK660" s="111">
        <f t="shared" si="123"/>
        <v>16012299.720000001</v>
      </c>
      <c r="AGL660" s="111">
        <f t="shared" si="123"/>
        <v>5609221.0199999996</v>
      </c>
      <c r="AGM660" s="111">
        <f t="shared" si="123"/>
        <v>5563313.7599999998</v>
      </c>
      <c r="AGN660" s="111">
        <f t="shared" si="123"/>
        <v>5764865.9400000004</v>
      </c>
      <c r="AGO660" s="111">
        <f>SUM(AGO661:AGO674)</f>
        <v>66</v>
      </c>
      <c r="AGP660" s="111">
        <f t="shared" ref="AGP660:AGW660" si="124">SUM(AGP661:AGP674)</f>
        <v>66</v>
      </c>
      <c r="AGQ660" s="111">
        <f t="shared" si="124"/>
        <v>66</v>
      </c>
      <c r="AGR660" s="111">
        <f t="shared" si="124"/>
        <v>4316268</v>
      </c>
      <c r="AGS660" s="111">
        <f t="shared" si="124"/>
        <v>4494204</v>
      </c>
      <c r="AGT660" s="111">
        <f t="shared" si="124"/>
        <v>4681116</v>
      </c>
      <c r="AGU660" s="111">
        <f t="shared" si="124"/>
        <v>3252345.57</v>
      </c>
      <c r="AGV660" s="111">
        <f t="shared" si="124"/>
        <v>3317091.57</v>
      </c>
      <c r="AGW660" s="111">
        <f t="shared" si="124"/>
        <v>3379725.57</v>
      </c>
      <c r="AGX660" s="248" t="s">
        <v>951</v>
      </c>
      <c r="AGY660" s="248" t="s">
        <v>951</v>
      </c>
      <c r="AGZ660" s="248" t="s">
        <v>951</v>
      </c>
      <c r="AHA660" s="248" t="s">
        <v>951</v>
      </c>
      <c r="AHB660" s="248" t="s">
        <v>951</v>
      </c>
      <c r="AHC660" s="248" t="s">
        <v>951</v>
      </c>
      <c r="AHD660" s="111">
        <f t="shared" ref="AHD660:AHI660" si="125">SUM(AHD661:AHD674)</f>
        <v>4226199.78</v>
      </c>
      <c r="AHE660" s="111">
        <f t="shared" si="125"/>
        <v>4385800.32</v>
      </c>
      <c r="AHF660" s="111">
        <f t="shared" si="125"/>
        <v>4552600.1399999997</v>
      </c>
      <c r="AHG660" s="111">
        <f t="shared" si="125"/>
        <v>2490056.38</v>
      </c>
      <c r="AHH660" s="111">
        <f t="shared" si="125"/>
        <v>2450747.0099999998</v>
      </c>
      <c r="AHI660" s="111">
        <f t="shared" si="125"/>
        <v>2536557.61</v>
      </c>
      <c r="AHJ660" s="111">
        <f>SUM(AHJ661:AHJ674)</f>
        <v>156</v>
      </c>
      <c r="AHK660" s="111">
        <f t="shared" ref="AHK660:AHR660" si="126">SUM(AHK661:AHK674)</f>
        <v>156</v>
      </c>
      <c r="AHL660" s="111">
        <f t="shared" si="126"/>
        <v>156</v>
      </c>
      <c r="AHM660" s="111">
        <f t="shared" si="126"/>
        <v>11033598</v>
      </c>
      <c r="AHN660" s="111">
        <f t="shared" si="126"/>
        <v>11492784</v>
      </c>
      <c r="AHO660" s="111">
        <f t="shared" si="126"/>
        <v>11975256</v>
      </c>
      <c r="AHP660" s="111">
        <f t="shared" si="126"/>
        <v>8087135.4000000004</v>
      </c>
      <c r="AHQ660" s="111">
        <f t="shared" si="126"/>
        <v>8250611.4000000004</v>
      </c>
      <c r="AHR660" s="111">
        <f t="shared" si="126"/>
        <v>8408735.4000000004</v>
      </c>
      <c r="AHS660" s="248" t="s">
        <v>951</v>
      </c>
      <c r="AHT660" s="248" t="s">
        <v>951</v>
      </c>
      <c r="AHU660" s="248" t="s">
        <v>951</v>
      </c>
      <c r="AHV660" s="248" t="s">
        <v>951</v>
      </c>
      <c r="AHW660" s="248" t="s">
        <v>951</v>
      </c>
      <c r="AHX660" s="248" t="s">
        <v>951</v>
      </c>
      <c r="AHY660" s="111">
        <f t="shared" ref="AHY660:AID660" si="127">SUM(AHY661:AHY674)</f>
        <v>10470399.93</v>
      </c>
      <c r="AHZ660" s="111">
        <f t="shared" si="127"/>
        <v>10904600.25</v>
      </c>
      <c r="AIA660" s="111">
        <f t="shared" si="127"/>
        <v>11355000</v>
      </c>
      <c r="AIB660" s="111">
        <f t="shared" si="127"/>
        <v>3688576.86</v>
      </c>
      <c r="AIC660" s="111">
        <f t="shared" si="127"/>
        <v>3723434.85</v>
      </c>
      <c r="AID660" s="111">
        <f t="shared" si="127"/>
        <v>3850311.45</v>
      </c>
      <c r="AIE660" s="111">
        <f>SUM(AIE661:AIE674)</f>
        <v>0</v>
      </c>
      <c r="AIF660" s="111">
        <f t="shared" ref="AIF660:AIM660" si="128">SUM(AIF661:AIF674)</f>
        <v>0</v>
      </c>
      <c r="AIG660" s="111">
        <f t="shared" si="128"/>
        <v>0</v>
      </c>
      <c r="AIH660" s="111">
        <f t="shared" si="128"/>
        <v>0</v>
      </c>
      <c r="AII660" s="111">
        <f t="shared" si="128"/>
        <v>0</v>
      </c>
      <c r="AIJ660" s="111">
        <f t="shared" si="128"/>
        <v>0</v>
      </c>
      <c r="AIK660" s="111">
        <f t="shared" si="128"/>
        <v>0</v>
      </c>
      <c r="AIL660" s="111">
        <f t="shared" si="128"/>
        <v>0</v>
      </c>
      <c r="AIM660" s="111">
        <f t="shared" si="128"/>
        <v>0</v>
      </c>
      <c r="AIN660" s="248" t="s">
        <v>951</v>
      </c>
      <c r="AIO660" s="248" t="s">
        <v>951</v>
      </c>
      <c r="AIP660" s="248" t="s">
        <v>951</v>
      </c>
      <c r="AIQ660" s="248" t="s">
        <v>951</v>
      </c>
      <c r="AIR660" s="248" t="s">
        <v>951</v>
      </c>
      <c r="AIS660" s="248" t="s">
        <v>951</v>
      </c>
      <c r="AIT660" s="111">
        <f t="shared" ref="AIT660:AIY660" si="129">SUM(AIT661:AIT674)</f>
        <v>0</v>
      </c>
      <c r="AIU660" s="111">
        <f t="shared" si="129"/>
        <v>0</v>
      </c>
      <c r="AIV660" s="111">
        <f t="shared" si="129"/>
        <v>0</v>
      </c>
      <c r="AIW660" s="111">
        <f t="shared" si="129"/>
        <v>0</v>
      </c>
      <c r="AIX660" s="111">
        <f t="shared" si="129"/>
        <v>0</v>
      </c>
      <c r="AIY660" s="111">
        <f t="shared" si="129"/>
        <v>0</v>
      </c>
      <c r="AIZ660" s="111">
        <f>SUM(AIZ661:AIZ674)</f>
        <v>246</v>
      </c>
      <c r="AJA660" s="111">
        <f t="shared" ref="AJA660:AJH660" si="130">SUM(AJA661:AJA674)</f>
        <v>246</v>
      </c>
      <c r="AJB660" s="111">
        <f t="shared" si="130"/>
        <v>246</v>
      </c>
      <c r="AJC660" s="111">
        <f t="shared" si="130"/>
        <v>16808550</v>
      </c>
      <c r="AJD660" s="111">
        <f t="shared" si="130"/>
        <v>17505228</v>
      </c>
      <c r="AJE660" s="111">
        <f t="shared" si="130"/>
        <v>18237156</v>
      </c>
      <c r="AJF660" s="111">
        <f t="shared" si="130"/>
        <v>12468587.16</v>
      </c>
      <c r="AJG660" s="111">
        <f t="shared" si="130"/>
        <v>12718961.16</v>
      </c>
      <c r="AJH660" s="111">
        <f t="shared" si="130"/>
        <v>12961151.16</v>
      </c>
      <c r="AJI660" s="248" t="s">
        <v>951</v>
      </c>
      <c r="AJJ660" s="248" t="s">
        <v>951</v>
      </c>
      <c r="AJK660" s="248" t="s">
        <v>951</v>
      </c>
      <c r="AJL660" s="248" t="s">
        <v>951</v>
      </c>
      <c r="AJM660" s="248" t="s">
        <v>951</v>
      </c>
      <c r="AJN660" s="248" t="s">
        <v>951</v>
      </c>
      <c r="AJO660" s="111">
        <f t="shared" ref="AJO660:AJT660" si="131">SUM(AJO661:AJO674)</f>
        <v>15883599.449999999</v>
      </c>
      <c r="AJP660" s="111">
        <f t="shared" si="131"/>
        <v>16389301.02</v>
      </c>
      <c r="AJQ660" s="111">
        <f t="shared" si="131"/>
        <v>16924700.640000001</v>
      </c>
      <c r="AJR660" s="111">
        <f t="shared" si="131"/>
        <v>5460561.96</v>
      </c>
      <c r="AJS660" s="111">
        <f t="shared" si="131"/>
        <v>5436736.6200000001</v>
      </c>
      <c r="AJT660" s="111">
        <f t="shared" si="131"/>
        <v>5634180.9299999997</v>
      </c>
      <c r="AJU660" s="111">
        <f>SUM(AJU661:AJU674)</f>
        <v>165</v>
      </c>
      <c r="AJV660" s="111">
        <f t="shared" ref="AJV660:AKC660" si="132">SUM(AJV661:AJV674)</f>
        <v>165</v>
      </c>
      <c r="AJW660" s="111">
        <f t="shared" si="132"/>
        <v>165</v>
      </c>
      <c r="AJX660" s="111">
        <f t="shared" si="132"/>
        <v>11252620</v>
      </c>
      <c r="AJY660" s="111">
        <f t="shared" si="132"/>
        <v>11718910</v>
      </c>
      <c r="AJZ660" s="111">
        <f t="shared" si="132"/>
        <v>12208790</v>
      </c>
      <c r="AKA660" s="111">
        <f t="shared" si="132"/>
        <v>8352775</v>
      </c>
      <c r="AKB660" s="111">
        <f t="shared" si="132"/>
        <v>8520440</v>
      </c>
      <c r="AKC660" s="111">
        <f t="shared" si="132"/>
        <v>8682625</v>
      </c>
      <c r="AKD660" s="248" t="s">
        <v>951</v>
      </c>
      <c r="AKE660" s="248" t="s">
        <v>951</v>
      </c>
      <c r="AKF660" s="248" t="s">
        <v>951</v>
      </c>
      <c r="AKG660" s="248" t="s">
        <v>951</v>
      </c>
      <c r="AKH660" s="248" t="s">
        <v>951</v>
      </c>
      <c r="AKI660" s="248" t="s">
        <v>951</v>
      </c>
      <c r="AKJ660" s="111">
        <f t="shared" ref="AKJ660:AKO660" si="133">SUM(AKJ661:AKJ674)</f>
        <v>10790200.4</v>
      </c>
      <c r="AKK660" s="111">
        <f t="shared" si="133"/>
        <v>11200100.25</v>
      </c>
      <c r="AKL660" s="111">
        <f t="shared" si="133"/>
        <v>11628100.449999999</v>
      </c>
      <c r="AKM660" s="111">
        <f t="shared" si="133"/>
        <v>3709412.3</v>
      </c>
      <c r="AKN660" s="111">
        <f t="shared" si="133"/>
        <v>3639750.5</v>
      </c>
      <c r="AKO660" s="111">
        <f t="shared" si="133"/>
        <v>3775240.25</v>
      </c>
      <c r="AKP660" s="111">
        <f>SUM(AKP661:AKP674)</f>
        <v>169</v>
      </c>
      <c r="AKQ660" s="111">
        <f t="shared" ref="AKQ660:AKX660" si="134">SUM(AKQ661:AKQ674)</f>
        <v>169</v>
      </c>
      <c r="AKR660" s="111">
        <f t="shared" si="134"/>
        <v>169</v>
      </c>
      <c r="AKS660" s="111">
        <f t="shared" si="134"/>
        <v>11569646</v>
      </c>
      <c r="AKT660" s="111">
        <f t="shared" si="134"/>
        <v>12049294</v>
      </c>
      <c r="AKU660" s="111">
        <f t="shared" si="134"/>
        <v>12553214</v>
      </c>
      <c r="AKV660" s="111">
        <f t="shared" si="134"/>
        <v>8576631.2699999996</v>
      </c>
      <c r="AKW660" s="111">
        <f t="shared" si="134"/>
        <v>8748916.2699999996</v>
      </c>
      <c r="AKX660" s="111">
        <f t="shared" si="134"/>
        <v>8915569.2699999996</v>
      </c>
      <c r="AKY660" s="248" t="s">
        <v>951</v>
      </c>
      <c r="AKZ660" s="248" t="s">
        <v>951</v>
      </c>
      <c r="ALA660" s="248" t="s">
        <v>951</v>
      </c>
      <c r="ALB660" s="248" t="s">
        <v>951</v>
      </c>
      <c r="ALC660" s="248" t="s">
        <v>951</v>
      </c>
      <c r="ALD660" s="248" t="s">
        <v>951</v>
      </c>
      <c r="ALE660" s="111">
        <f t="shared" ref="ALE660:ALJ660" si="135">SUM(ALE661:ALE674)</f>
        <v>11026899.939999999</v>
      </c>
      <c r="ALF660" s="111">
        <f t="shared" si="135"/>
        <v>11425499.6</v>
      </c>
      <c r="ALG660" s="111">
        <f t="shared" si="135"/>
        <v>11842900.43</v>
      </c>
      <c r="ALH660" s="111">
        <f t="shared" si="135"/>
        <v>3965516.29</v>
      </c>
      <c r="ALI660" s="111">
        <f t="shared" si="135"/>
        <v>3950315.73</v>
      </c>
      <c r="ALJ660" s="111">
        <f t="shared" si="135"/>
        <v>4088645.27</v>
      </c>
      <c r="ALK660" s="111">
        <f>SUM(ALK661:ALK674)</f>
        <v>136</v>
      </c>
      <c r="ALL660" s="111">
        <f t="shared" ref="ALL660:ALS660" si="136">SUM(ALL661:ALL674)</f>
        <v>136</v>
      </c>
      <c r="ALM660" s="111">
        <f t="shared" si="136"/>
        <v>136</v>
      </c>
      <c r="ALN660" s="111">
        <f t="shared" si="136"/>
        <v>9319122</v>
      </c>
      <c r="ALO660" s="111">
        <f t="shared" si="136"/>
        <v>9705512</v>
      </c>
      <c r="ALP660" s="111">
        <f t="shared" si="136"/>
        <v>10111456</v>
      </c>
      <c r="ALQ660" s="111">
        <f t="shared" si="136"/>
        <v>6905998.5199999996</v>
      </c>
      <c r="ALR660" s="111">
        <f t="shared" si="136"/>
        <v>7044750.5199999996</v>
      </c>
      <c r="ALS660" s="111">
        <f t="shared" si="136"/>
        <v>7178966.5199999996</v>
      </c>
      <c r="ALT660" s="248" t="s">
        <v>951</v>
      </c>
      <c r="ALU660" s="248" t="s">
        <v>951</v>
      </c>
      <c r="ALV660" s="248" t="s">
        <v>951</v>
      </c>
      <c r="ALW660" s="248" t="s">
        <v>951</v>
      </c>
      <c r="ALX660" s="248" t="s">
        <v>951</v>
      </c>
      <c r="ALY660" s="248" t="s">
        <v>951</v>
      </c>
      <c r="ALZ660" s="111">
        <f t="shared" ref="ALZ660:AME660" si="137">SUM(ALZ661:ALZ674)</f>
        <v>9089699.5299999993</v>
      </c>
      <c r="AMA660" s="111">
        <f t="shared" si="137"/>
        <v>9513699.4199999999</v>
      </c>
      <c r="AMB660" s="111">
        <f t="shared" si="137"/>
        <v>9949900.1099999994</v>
      </c>
      <c r="AMC660" s="111">
        <f t="shared" si="137"/>
        <v>3954537.49</v>
      </c>
      <c r="AMD660" s="111">
        <f t="shared" si="137"/>
        <v>3974874.88</v>
      </c>
      <c r="AME660" s="111">
        <f t="shared" si="137"/>
        <v>4104422.34</v>
      </c>
      <c r="AMF660" s="111">
        <f>SUM(AMF661:AMF674)</f>
        <v>348</v>
      </c>
      <c r="AMG660" s="111">
        <f t="shared" ref="AMG660:AMN660" si="138">SUM(AMG661:AMG674)</f>
        <v>348</v>
      </c>
      <c r="AMH660" s="111">
        <f t="shared" si="138"/>
        <v>348</v>
      </c>
      <c r="AMI660" s="111">
        <f t="shared" si="138"/>
        <v>30775912</v>
      </c>
      <c r="AMJ660" s="111">
        <f t="shared" si="138"/>
        <v>32055958</v>
      </c>
      <c r="AMK660" s="111">
        <f t="shared" si="138"/>
        <v>33400138</v>
      </c>
      <c r="AML660" s="111">
        <f t="shared" si="138"/>
        <v>19760240.239999998</v>
      </c>
      <c r="AMM660" s="111">
        <f t="shared" si="138"/>
        <v>20169630.239999998</v>
      </c>
      <c r="AMN660" s="111">
        <f t="shared" si="138"/>
        <v>20565646.239999998</v>
      </c>
      <c r="AMO660" s="248" t="s">
        <v>951</v>
      </c>
      <c r="AMP660" s="248" t="s">
        <v>951</v>
      </c>
      <c r="AMQ660" s="248" t="s">
        <v>951</v>
      </c>
      <c r="AMR660" s="248" t="s">
        <v>951</v>
      </c>
      <c r="AMS660" s="248" t="s">
        <v>951</v>
      </c>
      <c r="AMT660" s="248" t="s">
        <v>951</v>
      </c>
      <c r="AMU660" s="111">
        <f t="shared" ref="AMU660:AMZ660" si="139">SUM(AMU661:AMU674)</f>
        <v>27982300.399999999</v>
      </c>
      <c r="AMV660" s="111">
        <f t="shared" si="139"/>
        <v>29162800.879999999</v>
      </c>
      <c r="AMW660" s="111">
        <f t="shared" si="139"/>
        <v>30385499.300000001</v>
      </c>
      <c r="AMX660" s="111">
        <f t="shared" si="139"/>
        <v>8153097.6200000001</v>
      </c>
      <c r="AMY660" s="111">
        <f t="shared" si="139"/>
        <v>8343050.5099999998</v>
      </c>
      <c r="AMZ660" s="111">
        <f t="shared" si="139"/>
        <v>8622063.9499999993</v>
      </c>
      <c r="ANA660" s="111">
        <f>SUM(ANA661:ANA674)</f>
        <v>84</v>
      </c>
      <c r="ANB660" s="111">
        <f t="shared" ref="ANB660:ANI660" si="140">SUM(ANB661:ANB674)</f>
        <v>84</v>
      </c>
      <c r="ANC660" s="111">
        <f t="shared" si="140"/>
        <v>84</v>
      </c>
      <c r="AND660" s="111">
        <f t="shared" si="140"/>
        <v>5899948</v>
      </c>
      <c r="ANE660" s="111">
        <f t="shared" si="140"/>
        <v>6145288</v>
      </c>
      <c r="ANF660" s="111">
        <f t="shared" si="140"/>
        <v>6403064</v>
      </c>
      <c r="ANG660" s="111">
        <f t="shared" si="140"/>
        <v>4334869.5199999996</v>
      </c>
      <c r="ANH660" s="111">
        <f t="shared" si="140"/>
        <v>4422377.5199999996</v>
      </c>
      <c r="ANI660" s="111">
        <f t="shared" si="140"/>
        <v>4507021.5199999996</v>
      </c>
      <c r="ANJ660" s="248" t="s">
        <v>951</v>
      </c>
      <c r="ANK660" s="248" t="s">
        <v>951</v>
      </c>
      <c r="ANL660" s="248" t="s">
        <v>951</v>
      </c>
      <c r="ANM660" s="248" t="s">
        <v>951</v>
      </c>
      <c r="ANN660" s="248" t="s">
        <v>951</v>
      </c>
      <c r="ANO660" s="248" t="s">
        <v>951</v>
      </c>
      <c r="ANP660" s="111">
        <f t="shared" ref="ANP660:ANU660" si="141">SUM(ANP661:ANP674)</f>
        <v>5582799.9400000004</v>
      </c>
      <c r="ANQ660" s="111">
        <f t="shared" si="141"/>
        <v>5798599.9400000004</v>
      </c>
      <c r="ANR660" s="111">
        <f t="shared" si="141"/>
        <v>6023599.9199999999</v>
      </c>
      <c r="ANS660" s="111">
        <f t="shared" si="141"/>
        <v>2789655.28</v>
      </c>
      <c r="ANT660" s="111">
        <f t="shared" si="141"/>
        <v>2770290.24</v>
      </c>
      <c r="ANU660" s="111">
        <f t="shared" si="141"/>
        <v>2876416.8</v>
      </c>
      <c r="ANV660" s="111">
        <f>SUM(ANV661:ANV674)</f>
        <v>305</v>
      </c>
      <c r="ANW660" s="111">
        <f t="shared" ref="ANW660:AOD660" si="142">SUM(ANW661:ANW674)</f>
        <v>305</v>
      </c>
      <c r="ANX660" s="111">
        <f t="shared" si="142"/>
        <v>305</v>
      </c>
      <c r="ANY660" s="111">
        <f t="shared" si="142"/>
        <v>25718842</v>
      </c>
      <c r="ANZ660" s="111">
        <f t="shared" si="142"/>
        <v>26786024</v>
      </c>
      <c r="AOA660" s="111">
        <f t="shared" si="142"/>
        <v>27906660</v>
      </c>
      <c r="AOB660" s="111">
        <f t="shared" si="142"/>
        <v>16860064.079999998</v>
      </c>
      <c r="AOC660" s="111">
        <f t="shared" si="142"/>
        <v>17206923.079999998</v>
      </c>
      <c r="AOD660" s="111">
        <f t="shared" si="142"/>
        <v>17542460.079999998</v>
      </c>
      <c r="AOE660" s="248" t="s">
        <v>951</v>
      </c>
      <c r="AOF660" s="248" t="s">
        <v>951</v>
      </c>
      <c r="AOG660" s="248" t="s">
        <v>951</v>
      </c>
      <c r="AOH660" s="248" t="s">
        <v>951</v>
      </c>
      <c r="AOI660" s="248" t="s">
        <v>951</v>
      </c>
      <c r="AOJ660" s="248" t="s">
        <v>951</v>
      </c>
      <c r="AOK660" s="111">
        <f t="shared" ref="AOK660:AOP660" si="143">SUM(AOK661:AOK674)</f>
        <v>23801400.329999998</v>
      </c>
      <c r="AOL660" s="111">
        <f t="shared" si="143"/>
        <v>24836199.52</v>
      </c>
      <c r="AOM660" s="111">
        <f t="shared" si="143"/>
        <v>25905498.949999999</v>
      </c>
      <c r="AON660" s="111">
        <f t="shared" si="143"/>
        <v>7264653.7300000004</v>
      </c>
      <c r="AOO660" s="111">
        <f t="shared" si="143"/>
        <v>7266034.3499999996</v>
      </c>
      <c r="AOP660" s="111">
        <f t="shared" si="143"/>
        <v>7512072.8600000003</v>
      </c>
      <c r="AOQ660" s="111">
        <f>SUM(AOQ661:AOQ674)</f>
        <v>288</v>
      </c>
      <c r="AOR660" s="111">
        <f t="shared" ref="AOR660:AOY660" si="144">SUM(AOR661:AOR674)</f>
        <v>288</v>
      </c>
      <c r="AOS660" s="111">
        <f t="shared" si="144"/>
        <v>288</v>
      </c>
      <c r="AOT660" s="111">
        <f t="shared" si="144"/>
        <v>20393423</v>
      </c>
      <c r="AOU660" s="111">
        <f t="shared" si="144"/>
        <v>21239030</v>
      </c>
      <c r="AOV660" s="111">
        <f t="shared" si="144"/>
        <v>22127374</v>
      </c>
      <c r="AOW660" s="111">
        <f t="shared" si="144"/>
        <v>15004067.810000001</v>
      </c>
      <c r="AOX660" s="111">
        <f t="shared" si="144"/>
        <v>15307768.810000001</v>
      </c>
      <c r="AOY660" s="111">
        <f t="shared" si="144"/>
        <v>15601541.810000001</v>
      </c>
      <c r="AOZ660" s="248" t="s">
        <v>951</v>
      </c>
      <c r="APA660" s="248" t="s">
        <v>951</v>
      </c>
      <c r="APB660" s="248" t="s">
        <v>951</v>
      </c>
      <c r="APC660" s="248" t="s">
        <v>951</v>
      </c>
      <c r="APD660" s="248" t="s">
        <v>951</v>
      </c>
      <c r="APE660" s="248" t="s">
        <v>951</v>
      </c>
      <c r="APF660" s="111">
        <f t="shared" ref="APF660:APK660" si="145">SUM(APF661:APF674)</f>
        <v>19325501.390000001</v>
      </c>
      <c r="APG660" s="111">
        <f t="shared" si="145"/>
        <v>20176800.510000002</v>
      </c>
      <c r="APH660" s="111">
        <f t="shared" si="145"/>
        <v>21055999.969999999</v>
      </c>
      <c r="API660" s="111">
        <f t="shared" si="145"/>
        <v>8608036.9700000007</v>
      </c>
      <c r="APJ660" s="111">
        <f t="shared" si="145"/>
        <v>8490404.1799999997</v>
      </c>
      <c r="APK660" s="111">
        <f t="shared" si="145"/>
        <v>8761806.2400000002</v>
      </c>
      <c r="APL660" s="111">
        <f>SUM(APL661:APL674)</f>
        <v>153</v>
      </c>
      <c r="APM660" s="111">
        <f t="shared" ref="APM660:APT660" si="146">SUM(APM661:APM674)</f>
        <v>153</v>
      </c>
      <c r="APN660" s="111">
        <f t="shared" si="146"/>
        <v>153</v>
      </c>
      <c r="APO660" s="111">
        <f t="shared" si="146"/>
        <v>10246108</v>
      </c>
      <c r="APP660" s="111">
        <f t="shared" si="146"/>
        <v>10669750</v>
      </c>
      <c r="APQ660" s="111">
        <f t="shared" si="146"/>
        <v>11114798</v>
      </c>
      <c r="APR660" s="111">
        <f t="shared" si="146"/>
        <v>7654763.3200000003</v>
      </c>
      <c r="APS660" s="111">
        <f t="shared" si="146"/>
        <v>7807872.3200000003</v>
      </c>
      <c r="APT660" s="111">
        <f t="shared" si="146"/>
        <v>7955981.3200000003</v>
      </c>
      <c r="APU660" s="248" t="s">
        <v>951</v>
      </c>
      <c r="APV660" s="248" t="s">
        <v>951</v>
      </c>
      <c r="APW660" s="248" t="s">
        <v>951</v>
      </c>
      <c r="APX660" s="248" t="s">
        <v>951</v>
      </c>
      <c r="APY660" s="248" t="s">
        <v>951</v>
      </c>
      <c r="APZ660" s="248" t="s">
        <v>951</v>
      </c>
      <c r="AQA660" s="111">
        <f t="shared" ref="AQA660:AQF660" si="147">SUM(AQA661:AQA674)</f>
        <v>9974499.5399999991</v>
      </c>
      <c r="AQB660" s="111">
        <f t="shared" si="147"/>
        <v>10379800.17</v>
      </c>
      <c r="AQC660" s="111">
        <f t="shared" si="147"/>
        <v>10800800.16</v>
      </c>
      <c r="AQD660" s="111">
        <f t="shared" si="147"/>
        <v>4162906.99</v>
      </c>
      <c r="AQE660" s="111">
        <f t="shared" si="147"/>
        <v>4022034.77</v>
      </c>
      <c r="AQF660" s="111">
        <f t="shared" si="147"/>
        <v>4158654.11</v>
      </c>
      <c r="AQG660" s="111">
        <f>SUM(AQG661:AQG674)</f>
        <v>287</v>
      </c>
      <c r="AQH660" s="111">
        <f t="shared" ref="AQH660:AQO660" si="148">SUM(AQH661:AQH674)</f>
        <v>287</v>
      </c>
      <c r="AQI660" s="111">
        <f t="shared" si="148"/>
        <v>287</v>
      </c>
      <c r="AQJ660" s="111">
        <f t="shared" si="148"/>
        <v>26464049</v>
      </c>
      <c r="AQK660" s="111">
        <f t="shared" si="148"/>
        <v>27565269</v>
      </c>
      <c r="AQL660" s="111">
        <f t="shared" si="148"/>
        <v>28721587</v>
      </c>
      <c r="AQM660" s="111">
        <f t="shared" si="148"/>
        <v>16624109.9</v>
      </c>
      <c r="AQN660" s="111">
        <f t="shared" si="148"/>
        <v>16970261.899999999</v>
      </c>
      <c r="AQO660" s="111">
        <f t="shared" si="148"/>
        <v>17305106.899999999</v>
      </c>
      <c r="AQP660" s="248" t="s">
        <v>951</v>
      </c>
      <c r="AQQ660" s="248" t="s">
        <v>951</v>
      </c>
      <c r="AQR660" s="248" t="s">
        <v>951</v>
      </c>
      <c r="AQS660" s="248" t="s">
        <v>951</v>
      </c>
      <c r="AQT660" s="248" t="s">
        <v>951</v>
      </c>
      <c r="AQU660" s="248" t="s">
        <v>951</v>
      </c>
      <c r="AQV660" s="111">
        <f t="shared" ref="AQV660:ARA660" si="149">SUM(AQV661:AQV674)</f>
        <v>23847799.870000001</v>
      </c>
      <c r="AQW660" s="111">
        <f t="shared" si="149"/>
        <v>24852999.800000001</v>
      </c>
      <c r="AQX660" s="111">
        <f t="shared" si="149"/>
        <v>25894199.77</v>
      </c>
      <c r="AQY660" s="111">
        <f t="shared" si="149"/>
        <v>6613906.3300000001</v>
      </c>
      <c r="AQZ660" s="111">
        <f t="shared" si="149"/>
        <v>6723583</v>
      </c>
      <c r="ARA660" s="111">
        <f t="shared" si="149"/>
        <v>6958007.6799999997</v>
      </c>
      <c r="ARB660" s="111">
        <f>SUM(ARB661:ARB674)</f>
        <v>196</v>
      </c>
      <c r="ARC660" s="111">
        <f t="shared" ref="ARC660:ARJ660" si="150">SUM(ARC661:ARC674)</f>
        <v>196</v>
      </c>
      <c r="ARD660" s="111">
        <f t="shared" si="150"/>
        <v>196</v>
      </c>
      <c r="ARE660" s="111">
        <f t="shared" si="150"/>
        <v>14000600</v>
      </c>
      <c r="ARF660" s="111">
        <f t="shared" si="150"/>
        <v>14583928</v>
      </c>
      <c r="ARG660" s="111">
        <f t="shared" si="150"/>
        <v>15196856</v>
      </c>
      <c r="ARH660" s="111">
        <f t="shared" si="150"/>
        <v>10227108.16</v>
      </c>
      <c r="ARI660" s="111">
        <f t="shared" si="150"/>
        <v>10434232.16</v>
      </c>
      <c r="ARJ660" s="111">
        <f t="shared" si="150"/>
        <v>10634572.16</v>
      </c>
      <c r="ARK660" s="248" t="s">
        <v>951</v>
      </c>
      <c r="ARL660" s="248" t="s">
        <v>951</v>
      </c>
      <c r="ARM660" s="248" t="s">
        <v>951</v>
      </c>
      <c r="ARN660" s="248" t="s">
        <v>951</v>
      </c>
      <c r="ARO660" s="248" t="s">
        <v>951</v>
      </c>
      <c r="ARP660" s="248" t="s">
        <v>951</v>
      </c>
      <c r="ARQ660" s="111">
        <f t="shared" ref="ARQ660:ARV660" si="151">SUM(ARQ661:ARQ674)</f>
        <v>12905700.279999999</v>
      </c>
      <c r="ARR660" s="111">
        <f t="shared" si="151"/>
        <v>13300500.199999999</v>
      </c>
      <c r="ARS660" s="111">
        <f t="shared" si="151"/>
        <v>13720299.4</v>
      </c>
      <c r="ART660" s="111">
        <f t="shared" si="151"/>
        <v>3899235.88</v>
      </c>
      <c r="ARU660" s="111">
        <f t="shared" si="151"/>
        <v>3906846.44</v>
      </c>
      <c r="ARV660" s="111">
        <f t="shared" si="151"/>
        <v>4038020.8</v>
      </c>
      <c r="ARW660" s="111">
        <f>SUM(ARW661:ARW674)</f>
        <v>329</v>
      </c>
      <c r="ARX660" s="111">
        <f t="shared" ref="ARX660:ASE660" si="152">SUM(ARX661:ARX674)</f>
        <v>329</v>
      </c>
      <c r="ARY660" s="111">
        <f t="shared" si="152"/>
        <v>329</v>
      </c>
      <c r="ARZ660" s="111">
        <f t="shared" si="152"/>
        <v>24987345</v>
      </c>
      <c r="ASA660" s="111">
        <f t="shared" si="152"/>
        <v>26026387</v>
      </c>
      <c r="ASB660" s="111">
        <f t="shared" si="152"/>
        <v>27117869</v>
      </c>
      <c r="ASC660" s="111">
        <f t="shared" si="152"/>
        <v>17508442.539999999</v>
      </c>
      <c r="ASD660" s="111">
        <f t="shared" si="152"/>
        <v>17864978.539999999</v>
      </c>
      <c r="ASE660" s="111">
        <f t="shared" si="152"/>
        <v>18209853.539999999</v>
      </c>
      <c r="ASF660" s="248" t="s">
        <v>951</v>
      </c>
      <c r="ASG660" s="248" t="s">
        <v>951</v>
      </c>
      <c r="ASH660" s="248" t="s">
        <v>951</v>
      </c>
      <c r="ASI660" s="248" t="s">
        <v>951</v>
      </c>
      <c r="ASJ660" s="248" t="s">
        <v>951</v>
      </c>
      <c r="ASK660" s="248" t="s">
        <v>951</v>
      </c>
      <c r="ASL660" s="111">
        <f t="shared" ref="ASL660:ASQ660" si="153">SUM(ASL661:ASL674)</f>
        <v>23044099.23</v>
      </c>
      <c r="ASM660" s="111">
        <f t="shared" si="153"/>
        <v>23844499.359999999</v>
      </c>
      <c r="ASN660" s="111">
        <f t="shared" si="153"/>
        <v>24686000.699999999</v>
      </c>
      <c r="ASO660" s="111">
        <f t="shared" si="153"/>
        <v>7906560.3700000001</v>
      </c>
      <c r="ASP660" s="111">
        <f t="shared" si="153"/>
        <v>8035828.1600000001</v>
      </c>
      <c r="ASQ660" s="111">
        <f t="shared" si="153"/>
        <v>8305242.3399999999</v>
      </c>
      <c r="ASR660" s="111">
        <f>SUM(ASR661:ASR674)</f>
        <v>321</v>
      </c>
      <c r="ASS660" s="111">
        <f t="shared" ref="ASS660:ASZ660" si="154">SUM(ASS661:ASS674)</f>
        <v>321</v>
      </c>
      <c r="AST660" s="111">
        <f t="shared" si="154"/>
        <v>321</v>
      </c>
      <c r="ASU660" s="111">
        <f t="shared" si="154"/>
        <v>25978456</v>
      </c>
      <c r="ASV660" s="111">
        <f t="shared" si="154"/>
        <v>27058330</v>
      </c>
      <c r="ASW660" s="111">
        <f t="shared" si="154"/>
        <v>28192506</v>
      </c>
      <c r="ASX660" s="111">
        <f t="shared" si="154"/>
        <v>17519035.559999999</v>
      </c>
      <c r="ASY660" s="111">
        <f t="shared" si="154"/>
        <v>17878244.559999999</v>
      </c>
      <c r="ASZ660" s="111">
        <f t="shared" si="154"/>
        <v>18225713.559999999</v>
      </c>
      <c r="ATA660" s="248" t="s">
        <v>951</v>
      </c>
      <c r="ATB660" s="248" t="s">
        <v>951</v>
      </c>
      <c r="ATC660" s="248" t="s">
        <v>951</v>
      </c>
      <c r="ATD660" s="248" t="s">
        <v>951</v>
      </c>
      <c r="ATE660" s="248" t="s">
        <v>951</v>
      </c>
      <c r="ATF660" s="248" t="s">
        <v>951</v>
      </c>
      <c r="ATG660" s="111">
        <f t="shared" ref="ATG660:ATL660" si="155">SUM(ATG661:ATG674)</f>
        <v>23821598.77</v>
      </c>
      <c r="ATH660" s="111">
        <f t="shared" si="155"/>
        <v>24718799.23</v>
      </c>
      <c r="ATI660" s="111">
        <f t="shared" si="155"/>
        <v>25655999.510000002</v>
      </c>
      <c r="ATJ660" s="111">
        <f t="shared" si="155"/>
        <v>7018632.2000000002</v>
      </c>
      <c r="ATK660" s="111">
        <f t="shared" si="155"/>
        <v>7001773.8300000001</v>
      </c>
      <c r="ATL660" s="111">
        <f t="shared" si="155"/>
        <v>7237080</v>
      </c>
      <c r="ATM660" s="111">
        <f>SUM(ATM661:ATM674)</f>
        <v>553</v>
      </c>
      <c r="ATN660" s="111">
        <f t="shared" ref="ATN660:ATU660" si="156">SUM(ATN661:ATN674)</f>
        <v>553</v>
      </c>
      <c r="ATO660" s="111">
        <f t="shared" si="156"/>
        <v>553</v>
      </c>
      <c r="ATP660" s="111">
        <f t="shared" si="156"/>
        <v>39927465</v>
      </c>
      <c r="ATQ660" s="111">
        <f t="shared" si="156"/>
        <v>41580269</v>
      </c>
      <c r="ATR660" s="111">
        <f t="shared" si="156"/>
        <v>43316323</v>
      </c>
      <c r="ATS660" s="111">
        <f t="shared" si="156"/>
        <v>28536697.82</v>
      </c>
      <c r="ATT660" s="111">
        <f t="shared" si="156"/>
        <v>29112711.82</v>
      </c>
      <c r="ATU660" s="111">
        <f t="shared" si="156"/>
        <v>29669918.82</v>
      </c>
      <c r="ATV660" s="248" t="s">
        <v>951</v>
      </c>
      <c r="ATW660" s="248" t="s">
        <v>951</v>
      </c>
      <c r="ATX660" s="248" t="s">
        <v>951</v>
      </c>
      <c r="ATY660" s="248" t="s">
        <v>951</v>
      </c>
      <c r="ATZ660" s="248" t="s">
        <v>951</v>
      </c>
      <c r="AUA660" s="248" t="s">
        <v>951</v>
      </c>
      <c r="AUB660" s="111">
        <f t="shared" ref="AUB660:AUG660" si="157">SUM(AUB661:AUB674)</f>
        <v>37892500</v>
      </c>
      <c r="AUC660" s="111">
        <f t="shared" si="157"/>
        <v>39331701.539999999</v>
      </c>
      <c r="AUD660" s="111">
        <f t="shared" si="157"/>
        <v>40833998.590000004</v>
      </c>
      <c r="AUE660" s="111">
        <f t="shared" si="157"/>
        <v>12497733.75</v>
      </c>
      <c r="AUF660" s="111">
        <f t="shared" si="157"/>
        <v>12774775.77</v>
      </c>
      <c r="AUG660" s="111">
        <f t="shared" si="157"/>
        <v>13221225.390000001</v>
      </c>
      <c r="AUH660" s="111">
        <f>SUM(AUH661:AUH674)</f>
        <v>350</v>
      </c>
      <c r="AUI660" s="111">
        <f t="shared" ref="AUI660:AUP660" si="158">SUM(AUI661:AUI674)</f>
        <v>350</v>
      </c>
      <c r="AUJ660" s="111">
        <f t="shared" si="158"/>
        <v>350</v>
      </c>
      <c r="AUK660" s="111">
        <f t="shared" si="158"/>
        <v>27102042</v>
      </c>
      <c r="AUL660" s="111">
        <f t="shared" si="158"/>
        <v>28226644</v>
      </c>
      <c r="AUM660" s="111">
        <f t="shared" si="158"/>
        <v>29407820</v>
      </c>
      <c r="AUN660" s="111">
        <f t="shared" si="158"/>
        <v>18675730.120000001</v>
      </c>
      <c r="AUO660" s="111">
        <f t="shared" si="158"/>
        <v>19056296.120000001</v>
      </c>
      <c r="AUP660" s="111">
        <f t="shared" si="158"/>
        <v>19424430.120000001</v>
      </c>
      <c r="AUQ660" s="248" t="s">
        <v>951</v>
      </c>
      <c r="AUR660" s="248" t="s">
        <v>951</v>
      </c>
      <c r="AUS660" s="248" t="s">
        <v>951</v>
      </c>
      <c r="AUT660" s="248" t="s">
        <v>951</v>
      </c>
      <c r="AUU660" s="248" t="s">
        <v>951</v>
      </c>
      <c r="AUV660" s="248" t="s">
        <v>951</v>
      </c>
      <c r="AUW660" s="111">
        <f t="shared" ref="AUW660:AVB660" si="159">SUM(AUW661:AUW674)</f>
        <v>25220700.449999999</v>
      </c>
      <c r="AUX660" s="111">
        <f t="shared" si="159"/>
        <v>26189798.649999999</v>
      </c>
      <c r="AUY660" s="111">
        <f t="shared" si="159"/>
        <v>27199401.25</v>
      </c>
      <c r="AUZ660" s="111">
        <f t="shared" si="159"/>
        <v>8845415.1500000004</v>
      </c>
      <c r="AVA660" s="111">
        <f t="shared" si="159"/>
        <v>8981032.7599999998</v>
      </c>
      <c r="AVB660" s="111">
        <f t="shared" si="159"/>
        <v>9279795.9199999999</v>
      </c>
      <c r="AVC660" s="111">
        <f>SUM(AVC661:AVC674)</f>
        <v>12584</v>
      </c>
      <c r="AVD660" s="111">
        <f t="shared" ref="AVD660:AVK660" si="160">SUM(AVD661:AVD674)</f>
        <v>12584</v>
      </c>
      <c r="AVE660" s="111">
        <f t="shared" si="160"/>
        <v>12584</v>
      </c>
      <c r="AVF660" s="111">
        <f t="shared" si="160"/>
        <v>985836799</v>
      </c>
      <c r="AVG660" s="111">
        <f t="shared" si="160"/>
        <v>1026779286</v>
      </c>
      <c r="AVH660" s="111">
        <f t="shared" si="160"/>
        <v>1069781868</v>
      </c>
      <c r="AVI660" s="111">
        <f t="shared" si="160"/>
        <v>676408678.13999999</v>
      </c>
      <c r="AVJ660" s="111">
        <f t="shared" si="160"/>
        <v>690220245.13999999</v>
      </c>
      <c r="AVK660" s="111">
        <f t="shared" si="160"/>
        <v>703580512.13999999</v>
      </c>
      <c r="AVL660" s="248" t="s">
        <v>951</v>
      </c>
      <c r="AVM660" s="248" t="s">
        <v>951</v>
      </c>
      <c r="AVN660" s="248" t="s">
        <v>951</v>
      </c>
      <c r="AVO660" s="248" t="s">
        <v>951</v>
      </c>
      <c r="AVP660" s="248" t="s">
        <v>951</v>
      </c>
      <c r="AVQ660" s="248" t="s">
        <v>951</v>
      </c>
      <c r="AVR660" s="111">
        <f t="shared" ref="AVR660:AVW660" si="161">SUM(AVR661:AVR674)</f>
        <v>924926799.63</v>
      </c>
      <c r="AVS660" s="111">
        <f t="shared" si="161"/>
        <v>961937093.75999999</v>
      </c>
      <c r="AVT660" s="111">
        <f t="shared" si="161"/>
        <v>1000412793.46</v>
      </c>
      <c r="AVU660" s="111">
        <f t="shared" si="161"/>
        <v>315604272.44</v>
      </c>
      <c r="AVV660" s="111">
        <f t="shared" si="161"/>
        <v>314300054.58999997</v>
      </c>
      <c r="AVW660" s="111">
        <f t="shared" si="161"/>
        <v>325048917.13999999</v>
      </c>
    </row>
    <row r="661" spans="1:1271" ht="36">
      <c r="A661" s="223" t="s">
        <v>430</v>
      </c>
      <c r="B661" s="12" t="s">
        <v>437</v>
      </c>
      <c r="C661" s="5"/>
      <c r="D661" s="414"/>
      <c r="E661" s="287"/>
      <c r="F661" s="101">
        <f>F15</f>
        <v>83876</v>
      </c>
      <c r="G661" s="101">
        <f>G15</f>
        <v>87430</v>
      </c>
      <c r="H661" s="101">
        <f>H15</f>
        <v>91166</v>
      </c>
      <c r="I661" s="93">
        <f>F175</f>
        <v>58167.64</v>
      </c>
      <c r="J661" s="93">
        <f>G175</f>
        <v>59380.639999999999</v>
      </c>
      <c r="K661" s="93">
        <f>H175</f>
        <v>60553.64</v>
      </c>
      <c r="L661" s="447"/>
      <c r="M661" s="447"/>
      <c r="N661" s="447"/>
      <c r="O661" s="93">
        <f>$F661*L661</f>
        <v>0</v>
      </c>
      <c r="P661" s="93">
        <f>$G661*M661</f>
        <v>0</v>
      </c>
      <c r="Q661" s="93">
        <f>$H661*N661</f>
        <v>0</v>
      </c>
      <c r="R661" s="93">
        <f>$I661*L661</f>
        <v>0</v>
      </c>
      <c r="S661" s="93">
        <f>$J661*M661</f>
        <v>0</v>
      </c>
      <c r="T661" s="93">
        <f>$K661*N661</f>
        <v>0</v>
      </c>
      <c r="U661" s="93">
        <f>$F661*U$694</f>
        <v>82880.22</v>
      </c>
      <c r="V661" s="93">
        <f>$G661*V$694</f>
        <v>86445.07</v>
      </c>
      <c r="W661" s="93">
        <f>$H661*W$694</f>
        <v>90145.18</v>
      </c>
      <c r="X661" s="93">
        <f>$I661*X$694</f>
        <v>27671.74</v>
      </c>
      <c r="Y661" s="93">
        <f>$J661*Y$694</f>
        <v>26562.7</v>
      </c>
      <c r="Z661" s="93">
        <f>$K661*Z$694</f>
        <v>27451.47</v>
      </c>
      <c r="AA661" s="93">
        <f>L661*U661</f>
        <v>0</v>
      </c>
      <c r="AB661" s="93">
        <f t="shared" ref="AB661:AC674" si="162">M661*V661</f>
        <v>0</v>
      </c>
      <c r="AC661" s="93">
        <f t="shared" si="162"/>
        <v>0</v>
      </c>
      <c r="AD661" s="93">
        <f>L661*X661</f>
        <v>0</v>
      </c>
      <c r="AE661" s="93">
        <f t="shared" ref="AE661:AF674" si="163">M661*Y661</f>
        <v>0</v>
      </c>
      <c r="AF661" s="93">
        <f t="shared" si="163"/>
        <v>0</v>
      </c>
      <c r="AG661" s="447">
        <v>45</v>
      </c>
      <c r="AH661" s="447">
        <v>45</v>
      </c>
      <c r="AI661" s="447">
        <v>45</v>
      </c>
      <c r="AJ661" s="93">
        <f>$F661*AG661</f>
        <v>3774420</v>
      </c>
      <c r="AK661" s="93">
        <f>$G661*AH661</f>
        <v>3934350</v>
      </c>
      <c r="AL661" s="93">
        <f>$H661*AI661</f>
        <v>4102470</v>
      </c>
      <c r="AM661" s="93">
        <f>$I661*AG661</f>
        <v>2617543.7999999998</v>
      </c>
      <c r="AN661" s="93">
        <f>$J661*AH661</f>
        <v>2672128.7999999998</v>
      </c>
      <c r="AO661" s="93">
        <f>$K661*AI661</f>
        <v>2724913.8</v>
      </c>
      <c r="AP661" s="93">
        <f>$F661*AP$694</f>
        <v>77642.53</v>
      </c>
      <c r="AQ661" s="93">
        <f>$G661*AQ$694</f>
        <v>80926.52</v>
      </c>
      <c r="AR661" s="93">
        <f>$H661*AR$694</f>
        <v>84336.29</v>
      </c>
      <c r="AS661" s="93">
        <f>$I661*AS$694</f>
        <v>24773.57</v>
      </c>
      <c r="AT661" s="93">
        <f>$J661*AT$694</f>
        <v>23588.07</v>
      </c>
      <c r="AU661" s="93">
        <f>$K661*AU$694</f>
        <v>24428.11</v>
      </c>
      <c r="AV661" s="93">
        <f>AG661*AP661</f>
        <v>3493913.85</v>
      </c>
      <c r="AW661" s="93">
        <f t="shared" ref="AW661:AX674" si="164">AH661*AQ661</f>
        <v>3641693.4</v>
      </c>
      <c r="AX661" s="93">
        <f t="shared" si="164"/>
        <v>3795133.05</v>
      </c>
      <c r="AY661" s="93">
        <f>AG661*AS661</f>
        <v>1114810.6499999999</v>
      </c>
      <c r="AZ661" s="93">
        <f t="shared" ref="AZ661:BA674" si="165">AH661*AT661</f>
        <v>1061463.1499999999</v>
      </c>
      <c r="BA661" s="93">
        <f t="shared" si="165"/>
        <v>1099264.95</v>
      </c>
      <c r="BB661" s="447">
        <v>15</v>
      </c>
      <c r="BC661" s="447">
        <v>15</v>
      </c>
      <c r="BD661" s="447">
        <v>15</v>
      </c>
      <c r="BE661" s="93">
        <f>$F661*BB661</f>
        <v>1258140</v>
      </c>
      <c r="BF661" s="93">
        <f>$G661*BC661</f>
        <v>1311450</v>
      </c>
      <c r="BG661" s="93">
        <f>$H661*BD661</f>
        <v>1367490</v>
      </c>
      <c r="BH661" s="93">
        <f>$I661*BB661</f>
        <v>872514.6</v>
      </c>
      <c r="BI661" s="93">
        <f>$J661*BC661</f>
        <v>890709.6</v>
      </c>
      <c r="BJ661" s="93">
        <f>$K661*BD661</f>
        <v>908304.6</v>
      </c>
      <c r="BK661" s="93">
        <f>$F661*BK$694</f>
        <v>82976.2</v>
      </c>
      <c r="BL661" s="93">
        <f>$G661*BL$694</f>
        <v>86866.73</v>
      </c>
      <c r="BM661" s="93">
        <f>$H661*BM$694</f>
        <v>90879.44</v>
      </c>
      <c r="BN661" s="93">
        <f>$I661*BN$694</f>
        <v>24160.84</v>
      </c>
      <c r="BO661" s="93">
        <f>$J661*BO$694</f>
        <v>23578.35</v>
      </c>
      <c r="BP661" s="93">
        <f>$K661*BP$694</f>
        <v>24455.23</v>
      </c>
      <c r="BQ661" s="93">
        <f>BB661*BK661</f>
        <v>1244643</v>
      </c>
      <c r="BR661" s="93">
        <f t="shared" ref="BR661:BS674" si="166">BC661*BL661</f>
        <v>1303000.95</v>
      </c>
      <c r="BS661" s="93">
        <f t="shared" si="166"/>
        <v>1363191.6</v>
      </c>
      <c r="BT661" s="93">
        <f>BB661*BN661</f>
        <v>362412.6</v>
      </c>
      <c r="BU661" s="93">
        <f t="shared" ref="BU661:BV674" si="167">BC661*BO661</f>
        <v>353675.25</v>
      </c>
      <c r="BV661" s="93">
        <f t="shared" si="167"/>
        <v>366828.45</v>
      </c>
      <c r="BW661" s="447">
        <v>139</v>
      </c>
      <c r="BX661" s="447">
        <v>139</v>
      </c>
      <c r="BY661" s="447">
        <v>139</v>
      </c>
      <c r="BZ661" s="93">
        <f>$F661*BW661</f>
        <v>11658764</v>
      </c>
      <c r="CA661" s="93">
        <f>$G661*BX661</f>
        <v>12152770</v>
      </c>
      <c r="CB661" s="93">
        <f>$H661*BY661</f>
        <v>12672074</v>
      </c>
      <c r="CC661" s="93">
        <f>$I661*BW661</f>
        <v>8085301.96</v>
      </c>
      <c r="CD661" s="93">
        <f>$J661*BX661</f>
        <v>8253908.96</v>
      </c>
      <c r="CE661" s="93">
        <f>$K661*BY661</f>
        <v>8416955.9600000009</v>
      </c>
      <c r="CF661" s="93">
        <f>$F661*CF$694</f>
        <v>79578.2</v>
      </c>
      <c r="CG661" s="93">
        <f>$G661*CG$694</f>
        <v>84088.98</v>
      </c>
      <c r="CH661" s="93">
        <f>$H661*CH$694</f>
        <v>88682.9</v>
      </c>
      <c r="CI661" s="93">
        <f>$I661*CI$694</f>
        <v>29734.97</v>
      </c>
      <c r="CJ661" s="93">
        <f>$J661*CJ$694</f>
        <v>29584.63</v>
      </c>
      <c r="CK661" s="93">
        <f>$K661*CK$694</f>
        <v>30440.49</v>
      </c>
      <c r="CL661" s="93">
        <f>BW661*CF661</f>
        <v>11061369.800000001</v>
      </c>
      <c r="CM661" s="93">
        <f t="shared" ref="CM661:CN674" si="168">BX661*CG661</f>
        <v>11688368.220000001</v>
      </c>
      <c r="CN661" s="93">
        <f t="shared" si="168"/>
        <v>12326923.1</v>
      </c>
      <c r="CO661" s="93">
        <f>BW661*CI661</f>
        <v>4133160.83</v>
      </c>
      <c r="CP661" s="93">
        <f t="shared" ref="CP661:CQ674" si="169">BX661*CJ661</f>
        <v>4112263.57</v>
      </c>
      <c r="CQ661" s="93">
        <f t="shared" si="169"/>
        <v>4231228.1100000003</v>
      </c>
      <c r="CR661" s="447"/>
      <c r="CS661" s="447"/>
      <c r="CT661" s="447"/>
      <c r="CU661" s="93">
        <f>$F661*CR661</f>
        <v>0</v>
      </c>
      <c r="CV661" s="93">
        <f>$G661*CS661</f>
        <v>0</v>
      </c>
      <c r="CW661" s="93">
        <f>$H661*CT661</f>
        <v>0</v>
      </c>
      <c r="CX661" s="93">
        <f>$I661*CR661</f>
        <v>0</v>
      </c>
      <c r="CY661" s="93">
        <f>$J661*CS661</f>
        <v>0</v>
      </c>
      <c r="CZ661" s="93">
        <f>$K661*CT661</f>
        <v>0</v>
      </c>
      <c r="DA661" s="93">
        <f>$F661*DA$694</f>
        <v>81771.520000000004</v>
      </c>
      <c r="DB661" s="93">
        <f>$G661*DB$694</f>
        <v>84797.38</v>
      </c>
      <c r="DC661" s="93">
        <f>$H661*DC$694</f>
        <v>87970.38</v>
      </c>
      <c r="DD661" s="93">
        <f>$I661*DD$694</f>
        <v>31526.75</v>
      </c>
      <c r="DE661" s="93">
        <f>$J661*DE$694</f>
        <v>31516.58</v>
      </c>
      <c r="DF661" s="93">
        <f>$K661*DF$694</f>
        <v>32641</v>
      </c>
      <c r="DG661" s="93">
        <f>CR661*DA661</f>
        <v>0</v>
      </c>
      <c r="DH661" s="93">
        <f t="shared" ref="DH661:DI674" si="170">CS661*DB661</f>
        <v>0</v>
      </c>
      <c r="DI661" s="93">
        <f t="shared" si="170"/>
        <v>0</v>
      </c>
      <c r="DJ661" s="93">
        <f>CR661*DD661</f>
        <v>0</v>
      </c>
      <c r="DK661" s="93">
        <f t="shared" ref="DK661:DL674" si="171">CS661*DE661</f>
        <v>0</v>
      </c>
      <c r="DL661" s="93">
        <f t="shared" si="171"/>
        <v>0</v>
      </c>
      <c r="DM661" s="447"/>
      <c r="DN661" s="447"/>
      <c r="DO661" s="447"/>
      <c r="DP661" s="93">
        <f>$F661*DM661</f>
        <v>0</v>
      </c>
      <c r="DQ661" s="93">
        <f>$G661*DN661</f>
        <v>0</v>
      </c>
      <c r="DR661" s="93">
        <f>$H661*DO661</f>
        <v>0</v>
      </c>
      <c r="DS661" s="93">
        <f>$I661*DM661</f>
        <v>0</v>
      </c>
      <c r="DT661" s="93">
        <f>$J661*DN661</f>
        <v>0</v>
      </c>
      <c r="DU661" s="93">
        <f>$K661*DO661</f>
        <v>0</v>
      </c>
      <c r="DV661" s="93">
        <f>$F661*DV$694</f>
        <v>82930.11</v>
      </c>
      <c r="DW661" s="93">
        <f>$G661*DW$694</f>
        <v>86520.7</v>
      </c>
      <c r="DX661" s="93">
        <f>$H661*DX$694</f>
        <v>90243.14</v>
      </c>
      <c r="DY661" s="93">
        <f>$I661*DY$694</f>
        <v>32993.26</v>
      </c>
      <c r="DZ661" s="93">
        <f>$J661*DZ$694</f>
        <v>31478.66</v>
      </c>
      <c r="EA661" s="93">
        <f>$K661*EA$694</f>
        <v>32700.36</v>
      </c>
      <c r="EB661" s="93">
        <f>DM661*DV661</f>
        <v>0</v>
      </c>
      <c r="EC661" s="93">
        <f t="shared" ref="EC661:ED674" si="172">DN661*DW661</f>
        <v>0</v>
      </c>
      <c r="ED661" s="93">
        <f t="shared" si="172"/>
        <v>0</v>
      </c>
      <c r="EE661" s="93">
        <f>DM661*DY661</f>
        <v>0</v>
      </c>
      <c r="EF661" s="93">
        <f t="shared" ref="EF661:EG674" si="173">DN661*DZ661</f>
        <v>0</v>
      </c>
      <c r="EG661" s="93">
        <f t="shared" si="173"/>
        <v>0</v>
      </c>
      <c r="EH661" s="95"/>
      <c r="EI661" s="95"/>
      <c r="EJ661" s="95"/>
      <c r="EK661" s="93">
        <f>$F661*EH661</f>
        <v>0</v>
      </c>
      <c r="EL661" s="93">
        <f>$G661*EI661</f>
        <v>0</v>
      </c>
      <c r="EM661" s="93">
        <f>$H661*EJ661</f>
        <v>0</v>
      </c>
      <c r="EN661" s="93">
        <f>$I661*EH661</f>
        <v>0</v>
      </c>
      <c r="EO661" s="93">
        <f>$J661*EI661</f>
        <v>0</v>
      </c>
      <c r="EP661" s="93">
        <f>$K661*EJ661</f>
        <v>0</v>
      </c>
      <c r="EQ661" s="93">
        <f>$F661*EQ$694</f>
        <v>0</v>
      </c>
      <c r="ER661" s="93">
        <f>$G661*ER$694</f>
        <v>0</v>
      </c>
      <c r="ES661" s="93">
        <f>$H661*ES$694</f>
        <v>0</v>
      </c>
      <c r="ET661" s="93">
        <f>$I661*ET$694</f>
        <v>0</v>
      </c>
      <c r="EU661" s="93">
        <f>$J661*EU$694</f>
        <v>0</v>
      </c>
      <c r="EV661" s="93">
        <f>$K661*EV$694</f>
        <v>0</v>
      </c>
      <c r="EW661" s="93">
        <f>EH661*EQ661</f>
        <v>0</v>
      </c>
      <c r="EX661" s="93">
        <f t="shared" ref="EX661:EY674" si="174">EI661*ER661</f>
        <v>0</v>
      </c>
      <c r="EY661" s="93">
        <f t="shared" si="174"/>
        <v>0</v>
      </c>
      <c r="EZ661" s="93">
        <f>EH661*ET661</f>
        <v>0</v>
      </c>
      <c r="FA661" s="93">
        <f t="shared" ref="FA661:FB674" si="175">EI661*EU661</f>
        <v>0</v>
      </c>
      <c r="FB661" s="93">
        <f t="shared" si="175"/>
        <v>0</v>
      </c>
      <c r="FC661" s="447">
        <v>42</v>
      </c>
      <c r="FD661" s="447">
        <v>42</v>
      </c>
      <c r="FE661" s="447">
        <v>42</v>
      </c>
      <c r="FF661" s="93">
        <f>$F661*FC661</f>
        <v>3522792</v>
      </c>
      <c r="FG661" s="93">
        <f>$G661*FD661</f>
        <v>3672060</v>
      </c>
      <c r="FH661" s="93">
        <f>$H661*FE661</f>
        <v>3828972</v>
      </c>
      <c r="FI661" s="93">
        <f>$I661*FC661</f>
        <v>2443040.88</v>
      </c>
      <c r="FJ661" s="93">
        <f>$J661*FD661</f>
        <v>2493986.88</v>
      </c>
      <c r="FK661" s="93">
        <f>$K661*FE661</f>
        <v>2543252.88</v>
      </c>
      <c r="FL661" s="93">
        <f>$F661*FL$694</f>
        <v>75795.39</v>
      </c>
      <c r="FM661" s="93">
        <f>$G661*FM$694</f>
        <v>78743.33</v>
      </c>
      <c r="FN661" s="93">
        <f>$H661*FN$694</f>
        <v>81821.740000000005</v>
      </c>
      <c r="FO661" s="93">
        <f>$I661*FO$694</f>
        <v>26870.29</v>
      </c>
      <c r="FP661" s="93">
        <f>$J661*FP$694</f>
        <v>26264.66</v>
      </c>
      <c r="FQ661" s="93">
        <f>$K661*FQ$694</f>
        <v>27204.87</v>
      </c>
      <c r="FR661" s="93">
        <f>FC661*FL661</f>
        <v>3183406.38</v>
      </c>
      <c r="FS661" s="93">
        <f t="shared" ref="FS661:FT674" si="176">FD661*FM661</f>
        <v>3307219.86</v>
      </c>
      <c r="FT661" s="93">
        <f t="shared" si="176"/>
        <v>3436513.08</v>
      </c>
      <c r="FU661" s="93">
        <f>FC661*FO661</f>
        <v>1128552.18</v>
      </c>
      <c r="FV661" s="93">
        <f t="shared" ref="FV661:FW674" si="177">FD661*FP661</f>
        <v>1103115.72</v>
      </c>
      <c r="FW661" s="93">
        <f t="shared" si="177"/>
        <v>1142604.54</v>
      </c>
      <c r="FX661" s="95">
        <f>16-16</f>
        <v>0</v>
      </c>
      <c r="FY661" s="95">
        <f>16-16</f>
        <v>0</v>
      </c>
      <c r="FZ661" s="95">
        <f>16-16</f>
        <v>0</v>
      </c>
      <c r="GA661" s="93">
        <f>$F661*FX661</f>
        <v>0</v>
      </c>
      <c r="GB661" s="93">
        <f>$G661*FY661</f>
        <v>0</v>
      </c>
      <c r="GC661" s="93">
        <f>$H661*FZ661</f>
        <v>0</v>
      </c>
      <c r="GD661" s="93">
        <f>$I661*FX661</f>
        <v>0</v>
      </c>
      <c r="GE661" s="93">
        <f>$J661*FY661</f>
        <v>0</v>
      </c>
      <c r="GF661" s="93">
        <f>$K661*FZ661</f>
        <v>0</v>
      </c>
      <c r="GG661" s="93">
        <f>$F661*GG$694</f>
        <v>0</v>
      </c>
      <c r="GH661" s="93">
        <f>$G661*GH$694</f>
        <v>0</v>
      </c>
      <c r="GI661" s="93">
        <f>$H661*GI$694</f>
        <v>0</v>
      </c>
      <c r="GJ661" s="93">
        <f>$I661*GJ$694</f>
        <v>0</v>
      </c>
      <c r="GK661" s="93">
        <f>$J661*GK$694</f>
        <v>0</v>
      </c>
      <c r="GL661" s="93">
        <f>$K661*GL$694</f>
        <v>0</v>
      </c>
      <c r="GM661" s="93">
        <f>FX661*GG661</f>
        <v>0</v>
      </c>
      <c r="GN661" s="93">
        <f t="shared" ref="GN661:GO674" si="178">FY661*GH661</f>
        <v>0</v>
      </c>
      <c r="GO661" s="93">
        <f t="shared" si="178"/>
        <v>0</v>
      </c>
      <c r="GP661" s="93">
        <f>FX661*GJ661</f>
        <v>0</v>
      </c>
      <c r="GQ661" s="93">
        <f t="shared" ref="GQ661:GR674" si="179">FY661*GK661</f>
        <v>0</v>
      </c>
      <c r="GR661" s="93">
        <f t="shared" si="179"/>
        <v>0</v>
      </c>
      <c r="GS661" s="447"/>
      <c r="GT661" s="447"/>
      <c r="GU661" s="447"/>
      <c r="GV661" s="93">
        <f>$F661*GS661</f>
        <v>0</v>
      </c>
      <c r="GW661" s="93">
        <f>$G661*GT661</f>
        <v>0</v>
      </c>
      <c r="GX661" s="93">
        <f>$H661*GU661</f>
        <v>0</v>
      </c>
      <c r="GY661" s="93">
        <f>$I661*GS661</f>
        <v>0</v>
      </c>
      <c r="GZ661" s="93">
        <f>$J661*GT661</f>
        <v>0</v>
      </c>
      <c r="HA661" s="93">
        <f>$K661*GU661</f>
        <v>0</v>
      </c>
      <c r="HB661" s="93">
        <f>$F661*HB$694</f>
        <v>81310.509999999995</v>
      </c>
      <c r="HC661" s="93">
        <f>$G661*HC$694</f>
        <v>84109.28</v>
      </c>
      <c r="HD661" s="93">
        <f>$H661*HD$694</f>
        <v>87064.89</v>
      </c>
      <c r="HE661" s="93">
        <f>$I661*HE$694</f>
        <v>27832.61</v>
      </c>
      <c r="HF661" s="93">
        <f>$J661*HF$694</f>
        <v>27109.67</v>
      </c>
      <c r="HG661" s="93">
        <f>$K661*HG$694</f>
        <v>28124.59</v>
      </c>
      <c r="HH661" s="93">
        <f>GS661*HB661</f>
        <v>0</v>
      </c>
      <c r="HI661" s="93">
        <f t="shared" ref="HI661:HJ674" si="180">GT661*HC661</f>
        <v>0</v>
      </c>
      <c r="HJ661" s="93">
        <f t="shared" si="180"/>
        <v>0</v>
      </c>
      <c r="HK661" s="93">
        <f>GS661*HE661</f>
        <v>0</v>
      </c>
      <c r="HL661" s="93">
        <f t="shared" ref="HL661:HM674" si="181">GT661*HF661</f>
        <v>0</v>
      </c>
      <c r="HM661" s="93">
        <f t="shared" si="181"/>
        <v>0</v>
      </c>
      <c r="HN661" s="447">
        <v>52</v>
      </c>
      <c r="HO661" s="447">
        <v>52</v>
      </c>
      <c r="HP661" s="447">
        <v>52</v>
      </c>
      <c r="HQ661" s="93">
        <f>$F661*HN661</f>
        <v>4361552</v>
      </c>
      <c r="HR661" s="93">
        <f>$G661*HO661</f>
        <v>4546360</v>
      </c>
      <c r="HS661" s="93">
        <f>$H661*HP661</f>
        <v>4740632</v>
      </c>
      <c r="HT661" s="93">
        <f>$I661*HN661</f>
        <v>3024717.28</v>
      </c>
      <c r="HU661" s="93">
        <f>$J661*HO661</f>
        <v>3087793.28</v>
      </c>
      <c r="HV661" s="93">
        <f>$K661*HP661</f>
        <v>3148789.28</v>
      </c>
      <c r="HW661" s="93">
        <f>$F661*HW$694</f>
        <v>77521.69</v>
      </c>
      <c r="HX661" s="93">
        <f>$G661*HX$694</f>
        <v>81131.91</v>
      </c>
      <c r="HY661" s="93">
        <f>$H661*HY$694</f>
        <v>84855.59</v>
      </c>
      <c r="HZ661" s="93">
        <f>$I661*HZ$694</f>
        <v>32327.22</v>
      </c>
      <c r="IA661" s="93">
        <f>$J661*IA$694</f>
        <v>31664.89</v>
      </c>
      <c r="IB661" s="93">
        <f>$K661*IB$694</f>
        <v>32715.02</v>
      </c>
      <c r="IC661" s="93">
        <f>HN661*HW661</f>
        <v>4031127.88</v>
      </c>
      <c r="ID661" s="93">
        <f t="shared" ref="ID661:IE674" si="182">HO661*HX661</f>
        <v>4218859.32</v>
      </c>
      <c r="IE661" s="93">
        <f t="shared" si="182"/>
        <v>4412490.68</v>
      </c>
      <c r="IF661" s="93">
        <f>HN661*HZ661</f>
        <v>1681015.44</v>
      </c>
      <c r="IG661" s="93">
        <f t="shared" ref="IG661:IH674" si="183">HO661*IA661</f>
        <v>1646574.28</v>
      </c>
      <c r="IH661" s="93">
        <f t="shared" si="183"/>
        <v>1701181.04</v>
      </c>
      <c r="II661" s="447">
        <v>11</v>
      </c>
      <c r="IJ661" s="447">
        <v>11</v>
      </c>
      <c r="IK661" s="447">
        <v>11</v>
      </c>
      <c r="IL661" s="93">
        <f>$F661*II661</f>
        <v>922636</v>
      </c>
      <c r="IM661" s="93">
        <f>$G661*IJ661</f>
        <v>961730</v>
      </c>
      <c r="IN661" s="93">
        <f>$H661*IK661</f>
        <v>1002826</v>
      </c>
      <c r="IO661" s="93">
        <f>$I661*II661</f>
        <v>639844.04</v>
      </c>
      <c r="IP661" s="93">
        <f>$J661*IJ661</f>
        <v>653187.04</v>
      </c>
      <c r="IQ661" s="93">
        <f>$K661*IK661</f>
        <v>666090.04</v>
      </c>
      <c r="IR661" s="93">
        <f>$F661*IR$694</f>
        <v>81815.48</v>
      </c>
      <c r="IS661" s="93">
        <f>$G661*IS$694</f>
        <v>85217.71</v>
      </c>
      <c r="IT661" s="93">
        <f>$H661*IT$694</f>
        <v>88755.43</v>
      </c>
      <c r="IU661" s="93">
        <f>$I661*IU$694</f>
        <v>29397.64</v>
      </c>
      <c r="IV661" s="93">
        <f>$J661*IV$694</f>
        <v>29539.93</v>
      </c>
      <c r="IW661" s="93">
        <f>$K661*IW$694</f>
        <v>30579.07</v>
      </c>
      <c r="IX661" s="93">
        <f>II661*IR661</f>
        <v>899970.28</v>
      </c>
      <c r="IY661" s="93">
        <f t="shared" ref="IY661:IZ674" si="184">IJ661*IS661</f>
        <v>937394.81</v>
      </c>
      <c r="IZ661" s="93">
        <f t="shared" si="184"/>
        <v>976309.73</v>
      </c>
      <c r="JA661" s="93">
        <f>II661*IU661</f>
        <v>323374.03999999998</v>
      </c>
      <c r="JB661" s="93">
        <f t="shared" ref="JB661:JC674" si="185">IJ661*IV661</f>
        <v>324939.23</v>
      </c>
      <c r="JC661" s="93">
        <f t="shared" si="185"/>
        <v>336369.77</v>
      </c>
      <c r="JD661" s="447"/>
      <c r="JE661" s="447"/>
      <c r="JF661" s="447"/>
      <c r="JG661" s="93">
        <f>$F661*JD661</f>
        <v>0</v>
      </c>
      <c r="JH661" s="93">
        <f>$G661*JE661</f>
        <v>0</v>
      </c>
      <c r="JI661" s="93">
        <f>$H661*JF661</f>
        <v>0</v>
      </c>
      <c r="JJ661" s="93">
        <f>$I661*JD661</f>
        <v>0</v>
      </c>
      <c r="JK661" s="93">
        <f>$J661*JE661</f>
        <v>0</v>
      </c>
      <c r="JL661" s="93">
        <f>$K661*JF661</f>
        <v>0</v>
      </c>
      <c r="JM661" s="93">
        <f>$F661*JM$694</f>
        <v>66848.42</v>
      </c>
      <c r="JN661" s="93">
        <f>$G661*JN$694</f>
        <v>69441.820000000007</v>
      </c>
      <c r="JO661" s="93">
        <f>$H661*JO$694</f>
        <v>72152.33</v>
      </c>
      <c r="JP661" s="93">
        <f>$I661*JP$694</f>
        <v>39478.9</v>
      </c>
      <c r="JQ661" s="93">
        <f>$J661*JQ$694</f>
        <v>39609.64</v>
      </c>
      <c r="JR661" s="93">
        <f>$K661*JR$694</f>
        <v>40960.28</v>
      </c>
      <c r="JS661" s="93">
        <f>JD661*JM661</f>
        <v>0</v>
      </c>
      <c r="JT661" s="93">
        <f t="shared" ref="JT661:JU674" si="186">JE661*JN661</f>
        <v>0</v>
      </c>
      <c r="JU661" s="93">
        <f t="shared" si="186"/>
        <v>0</v>
      </c>
      <c r="JV661" s="93">
        <f>JD661*JP661</f>
        <v>0</v>
      </c>
      <c r="JW661" s="93">
        <f t="shared" ref="JW661:JX674" si="187">JE661*JQ661</f>
        <v>0</v>
      </c>
      <c r="JX661" s="93">
        <f t="shared" si="187"/>
        <v>0</v>
      </c>
      <c r="JY661" s="447">
        <v>23</v>
      </c>
      <c r="JZ661" s="447">
        <v>23</v>
      </c>
      <c r="KA661" s="447">
        <v>23</v>
      </c>
      <c r="KB661" s="93">
        <f>$F661*JY661</f>
        <v>1929148</v>
      </c>
      <c r="KC661" s="93">
        <f>$G661*JZ661</f>
        <v>2010890</v>
      </c>
      <c r="KD661" s="93">
        <f>$H661*KA661</f>
        <v>2096818</v>
      </c>
      <c r="KE661" s="93">
        <f>$I661*JY661</f>
        <v>1337855.72</v>
      </c>
      <c r="KF661" s="93">
        <f>$J661*JZ661</f>
        <v>1365754.72</v>
      </c>
      <c r="KG661" s="93">
        <f>$K661*KA661</f>
        <v>1392733.72</v>
      </c>
      <c r="KH661" s="93">
        <f>$F661*KH$694</f>
        <v>83546.38</v>
      </c>
      <c r="KI661" s="93">
        <f>$G661*KI$694</f>
        <v>88030.9</v>
      </c>
      <c r="KJ661" s="93">
        <f>$H661*KJ$694</f>
        <v>92616.77</v>
      </c>
      <c r="KK661" s="93">
        <f>$I661*KK$694</f>
        <v>31625.26</v>
      </c>
      <c r="KL661" s="93">
        <f>$J661*KL$694</f>
        <v>31518.639999999999</v>
      </c>
      <c r="KM661" s="93">
        <f>$K661*KM$694</f>
        <v>32609.61</v>
      </c>
      <c r="KN661" s="93">
        <f>JY661*KH661</f>
        <v>1921566.74</v>
      </c>
      <c r="KO661" s="93">
        <f t="shared" ref="KO661:KP674" si="188">JZ661*KI661</f>
        <v>2024710.7</v>
      </c>
      <c r="KP661" s="93">
        <f t="shared" si="188"/>
        <v>2130185.71</v>
      </c>
      <c r="KQ661" s="93">
        <f>JY661*KK661</f>
        <v>727380.98</v>
      </c>
      <c r="KR661" s="93">
        <f t="shared" ref="KR661:KS674" si="189">JZ661*KL661</f>
        <v>724928.72</v>
      </c>
      <c r="KS661" s="93">
        <f t="shared" si="189"/>
        <v>750021.03</v>
      </c>
      <c r="KT661" s="447">
        <v>43</v>
      </c>
      <c r="KU661" s="447">
        <v>43</v>
      </c>
      <c r="KV661" s="447">
        <v>43</v>
      </c>
      <c r="KW661" s="93">
        <f>$F661*KT661</f>
        <v>3606668</v>
      </c>
      <c r="KX661" s="93">
        <f>$G661*KU661</f>
        <v>3759490</v>
      </c>
      <c r="KY661" s="93">
        <f>$H661*KV661</f>
        <v>3920138</v>
      </c>
      <c r="KZ661" s="93">
        <f>$I661*KT661</f>
        <v>2501208.52</v>
      </c>
      <c r="LA661" s="93">
        <f>$J661*KU661</f>
        <v>2553367.52</v>
      </c>
      <c r="LB661" s="93">
        <f>$K661*KV661</f>
        <v>2603806.52</v>
      </c>
      <c r="LC661" s="93">
        <f>$F661*LC$694</f>
        <v>82811.240000000005</v>
      </c>
      <c r="LD661" s="93">
        <f>$G661*LD$694</f>
        <v>87267.25</v>
      </c>
      <c r="LE661" s="93">
        <f>$H661*LE$694</f>
        <v>91822.96</v>
      </c>
      <c r="LF661" s="93">
        <f>$I661*LF$694</f>
        <v>30920.11</v>
      </c>
      <c r="LG661" s="93">
        <f>$J661*LG$694</f>
        <v>30702.41</v>
      </c>
      <c r="LH661" s="93">
        <f>$K661*LH$694</f>
        <v>31841.29</v>
      </c>
      <c r="LI661" s="93">
        <f>KT661*LC661</f>
        <v>3560883.32</v>
      </c>
      <c r="LJ661" s="93">
        <f t="shared" ref="LJ661:LK674" si="190">KU661*LD661</f>
        <v>3752491.75</v>
      </c>
      <c r="LK661" s="93">
        <f t="shared" si="190"/>
        <v>3948387.28</v>
      </c>
      <c r="LL661" s="93">
        <f>KT661*LF661</f>
        <v>1329564.73</v>
      </c>
      <c r="LM661" s="93">
        <f t="shared" ref="LM661:LN674" si="191">KU661*LG661</f>
        <v>1320203.6299999999</v>
      </c>
      <c r="LN661" s="93">
        <f t="shared" si="191"/>
        <v>1369175.47</v>
      </c>
      <c r="LO661" s="447">
        <v>24</v>
      </c>
      <c r="LP661" s="447">
        <v>24</v>
      </c>
      <c r="LQ661" s="447">
        <v>24</v>
      </c>
      <c r="LR661" s="93">
        <f>$F661*LO661</f>
        <v>2013024</v>
      </c>
      <c r="LS661" s="93">
        <f>$G661*LP661</f>
        <v>2098320</v>
      </c>
      <c r="LT661" s="93">
        <f>$H661*LQ661</f>
        <v>2187984</v>
      </c>
      <c r="LU661" s="93">
        <f>$I661*LO661</f>
        <v>1396023.36</v>
      </c>
      <c r="LV661" s="93">
        <f>$J661*LP661</f>
        <v>1425135.36</v>
      </c>
      <c r="LW661" s="93">
        <f>$K661*LQ661</f>
        <v>1453287.36</v>
      </c>
      <c r="LX661" s="93">
        <f>$F661*LX$694</f>
        <v>79885.039999999994</v>
      </c>
      <c r="LY661" s="93">
        <f>$G661*LY$694</f>
        <v>83096.679999999993</v>
      </c>
      <c r="LZ661" s="93">
        <f>$H661*LZ$694</f>
        <v>86439.48</v>
      </c>
      <c r="MA661" s="93">
        <f>$I661*MA$694</f>
        <v>33819.99</v>
      </c>
      <c r="MB661" s="93">
        <f>$J661*MB$694</f>
        <v>32812.160000000003</v>
      </c>
      <c r="MC661" s="93">
        <f>$K661*MC$694</f>
        <v>34052.559999999998</v>
      </c>
      <c r="MD661" s="93">
        <f>LO661*LX661</f>
        <v>1917240.96</v>
      </c>
      <c r="ME661" s="93">
        <f t="shared" ref="ME661:MF674" si="192">LP661*LY661</f>
        <v>1994320.32</v>
      </c>
      <c r="MF661" s="93">
        <f t="shared" si="192"/>
        <v>2074547.52</v>
      </c>
      <c r="MG661" s="93">
        <f>LO661*MA661</f>
        <v>811679.76</v>
      </c>
      <c r="MH661" s="93">
        <f t="shared" ref="MH661:MI674" si="193">LP661*MB661</f>
        <v>787491.83999999997</v>
      </c>
      <c r="MI661" s="93">
        <f t="shared" si="193"/>
        <v>817261.44</v>
      </c>
      <c r="MJ661" s="447">
        <v>41</v>
      </c>
      <c r="MK661" s="447">
        <v>41</v>
      </c>
      <c r="ML661" s="447">
        <v>41</v>
      </c>
      <c r="MM661" s="93">
        <f>$F661*MJ661</f>
        <v>3438916</v>
      </c>
      <c r="MN661" s="93">
        <f>$G661*MK661</f>
        <v>3584630</v>
      </c>
      <c r="MO661" s="93">
        <f>$H661*ML661</f>
        <v>3737806</v>
      </c>
      <c r="MP661" s="93">
        <f>$I661*MJ661</f>
        <v>2384873.2400000002</v>
      </c>
      <c r="MQ661" s="93">
        <f>$J661*MK661</f>
        <v>2434606.2400000002</v>
      </c>
      <c r="MR661" s="93">
        <f>$K661*ML661</f>
        <v>2482699.2400000002</v>
      </c>
      <c r="MS661" s="93">
        <f>$F661*MS$694</f>
        <v>80027.92</v>
      </c>
      <c r="MT661" s="93">
        <f>$G661*MT$694</f>
        <v>83280.22</v>
      </c>
      <c r="MU661" s="93">
        <f>$H661*MU$694</f>
        <v>86664.78</v>
      </c>
      <c r="MV661" s="93">
        <f>$I661*MV$694</f>
        <v>34971.629999999997</v>
      </c>
      <c r="MW661" s="93">
        <f>$J661*MW$694</f>
        <v>35712.870000000003</v>
      </c>
      <c r="MX661" s="93">
        <f>$K661*MX$694</f>
        <v>36957.620000000003</v>
      </c>
      <c r="MY661" s="93">
        <f>MJ661*MS661</f>
        <v>3281144.72</v>
      </c>
      <c r="MZ661" s="93">
        <f t="shared" ref="MZ661:NA674" si="194">MK661*MT661</f>
        <v>3414489.02</v>
      </c>
      <c r="NA661" s="93">
        <f t="shared" si="194"/>
        <v>3553255.98</v>
      </c>
      <c r="NB661" s="93">
        <f>MJ661*MV661</f>
        <v>1433836.83</v>
      </c>
      <c r="NC661" s="93">
        <f t="shared" ref="NC661:ND674" si="195">MK661*MW661</f>
        <v>1464227.67</v>
      </c>
      <c r="ND661" s="93">
        <f t="shared" si="195"/>
        <v>1515262.42</v>
      </c>
      <c r="NE661" s="447">
        <v>34</v>
      </c>
      <c r="NF661" s="447">
        <v>34</v>
      </c>
      <c r="NG661" s="447">
        <v>34</v>
      </c>
      <c r="NH661" s="93">
        <f>$F661*NE661</f>
        <v>2851784</v>
      </c>
      <c r="NI661" s="93">
        <f>$G661*NF661</f>
        <v>2972620</v>
      </c>
      <c r="NJ661" s="93">
        <f>$H661*NG661</f>
        <v>3099644</v>
      </c>
      <c r="NK661" s="93">
        <f>$I661*NE661</f>
        <v>1977699.76</v>
      </c>
      <c r="NL661" s="93">
        <f>$J661*NF661</f>
        <v>2018941.76</v>
      </c>
      <c r="NM661" s="93">
        <f>$K661*NG661</f>
        <v>2058823.76</v>
      </c>
      <c r="NN661" s="93">
        <f>$F661*NN$694</f>
        <v>80082.8</v>
      </c>
      <c r="NO661" s="93">
        <f>$G661*NO$694</f>
        <v>82836.039999999994</v>
      </c>
      <c r="NP661" s="93">
        <f>$H661*NP$694</f>
        <v>85740.98</v>
      </c>
      <c r="NQ661" s="93">
        <f>$I661*NQ$694</f>
        <v>22896.02</v>
      </c>
      <c r="NR661" s="93">
        <f>$J661*NR$694</f>
        <v>23112.39</v>
      </c>
      <c r="NS661" s="93">
        <f>$K661*NS$694</f>
        <v>23964.2</v>
      </c>
      <c r="NT661" s="93">
        <f>NE661*NN661</f>
        <v>2722815.2</v>
      </c>
      <c r="NU661" s="93">
        <f t="shared" ref="NU661:NV674" si="196">NF661*NO661</f>
        <v>2816425.36</v>
      </c>
      <c r="NV661" s="93">
        <f t="shared" si="196"/>
        <v>2915193.32</v>
      </c>
      <c r="NW661" s="93">
        <f>NE661*NQ661</f>
        <v>778464.68</v>
      </c>
      <c r="NX661" s="93">
        <f t="shared" ref="NX661:NY674" si="197">NF661*NR661</f>
        <v>785821.26</v>
      </c>
      <c r="NY661" s="93">
        <f t="shared" si="197"/>
        <v>814782.8</v>
      </c>
      <c r="NZ661" s="447">
        <v>39</v>
      </c>
      <c r="OA661" s="447">
        <v>39</v>
      </c>
      <c r="OB661" s="447">
        <v>39</v>
      </c>
      <c r="OC661" s="93">
        <f>$F661*NZ661</f>
        <v>3271164</v>
      </c>
      <c r="OD661" s="93">
        <f>$G661*OA661</f>
        <v>3409770</v>
      </c>
      <c r="OE661" s="93">
        <f>$H661*OB661</f>
        <v>3555474</v>
      </c>
      <c r="OF661" s="93">
        <f>$I661*NZ661</f>
        <v>2268537.96</v>
      </c>
      <c r="OG661" s="93">
        <f>$J661*OA661</f>
        <v>2315844.96</v>
      </c>
      <c r="OH661" s="93">
        <f>$K661*OB661</f>
        <v>2361591.96</v>
      </c>
      <c r="OI661" s="93">
        <f>$F661*OI$694</f>
        <v>79544.84</v>
      </c>
      <c r="OJ661" s="93">
        <f>$G661*OJ$694</f>
        <v>82613.34</v>
      </c>
      <c r="OK661" s="93">
        <f>$H661*OK$694</f>
        <v>85819.71</v>
      </c>
      <c r="OL661" s="93">
        <f>$I661*OL$694</f>
        <v>31322.57</v>
      </c>
      <c r="OM661" s="93">
        <f>$J661*OM$694</f>
        <v>31268.42</v>
      </c>
      <c r="ON661" s="93">
        <f>$K661*ON$694</f>
        <v>32427.200000000001</v>
      </c>
      <c r="OO661" s="93">
        <f>NZ661*OI661</f>
        <v>3102248.76</v>
      </c>
      <c r="OP661" s="93">
        <f t="shared" ref="OP661:OQ674" si="198">OA661*OJ661</f>
        <v>3221920.26</v>
      </c>
      <c r="OQ661" s="93">
        <f t="shared" si="198"/>
        <v>3346968.69</v>
      </c>
      <c r="OR661" s="93">
        <f>NZ661*OL661</f>
        <v>1221580.23</v>
      </c>
      <c r="OS661" s="93">
        <f t="shared" ref="OS661:OT674" si="199">OA661*OM661</f>
        <v>1219468.3799999999</v>
      </c>
      <c r="OT661" s="93">
        <f t="shared" si="199"/>
        <v>1264660.8</v>
      </c>
      <c r="OU661" s="447"/>
      <c r="OV661" s="447"/>
      <c r="OW661" s="447"/>
      <c r="OX661" s="93">
        <f>$F661*OU661</f>
        <v>0</v>
      </c>
      <c r="OY661" s="93">
        <f>$G661*OV661</f>
        <v>0</v>
      </c>
      <c r="OZ661" s="93">
        <f>$H661*OW661</f>
        <v>0</v>
      </c>
      <c r="PA661" s="93">
        <f>$I661*OU661</f>
        <v>0</v>
      </c>
      <c r="PB661" s="93">
        <f>$J661*OV661</f>
        <v>0</v>
      </c>
      <c r="PC661" s="93">
        <f>$K661*OW661</f>
        <v>0</v>
      </c>
      <c r="PD661" s="93">
        <f>$F661*PD$694</f>
        <v>67125.100000000006</v>
      </c>
      <c r="PE661" s="93">
        <f>$G661*PE$694</f>
        <v>69854.31</v>
      </c>
      <c r="PF661" s="93">
        <f>$H661*PF$694</f>
        <v>72696.509999999995</v>
      </c>
      <c r="PG661" s="93">
        <f>$I661*PG$694</f>
        <v>29066.39</v>
      </c>
      <c r="PH661" s="93">
        <f>$J661*PH$694</f>
        <v>28729</v>
      </c>
      <c r="PI661" s="93">
        <f>$K661*PI$694</f>
        <v>29643.119999999999</v>
      </c>
      <c r="PJ661" s="93">
        <f>OU661*PD661</f>
        <v>0</v>
      </c>
      <c r="PK661" s="93">
        <f t="shared" ref="PK661:PL674" si="200">OV661*PE661</f>
        <v>0</v>
      </c>
      <c r="PL661" s="93">
        <f t="shared" si="200"/>
        <v>0</v>
      </c>
      <c r="PM661" s="93">
        <f>OU661*PG661</f>
        <v>0</v>
      </c>
      <c r="PN661" s="93">
        <f t="shared" ref="PN661:PO674" si="201">OV661*PH661</f>
        <v>0</v>
      </c>
      <c r="PO661" s="93">
        <f t="shared" si="201"/>
        <v>0</v>
      </c>
      <c r="PP661" s="447">
        <v>27</v>
      </c>
      <c r="PQ661" s="447">
        <v>27</v>
      </c>
      <c r="PR661" s="447">
        <v>27</v>
      </c>
      <c r="PS661" s="93">
        <f>$F661*PP661</f>
        <v>2264652</v>
      </c>
      <c r="PT661" s="93">
        <f>$G661*PQ661</f>
        <v>2360610</v>
      </c>
      <c r="PU661" s="93">
        <f>$H661*PR661</f>
        <v>2461482</v>
      </c>
      <c r="PV661" s="93">
        <f>$I661*PP661</f>
        <v>1570526.28</v>
      </c>
      <c r="PW661" s="93">
        <f>$J661*PQ661</f>
        <v>1603277.28</v>
      </c>
      <c r="PX661" s="93">
        <f>$K661*PR661</f>
        <v>1634948.28</v>
      </c>
      <c r="PY661" s="93">
        <f>$F661*PY$694</f>
        <v>83129.14</v>
      </c>
      <c r="PZ661" s="93">
        <f>$G661*PZ$694</f>
        <v>87566.88</v>
      </c>
      <c r="QA661" s="93">
        <f>$H661*QA$694</f>
        <v>92108.13</v>
      </c>
      <c r="QB661" s="93">
        <f>$I661*QB$694</f>
        <v>36828.36</v>
      </c>
      <c r="QC661" s="93">
        <f>$J661*QC$694</f>
        <v>37577.120000000003</v>
      </c>
      <c r="QD661" s="93">
        <f>$K661*QD$694</f>
        <v>38947</v>
      </c>
      <c r="QE661" s="93">
        <f>PP661*PY661</f>
        <v>2244486.7799999998</v>
      </c>
      <c r="QF661" s="93">
        <f t="shared" ref="QF661:QG674" si="202">PQ661*PZ661</f>
        <v>2364305.7599999998</v>
      </c>
      <c r="QG661" s="93">
        <f t="shared" si="202"/>
        <v>2486919.5099999998</v>
      </c>
      <c r="QH661" s="93">
        <f>PP661*QB661</f>
        <v>994365.72</v>
      </c>
      <c r="QI661" s="93">
        <f t="shared" ref="QI661:QJ674" si="203">PQ661*QC661</f>
        <v>1014582.24</v>
      </c>
      <c r="QJ661" s="93">
        <f t="shared" si="203"/>
        <v>1051569</v>
      </c>
      <c r="QK661" s="447">
        <v>22</v>
      </c>
      <c r="QL661" s="447">
        <v>22</v>
      </c>
      <c r="QM661" s="447">
        <v>22</v>
      </c>
      <c r="QN661" s="93">
        <f>$F661*QK661</f>
        <v>1845272</v>
      </c>
      <c r="QO661" s="93">
        <f>$G661*QL661</f>
        <v>1923460</v>
      </c>
      <c r="QP661" s="93">
        <f>$H661*QM661</f>
        <v>2005652</v>
      </c>
      <c r="QQ661" s="93">
        <f>$I661*QK661</f>
        <v>1279688.08</v>
      </c>
      <c r="QR661" s="93">
        <f>$J661*QL661</f>
        <v>1306374.08</v>
      </c>
      <c r="QS661" s="93">
        <f>$K661*QM661</f>
        <v>1332180.08</v>
      </c>
      <c r="QT661" s="93">
        <f>$F661*QT$694</f>
        <v>81325.179999999993</v>
      </c>
      <c r="QU661" s="93">
        <f>$G661*QU$694</f>
        <v>84536.53</v>
      </c>
      <c r="QV661" s="93">
        <f>$H661*QV$694</f>
        <v>87887.97</v>
      </c>
      <c r="QW661" s="93">
        <f>$I661*QW$694</f>
        <v>30310.93</v>
      </c>
      <c r="QX661" s="93">
        <f>$J661*QX$694</f>
        <v>29981.62</v>
      </c>
      <c r="QY661" s="93">
        <f>$K661*QY$694</f>
        <v>31012.77</v>
      </c>
      <c r="QZ661" s="93">
        <f>QK661*QT661</f>
        <v>1789153.96</v>
      </c>
      <c r="RA661" s="93">
        <f t="shared" ref="RA661:RB674" si="204">QL661*QU661</f>
        <v>1859803.66</v>
      </c>
      <c r="RB661" s="93">
        <f t="shared" si="204"/>
        <v>1933535.34</v>
      </c>
      <c r="RC661" s="93">
        <f>QK661*QW661</f>
        <v>666840.46</v>
      </c>
      <c r="RD661" s="93">
        <f t="shared" ref="RD661:RE674" si="205">QL661*QX661</f>
        <v>659595.64</v>
      </c>
      <c r="RE661" s="93">
        <f t="shared" si="205"/>
        <v>682280.94</v>
      </c>
      <c r="RF661" s="447">
        <v>88</v>
      </c>
      <c r="RG661" s="447">
        <v>88</v>
      </c>
      <c r="RH661" s="447">
        <v>88</v>
      </c>
      <c r="RI661" s="93">
        <f>$F661*RF661</f>
        <v>7381088</v>
      </c>
      <c r="RJ661" s="93">
        <f>$G661*RG661</f>
        <v>7693840</v>
      </c>
      <c r="RK661" s="93">
        <f>$H661*RH661</f>
        <v>8022608</v>
      </c>
      <c r="RL661" s="93">
        <f>$I661*RF661</f>
        <v>5118752.32</v>
      </c>
      <c r="RM661" s="93">
        <f>$J661*RG661</f>
        <v>5225496.32</v>
      </c>
      <c r="RN661" s="93">
        <f>$K661*RH661</f>
        <v>5328720.32</v>
      </c>
      <c r="RO661" s="93">
        <f>$F661*RO$694</f>
        <v>79766.179999999993</v>
      </c>
      <c r="RP661" s="93">
        <f>$G661*RP$694</f>
        <v>82724.45</v>
      </c>
      <c r="RQ661" s="93">
        <f>$H661*RQ$694</f>
        <v>85825.48</v>
      </c>
      <c r="RR661" s="93">
        <f>$I661*RR$694</f>
        <v>20285.36</v>
      </c>
      <c r="RS661" s="93">
        <f>$J661*RS$694</f>
        <v>20089.72</v>
      </c>
      <c r="RT661" s="93">
        <f>$K661*RT$694</f>
        <v>20793.240000000002</v>
      </c>
      <c r="RU661" s="93">
        <f>RF661*RO661</f>
        <v>7019423.8399999999</v>
      </c>
      <c r="RV661" s="93">
        <f t="shared" ref="RV661:RW674" si="206">RG661*RP661</f>
        <v>7279751.5999999996</v>
      </c>
      <c r="RW661" s="93">
        <f t="shared" si="206"/>
        <v>7552642.2400000002</v>
      </c>
      <c r="RX661" s="93">
        <f>RF661*RR661</f>
        <v>1785111.68</v>
      </c>
      <c r="RY661" s="93">
        <f t="shared" ref="RY661:RZ674" si="207">RG661*RS661</f>
        <v>1767895.36</v>
      </c>
      <c r="RZ661" s="93">
        <f t="shared" si="207"/>
        <v>1829805.12</v>
      </c>
      <c r="SA661" s="447"/>
      <c r="SB661" s="447"/>
      <c r="SC661" s="447"/>
      <c r="SD661" s="93">
        <f>$F661*SA661</f>
        <v>0</v>
      </c>
      <c r="SE661" s="93">
        <f>$G661*SB661</f>
        <v>0</v>
      </c>
      <c r="SF661" s="93">
        <f>$H661*SC661</f>
        <v>0</v>
      </c>
      <c r="SG661" s="93">
        <f>$I661*SA661</f>
        <v>0</v>
      </c>
      <c r="SH661" s="93">
        <f>$J661*SB661</f>
        <v>0</v>
      </c>
      <c r="SI661" s="93">
        <f>$K661*SC661</f>
        <v>0</v>
      </c>
      <c r="SJ661" s="93">
        <f>$F661*SJ$694</f>
        <v>82264.17</v>
      </c>
      <c r="SK661" s="93">
        <f>$G661*SK$694</f>
        <v>85923.18</v>
      </c>
      <c r="SL661" s="93">
        <f>$H661*SL$694</f>
        <v>89710.67</v>
      </c>
      <c r="SM661" s="93">
        <f>$I661*SM$694</f>
        <v>34231.75</v>
      </c>
      <c r="SN661" s="93">
        <f>$J661*SN$694</f>
        <v>34375.43</v>
      </c>
      <c r="SO661" s="93">
        <f>$K661*SO$694</f>
        <v>35517.660000000003</v>
      </c>
      <c r="SP661" s="93">
        <f>SA661*SJ661</f>
        <v>0</v>
      </c>
      <c r="SQ661" s="93">
        <f t="shared" ref="SQ661:SR674" si="208">SB661*SK661</f>
        <v>0</v>
      </c>
      <c r="SR661" s="93">
        <f t="shared" si="208"/>
        <v>0</v>
      </c>
      <c r="SS661" s="93">
        <f>SA661*SM661</f>
        <v>0</v>
      </c>
      <c r="ST661" s="93">
        <f t="shared" ref="ST661:SU674" si="209">SB661*SN661</f>
        <v>0</v>
      </c>
      <c r="SU661" s="93">
        <f t="shared" si="209"/>
        <v>0</v>
      </c>
      <c r="SV661" s="447">
        <v>29</v>
      </c>
      <c r="SW661" s="447">
        <v>29</v>
      </c>
      <c r="SX661" s="447">
        <v>29</v>
      </c>
      <c r="SY661" s="93">
        <f>$F661*SV661</f>
        <v>2432404</v>
      </c>
      <c r="SZ661" s="93">
        <f>$G661*SW661</f>
        <v>2535470</v>
      </c>
      <c r="TA661" s="93">
        <f>$H661*SX661</f>
        <v>2643814</v>
      </c>
      <c r="TB661" s="93">
        <f>$I661*SV661</f>
        <v>1686861.56</v>
      </c>
      <c r="TC661" s="93">
        <f>$J661*SW661</f>
        <v>1722038.56</v>
      </c>
      <c r="TD661" s="93">
        <f>$K661*SX661</f>
        <v>1756055.56</v>
      </c>
      <c r="TE661" s="93">
        <f>$F661*TE$694</f>
        <v>79299.710000000006</v>
      </c>
      <c r="TF661" s="93">
        <f>$G661*TF$694</f>
        <v>82277.850000000006</v>
      </c>
      <c r="TG661" s="93">
        <f>$H661*TG$694</f>
        <v>85395.38</v>
      </c>
      <c r="TH661" s="93">
        <f>$I661*TH$694</f>
        <v>29240.14</v>
      </c>
      <c r="TI661" s="93">
        <f>$J661*TI$694</f>
        <v>29840.77</v>
      </c>
      <c r="TJ661" s="93">
        <f>$K661*TJ$694</f>
        <v>30860.75</v>
      </c>
      <c r="TK661" s="93">
        <f>SV661*TE661</f>
        <v>2299691.59</v>
      </c>
      <c r="TL661" s="93">
        <f t="shared" ref="TL661:TM674" si="210">SW661*TF661</f>
        <v>2386057.65</v>
      </c>
      <c r="TM661" s="93">
        <f t="shared" si="210"/>
        <v>2476466.02</v>
      </c>
      <c r="TN661" s="93">
        <f>SV661*TH661</f>
        <v>847964.06</v>
      </c>
      <c r="TO661" s="93">
        <f t="shared" ref="TO661:TP674" si="211">SW661*TI661</f>
        <v>865382.33</v>
      </c>
      <c r="TP661" s="93">
        <f t="shared" si="211"/>
        <v>894961.75</v>
      </c>
      <c r="TQ661" s="447">
        <v>70</v>
      </c>
      <c r="TR661" s="447">
        <v>70</v>
      </c>
      <c r="TS661" s="447">
        <v>70</v>
      </c>
      <c r="TT661" s="93">
        <f>$F661*TQ661</f>
        <v>5871320</v>
      </c>
      <c r="TU661" s="93">
        <f>$G661*TR661</f>
        <v>6120100</v>
      </c>
      <c r="TV661" s="93">
        <f>$H661*TS661</f>
        <v>6381620</v>
      </c>
      <c r="TW661" s="93">
        <f>$I661*TQ661</f>
        <v>4071734.8</v>
      </c>
      <c r="TX661" s="93">
        <f>$J661*TR661</f>
        <v>4156644.8</v>
      </c>
      <c r="TY661" s="93">
        <f>$K661*TS661</f>
        <v>4238754.8</v>
      </c>
      <c r="TZ661" s="93">
        <f>$F661*TZ$694</f>
        <v>80211.350000000006</v>
      </c>
      <c r="UA661" s="93">
        <f>$G661*UA$694</f>
        <v>83683.39</v>
      </c>
      <c r="UB661" s="93">
        <f>$H661*UB$694</f>
        <v>87280.9</v>
      </c>
      <c r="UC661" s="93">
        <f>$I661*UC$694</f>
        <v>33703.83</v>
      </c>
      <c r="UD661" s="93">
        <f>$J661*UD$694</f>
        <v>33650.660000000003</v>
      </c>
      <c r="UE661" s="93">
        <f>$K661*UE$694</f>
        <v>34695.949999999997</v>
      </c>
      <c r="UF661" s="93">
        <f>TQ661*TZ661</f>
        <v>5614794.5</v>
      </c>
      <c r="UG661" s="93">
        <f t="shared" ref="UG661:UH674" si="212">TR661*UA661</f>
        <v>5857837.2999999998</v>
      </c>
      <c r="UH661" s="93">
        <f t="shared" si="212"/>
        <v>6109663</v>
      </c>
      <c r="UI661" s="93">
        <f>TQ661*UC661</f>
        <v>2359268.1</v>
      </c>
      <c r="UJ661" s="93">
        <f t="shared" ref="UJ661:UK674" si="213">TR661*UD661</f>
        <v>2355546.2000000002</v>
      </c>
      <c r="UK661" s="93">
        <f t="shared" si="213"/>
        <v>2428716.5</v>
      </c>
      <c r="UL661" s="447">
        <v>83</v>
      </c>
      <c r="UM661" s="447">
        <v>83</v>
      </c>
      <c r="UN661" s="447">
        <v>83</v>
      </c>
      <c r="UO661" s="93">
        <f>$F661*UL661</f>
        <v>6961708</v>
      </c>
      <c r="UP661" s="93">
        <f>$G661*UM661</f>
        <v>7256690</v>
      </c>
      <c r="UQ661" s="93">
        <f>$H661*UN661</f>
        <v>7566778</v>
      </c>
      <c r="UR661" s="93">
        <f>$I661*UL661</f>
        <v>4827914.12</v>
      </c>
      <c r="US661" s="93">
        <f>$J661*UM661</f>
        <v>4928593.12</v>
      </c>
      <c r="UT661" s="93">
        <f>$K661*UN661</f>
        <v>5025952.12</v>
      </c>
      <c r="UU661" s="93">
        <f>$F661*UU$694</f>
        <v>73406.84</v>
      </c>
      <c r="UV661" s="93">
        <f>$G661*UV$694</f>
        <v>76745.63</v>
      </c>
      <c r="UW661" s="93">
        <f>$H661*UW$694</f>
        <v>80189.98</v>
      </c>
      <c r="UX661" s="93">
        <f>$I661*UX$694</f>
        <v>28899.34</v>
      </c>
      <c r="UY661" s="93">
        <f>$J661*UY$694</f>
        <v>29490.21</v>
      </c>
      <c r="UZ661" s="93">
        <f>$K661*UZ$694</f>
        <v>30465.64</v>
      </c>
      <c r="VA661" s="93">
        <f>UL661*UU661</f>
        <v>6092767.7199999997</v>
      </c>
      <c r="VB661" s="93">
        <f t="shared" ref="VB661:VC674" si="214">UM661*UV661</f>
        <v>6369887.29</v>
      </c>
      <c r="VC661" s="93">
        <f t="shared" si="214"/>
        <v>6655768.3399999999</v>
      </c>
      <c r="VD661" s="93">
        <f>UL661*UX661</f>
        <v>2398645.2200000002</v>
      </c>
      <c r="VE661" s="93">
        <f t="shared" ref="VE661:VF674" si="215">UM661*UY661</f>
        <v>2447687.4300000002</v>
      </c>
      <c r="VF661" s="93">
        <f t="shared" si="215"/>
        <v>2528648.12</v>
      </c>
      <c r="VG661" s="95">
        <f>32-32</f>
        <v>0</v>
      </c>
      <c r="VH661" s="95">
        <f>32-32</f>
        <v>0</v>
      </c>
      <c r="VI661" s="95">
        <f>32-32</f>
        <v>0</v>
      </c>
      <c r="VJ661" s="93">
        <f>$F661*VG661</f>
        <v>0</v>
      </c>
      <c r="VK661" s="93">
        <f>$G661*VH661</f>
        <v>0</v>
      </c>
      <c r="VL661" s="93">
        <f>$H661*VI661</f>
        <v>0</v>
      </c>
      <c r="VM661" s="93">
        <f>$I661*VG661</f>
        <v>0</v>
      </c>
      <c r="VN661" s="93">
        <f>$J661*VH661</f>
        <v>0</v>
      </c>
      <c r="VO661" s="93">
        <f>$K661*VI661</f>
        <v>0</v>
      </c>
      <c r="VP661" s="93">
        <f>$F661*VP$694</f>
        <v>0</v>
      </c>
      <c r="VQ661" s="93">
        <f>$G661*VQ$694</f>
        <v>0</v>
      </c>
      <c r="VR661" s="93">
        <f>$H661*VR$694</f>
        <v>0</v>
      </c>
      <c r="VS661" s="93">
        <f>$I661*VS$694</f>
        <v>0</v>
      </c>
      <c r="VT661" s="93">
        <f>$J661*VT$694</f>
        <v>0</v>
      </c>
      <c r="VU661" s="93">
        <f>$K661*VU$694</f>
        <v>0</v>
      </c>
      <c r="VV661" s="93">
        <f>VG661*VP661</f>
        <v>0</v>
      </c>
      <c r="VW661" s="93">
        <f t="shared" ref="VW661:VX674" si="216">VH661*VQ661</f>
        <v>0</v>
      </c>
      <c r="VX661" s="93">
        <f t="shared" si="216"/>
        <v>0</v>
      </c>
      <c r="VY661" s="93">
        <f>VG661*VS661</f>
        <v>0</v>
      </c>
      <c r="VZ661" s="93">
        <f t="shared" ref="VZ661:WA674" si="217">VH661*VT661</f>
        <v>0</v>
      </c>
      <c r="WA661" s="93">
        <f t="shared" si="217"/>
        <v>0</v>
      </c>
      <c r="WB661" s="447">
        <v>30</v>
      </c>
      <c r="WC661" s="447">
        <v>30</v>
      </c>
      <c r="WD661" s="447">
        <v>30</v>
      </c>
      <c r="WE661" s="93">
        <f>$F661*WB661</f>
        <v>2516280</v>
      </c>
      <c r="WF661" s="93">
        <f>$G661*WC661</f>
        <v>2622900</v>
      </c>
      <c r="WG661" s="93">
        <f>$H661*WD661</f>
        <v>2734980</v>
      </c>
      <c r="WH661" s="93">
        <f>$I661*WB661</f>
        <v>1745029.2</v>
      </c>
      <c r="WI661" s="93">
        <f>$J661*WC661</f>
        <v>1781419.2</v>
      </c>
      <c r="WJ661" s="93">
        <f>$K661*WD661</f>
        <v>1816609.2</v>
      </c>
      <c r="WK661" s="93">
        <f>$F661*WK$694</f>
        <v>80407</v>
      </c>
      <c r="WL661" s="93">
        <f>$G661*WL$694</f>
        <v>83605.17</v>
      </c>
      <c r="WM661" s="93">
        <f>$H661*WM$694</f>
        <v>86940.72</v>
      </c>
      <c r="WN661" s="93">
        <f>$I661*WN$694</f>
        <v>23927.48</v>
      </c>
      <c r="WO661" s="93">
        <f>$J661*WO$694</f>
        <v>23589.22</v>
      </c>
      <c r="WP661" s="93">
        <f>$K661*WP$694</f>
        <v>24518.83</v>
      </c>
      <c r="WQ661" s="93">
        <f>WB661*WK661</f>
        <v>2412210</v>
      </c>
      <c r="WR661" s="93">
        <f t="shared" ref="WR661:WS674" si="218">WC661*WL661</f>
        <v>2508155.1</v>
      </c>
      <c r="WS661" s="93">
        <f t="shared" si="218"/>
        <v>2608221.6</v>
      </c>
      <c r="WT661" s="93">
        <f>WB661*WN661</f>
        <v>717824.4</v>
      </c>
      <c r="WU661" s="93">
        <f t="shared" ref="WU661:WV674" si="219">WC661*WO661</f>
        <v>707676.6</v>
      </c>
      <c r="WV661" s="93">
        <f t="shared" si="219"/>
        <v>735564.9</v>
      </c>
      <c r="WW661" s="447">
        <v>53</v>
      </c>
      <c r="WX661" s="447">
        <v>53</v>
      </c>
      <c r="WY661" s="447">
        <v>53</v>
      </c>
      <c r="WZ661" s="93">
        <f>$F661*WW661</f>
        <v>4445428</v>
      </c>
      <c r="XA661" s="93">
        <f>$G661*WX661</f>
        <v>4633790</v>
      </c>
      <c r="XB661" s="93">
        <f>$H661*WY661</f>
        <v>4831798</v>
      </c>
      <c r="XC661" s="93">
        <f>$I661*WW661</f>
        <v>3082884.92</v>
      </c>
      <c r="XD661" s="93">
        <f>$J661*WX661</f>
        <v>3147173.92</v>
      </c>
      <c r="XE661" s="93">
        <f>$K661*WY661</f>
        <v>3209342.92</v>
      </c>
      <c r="XF661" s="93">
        <f>$F661*XF$694</f>
        <v>77535.73</v>
      </c>
      <c r="XG661" s="93">
        <f>$G661*XG$694</f>
        <v>80579.06</v>
      </c>
      <c r="XH661" s="93">
        <f>$H661*XH$694</f>
        <v>83756.28</v>
      </c>
      <c r="XI661" s="93">
        <f>$I661*XI$694</f>
        <v>24396.65</v>
      </c>
      <c r="XJ661" s="93">
        <f>$J661*XJ$694</f>
        <v>24279.98</v>
      </c>
      <c r="XK661" s="93">
        <f>$K661*XK$694</f>
        <v>25137.95</v>
      </c>
      <c r="XL661" s="93">
        <f>WW661*XF661</f>
        <v>4109393.69</v>
      </c>
      <c r="XM661" s="93">
        <f t="shared" ref="XM661:XN674" si="220">WX661*XG661</f>
        <v>4270690.18</v>
      </c>
      <c r="XN661" s="93">
        <f t="shared" si="220"/>
        <v>4439082.84</v>
      </c>
      <c r="XO661" s="93">
        <f>WW661*XI661</f>
        <v>1293022.45</v>
      </c>
      <c r="XP661" s="93">
        <f t="shared" ref="XP661:XQ674" si="221">WX661*XJ661</f>
        <v>1286838.94</v>
      </c>
      <c r="XQ661" s="93">
        <f t="shared" si="221"/>
        <v>1332311.3500000001</v>
      </c>
      <c r="XR661" s="447">
        <v>74</v>
      </c>
      <c r="XS661" s="447">
        <v>74</v>
      </c>
      <c r="XT661" s="447">
        <v>74</v>
      </c>
      <c r="XU661" s="93">
        <f>$F661*XR661</f>
        <v>6206824</v>
      </c>
      <c r="XV661" s="93">
        <f>$G661*XS661</f>
        <v>6469820</v>
      </c>
      <c r="XW661" s="93">
        <f>$H661*XT661</f>
        <v>6746284</v>
      </c>
      <c r="XX661" s="93">
        <f>$I661*XR661</f>
        <v>4304405.3600000003</v>
      </c>
      <c r="XY661" s="93">
        <f>$J661*XS661</f>
        <v>4394167.3600000003</v>
      </c>
      <c r="XZ661" s="93">
        <f>$K661*XT661</f>
        <v>4480969.3600000003</v>
      </c>
      <c r="YA661" s="93">
        <f>$F661*YA$694</f>
        <v>77464.73</v>
      </c>
      <c r="YB661" s="93">
        <f>$G661*YB$694</f>
        <v>80357.320000000007</v>
      </c>
      <c r="YC661" s="93">
        <f>$H661*YC$694</f>
        <v>83387.210000000006</v>
      </c>
      <c r="YD661" s="93">
        <f>$I661*YD$694</f>
        <v>23218.39</v>
      </c>
      <c r="YE661" s="93">
        <f>$J661*YE$694</f>
        <v>23118.38</v>
      </c>
      <c r="YF661" s="93">
        <f>$K661*YF$694</f>
        <v>23887.99</v>
      </c>
      <c r="YG661" s="93">
        <f>XR661*YA661</f>
        <v>5732390.0199999996</v>
      </c>
      <c r="YH661" s="93">
        <f t="shared" ref="YH661:YI674" si="222">XS661*YB661</f>
        <v>5946441.6799999997</v>
      </c>
      <c r="YI661" s="93">
        <f t="shared" si="222"/>
        <v>6170653.54</v>
      </c>
      <c r="YJ661" s="93">
        <f>XR661*YD661</f>
        <v>1718160.86</v>
      </c>
      <c r="YK661" s="93">
        <f t="shared" ref="YK661:YL674" si="223">XS661*YE661</f>
        <v>1710760.12</v>
      </c>
      <c r="YL661" s="93">
        <f t="shared" si="223"/>
        <v>1767711.26</v>
      </c>
      <c r="YM661" s="447">
        <v>33</v>
      </c>
      <c r="YN661" s="447">
        <v>33</v>
      </c>
      <c r="YO661" s="447">
        <v>33</v>
      </c>
      <c r="YP661" s="93">
        <f>$F661*YM661</f>
        <v>2767908</v>
      </c>
      <c r="YQ661" s="93">
        <f>$G661*YN661</f>
        <v>2885190</v>
      </c>
      <c r="YR661" s="93">
        <f>$H661*YO661</f>
        <v>3008478</v>
      </c>
      <c r="YS661" s="93">
        <f>$I661*YM661</f>
        <v>1919532.12</v>
      </c>
      <c r="YT661" s="93">
        <f>$J661*YN661</f>
        <v>1959561.12</v>
      </c>
      <c r="YU661" s="93">
        <f>$K661*YO661</f>
        <v>1998270.12</v>
      </c>
      <c r="YV661" s="93">
        <f>$F661*YV$694</f>
        <v>79613.89</v>
      </c>
      <c r="YW661" s="93">
        <f>$G661*YW$694</f>
        <v>82274.48</v>
      </c>
      <c r="YX661" s="93">
        <f>$H661*YX$694</f>
        <v>85087.19</v>
      </c>
      <c r="YY661" s="93">
        <f>$I661*YY$694</f>
        <v>25270.04</v>
      </c>
      <c r="YZ661" s="93">
        <f>$J661*YZ$694</f>
        <v>24868.5</v>
      </c>
      <c r="ZA661" s="93">
        <f>$K661*ZA$694</f>
        <v>25721.57</v>
      </c>
      <c r="ZB661" s="93">
        <f>YM661*YV661</f>
        <v>2627258.37</v>
      </c>
      <c r="ZC661" s="93">
        <f t="shared" ref="ZC661:ZD674" si="224">YN661*YW661</f>
        <v>2715057.84</v>
      </c>
      <c r="ZD661" s="93">
        <f t="shared" si="224"/>
        <v>2807877.27</v>
      </c>
      <c r="ZE661" s="93">
        <f>YM661*YY661</f>
        <v>833911.32</v>
      </c>
      <c r="ZF661" s="93">
        <f t="shared" ref="ZF661:ZG674" si="225">YN661*YZ661</f>
        <v>820660.5</v>
      </c>
      <c r="ZG661" s="93">
        <f t="shared" si="225"/>
        <v>848811.81</v>
      </c>
      <c r="ZH661" s="447">
        <v>32</v>
      </c>
      <c r="ZI661" s="447">
        <v>32</v>
      </c>
      <c r="ZJ661" s="447">
        <v>32</v>
      </c>
      <c r="ZK661" s="93">
        <f>$F661*ZH661</f>
        <v>2684032</v>
      </c>
      <c r="ZL661" s="93">
        <f>$G661*ZI661</f>
        <v>2797760</v>
      </c>
      <c r="ZM661" s="93">
        <f>$H661*ZJ661</f>
        <v>2917312</v>
      </c>
      <c r="ZN661" s="93">
        <f>$I661*ZH661</f>
        <v>1861364.48</v>
      </c>
      <c r="ZO661" s="93">
        <f>$J661*ZI661</f>
        <v>1900180.48</v>
      </c>
      <c r="ZP661" s="93">
        <f>$K661*ZJ661</f>
        <v>1937716.48</v>
      </c>
      <c r="ZQ661" s="93">
        <f>$F661*ZQ$694</f>
        <v>77104.710000000006</v>
      </c>
      <c r="ZR661" s="93">
        <f>$G661*ZR$694</f>
        <v>80356.02</v>
      </c>
      <c r="ZS661" s="93">
        <f>$H661*ZS$694</f>
        <v>83732.429999999993</v>
      </c>
      <c r="ZT661" s="93">
        <f>$I661*ZT$694</f>
        <v>31198.11</v>
      </c>
      <c r="ZU661" s="93">
        <f>$J661*ZU$694</f>
        <v>31620.07</v>
      </c>
      <c r="ZV661" s="93">
        <f>$K661*ZV$694</f>
        <v>32585.34</v>
      </c>
      <c r="ZW661" s="93">
        <f>ZH661*ZQ661</f>
        <v>2467350.7200000002</v>
      </c>
      <c r="ZX661" s="93">
        <f t="shared" ref="ZX661:ZY674" si="226">ZI661*ZR661</f>
        <v>2571392.64</v>
      </c>
      <c r="ZY661" s="93">
        <f t="shared" si="226"/>
        <v>2679437.7599999998</v>
      </c>
      <c r="ZZ661" s="93">
        <f>ZH661*ZT661</f>
        <v>998339.52</v>
      </c>
      <c r="AAA661" s="93">
        <f t="shared" ref="AAA661:AAB674" si="227">ZI661*ZU661</f>
        <v>1011842.24</v>
      </c>
      <c r="AAB661" s="93">
        <f t="shared" si="227"/>
        <v>1042730.88</v>
      </c>
      <c r="AAC661" s="447">
        <v>28</v>
      </c>
      <c r="AAD661" s="447">
        <v>28</v>
      </c>
      <c r="AAE661" s="447">
        <v>28</v>
      </c>
      <c r="AAF661" s="93">
        <f>$F661*AAC661</f>
        <v>2348528</v>
      </c>
      <c r="AAG661" s="93">
        <f>$G661*AAD661</f>
        <v>2448040</v>
      </c>
      <c r="AAH661" s="93">
        <f>$H661*AAE661</f>
        <v>2552648</v>
      </c>
      <c r="AAI661" s="93">
        <f>$I661*AAC661</f>
        <v>1628693.92</v>
      </c>
      <c r="AAJ661" s="93">
        <f>$J661*AAD661</f>
        <v>1662657.92</v>
      </c>
      <c r="AAK661" s="93">
        <f>$K661*AAE661</f>
        <v>1695501.92</v>
      </c>
      <c r="AAL661" s="93">
        <f>$F661*AAL$694</f>
        <v>77024.100000000006</v>
      </c>
      <c r="AAM661" s="93">
        <f>$G661*AAM$694</f>
        <v>80282.78</v>
      </c>
      <c r="AAN661" s="93">
        <f>$H661*AAN$694</f>
        <v>83664.44</v>
      </c>
      <c r="AAO661" s="93">
        <f>$I661*AAO$694</f>
        <v>29378.11</v>
      </c>
      <c r="AAP661" s="93">
        <f>$J661*AAP$694</f>
        <v>28951.19</v>
      </c>
      <c r="AAQ661" s="93">
        <f>$K661*AAQ$694</f>
        <v>29973.7</v>
      </c>
      <c r="AAR661" s="93">
        <f>AAC661*AAL661</f>
        <v>2156674.7999999998</v>
      </c>
      <c r="AAS661" s="93">
        <f t="shared" ref="AAS661:AAT674" si="228">AAD661*AAM661</f>
        <v>2247917.84</v>
      </c>
      <c r="AAT661" s="93">
        <f t="shared" si="228"/>
        <v>2342604.3199999998</v>
      </c>
      <c r="AAU661" s="93">
        <f>AAC661*AAO661</f>
        <v>822587.08</v>
      </c>
      <c r="AAV661" s="93">
        <f t="shared" ref="AAV661:AAW674" si="229">AAD661*AAP661</f>
        <v>810633.32</v>
      </c>
      <c r="AAW661" s="93">
        <f t="shared" si="229"/>
        <v>839263.6</v>
      </c>
      <c r="AAX661" s="447">
        <v>28</v>
      </c>
      <c r="AAY661" s="447">
        <v>28</v>
      </c>
      <c r="AAZ661" s="447">
        <v>28</v>
      </c>
      <c r="ABA661" s="93">
        <f>$F661*AAX661</f>
        <v>2348528</v>
      </c>
      <c r="ABB661" s="93">
        <f>$G661*AAY661</f>
        <v>2448040</v>
      </c>
      <c r="ABC661" s="93">
        <f>$H661*AAZ661</f>
        <v>2552648</v>
      </c>
      <c r="ABD661" s="93">
        <f>$I661*AAX661</f>
        <v>1628693.92</v>
      </c>
      <c r="ABE661" s="93">
        <f>$J661*AAY661</f>
        <v>1662657.92</v>
      </c>
      <c r="ABF661" s="93">
        <f>$K661*AAZ661</f>
        <v>1695501.92</v>
      </c>
      <c r="ABG661" s="93">
        <f>$F661*ABG$694</f>
        <v>71350.61</v>
      </c>
      <c r="ABH661" s="93">
        <f>$G661*ABH$694</f>
        <v>74141.429999999993</v>
      </c>
      <c r="ABI661" s="93">
        <f>$H661*ABI$694</f>
        <v>77055.37</v>
      </c>
      <c r="ABJ661" s="93">
        <f>$I661*ABJ$694</f>
        <v>19926.63</v>
      </c>
      <c r="ABK661" s="93">
        <f>$J661*ABK$694</f>
        <v>19704.599999999999</v>
      </c>
      <c r="ABL661" s="93">
        <f>$K661*ABL$694</f>
        <v>20354.95</v>
      </c>
      <c r="ABM661" s="93">
        <f>AAX661*ABG661</f>
        <v>1997817.08</v>
      </c>
      <c r="ABN661" s="93">
        <f t="shared" ref="ABN661:ABO674" si="230">AAY661*ABH661</f>
        <v>2075960.04</v>
      </c>
      <c r="ABO661" s="93">
        <f t="shared" si="230"/>
        <v>2157550.36</v>
      </c>
      <c r="ABP661" s="93">
        <f>AAX661*ABJ661</f>
        <v>557945.64</v>
      </c>
      <c r="ABQ661" s="93">
        <f t="shared" ref="ABQ661:ABR674" si="231">AAY661*ABK661</f>
        <v>551728.80000000005</v>
      </c>
      <c r="ABR661" s="93">
        <f t="shared" si="231"/>
        <v>569938.6</v>
      </c>
      <c r="ABS661" s="447">
        <v>19</v>
      </c>
      <c r="ABT661" s="447">
        <v>19</v>
      </c>
      <c r="ABU661" s="447">
        <v>19</v>
      </c>
      <c r="ABV661" s="93">
        <f>$F661*ABS661</f>
        <v>1593644</v>
      </c>
      <c r="ABW661" s="93">
        <f>$G661*ABT661</f>
        <v>1661170</v>
      </c>
      <c r="ABX661" s="93">
        <f>$H661*ABU661</f>
        <v>1732154</v>
      </c>
      <c r="ABY661" s="93">
        <f>$I661*ABS661</f>
        <v>1105185.1599999999</v>
      </c>
      <c r="ABZ661" s="93">
        <f>$J661*ABT661</f>
        <v>1128232.1599999999</v>
      </c>
      <c r="ACA661" s="93">
        <f>$K661*ABU661</f>
        <v>1150519.1599999999</v>
      </c>
      <c r="ACB661" s="93">
        <f>$F661*ACB$694</f>
        <v>81839.320000000007</v>
      </c>
      <c r="ACC661" s="93">
        <f>$G661*ACC$694</f>
        <v>84251.39</v>
      </c>
      <c r="ACD661" s="93">
        <f>$H661*ACD$694</f>
        <v>86832.2</v>
      </c>
      <c r="ACE661" s="93">
        <f>$I661*ACE$694</f>
        <v>22312.77</v>
      </c>
      <c r="ACF661" s="93">
        <f>$J661*ACF$694</f>
        <v>22318.86</v>
      </c>
      <c r="ACG661" s="93">
        <f>$K661*ACG$694</f>
        <v>23042.95</v>
      </c>
      <c r="ACH661" s="93">
        <f>ABS661*ACB661</f>
        <v>1554947.08</v>
      </c>
      <c r="ACI661" s="93">
        <f t="shared" ref="ACI661:ACJ674" si="232">ABT661*ACC661</f>
        <v>1600776.41</v>
      </c>
      <c r="ACJ661" s="93">
        <f t="shared" si="232"/>
        <v>1649811.8</v>
      </c>
      <c r="ACK661" s="93">
        <f>ABS661*ACE661</f>
        <v>423942.63</v>
      </c>
      <c r="ACL661" s="93">
        <f t="shared" ref="ACL661:ACM674" si="233">ABT661*ACF661</f>
        <v>424058.34</v>
      </c>
      <c r="ACM661" s="93">
        <f t="shared" si="233"/>
        <v>437816.05</v>
      </c>
      <c r="ACN661" s="447">
        <v>27</v>
      </c>
      <c r="ACO661" s="447">
        <v>27</v>
      </c>
      <c r="ACP661" s="447">
        <v>27</v>
      </c>
      <c r="ACQ661" s="93">
        <f>$F661*ACN661</f>
        <v>2264652</v>
      </c>
      <c r="ACR661" s="93">
        <f>$G661*ACO661</f>
        <v>2360610</v>
      </c>
      <c r="ACS661" s="93">
        <f>$H661*ACP661</f>
        <v>2461482</v>
      </c>
      <c r="ACT661" s="93">
        <f>$I661*ACN661</f>
        <v>1570526.28</v>
      </c>
      <c r="ACU661" s="93">
        <f>$J661*ACO661</f>
        <v>1603277.28</v>
      </c>
      <c r="ACV661" s="93">
        <f>$K661*ACP661</f>
        <v>1634948.28</v>
      </c>
      <c r="ACW661" s="93">
        <f>$F661*ACW$694</f>
        <v>76030.649999999994</v>
      </c>
      <c r="ACX661" s="93">
        <f>$G661*ACX$694</f>
        <v>78757.570000000007</v>
      </c>
      <c r="ACY661" s="93">
        <f>$H661*ACY$694</f>
        <v>81624.09</v>
      </c>
      <c r="ACZ661" s="93">
        <f>$I661*ACZ$694</f>
        <v>25727.360000000001</v>
      </c>
      <c r="ADA661" s="93">
        <f>$J661*ADA$694</f>
        <v>25580.97</v>
      </c>
      <c r="ADB661" s="93">
        <f>$K661*ADB$694</f>
        <v>26508.080000000002</v>
      </c>
      <c r="ADC661" s="93">
        <f>ACN661*ACW661</f>
        <v>2052827.55</v>
      </c>
      <c r="ADD661" s="93">
        <f t="shared" ref="ADD661:ADE674" si="234">ACO661*ACX661</f>
        <v>2126454.39</v>
      </c>
      <c r="ADE661" s="93">
        <f t="shared" si="234"/>
        <v>2203850.4300000002</v>
      </c>
      <c r="ADF661" s="93">
        <f>ACN661*ACZ661</f>
        <v>694638.72</v>
      </c>
      <c r="ADG661" s="93">
        <f t="shared" ref="ADG661:ADH674" si="235">ACO661*ADA661</f>
        <v>690686.19</v>
      </c>
      <c r="ADH661" s="93">
        <f t="shared" si="235"/>
        <v>715718.16</v>
      </c>
      <c r="ADI661" s="425">
        <v>143</v>
      </c>
      <c r="ADJ661" s="425">
        <v>143</v>
      </c>
      <c r="ADK661" s="425">
        <v>143</v>
      </c>
      <c r="ADL661" s="93">
        <f>$F661*ADI661</f>
        <v>11994268</v>
      </c>
      <c r="ADM661" s="93">
        <f>$G661*ADJ661</f>
        <v>12502490</v>
      </c>
      <c r="ADN661" s="93">
        <f>$H661*ADK661</f>
        <v>13036738</v>
      </c>
      <c r="ADO661" s="93">
        <f>$I661*ADI661</f>
        <v>8317972.5199999996</v>
      </c>
      <c r="ADP661" s="93">
        <f>$J661*ADJ661</f>
        <v>8491431.5199999996</v>
      </c>
      <c r="ADQ661" s="93">
        <f>$K661*ADK661</f>
        <v>8659170.5199999996</v>
      </c>
      <c r="ADR661" s="93">
        <f>$F661*ADR$694</f>
        <v>76410.64</v>
      </c>
      <c r="ADS661" s="93">
        <f>$G661*ADS$694</f>
        <v>79728.149999999994</v>
      </c>
      <c r="ADT661" s="93">
        <f>$H661*ADT$694</f>
        <v>83164.960000000006</v>
      </c>
      <c r="ADU661" s="93">
        <f>$I661*ADU$694</f>
        <v>23536.58</v>
      </c>
      <c r="ADV661" s="93">
        <f>$J661*ADV$694</f>
        <v>23830.37</v>
      </c>
      <c r="ADW661" s="93">
        <f>$K661*ADW$694</f>
        <v>24647.08</v>
      </c>
      <c r="ADX661" s="93">
        <f>ADI661*ADR661</f>
        <v>10926721.52</v>
      </c>
      <c r="ADY661" s="93">
        <f t="shared" ref="ADY661:ADZ674" si="236">ADJ661*ADS661</f>
        <v>11401125.449999999</v>
      </c>
      <c r="ADZ661" s="93">
        <f t="shared" si="236"/>
        <v>11892589.279999999</v>
      </c>
      <c r="AEA661" s="93">
        <f>ADI661*ADU661</f>
        <v>3365730.94</v>
      </c>
      <c r="AEB661" s="93">
        <f t="shared" ref="AEB661:AEC674" si="237">ADJ661*ADV661</f>
        <v>3407742.91</v>
      </c>
      <c r="AEC661" s="93">
        <f t="shared" si="237"/>
        <v>3524532.44</v>
      </c>
      <c r="AED661" s="447"/>
      <c r="AEE661" s="447"/>
      <c r="AEF661" s="447"/>
      <c r="AEG661" s="93">
        <f>$F661*AED661</f>
        <v>0</v>
      </c>
      <c r="AEH661" s="93">
        <f>$G661*AEE661</f>
        <v>0</v>
      </c>
      <c r="AEI661" s="93">
        <f>$H661*AEF661</f>
        <v>0</v>
      </c>
      <c r="AEJ661" s="93">
        <f>$I661*AED661</f>
        <v>0</v>
      </c>
      <c r="AEK661" s="93">
        <f>$J661*AEE661</f>
        <v>0</v>
      </c>
      <c r="AEL661" s="93">
        <f>$K661*AEF661</f>
        <v>0</v>
      </c>
      <c r="AEM661" s="93">
        <f>$F661*AEM$694</f>
        <v>96354.73</v>
      </c>
      <c r="AEN661" s="93">
        <f>$G661*AEN$694</f>
        <v>99690.67</v>
      </c>
      <c r="AEO661" s="93">
        <f>$H661*AEO$694</f>
        <v>103207.97</v>
      </c>
      <c r="AEP661" s="93">
        <f>$I661*AEP$694</f>
        <v>24061.34</v>
      </c>
      <c r="AEQ661" s="93">
        <f>$J661*AEQ$694</f>
        <v>23491.73</v>
      </c>
      <c r="AER661" s="93">
        <f>$K661*AER$694</f>
        <v>24270.99</v>
      </c>
      <c r="AES661" s="93">
        <f>AED661*AEM661</f>
        <v>0</v>
      </c>
      <c r="AET661" s="93">
        <f t="shared" ref="AET661:AEU674" si="238">AEE661*AEN661</f>
        <v>0</v>
      </c>
      <c r="AEU661" s="93">
        <f t="shared" si="238"/>
        <v>0</v>
      </c>
      <c r="AEV661" s="93">
        <f>AED661*AEP661</f>
        <v>0</v>
      </c>
      <c r="AEW661" s="93">
        <f t="shared" ref="AEW661:AEX674" si="239">AEE661*AEQ661</f>
        <v>0</v>
      </c>
      <c r="AEX661" s="93">
        <f t="shared" si="239"/>
        <v>0</v>
      </c>
      <c r="AEY661" s="447"/>
      <c r="AEZ661" s="447"/>
      <c r="AFA661" s="447"/>
      <c r="AFB661" s="93">
        <f>$F661*AEY661</f>
        <v>0</v>
      </c>
      <c r="AFC661" s="93">
        <f>$G661*AEZ661</f>
        <v>0</v>
      </c>
      <c r="AFD661" s="93">
        <f>$H661*AFA661</f>
        <v>0</v>
      </c>
      <c r="AFE661" s="93">
        <f>$I661*AEY661</f>
        <v>0</v>
      </c>
      <c r="AFF661" s="93">
        <f>$J661*AEZ661</f>
        <v>0</v>
      </c>
      <c r="AFG661" s="93">
        <f>$K661*AFA661</f>
        <v>0</v>
      </c>
      <c r="AFH661" s="93">
        <f>$F661*AFH$694</f>
        <v>82670.61</v>
      </c>
      <c r="AFI661" s="93">
        <f>$G661*AFI$694</f>
        <v>86133.71</v>
      </c>
      <c r="AFJ661" s="93">
        <f>$H661*AFJ$694</f>
        <v>89734.17</v>
      </c>
      <c r="AFK661" s="93">
        <f>$I661*AFK$694</f>
        <v>27920.25</v>
      </c>
      <c r="AFL661" s="93">
        <f>$J661*AFL$694</f>
        <v>27348.3</v>
      </c>
      <c r="AFM661" s="93">
        <f>$K661*AFM$694</f>
        <v>28311.35</v>
      </c>
      <c r="AFN661" s="93">
        <f>AEY661*AFH661</f>
        <v>0</v>
      </c>
      <c r="AFO661" s="93">
        <f t="shared" ref="AFO661:AFP674" si="240">AEZ661*AFI661</f>
        <v>0</v>
      </c>
      <c r="AFP661" s="93">
        <f t="shared" si="240"/>
        <v>0</v>
      </c>
      <c r="AFQ661" s="93">
        <f>AEY661*AFK661</f>
        <v>0</v>
      </c>
      <c r="AFR661" s="93">
        <f t="shared" ref="AFR661:AFS674" si="241">AEZ661*AFL661</f>
        <v>0</v>
      </c>
      <c r="AFS661" s="93">
        <f t="shared" si="241"/>
        <v>0</v>
      </c>
      <c r="AFT661" s="447">
        <v>24</v>
      </c>
      <c r="AFU661" s="447">
        <v>24</v>
      </c>
      <c r="AFV661" s="447">
        <v>24</v>
      </c>
      <c r="AFW661" s="93">
        <f>$F661*AFT661</f>
        <v>2013024</v>
      </c>
      <c r="AFX661" s="93">
        <f>$G661*AFU661</f>
        <v>2098320</v>
      </c>
      <c r="AFY661" s="93">
        <f>$H661*AFV661</f>
        <v>2187984</v>
      </c>
      <c r="AFZ661" s="93">
        <f>$I661*AFT661</f>
        <v>1396023.36</v>
      </c>
      <c r="AGA661" s="93">
        <f>$J661*AFU661</f>
        <v>1425135.36</v>
      </c>
      <c r="AGB661" s="93">
        <f>$K661*AFV661</f>
        <v>1453287.36</v>
      </c>
      <c r="AGC661" s="93">
        <f>$F661*AGC$694</f>
        <v>79967.31</v>
      </c>
      <c r="AGD661" s="93">
        <f>$G661*AGD$694</f>
        <v>82634.320000000007</v>
      </c>
      <c r="AGE661" s="93">
        <f>$H661*AGE$694</f>
        <v>85454.83</v>
      </c>
      <c r="AGF661" s="93">
        <f>$I661*AGF$694</f>
        <v>27782.53</v>
      </c>
      <c r="AGG661" s="93">
        <f>$J661*AGG$694</f>
        <v>27577.64</v>
      </c>
      <c r="AGH661" s="93">
        <f>$K661*AGH$694</f>
        <v>28598.26</v>
      </c>
      <c r="AGI661" s="93">
        <f>AFT661*AGC661</f>
        <v>1919215.44</v>
      </c>
      <c r="AGJ661" s="93">
        <f t="shared" ref="AGJ661:AGK674" si="242">AFU661*AGD661</f>
        <v>1983223.68</v>
      </c>
      <c r="AGK661" s="93">
        <f t="shared" si="242"/>
        <v>2050915.92</v>
      </c>
      <c r="AGL661" s="93">
        <f>AFT661*AGF661</f>
        <v>666780.72</v>
      </c>
      <c r="AGM661" s="93">
        <f t="shared" ref="AGM661:AGN674" si="243">AFU661*AGG661</f>
        <v>661863.36</v>
      </c>
      <c r="AGN661" s="93">
        <f t="shared" si="243"/>
        <v>686358.24</v>
      </c>
      <c r="AGO661" s="447"/>
      <c r="AGP661" s="447"/>
      <c r="AGQ661" s="447"/>
      <c r="AGR661" s="93">
        <f>$F661*AGO661</f>
        <v>0</v>
      </c>
      <c r="AGS661" s="93">
        <f>$G661*AGP661</f>
        <v>0</v>
      </c>
      <c r="AGT661" s="93">
        <f>$H661*AGQ661</f>
        <v>0</v>
      </c>
      <c r="AGU661" s="93">
        <f>$I661*AGO661</f>
        <v>0</v>
      </c>
      <c r="AGV661" s="93">
        <f>$J661*AGP661</f>
        <v>0</v>
      </c>
      <c r="AGW661" s="93">
        <f>$K661*AGQ661</f>
        <v>0</v>
      </c>
      <c r="AGX661" s="93">
        <f>$F661*AGX$694</f>
        <v>82125.75</v>
      </c>
      <c r="AGY661" s="93">
        <f>$G661*AGY$694</f>
        <v>85321.11</v>
      </c>
      <c r="AGZ661" s="93">
        <f>$H661*AGZ$694</f>
        <v>88663.12</v>
      </c>
      <c r="AHA661" s="93">
        <f>$I661*AHA$694</f>
        <v>44534.23</v>
      </c>
      <c r="AHB661" s="93">
        <f>$J661*AHB$694</f>
        <v>43871.839999999997</v>
      </c>
      <c r="AHC661" s="93">
        <f>$K661*AHC$694</f>
        <v>45446.82</v>
      </c>
      <c r="AHD661" s="93">
        <f>AGO661*AGX661</f>
        <v>0</v>
      </c>
      <c r="AHE661" s="93">
        <f t="shared" ref="AHE661:AHF674" si="244">AGP661*AGY661</f>
        <v>0</v>
      </c>
      <c r="AHF661" s="93">
        <f t="shared" si="244"/>
        <v>0</v>
      </c>
      <c r="AHG661" s="93">
        <f>AGO661*AHA661</f>
        <v>0</v>
      </c>
      <c r="AHH661" s="93">
        <f t="shared" ref="AHH661:AHI674" si="245">AGP661*AHB661</f>
        <v>0</v>
      </c>
      <c r="AHI661" s="93">
        <f t="shared" si="245"/>
        <v>0</v>
      </c>
      <c r="AHJ661" s="447">
        <v>45</v>
      </c>
      <c r="AHK661" s="447">
        <v>45</v>
      </c>
      <c r="AHL661" s="447">
        <v>45</v>
      </c>
      <c r="AHM661" s="93">
        <f>$F661*AHJ661</f>
        <v>3774420</v>
      </c>
      <c r="AHN661" s="93">
        <f>$G661*AHK661</f>
        <v>3934350</v>
      </c>
      <c r="AHO661" s="93">
        <f>$H661*AHL661</f>
        <v>4102470</v>
      </c>
      <c r="AHP661" s="93">
        <f>$I661*AHJ661</f>
        <v>2617543.7999999998</v>
      </c>
      <c r="AHQ661" s="93">
        <f>$J661*AHK661</f>
        <v>2672128.7999999998</v>
      </c>
      <c r="AHR661" s="93">
        <f>$K661*AHL661</f>
        <v>2724913.8</v>
      </c>
      <c r="AHS661" s="93">
        <f>$F661*AHS$694</f>
        <v>79594.64</v>
      </c>
      <c r="AHT661" s="93">
        <f>$G661*AHT$694</f>
        <v>82955.460000000006</v>
      </c>
      <c r="AHU661" s="93">
        <f>$H661*AHU$694</f>
        <v>86444.08</v>
      </c>
      <c r="AHV661" s="93">
        <f>$I661*AHV$694</f>
        <v>26530.51</v>
      </c>
      <c r="AHW661" s="93">
        <f>$J661*AHW$694</f>
        <v>26798.01</v>
      </c>
      <c r="AHX661" s="93">
        <f>$K661*AHX$694</f>
        <v>27727.16</v>
      </c>
      <c r="AHY661" s="93">
        <f>AHJ661*AHS661</f>
        <v>3581758.8</v>
      </c>
      <c r="AHZ661" s="93">
        <f t="shared" ref="AHZ661:AIA674" si="246">AHK661*AHT661</f>
        <v>3732995.7</v>
      </c>
      <c r="AIA661" s="93">
        <f t="shared" si="246"/>
        <v>3889983.6</v>
      </c>
      <c r="AIB661" s="93">
        <f>AHJ661*AHV661</f>
        <v>1193872.95</v>
      </c>
      <c r="AIC661" s="93">
        <f t="shared" ref="AIC661:AID674" si="247">AHK661*AHW661</f>
        <v>1205910.45</v>
      </c>
      <c r="AID661" s="93">
        <f t="shared" si="247"/>
        <v>1247722.2</v>
      </c>
      <c r="AIE661" s="95">
        <f>27-27</f>
        <v>0</v>
      </c>
      <c r="AIF661" s="95">
        <f>27-27</f>
        <v>0</v>
      </c>
      <c r="AIG661" s="95">
        <f>27-27</f>
        <v>0</v>
      </c>
      <c r="AIH661" s="93">
        <f>$F661*AIE661</f>
        <v>0</v>
      </c>
      <c r="AII661" s="93">
        <f>$G661*AIF661</f>
        <v>0</v>
      </c>
      <c r="AIJ661" s="93">
        <f>$H661*AIG661</f>
        <v>0</v>
      </c>
      <c r="AIK661" s="93">
        <f>$I661*AIE661</f>
        <v>0</v>
      </c>
      <c r="AIL661" s="93">
        <f>$J661*AIF661</f>
        <v>0</v>
      </c>
      <c r="AIM661" s="93">
        <f>$K661*AIG661</f>
        <v>0</v>
      </c>
      <c r="AIN661" s="93">
        <f>$F661*AIN$694</f>
        <v>0</v>
      </c>
      <c r="AIO661" s="93">
        <f>$G661*AIO$694</f>
        <v>0</v>
      </c>
      <c r="AIP661" s="93">
        <f>$H661*AIP$694</f>
        <v>0</v>
      </c>
      <c r="AIQ661" s="93">
        <f>$I661*AIQ$694</f>
        <v>0</v>
      </c>
      <c r="AIR661" s="93">
        <f>$J661*AIR$694</f>
        <v>0</v>
      </c>
      <c r="AIS661" s="93">
        <f>$K661*AIS$694</f>
        <v>0</v>
      </c>
      <c r="AIT661" s="93">
        <f>AIE661*AIN661</f>
        <v>0</v>
      </c>
      <c r="AIU661" s="93">
        <f t="shared" ref="AIU661:AIV674" si="248">AIF661*AIO661</f>
        <v>0</v>
      </c>
      <c r="AIV661" s="93">
        <f t="shared" si="248"/>
        <v>0</v>
      </c>
      <c r="AIW661" s="93">
        <f>AIE661*AIQ661</f>
        <v>0</v>
      </c>
      <c r="AIX661" s="93">
        <f t="shared" ref="AIX661:AIY674" si="249">AIF661*AIR661</f>
        <v>0</v>
      </c>
      <c r="AIY661" s="93">
        <f t="shared" si="249"/>
        <v>0</v>
      </c>
      <c r="AIZ661" s="447">
        <v>39</v>
      </c>
      <c r="AJA661" s="447">
        <v>39</v>
      </c>
      <c r="AJB661" s="447">
        <v>39</v>
      </c>
      <c r="AJC661" s="93">
        <f>$F661*AIZ661</f>
        <v>3271164</v>
      </c>
      <c r="AJD661" s="93">
        <f>$G661*AJA661</f>
        <v>3409770</v>
      </c>
      <c r="AJE661" s="93">
        <f>$H661*AJB661</f>
        <v>3555474</v>
      </c>
      <c r="AJF661" s="93">
        <f>$I661*AIZ661</f>
        <v>2268537.96</v>
      </c>
      <c r="AJG661" s="93">
        <f>$J661*AJA661</f>
        <v>2315844.96</v>
      </c>
      <c r="AJH661" s="93">
        <f>$K661*AJB661</f>
        <v>2361591.96</v>
      </c>
      <c r="AJI661" s="93">
        <f>$F661*AJI$694</f>
        <v>79260.429999999993</v>
      </c>
      <c r="AJJ661" s="93">
        <f>$G661*AJJ$694</f>
        <v>81856.490000000005</v>
      </c>
      <c r="AJK661" s="93">
        <f>$H661*AJK$694</f>
        <v>84605.14</v>
      </c>
      <c r="AJL661" s="93">
        <f>$I661*AJL$694</f>
        <v>25474.25</v>
      </c>
      <c r="AJM661" s="93">
        <f>$J661*AJM$694</f>
        <v>25382.33</v>
      </c>
      <c r="AJN661" s="93">
        <f>$K661*AJN$694</f>
        <v>26322.52</v>
      </c>
      <c r="AJO661" s="93">
        <f>AIZ661*AJI661</f>
        <v>3091156.77</v>
      </c>
      <c r="AJP661" s="93">
        <f t="shared" ref="AJP661:AJQ674" si="250">AJA661*AJJ661</f>
        <v>3192403.11</v>
      </c>
      <c r="AJQ661" s="93">
        <f t="shared" si="250"/>
        <v>3299600.46</v>
      </c>
      <c r="AJR661" s="93">
        <f>AIZ661*AJL661</f>
        <v>993495.75</v>
      </c>
      <c r="AJS661" s="93">
        <f t="shared" ref="AJS661:AJT674" si="251">AJA661*AJM661</f>
        <v>989910.87</v>
      </c>
      <c r="AJT661" s="93">
        <f t="shared" si="251"/>
        <v>1026578.28</v>
      </c>
      <c r="AJU661" s="447">
        <v>25</v>
      </c>
      <c r="AJV661" s="447">
        <v>25</v>
      </c>
      <c r="AJW661" s="447">
        <v>25</v>
      </c>
      <c r="AJX661" s="93">
        <f>$F661*AJU661</f>
        <v>2096900</v>
      </c>
      <c r="AJY661" s="93">
        <f>$G661*AJV661</f>
        <v>2185750</v>
      </c>
      <c r="AJZ661" s="93">
        <f>$H661*AJW661</f>
        <v>2279150</v>
      </c>
      <c r="AKA661" s="93">
        <f>$I661*AJU661</f>
        <v>1454191</v>
      </c>
      <c r="AKB661" s="93">
        <f>$J661*AJV661</f>
        <v>1484516</v>
      </c>
      <c r="AKC661" s="93">
        <f>$K661*AJW661</f>
        <v>1513841</v>
      </c>
      <c r="AKD661" s="93">
        <f>$F661*AKD$694</f>
        <v>80429.16</v>
      </c>
      <c r="AKE661" s="93">
        <f>$G661*AKE$694</f>
        <v>83559.37</v>
      </c>
      <c r="AKF661" s="93">
        <f>$H661*AKF$694</f>
        <v>86829.85</v>
      </c>
      <c r="AKG661" s="93">
        <f>$I661*AKG$694</f>
        <v>25831.86</v>
      </c>
      <c r="AKH661" s="93">
        <f>$J661*AKH$694</f>
        <v>25366.14</v>
      </c>
      <c r="AKI661" s="93">
        <f>$K661*AKI$694</f>
        <v>26328.97</v>
      </c>
      <c r="AKJ661" s="93">
        <f>AJU661*AKD661</f>
        <v>2010729</v>
      </c>
      <c r="AKK661" s="93">
        <f t="shared" ref="AKK661:AKL674" si="252">AJV661*AKE661</f>
        <v>2088984.25</v>
      </c>
      <c r="AKL661" s="93">
        <f t="shared" si="252"/>
        <v>2170746.25</v>
      </c>
      <c r="AKM661" s="93">
        <f>AJU661*AKG661</f>
        <v>645796.5</v>
      </c>
      <c r="AKN661" s="93">
        <f t="shared" ref="AKN661:AKO674" si="253">AJV661*AKH661</f>
        <v>634153.5</v>
      </c>
      <c r="AKO661" s="93">
        <f t="shared" si="253"/>
        <v>658224.25</v>
      </c>
      <c r="AKP661" s="447">
        <v>28</v>
      </c>
      <c r="AKQ661" s="447">
        <v>28</v>
      </c>
      <c r="AKR661" s="447">
        <v>28</v>
      </c>
      <c r="AKS661" s="93">
        <f>$F661*AKP661</f>
        <v>2348528</v>
      </c>
      <c r="AKT661" s="93">
        <f>$G661*AKQ661</f>
        <v>2448040</v>
      </c>
      <c r="AKU661" s="93">
        <f>$H661*AKR661</f>
        <v>2552648</v>
      </c>
      <c r="AKV661" s="93">
        <f>$I661*AKP661</f>
        <v>1628693.92</v>
      </c>
      <c r="AKW661" s="93">
        <f>$J661*AKQ661</f>
        <v>1662657.92</v>
      </c>
      <c r="AKX661" s="93">
        <f>$K661*AKR661</f>
        <v>1695501.92</v>
      </c>
      <c r="AKY661" s="93">
        <f>$F661*AKY$694</f>
        <v>79941.279999999999</v>
      </c>
      <c r="AKZ661" s="93">
        <f>$G661*AKZ$694</f>
        <v>82903.73</v>
      </c>
      <c r="ALA661" s="93">
        <f>$H661*ALA$694</f>
        <v>86007.44</v>
      </c>
      <c r="ALB661" s="93">
        <f>$I661*ALB$694</f>
        <v>26894.560000000001</v>
      </c>
      <c r="ALC661" s="93">
        <f>$J661*ALC$694</f>
        <v>26811.58</v>
      </c>
      <c r="ALD661" s="93">
        <f>$K661*ALD$694</f>
        <v>27769.66</v>
      </c>
      <c r="ALE661" s="93">
        <f>AKP661*AKY661</f>
        <v>2238355.84</v>
      </c>
      <c r="ALF661" s="93">
        <f t="shared" ref="ALF661:ALG674" si="254">AKQ661*AKZ661</f>
        <v>2321304.44</v>
      </c>
      <c r="ALG661" s="93">
        <f t="shared" si="254"/>
        <v>2408208.3199999998</v>
      </c>
      <c r="ALH661" s="93">
        <f>AKP661*ALB661</f>
        <v>753047.68</v>
      </c>
      <c r="ALI661" s="93">
        <f t="shared" ref="ALI661:ALJ674" si="255">AKQ661*ALC661</f>
        <v>750724.24</v>
      </c>
      <c r="ALJ661" s="93">
        <f t="shared" si="255"/>
        <v>777550.48</v>
      </c>
      <c r="ALK661" s="447">
        <v>23</v>
      </c>
      <c r="ALL661" s="447">
        <v>23</v>
      </c>
      <c r="ALM661" s="447">
        <v>23</v>
      </c>
      <c r="ALN661" s="93">
        <f>$F661*ALK661</f>
        <v>1929148</v>
      </c>
      <c r="ALO661" s="93">
        <f>$G661*ALL661</f>
        <v>2010890</v>
      </c>
      <c r="ALP661" s="93">
        <f>$H661*ALM661</f>
        <v>2096818</v>
      </c>
      <c r="ALQ661" s="93">
        <f>$I661*ALK661</f>
        <v>1337855.72</v>
      </c>
      <c r="ALR661" s="93">
        <f>$J661*ALL661</f>
        <v>1365754.72</v>
      </c>
      <c r="ALS661" s="93">
        <f>$K661*ALM661</f>
        <v>1392733.72</v>
      </c>
      <c r="ALT661" s="93">
        <f>$F661*ALT$694</f>
        <v>81811.11</v>
      </c>
      <c r="ALU661" s="93">
        <f>$G661*ALU$694</f>
        <v>85702.1</v>
      </c>
      <c r="ALV661" s="93">
        <f>$H661*ALV$694</f>
        <v>89709.39</v>
      </c>
      <c r="ALW661" s="93">
        <f>$I661*ALW$694</f>
        <v>33308.160000000003</v>
      </c>
      <c r="ALX661" s="93">
        <f>$J661*ALX$694</f>
        <v>33504.47</v>
      </c>
      <c r="ALY661" s="93">
        <f>$K661*ALY$694</f>
        <v>34620.26</v>
      </c>
      <c r="ALZ661" s="93">
        <f>ALK661*ALT661</f>
        <v>1881655.53</v>
      </c>
      <c r="AMA661" s="93">
        <f t="shared" ref="AMA661:AMB674" si="256">ALL661*ALU661</f>
        <v>1971148.3</v>
      </c>
      <c r="AMB661" s="93">
        <f t="shared" si="256"/>
        <v>2063315.97</v>
      </c>
      <c r="AMC661" s="93">
        <f>ALK661*ALW661</f>
        <v>766087.68000000005</v>
      </c>
      <c r="AMD661" s="93">
        <f t="shared" ref="AMD661:AME674" si="257">ALL661*ALX661</f>
        <v>770602.81</v>
      </c>
      <c r="AME661" s="93">
        <f t="shared" si="257"/>
        <v>796265.98</v>
      </c>
      <c r="AMF661" s="447">
        <v>61</v>
      </c>
      <c r="AMG661" s="447">
        <v>61</v>
      </c>
      <c r="AMH661" s="447">
        <v>61</v>
      </c>
      <c r="AMI661" s="93">
        <f>$F661*AMF661</f>
        <v>5116436</v>
      </c>
      <c r="AMJ661" s="93">
        <f>$G661*AMG661</f>
        <v>5333230</v>
      </c>
      <c r="AMK661" s="93">
        <f>$H661*AMH661</f>
        <v>5561126</v>
      </c>
      <c r="AML661" s="93">
        <f>$I661*AMF661</f>
        <v>3548226.04</v>
      </c>
      <c r="AMM661" s="93">
        <f>$J661*AMG661</f>
        <v>3622219.04</v>
      </c>
      <c r="AMN661" s="93">
        <f>$K661*AMH661</f>
        <v>3693772.04</v>
      </c>
      <c r="AMO661" s="93">
        <f>$F661*AMO$694</f>
        <v>76262.350000000006</v>
      </c>
      <c r="AMP661" s="93">
        <f>$G661*AMP$694</f>
        <v>79539.149999999994</v>
      </c>
      <c r="AMQ661" s="93">
        <f>$H661*AMQ$694</f>
        <v>82937.52</v>
      </c>
      <c r="AMR661" s="93">
        <f>$I661*AMR$694</f>
        <v>24000.03</v>
      </c>
      <c r="AMS661" s="93">
        <f>$J661*AMS$694</f>
        <v>24562.46</v>
      </c>
      <c r="AMT661" s="93">
        <f>$K661*AMT$694</f>
        <v>25386.87</v>
      </c>
      <c r="AMU661" s="93">
        <f>AMF661*AMO661</f>
        <v>4652003.3499999996</v>
      </c>
      <c r="AMV661" s="93">
        <f t="shared" ref="AMV661:AMW674" si="258">AMG661*AMP661</f>
        <v>4851888.1500000004</v>
      </c>
      <c r="AMW661" s="93">
        <f t="shared" si="258"/>
        <v>5059188.72</v>
      </c>
      <c r="AMX661" s="93">
        <f>AMF661*AMR661</f>
        <v>1464001.83</v>
      </c>
      <c r="AMY661" s="93">
        <f t="shared" ref="AMY661:AMZ674" si="259">AMG661*AMS661</f>
        <v>1498310.06</v>
      </c>
      <c r="AMZ661" s="93">
        <f t="shared" si="259"/>
        <v>1548599.07</v>
      </c>
      <c r="ANA661" s="447">
        <v>22</v>
      </c>
      <c r="ANB661" s="447">
        <v>22</v>
      </c>
      <c r="ANC661" s="447">
        <v>22</v>
      </c>
      <c r="AND661" s="93">
        <f>$F661*ANA661</f>
        <v>1845272</v>
      </c>
      <c r="ANE661" s="93">
        <f>$G661*ANB661</f>
        <v>1923460</v>
      </c>
      <c r="ANF661" s="93">
        <f>$H661*ANC661</f>
        <v>2005652</v>
      </c>
      <c r="ANG661" s="93">
        <f>$I661*ANA661</f>
        <v>1279688.08</v>
      </c>
      <c r="ANH661" s="93">
        <f>$J661*ANB661</f>
        <v>1306374.08</v>
      </c>
      <c r="ANI661" s="93">
        <f>$K661*ANC661</f>
        <v>1332180.08</v>
      </c>
      <c r="ANJ661" s="93">
        <f>$F661*ANJ$694</f>
        <v>79367.3</v>
      </c>
      <c r="ANK661" s="93">
        <f>$G661*ANK$694</f>
        <v>82497.61</v>
      </c>
      <c r="ANL661" s="93">
        <f>$H661*ANL$694</f>
        <v>85763.24</v>
      </c>
      <c r="ANM661" s="93">
        <f>$I661*ANM$694</f>
        <v>37433.120000000003</v>
      </c>
      <c r="ANN661" s="93">
        <f>$J661*ANN$694</f>
        <v>37197.550000000003</v>
      </c>
      <c r="ANO661" s="93">
        <f>$K661*ANO$694</f>
        <v>38645.81</v>
      </c>
      <c r="ANP661" s="93">
        <f>ANA661*ANJ661</f>
        <v>1746080.6</v>
      </c>
      <c r="ANQ661" s="93">
        <f t="shared" ref="ANQ661:ANR674" si="260">ANB661*ANK661</f>
        <v>1814947.42</v>
      </c>
      <c r="ANR661" s="93">
        <f t="shared" si="260"/>
        <v>1886791.28</v>
      </c>
      <c r="ANS661" s="93">
        <f>ANA661*ANM661</f>
        <v>823528.64</v>
      </c>
      <c r="ANT661" s="93">
        <f t="shared" ref="ANT661:ANU674" si="261">ANB661*ANN661</f>
        <v>818346.1</v>
      </c>
      <c r="ANU661" s="93">
        <f t="shared" si="261"/>
        <v>850207.82</v>
      </c>
      <c r="ANV661" s="447">
        <v>29</v>
      </c>
      <c r="ANW661" s="447">
        <v>29</v>
      </c>
      <c r="ANX661" s="447">
        <v>29</v>
      </c>
      <c r="ANY661" s="93">
        <f>$F661*ANV661</f>
        <v>2432404</v>
      </c>
      <c r="ANZ661" s="93">
        <f>$G661*ANW661</f>
        <v>2535470</v>
      </c>
      <c r="AOA661" s="93">
        <f>$H661*ANX661</f>
        <v>2643814</v>
      </c>
      <c r="AOB661" s="93">
        <f>$I661*ANV661</f>
        <v>1686861.56</v>
      </c>
      <c r="AOC661" s="93">
        <f>$J661*ANW661</f>
        <v>1722038.56</v>
      </c>
      <c r="AOD661" s="93">
        <f>$K661*ANX661</f>
        <v>1756055.56</v>
      </c>
      <c r="AOE661" s="93">
        <f>$F661*AOE$694</f>
        <v>77622.710000000006</v>
      </c>
      <c r="AOF661" s="93">
        <f>$G661*AOF$694</f>
        <v>81065.740000000005</v>
      </c>
      <c r="AOG661" s="93">
        <f>$H661*AOG$694</f>
        <v>84628.57</v>
      </c>
      <c r="AOH661" s="93">
        <f>$I661*AOH$694</f>
        <v>25063.23</v>
      </c>
      <c r="AOI661" s="93">
        <f>$J661*AOI$694</f>
        <v>25074.89</v>
      </c>
      <c r="AOJ661" s="93">
        <f>$K661*AOJ$694</f>
        <v>25930.42</v>
      </c>
      <c r="AOK661" s="93">
        <f>ANV661*AOE661</f>
        <v>2251058.59</v>
      </c>
      <c r="AOL661" s="93">
        <f t="shared" ref="AOL661:AOM674" si="262">ANW661*AOF661</f>
        <v>2350906.46</v>
      </c>
      <c r="AOM661" s="93">
        <f t="shared" si="262"/>
        <v>2454228.5299999998</v>
      </c>
      <c r="AON661" s="93">
        <f>ANV661*AOH661</f>
        <v>726833.67</v>
      </c>
      <c r="AOO661" s="93">
        <f t="shared" ref="AOO661:AOP674" si="263">ANW661*AOI661</f>
        <v>727171.81</v>
      </c>
      <c r="AOP661" s="93">
        <f t="shared" si="263"/>
        <v>751982.18</v>
      </c>
      <c r="AOQ661" s="447">
        <v>47</v>
      </c>
      <c r="AOR661" s="447">
        <v>47</v>
      </c>
      <c r="AOS661" s="447">
        <v>47</v>
      </c>
      <c r="AOT661" s="93">
        <f>$F661*AOQ661</f>
        <v>3942172</v>
      </c>
      <c r="AOU661" s="93">
        <f>$G661*AOR661</f>
        <v>4109210</v>
      </c>
      <c r="AOV661" s="93">
        <f>$H661*AOS661</f>
        <v>4284802</v>
      </c>
      <c r="AOW661" s="93">
        <f>$I661*AOQ661</f>
        <v>2733879.08</v>
      </c>
      <c r="AOX661" s="93">
        <f>$J661*AOR661</f>
        <v>2790890.08</v>
      </c>
      <c r="AOY661" s="93">
        <f>$K661*AOS661</f>
        <v>2846021.08</v>
      </c>
      <c r="AOZ661" s="93">
        <f>$F661*AOZ$694</f>
        <v>79483.75</v>
      </c>
      <c r="APA661" s="93">
        <f>$G661*APA$694</f>
        <v>83057.350000000006</v>
      </c>
      <c r="APB661" s="93">
        <f>$H661*APB$694</f>
        <v>86751.88</v>
      </c>
      <c r="APC661" s="93">
        <f>$I661*APC$694</f>
        <v>33371.56</v>
      </c>
      <c r="APD661" s="93">
        <f>$J661*APD$694</f>
        <v>32935.279999999999</v>
      </c>
      <c r="APE661" s="93">
        <f>$K661*APE$694</f>
        <v>34006.85</v>
      </c>
      <c r="APF661" s="93">
        <f>AOQ661*AOZ661</f>
        <v>3735736.25</v>
      </c>
      <c r="APG661" s="93">
        <f t="shared" ref="APG661:APH674" si="264">AOR661*APA661</f>
        <v>3903695.45</v>
      </c>
      <c r="APH661" s="93">
        <f t="shared" si="264"/>
        <v>4077338.36</v>
      </c>
      <c r="API661" s="93">
        <f>AOQ661*APC661</f>
        <v>1568463.32</v>
      </c>
      <c r="APJ661" s="93">
        <f t="shared" ref="APJ661:APK674" si="265">AOR661*APD661</f>
        <v>1547958.16</v>
      </c>
      <c r="APK661" s="93">
        <f t="shared" si="265"/>
        <v>1598321.95</v>
      </c>
      <c r="APL661" s="447">
        <v>13</v>
      </c>
      <c r="APM661" s="447">
        <v>13</v>
      </c>
      <c r="APN661" s="447">
        <v>13</v>
      </c>
      <c r="APO661" s="93">
        <f>$F661*APL661</f>
        <v>1090388</v>
      </c>
      <c r="APP661" s="93">
        <f>$G661*APM661</f>
        <v>1136590</v>
      </c>
      <c r="APQ661" s="93">
        <f>$H661*APN661</f>
        <v>1185158</v>
      </c>
      <c r="APR661" s="93">
        <f>$I661*APL661</f>
        <v>756179.32</v>
      </c>
      <c r="APS661" s="93">
        <f>$J661*APM661</f>
        <v>771948.32</v>
      </c>
      <c r="APT661" s="93">
        <f>$K661*APN661</f>
        <v>787197.32</v>
      </c>
      <c r="APU661" s="93">
        <f>$F661*APU$694</f>
        <v>81652.58</v>
      </c>
      <c r="APV661" s="93">
        <f>$G661*APV$694</f>
        <v>85054.09</v>
      </c>
      <c r="APW661" s="93">
        <f>$H661*APW$694</f>
        <v>88590.52</v>
      </c>
      <c r="APX661" s="93">
        <f>$I661*APX$694</f>
        <v>31633.43</v>
      </c>
      <c r="APY661" s="93">
        <f>$J661*APY$694</f>
        <v>30588.49</v>
      </c>
      <c r="APZ661" s="93">
        <f>$K661*APZ$694</f>
        <v>31651.87</v>
      </c>
      <c r="AQA661" s="93">
        <f>APL661*APU661</f>
        <v>1061483.54</v>
      </c>
      <c r="AQB661" s="93">
        <f t="shared" ref="AQB661:AQC674" si="266">APM661*APV661</f>
        <v>1105703.17</v>
      </c>
      <c r="AQC661" s="93">
        <f t="shared" si="266"/>
        <v>1151676.76</v>
      </c>
      <c r="AQD661" s="93">
        <f>APL661*APX661</f>
        <v>411234.59</v>
      </c>
      <c r="AQE661" s="93">
        <f t="shared" ref="AQE661:AQF674" si="267">APM661*APY661</f>
        <v>397650.37</v>
      </c>
      <c r="AQF661" s="93">
        <f t="shared" si="267"/>
        <v>411474.31</v>
      </c>
      <c r="AQG661" s="447">
        <v>51</v>
      </c>
      <c r="AQH661" s="447">
        <v>51</v>
      </c>
      <c r="AQI661" s="447">
        <v>51</v>
      </c>
      <c r="AQJ661" s="93">
        <f>$F661*AQG661</f>
        <v>4277676</v>
      </c>
      <c r="AQK661" s="93">
        <f>$G661*AQH661</f>
        <v>4458930</v>
      </c>
      <c r="AQL661" s="93">
        <f>$H661*AQI661</f>
        <v>4649466</v>
      </c>
      <c r="AQM661" s="93">
        <f>$I661*AQG661</f>
        <v>2966549.64</v>
      </c>
      <c r="AQN661" s="93">
        <f>$J661*AQH661</f>
        <v>3028412.64</v>
      </c>
      <c r="AQO661" s="93">
        <f>$K661*AQI661</f>
        <v>3088235.64</v>
      </c>
      <c r="AQP661" s="93">
        <f>$F661*AQP$694</f>
        <v>75583.98</v>
      </c>
      <c r="AQQ661" s="93">
        <f>$G661*AQQ$694</f>
        <v>78827.37</v>
      </c>
      <c r="AQR661" s="93">
        <f>$H661*AQR$694</f>
        <v>82191.509999999995</v>
      </c>
      <c r="AQS661" s="93">
        <f>$I661*AQS$694</f>
        <v>23142.01</v>
      </c>
      <c r="AQT661" s="93">
        <f>$J661*AQT$694</f>
        <v>23526.49</v>
      </c>
      <c r="AQU661" s="93">
        <f>$K661*AQU$694</f>
        <v>24347.3</v>
      </c>
      <c r="AQV661" s="93">
        <f>AQG661*AQP661</f>
        <v>3854782.98</v>
      </c>
      <c r="AQW661" s="93">
        <f t="shared" ref="AQW661:AQX674" si="268">AQH661*AQQ661</f>
        <v>4020195.87</v>
      </c>
      <c r="AQX661" s="93">
        <f t="shared" si="268"/>
        <v>4191767.01</v>
      </c>
      <c r="AQY661" s="93">
        <f>AQG661*AQS661</f>
        <v>1180242.51</v>
      </c>
      <c r="AQZ661" s="93">
        <f t="shared" ref="AQZ661:ARA674" si="269">AQH661*AQT661</f>
        <v>1199850.99</v>
      </c>
      <c r="ARA661" s="93">
        <f t="shared" si="269"/>
        <v>1241712.3</v>
      </c>
      <c r="ARB661" s="447">
        <v>64</v>
      </c>
      <c r="ARC661" s="447">
        <v>64</v>
      </c>
      <c r="ARD661" s="447">
        <v>64</v>
      </c>
      <c r="ARE661" s="93">
        <f>$F661*ARB661</f>
        <v>5368064</v>
      </c>
      <c r="ARF661" s="93">
        <f>$G661*ARC661</f>
        <v>5595520</v>
      </c>
      <c r="ARG661" s="93">
        <f>$H661*ARD661</f>
        <v>5834624</v>
      </c>
      <c r="ARH661" s="93">
        <f>$I661*ARB661</f>
        <v>3722728.96</v>
      </c>
      <c r="ARI661" s="93">
        <f>$J661*ARC661</f>
        <v>3800360.96</v>
      </c>
      <c r="ARJ661" s="93">
        <f>$K661*ARD661</f>
        <v>3875432.96</v>
      </c>
      <c r="ARK661" s="93">
        <f>$F661*ARK$694</f>
        <v>77316.58</v>
      </c>
      <c r="ARL661" s="93">
        <f>$G661*ARL$694</f>
        <v>79735.91</v>
      </c>
      <c r="ARM661" s="93">
        <f>$H661*ARM$694</f>
        <v>82308.13</v>
      </c>
      <c r="ARN661" s="93">
        <f>$I661*ARN$694</f>
        <v>22177.27</v>
      </c>
      <c r="ARO661" s="93">
        <f>$J661*ARO$694</f>
        <v>22233.65</v>
      </c>
      <c r="ARP661" s="93">
        <f>$K661*ARP$694</f>
        <v>22992.639999999999</v>
      </c>
      <c r="ARQ661" s="93">
        <f>ARB661*ARK661</f>
        <v>4948261.12</v>
      </c>
      <c r="ARR661" s="93">
        <f t="shared" ref="ARR661:ARS674" si="270">ARC661*ARL661</f>
        <v>5103098.24</v>
      </c>
      <c r="ARS661" s="93">
        <f t="shared" si="270"/>
        <v>5267720.32</v>
      </c>
      <c r="ART661" s="93">
        <f>ARB661*ARN661</f>
        <v>1419345.28</v>
      </c>
      <c r="ARU661" s="93">
        <f t="shared" ref="ARU661:ARV674" si="271">ARC661*ARO661</f>
        <v>1422953.6</v>
      </c>
      <c r="ARV661" s="93">
        <f t="shared" si="271"/>
        <v>1471528.96</v>
      </c>
      <c r="ARW661" s="447">
        <v>76</v>
      </c>
      <c r="ARX661" s="447">
        <v>76</v>
      </c>
      <c r="ARY661" s="447">
        <v>76</v>
      </c>
      <c r="ARZ661" s="93">
        <f>$F661*ARW661</f>
        <v>6374576</v>
      </c>
      <c r="ASA661" s="93">
        <f>$G661*ARX661</f>
        <v>6644680</v>
      </c>
      <c r="ASB661" s="93">
        <f>$H661*ARY661</f>
        <v>6928616</v>
      </c>
      <c r="ASC661" s="93">
        <f>$I661*ARW661</f>
        <v>4420740.6399999997</v>
      </c>
      <c r="ASD661" s="93">
        <f>$J661*ARX661</f>
        <v>4512928.6399999997</v>
      </c>
      <c r="ASE661" s="93">
        <f>$K661*ARY661</f>
        <v>4602076.6399999997</v>
      </c>
      <c r="ASF661" s="93">
        <f>$F661*ASF$694</f>
        <v>77353.03</v>
      </c>
      <c r="ASG661" s="93">
        <f>$G661*ASG$694</f>
        <v>80100.42</v>
      </c>
      <c r="ASH661" s="93">
        <f>$H661*ASH$694</f>
        <v>82990.44</v>
      </c>
      <c r="ASI661" s="93">
        <f>$I661*ASI$694</f>
        <v>26267.67</v>
      </c>
      <c r="ASJ661" s="93">
        <f>$J661*ASJ$694</f>
        <v>26709.95</v>
      </c>
      <c r="ASK661" s="93">
        <f>$K661*ASK$694</f>
        <v>27617.61</v>
      </c>
      <c r="ASL661" s="93">
        <f>ARW661*ASF661</f>
        <v>5878830.2800000003</v>
      </c>
      <c r="ASM661" s="93">
        <f t="shared" ref="ASM661:ASN674" si="272">ARX661*ASG661</f>
        <v>6087631.9199999999</v>
      </c>
      <c r="ASN661" s="93">
        <f t="shared" si="272"/>
        <v>6307273.4400000004</v>
      </c>
      <c r="ASO661" s="93">
        <f>ARW661*ASI661</f>
        <v>1996342.92</v>
      </c>
      <c r="ASP661" s="93">
        <f t="shared" ref="ASP661:ASQ674" si="273">ARX661*ASJ661</f>
        <v>2029956.2</v>
      </c>
      <c r="ASQ661" s="93">
        <f t="shared" si="273"/>
        <v>2098938.36</v>
      </c>
      <c r="ASR661" s="447">
        <v>61</v>
      </c>
      <c r="ASS661" s="447">
        <v>61</v>
      </c>
      <c r="AST661" s="447">
        <v>61</v>
      </c>
      <c r="ASU661" s="93">
        <f>$F661*ASR661</f>
        <v>5116436</v>
      </c>
      <c r="ASV661" s="93">
        <f>$G661*ASS661</f>
        <v>5333230</v>
      </c>
      <c r="ASW661" s="93">
        <f>$H661*AST661</f>
        <v>5561126</v>
      </c>
      <c r="ASX661" s="93">
        <f>$I661*ASR661</f>
        <v>3548226.04</v>
      </c>
      <c r="ASY661" s="93">
        <f>$J661*ASS661</f>
        <v>3622219.04</v>
      </c>
      <c r="ASZ661" s="93">
        <f>$K661*AST661</f>
        <v>3693772.04</v>
      </c>
      <c r="ATA661" s="93">
        <f>$F661*ATA$694</f>
        <v>76912.210000000006</v>
      </c>
      <c r="ATB661" s="93">
        <f>$G661*ATB$694</f>
        <v>79870.59</v>
      </c>
      <c r="ATC661" s="93">
        <f>$H661*ATC$694</f>
        <v>82963.710000000006</v>
      </c>
      <c r="ATD661" s="93">
        <f>$I661*ATD$694</f>
        <v>23303.64</v>
      </c>
      <c r="ATE661" s="93">
        <f>$J661*ATE$694</f>
        <v>23255.63</v>
      </c>
      <c r="ATF661" s="93">
        <f>$K661*ATF$694</f>
        <v>24044.68</v>
      </c>
      <c r="ATG661" s="93">
        <f>ASR661*ATA661</f>
        <v>4691644.8099999996</v>
      </c>
      <c r="ATH661" s="93">
        <f t="shared" ref="ATH661:ATI674" si="274">ASS661*ATB661</f>
        <v>4872105.99</v>
      </c>
      <c r="ATI661" s="93">
        <f t="shared" si="274"/>
        <v>5060786.3099999996</v>
      </c>
      <c r="ATJ661" s="93">
        <f>ASR661*ATD661</f>
        <v>1421522.04</v>
      </c>
      <c r="ATK661" s="93">
        <f t="shared" ref="ATK661:ATL674" si="275">ASS661*ATE661</f>
        <v>1418593.43</v>
      </c>
      <c r="ATL661" s="93">
        <f t="shared" si="275"/>
        <v>1466725.48</v>
      </c>
      <c r="ATM661" s="447">
        <v>47</v>
      </c>
      <c r="ATN661" s="447">
        <v>47</v>
      </c>
      <c r="ATO661" s="447">
        <v>47</v>
      </c>
      <c r="ATP661" s="93">
        <f>$F661*ATM661</f>
        <v>3942172</v>
      </c>
      <c r="ATQ661" s="93">
        <f>$G661*ATN661</f>
        <v>4109210</v>
      </c>
      <c r="ATR661" s="93">
        <f>$H661*ATO661</f>
        <v>4284802</v>
      </c>
      <c r="ATS661" s="93">
        <f>$I661*ATM661</f>
        <v>2733879.08</v>
      </c>
      <c r="ATT661" s="93">
        <f>$J661*ATN661</f>
        <v>2790890.08</v>
      </c>
      <c r="ATU661" s="93">
        <f>$K661*ATO661</f>
        <v>2846021.08</v>
      </c>
      <c r="ATV661" s="93">
        <f>$F661*ATV$694</f>
        <v>79601.13</v>
      </c>
      <c r="ATW661" s="93">
        <f>$G661*ATW$694</f>
        <v>82701.98</v>
      </c>
      <c r="ATX661" s="93">
        <f>$H661*ATX$694</f>
        <v>85941.56</v>
      </c>
      <c r="ATY661" s="93">
        <f>$I661*ATY$694</f>
        <v>25474.69</v>
      </c>
      <c r="ATZ661" s="93">
        <f>$J661*ATZ$694</f>
        <v>26056.46</v>
      </c>
      <c r="AUA661" s="93">
        <f>$K661*AUA$694</f>
        <v>26983.33</v>
      </c>
      <c r="AUB661" s="93">
        <f>ATM661*ATV661</f>
        <v>3741253.11</v>
      </c>
      <c r="AUC661" s="93">
        <f t="shared" ref="AUC661:AUD674" si="276">ATN661*ATW661</f>
        <v>3886993.06</v>
      </c>
      <c r="AUD661" s="93">
        <f t="shared" si="276"/>
        <v>4039253.32</v>
      </c>
      <c r="AUE661" s="93">
        <f>ATM661*ATY661</f>
        <v>1197310.43</v>
      </c>
      <c r="AUF661" s="93">
        <f t="shared" ref="AUF661:AUG674" si="277">ATN661*ATZ661</f>
        <v>1224653.6200000001</v>
      </c>
      <c r="AUG661" s="93">
        <f t="shared" si="277"/>
        <v>1268216.51</v>
      </c>
      <c r="AUH661" s="447">
        <v>49</v>
      </c>
      <c r="AUI661" s="447">
        <v>49</v>
      </c>
      <c r="AUJ661" s="447">
        <v>49</v>
      </c>
      <c r="AUK661" s="93">
        <f>$F661*AUH661</f>
        <v>4109924</v>
      </c>
      <c r="AUL661" s="93">
        <f>$G661*AUI661</f>
        <v>4284070</v>
      </c>
      <c r="AUM661" s="93">
        <f>$H661*AUJ661</f>
        <v>4467134</v>
      </c>
      <c r="AUN661" s="93">
        <f>$I661*AUH661</f>
        <v>2850214.36</v>
      </c>
      <c r="AUO661" s="93">
        <f>$J661*AUI661</f>
        <v>2909651.36</v>
      </c>
      <c r="AUP661" s="93">
        <f>$K661*AUJ661</f>
        <v>2967128.36</v>
      </c>
      <c r="AUQ661" s="93">
        <f>$F661*AUQ$694</f>
        <v>78053.58</v>
      </c>
      <c r="AUR661" s="93">
        <f>$G661*AUR$694</f>
        <v>81121.02</v>
      </c>
      <c r="AUS661" s="93">
        <f>$H661*AUS$694</f>
        <v>84319.77</v>
      </c>
      <c r="AUT661" s="93">
        <f>$I661*AUT$694</f>
        <v>27550.03</v>
      </c>
      <c r="AUU661" s="93">
        <f>$J661*AUU$694</f>
        <v>27985.47</v>
      </c>
      <c r="AUV661" s="93">
        <f>$K661*AUV$694</f>
        <v>28928.799999999999</v>
      </c>
      <c r="AUW661" s="93">
        <f>AUH661*AUQ661</f>
        <v>3824625.42</v>
      </c>
      <c r="AUX661" s="93">
        <f t="shared" ref="AUX661:AUY674" si="278">AUI661*AUR661</f>
        <v>3974929.98</v>
      </c>
      <c r="AUY661" s="93">
        <f t="shared" si="278"/>
        <v>4131668.73</v>
      </c>
      <c r="AUZ661" s="93">
        <f>AUH661*AUT661</f>
        <v>1349951.47</v>
      </c>
      <c r="AVA661" s="93">
        <f t="shared" ref="AVA661:AVB674" si="279">AUI661*AUU661</f>
        <v>1371288.03</v>
      </c>
      <c r="AVB661" s="93">
        <f t="shared" si="279"/>
        <v>1417511.2</v>
      </c>
      <c r="AVC661" s="127">
        <f>L661+AG661+BB661+BW661+CR661+DM661+EH661+FC661+FX661+GS661+HN661+II661+JD661+JY661+KT661+LO661+MJ661+NE661+NZ661+OU661+PP661+QK661+RF661+SA661+SV661+TQ661+UL661+VG661+WB661+WW661+XR661+YM661+ZH661+AAC661+AAX661+ABS661+ACN661+ADI661+AED661+AEY661+AFT661+AGO661+AHJ661+AIE661+AIZ661+AJU661+AKP661+ALK661+AMF661+ANA661+ANV661+AOQ661+APL661+AQG661+ARB661+ARW661+ASR661+ATM661+AUH661</f>
        <v>1998</v>
      </c>
      <c r="AVD661" s="127">
        <f t="shared" ref="AVD661:AVK674" si="280">M661+AH661+BC661+BX661+CS661+DN661+EI661+FD661+FY661+GT661+HO661+IJ661+JE661+JZ661+KU661+LP661+MK661+NF661+OA661+OV661+PQ661+QL661+RG661+SB661+SW661+TR661+UM661+VH661+WC661+WX661+XS661+YN661+ZI661+AAD661+AAY661+ABT661+ACO661+ADJ661+AEE661+AEZ661+AFU661+AGP661+AHK661+AIF661+AJA661+AJV661+AKQ661+ALL661+AMG661+ANB661+ANW661+AOR661+APM661+AQH661+ARC661+ARX661+ASS661+ATN661+AUI661</f>
        <v>1998</v>
      </c>
      <c r="AVE661" s="127">
        <f t="shared" si="280"/>
        <v>1998</v>
      </c>
      <c r="AVF661" s="93">
        <f t="shared" si="280"/>
        <v>167584248</v>
      </c>
      <c r="AVG661" s="93">
        <f t="shared" si="280"/>
        <v>174685140</v>
      </c>
      <c r="AVH661" s="93">
        <f t="shared" si="280"/>
        <v>182149668</v>
      </c>
      <c r="AVI661" s="93">
        <f t="shared" si="280"/>
        <v>116218944.72</v>
      </c>
      <c r="AVJ661" s="93">
        <f t="shared" si="280"/>
        <v>118642518.72</v>
      </c>
      <c r="AVK661" s="93">
        <f t="shared" si="280"/>
        <v>120986172.72</v>
      </c>
      <c r="AVL661" s="93"/>
      <c r="AVM661" s="93"/>
      <c r="AVN661" s="93"/>
      <c r="AVO661" s="93"/>
      <c r="AVP661" s="93"/>
      <c r="AVQ661" s="93"/>
      <c r="AVR661" s="93">
        <f t="shared" ref="AVR661:AVW674" si="281">AA661+AV661+BQ661+CL661+DG661+EB661+EW661+FR661+GM661+HH661+IC661+IX661+JS661+KN661+LI661+MD661+MY661+NT661+OO661+PJ661+QE661+QZ661+RU661+SP661+TK661+UF661+VA661+VV661+WQ661+XL661+YG661+ZB661+ZW661+AAR661+ABM661+ACH661+ADC661+ADX661+AES661+AFN661+AGI661+AHD661+AHY661+AIT661+AJO661+AKJ661+ALE661+ALZ661+AMU661+ANP661+AOK661+APF661+AQA661+AQV661+ARQ661+ASL661+ATG661+AUB661+AUW661</f>
        <v>156626871.53999999</v>
      </c>
      <c r="AVS661" s="93">
        <f t="shared" si="281"/>
        <v>163164663.99000001</v>
      </c>
      <c r="AVT661" s="93">
        <f t="shared" si="281"/>
        <v>169956236.69</v>
      </c>
      <c r="AVU661" s="93">
        <f t="shared" si="281"/>
        <v>54101989.729999997</v>
      </c>
      <c r="AVV661" s="93">
        <f t="shared" si="281"/>
        <v>54107387.460000001</v>
      </c>
      <c r="AVW661" s="93">
        <f t="shared" si="281"/>
        <v>55956938.869999997</v>
      </c>
    </row>
    <row r="662" spans="1:1271" ht="36">
      <c r="A662" s="223" t="s">
        <v>422</v>
      </c>
      <c r="B662" s="12" t="s">
        <v>440</v>
      </c>
      <c r="C662" s="5"/>
      <c r="D662" s="414"/>
      <c r="E662" s="287"/>
      <c r="F662" s="101">
        <f>F16</f>
        <v>65398</v>
      </c>
      <c r="G662" s="101">
        <f t="shared" ref="G662:H665" si="282">G16</f>
        <v>68094</v>
      </c>
      <c r="H662" s="101">
        <f t="shared" si="282"/>
        <v>70926</v>
      </c>
      <c r="I662" s="93">
        <f t="shared" ref="I662:K674" si="283">F176</f>
        <v>49275.6</v>
      </c>
      <c r="J662" s="93">
        <f t="shared" si="283"/>
        <v>50256.6</v>
      </c>
      <c r="K662" s="93">
        <f t="shared" si="283"/>
        <v>51205.599999999999</v>
      </c>
      <c r="L662" s="447">
        <v>264</v>
      </c>
      <c r="M662" s="447">
        <v>264</v>
      </c>
      <c r="N662" s="447">
        <v>264</v>
      </c>
      <c r="O662" s="93">
        <f t="shared" ref="O662:O674" si="284">$F662*L662</f>
        <v>17265072</v>
      </c>
      <c r="P662" s="93">
        <f t="shared" ref="P662:P674" si="285">$G662*M662</f>
        <v>17976816</v>
      </c>
      <c r="Q662" s="93">
        <f t="shared" ref="Q662:Q674" si="286">$H662*N662</f>
        <v>18724464</v>
      </c>
      <c r="R662" s="93">
        <f t="shared" ref="R662:R674" si="287">$I662*L662</f>
        <v>13008758.4</v>
      </c>
      <c r="S662" s="93">
        <f t="shared" ref="S662:S674" si="288">$J662*M662</f>
        <v>13267742.4</v>
      </c>
      <c r="T662" s="93">
        <f t="shared" ref="T662:T674" si="289">$K662*N662</f>
        <v>13518278.4</v>
      </c>
      <c r="U662" s="93">
        <f t="shared" ref="U662:U674" si="290">$F662*U$694</f>
        <v>64621.59</v>
      </c>
      <c r="V662" s="93">
        <f t="shared" ref="V662:V674" si="291">$G662*V$694</f>
        <v>67326.89</v>
      </c>
      <c r="W662" s="93">
        <f t="shared" ref="W662:W674" si="292">$H662*W$694</f>
        <v>70131.820000000007</v>
      </c>
      <c r="X662" s="93">
        <f t="shared" ref="X662:X674" si="293">$I662*X$694</f>
        <v>23441.59</v>
      </c>
      <c r="Y662" s="93">
        <f t="shared" ref="Y662:Y674" si="294">$J662*Y$694</f>
        <v>22481.25</v>
      </c>
      <c r="Z662" s="93">
        <f t="shared" ref="Z662:Z674" si="295">$K662*Z$694</f>
        <v>23213.62</v>
      </c>
      <c r="AA662" s="93">
        <f t="shared" ref="AA662:AA674" si="296">L662*U662</f>
        <v>17060099.760000002</v>
      </c>
      <c r="AB662" s="93">
        <f t="shared" si="162"/>
        <v>17774298.960000001</v>
      </c>
      <c r="AC662" s="93">
        <f t="shared" si="162"/>
        <v>18514800.48</v>
      </c>
      <c r="AD662" s="93">
        <f t="shared" ref="AD662:AD674" si="297">L662*X662</f>
        <v>6188579.7599999998</v>
      </c>
      <c r="AE662" s="93">
        <f t="shared" si="163"/>
        <v>5935050</v>
      </c>
      <c r="AF662" s="93">
        <f t="shared" si="163"/>
        <v>6128395.6799999997</v>
      </c>
      <c r="AG662" s="425">
        <v>350</v>
      </c>
      <c r="AH662" s="425">
        <v>350</v>
      </c>
      <c r="AI662" s="425">
        <v>350</v>
      </c>
      <c r="AJ662" s="93">
        <f t="shared" ref="AJ662:AJ674" si="298">$F662*AG662</f>
        <v>22889300</v>
      </c>
      <c r="AK662" s="93">
        <f t="shared" ref="AK662:AK674" si="299">$G662*AH662</f>
        <v>23832900</v>
      </c>
      <c r="AL662" s="93">
        <f t="shared" ref="AL662:AL674" si="300">$H662*AI662</f>
        <v>24824100</v>
      </c>
      <c r="AM662" s="93">
        <f t="shared" ref="AM662:AM674" si="301">$I662*AG662</f>
        <v>17246460</v>
      </c>
      <c r="AN662" s="93">
        <f t="shared" ref="AN662:AN674" si="302">$J662*AH662</f>
        <v>17589810</v>
      </c>
      <c r="AO662" s="93">
        <f t="shared" ref="AO662:AO674" si="303">$K662*AI662</f>
        <v>17921960</v>
      </c>
      <c r="AP662" s="93">
        <f t="shared" ref="AP662:AP674" si="304">$F662*AP$694</f>
        <v>60537.77</v>
      </c>
      <c r="AQ662" s="93">
        <f t="shared" ref="AQ662:AQ674" si="305">$G662*AQ$694</f>
        <v>63028.83</v>
      </c>
      <c r="AR662" s="93">
        <f t="shared" ref="AR662:AR674" si="306">$H662*AR$694</f>
        <v>65612.570000000007</v>
      </c>
      <c r="AS662" s="93">
        <f t="shared" ref="AS662:AS674" si="307">$I662*AS$694</f>
        <v>20986.45</v>
      </c>
      <c r="AT662" s="93">
        <f t="shared" ref="AT662:AT674" si="308">$J662*AT$694</f>
        <v>19963.68</v>
      </c>
      <c r="AU662" s="93">
        <f t="shared" ref="AU662:AU674" si="309">$K662*AU$694</f>
        <v>20656.990000000002</v>
      </c>
      <c r="AV662" s="93">
        <f t="shared" ref="AV662:AV674" si="310">AG662*AP662</f>
        <v>21188219.5</v>
      </c>
      <c r="AW662" s="93">
        <f t="shared" si="164"/>
        <v>22060090.5</v>
      </c>
      <c r="AX662" s="93">
        <f t="shared" si="164"/>
        <v>22964399.5</v>
      </c>
      <c r="AY662" s="93">
        <f t="shared" ref="AY662:AY674" si="311">AG662*AS662</f>
        <v>7345257.5</v>
      </c>
      <c r="AZ662" s="93">
        <f t="shared" si="165"/>
        <v>6987288</v>
      </c>
      <c r="BA662" s="93">
        <f t="shared" si="165"/>
        <v>7229946.5</v>
      </c>
      <c r="BB662" s="447">
        <v>264</v>
      </c>
      <c r="BC662" s="447">
        <v>264</v>
      </c>
      <c r="BD662" s="447">
        <v>264</v>
      </c>
      <c r="BE662" s="93">
        <f t="shared" ref="BE662:BE674" si="312">$F662*BB662</f>
        <v>17265072</v>
      </c>
      <c r="BF662" s="93">
        <f t="shared" ref="BF662:BF674" si="313">$G662*BC662</f>
        <v>17976816</v>
      </c>
      <c r="BG662" s="93">
        <f t="shared" ref="BG662:BG674" si="314">$H662*BD662</f>
        <v>18724464</v>
      </c>
      <c r="BH662" s="93">
        <f t="shared" ref="BH662:BH674" si="315">$I662*BB662</f>
        <v>13008758.4</v>
      </c>
      <c r="BI662" s="93">
        <f t="shared" ref="BI662:BI674" si="316">$J662*BC662</f>
        <v>13267742.4</v>
      </c>
      <c r="BJ662" s="93">
        <f t="shared" ref="BJ662:BJ674" si="317">$K662*BD662</f>
        <v>13518278.4</v>
      </c>
      <c r="BK662" s="93">
        <f t="shared" ref="BK662:BK674" si="318">$F662*BK$694</f>
        <v>64696.43</v>
      </c>
      <c r="BL662" s="93">
        <f t="shared" ref="BL662:BL674" si="319">$G662*BL$694</f>
        <v>67655.3</v>
      </c>
      <c r="BM662" s="93">
        <f t="shared" ref="BM662:BM674" si="320">$H662*BM$694</f>
        <v>70703.06</v>
      </c>
      <c r="BN662" s="93">
        <f t="shared" ref="BN662:BN674" si="321">$I662*BN$694</f>
        <v>20467.400000000001</v>
      </c>
      <c r="BO662" s="93">
        <f t="shared" ref="BO662:BO674" si="322">$J662*BO$694</f>
        <v>19955.46</v>
      </c>
      <c r="BP662" s="93">
        <f t="shared" ref="BP662:BP674" si="323">$K662*BP$694</f>
        <v>20679.93</v>
      </c>
      <c r="BQ662" s="93">
        <f t="shared" ref="BQ662:BQ674" si="324">BB662*BK662</f>
        <v>17079857.52</v>
      </c>
      <c r="BR662" s="93">
        <f t="shared" si="166"/>
        <v>17860999.199999999</v>
      </c>
      <c r="BS662" s="93">
        <f t="shared" si="166"/>
        <v>18665607.84</v>
      </c>
      <c r="BT662" s="93">
        <f t="shared" ref="BT662:BT674" si="325">BB662*BN662</f>
        <v>5403393.5999999996</v>
      </c>
      <c r="BU662" s="93">
        <f t="shared" si="167"/>
        <v>5268241.4400000004</v>
      </c>
      <c r="BV662" s="93">
        <f t="shared" si="167"/>
        <v>5459501.5199999996</v>
      </c>
      <c r="BW662" s="447">
        <v>72</v>
      </c>
      <c r="BX662" s="447">
        <v>72</v>
      </c>
      <c r="BY662" s="447">
        <v>72</v>
      </c>
      <c r="BZ662" s="93">
        <f t="shared" ref="BZ662:BZ674" si="326">$F662*BW662</f>
        <v>4708656</v>
      </c>
      <c r="CA662" s="93">
        <f t="shared" ref="CA662:CA674" si="327">$G662*BX662</f>
        <v>4902768</v>
      </c>
      <c r="CB662" s="93">
        <f t="shared" ref="CB662:CB674" si="328">$H662*BY662</f>
        <v>5106672</v>
      </c>
      <c r="CC662" s="93">
        <f t="shared" ref="CC662:CC674" si="329">$I662*BW662</f>
        <v>3547843.2</v>
      </c>
      <c r="CD662" s="93">
        <f t="shared" ref="CD662:CD674" si="330">$J662*BX662</f>
        <v>3618475.2</v>
      </c>
      <c r="CE662" s="93">
        <f t="shared" ref="CE662:CE674" si="331">$K662*BY662</f>
        <v>3686803.2</v>
      </c>
      <c r="CF662" s="93">
        <f t="shared" ref="CF662:CF674" si="332">$F662*CF$694</f>
        <v>62047.01</v>
      </c>
      <c r="CG662" s="93">
        <f t="shared" ref="CG662:CG674" si="333">$G662*CG$694</f>
        <v>65491.88</v>
      </c>
      <c r="CH662" s="93">
        <f t="shared" ref="CH662:CH674" si="334">$H662*CH$694</f>
        <v>68994.179999999993</v>
      </c>
      <c r="CI662" s="93">
        <f t="shared" ref="CI662:CI674" si="335">$I662*CI$694</f>
        <v>25189.41</v>
      </c>
      <c r="CJ662" s="93">
        <f t="shared" ref="CJ662:CJ674" si="336">$J662*CJ$694</f>
        <v>25038.85</v>
      </c>
      <c r="CK662" s="93">
        <f t="shared" ref="CK662:CK674" si="337">$K662*CK$694</f>
        <v>25741.200000000001</v>
      </c>
      <c r="CL662" s="93">
        <f t="shared" ref="CL662:CL674" si="338">BW662*CF662</f>
        <v>4467384.72</v>
      </c>
      <c r="CM662" s="93">
        <f t="shared" si="168"/>
        <v>4715415.3600000003</v>
      </c>
      <c r="CN662" s="93">
        <f t="shared" si="168"/>
        <v>4967580.96</v>
      </c>
      <c r="CO662" s="93">
        <f t="shared" ref="CO662:CO674" si="339">BW662*CI662</f>
        <v>1813637.52</v>
      </c>
      <c r="CP662" s="93">
        <f t="shared" si="169"/>
        <v>1802797.2</v>
      </c>
      <c r="CQ662" s="93">
        <f t="shared" si="169"/>
        <v>1853366.4</v>
      </c>
      <c r="CR662" s="425">
        <v>133</v>
      </c>
      <c r="CS662" s="447">
        <v>133</v>
      </c>
      <c r="CT662" s="447">
        <v>133</v>
      </c>
      <c r="CU662" s="93">
        <f t="shared" ref="CU662:CU674" si="340">$F662*CR662</f>
        <v>8697934</v>
      </c>
      <c r="CV662" s="93">
        <f t="shared" ref="CV662:CV674" si="341">$G662*CS662</f>
        <v>9056502</v>
      </c>
      <c r="CW662" s="93">
        <f t="shared" ref="CW662:CW674" si="342">$H662*CT662</f>
        <v>9433158</v>
      </c>
      <c r="CX662" s="93">
        <f t="shared" ref="CX662:CX674" si="343">$I662*CR662</f>
        <v>6553654.7999999998</v>
      </c>
      <c r="CY662" s="93">
        <f t="shared" ref="CY662:CY674" si="344">$J662*CS662</f>
        <v>6684127.7999999998</v>
      </c>
      <c r="CZ662" s="93">
        <f t="shared" ref="CZ662:CZ674" si="345">$K662*CT662</f>
        <v>6810344.7999999998</v>
      </c>
      <c r="DA662" s="93">
        <f t="shared" ref="DA662:DA674" si="346">$F662*DA$694</f>
        <v>63757.14</v>
      </c>
      <c r="DB662" s="93">
        <f t="shared" ref="DB662:DB674" si="347">$G662*DB$694</f>
        <v>66043.61</v>
      </c>
      <c r="DC662" s="93">
        <f t="shared" ref="DC662:DC674" si="348">$H662*DC$694</f>
        <v>68439.850000000006</v>
      </c>
      <c r="DD662" s="93">
        <f t="shared" ref="DD662:DD674" si="349">$I662*DD$694</f>
        <v>26707.279999999999</v>
      </c>
      <c r="DE662" s="93">
        <f t="shared" ref="DE662:DE674" si="350">$J662*DE$694</f>
        <v>26673.95</v>
      </c>
      <c r="DF662" s="93">
        <f t="shared" ref="DF662:DF674" si="351">$K662*DF$694</f>
        <v>27602</v>
      </c>
      <c r="DG662" s="93">
        <f t="shared" ref="DG662:DG674" si="352">CR662*DA662</f>
        <v>8479699.6199999992</v>
      </c>
      <c r="DH662" s="93">
        <f t="shared" si="170"/>
        <v>8783800.1300000008</v>
      </c>
      <c r="DI662" s="93">
        <f t="shared" si="170"/>
        <v>9102500.0500000007</v>
      </c>
      <c r="DJ662" s="93">
        <f t="shared" ref="DJ662:DJ674" si="353">CR662*DD662</f>
        <v>3552068.24</v>
      </c>
      <c r="DK662" s="93">
        <f t="shared" si="171"/>
        <v>3547635.35</v>
      </c>
      <c r="DL662" s="93">
        <f t="shared" si="171"/>
        <v>3671066</v>
      </c>
      <c r="DM662" s="425">
        <v>109</v>
      </c>
      <c r="DN662" s="447">
        <v>109</v>
      </c>
      <c r="DO662" s="447">
        <v>109</v>
      </c>
      <c r="DP662" s="93">
        <f t="shared" ref="DP662:DP674" si="354">$F662*DM662</f>
        <v>7128382</v>
      </c>
      <c r="DQ662" s="93">
        <f t="shared" ref="DQ662:DQ674" si="355">$G662*DN662</f>
        <v>7422246</v>
      </c>
      <c r="DR662" s="93">
        <f t="shared" ref="DR662:DR674" si="356">$H662*DO662</f>
        <v>7730934</v>
      </c>
      <c r="DS662" s="93">
        <f t="shared" ref="DS662:DS674" si="357">$I662*DM662</f>
        <v>5371040.4000000004</v>
      </c>
      <c r="DT662" s="93">
        <f t="shared" ref="DT662:DT674" si="358">$J662*DN662</f>
        <v>5477969.4000000004</v>
      </c>
      <c r="DU662" s="93">
        <f t="shared" ref="DU662:DU674" si="359">$K662*DO662</f>
        <v>5581410.4000000004</v>
      </c>
      <c r="DV662" s="93">
        <f t="shared" ref="DV662:DV674" si="360">$F662*DV$694</f>
        <v>64660.49</v>
      </c>
      <c r="DW662" s="93">
        <f t="shared" ref="DW662:DW674" si="361">$G662*DW$694</f>
        <v>67385.8</v>
      </c>
      <c r="DX662" s="93">
        <f t="shared" ref="DX662:DX674" si="362">$H662*DX$694</f>
        <v>70208.02</v>
      </c>
      <c r="DY662" s="93">
        <f t="shared" ref="DY662:DY674" si="363">$I662*DY$694</f>
        <v>27949.61</v>
      </c>
      <c r="DZ662" s="93">
        <f t="shared" ref="DZ662:DZ674" si="364">$J662*DZ$694</f>
        <v>26641.86</v>
      </c>
      <c r="EA662" s="93">
        <f t="shared" ref="EA662:EA674" si="365">$K662*EA$694</f>
        <v>27652.2</v>
      </c>
      <c r="EB662" s="93">
        <f t="shared" ref="EB662:EB674" si="366">DM662*DV662</f>
        <v>7047993.4100000001</v>
      </c>
      <c r="EC662" s="93">
        <f t="shared" si="172"/>
        <v>7345052.2000000002</v>
      </c>
      <c r="ED662" s="93">
        <f t="shared" si="172"/>
        <v>7652674.1799999997</v>
      </c>
      <c r="EE662" s="93">
        <f t="shared" ref="EE662:EE674" si="367">DM662*DY662</f>
        <v>3046507.49</v>
      </c>
      <c r="EF662" s="93">
        <f t="shared" si="173"/>
        <v>2903962.74</v>
      </c>
      <c r="EG662" s="93">
        <f t="shared" si="173"/>
        <v>3014089.8</v>
      </c>
      <c r="EH662" s="95"/>
      <c r="EI662" s="95"/>
      <c r="EJ662" s="95"/>
      <c r="EK662" s="93">
        <f t="shared" ref="EK662:EK674" si="368">$F662*EH662</f>
        <v>0</v>
      </c>
      <c r="EL662" s="93">
        <f t="shared" ref="EL662:EL674" si="369">$G662*EI662</f>
        <v>0</v>
      </c>
      <c r="EM662" s="93">
        <f t="shared" ref="EM662:EM674" si="370">$H662*EJ662</f>
        <v>0</v>
      </c>
      <c r="EN662" s="93">
        <f t="shared" ref="EN662:EN674" si="371">$I662*EH662</f>
        <v>0</v>
      </c>
      <c r="EO662" s="93">
        <f t="shared" ref="EO662:EO674" si="372">$J662*EI662</f>
        <v>0</v>
      </c>
      <c r="EP662" s="93">
        <f t="shared" ref="EP662:EP674" si="373">$K662*EJ662</f>
        <v>0</v>
      </c>
      <c r="EQ662" s="93">
        <f t="shared" ref="EQ662:EQ674" si="374">$F662*EQ$694</f>
        <v>0</v>
      </c>
      <c r="ER662" s="93">
        <f t="shared" ref="ER662:ER674" si="375">$G662*ER$694</f>
        <v>0</v>
      </c>
      <c r="ES662" s="93">
        <f t="shared" ref="ES662:ES674" si="376">$H662*ES$694</f>
        <v>0</v>
      </c>
      <c r="ET662" s="93">
        <f t="shared" ref="ET662:ET674" si="377">$I662*ET$694</f>
        <v>0</v>
      </c>
      <c r="EU662" s="93">
        <f t="shared" ref="EU662:EU674" si="378">$J662*EU$694</f>
        <v>0</v>
      </c>
      <c r="EV662" s="93">
        <f t="shared" ref="EV662:EV674" si="379">$K662*EV$694</f>
        <v>0</v>
      </c>
      <c r="EW662" s="93">
        <f t="shared" ref="EW662:EW674" si="380">EH662*EQ662</f>
        <v>0</v>
      </c>
      <c r="EX662" s="93">
        <f t="shared" si="174"/>
        <v>0</v>
      </c>
      <c r="EY662" s="93">
        <f t="shared" si="174"/>
        <v>0</v>
      </c>
      <c r="EZ662" s="93">
        <f t="shared" ref="EZ662:EZ674" si="381">EH662*ET662</f>
        <v>0</v>
      </c>
      <c r="FA662" s="93">
        <f t="shared" si="175"/>
        <v>0</v>
      </c>
      <c r="FB662" s="93">
        <f t="shared" si="175"/>
        <v>0</v>
      </c>
      <c r="FC662" s="425">
        <v>94</v>
      </c>
      <c r="FD662" s="425">
        <v>94</v>
      </c>
      <c r="FE662" s="425">
        <v>94</v>
      </c>
      <c r="FF662" s="93">
        <f t="shared" ref="FF662:FF674" si="382">$F662*FC662</f>
        <v>6147412</v>
      </c>
      <c r="FG662" s="93">
        <f t="shared" ref="FG662:FG674" si="383">$G662*FD662</f>
        <v>6400836</v>
      </c>
      <c r="FH662" s="93">
        <f t="shared" ref="FH662:FH674" si="384">$H662*FE662</f>
        <v>6667044</v>
      </c>
      <c r="FI662" s="93">
        <f t="shared" ref="FI662:FI674" si="385">$I662*FC662</f>
        <v>4631906.4000000004</v>
      </c>
      <c r="FJ662" s="93">
        <f t="shared" ref="FJ662:FJ674" si="386">$J662*FD662</f>
        <v>4724120.4000000004</v>
      </c>
      <c r="FK662" s="93">
        <f t="shared" ref="FK662:FK674" si="387">$K662*FE662</f>
        <v>4813326.4000000004</v>
      </c>
      <c r="FL662" s="93">
        <f t="shared" ref="FL662:FL674" si="388">$F662*FL$694</f>
        <v>59097.56</v>
      </c>
      <c r="FM662" s="93">
        <f t="shared" ref="FM662:FM674" si="389">$G662*FM$694</f>
        <v>61328.47</v>
      </c>
      <c r="FN662" s="93">
        <f t="shared" ref="FN662:FN674" si="390">$H662*FN$694</f>
        <v>63656.28</v>
      </c>
      <c r="FO662" s="93">
        <f t="shared" ref="FO662:FO674" si="391">$I662*FO$694</f>
        <v>22762.65</v>
      </c>
      <c r="FP662" s="93">
        <f t="shared" ref="FP662:FP674" si="392">$J662*FP$694</f>
        <v>22229.01</v>
      </c>
      <c r="FQ662" s="93">
        <f t="shared" ref="FQ662:FQ674" si="393">$K662*FQ$694</f>
        <v>23005.09</v>
      </c>
      <c r="FR662" s="93">
        <f t="shared" ref="FR662:FR674" si="394">FC662*FL662</f>
        <v>5555170.6399999997</v>
      </c>
      <c r="FS662" s="93">
        <f t="shared" si="176"/>
        <v>5764876.1799999997</v>
      </c>
      <c r="FT662" s="93">
        <f t="shared" si="176"/>
        <v>5983690.3200000003</v>
      </c>
      <c r="FU662" s="93">
        <f t="shared" ref="FU662:FU674" si="395">FC662*FO662</f>
        <v>2139689.1</v>
      </c>
      <c r="FV662" s="93">
        <f t="shared" si="177"/>
        <v>2089526.94</v>
      </c>
      <c r="FW662" s="93">
        <f t="shared" si="177"/>
        <v>2162478.46</v>
      </c>
      <c r="FX662" s="95">
        <f>119-119</f>
        <v>0</v>
      </c>
      <c r="FY662" s="95">
        <f>119-119</f>
        <v>0</v>
      </c>
      <c r="FZ662" s="95">
        <f>119-119</f>
        <v>0</v>
      </c>
      <c r="GA662" s="93">
        <f t="shared" ref="GA662:GA674" si="396">$F662*FX662</f>
        <v>0</v>
      </c>
      <c r="GB662" s="93">
        <f t="shared" ref="GB662:GB674" si="397">$G662*FY662</f>
        <v>0</v>
      </c>
      <c r="GC662" s="93">
        <f t="shared" ref="GC662:GC674" si="398">$H662*FZ662</f>
        <v>0</v>
      </c>
      <c r="GD662" s="93">
        <f t="shared" ref="GD662:GD674" si="399">$I662*FX662</f>
        <v>0</v>
      </c>
      <c r="GE662" s="93">
        <f t="shared" ref="GE662:GE674" si="400">$J662*FY662</f>
        <v>0</v>
      </c>
      <c r="GF662" s="93">
        <f t="shared" ref="GF662:GF674" si="401">$K662*FZ662</f>
        <v>0</v>
      </c>
      <c r="GG662" s="93">
        <f t="shared" ref="GG662:GG674" si="402">$F662*GG$694</f>
        <v>0</v>
      </c>
      <c r="GH662" s="93">
        <f t="shared" ref="GH662:GH674" si="403">$G662*GH$694</f>
        <v>0</v>
      </c>
      <c r="GI662" s="93">
        <f t="shared" ref="GI662:GI674" si="404">$H662*GI$694</f>
        <v>0</v>
      </c>
      <c r="GJ662" s="93">
        <f t="shared" ref="GJ662:GJ674" si="405">$I662*GJ$694</f>
        <v>0</v>
      </c>
      <c r="GK662" s="93">
        <f t="shared" ref="GK662:GK674" si="406">$J662*GK$694</f>
        <v>0</v>
      </c>
      <c r="GL662" s="93">
        <f t="shared" ref="GL662:GL674" si="407">$K662*GL$694</f>
        <v>0</v>
      </c>
      <c r="GM662" s="93">
        <f t="shared" ref="GM662:GM674" si="408">FX662*GG662</f>
        <v>0</v>
      </c>
      <c r="GN662" s="93">
        <f t="shared" si="178"/>
        <v>0</v>
      </c>
      <c r="GO662" s="93">
        <f t="shared" si="178"/>
        <v>0</v>
      </c>
      <c r="GP662" s="93">
        <f t="shared" ref="GP662:GP674" si="409">FX662*GJ662</f>
        <v>0</v>
      </c>
      <c r="GQ662" s="93">
        <f t="shared" si="179"/>
        <v>0</v>
      </c>
      <c r="GR662" s="93">
        <f t="shared" si="179"/>
        <v>0</v>
      </c>
      <c r="GS662" s="425">
        <v>130</v>
      </c>
      <c r="GT662" s="425">
        <v>130</v>
      </c>
      <c r="GU662" s="425">
        <v>130</v>
      </c>
      <c r="GV662" s="93">
        <f t="shared" ref="GV662:GV674" si="410">$F662*GS662</f>
        <v>8501740</v>
      </c>
      <c r="GW662" s="93">
        <f t="shared" ref="GW662:GW674" si="411">$G662*GT662</f>
        <v>8852220</v>
      </c>
      <c r="GX662" s="93">
        <f t="shared" ref="GX662:GX674" si="412">$H662*GU662</f>
        <v>9220380</v>
      </c>
      <c r="GY662" s="93">
        <f t="shared" ref="GY662:GY674" si="413">$I662*GS662</f>
        <v>6405828</v>
      </c>
      <c r="GZ662" s="93">
        <f t="shared" ref="GZ662:GZ674" si="414">$J662*GT662</f>
        <v>6533358</v>
      </c>
      <c r="HA662" s="93">
        <f t="shared" ref="HA662:HA674" si="415">$K662*GU662</f>
        <v>6656728</v>
      </c>
      <c r="HB662" s="93">
        <f t="shared" ref="HB662:HB674" si="416">$F662*HB$694</f>
        <v>63397.69</v>
      </c>
      <c r="HC662" s="93">
        <f t="shared" ref="HC662:HC674" si="417">$G662*HC$694</f>
        <v>65507.69</v>
      </c>
      <c r="HD662" s="93">
        <f t="shared" ref="HD662:HD674" si="418">$H662*HD$694</f>
        <v>67735.38</v>
      </c>
      <c r="HE662" s="93">
        <f t="shared" ref="HE662:HE674" si="419">$I662*HE$694</f>
        <v>23577.86</v>
      </c>
      <c r="HF662" s="93">
        <f t="shared" ref="HF662:HF674" si="420">$J662*HF$694</f>
        <v>22944.18</v>
      </c>
      <c r="HG662" s="93">
        <f t="shared" ref="HG662:HG674" si="421">$K662*HG$694</f>
        <v>23782.83</v>
      </c>
      <c r="HH662" s="93">
        <f t="shared" ref="HH662:HH674" si="422">GS662*HB662</f>
        <v>8241699.7000000002</v>
      </c>
      <c r="HI662" s="93">
        <f t="shared" si="180"/>
        <v>8515999.6999999993</v>
      </c>
      <c r="HJ662" s="93">
        <f t="shared" si="180"/>
        <v>8805599.4000000004</v>
      </c>
      <c r="HK662" s="93">
        <f t="shared" ref="HK662:HK674" si="423">GS662*HE662</f>
        <v>3065121.8</v>
      </c>
      <c r="HL662" s="93">
        <f t="shared" si="181"/>
        <v>2982743.4</v>
      </c>
      <c r="HM662" s="93">
        <f t="shared" si="181"/>
        <v>3091767.9</v>
      </c>
      <c r="HN662" s="425">
        <v>217</v>
      </c>
      <c r="HO662" s="425">
        <v>217</v>
      </c>
      <c r="HP662" s="425">
        <v>217</v>
      </c>
      <c r="HQ662" s="93">
        <f t="shared" ref="HQ662:HQ674" si="424">$F662*HN662</f>
        <v>14191366</v>
      </c>
      <c r="HR662" s="93">
        <f t="shared" ref="HR662:HR674" si="425">$G662*HO662</f>
        <v>14776398</v>
      </c>
      <c r="HS662" s="93">
        <f t="shared" ref="HS662:HS674" si="426">$H662*HP662</f>
        <v>15390942</v>
      </c>
      <c r="HT662" s="93">
        <f t="shared" ref="HT662:HT674" si="427">$I662*HN662</f>
        <v>10692805.199999999</v>
      </c>
      <c r="HU662" s="93">
        <f t="shared" ref="HU662:HU674" si="428">$J662*HO662</f>
        <v>10905682.199999999</v>
      </c>
      <c r="HV662" s="93">
        <f t="shared" ref="HV662:HV674" si="429">$K662*HP662</f>
        <v>11111615.199999999</v>
      </c>
      <c r="HW662" s="93">
        <f t="shared" ref="HW662:HW674" si="430">$F662*HW$694</f>
        <v>60443.55</v>
      </c>
      <c r="HX662" s="93">
        <f t="shared" ref="HX662:HX674" si="431">$G662*HX$694</f>
        <v>63188.79</v>
      </c>
      <c r="HY662" s="93">
        <f t="shared" ref="HY662:HY674" si="432">$H662*HY$694</f>
        <v>66016.58</v>
      </c>
      <c r="HZ662" s="93">
        <f t="shared" ref="HZ662:HZ674" si="433">$I662*HZ$694</f>
        <v>27385.39</v>
      </c>
      <c r="IA662" s="93">
        <f t="shared" ref="IA662:IA674" si="434">$J662*IA$694</f>
        <v>26799.47</v>
      </c>
      <c r="IB662" s="93">
        <f t="shared" ref="IB662:IB674" si="435">$K662*IB$694</f>
        <v>27664.6</v>
      </c>
      <c r="IC662" s="93">
        <f t="shared" ref="IC662:IC674" si="436">HN662*HW662</f>
        <v>13116250.35</v>
      </c>
      <c r="ID662" s="93">
        <f t="shared" si="182"/>
        <v>13711967.43</v>
      </c>
      <c r="IE662" s="93">
        <f t="shared" si="182"/>
        <v>14325597.859999999</v>
      </c>
      <c r="IF662" s="93">
        <f t="shared" ref="IF662:IF674" si="437">HN662*HZ662</f>
        <v>5942629.6299999999</v>
      </c>
      <c r="IG662" s="93">
        <f t="shared" si="183"/>
        <v>5815484.9900000002</v>
      </c>
      <c r="IH662" s="93">
        <f t="shared" si="183"/>
        <v>6003218.2000000002</v>
      </c>
      <c r="II662" s="425">
        <v>148</v>
      </c>
      <c r="IJ662" s="425">
        <v>148</v>
      </c>
      <c r="IK662" s="425">
        <v>148</v>
      </c>
      <c r="IL662" s="93">
        <f t="shared" ref="IL662:IL674" si="438">$F662*II662</f>
        <v>9678904</v>
      </c>
      <c r="IM662" s="93">
        <f t="shared" ref="IM662:IM674" si="439">$G662*IJ662</f>
        <v>10077912</v>
      </c>
      <c r="IN662" s="93">
        <f t="shared" ref="IN662:IN674" si="440">$H662*IK662</f>
        <v>10497048</v>
      </c>
      <c r="IO662" s="93">
        <f t="shared" ref="IO662:IO674" si="441">$I662*II662</f>
        <v>7292788.7999999998</v>
      </c>
      <c r="IP662" s="93">
        <f t="shared" ref="IP662:IP674" si="442">$J662*IJ662</f>
        <v>7437976.7999999998</v>
      </c>
      <c r="IQ662" s="93">
        <f t="shared" ref="IQ662:IQ674" si="443">$K662*IK662</f>
        <v>7578428.7999999998</v>
      </c>
      <c r="IR662" s="93">
        <f t="shared" ref="IR662:IR674" si="444">$F662*IR$694</f>
        <v>63791.42</v>
      </c>
      <c r="IS662" s="93">
        <f t="shared" ref="IS662:IS674" si="445">$G662*IS$694</f>
        <v>66370.98</v>
      </c>
      <c r="IT662" s="93">
        <f t="shared" ref="IT662:IT674" si="446">$H662*IT$694</f>
        <v>69050.61</v>
      </c>
      <c r="IU662" s="93">
        <f t="shared" ref="IU662:IU674" si="447">$I662*IU$694</f>
        <v>24903.64</v>
      </c>
      <c r="IV662" s="93">
        <f t="shared" ref="IV662:IV674" si="448">$J662*IV$694</f>
        <v>25001.02</v>
      </c>
      <c r="IW662" s="93">
        <f t="shared" ref="IW662:IW674" si="449">$K662*IW$694</f>
        <v>25858.39</v>
      </c>
      <c r="IX662" s="93">
        <f t="shared" ref="IX662:IX674" si="450">II662*IR662</f>
        <v>9441130.1600000001</v>
      </c>
      <c r="IY662" s="93">
        <f t="shared" si="184"/>
        <v>9822905.0399999991</v>
      </c>
      <c r="IZ662" s="93">
        <f t="shared" si="184"/>
        <v>10219490.279999999</v>
      </c>
      <c r="JA662" s="93">
        <f t="shared" ref="JA662:JA674" si="451">II662*IU662</f>
        <v>3685738.72</v>
      </c>
      <c r="JB662" s="93">
        <f t="shared" si="185"/>
        <v>3700150.96</v>
      </c>
      <c r="JC662" s="93">
        <f t="shared" si="185"/>
        <v>3827041.72</v>
      </c>
      <c r="JD662" s="447"/>
      <c r="JE662" s="447"/>
      <c r="JF662" s="447"/>
      <c r="JG662" s="93">
        <f t="shared" ref="JG662:JG674" si="452">$F662*JD662</f>
        <v>0</v>
      </c>
      <c r="JH662" s="93">
        <f t="shared" ref="JH662:JH674" si="453">$G662*JE662</f>
        <v>0</v>
      </c>
      <c r="JI662" s="93">
        <f t="shared" ref="JI662:JI674" si="454">$H662*JF662</f>
        <v>0</v>
      </c>
      <c r="JJ662" s="93">
        <f t="shared" ref="JJ662:JJ674" si="455">$I662*JD662</f>
        <v>0</v>
      </c>
      <c r="JK662" s="93">
        <f t="shared" ref="JK662:JK674" si="456">$J662*JE662</f>
        <v>0</v>
      </c>
      <c r="JL662" s="93">
        <f t="shared" ref="JL662:JL674" si="457">$K662*JF662</f>
        <v>0</v>
      </c>
      <c r="JM662" s="93">
        <f t="shared" ref="JM662:JM674" si="458">$F662*JM$694</f>
        <v>52121.62</v>
      </c>
      <c r="JN662" s="93">
        <f t="shared" ref="JN662:JN674" si="459">$G662*JN$694</f>
        <v>54084.08</v>
      </c>
      <c r="JO662" s="93">
        <f t="shared" ref="JO662:JO674" si="460">$H662*JO$694</f>
        <v>56133.599999999999</v>
      </c>
      <c r="JP662" s="93">
        <f t="shared" ref="JP662:JP674" si="461">$I662*JP$694</f>
        <v>33443.79</v>
      </c>
      <c r="JQ662" s="93">
        <f t="shared" ref="JQ662:JQ674" si="462">$J662*JQ$694</f>
        <v>33523.480000000003</v>
      </c>
      <c r="JR662" s="93">
        <f t="shared" ref="JR662:JR674" si="463">$K662*JR$694</f>
        <v>34636.99</v>
      </c>
      <c r="JS662" s="93">
        <f t="shared" ref="JS662:JS674" si="464">JD662*JM662</f>
        <v>0</v>
      </c>
      <c r="JT662" s="93">
        <f t="shared" si="186"/>
        <v>0</v>
      </c>
      <c r="JU662" s="93">
        <f t="shared" si="186"/>
        <v>0</v>
      </c>
      <c r="JV662" s="93">
        <f t="shared" ref="JV662:JV674" si="465">JD662*JP662</f>
        <v>0</v>
      </c>
      <c r="JW662" s="93">
        <f t="shared" si="187"/>
        <v>0</v>
      </c>
      <c r="JX662" s="93">
        <f t="shared" si="187"/>
        <v>0</v>
      </c>
      <c r="JY662" s="447">
        <v>174</v>
      </c>
      <c r="JZ662" s="447">
        <v>174</v>
      </c>
      <c r="KA662" s="447">
        <v>174</v>
      </c>
      <c r="KB662" s="93">
        <f t="shared" ref="KB662:KB674" si="466">$F662*JY662</f>
        <v>11379252</v>
      </c>
      <c r="KC662" s="93">
        <f t="shared" ref="KC662:KC674" si="467">$G662*JZ662</f>
        <v>11848356</v>
      </c>
      <c r="KD662" s="93">
        <f t="shared" ref="KD662:KD674" si="468">$H662*KA662</f>
        <v>12341124</v>
      </c>
      <c r="KE662" s="93">
        <f t="shared" ref="KE662:KE674" si="469">$I662*JY662</f>
        <v>8573954.4000000004</v>
      </c>
      <c r="KF662" s="93">
        <f t="shared" ref="KF662:KF674" si="470">$J662*JZ662</f>
        <v>8744648.4000000004</v>
      </c>
      <c r="KG662" s="93">
        <f t="shared" ref="KG662:KG674" si="471">$K662*KA662</f>
        <v>8909774.4000000004</v>
      </c>
      <c r="KH662" s="93">
        <f t="shared" ref="KH662:KH674" si="472">$F662*KH$694</f>
        <v>65141</v>
      </c>
      <c r="KI662" s="93">
        <f t="shared" ref="KI662:KI674" si="473">$G662*KI$694</f>
        <v>68562.009999999995</v>
      </c>
      <c r="KJ662" s="93">
        <f t="shared" ref="KJ662:KJ674" si="474">$H662*KJ$694</f>
        <v>72054.679999999993</v>
      </c>
      <c r="KK662" s="93">
        <f t="shared" ref="KK662:KK674" si="475">$I662*KK$694</f>
        <v>26790.74</v>
      </c>
      <c r="KL662" s="93">
        <f t="shared" ref="KL662:KL674" si="476">$J662*KL$694</f>
        <v>26675.7</v>
      </c>
      <c r="KM662" s="93">
        <f t="shared" ref="KM662:KM674" si="477">$K662*KM$694</f>
        <v>27575.46</v>
      </c>
      <c r="KN662" s="93">
        <f t="shared" ref="KN662:KN674" si="478">JY662*KH662</f>
        <v>11334534</v>
      </c>
      <c r="KO662" s="93">
        <f t="shared" si="188"/>
        <v>11929789.74</v>
      </c>
      <c r="KP662" s="93">
        <f t="shared" si="188"/>
        <v>12537514.32</v>
      </c>
      <c r="KQ662" s="93">
        <f t="shared" ref="KQ662:KQ674" si="479">JY662*KK662</f>
        <v>4661588.76</v>
      </c>
      <c r="KR662" s="93">
        <f t="shared" si="189"/>
        <v>4641571.8</v>
      </c>
      <c r="KS662" s="93">
        <f t="shared" si="189"/>
        <v>4798130.04</v>
      </c>
      <c r="KT662" s="425">
        <v>189</v>
      </c>
      <c r="KU662" s="425">
        <v>189</v>
      </c>
      <c r="KV662" s="425">
        <v>189</v>
      </c>
      <c r="KW662" s="93">
        <f t="shared" ref="KW662:KW674" si="480">$F662*KT662</f>
        <v>12360222</v>
      </c>
      <c r="KX662" s="93">
        <f t="shared" ref="KX662:KX674" si="481">$G662*KU662</f>
        <v>12869766</v>
      </c>
      <c r="KY662" s="93">
        <f t="shared" ref="KY662:KY674" si="482">$H662*KV662</f>
        <v>13405014</v>
      </c>
      <c r="KZ662" s="93">
        <f t="shared" ref="KZ662:KZ674" si="483">$I662*KT662</f>
        <v>9313088.4000000004</v>
      </c>
      <c r="LA662" s="93">
        <f t="shared" ref="LA662:LA674" si="484">$J662*KU662</f>
        <v>9498497.4000000004</v>
      </c>
      <c r="LB662" s="93">
        <f t="shared" ref="LB662:LB674" si="485">$K662*KV662</f>
        <v>9677858.4000000004</v>
      </c>
      <c r="LC662" s="93">
        <f t="shared" ref="LC662:LC674" si="486">$F662*LC$694</f>
        <v>64567.81</v>
      </c>
      <c r="LD662" s="93">
        <f t="shared" ref="LD662:LD674" si="487">$G662*LD$694</f>
        <v>67967.240000000005</v>
      </c>
      <c r="LE662" s="93">
        <f t="shared" ref="LE662:LE674" si="488">$H662*LE$694</f>
        <v>71437.100000000006</v>
      </c>
      <c r="LF662" s="93">
        <f t="shared" ref="LF662:LF674" si="489">$I662*LF$694</f>
        <v>26193.38</v>
      </c>
      <c r="LG662" s="93">
        <f t="shared" ref="LG662:LG674" si="490">$J662*LG$694</f>
        <v>25984.880000000001</v>
      </c>
      <c r="LH662" s="93">
        <f t="shared" ref="LH662:LH674" si="491">$K662*LH$694</f>
        <v>26925.759999999998</v>
      </c>
      <c r="LI662" s="93">
        <f t="shared" ref="LI662:LI674" si="492">KT662*LC662</f>
        <v>12203316.09</v>
      </c>
      <c r="LJ662" s="93">
        <f t="shared" si="190"/>
        <v>12845808.359999999</v>
      </c>
      <c r="LK662" s="93">
        <f t="shared" si="190"/>
        <v>13501611.9</v>
      </c>
      <c r="LL662" s="93">
        <f t="shared" ref="LL662:LL674" si="493">KT662*LF662</f>
        <v>4950548.82</v>
      </c>
      <c r="LM662" s="93">
        <f t="shared" si="191"/>
        <v>4911142.32</v>
      </c>
      <c r="LN662" s="93">
        <f t="shared" si="191"/>
        <v>5088968.6399999997</v>
      </c>
      <c r="LO662" s="447">
        <v>12</v>
      </c>
      <c r="LP662" s="447">
        <v>12</v>
      </c>
      <c r="LQ662" s="447">
        <v>12</v>
      </c>
      <c r="LR662" s="93">
        <f t="shared" ref="LR662:LR674" si="494">$F662*LO662</f>
        <v>784776</v>
      </c>
      <c r="LS662" s="93">
        <f t="shared" ref="LS662:LS674" si="495">$G662*LP662</f>
        <v>817128</v>
      </c>
      <c r="LT662" s="93">
        <f t="shared" ref="LT662:LT674" si="496">$H662*LQ662</f>
        <v>851112</v>
      </c>
      <c r="LU662" s="93">
        <f t="shared" ref="LU662:LU674" si="497">$I662*LO662</f>
        <v>591307.19999999995</v>
      </c>
      <c r="LV662" s="93">
        <f t="shared" ref="LV662:LV674" si="498">$J662*LP662</f>
        <v>603079.19999999995</v>
      </c>
      <c r="LW662" s="93">
        <f t="shared" ref="LW662:LW674" si="499">$K662*LQ662</f>
        <v>614467.19999999995</v>
      </c>
      <c r="LX662" s="93">
        <f t="shared" ref="LX662:LX674" si="500">$F662*LX$694</f>
        <v>62286.25</v>
      </c>
      <c r="LY662" s="93">
        <f t="shared" ref="LY662:LY674" si="501">$G662*LY$694</f>
        <v>64719.03</v>
      </c>
      <c r="LZ662" s="93">
        <f t="shared" ref="LZ662:LZ674" si="502">$H662*LZ$694</f>
        <v>67248.83</v>
      </c>
      <c r="MA662" s="93">
        <f t="shared" ref="MA662:MA674" si="503">$I662*MA$694</f>
        <v>28649.96</v>
      </c>
      <c r="MB662" s="93">
        <f t="shared" ref="MB662:MB674" si="504">$J662*MB$694</f>
        <v>27770.46</v>
      </c>
      <c r="MC662" s="93">
        <f t="shared" ref="MC662:MC674" si="505">$K662*MC$694</f>
        <v>28795.65</v>
      </c>
      <c r="MD662" s="93">
        <f t="shared" ref="MD662:MD674" si="506">LO662*LX662</f>
        <v>747435</v>
      </c>
      <c r="ME662" s="93">
        <f t="shared" si="192"/>
        <v>776628.36</v>
      </c>
      <c r="MF662" s="93">
        <f t="shared" si="192"/>
        <v>806985.96</v>
      </c>
      <c r="MG662" s="93">
        <f t="shared" ref="MG662:MG674" si="507">LO662*MA662</f>
        <v>343799.52</v>
      </c>
      <c r="MH662" s="93">
        <f t="shared" si="193"/>
        <v>333245.52</v>
      </c>
      <c r="MI662" s="93">
        <f t="shared" si="193"/>
        <v>345547.8</v>
      </c>
      <c r="MJ662" s="425">
        <v>147</v>
      </c>
      <c r="MK662" s="425">
        <v>147</v>
      </c>
      <c r="ML662" s="425">
        <v>147</v>
      </c>
      <c r="MM662" s="93">
        <f t="shared" ref="MM662:MM674" si="508">$F662*MJ662</f>
        <v>9613506</v>
      </c>
      <c r="MN662" s="93">
        <f t="shared" ref="MN662:MN674" si="509">$G662*MK662</f>
        <v>10009818</v>
      </c>
      <c r="MO662" s="93">
        <f t="shared" ref="MO662:MO674" si="510">$H662*ML662</f>
        <v>10426122</v>
      </c>
      <c r="MP662" s="93">
        <f t="shared" ref="MP662:MP674" si="511">$I662*MJ662</f>
        <v>7243513.2000000002</v>
      </c>
      <c r="MQ662" s="93">
        <f t="shared" ref="MQ662:MQ674" si="512">$J662*MK662</f>
        <v>7387720.2000000002</v>
      </c>
      <c r="MR662" s="93">
        <f t="shared" ref="MR662:MR674" si="513">$K662*ML662</f>
        <v>7527223.2000000002</v>
      </c>
      <c r="MS662" s="93">
        <f t="shared" ref="MS662:MS674" si="514">$F662*MS$694</f>
        <v>62397.66</v>
      </c>
      <c r="MT662" s="93">
        <f t="shared" ref="MT662:MT674" si="515">$G662*MT$694</f>
        <v>64861.98</v>
      </c>
      <c r="MU662" s="93">
        <f t="shared" ref="MU662:MU674" si="516">$H662*MU$694</f>
        <v>67424.11</v>
      </c>
      <c r="MV662" s="93">
        <f t="shared" ref="MV662:MV674" si="517">$I662*MV$694</f>
        <v>29625.55</v>
      </c>
      <c r="MW662" s="93">
        <f t="shared" ref="MW662:MW674" si="518">$J662*MW$694</f>
        <v>30225.46</v>
      </c>
      <c r="MX662" s="93">
        <f t="shared" ref="MX662:MX674" si="519">$K662*MX$694</f>
        <v>31252.240000000002</v>
      </c>
      <c r="MY662" s="93">
        <f t="shared" ref="MY662:MY674" si="520">MJ662*MS662</f>
        <v>9172456.0199999996</v>
      </c>
      <c r="MZ662" s="93">
        <f t="shared" si="194"/>
        <v>9534711.0600000005</v>
      </c>
      <c r="NA662" s="93">
        <f t="shared" si="194"/>
        <v>9911344.1699999999</v>
      </c>
      <c r="NB662" s="93">
        <f t="shared" ref="NB662:NB674" si="521">MJ662*MV662</f>
        <v>4354955.8499999996</v>
      </c>
      <c r="NC662" s="93">
        <f t="shared" si="195"/>
        <v>4443142.62</v>
      </c>
      <c r="ND662" s="93">
        <f t="shared" si="195"/>
        <v>4594079.28</v>
      </c>
      <c r="NE662" s="425">
        <v>279</v>
      </c>
      <c r="NF662" s="425">
        <v>279</v>
      </c>
      <c r="NG662" s="425">
        <v>279</v>
      </c>
      <c r="NH662" s="93">
        <f t="shared" ref="NH662:NH674" si="522">$F662*NE662</f>
        <v>18246042</v>
      </c>
      <c r="NI662" s="93">
        <f t="shared" ref="NI662:NI674" si="523">$G662*NF662</f>
        <v>18998226</v>
      </c>
      <c r="NJ662" s="93">
        <f t="shared" ref="NJ662:NJ674" si="524">$H662*NG662</f>
        <v>19788354</v>
      </c>
      <c r="NK662" s="93">
        <f t="shared" ref="NK662:NK674" si="525">$I662*NE662</f>
        <v>13747892.4</v>
      </c>
      <c r="NL662" s="93">
        <f t="shared" ref="NL662:NL674" si="526">$J662*NF662</f>
        <v>14021591.4</v>
      </c>
      <c r="NM662" s="93">
        <f t="shared" ref="NM662:NM674" si="527">$K662*NG662</f>
        <v>14286362.4</v>
      </c>
      <c r="NN662" s="93">
        <f t="shared" ref="NN662:NN674" si="528">$F662*NN$694</f>
        <v>62440.45</v>
      </c>
      <c r="NO662" s="93">
        <f t="shared" ref="NO662:NO674" si="529">$G662*NO$694</f>
        <v>64516.04</v>
      </c>
      <c r="NP662" s="93">
        <f t="shared" ref="NP662:NP674" si="530">$H662*NP$694</f>
        <v>66705.399999999994</v>
      </c>
      <c r="NQ662" s="93">
        <f t="shared" ref="NQ662:NQ674" si="531">$I662*NQ$694</f>
        <v>19395.919999999998</v>
      </c>
      <c r="NR662" s="93">
        <f t="shared" ref="NR662:NR674" si="532">$J662*NR$694</f>
        <v>19561.09</v>
      </c>
      <c r="NS662" s="93">
        <f t="shared" ref="NS662:NS674" si="533">$K662*NS$694</f>
        <v>20264.7</v>
      </c>
      <c r="NT662" s="93">
        <f t="shared" ref="NT662:NT674" si="534">NE662*NN662</f>
        <v>17420885.550000001</v>
      </c>
      <c r="NU662" s="93">
        <f t="shared" si="196"/>
        <v>17999975.16</v>
      </c>
      <c r="NV662" s="93">
        <f t="shared" si="196"/>
        <v>18610806.600000001</v>
      </c>
      <c r="NW662" s="93">
        <f t="shared" ref="NW662:NW674" si="535">NE662*NQ662</f>
        <v>5411461.6799999997</v>
      </c>
      <c r="NX662" s="93">
        <f t="shared" si="197"/>
        <v>5457544.1100000003</v>
      </c>
      <c r="NY662" s="93">
        <f t="shared" si="197"/>
        <v>5653851.2999999998</v>
      </c>
      <c r="NZ662" s="447">
        <v>131</v>
      </c>
      <c r="OA662" s="447">
        <v>131</v>
      </c>
      <c r="OB662" s="447">
        <v>131</v>
      </c>
      <c r="OC662" s="93">
        <f t="shared" ref="OC662:OC674" si="536">$F662*NZ662</f>
        <v>8567138</v>
      </c>
      <c r="OD662" s="93">
        <f t="shared" ref="OD662:OD674" si="537">$G662*OA662</f>
        <v>8920314</v>
      </c>
      <c r="OE662" s="93">
        <f t="shared" ref="OE662:OE674" si="538">$H662*OB662</f>
        <v>9291306</v>
      </c>
      <c r="OF662" s="93">
        <f t="shared" ref="OF662:OF674" si="539">$I662*NZ662</f>
        <v>6455103.5999999996</v>
      </c>
      <c r="OG662" s="93">
        <f t="shared" ref="OG662:OG674" si="540">$J662*OA662</f>
        <v>6583614.5999999996</v>
      </c>
      <c r="OH662" s="93">
        <f t="shared" ref="OH662:OH674" si="541">$K662*OB662</f>
        <v>6707933.5999999996</v>
      </c>
      <c r="OI662" s="93">
        <f t="shared" ref="OI662:OI674" si="542">$F662*OI$694</f>
        <v>62021</v>
      </c>
      <c r="OJ662" s="93">
        <f t="shared" ref="OJ662:OJ674" si="543">$G662*OJ$694</f>
        <v>64342.59</v>
      </c>
      <c r="OK662" s="93">
        <f t="shared" ref="OK662:OK674" si="544">$H662*OK$694</f>
        <v>66766.649999999994</v>
      </c>
      <c r="OL662" s="93">
        <f t="shared" ref="OL662:OL674" si="545">$I662*OL$694</f>
        <v>26534.31</v>
      </c>
      <c r="OM662" s="93">
        <f t="shared" ref="OM662:OM674" si="546">$J662*OM$694</f>
        <v>26463.919999999998</v>
      </c>
      <c r="ON662" s="93">
        <f t="shared" ref="ON662:ON674" si="547">$K662*ON$694</f>
        <v>27421.21</v>
      </c>
      <c r="OO662" s="93">
        <f t="shared" ref="OO662:OO674" si="548">NZ662*OI662</f>
        <v>8124751</v>
      </c>
      <c r="OP662" s="93">
        <f t="shared" si="198"/>
        <v>8428879.2899999991</v>
      </c>
      <c r="OQ662" s="93">
        <f t="shared" si="198"/>
        <v>8746431.1500000004</v>
      </c>
      <c r="OR662" s="93">
        <f t="shared" ref="OR662:OR674" si="549">NZ662*OL662</f>
        <v>3475994.61</v>
      </c>
      <c r="OS662" s="93">
        <f t="shared" si="199"/>
        <v>3466773.52</v>
      </c>
      <c r="OT662" s="93">
        <f t="shared" si="199"/>
        <v>3592178.51</v>
      </c>
      <c r="OU662" s="448"/>
      <c r="OV662" s="447"/>
      <c r="OW662" s="447"/>
      <c r="OX662" s="93">
        <f t="shared" ref="OX662:OX674" si="550">$F662*OU662</f>
        <v>0</v>
      </c>
      <c r="OY662" s="93">
        <f t="shared" ref="OY662:OY674" si="551">$G662*OV662</f>
        <v>0</v>
      </c>
      <c r="OZ662" s="93">
        <f t="shared" ref="OZ662:OZ674" si="552">$H662*OW662</f>
        <v>0</v>
      </c>
      <c r="PA662" s="93">
        <f t="shared" ref="PA662:PA674" si="553">$I662*OU662</f>
        <v>0</v>
      </c>
      <c r="PB662" s="93">
        <f t="shared" ref="PB662:PB674" si="554">$J662*OV662</f>
        <v>0</v>
      </c>
      <c r="PC662" s="93">
        <f t="shared" ref="PC662:PC674" si="555">$K662*OW662</f>
        <v>0</v>
      </c>
      <c r="PD662" s="93">
        <f t="shared" ref="PD662:PD674" si="556">$F662*PD$694</f>
        <v>52337.35</v>
      </c>
      <c r="PE662" s="93">
        <f t="shared" ref="PE662:PE674" si="557">$G662*PE$694</f>
        <v>54405.35</v>
      </c>
      <c r="PF662" s="93">
        <f t="shared" ref="PF662:PF674" si="558">$H662*PF$694</f>
        <v>56556.97</v>
      </c>
      <c r="PG662" s="93">
        <f t="shared" ref="PG662:PG674" si="559">$I662*PG$694</f>
        <v>24623.040000000001</v>
      </c>
      <c r="PH662" s="93">
        <f t="shared" ref="PH662:PH674" si="560">$J662*PH$694</f>
        <v>24314.69</v>
      </c>
      <c r="PI662" s="93">
        <f t="shared" ref="PI662:PI674" si="561">$K662*PI$694</f>
        <v>25066.93</v>
      </c>
      <c r="PJ662" s="93">
        <f t="shared" ref="PJ662:PJ674" si="562">OU662*PD662</f>
        <v>0</v>
      </c>
      <c r="PK662" s="93">
        <f t="shared" si="200"/>
        <v>0</v>
      </c>
      <c r="PL662" s="93">
        <f t="shared" si="200"/>
        <v>0</v>
      </c>
      <c r="PM662" s="93">
        <f t="shared" ref="PM662:PM674" si="563">OU662*PG662</f>
        <v>0</v>
      </c>
      <c r="PN662" s="93">
        <f t="shared" si="201"/>
        <v>0</v>
      </c>
      <c r="PO662" s="93">
        <f t="shared" si="201"/>
        <v>0</v>
      </c>
      <c r="PP662" s="447">
        <v>154</v>
      </c>
      <c r="PQ662" s="447">
        <v>154</v>
      </c>
      <c r="PR662" s="447">
        <v>154</v>
      </c>
      <c r="PS662" s="93">
        <f t="shared" ref="PS662:PS674" si="564">$F662*PP662</f>
        <v>10071292</v>
      </c>
      <c r="PT662" s="93">
        <f t="shared" ref="PT662:PT674" si="565">$G662*PQ662</f>
        <v>10486476</v>
      </c>
      <c r="PU662" s="93">
        <f t="shared" ref="PU662:PU674" si="566">$H662*PR662</f>
        <v>10922604</v>
      </c>
      <c r="PV662" s="93">
        <f t="shared" ref="PV662:PV674" si="567">$I662*PP662</f>
        <v>7588442.4000000004</v>
      </c>
      <c r="PW662" s="93">
        <f t="shared" ref="PW662:PW674" si="568">$J662*PQ662</f>
        <v>7739516.4000000004</v>
      </c>
      <c r="PX662" s="93">
        <f t="shared" ref="PX662:PX674" si="569">$K662*PR662</f>
        <v>7885662.4000000004</v>
      </c>
      <c r="PY662" s="93">
        <f t="shared" ref="PY662:PY674" si="570">$F662*PY$694</f>
        <v>64815.67</v>
      </c>
      <c r="PZ662" s="93">
        <f t="shared" ref="PZ662:PZ674" si="571">$G662*PZ$694</f>
        <v>68200.61</v>
      </c>
      <c r="QA662" s="93">
        <f t="shared" ref="QA662:QA674" si="572">$H662*QA$694</f>
        <v>71658.960000000006</v>
      </c>
      <c r="QB662" s="93">
        <f t="shared" ref="QB662:QB674" si="573">$I662*QB$694</f>
        <v>31198.44</v>
      </c>
      <c r="QC662" s="93">
        <f t="shared" ref="QC662:QC674" si="574">$J662*QC$694</f>
        <v>31803.26</v>
      </c>
      <c r="QD662" s="93">
        <f t="shared" ref="QD662:QD674" si="575">$K662*QD$694</f>
        <v>32934.51</v>
      </c>
      <c r="QE662" s="93">
        <f t="shared" ref="QE662:QE674" si="576">PP662*PY662</f>
        <v>9981613.1799999997</v>
      </c>
      <c r="QF662" s="93">
        <f t="shared" si="202"/>
        <v>10502893.939999999</v>
      </c>
      <c r="QG662" s="93">
        <f t="shared" si="202"/>
        <v>11035479.84</v>
      </c>
      <c r="QH662" s="93">
        <f t="shared" ref="QH662:QH674" si="577">PP662*QB662</f>
        <v>4804559.76</v>
      </c>
      <c r="QI662" s="93">
        <f t="shared" si="203"/>
        <v>4897702.04</v>
      </c>
      <c r="QJ662" s="93">
        <f t="shared" si="203"/>
        <v>5071914.54</v>
      </c>
      <c r="QK662" s="425">
        <v>257</v>
      </c>
      <c r="QL662" s="425">
        <v>257</v>
      </c>
      <c r="QM662" s="425">
        <v>257</v>
      </c>
      <c r="QN662" s="93">
        <f t="shared" ref="QN662:QN674" si="578">$F662*QK662</f>
        <v>16807286</v>
      </c>
      <c r="QO662" s="93">
        <f t="shared" ref="QO662:QO674" si="579">$G662*QL662</f>
        <v>17500158</v>
      </c>
      <c r="QP662" s="93">
        <f t="shared" ref="QP662:QP674" si="580">$H662*QM662</f>
        <v>18227982</v>
      </c>
      <c r="QQ662" s="93">
        <f t="shared" ref="QQ662:QQ674" si="581">$I662*QK662</f>
        <v>12663829.199999999</v>
      </c>
      <c r="QR662" s="93">
        <f t="shared" ref="QR662:QR674" si="582">$J662*QL662</f>
        <v>12915946.199999999</v>
      </c>
      <c r="QS662" s="93">
        <f t="shared" ref="QS662:QS674" si="583">$K662*QM662</f>
        <v>13159839.199999999</v>
      </c>
      <c r="QT662" s="93">
        <f t="shared" ref="QT662:QT674" si="584">$F662*QT$694</f>
        <v>63409.13</v>
      </c>
      <c r="QU662" s="93">
        <f t="shared" ref="QU662:QU674" si="585">$G662*QU$694</f>
        <v>65840.45</v>
      </c>
      <c r="QV662" s="93">
        <f t="shared" ref="QV662:QV674" si="586">$H662*QV$694</f>
        <v>68375.740000000005</v>
      </c>
      <c r="QW662" s="93">
        <f t="shared" ref="QW662:QW674" si="587">$I662*QW$694</f>
        <v>25677.33</v>
      </c>
      <c r="QX662" s="93">
        <f t="shared" ref="QX662:QX674" si="588">$J662*QX$694</f>
        <v>25374.84</v>
      </c>
      <c r="QY662" s="93">
        <f t="shared" ref="QY662:QY674" si="589">$K662*QY$694</f>
        <v>26225.14</v>
      </c>
      <c r="QZ662" s="93">
        <f t="shared" ref="QZ662:QZ674" si="590">QK662*QT662</f>
        <v>16296146.41</v>
      </c>
      <c r="RA662" s="93">
        <f t="shared" si="204"/>
        <v>16920995.649999999</v>
      </c>
      <c r="RB662" s="93">
        <f t="shared" si="204"/>
        <v>17572565.18</v>
      </c>
      <c r="RC662" s="93">
        <f t="shared" ref="RC662:RC674" si="591">QK662*QW662</f>
        <v>6599073.8099999996</v>
      </c>
      <c r="RD662" s="93">
        <f t="shared" si="205"/>
        <v>6521333.8799999999</v>
      </c>
      <c r="RE662" s="93">
        <f t="shared" si="205"/>
        <v>6739860.9800000004</v>
      </c>
      <c r="RF662" s="425">
        <v>364</v>
      </c>
      <c r="RG662" s="425">
        <v>364</v>
      </c>
      <c r="RH662" s="425">
        <v>364</v>
      </c>
      <c r="RI662" s="93">
        <f t="shared" ref="RI662:RI674" si="592">$F662*RF662</f>
        <v>23804872</v>
      </c>
      <c r="RJ662" s="93">
        <f t="shared" ref="RJ662:RJ674" si="593">$G662*RG662</f>
        <v>24786216</v>
      </c>
      <c r="RK662" s="93">
        <f t="shared" ref="RK662:RK674" si="594">$H662*RH662</f>
        <v>25817064</v>
      </c>
      <c r="RL662" s="93">
        <f t="shared" ref="RL662:RL674" si="595">$I662*RF662</f>
        <v>17936318.399999999</v>
      </c>
      <c r="RM662" s="93">
        <f t="shared" ref="RM662:RM674" si="596">$J662*RG662</f>
        <v>18293402.399999999</v>
      </c>
      <c r="RN662" s="93">
        <f t="shared" ref="RN662:RN674" si="597">$K662*RH662</f>
        <v>18638838.399999999</v>
      </c>
      <c r="RO662" s="93">
        <f t="shared" ref="RO662:RO674" si="598">$F662*RO$694</f>
        <v>62193.58</v>
      </c>
      <c r="RP662" s="93">
        <f t="shared" ref="RP662:RP674" si="599">$G662*RP$694</f>
        <v>64429.13</v>
      </c>
      <c r="RQ662" s="93">
        <f t="shared" ref="RQ662:RQ674" si="600">$H662*RQ$694</f>
        <v>66771.14</v>
      </c>
      <c r="RR662" s="93">
        <f t="shared" ref="RR662:RR674" si="601">$I662*RR$694</f>
        <v>17184.349999999999</v>
      </c>
      <c r="RS662" s="93">
        <f t="shared" ref="RS662:RS674" si="602">$J662*RS$694</f>
        <v>17002.86</v>
      </c>
      <c r="RT662" s="93">
        <f t="shared" ref="RT662:RT674" si="603">$K662*RT$694</f>
        <v>17583.259999999998</v>
      </c>
      <c r="RU662" s="93">
        <f t="shared" ref="RU662:RU674" si="604">RF662*RO662</f>
        <v>22638463.120000001</v>
      </c>
      <c r="RV662" s="93">
        <f t="shared" si="206"/>
        <v>23452203.32</v>
      </c>
      <c r="RW662" s="93">
        <f t="shared" si="206"/>
        <v>24304694.960000001</v>
      </c>
      <c r="RX662" s="93">
        <f t="shared" ref="RX662:RX674" si="605">RF662*RR662</f>
        <v>6255103.4000000004</v>
      </c>
      <c r="RY662" s="93">
        <f t="shared" si="207"/>
        <v>6189041.04</v>
      </c>
      <c r="RZ662" s="93">
        <f t="shared" si="207"/>
        <v>6400306.6399999997</v>
      </c>
      <c r="SA662" s="425">
        <v>123</v>
      </c>
      <c r="SB662" s="425">
        <v>123</v>
      </c>
      <c r="SC662" s="425">
        <v>123</v>
      </c>
      <c r="SD662" s="93">
        <f t="shared" ref="SD662:SD674" si="606">$F662*SA662</f>
        <v>8043954</v>
      </c>
      <c r="SE662" s="93">
        <f t="shared" ref="SE662:SE674" si="607">$G662*SB662</f>
        <v>8375562</v>
      </c>
      <c r="SF662" s="93">
        <f t="shared" ref="SF662:SF674" si="608">$H662*SC662</f>
        <v>8723898</v>
      </c>
      <c r="SG662" s="93">
        <f t="shared" ref="SG662:SG674" si="609">$I662*SA662</f>
        <v>6060898.7999999998</v>
      </c>
      <c r="SH662" s="93">
        <f t="shared" ref="SH662:SH674" si="610">$J662*SB662</f>
        <v>6181561.7999999998</v>
      </c>
      <c r="SI662" s="93">
        <f t="shared" ref="SI662:SI674" si="611">$K662*SC662</f>
        <v>6298288.7999999998</v>
      </c>
      <c r="SJ662" s="93">
        <f t="shared" ref="SJ662:SJ674" si="612">$F662*SJ$694</f>
        <v>64141.26</v>
      </c>
      <c r="SK662" s="93">
        <f t="shared" ref="SK662:SK674" si="613">$G662*SK$694</f>
        <v>66920.42</v>
      </c>
      <c r="SL662" s="93">
        <f t="shared" ref="SL662:SL674" si="614">$H662*SL$694</f>
        <v>69793.77</v>
      </c>
      <c r="SM662" s="93">
        <f t="shared" ref="SM662:SM674" si="615">$I662*SM$694</f>
        <v>28998.77</v>
      </c>
      <c r="SN662" s="93">
        <f t="shared" ref="SN662:SN674" si="616">$J662*SN$694</f>
        <v>29093.53</v>
      </c>
      <c r="SO662" s="93">
        <f t="shared" ref="SO662:SO674" si="617">$K662*SO$694</f>
        <v>30034.58</v>
      </c>
      <c r="SP662" s="93">
        <f t="shared" ref="SP662:SP674" si="618">SA662*SJ662</f>
        <v>7889374.9800000004</v>
      </c>
      <c r="SQ662" s="93">
        <f t="shared" si="208"/>
        <v>8231211.6600000001</v>
      </c>
      <c r="SR662" s="93">
        <f t="shared" si="208"/>
        <v>8584633.7100000009</v>
      </c>
      <c r="SS662" s="93">
        <f t="shared" ref="SS662:SS674" si="619">SA662*SM662</f>
        <v>3566848.71</v>
      </c>
      <c r="ST662" s="93">
        <f t="shared" si="209"/>
        <v>3578504.19</v>
      </c>
      <c r="SU662" s="93">
        <f t="shared" si="209"/>
        <v>3694253.34</v>
      </c>
      <c r="SV662" s="425">
        <v>94</v>
      </c>
      <c r="SW662" s="425">
        <v>94</v>
      </c>
      <c r="SX662" s="425">
        <v>94</v>
      </c>
      <c r="SY662" s="93">
        <f t="shared" ref="SY662:SY674" si="620">$F662*SV662</f>
        <v>6147412</v>
      </c>
      <c r="SZ662" s="93">
        <f t="shared" ref="SZ662:SZ674" si="621">$G662*SW662</f>
        <v>6400836</v>
      </c>
      <c r="TA662" s="93">
        <f t="shared" ref="TA662:TA674" si="622">$H662*SX662</f>
        <v>6667044</v>
      </c>
      <c r="TB662" s="93">
        <f t="shared" ref="TB662:TB674" si="623">$I662*SV662</f>
        <v>4631906.4000000004</v>
      </c>
      <c r="TC662" s="93">
        <f t="shared" ref="TC662:TC674" si="624">$J662*SW662</f>
        <v>4724120.4000000004</v>
      </c>
      <c r="TD662" s="93">
        <f t="shared" ref="TD662:TD674" si="625">$K662*SX662</f>
        <v>4813326.4000000004</v>
      </c>
      <c r="TE662" s="93">
        <f t="shared" ref="TE662:TE674" si="626">$F662*TE$694</f>
        <v>61829.88</v>
      </c>
      <c r="TF662" s="93">
        <f t="shared" ref="TF662:TF674" si="627">$G662*TF$694</f>
        <v>64081.3</v>
      </c>
      <c r="TG662" s="93">
        <f t="shared" ref="TG662:TG674" si="628">$H662*TG$694</f>
        <v>66436.53</v>
      </c>
      <c r="TH662" s="93">
        <f t="shared" ref="TH662:TH674" si="629">$I662*TH$694</f>
        <v>24770.23</v>
      </c>
      <c r="TI662" s="93">
        <f t="shared" ref="TI662:TI674" si="630">$J662*TI$694</f>
        <v>25255.63</v>
      </c>
      <c r="TJ662" s="93">
        <f t="shared" ref="TJ662:TJ674" si="631">$K662*TJ$694</f>
        <v>26096.58</v>
      </c>
      <c r="TK662" s="93">
        <f t="shared" ref="TK662:TK674" si="632">SV662*TE662</f>
        <v>5812008.7199999997</v>
      </c>
      <c r="TL662" s="93">
        <f t="shared" si="210"/>
        <v>6023642.2000000002</v>
      </c>
      <c r="TM662" s="93">
        <f t="shared" si="210"/>
        <v>6245033.8200000003</v>
      </c>
      <c r="TN662" s="93">
        <f t="shared" ref="TN662:TN674" si="633">SV662*TH662</f>
        <v>2328401.62</v>
      </c>
      <c r="TO662" s="93">
        <f t="shared" si="211"/>
        <v>2374029.2200000002</v>
      </c>
      <c r="TP662" s="93">
        <f t="shared" si="211"/>
        <v>2453078.52</v>
      </c>
      <c r="TQ662" s="425">
        <v>214</v>
      </c>
      <c r="TR662" s="425">
        <v>214</v>
      </c>
      <c r="TS662" s="425">
        <v>214</v>
      </c>
      <c r="TT662" s="93">
        <f t="shared" ref="TT662:TT674" si="634">$F662*TQ662</f>
        <v>13995172</v>
      </c>
      <c r="TU662" s="93">
        <f t="shared" ref="TU662:TU674" si="635">$G662*TR662</f>
        <v>14572116</v>
      </c>
      <c r="TV662" s="93">
        <f t="shared" ref="TV662:TV674" si="636">$H662*TS662</f>
        <v>15178164</v>
      </c>
      <c r="TW662" s="93">
        <f t="shared" ref="TW662:TW674" si="637">$I662*TQ662</f>
        <v>10544978.4</v>
      </c>
      <c r="TX662" s="93">
        <f t="shared" ref="TX662:TX674" si="638">$J662*TR662</f>
        <v>10754912.4</v>
      </c>
      <c r="TY662" s="93">
        <f t="shared" ref="TY662:TY674" si="639">$K662*TS662</f>
        <v>10957998.4</v>
      </c>
      <c r="TZ662" s="93">
        <f t="shared" ref="TZ662:TZ674" si="640">$F662*TZ$694</f>
        <v>62540.68</v>
      </c>
      <c r="UA662" s="93">
        <f t="shared" ref="UA662:UA674" si="641">$G662*UA$694</f>
        <v>65175.99</v>
      </c>
      <c r="UB662" s="93">
        <f t="shared" ref="UB662:UB674" si="642">$H662*UB$694</f>
        <v>67903.44</v>
      </c>
      <c r="UC662" s="93">
        <f t="shared" ref="UC662:UC674" si="643">$I662*UC$694</f>
        <v>28551.56</v>
      </c>
      <c r="UD662" s="93">
        <f t="shared" ref="UD662:UD674" si="644">$J662*UD$694</f>
        <v>28480.12</v>
      </c>
      <c r="UE662" s="93">
        <f t="shared" ref="UE662:UE674" si="645">$K662*UE$694</f>
        <v>29339.72</v>
      </c>
      <c r="UF662" s="93">
        <f t="shared" ref="UF662:UF674" si="646">TQ662*TZ662</f>
        <v>13383705.52</v>
      </c>
      <c r="UG662" s="93">
        <f t="shared" si="212"/>
        <v>13947661.859999999</v>
      </c>
      <c r="UH662" s="93">
        <f t="shared" si="212"/>
        <v>14531336.16</v>
      </c>
      <c r="UI662" s="93">
        <f t="shared" ref="UI662:UI674" si="647">TQ662*UC662</f>
        <v>6110033.8399999999</v>
      </c>
      <c r="UJ662" s="93">
        <f t="shared" si="213"/>
        <v>6094745.6799999997</v>
      </c>
      <c r="UK662" s="93">
        <f t="shared" si="213"/>
        <v>6278700.0800000001</v>
      </c>
      <c r="UL662" s="425">
        <v>124</v>
      </c>
      <c r="UM662" s="425">
        <v>124</v>
      </c>
      <c r="UN662" s="425">
        <v>124</v>
      </c>
      <c r="UO662" s="93">
        <f t="shared" ref="UO662:UO674" si="648">$F662*UL662</f>
        <v>8109352</v>
      </c>
      <c r="UP662" s="93">
        <f t="shared" ref="UP662:UP674" si="649">$G662*UM662</f>
        <v>8443656</v>
      </c>
      <c r="UQ662" s="93">
        <f t="shared" ref="UQ662:UQ674" si="650">$H662*UN662</f>
        <v>8794824</v>
      </c>
      <c r="UR662" s="93">
        <f t="shared" ref="UR662:UR674" si="651">$I662*UL662</f>
        <v>6110174.4000000004</v>
      </c>
      <c r="US662" s="93">
        <f t="shared" ref="US662:US674" si="652">$J662*UM662</f>
        <v>6231818.4000000004</v>
      </c>
      <c r="UT662" s="93">
        <f t="shared" ref="UT662:UT674" si="653">$K662*UN662</f>
        <v>6349494.4000000004</v>
      </c>
      <c r="UU662" s="93">
        <f t="shared" ref="UU662:UU674" si="654">$F662*UU$694</f>
        <v>57235.21</v>
      </c>
      <c r="UV662" s="93">
        <f t="shared" ref="UV662:UV674" si="655">$G662*UV$694</f>
        <v>59772.58</v>
      </c>
      <c r="UW662" s="93">
        <f t="shared" ref="UW662:UW674" si="656">$H662*UW$694</f>
        <v>62386.8</v>
      </c>
      <c r="UX662" s="93">
        <f t="shared" ref="UX662:UX674" si="657">$I662*UX$694</f>
        <v>24481.52</v>
      </c>
      <c r="UY662" s="93">
        <f t="shared" ref="UY662:UY674" si="658">$J662*UY$694</f>
        <v>24958.94</v>
      </c>
      <c r="UZ662" s="93">
        <f t="shared" ref="UZ662:UZ674" si="659">$K662*UZ$694</f>
        <v>25762.47</v>
      </c>
      <c r="VA662" s="93">
        <f t="shared" ref="VA662:VA674" si="660">UL662*UU662</f>
        <v>7097166.04</v>
      </c>
      <c r="VB662" s="93">
        <f t="shared" si="214"/>
        <v>7411799.9199999999</v>
      </c>
      <c r="VC662" s="93">
        <f t="shared" si="214"/>
        <v>7735963.2000000002</v>
      </c>
      <c r="VD662" s="93">
        <f t="shared" ref="VD662:VD674" si="661">UL662*UX662</f>
        <v>3035708.48</v>
      </c>
      <c r="VE662" s="93">
        <f t="shared" si="215"/>
        <v>3094908.56</v>
      </c>
      <c r="VF662" s="93">
        <f t="shared" si="215"/>
        <v>3194546.28</v>
      </c>
      <c r="VG662" s="95">
        <f>145-145</f>
        <v>0</v>
      </c>
      <c r="VH662" s="95">
        <f>145-145</f>
        <v>0</v>
      </c>
      <c r="VI662" s="95">
        <f>145-145</f>
        <v>0</v>
      </c>
      <c r="VJ662" s="93">
        <f t="shared" ref="VJ662:VJ674" si="662">$F662*VG662</f>
        <v>0</v>
      </c>
      <c r="VK662" s="93">
        <f t="shared" ref="VK662:VK674" si="663">$G662*VH662</f>
        <v>0</v>
      </c>
      <c r="VL662" s="93">
        <f t="shared" ref="VL662:VL674" si="664">$H662*VI662</f>
        <v>0</v>
      </c>
      <c r="VM662" s="93">
        <f t="shared" ref="VM662:VM674" si="665">$I662*VG662</f>
        <v>0</v>
      </c>
      <c r="VN662" s="93">
        <f t="shared" ref="VN662:VN674" si="666">$J662*VH662</f>
        <v>0</v>
      </c>
      <c r="VO662" s="93">
        <f t="shared" ref="VO662:VO674" si="667">$K662*VI662</f>
        <v>0</v>
      </c>
      <c r="VP662" s="93">
        <f t="shared" ref="VP662:VP674" si="668">$F662*VP$694</f>
        <v>0</v>
      </c>
      <c r="VQ662" s="93">
        <f t="shared" ref="VQ662:VQ674" si="669">$G662*VQ$694</f>
        <v>0</v>
      </c>
      <c r="VR662" s="93">
        <f t="shared" ref="VR662:VR674" si="670">$H662*VR$694</f>
        <v>0</v>
      </c>
      <c r="VS662" s="93">
        <f t="shared" ref="VS662:VS674" si="671">$I662*VS$694</f>
        <v>0</v>
      </c>
      <c r="VT662" s="93">
        <f t="shared" ref="VT662:VT674" si="672">$J662*VT$694</f>
        <v>0</v>
      </c>
      <c r="VU662" s="93">
        <f t="shared" ref="VU662:VU674" si="673">$K662*VU$694</f>
        <v>0</v>
      </c>
      <c r="VV662" s="93">
        <f t="shared" ref="VV662:VV674" si="674">VG662*VP662</f>
        <v>0</v>
      </c>
      <c r="VW662" s="93">
        <f t="shared" si="216"/>
        <v>0</v>
      </c>
      <c r="VX662" s="93">
        <f t="shared" si="216"/>
        <v>0</v>
      </c>
      <c r="VY662" s="93">
        <f t="shared" ref="VY662:VY674" si="675">VG662*VS662</f>
        <v>0</v>
      </c>
      <c r="VZ662" s="93">
        <f t="shared" si="217"/>
        <v>0</v>
      </c>
      <c r="WA662" s="93">
        <f t="shared" si="217"/>
        <v>0</v>
      </c>
      <c r="WB662" s="447">
        <v>149</v>
      </c>
      <c r="WC662" s="447">
        <v>149</v>
      </c>
      <c r="WD662" s="447">
        <v>149</v>
      </c>
      <c r="WE662" s="93">
        <f t="shared" ref="WE662:WE674" si="676">$F662*WB662</f>
        <v>9744302</v>
      </c>
      <c r="WF662" s="93">
        <f t="shared" ref="WF662:WF674" si="677">$G662*WC662</f>
        <v>10146006</v>
      </c>
      <c r="WG662" s="93">
        <f t="shared" ref="WG662:WG674" si="678">$H662*WD662</f>
        <v>10567974</v>
      </c>
      <c r="WH662" s="93">
        <f t="shared" ref="WH662:WH674" si="679">$I662*WB662</f>
        <v>7342064.4000000004</v>
      </c>
      <c r="WI662" s="93">
        <f t="shared" ref="WI662:WI674" si="680">$J662*WC662</f>
        <v>7488233.4000000004</v>
      </c>
      <c r="WJ662" s="93">
        <f t="shared" ref="WJ662:WJ674" si="681">$K662*WD662</f>
        <v>7629634.4000000004</v>
      </c>
      <c r="WK662" s="93">
        <f t="shared" ref="WK662:WK674" si="682">$F662*WK$694</f>
        <v>62693.22</v>
      </c>
      <c r="WL662" s="93">
        <f t="shared" ref="WL662:WL674" si="683">$G662*WL$694</f>
        <v>65115.07</v>
      </c>
      <c r="WM662" s="93">
        <f t="shared" ref="WM662:WM674" si="684">$H662*WM$694</f>
        <v>67638.78</v>
      </c>
      <c r="WN662" s="93">
        <f t="shared" ref="WN662:WN674" si="685">$I662*WN$694</f>
        <v>20269.71</v>
      </c>
      <c r="WO662" s="93">
        <f t="shared" ref="WO662:WO674" si="686">$J662*WO$694</f>
        <v>19964.66</v>
      </c>
      <c r="WP662" s="93">
        <f t="shared" ref="WP662:WP674" si="687">$K662*WP$694</f>
        <v>20733.71</v>
      </c>
      <c r="WQ662" s="93">
        <f t="shared" ref="WQ662:WQ674" si="688">WB662*WK662</f>
        <v>9341289.7799999993</v>
      </c>
      <c r="WR662" s="93">
        <f t="shared" si="218"/>
        <v>9702145.4299999997</v>
      </c>
      <c r="WS662" s="93">
        <f t="shared" si="218"/>
        <v>10078178.220000001</v>
      </c>
      <c r="WT662" s="93">
        <f t="shared" ref="WT662:WT674" si="689">WB662*WN662</f>
        <v>3020186.79</v>
      </c>
      <c r="WU662" s="93">
        <f t="shared" si="219"/>
        <v>2974734.34</v>
      </c>
      <c r="WV662" s="93">
        <f t="shared" si="219"/>
        <v>3089322.79</v>
      </c>
      <c r="WW662" s="425">
        <v>271</v>
      </c>
      <c r="WX662" s="425">
        <v>271</v>
      </c>
      <c r="WY662" s="425">
        <v>271</v>
      </c>
      <c r="WZ662" s="93">
        <f t="shared" ref="WZ662:WZ674" si="690">$F662*WW662</f>
        <v>17722858</v>
      </c>
      <c r="XA662" s="93">
        <f t="shared" ref="XA662:XA674" si="691">$G662*WX662</f>
        <v>18453474</v>
      </c>
      <c r="XB662" s="93">
        <f t="shared" ref="XB662:XB674" si="692">$H662*WY662</f>
        <v>19220946</v>
      </c>
      <c r="XC662" s="93">
        <f t="shared" ref="XC662:XC674" si="693">$I662*WW662</f>
        <v>13353687.6</v>
      </c>
      <c r="XD662" s="93">
        <f t="shared" ref="XD662:XD674" si="694">$J662*WX662</f>
        <v>13619538.6</v>
      </c>
      <c r="XE662" s="93">
        <f t="shared" ref="XE662:XE674" si="695">$K662*WY662</f>
        <v>13876717.6</v>
      </c>
      <c r="XF662" s="93">
        <f t="shared" ref="XF662:XF674" si="696">$F662*XF$694</f>
        <v>60454.5</v>
      </c>
      <c r="XG662" s="93">
        <f t="shared" ref="XG662:XG674" si="697">$G662*XG$694</f>
        <v>62758.21</v>
      </c>
      <c r="XH662" s="93">
        <f t="shared" ref="XH662:XH674" si="698">$H662*XH$694</f>
        <v>65161.33</v>
      </c>
      <c r="XI662" s="93">
        <f t="shared" ref="XI662:XI674" si="699">$I662*XI$694</f>
        <v>20667.150000000001</v>
      </c>
      <c r="XJ662" s="93">
        <f t="shared" ref="XJ662:XJ674" si="700">$J662*XJ$694</f>
        <v>20549.28</v>
      </c>
      <c r="XK662" s="93">
        <f t="shared" ref="XK662:XK674" si="701">$K662*XK$694</f>
        <v>21257.25</v>
      </c>
      <c r="XL662" s="93">
        <f t="shared" ref="XL662:XL674" si="702">WW662*XF662</f>
        <v>16383169.5</v>
      </c>
      <c r="XM662" s="93">
        <f t="shared" si="220"/>
        <v>17007474.91</v>
      </c>
      <c r="XN662" s="93">
        <f t="shared" si="220"/>
        <v>17658720.43</v>
      </c>
      <c r="XO662" s="93">
        <f t="shared" ref="XO662:XO674" si="703">WW662*XI662</f>
        <v>5600797.6500000004</v>
      </c>
      <c r="XP662" s="93">
        <f t="shared" si="221"/>
        <v>5568854.8799999999</v>
      </c>
      <c r="XQ662" s="93">
        <f t="shared" si="221"/>
        <v>5760714.75</v>
      </c>
      <c r="XR662" s="425">
        <v>210</v>
      </c>
      <c r="XS662" s="425">
        <v>210</v>
      </c>
      <c r="XT662" s="425">
        <v>210</v>
      </c>
      <c r="XU662" s="93">
        <f t="shared" ref="XU662:XU674" si="704">$F662*XR662</f>
        <v>13733580</v>
      </c>
      <c r="XV662" s="93">
        <f t="shared" ref="XV662:XV674" si="705">$G662*XS662</f>
        <v>14299740</v>
      </c>
      <c r="XW662" s="93">
        <f t="shared" ref="XW662:XW674" si="706">$H662*XT662</f>
        <v>14894460</v>
      </c>
      <c r="XX662" s="93">
        <f t="shared" ref="XX662:XX674" si="707">$I662*XR662</f>
        <v>10347876</v>
      </c>
      <c r="XY662" s="93">
        <f t="shared" ref="XY662:XY674" si="708">$J662*XS662</f>
        <v>10553886</v>
      </c>
      <c r="XZ662" s="93">
        <f t="shared" ref="XZ662:XZ674" si="709">$K662*XT662</f>
        <v>10753176</v>
      </c>
      <c r="YA662" s="93">
        <f t="shared" ref="YA662:YA674" si="710">$F662*YA$694</f>
        <v>60399.14</v>
      </c>
      <c r="YB662" s="93">
        <f t="shared" ref="YB662:YB674" si="711">$G662*YB$694</f>
        <v>62585.51</v>
      </c>
      <c r="YC662" s="93">
        <f t="shared" ref="YC662:YC674" si="712">$H662*YC$694</f>
        <v>64874.2</v>
      </c>
      <c r="YD662" s="93">
        <f t="shared" ref="YD662:YD674" si="713">$I662*YD$694</f>
        <v>19669.009999999998</v>
      </c>
      <c r="YE662" s="93">
        <f t="shared" ref="YE662:YE674" si="714">$J662*YE$694</f>
        <v>19566.16</v>
      </c>
      <c r="YF662" s="93">
        <f t="shared" ref="YF662:YF674" si="715">$K662*YF$694</f>
        <v>20200.25</v>
      </c>
      <c r="YG662" s="93">
        <f t="shared" ref="YG662:YG674" si="716">XR662*YA662</f>
        <v>12683819.4</v>
      </c>
      <c r="YH662" s="93">
        <f t="shared" si="222"/>
        <v>13142957.1</v>
      </c>
      <c r="YI662" s="93">
        <f t="shared" si="222"/>
        <v>13623582</v>
      </c>
      <c r="YJ662" s="93">
        <f t="shared" ref="YJ662:YJ674" si="717">XR662*YD662</f>
        <v>4130492.1</v>
      </c>
      <c r="YK662" s="93">
        <f t="shared" si="223"/>
        <v>4108893.6</v>
      </c>
      <c r="YL662" s="93">
        <f t="shared" si="223"/>
        <v>4242052.5</v>
      </c>
      <c r="YM662" s="425">
        <v>209</v>
      </c>
      <c r="YN662" s="425">
        <v>209</v>
      </c>
      <c r="YO662" s="425">
        <v>209</v>
      </c>
      <c r="YP662" s="93">
        <f t="shared" ref="YP662:YP674" si="718">$F662*YM662</f>
        <v>13668182</v>
      </c>
      <c r="YQ662" s="93">
        <f t="shared" ref="YQ662:YQ674" si="719">$G662*YN662</f>
        <v>14231646</v>
      </c>
      <c r="YR662" s="93">
        <f t="shared" ref="YR662:YR674" si="720">$H662*YO662</f>
        <v>14823534</v>
      </c>
      <c r="YS662" s="93">
        <f t="shared" ref="YS662:YS674" si="721">$I662*YM662</f>
        <v>10298600.4</v>
      </c>
      <c r="YT662" s="93">
        <f t="shared" ref="YT662:YT674" si="722">$J662*YN662</f>
        <v>10503629.4</v>
      </c>
      <c r="YU662" s="93">
        <f t="shared" ref="YU662:YU674" si="723">$K662*YO662</f>
        <v>10701970.4</v>
      </c>
      <c r="YV662" s="93">
        <f t="shared" ref="YV662:YV674" si="724">$F662*YV$694</f>
        <v>62074.84</v>
      </c>
      <c r="YW662" s="93">
        <f t="shared" ref="YW662:YW674" si="725">$G662*YW$694</f>
        <v>64078.67</v>
      </c>
      <c r="YX662" s="93">
        <f t="shared" ref="YX662:YX674" si="726">$H662*YX$694</f>
        <v>66196.759999999995</v>
      </c>
      <c r="YY662" s="93">
        <f t="shared" ref="YY662:YY674" si="727">$I662*YY$694</f>
        <v>21407.03</v>
      </c>
      <c r="YZ662" s="93">
        <f t="shared" ref="YZ662:YZ674" si="728">$J662*YZ$694</f>
        <v>21047.37</v>
      </c>
      <c r="ZA662" s="93">
        <f t="shared" ref="ZA662:ZA674" si="729">$K662*ZA$694</f>
        <v>21750.77</v>
      </c>
      <c r="ZB662" s="93">
        <f t="shared" ref="ZB662:ZB674" si="730">YM662*YV662</f>
        <v>12973641.560000001</v>
      </c>
      <c r="ZC662" s="93">
        <f t="shared" si="224"/>
        <v>13392442.029999999</v>
      </c>
      <c r="ZD662" s="93">
        <f t="shared" si="224"/>
        <v>13835122.84</v>
      </c>
      <c r="ZE662" s="93">
        <f t="shared" ref="ZE662:ZE674" si="731">YM662*YY662</f>
        <v>4474069.2699999996</v>
      </c>
      <c r="ZF662" s="93">
        <f t="shared" si="225"/>
        <v>4398900.33</v>
      </c>
      <c r="ZG662" s="93">
        <f t="shared" si="225"/>
        <v>4545910.93</v>
      </c>
      <c r="ZH662" s="425">
        <v>96</v>
      </c>
      <c r="ZI662" s="425">
        <v>96</v>
      </c>
      <c r="ZJ662" s="425">
        <v>96</v>
      </c>
      <c r="ZK662" s="93">
        <f t="shared" ref="ZK662:ZK674" si="732">$F662*ZH662</f>
        <v>6278208</v>
      </c>
      <c r="ZL662" s="93">
        <f t="shared" ref="ZL662:ZL674" si="733">$G662*ZI662</f>
        <v>6537024</v>
      </c>
      <c r="ZM662" s="93">
        <f t="shared" ref="ZM662:ZM674" si="734">$H662*ZJ662</f>
        <v>6808896</v>
      </c>
      <c r="ZN662" s="93">
        <f t="shared" ref="ZN662:ZN674" si="735">$I662*ZH662</f>
        <v>4730457.5999999996</v>
      </c>
      <c r="ZO662" s="93">
        <f t="shared" ref="ZO662:ZO674" si="736">$J662*ZI662</f>
        <v>4824633.5999999996</v>
      </c>
      <c r="ZP662" s="93">
        <f t="shared" ref="ZP662:ZP674" si="737">$K662*ZJ662</f>
        <v>4915737.5999999996</v>
      </c>
      <c r="ZQ662" s="93">
        <f t="shared" ref="ZQ662:ZQ674" si="738">$F662*ZQ$694</f>
        <v>60118.43</v>
      </c>
      <c r="ZR662" s="93">
        <f t="shared" ref="ZR662:ZR674" si="739">$G662*ZR$694</f>
        <v>62584.5</v>
      </c>
      <c r="ZS662" s="93">
        <f t="shared" ref="ZS662:ZS674" si="740">$H662*ZS$694</f>
        <v>65142.78</v>
      </c>
      <c r="ZT662" s="93">
        <f t="shared" ref="ZT662:ZT674" si="741">$I662*ZT$694</f>
        <v>26428.880000000001</v>
      </c>
      <c r="ZU662" s="93">
        <f t="shared" ref="ZU662:ZU674" si="742">$J662*ZU$694</f>
        <v>26761.54</v>
      </c>
      <c r="ZV662" s="93">
        <f t="shared" ref="ZV662:ZV674" si="743">$K662*ZV$694</f>
        <v>27554.94</v>
      </c>
      <c r="ZW662" s="93">
        <f t="shared" ref="ZW662:ZW674" si="744">ZH662*ZQ662</f>
        <v>5771369.2800000003</v>
      </c>
      <c r="ZX662" s="93">
        <f t="shared" si="226"/>
        <v>6008112</v>
      </c>
      <c r="ZY662" s="93">
        <f t="shared" si="226"/>
        <v>6253706.8799999999</v>
      </c>
      <c r="ZZ662" s="93">
        <f t="shared" ref="ZZ662:ZZ674" si="745">ZH662*ZT662</f>
        <v>2537172.48</v>
      </c>
      <c r="AAA662" s="93">
        <f t="shared" si="227"/>
        <v>2569107.84</v>
      </c>
      <c r="AAB662" s="93">
        <f t="shared" si="227"/>
        <v>2645274.2400000002</v>
      </c>
      <c r="AAC662" s="447">
        <v>95</v>
      </c>
      <c r="AAD662" s="447">
        <v>95</v>
      </c>
      <c r="AAE662" s="447">
        <v>95</v>
      </c>
      <c r="AAF662" s="93">
        <f t="shared" ref="AAF662:AAF674" si="746">$F662*AAC662</f>
        <v>6212810</v>
      </c>
      <c r="AAG662" s="93">
        <f t="shared" ref="AAG662:AAG674" si="747">$G662*AAD662</f>
        <v>6468930</v>
      </c>
      <c r="AAH662" s="93">
        <f t="shared" ref="AAH662:AAH674" si="748">$H662*AAE662</f>
        <v>6737970</v>
      </c>
      <c r="AAI662" s="93">
        <f t="shared" ref="AAI662:AAI674" si="749">$I662*AAC662</f>
        <v>4681182</v>
      </c>
      <c r="AAJ662" s="93">
        <f t="shared" ref="AAJ662:AAJ674" si="750">$J662*AAD662</f>
        <v>4774377</v>
      </c>
      <c r="AAK662" s="93">
        <f t="shared" ref="AAK662:AAK674" si="751">$K662*AAE662</f>
        <v>4864532</v>
      </c>
      <c r="AAL662" s="93">
        <f t="shared" ref="AAL662:AAL674" si="752">$F662*AAL$694</f>
        <v>60055.58</v>
      </c>
      <c r="AAM662" s="93">
        <f t="shared" ref="AAM662:AAM674" si="753">$G662*AAM$694</f>
        <v>62527.46</v>
      </c>
      <c r="AAN662" s="93">
        <f t="shared" ref="AAN662:AAN674" si="754">$H662*AAN$694</f>
        <v>65089.88</v>
      </c>
      <c r="AAO662" s="93">
        <f t="shared" ref="AAO662:AAO674" si="755">$I662*AAO$694</f>
        <v>24887.11</v>
      </c>
      <c r="AAP662" s="93">
        <f t="shared" ref="AAP662:AAP674" si="756">$J662*AAP$694</f>
        <v>24502.74</v>
      </c>
      <c r="AAQ662" s="93">
        <f t="shared" ref="AAQ662:AAQ674" si="757">$K662*AAQ$694</f>
        <v>25346.47</v>
      </c>
      <c r="AAR662" s="93">
        <f t="shared" ref="AAR662:AAR674" si="758">AAC662*AAL662</f>
        <v>5705280.0999999996</v>
      </c>
      <c r="AAS662" s="93">
        <f t="shared" si="228"/>
        <v>5940108.7000000002</v>
      </c>
      <c r="AAT662" s="93">
        <f t="shared" si="228"/>
        <v>6183538.5999999996</v>
      </c>
      <c r="AAU662" s="93">
        <f t="shared" ref="AAU662:AAU674" si="759">AAC662*AAO662</f>
        <v>2364275.4500000002</v>
      </c>
      <c r="AAV662" s="93">
        <f t="shared" si="229"/>
        <v>2327760.2999999998</v>
      </c>
      <c r="AAW662" s="93">
        <f t="shared" si="229"/>
        <v>2407914.65</v>
      </c>
      <c r="AAX662" s="425">
        <v>150</v>
      </c>
      <c r="AAY662" s="425">
        <v>150</v>
      </c>
      <c r="AAZ662" s="425">
        <v>150</v>
      </c>
      <c r="ABA662" s="93">
        <f t="shared" ref="ABA662:ABA674" si="760">$F662*AAX662</f>
        <v>9809700</v>
      </c>
      <c r="ABB662" s="93">
        <f t="shared" ref="ABB662:ABB674" si="761">$G662*AAY662</f>
        <v>10214100</v>
      </c>
      <c r="ABC662" s="93">
        <f t="shared" ref="ABC662:ABC674" si="762">$H662*AAZ662</f>
        <v>10638900</v>
      </c>
      <c r="ABD662" s="93">
        <f t="shared" ref="ABD662:ABD674" si="763">$I662*AAX662</f>
        <v>7391340</v>
      </c>
      <c r="ABE662" s="93">
        <f t="shared" ref="ABE662:ABE674" si="764">$J662*AAY662</f>
        <v>7538490</v>
      </c>
      <c r="ABF662" s="93">
        <f t="shared" ref="ABF662:ABF674" si="765">$K662*AAZ662</f>
        <v>7680840</v>
      </c>
      <c r="ABG662" s="93">
        <f t="shared" ref="ABG662:ABG674" si="766">$F662*ABG$694</f>
        <v>55631.97</v>
      </c>
      <c r="ABH662" s="93">
        <f t="shared" ref="ABH662:ABH674" si="767">$G662*ABH$694</f>
        <v>57744.33</v>
      </c>
      <c r="ABI662" s="93">
        <f t="shared" ref="ABI662:ABI674" si="768">$H662*ABI$694</f>
        <v>59948.11</v>
      </c>
      <c r="ABJ662" s="93">
        <f t="shared" ref="ABJ662:ABJ674" si="769">$I662*ABJ$694</f>
        <v>16880.46</v>
      </c>
      <c r="ABK662" s="93">
        <f t="shared" ref="ABK662:ABK674" si="770">$J662*ABK$694</f>
        <v>16676.919999999998</v>
      </c>
      <c r="ABL662" s="93">
        <f t="shared" ref="ABL662:ABL674" si="771">$K662*ABL$694</f>
        <v>17212.63</v>
      </c>
      <c r="ABM662" s="93">
        <f t="shared" ref="ABM662:ABM674" si="772">AAX662*ABG662</f>
        <v>8344795.5</v>
      </c>
      <c r="ABN662" s="93">
        <f t="shared" si="230"/>
        <v>8661649.5</v>
      </c>
      <c r="ABO662" s="93">
        <f t="shared" si="230"/>
        <v>8992216.5</v>
      </c>
      <c r="ABP662" s="93">
        <f t="shared" ref="ABP662:ABP674" si="773">AAX662*ABJ662</f>
        <v>2532069</v>
      </c>
      <c r="ABQ662" s="93">
        <f t="shared" si="231"/>
        <v>2501538</v>
      </c>
      <c r="ABR662" s="93">
        <f t="shared" si="231"/>
        <v>2581894.5</v>
      </c>
      <c r="ABS662" s="425">
        <v>23</v>
      </c>
      <c r="ABT662" s="425">
        <v>23</v>
      </c>
      <c r="ABU662" s="425">
        <v>23</v>
      </c>
      <c r="ABV662" s="93">
        <f t="shared" ref="ABV662:ABV674" si="774">$F662*ABS662</f>
        <v>1504154</v>
      </c>
      <c r="ABW662" s="93">
        <f t="shared" ref="ABW662:ABW674" si="775">$G662*ABT662</f>
        <v>1566162</v>
      </c>
      <c r="ABX662" s="93">
        <f t="shared" ref="ABX662:ABX674" si="776">$H662*ABU662</f>
        <v>1631298</v>
      </c>
      <c r="ABY662" s="93">
        <f t="shared" ref="ABY662:ABY674" si="777">$I662*ABS662</f>
        <v>1133338.8</v>
      </c>
      <c r="ABZ662" s="93">
        <f t="shared" ref="ABZ662:ABZ674" si="778">$J662*ABT662</f>
        <v>1155901.8</v>
      </c>
      <c r="ACA662" s="93">
        <f t="shared" ref="ACA662:ACA674" si="779">$K662*ABU662</f>
        <v>1177728.8</v>
      </c>
      <c r="ACB662" s="93">
        <f t="shared" ref="ACB662:ACB674" si="780">$F662*ACB$694</f>
        <v>63810</v>
      </c>
      <c r="ACC662" s="93">
        <f t="shared" ref="ACC662:ACC674" si="781">$G662*ACC$694</f>
        <v>65618.37</v>
      </c>
      <c r="ACD662" s="93">
        <f t="shared" ref="ACD662:ACD674" si="782">$H662*ACD$694</f>
        <v>67554.36</v>
      </c>
      <c r="ACE662" s="93">
        <f t="shared" ref="ACE662:ACE674" si="783">$I662*ACE$694</f>
        <v>18901.830000000002</v>
      </c>
      <c r="ACF662" s="93">
        <f t="shared" ref="ACF662:ACF674" si="784">$J662*ACF$694</f>
        <v>18889.490000000002</v>
      </c>
      <c r="ACG662" s="93">
        <f t="shared" ref="ACG662:ACG674" si="785">$K662*ACG$694</f>
        <v>19485.669999999998</v>
      </c>
      <c r="ACH662" s="93">
        <f t="shared" ref="ACH662:ACH674" si="786">ABS662*ACB662</f>
        <v>1467630</v>
      </c>
      <c r="ACI662" s="93">
        <f t="shared" si="232"/>
        <v>1509222.51</v>
      </c>
      <c r="ACJ662" s="93">
        <f t="shared" si="232"/>
        <v>1553750.28</v>
      </c>
      <c r="ACK662" s="93">
        <f t="shared" ref="ACK662:ACK674" si="787">ABS662*ACE662</f>
        <v>434742.09</v>
      </c>
      <c r="ACL662" s="93">
        <f t="shared" si="233"/>
        <v>434458.27</v>
      </c>
      <c r="ACM662" s="93">
        <f t="shared" si="233"/>
        <v>448170.41</v>
      </c>
      <c r="ACN662" s="447">
        <v>119</v>
      </c>
      <c r="ACO662" s="447">
        <v>119</v>
      </c>
      <c r="ACP662" s="447">
        <v>119</v>
      </c>
      <c r="ACQ662" s="93">
        <f t="shared" ref="ACQ662:ACQ674" si="788">$F662*ACN662</f>
        <v>7782362</v>
      </c>
      <c r="ACR662" s="93">
        <f t="shared" ref="ACR662:ACR674" si="789">$G662*ACO662</f>
        <v>8103186</v>
      </c>
      <c r="ACS662" s="93">
        <f t="shared" ref="ACS662:ACS674" si="790">$H662*ACP662</f>
        <v>8440194</v>
      </c>
      <c r="ACT662" s="93">
        <f t="shared" ref="ACT662:ACT674" si="791">$I662*ACN662</f>
        <v>5863796.4000000004</v>
      </c>
      <c r="ACU662" s="93">
        <f t="shared" ref="ACU662:ACU674" si="792">$J662*ACO662</f>
        <v>5980535.4000000004</v>
      </c>
      <c r="ACV662" s="93">
        <f t="shared" ref="ACV662:ACV674" si="793">$K662*ACP662</f>
        <v>6093466.4000000004</v>
      </c>
      <c r="ACW662" s="93">
        <f t="shared" ref="ACW662:ACW674" si="794">$F662*ACW$694</f>
        <v>59280.99</v>
      </c>
      <c r="ACX662" s="93">
        <f t="shared" ref="ACX662:ACX674" si="795">$G662*ACX$694</f>
        <v>61339.56</v>
      </c>
      <c r="ACY662" s="93">
        <f t="shared" ref="ACY662:ACY674" si="796">$H662*ACY$694</f>
        <v>63502.51</v>
      </c>
      <c r="ACZ662" s="93">
        <f t="shared" ref="ACZ662:ACZ674" si="797">$I662*ACZ$694</f>
        <v>21794.44</v>
      </c>
      <c r="ADA662" s="93">
        <f t="shared" ref="ADA662:ADA674" si="798">$J662*ADA$694</f>
        <v>21650.37</v>
      </c>
      <c r="ADB662" s="93">
        <f t="shared" ref="ADB662:ADB674" si="799">$K662*ADB$694</f>
        <v>22415.86</v>
      </c>
      <c r="ADC662" s="93">
        <f t="shared" ref="ADC662:ADC674" si="800">ACN662*ACW662</f>
        <v>7054437.8099999996</v>
      </c>
      <c r="ADD662" s="93">
        <f t="shared" si="234"/>
        <v>7299407.6399999997</v>
      </c>
      <c r="ADE662" s="93">
        <f t="shared" si="234"/>
        <v>7556798.6900000004</v>
      </c>
      <c r="ADF662" s="93">
        <f t="shared" ref="ADF662:ADF674" si="801">ACN662*ACZ662</f>
        <v>2593538.36</v>
      </c>
      <c r="ADG662" s="93">
        <f t="shared" si="235"/>
        <v>2576394.0299999998</v>
      </c>
      <c r="ADH662" s="93">
        <f t="shared" si="235"/>
        <v>2667487.34</v>
      </c>
      <c r="ADI662" s="425">
        <v>306</v>
      </c>
      <c r="ADJ662" s="425">
        <v>306</v>
      </c>
      <c r="ADK662" s="425">
        <v>306</v>
      </c>
      <c r="ADL662" s="93">
        <f t="shared" ref="ADL662:ADL674" si="802">$F662*ADI662</f>
        <v>20011788</v>
      </c>
      <c r="ADM662" s="93">
        <f t="shared" ref="ADM662:ADM674" si="803">$G662*ADJ662</f>
        <v>20836764</v>
      </c>
      <c r="ADN662" s="93">
        <f t="shared" ref="ADN662:ADN674" si="804">$H662*ADK662</f>
        <v>21703356</v>
      </c>
      <c r="ADO662" s="93">
        <f t="shared" ref="ADO662:ADO674" si="805">$I662*ADI662</f>
        <v>15078333.6</v>
      </c>
      <c r="ADP662" s="93">
        <f t="shared" ref="ADP662:ADP674" si="806">$J662*ADJ662</f>
        <v>15378519.6</v>
      </c>
      <c r="ADQ662" s="93">
        <f t="shared" ref="ADQ662:ADQ674" si="807">$K662*ADK662</f>
        <v>15668913.6</v>
      </c>
      <c r="ADR662" s="93">
        <f t="shared" ref="ADR662:ADR674" si="808">$F662*ADR$694</f>
        <v>59577.27</v>
      </c>
      <c r="ADS662" s="93">
        <f t="shared" ref="ADS662:ADS674" si="809">$G662*ADS$694</f>
        <v>62095.49</v>
      </c>
      <c r="ADT662" s="93">
        <f t="shared" ref="ADT662:ADT674" si="810">$H662*ADT$694</f>
        <v>64701.29</v>
      </c>
      <c r="ADU662" s="93">
        <f t="shared" ref="ADU662:ADU674" si="811">$I662*ADU$694</f>
        <v>19938.560000000001</v>
      </c>
      <c r="ADV662" s="93">
        <f t="shared" ref="ADV662:ADV674" si="812">$J662*ADV$694</f>
        <v>20168.75</v>
      </c>
      <c r="ADW662" s="93">
        <f t="shared" ref="ADW662:ADW674" si="813">$K662*ADW$694</f>
        <v>20842.16</v>
      </c>
      <c r="ADX662" s="93">
        <f t="shared" ref="ADX662:ADX674" si="814">ADI662*ADR662</f>
        <v>18230644.620000001</v>
      </c>
      <c r="ADY662" s="93">
        <f t="shared" si="236"/>
        <v>19001219.940000001</v>
      </c>
      <c r="ADZ662" s="93">
        <f t="shared" si="236"/>
        <v>19798594.739999998</v>
      </c>
      <c r="AEA662" s="93">
        <f t="shared" ref="AEA662:AEA674" si="815">ADI662*ADU662</f>
        <v>6101199.3600000003</v>
      </c>
      <c r="AEB662" s="93">
        <f t="shared" si="237"/>
        <v>6171637.5</v>
      </c>
      <c r="AEC662" s="93">
        <f t="shared" si="237"/>
        <v>6377700.96</v>
      </c>
      <c r="AED662" s="425">
        <v>98</v>
      </c>
      <c r="AEE662" s="425">
        <v>98</v>
      </c>
      <c r="AEF662" s="447">
        <v>98</v>
      </c>
      <c r="AEG662" s="93">
        <f t="shared" ref="AEG662:AEG674" si="816">$F662*AED662</f>
        <v>6409004</v>
      </c>
      <c r="AEH662" s="93">
        <f t="shared" ref="AEH662:AEH674" si="817">$G662*AEE662</f>
        <v>6673212</v>
      </c>
      <c r="AEI662" s="93">
        <f t="shared" ref="AEI662:AEI674" si="818">$H662*AEF662</f>
        <v>6950748</v>
      </c>
      <c r="AEJ662" s="93">
        <f t="shared" ref="AEJ662:AEJ674" si="819">$I662*AED662</f>
        <v>4829008.8</v>
      </c>
      <c r="AEK662" s="93">
        <f t="shared" ref="AEK662:AEK674" si="820">$J662*AEE662</f>
        <v>4925146.8</v>
      </c>
      <c r="AEL662" s="93">
        <f t="shared" ref="AEL662:AEL674" si="821">$K662*AEF662</f>
        <v>5018148.8</v>
      </c>
      <c r="AEM662" s="93">
        <f t="shared" ref="AEM662:AEM674" si="822">$F662*AEM$694</f>
        <v>75127.649999999994</v>
      </c>
      <c r="AEN662" s="93">
        <f t="shared" ref="AEN662:AEN674" si="823">$G662*AEN$694</f>
        <v>77643.100000000006</v>
      </c>
      <c r="AEO662" s="93">
        <f t="shared" ref="AEO662:AEO674" si="824">$H662*AEO$694</f>
        <v>80294.5</v>
      </c>
      <c r="AEP662" s="93">
        <f t="shared" ref="AEP662:AEP674" si="825">$I662*AEP$694</f>
        <v>20383.099999999999</v>
      </c>
      <c r="AEQ662" s="93">
        <f t="shared" ref="AEQ662:AEQ674" si="826">$J662*AEQ$694</f>
        <v>19882.14</v>
      </c>
      <c r="AER662" s="93">
        <f t="shared" ref="AER662:AER674" si="827">$K662*AER$694</f>
        <v>20524.12</v>
      </c>
      <c r="AES662" s="93">
        <f t="shared" ref="AES662:AES674" si="828">AED662*AEM662</f>
        <v>7362509.7000000002</v>
      </c>
      <c r="AET662" s="93">
        <f t="shared" si="238"/>
        <v>7609023.7999999998</v>
      </c>
      <c r="AEU662" s="93">
        <f t="shared" si="238"/>
        <v>7868861</v>
      </c>
      <c r="AEV662" s="93">
        <f t="shared" ref="AEV662:AEV674" si="829">AED662*AEP662</f>
        <v>1997543.8</v>
      </c>
      <c r="AEW662" s="93">
        <f t="shared" si="239"/>
        <v>1948449.72</v>
      </c>
      <c r="AEX662" s="93">
        <f t="shared" si="239"/>
        <v>2011363.76</v>
      </c>
      <c r="AEY662" s="447">
        <v>128</v>
      </c>
      <c r="AEZ662" s="447">
        <v>128</v>
      </c>
      <c r="AFA662" s="447">
        <v>128</v>
      </c>
      <c r="AFB662" s="93">
        <f t="shared" ref="AFB662:AFB674" si="830">$F662*AEY662</f>
        <v>8370944</v>
      </c>
      <c r="AFC662" s="93">
        <f t="shared" ref="AFC662:AFC674" si="831">$G662*AEZ662</f>
        <v>8716032</v>
      </c>
      <c r="AFD662" s="93">
        <f t="shared" ref="AFD662:AFD674" si="832">$H662*AFA662</f>
        <v>9078528</v>
      </c>
      <c r="AFE662" s="93">
        <f t="shared" ref="AFE662:AFE674" si="833">$I662*AEY662</f>
        <v>6307276.7999999998</v>
      </c>
      <c r="AFF662" s="93">
        <f t="shared" ref="AFF662:AFF674" si="834">$J662*AEZ662</f>
        <v>6432844.7999999998</v>
      </c>
      <c r="AFG662" s="93">
        <f t="shared" ref="AFG662:AFG674" si="835">$K662*AFA662</f>
        <v>6554316.7999999998</v>
      </c>
      <c r="AFH662" s="93">
        <f t="shared" ref="AFH662:AFH674" si="836">$F662*AFH$694</f>
        <v>64458.16</v>
      </c>
      <c r="AFI662" s="93">
        <f t="shared" ref="AFI662:AFI674" si="837">$G662*AFI$694</f>
        <v>67084.399999999994</v>
      </c>
      <c r="AFJ662" s="93">
        <f t="shared" ref="AFJ662:AFJ674" si="838">$H662*AFJ$694</f>
        <v>69812.06</v>
      </c>
      <c r="AFK662" s="93">
        <f t="shared" ref="AFK662:AFK674" si="839">$I662*AFK$694</f>
        <v>23652.11</v>
      </c>
      <c r="AFL662" s="93">
        <f t="shared" ref="AFL662:AFL674" si="840">$J662*AFL$694</f>
        <v>23146.14</v>
      </c>
      <c r="AFM662" s="93">
        <f t="shared" ref="AFM662:AFM674" si="841">$K662*AFM$694</f>
        <v>23940.76</v>
      </c>
      <c r="AFN662" s="93">
        <f t="shared" ref="AFN662:AFN674" si="842">AEY662*AFH662</f>
        <v>8250644.4800000004</v>
      </c>
      <c r="AFO662" s="93">
        <f t="shared" si="240"/>
        <v>8586803.1999999993</v>
      </c>
      <c r="AFP662" s="93">
        <f t="shared" si="240"/>
        <v>8935943.6799999997</v>
      </c>
      <c r="AFQ662" s="93">
        <f t="shared" ref="AFQ662:AFQ674" si="843">AEY662*AFK662</f>
        <v>3027470.08</v>
      </c>
      <c r="AFR662" s="93">
        <f t="shared" si="241"/>
        <v>2962705.92</v>
      </c>
      <c r="AFS662" s="93">
        <f t="shared" si="241"/>
        <v>3064417.28</v>
      </c>
      <c r="AFT662" s="425">
        <v>210</v>
      </c>
      <c r="AFU662" s="425">
        <v>210</v>
      </c>
      <c r="AFV662" s="425">
        <v>210</v>
      </c>
      <c r="AFW662" s="93">
        <f t="shared" ref="AFW662:AFW674" si="844">$F662*AFT662</f>
        <v>13733580</v>
      </c>
      <c r="AFX662" s="93">
        <f t="shared" ref="AFX662:AFX674" si="845">$G662*AFU662</f>
        <v>14299740</v>
      </c>
      <c r="AFY662" s="93">
        <f t="shared" ref="AFY662:AFY674" si="846">$H662*AFV662</f>
        <v>14894460</v>
      </c>
      <c r="AFZ662" s="93">
        <f t="shared" ref="AFZ662:AFZ674" si="847">$I662*AFT662</f>
        <v>10347876</v>
      </c>
      <c r="AGA662" s="93">
        <f t="shared" ref="AGA662:AGA674" si="848">$J662*AFU662</f>
        <v>10553886</v>
      </c>
      <c r="AGB662" s="93">
        <f t="shared" ref="AGB662:AGB674" si="849">$K662*AFV662</f>
        <v>10753176</v>
      </c>
      <c r="AGC662" s="93">
        <f t="shared" ref="AGC662:AGC674" si="850">$F662*AGC$694</f>
        <v>62350.400000000001</v>
      </c>
      <c r="AGD662" s="93">
        <f t="shared" ref="AGD662:AGD674" si="851">$G662*AGD$694</f>
        <v>64358.93</v>
      </c>
      <c r="AGE662" s="93">
        <f t="shared" ref="AGE662:AGE674" si="852">$H662*AGE$694</f>
        <v>66482.78</v>
      </c>
      <c r="AGF662" s="93">
        <f t="shared" ref="AGF662:AGF674" si="853">$I662*AGF$694</f>
        <v>23535.43</v>
      </c>
      <c r="AGG662" s="93">
        <f t="shared" ref="AGG662:AGG674" si="854">$J662*AGG$694</f>
        <v>23340.240000000002</v>
      </c>
      <c r="AGH662" s="93">
        <f t="shared" ref="AGH662:AGH674" si="855">$K662*AGH$694</f>
        <v>24183.37</v>
      </c>
      <c r="AGI662" s="93">
        <f t="shared" ref="AGI662:AGI674" si="856">AFT662*AGC662</f>
        <v>13093584</v>
      </c>
      <c r="AGJ662" s="93">
        <f t="shared" si="242"/>
        <v>13515375.300000001</v>
      </c>
      <c r="AGK662" s="93">
        <f t="shared" si="242"/>
        <v>13961383.800000001</v>
      </c>
      <c r="AGL662" s="93">
        <f t="shared" ref="AGL662:AGL674" si="857">AFT662*AGF662</f>
        <v>4942440.3</v>
      </c>
      <c r="AGM662" s="93">
        <f t="shared" si="243"/>
        <v>4901450.4000000004</v>
      </c>
      <c r="AGN662" s="93">
        <f t="shared" si="243"/>
        <v>5078507.7</v>
      </c>
      <c r="AGO662" s="447"/>
      <c r="AGP662" s="447"/>
      <c r="AGQ662" s="447"/>
      <c r="AGR662" s="93">
        <f t="shared" ref="AGR662:AGR674" si="858">$F662*AGO662</f>
        <v>0</v>
      </c>
      <c r="AGS662" s="93">
        <f t="shared" ref="AGS662:AGS674" si="859">$G662*AGP662</f>
        <v>0</v>
      </c>
      <c r="AGT662" s="93">
        <f t="shared" ref="AGT662:AGT674" si="860">$H662*AGQ662</f>
        <v>0</v>
      </c>
      <c r="AGU662" s="93">
        <f t="shared" ref="AGU662:AGU674" si="861">$I662*AGO662</f>
        <v>0</v>
      </c>
      <c r="AGV662" s="93">
        <f t="shared" ref="AGV662:AGV674" si="862">$J662*AGP662</f>
        <v>0</v>
      </c>
      <c r="AGW662" s="93">
        <f t="shared" ref="AGW662:AGW674" si="863">$K662*AGQ662</f>
        <v>0</v>
      </c>
      <c r="AGX662" s="93">
        <f t="shared" ref="AGX662:AGX674" si="864">$F662*AGX$694</f>
        <v>64033.33</v>
      </c>
      <c r="AGY662" s="93">
        <f t="shared" ref="AGY662:AGY674" si="865">$G662*AGY$694</f>
        <v>66451.520000000004</v>
      </c>
      <c r="AGZ662" s="93">
        <f t="shared" ref="AGZ662:AGZ674" si="866">$H662*AGZ$694</f>
        <v>68978.789999999994</v>
      </c>
      <c r="AHA662" s="93">
        <f t="shared" ref="AHA662:AHA674" si="867">$I662*AHA$694</f>
        <v>37726.32</v>
      </c>
      <c r="AHB662" s="93">
        <f t="shared" ref="AHB662:AHB674" si="868">$J662*AHB$694</f>
        <v>37130.78</v>
      </c>
      <c r="AHC662" s="93">
        <f t="shared" ref="AHC662:AHC674" si="869">$K662*AHC$694</f>
        <v>38430.92</v>
      </c>
      <c r="AHD662" s="93">
        <f t="shared" ref="AHD662:AHD674" si="870">AGO662*AGX662</f>
        <v>0</v>
      </c>
      <c r="AHE662" s="93">
        <f t="shared" si="244"/>
        <v>0</v>
      </c>
      <c r="AHF662" s="93">
        <f t="shared" si="244"/>
        <v>0</v>
      </c>
      <c r="AHG662" s="93">
        <f t="shared" ref="AHG662:AHG674" si="871">AGO662*AHA662</f>
        <v>0</v>
      </c>
      <c r="AHH662" s="93">
        <f t="shared" si="245"/>
        <v>0</v>
      </c>
      <c r="AHI662" s="93">
        <f t="shared" si="245"/>
        <v>0</v>
      </c>
      <c r="AHJ662" s="425">
        <v>111</v>
      </c>
      <c r="AHK662" s="425">
        <v>111</v>
      </c>
      <c r="AHL662" s="425">
        <v>111</v>
      </c>
      <c r="AHM662" s="93">
        <f t="shared" ref="AHM662:AHM674" si="872">$F662*AHJ662</f>
        <v>7259178</v>
      </c>
      <c r="AHN662" s="93">
        <f t="shared" ref="AHN662:AHN674" si="873">$G662*AHK662</f>
        <v>7558434</v>
      </c>
      <c r="AHO662" s="93">
        <f t="shared" ref="AHO662:AHO674" si="874">$H662*AHL662</f>
        <v>7872786</v>
      </c>
      <c r="AHP662" s="93">
        <f t="shared" ref="AHP662:AHP674" si="875">$I662*AHJ662</f>
        <v>5469591.5999999996</v>
      </c>
      <c r="AHQ662" s="93">
        <f t="shared" ref="AHQ662:AHQ674" si="876">$J662*AHK662</f>
        <v>5578482.5999999996</v>
      </c>
      <c r="AHR662" s="93">
        <f t="shared" ref="AHR662:AHR674" si="877">$K662*AHL662</f>
        <v>5683821.5999999996</v>
      </c>
      <c r="AHS662" s="93">
        <f t="shared" ref="AHS662:AHS674" si="878">$F662*AHS$694</f>
        <v>62059.83</v>
      </c>
      <c r="AHT662" s="93">
        <f t="shared" ref="AHT662:AHT674" si="879">$G662*AHT$694</f>
        <v>64609.05</v>
      </c>
      <c r="AHU662" s="93">
        <f t="shared" ref="AHU662:AHU674" si="880">$H662*AHU$694</f>
        <v>67252.399999999994</v>
      </c>
      <c r="AHV662" s="93">
        <f t="shared" ref="AHV662:AHV674" si="881">$I662*AHV$694</f>
        <v>22474.81</v>
      </c>
      <c r="AHW662" s="93">
        <f t="shared" ref="AHW662:AHW674" si="882">$J662*AHW$694</f>
        <v>22680.400000000001</v>
      </c>
      <c r="AHX662" s="93">
        <f t="shared" ref="AHX662:AHX674" si="883">$K662*AHX$694</f>
        <v>23446.75</v>
      </c>
      <c r="AHY662" s="93">
        <f t="shared" ref="AHY662:AHY674" si="884">AHJ662*AHS662</f>
        <v>6888641.1299999999</v>
      </c>
      <c r="AHZ662" s="93">
        <f t="shared" si="246"/>
        <v>7171604.5499999998</v>
      </c>
      <c r="AIA662" s="93">
        <f t="shared" si="246"/>
        <v>7465016.4000000004</v>
      </c>
      <c r="AIB662" s="93">
        <f t="shared" ref="AIB662:AIB674" si="885">AHJ662*AHV662</f>
        <v>2494703.91</v>
      </c>
      <c r="AIC662" s="93">
        <f t="shared" si="247"/>
        <v>2517524.4</v>
      </c>
      <c r="AID662" s="93">
        <f t="shared" si="247"/>
        <v>2602589.25</v>
      </c>
      <c r="AIE662" s="312">
        <f>126-1-125</f>
        <v>0</v>
      </c>
      <c r="AIF662" s="312">
        <f>126-1-125</f>
        <v>0</v>
      </c>
      <c r="AIG662" s="312">
        <f>126-1-125</f>
        <v>0</v>
      </c>
      <c r="AIH662" s="93">
        <f t="shared" ref="AIH662:AIH674" si="886">$F662*AIE662</f>
        <v>0</v>
      </c>
      <c r="AII662" s="93">
        <f t="shared" ref="AII662:AII674" si="887">$G662*AIF662</f>
        <v>0</v>
      </c>
      <c r="AIJ662" s="93">
        <f t="shared" ref="AIJ662:AIJ674" si="888">$H662*AIG662</f>
        <v>0</v>
      </c>
      <c r="AIK662" s="93">
        <f t="shared" ref="AIK662:AIK674" si="889">$I662*AIE662</f>
        <v>0</v>
      </c>
      <c r="AIL662" s="93">
        <f t="shared" ref="AIL662:AIL674" si="890">$J662*AIF662</f>
        <v>0</v>
      </c>
      <c r="AIM662" s="93">
        <f t="shared" ref="AIM662:AIM674" si="891">$K662*AIG662</f>
        <v>0</v>
      </c>
      <c r="AIN662" s="93">
        <f t="shared" ref="AIN662:AIN674" si="892">$F662*AIN$694</f>
        <v>0</v>
      </c>
      <c r="AIO662" s="93">
        <f t="shared" ref="AIO662:AIO674" si="893">$G662*AIO$694</f>
        <v>0</v>
      </c>
      <c r="AIP662" s="93">
        <f t="shared" ref="AIP662:AIP674" si="894">$H662*AIP$694</f>
        <v>0</v>
      </c>
      <c r="AIQ662" s="93">
        <f t="shared" ref="AIQ662:AIQ674" si="895">$I662*AIQ$694</f>
        <v>0</v>
      </c>
      <c r="AIR662" s="93">
        <f t="shared" ref="AIR662:AIR674" si="896">$J662*AIR$694</f>
        <v>0</v>
      </c>
      <c r="AIS662" s="93">
        <f t="shared" ref="AIS662:AIS674" si="897">$K662*AIS$694</f>
        <v>0</v>
      </c>
      <c r="AIT662" s="93">
        <f t="shared" ref="AIT662:AIT674" si="898">AIE662*AIN662</f>
        <v>0</v>
      </c>
      <c r="AIU662" s="93">
        <f t="shared" si="248"/>
        <v>0</v>
      </c>
      <c r="AIV662" s="93">
        <f t="shared" si="248"/>
        <v>0</v>
      </c>
      <c r="AIW662" s="93">
        <f t="shared" ref="AIW662:AIW674" si="899">AIE662*AIQ662</f>
        <v>0</v>
      </c>
      <c r="AIX662" s="93">
        <f t="shared" si="249"/>
        <v>0</v>
      </c>
      <c r="AIY662" s="93">
        <f t="shared" si="249"/>
        <v>0</v>
      </c>
      <c r="AIZ662" s="425">
        <v>207</v>
      </c>
      <c r="AJA662" s="425">
        <v>207</v>
      </c>
      <c r="AJB662" s="425">
        <v>207</v>
      </c>
      <c r="AJC662" s="93">
        <f t="shared" ref="AJC662:AJC674" si="900">$F662*AIZ662</f>
        <v>13537386</v>
      </c>
      <c r="AJD662" s="93">
        <f t="shared" ref="AJD662:AJD674" si="901">$G662*AJA662</f>
        <v>14095458</v>
      </c>
      <c r="AJE662" s="93">
        <f t="shared" ref="AJE662:AJE674" si="902">$H662*AJB662</f>
        <v>14681682</v>
      </c>
      <c r="AJF662" s="93">
        <f t="shared" ref="AJF662:AJF674" si="903">$I662*AIZ662</f>
        <v>10200049.199999999</v>
      </c>
      <c r="AJG662" s="93">
        <f t="shared" ref="AJG662:AJG674" si="904">$J662*AJA662</f>
        <v>10403116.199999999</v>
      </c>
      <c r="AJH662" s="93">
        <f t="shared" ref="AJH662:AJH674" si="905">$K662*AJB662</f>
        <v>10599559.199999999</v>
      </c>
      <c r="AJI662" s="93">
        <f t="shared" ref="AJI662:AJI674" si="906">$F662*AJI$694</f>
        <v>61799.24</v>
      </c>
      <c r="AJJ662" s="93">
        <f t="shared" ref="AJJ662:AJJ674" si="907">$G662*AJJ$694</f>
        <v>63753.13</v>
      </c>
      <c r="AJK662" s="93">
        <f t="shared" ref="AJK662:AJK674" si="908">$H662*AJK$694</f>
        <v>65821.740000000005</v>
      </c>
      <c r="AJL662" s="93">
        <f t="shared" ref="AJL662:AJL674" si="909">$I662*AJL$694</f>
        <v>21580.03</v>
      </c>
      <c r="AJM662" s="93">
        <f t="shared" ref="AJM662:AJM674" si="910">$J662*AJM$694</f>
        <v>21482.25</v>
      </c>
      <c r="AJN662" s="93">
        <f t="shared" ref="AJN662:AJN674" si="911">$K662*AJN$694</f>
        <v>22258.95</v>
      </c>
      <c r="AJO662" s="93">
        <f t="shared" ref="AJO662:AJO674" si="912">AIZ662*AJI662</f>
        <v>12792442.68</v>
      </c>
      <c r="AJP662" s="93">
        <f t="shared" si="250"/>
        <v>13196897.91</v>
      </c>
      <c r="AJQ662" s="93">
        <f t="shared" si="250"/>
        <v>13625100.18</v>
      </c>
      <c r="AJR662" s="93">
        <f t="shared" ref="AJR662:AJR674" si="913">AIZ662*AJL662</f>
        <v>4467066.21</v>
      </c>
      <c r="AJS662" s="93">
        <f t="shared" si="251"/>
        <v>4446825.75</v>
      </c>
      <c r="AJT662" s="93">
        <f t="shared" si="251"/>
        <v>4607602.6500000004</v>
      </c>
      <c r="AJU662" s="447">
        <v>140</v>
      </c>
      <c r="AJV662" s="447">
        <v>140</v>
      </c>
      <c r="AJW662" s="447">
        <v>140</v>
      </c>
      <c r="AJX662" s="93">
        <f t="shared" ref="AJX662:AJX674" si="914">$F662*AJU662</f>
        <v>9155720</v>
      </c>
      <c r="AJY662" s="93">
        <f t="shared" ref="AJY662:AJY674" si="915">$G662*AJV662</f>
        <v>9533160</v>
      </c>
      <c r="AJZ662" s="93">
        <f t="shared" ref="AJZ662:AJZ674" si="916">$H662*AJW662</f>
        <v>9929640</v>
      </c>
      <c r="AKA662" s="93">
        <f t="shared" ref="AKA662:AKA674" si="917">$I662*AJU662</f>
        <v>6898584</v>
      </c>
      <c r="AKB662" s="93">
        <f t="shared" ref="AKB662:AKB674" si="918">$J662*AJV662</f>
        <v>7035924</v>
      </c>
      <c r="AKC662" s="93">
        <f t="shared" ref="AKC662:AKC674" si="919">$K662*AJW662</f>
        <v>7168784</v>
      </c>
      <c r="AKD662" s="93">
        <f t="shared" ref="AKD662:AKD674" si="920">$F662*AKD$694</f>
        <v>62710.51</v>
      </c>
      <c r="AKE662" s="93">
        <f t="shared" ref="AKE662:AKE674" si="921">$G662*AKE$694</f>
        <v>65079.4</v>
      </c>
      <c r="AKF662" s="93">
        <f t="shared" ref="AKF662:AKF674" si="922">$H662*AKF$694</f>
        <v>67552.53</v>
      </c>
      <c r="AKG662" s="93">
        <f t="shared" ref="AKG662:AKG674" si="923">$I662*AKG$694</f>
        <v>21882.97</v>
      </c>
      <c r="AKH662" s="93">
        <f t="shared" ref="AKH662:AKH674" si="924">$J662*AKH$694</f>
        <v>21468.55</v>
      </c>
      <c r="AKI662" s="93">
        <f t="shared" ref="AKI662:AKI674" si="925">$K662*AKI$694</f>
        <v>22264.400000000001</v>
      </c>
      <c r="AKJ662" s="93">
        <f t="shared" ref="AKJ662:AKJ674" si="926">AJU662*AKD662</f>
        <v>8779471.4000000004</v>
      </c>
      <c r="AKK662" s="93">
        <f t="shared" si="252"/>
        <v>9111116</v>
      </c>
      <c r="AKL662" s="93">
        <f t="shared" si="252"/>
        <v>9457354.1999999993</v>
      </c>
      <c r="AKM662" s="93">
        <f t="shared" ref="AKM662:AKM674" si="927">AJU662*AKG662</f>
        <v>3063615.8</v>
      </c>
      <c r="AKN662" s="93">
        <f t="shared" si="253"/>
        <v>3005597</v>
      </c>
      <c r="AKO662" s="93">
        <f t="shared" si="253"/>
        <v>3117016</v>
      </c>
      <c r="AKP662" s="425">
        <v>116</v>
      </c>
      <c r="AKQ662" s="425">
        <v>116</v>
      </c>
      <c r="AKR662" s="425">
        <v>116</v>
      </c>
      <c r="AKS662" s="93">
        <f t="shared" ref="AKS662:AKS674" si="928">$F662*AKP662</f>
        <v>7586168</v>
      </c>
      <c r="AKT662" s="93">
        <f t="shared" ref="AKT662:AKT674" si="929">$G662*AKQ662</f>
        <v>7898904</v>
      </c>
      <c r="AKU662" s="93">
        <f t="shared" ref="AKU662:AKU674" si="930">$H662*AKR662</f>
        <v>8227416</v>
      </c>
      <c r="AKV662" s="93">
        <f t="shared" ref="AKV662:AKV674" si="931">$I662*AKP662</f>
        <v>5715969.5999999996</v>
      </c>
      <c r="AKW662" s="93">
        <f t="shared" ref="AKW662:AKW674" si="932">$J662*AKQ662</f>
        <v>5829765.5999999996</v>
      </c>
      <c r="AKX662" s="93">
        <f t="shared" ref="AKX662:AKX674" si="933">$K662*AKR662</f>
        <v>5939849.5999999996</v>
      </c>
      <c r="AKY662" s="93">
        <f t="shared" ref="AKY662:AKY674" si="934">$F662*AKY$694</f>
        <v>62330.1</v>
      </c>
      <c r="AKZ662" s="93">
        <f t="shared" ref="AKZ662:AKZ674" si="935">$G662*AKZ$694</f>
        <v>64568.76</v>
      </c>
      <c r="ALA662" s="93">
        <f t="shared" ref="ALA662:ALA674" si="936">$H662*ALA$694</f>
        <v>66912.710000000006</v>
      </c>
      <c r="ALB662" s="93">
        <f t="shared" ref="ALB662:ALB674" si="937">$I662*ALB$694</f>
        <v>22783.21</v>
      </c>
      <c r="ALC662" s="93">
        <f t="shared" ref="ALC662:ALC674" si="938">$J662*ALC$694</f>
        <v>22691.89</v>
      </c>
      <c r="ALD662" s="93">
        <f t="shared" ref="ALD662:ALD674" si="939">$K662*ALD$694</f>
        <v>23482.69</v>
      </c>
      <c r="ALE662" s="93">
        <f t="shared" ref="ALE662:ALE674" si="940">AKP662*AKY662</f>
        <v>7230291.5999999996</v>
      </c>
      <c r="ALF662" s="93">
        <f t="shared" si="254"/>
        <v>7489976.1600000001</v>
      </c>
      <c r="ALG662" s="93">
        <f t="shared" si="254"/>
        <v>7761874.3600000003</v>
      </c>
      <c r="ALH662" s="93">
        <f t="shared" ref="ALH662:ALH674" si="941">AKP662*ALB662</f>
        <v>2642852.36</v>
      </c>
      <c r="ALI662" s="93">
        <f t="shared" si="255"/>
        <v>2632259.2400000002</v>
      </c>
      <c r="ALJ662" s="93">
        <f t="shared" si="255"/>
        <v>2723992.04</v>
      </c>
      <c r="ALK662" s="425">
        <v>113</v>
      </c>
      <c r="ALL662" s="425">
        <v>113</v>
      </c>
      <c r="ALM662" s="425">
        <v>113</v>
      </c>
      <c r="ALN662" s="93">
        <f t="shared" ref="ALN662:ALN674" si="942">$F662*ALK662</f>
        <v>7389974</v>
      </c>
      <c r="ALO662" s="93">
        <f t="shared" ref="ALO662:ALO674" si="943">$G662*ALL662</f>
        <v>7694622</v>
      </c>
      <c r="ALP662" s="93">
        <f t="shared" ref="ALP662:ALP674" si="944">$H662*ALM662</f>
        <v>8014638</v>
      </c>
      <c r="ALQ662" s="93">
        <f t="shared" ref="ALQ662:ALQ674" si="945">$I662*ALK662</f>
        <v>5568142.7999999998</v>
      </c>
      <c r="ALR662" s="93">
        <f t="shared" ref="ALR662:ALR674" si="946">$J662*ALL662</f>
        <v>5678995.7999999998</v>
      </c>
      <c r="ALS662" s="93">
        <f t="shared" ref="ALS662:ALS674" si="947">$K662*ALM662</f>
        <v>5786232.7999999998</v>
      </c>
      <c r="ALT662" s="93">
        <f t="shared" ref="ALT662:ALT674" si="948">$F662*ALT$694</f>
        <v>63788</v>
      </c>
      <c r="ALU662" s="93">
        <f t="shared" ref="ALU662:ALU674" si="949">$G662*ALU$694</f>
        <v>66748.240000000005</v>
      </c>
      <c r="ALV662" s="93">
        <f t="shared" ref="ALV662:ALV674" si="950">$H662*ALV$694</f>
        <v>69792.78</v>
      </c>
      <c r="ALW662" s="93">
        <f t="shared" ref="ALW662:ALW674" si="951">$I662*ALW$694</f>
        <v>28216.37</v>
      </c>
      <c r="ALX662" s="93">
        <f t="shared" ref="ALX662:ALX674" si="952">$J662*ALX$694</f>
        <v>28356.39</v>
      </c>
      <c r="ALY662" s="93">
        <f t="shared" ref="ALY662:ALY674" si="953">$K662*ALY$694</f>
        <v>29275.72</v>
      </c>
      <c r="ALZ662" s="93">
        <f t="shared" ref="ALZ662:ALZ674" si="954">ALK662*ALT662</f>
        <v>7208044</v>
      </c>
      <c r="AMA662" s="93">
        <f t="shared" si="256"/>
        <v>7542551.1200000001</v>
      </c>
      <c r="AMB662" s="93">
        <f t="shared" si="256"/>
        <v>7886584.1399999997</v>
      </c>
      <c r="AMC662" s="93">
        <f t="shared" ref="AMC662:AMC674" si="955">ALK662*ALW662</f>
        <v>3188449.81</v>
      </c>
      <c r="AMD662" s="93">
        <f t="shared" si="257"/>
        <v>3204272.07</v>
      </c>
      <c r="AME662" s="93">
        <f t="shared" si="257"/>
        <v>3308156.36</v>
      </c>
      <c r="AMF662" s="425">
        <v>237</v>
      </c>
      <c r="AMG662" s="425">
        <v>237</v>
      </c>
      <c r="AMH662" s="425">
        <v>237</v>
      </c>
      <c r="AMI662" s="93">
        <f t="shared" ref="AMI662:AMI674" si="956">$F662*AMF662</f>
        <v>15499326</v>
      </c>
      <c r="AMJ662" s="93">
        <f t="shared" ref="AMJ662:AMJ674" si="957">$G662*AMG662</f>
        <v>16138278</v>
      </c>
      <c r="AMK662" s="93">
        <f t="shared" ref="AMK662:AMK674" si="958">$H662*AMH662</f>
        <v>16809462</v>
      </c>
      <c r="AML662" s="93">
        <f t="shared" ref="AML662:AML674" si="959">$I662*AMF662</f>
        <v>11678317.199999999</v>
      </c>
      <c r="AMM662" s="93">
        <f t="shared" ref="AMM662:AMM674" si="960">$J662*AMG662</f>
        <v>11910814.199999999</v>
      </c>
      <c r="AMN662" s="93">
        <f t="shared" ref="AMN662:AMN674" si="961">$K662*AMH662</f>
        <v>12135727.199999999</v>
      </c>
      <c r="AMO662" s="93">
        <f t="shared" ref="AMO662:AMO674" si="962">$F662*AMO$694</f>
        <v>59461.65</v>
      </c>
      <c r="AMP662" s="93">
        <f t="shared" ref="AMP662:AMP674" si="963">$G662*AMP$694</f>
        <v>61948.29</v>
      </c>
      <c r="AMQ662" s="93">
        <f t="shared" ref="AMQ662:AMQ674" si="964">$H662*AMQ$694</f>
        <v>64524.34</v>
      </c>
      <c r="AMR662" s="93">
        <f t="shared" ref="AMR662:AMR674" si="965">$I662*AMR$694</f>
        <v>20331.169999999998</v>
      </c>
      <c r="AMS662" s="93">
        <f t="shared" ref="AMS662:AMS674" si="966">$J662*AMS$694</f>
        <v>20788.349999999999</v>
      </c>
      <c r="AMT662" s="93">
        <f t="shared" ref="AMT662:AMT674" si="967">$K662*AMT$694</f>
        <v>21467.74</v>
      </c>
      <c r="AMU662" s="93">
        <f t="shared" ref="AMU662:AMU674" si="968">AMF662*AMO662</f>
        <v>14092411.050000001</v>
      </c>
      <c r="AMV662" s="93">
        <f t="shared" si="258"/>
        <v>14681744.73</v>
      </c>
      <c r="AMW662" s="93">
        <f t="shared" si="258"/>
        <v>15292268.58</v>
      </c>
      <c r="AMX662" s="93">
        <f t="shared" ref="AMX662:AMX674" si="969">AMF662*AMR662</f>
        <v>4818487.29</v>
      </c>
      <c r="AMY662" s="93">
        <f t="shared" si="259"/>
        <v>4926838.95</v>
      </c>
      <c r="AMZ662" s="93">
        <f t="shared" si="259"/>
        <v>5087854.38</v>
      </c>
      <c r="ANA662" s="447"/>
      <c r="ANB662" s="447"/>
      <c r="ANC662" s="447"/>
      <c r="AND662" s="93">
        <f t="shared" ref="AND662:AND674" si="970">$F662*ANA662</f>
        <v>0</v>
      </c>
      <c r="ANE662" s="93">
        <f t="shared" ref="ANE662:ANE674" si="971">$G662*ANB662</f>
        <v>0</v>
      </c>
      <c r="ANF662" s="93">
        <f t="shared" ref="ANF662:ANF674" si="972">$H662*ANC662</f>
        <v>0</v>
      </c>
      <c r="ANG662" s="93">
        <f t="shared" ref="ANG662:ANG674" si="973">$I662*ANA662</f>
        <v>0</v>
      </c>
      <c r="ANH662" s="93">
        <f t="shared" ref="ANH662:ANH674" si="974">$J662*ANB662</f>
        <v>0</v>
      </c>
      <c r="ANI662" s="93">
        <f t="shared" ref="ANI662:ANI674" si="975">$K662*ANC662</f>
        <v>0</v>
      </c>
      <c r="ANJ662" s="93">
        <f t="shared" ref="ANJ662:ANJ674" si="976">$F662*ANJ$694</f>
        <v>61882.57</v>
      </c>
      <c r="ANK662" s="93">
        <f t="shared" ref="ANK662:ANK674" si="977">$G662*ANK$694</f>
        <v>64252.46</v>
      </c>
      <c r="ANL662" s="93">
        <f t="shared" ref="ANL662:ANL674" si="978">$H662*ANL$694</f>
        <v>66722.720000000001</v>
      </c>
      <c r="ANM662" s="93">
        <f t="shared" ref="ANM662:ANM674" si="979">$I662*ANM$694</f>
        <v>31710.75</v>
      </c>
      <c r="ANN662" s="93">
        <f t="shared" ref="ANN662:ANN674" si="980">$J662*ANN$694</f>
        <v>31482.01</v>
      </c>
      <c r="ANO662" s="93">
        <f t="shared" ref="ANO662:ANO674" si="981">$K662*ANO$694</f>
        <v>32679.82</v>
      </c>
      <c r="ANP662" s="93">
        <f t="shared" ref="ANP662:ANP674" si="982">ANA662*ANJ662</f>
        <v>0</v>
      </c>
      <c r="ANQ662" s="93">
        <f t="shared" si="260"/>
        <v>0</v>
      </c>
      <c r="ANR662" s="93">
        <f t="shared" si="260"/>
        <v>0</v>
      </c>
      <c r="ANS662" s="93">
        <f t="shared" ref="ANS662:ANS674" si="983">ANA662*ANM662</f>
        <v>0</v>
      </c>
      <c r="ANT662" s="93">
        <f t="shared" si="261"/>
        <v>0</v>
      </c>
      <c r="ANU662" s="93">
        <f t="shared" si="261"/>
        <v>0</v>
      </c>
      <c r="ANV662" s="425">
        <v>238</v>
      </c>
      <c r="ANW662" s="425">
        <v>238</v>
      </c>
      <c r="ANX662" s="425">
        <v>238</v>
      </c>
      <c r="ANY662" s="93">
        <f t="shared" ref="ANY662:ANY674" si="984">$F662*ANV662</f>
        <v>15564724</v>
      </c>
      <c r="ANZ662" s="93">
        <f t="shared" ref="ANZ662:ANZ674" si="985">$G662*ANW662</f>
        <v>16206372</v>
      </c>
      <c r="AOA662" s="93">
        <f t="shared" ref="AOA662:AOA674" si="986">$H662*ANX662</f>
        <v>16880388</v>
      </c>
      <c r="AOB662" s="93">
        <f t="shared" ref="AOB662:AOB674" si="987">$I662*ANV662</f>
        <v>11727592.800000001</v>
      </c>
      <c r="AOC662" s="93">
        <f t="shared" ref="AOC662:AOC674" si="988">$J662*ANW662</f>
        <v>11961070.800000001</v>
      </c>
      <c r="AOD662" s="93">
        <f t="shared" ref="AOD662:AOD674" si="989">$K662*ANX662</f>
        <v>12186932.800000001</v>
      </c>
      <c r="AOE662" s="93">
        <f t="shared" ref="AOE662:AOE674" si="990">$F662*AOE$694</f>
        <v>60522.32</v>
      </c>
      <c r="AOF662" s="93">
        <f t="shared" ref="AOF662:AOF674" si="991">$G662*AOF$694</f>
        <v>63137.26</v>
      </c>
      <c r="AOG662" s="93">
        <f t="shared" ref="AOG662:AOG674" si="992">$H662*AOG$694</f>
        <v>65839.960000000006</v>
      </c>
      <c r="AOH662" s="93">
        <f t="shared" ref="AOH662:AOH674" si="993">$I662*AOH$694</f>
        <v>21231.84</v>
      </c>
      <c r="AOI662" s="93">
        <f t="shared" ref="AOI662:AOI674" si="994">$J662*AOI$694</f>
        <v>21222.05</v>
      </c>
      <c r="AOJ662" s="93">
        <f t="shared" ref="AOJ662:AOJ674" si="995">$K662*AOJ$694</f>
        <v>21927.38</v>
      </c>
      <c r="AOK662" s="93">
        <f t="shared" ref="AOK662:AOK674" si="996">ANV662*AOE662</f>
        <v>14404312.16</v>
      </c>
      <c r="AOL662" s="93">
        <f t="shared" si="262"/>
        <v>15026667.880000001</v>
      </c>
      <c r="AOM662" s="93">
        <f t="shared" si="262"/>
        <v>15669910.48</v>
      </c>
      <c r="AON662" s="93">
        <f t="shared" ref="AON662:AON674" si="997">ANV662*AOH662</f>
        <v>5053177.92</v>
      </c>
      <c r="AOO662" s="93">
        <f t="shared" si="263"/>
        <v>5050847.9000000004</v>
      </c>
      <c r="AOP662" s="93">
        <f t="shared" si="263"/>
        <v>5218716.4400000004</v>
      </c>
      <c r="AOQ662" s="425">
        <v>220</v>
      </c>
      <c r="AOR662" s="425">
        <v>220</v>
      </c>
      <c r="AOS662" s="425">
        <v>220</v>
      </c>
      <c r="AOT662" s="93">
        <f t="shared" ref="AOT662:AOT674" si="998">$F662*AOQ662</f>
        <v>14387560</v>
      </c>
      <c r="AOU662" s="93">
        <f t="shared" ref="AOU662:AOU674" si="999">$G662*AOR662</f>
        <v>14980680</v>
      </c>
      <c r="AOV662" s="93">
        <f t="shared" ref="AOV662:AOV674" si="1000">$H662*AOS662</f>
        <v>15603720</v>
      </c>
      <c r="AOW662" s="93">
        <f t="shared" ref="AOW662:AOW674" si="1001">$I662*AOQ662</f>
        <v>10840632</v>
      </c>
      <c r="AOX662" s="93">
        <f t="shared" ref="AOX662:AOX674" si="1002">$J662*AOR662</f>
        <v>11056452</v>
      </c>
      <c r="AOY662" s="93">
        <f t="shared" ref="AOY662:AOY674" si="1003">$K662*AOS662</f>
        <v>11265232</v>
      </c>
      <c r="AOZ662" s="93">
        <f t="shared" ref="AOZ662:AOZ674" si="1004">$F662*AOZ$694</f>
        <v>61973.37</v>
      </c>
      <c r="APA662" s="93">
        <f t="shared" ref="APA662:APA674" si="1005">$G662*APA$694</f>
        <v>64688.41</v>
      </c>
      <c r="APB662" s="93">
        <f t="shared" ref="APB662:APB674" si="1006">$H662*APB$694</f>
        <v>67491.87</v>
      </c>
      <c r="APC662" s="93">
        <f t="shared" ref="APC662:APC674" si="1007">$I662*APC$694</f>
        <v>28270.080000000002</v>
      </c>
      <c r="APD662" s="93">
        <f t="shared" ref="APD662:APD674" si="1008">$J662*APD$694</f>
        <v>27874.66</v>
      </c>
      <c r="APE662" s="93">
        <f t="shared" ref="APE662:APE674" si="1009">$K662*APE$694</f>
        <v>28757</v>
      </c>
      <c r="APF662" s="93">
        <f t="shared" ref="APF662:APF674" si="1010">AOQ662*AOZ662</f>
        <v>13634141.4</v>
      </c>
      <c r="APG662" s="93">
        <f t="shared" si="264"/>
        <v>14231450.199999999</v>
      </c>
      <c r="APH662" s="93">
        <f t="shared" si="264"/>
        <v>14848211.4</v>
      </c>
      <c r="API662" s="93">
        <f t="shared" ref="API662:API674" si="1011">AOQ662*APC662</f>
        <v>6219417.5999999996</v>
      </c>
      <c r="APJ662" s="93">
        <f t="shared" si="265"/>
        <v>6132425.2000000002</v>
      </c>
      <c r="APK662" s="93">
        <f t="shared" si="265"/>
        <v>6326540</v>
      </c>
      <c r="APL662" s="447">
        <v>140</v>
      </c>
      <c r="APM662" s="447">
        <v>140</v>
      </c>
      <c r="APN662" s="447">
        <v>140</v>
      </c>
      <c r="APO662" s="93">
        <f t="shared" ref="APO662:APO674" si="1012">$F662*APL662</f>
        <v>9155720</v>
      </c>
      <c r="APP662" s="93">
        <f t="shared" ref="APP662:APP674" si="1013">$G662*APM662</f>
        <v>9533160</v>
      </c>
      <c r="APQ662" s="93">
        <f t="shared" ref="APQ662:APQ674" si="1014">$H662*APN662</f>
        <v>9929640</v>
      </c>
      <c r="APR662" s="93">
        <f t="shared" ref="APR662:APR674" si="1015">$I662*APL662</f>
        <v>6898584</v>
      </c>
      <c r="APS662" s="93">
        <f t="shared" ref="APS662:APS674" si="1016">$J662*APM662</f>
        <v>7035924</v>
      </c>
      <c r="APT662" s="93">
        <f t="shared" ref="APT662:APT674" si="1017">$K662*APN662</f>
        <v>7168784</v>
      </c>
      <c r="APU662" s="93">
        <f t="shared" ref="APU662:APU674" si="1018">$F662*APU$694</f>
        <v>63664.4</v>
      </c>
      <c r="APV662" s="93">
        <f t="shared" ref="APV662:APV674" si="1019">$G662*APV$694</f>
        <v>66243.55</v>
      </c>
      <c r="APW662" s="93">
        <f t="shared" ref="APW662:APW674" si="1020">$H662*APW$694</f>
        <v>68922.31</v>
      </c>
      <c r="APX662" s="93">
        <f t="shared" ref="APX662:APX674" si="1021">$I662*APX$694</f>
        <v>26797.66</v>
      </c>
      <c r="APY662" s="93">
        <f t="shared" ref="APY662:APY674" si="1022">$J662*APY$694</f>
        <v>25888.46</v>
      </c>
      <c r="APZ662" s="93">
        <f t="shared" ref="APZ662:APZ674" si="1023">$K662*APZ$694</f>
        <v>26765.57</v>
      </c>
      <c r="AQA662" s="93">
        <f t="shared" ref="AQA662:AQA674" si="1024">APL662*APU662</f>
        <v>8913016</v>
      </c>
      <c r="AQB662" s="93">
        <f t="shared" si="266"/>
        <v>9274097</v>
      </c>
      <c r="AQC662" s="93">
        <f t="shared" si="266"/>
        <v>9649123.4000000004</v>
      </c>
      <c r="AQD662" s="93">
        <f t="shared" ref="AQD662:AQD674" si="1025">APL662*APX662</f>
        <v>3751672.4</v>
      </c>
      <c r="AQE662" s="93">
        <f t="shared" si="267"/>
        <v>3624384.4</v>
      </c>
      <c r="AQF662" s="93">
        <f t="shared" si="267"/>
        <v>3747179.8</v>
      </c>
      <c r="AQG662" s="447">
        <v>187</v>
      </c>
      <c r="AQH662" s="447">
        <v>187</v>
      </c>
      <c r="AQI662" s="447">
        <v>187</v>
      </c>
      <c r="AQJ662" s="93">
        <f t="shared" ref="AQJ662:AQJ674" si="1026">$F662*AQG662</f>
        <v>12229426</v>
      </c>
      <c r="AQK662" s="93">
        <f t="shared" ref="AQK662:AQK674" si="1027">$G662*AQH662</f>
        <v>12733578</v>
      </c>
      <c r="AQL662" s="93">
        <f t="shared" ref="AQL662:AQL674" si="1028">$H662*AQI662</f>
        <v>13263162</v>
      </c>
      <c r="AQM662" s="93">
        <f t="shared" ref="AQM662:AQM674" si="1029">$I662*AQG662</f>
        <v>9214537.1999999993</v>
      </c>
      <c r="AQN662" s="93">
        <f t="shared" ref="AQN662:AQN674" si="1030">$J662*AQH662</f>
        <v>9397984.1999999993</v>
      </c>
      <c r="AQO662" s="93">
        <f t="shared" ref="AQO662:AQO674" si="1031">$K662*AQI662</f>
        <v>9575447.1999999993</v>
      </c>
      <c r="AQP662" s="93">
        <f t="shared" ref="AQP662:AQP674" si="1032">$F662*AQP$694</f>
        <v>58932.72</v>
      </c>
      <c r="AQQ662" s="93">
        <f t="shared" ref="AQQ662:AQQ674" si="1033">$G662*AQQ$694</f>
        <v>61393.93</v>
      </c>
      <c r="AQR662" s="93">
        <f t="shared" ref="AQR662:AQR674" si="1034">$H662*AQR$694</f>
        <v>63943.96</v>
      </c>
      <c r="AQS662" s="93">
        <f t="shared" ref="AQS662:AQS674" si="1035">$I662*AQS$694</f>
        <v>19604.310000000001</v>
      </c>
      <c r="AQT662" s="93">
        <f t="shared" ref="AQT662:AQT674" si="1036">$J662*AQT$694</f>
        <v>19911.560000000001</v>
      </c>
      <c r="AQU662" s="93">
        <f t="shared" ref="AQU662:AQU674" si="1037">$K662*AQU$694</f>
        <v>20588.66</v>
      </c>
      <c r="AQV662" s="93">
        <f t="shared" ref="AQV662:AQV674" si="1038">AQG662*AQP662</f>
        <v>11020418.640000001</v>
      </c>
      <c r="AQW662" s="93">
        <f t="shared" si="268"/>
        <v>11480664.91</v>
      </c>
      <c r="AQX662" s="93">
        <f t="shared" si="268"/>
        <v>11957520.52</v>
      </c>
      <c r="AQY662" s="93">
        <f t="shared" ref="AQY662:AQY674" si="1039">AQG662*AQS662</f>
        <v>3666005.97</v>
      </c>
      <c r="AQZ662" s="93">
        <f t="shared" si="269"/>
        <v>3723461.72</v>
      </c>
      <c r="ARA662" s="93">
        <f t="shared" si="269"/>
        <v>3850079.42</v>
      </c>
      <c r="ARB662" s="425">
        <v>132</v>
      </c>
      <c r="ARC662" s="425">
        <v>132</v>
      </c>
      <c r="ARD662" s="425">
        <v>132</v>
      </c>
      <c r="ARE662" s="93">
        <f t="shared" ref="ARE662:ARE674" si="1040">$F662*ARB662</f>
        <v>8632536</v>
      </c>
      <c r="ARF662" s="93">
        <f t="shared" ref="ARF662:ARF674" si="1041">$G662*ARC662</f>
        <v>8988408</v>
      </c>
      <c r="ARG662" s="93">
        <f t="shared" ref="ARG662:ARG674" si="1042">$H662*ARD662</f>
        <v>9362232</v>
      </c>
      <c r="ARH662" s="93">
        <f t="shared" ref="ARH662:ARH674" si="1043">$I662*ARB662</f>
        <v>6504379.2000000002</v>
      </c>
      <c r="ARI662" s="93">
        <f t="shared" ref="ARI662:ARI674" si="1044">$J662*ARC662</f>
        <v>6633871.2000000002</v>
      </c>
      <c r="ARJ662" s="93">
        <f t="shared" ref="ARJ662:ARJ674" si="1045">$K662*ARD662</f>
        <v>6759139.2000000002</v>
      </c>
      <c r="ARK662" s="93">
        <f t="shared" ref="ARK662:ARK674" si="1046">$F662*ARK$694</f>
        <v>60283.63</v>
      </c>
      <c r="ARL662" s="93">
        <f t="shared" ref="ARL662:ARL674" si="1047">$G662*ARL$694</f>
        <v>62101.53</v>
      </c>
      <c r="ARM662" s="93">
        <f t="shared" ref="ARM662:ARM674" si="1048">$H662*ARM$694</f>
        <v>64034.69</v>
      </c>
      <c r="ARN662" s="93">
        <f t="shared" ref="ARN662:ARN674" si="1049">$I662*ARN$694</f>
        <v>18787.05</v>
      </c>
      <c r="ARO662" s="93">
        <f t="shared" ref="ARO662:ARO674" si="1050">$J662*ARO$694</f>
        <v>18817.37</v>
      </c>
      <c r="ARP662" s="93">
        <f t="shared" ref="ARP662:ARP674" si="1051">$K662*ARP$694</f>
        <v>19443.12</v>
      </c>
      <c r="ARQ662" s="93">
        <f t="shared" ref="ARQ662:ARQ674" si="1052">ARB662*ARK662</f>
        <v>7957439.1600000001</v>
      </c>
      <c r="ARR662" s="93">
        <f t="shared" si="270"/>
        <v>8197401.96</v>
      </c>
      <c r="ARS662" s="93">
        <f t="shared" si="270"/>
        <v>8452579.0800000001</v>
      </c>
      <c r="ART662" s="93">
        <f t="shared" ref="ART662:ART674" si="1053">ARB662*ARN662</f>
        <v>2479890.6</v>
      </c>
      <c r="ARU662" s="93">
        <f t="shared" si="271"/>
        <v>2483892.84</v>
      </c>
      <c r="ARV662" s="93">
        <f t="shared" si="271"/>
        <v>2566491.84</v>
      </c>
      <c r="ARW662" s="425">
        <v>238</v>
      </c>
      <c r="ARX662" s="425">
        <v>238</v>
      </c>
      <c r="ARY662" s="425">
        <v>238</v>
      </c>
      <c r="ARZ662" s="93">
        <f t="shared" ref="ARZ662:ARZ674" si="1054">$F662*ARW662</f>
        <v>15564724</v>
      </c>
      <c r="ASA662" s="93">
        <f t="shared" ref="ASA662:ASA674" si="1055">$G662*ARX662</f>
        <v>16206372</v>
      </c>
      <c r="ASB662" s="93">
        <f t="shared" ref="ASB662:ASB674" si="1056">$H662*ARY662</f>
        <v>16880388</v>
      </c>
      <c r="ASC662" s="93">
        <f t="shared" ref="ASC662:ASC674" si="1057">$I662*ARW662</f>
        <v>11727592.800000001</v>
      </c>
      <c r="ASD662" s="93">
        <f t="shared" ref="ASD662:ASD674" si="1058">$J662*ARX662</f>
        <v>11961070.800000001</v>
      </c>
      <c r="ASE662" s="93">
        <f t="shared" ref="ASE662:ASE674" si="1059">$K662*ARY662</f>
        <v>12186932.800000001</v>
      </c>
      <c r="ASF662" s="93">
        <f t="shared" ref="ASF662:ASF674" si="1060">$F662*ASF$694</f>
        <v>60312.05</v>
      </c>
      <c r="ASG662" s="93">
        <f t="shared" ref="ASG662:ASG674" si="1061">$G662*ASG$694</f>
        <v>62385.43</v>
      </c>
      <c r="ASH662" s="93">
        <f t="shared" ref="ASH662:ASH674" si="1062">$H662*ASH$694</f>
        <v>64565.52</v>
      </c>
      <c r="ASI662" s="93">
        <f t="shared" ref="ASI662:ASI674" si="1063">$I662*ASI$694</f>
        <v>22252.15</v>
      </c>
      <c r="ASJ662" s="93">
        <f t="shared" ref="ASJ662:ASJ674" si="1064">$J662*ASJ$694</f>
        <v>22605.87</v>
      </c>
      <c r="ASK662" s="93">
        <f t="shared" ref="ASK662:ASK674" si="1065">$K662*ASK$694</f>
        <v>23354.11</v>
      </c>
      <c r="ASL662" s="93">
        <f t="shared" ref="ASL662:ASL674" si="1066">ARW662*ASF662</f>
        <v>14354267.9</v>
      </c>
      <c r="ASM662" s="93">
        <f t="shared" si="272"/>
        <v>14847732.34</v>
      </c>
      <c r="ASN662" s="93">
        <f t="shared" si="272"/>
        <v>15366593.76</v>
      </c>
      <c r="ASO662" s="93">
        <f t="shared" ref="ASO662:ASO674" si="1067">ARW662*ASI662</f>
        <v>5296011.7</v>
      </c>
      <c r="ASP662" s="93">
        <f t="shared" si="273"/>
        <v>5380197.0599999996</v>
      </c>
      <c r="ASQ662" s="93">
        <f t="shared" si="273"/>
        <v>5558278.1799999997</v>
      </c>
      <c r="ASR662" s="425">
        <v>232</v>
      </c>
      <c r="ASS662" s="425">
        <v>232</v>
      </c>
      <c r="AST662" s="425">
        <v>232</v>
      </c>
      <c r="ASU662" s="93">
        <f t="shared" ref="ASU662:ASU674" si="1068">$F662*ASR662</f>
        <v>15172336</v>
      </c>
      <c r="ASV662" s="93">
        <f t="shared" ref="ASV662:ASV674" si="1069">$G662*ASS662</f>
        <v>15797808</v>
      </c>
      <c r="ASW662" s="93">
        <f t="shared" ref="ASW662:ASW674" si="1070">$H662*AST662</f>
        <v>16454832</v>
      </c>
      <c r="ASX662" s="93">
        <f t="shared" ref="ASX662:ASX674" si="1071">$I662*ASR662</f>
        <v>11431939.199999999</v>
      </c>
      <c r="ASY662" s="93">
        <f t="shared" ref="ASY662:ASY674" si="1072">$J662*ASS662</f>
        <v>11659531.199999999</v>
      </c>
      <c r="ASZ662" s="93">
        <f t="shared" ref="ASZ662:ASZ674" si="1073">$K662*AST662</f>
        <v>11879699.199999999</v>
      </c>
      <c r="ATA662" s="93">
        <f t="shared" ref="ATA662:ATA674" si="1074">$F662*ATA$694</f>
        <v>59968.34</v>
      </c>
      <c r="ATB662" s="93">
        <f t="shared" ref="ATB662:ATB674" si="1075">$G662*ATB$694</f>
        <v>62206.42</v>
      </c>
      <c r="ATC662" s="93">
        <f t="shared" ref="ATC662:ATC674" si="1076">$H662*ATC$694</f>
        <v>64544.72</v>
      </c>
      <c r="ATD662" s="93">
        <f t="shared" ref="ATD662:ATD674" si="1077">$I662*ATD$694</f>
        <v>19741.23</v>
      </c>
      <c r="ATE662" s="93">
        <f t="shared" ref="ATE662:ATE674" si="1078">$J662*ATE$694</f>
        <v>19682.32</v>
      </c>
      <c r="ATF662" s="93">
        <f t="shared" ref="ATF662:ATF674" si="1079">$K662*ATF$694</f>
        <v>20332.759999999998</v>
      </c>
      <c r="ATG662" s="93">
        <f t="shared" ref="ATG662:ATG674" si="1080">ASR662*ATA662</f>
        <v>13912654.880000001</v>
      </c>
      <c r="ATH662" s="93">
        <f t="shared" si="274"/>
        <v>14431889.439999999</v>
      </c>
      <c r="ATI662" s="93">
        <f t="shared" si="274"/>
        <v>14974375.039999999</v>
      </c>
      <c r="ATJ662" s="93">
        <f t="shared" ref="ATJ662:ATJ674" si="1081">ASR662*ATD662</f>
        <v>4579965.3600000003</v>
      </c>
      <c r="ATK662" s="93">
        <f t="shared" si="275"/>
        <v>4566298.24</v>
      </c>
      <c r="ATL662" s="93">
        <f t="shared" si="275"/>
        <v>4717200.32</v>
      </c>
      <c r="ATM662" s="447">
        <v>485</v>
      </c>
      <c r="ATN662" s="447">
        <v>485</v>
      </c>
      <c r="ATO662" s="447">
        <v>485</v>
      </c>
      <c r="ATP662" s="93">
        <f t="shared" ref="ATP662:ATP674" si="1082">$F662*ATM662</f>
        <v>31718030</v>
      </c>
      <c r="ATQ662" s="93">
        <f t="shared" ref="ATQ662:ATQ674" si="1083">$G662*ATN662</f>
        <v>33025590</v>
      </c>
      <c r="ATR662" s="93">
        <f t="shared" ref="ATR662:ATR674" si="1084">$H662*ATO662</f>
        <v>34399110</v>
      </c>
      <c r="ATS662" s="93">
        <f t="shared" ref="ATS662:ATS674" si="1085">$I662*ATM662</f>
        <v>23898666</v>
      </c>
      <c r="ATT662" s="93">
        <f t="shared" ref="ATT662:ATT674" si="1086">$J662*ATN662</f>
        <v>24374451</v>
      </c>
      <c r="ATU662" s="93">
        <f t="shared" ref="ATU662:ATU674" si="1087">$K662*ATO662</f>
        <v>24834716</v>
      </c>
      <c r="ATV662" s="93">
        <f t="shared" ref="ATV662:ATV674" si="1088">$F662*ATV$694</f>
        <v>62064.89</v>
      </c>
      <c r="ATW662" s="93">
        <f t="shared" ref="ATW662:ATW674" si="1089">$G662*ATW$694</f>
        <v>64411.63</v>
      </c>
      <c r="ATX662" s="93">
        <f t="shared" ref="ATX662:ATX674" si="1090">$H662*ATX$694</f>
        <v>66861.45</v>
      </c>
      <c r="ATY662" s="93">
        <f t="shared" ref="ATY662:ATY674" si="1091">$I662*ATY$694</f>
        <v>21580.400000000001</v>
      </c>
      <c r="ATZ662" s="93">
        <f t="shared" ref="ATZ662:ATZ674" si="1092">$J662*ATZ$694</f>
        <v>22052.799999999999</v>
      </c>
      <c r="AUA662" s="93">
        <f t="shared" ref="AUA662:AUA674" si="1093">$K662*AUA$694</f>
        <v>22817.75</v>
      </c>
      <c r="AUB662" s="93">
        <f t="shared" ref="AUB662:AUB674" si="1094">ATM662*ATV662</f>
        <v>30101471.649999999</v>
      </c>
      <c r="AUC662" s="93">
        <f t="shared" si="276"/>
        <v>31239640.550000001</v>
      </c>
      <c r="AUD662" s="93">
        <f t="shared" si="276"/>
        <v>32427803.25</v>
      </c>
      <c r="AUE662" s="93">
        <f t="shared" ref="AUE662:AUE674" si="1095">ATM662*ATY662</f>
        <v>10466494</v>
      </c>
      <c r="AUF662" s="93">
        <f t="shared" si="277"/>
        <v>10695608</v>
      </c>
      <c r="AUG662" s="93">
        <f t="shared" si="277"/>
        <v>11066608.75</v>
      </c>
      <c r="AUH662" s="425">
        <v>277</v>
      </c>
      <c r="AUI662" s="425">
        <v>277</v>
      </c>
      <c r="AUJ662" s="425">
        <v>277</v>
      </c>
      <c r="AUK662" s="93">
        <f t="shared" ref="AUK662:AUK674" si="1096">$F662*AUH662</f>
        <v>18115246</v>
      </c>
      <c r="AUL662" s="93">
        <f t="shared" ref="AUL662:AUL674" si="1097">$G662*AUI662</f>
        <v>18862038</v>
      </c>
      <c r="AUM662" s="93">
        <f t="shared" ref="AUM662:AUM674" si="1098">$H662*AUJ662</f>
        <v>19646502</v>
      </c>
      <c r="AUN662" s="93">
        <f t="shared" ref="AUN662:AUN674" si="1099">$I662*AUH662</f>
        <v>13649341.199999999</v>
      </c>
      <c r="AUO662" s="93">
        <f t="shared" ref="AUO662:AUO674" si="1100">$J662*AUI662</f>
        <v>13921078.199999999</v>
      </c>
      <c r="AUP662" s="93">
        <f t="shared" ref="AUP662:AUP674" si="1101">$K662*AUJ662</f>
        <v>14183951.199999999</v>
      </c>
      <c r="AUQ662" s="93">
        <f t="shared" ref="AUQ662:AUQ674" si="1102">$F662*AUQ$694</f>
        <v>60858.27</v>
      </c>
      <c r="AUR662" s="93">
        <f t="shared" ref="AUR662:AUR674" si="1103">$G662*AUR$694</f>
        <v>63180.31</v>
      </c>
      <c r="AUS662" s="93">
        <f t="shared" ref="AUS662:AUS674" si="1104">$H662*AUS$694</f>
        <v>65599.72</v>
      </c>
      <c r="AUT662" s="93">
        <f t="shared" ref="AUT662:AUT674" si="1105">$I662*AUT$694</f>
        <v>23338.48</v>
      </c>
      <c r="AUU662" s="93">
        <f t="shared" ref="AUU662:AUU674" si="1106">$J662*AUU$694</f>
        <v>23685.41</v>
      </c>
      <c r="AUV662" s="93">
        <f t="shared" ref="AUV662:AUV674" si="1107">$K662*AUV$694</f>
        <v>24462.880000000001</v>
      </c>
      <c r="AUW662" s="93">
        <f t="shared" ref="AUW662:AUW674" si="1108">AUH662*AUQ662</f>
        <v>16857740.789999999</v>
      </c>
      <c r="AUX662" s="93">
        <f t="shared" si="278"/>
        <v>17500945.870000001</v>
      </c>
      <c r="AUY662" s="93">
        <f t="shared" si="278"/>
        <v>18171122.440000001</v>
      </c>
      <c r="AUZ662" s="93">
        <f t="shared" ref="AUZ662:AUZ674" si="1109">AUH662*AUT662</f>
        <v>6464758.96</v>
      </c>
      <c r="AVA662" s="93">
        <f t="shared" si="279"/>
        <v>6560858.5700000003</v>
      </c>
      <c r="AVB662" s="93">
        <f t="shared" si="279"/>
        <v>6776217.7599999998</v>
      </c>
      <c r="AVC662" s="127">
        <f t="shared" ref="AVC662:AVC674" si="1110">L662+AG662+BB662+BW662+CR662+DM662+EH662+FC662+FX662+GS662+HN662+II662+JD662+JY662+KT662+LO662+MJ662+NE662+NZ662+OU662+PP662+QK662+RF662+SA662+SV662+TQ662+UL662+VG662+WB662+WW662+XR662+YM662+ZH662+AAC662+AAX662+ABS662+ACN662+ADI662+AED662+AEY662+AFT662+AGO662+AHJ662+AIE662+AIZ662+AJU662+AKP662+ALK662+AMF662+ANA662+ANV662+AOQ662+APL662+AQG662+ARB662+ARW662+ASR662+ATM662+AUH662</f>
        <v>9180</v>
      </c>
      <c r="AVD662" s="127">
        <f t="shared" si="280"/>
        <v>9180</v>
      </c>
      <c r="AVE662" s="127">
        <f t="shared" si="280"/>
        <v>9180</v>
      </c>
      <c r="AVF662" s="93">
        <f t="shared" si="280"/>
        <v>600353640</v>
      </c>
      <c r="AVG662" s="93">
        <f t="shared" si="280"/>
        <v>625102920</v>
      </c>
      <c r="AVH662" s="93">
        <f t="shared" si="280"/>
        <v>651100680</v>
      </c>
      <c r="AVI662" s="93">
        <f t="shared" si="280"/>
        <v>452350008</v>
      </c>
      <c r="AVJ662" s="93">
        <f t="shared" si="280"/>
        <v>461355588</v>
      </c>
      <c r="AVK662" s="93">
        <f t="shared" si="280"/>
        <v>470067408</v>
      </c>
      <c r="AVL662" s="93"/>
      <c r="AVM662" s="93"/>
      <c r="AVN662" s="93"/>
      <c r="AVO662" s="93"/>
      <c r="AVP662" s="93"/>
      <c r="AVQ662" s="93"/>
      <c r="AVR662" s="93">
        <f t="shared" si="281"/>
        <v>568588941.17999995</v>
      </c>
      <c r="AVS662" s="93">
        <f t="shared" si="281"/>
        <v>591161927.89999998</v>
      </c>
      <c r="AVT662" s="93">
        <f t="shared" si="281"/>
        <v>614632176.73000002</v>
      </c>
      <c r="AVU662" s="93">
        <f t="shared" si="281"/>
        <v>210489268.84</v>
      </c>
      <c r="AVV662" s="93">
        <f t="shared" si="281"/>
        <v>209432741.99000001</v>
      </c>
      <c r="AVW662" s="93">
        <f t="shared" si="281"/>
        <v>216541543.13</v>
      </c>
    </row>
    <row r="663" spans="1:1271" ht="36" customHeight="1">
      <c r="A663" s="223" t="s">
        <v>712</v>
      </c>
      <c r="B663" s="12" t="s">
        <v>437</v>
      </c>
      <c r="C663" s="5"/>
      <c r="D663" s="414"/>
      <c r="E663" s="287"/>
      <c r="F663" s="101">
        <f>F17</f>
        <v>65398</v>
      </c>
      <c r="G663" s="101">
        <f t="shared" si="282"/>
        <v>68094</v>
      </c>
      <c r="H663" s="101">
        <f t="shared" si="282"/>
        <v>70926</v>
      </c>
      <c r="I663" s="93">
        <f t="shared" si="283"/>
        <v>49267.03</v>
      </c>
      <c r="J663" s="93">
        <f t="shared" si="283"/>
        <v>50248.03</v>
      </c>
      <c r="K663" s="93">
        <f t="shared" si="283"/>
        <v>51197.03</v>
      </c>
      <c r="L663" s="447"/>
      <c r="M663" s="447"/>
      <c r="N663" s="447"/>
      <c r="O663" s="93">
        <f t="shared" si="284"/>
        <v>0</v>
      </c>
      <c r="P663" s="93">
        <f t="shared" si="285"/>
        <v>0</v>
      </c>
      <c r="Q663" s="93">
        <f t="shared" si="286"/>
        <v>0</v>
      </c>
      <c r="R663" s="93">
        <f t="shared" si="287"/>
        <v>0</v>
      </c>
      <c r="S663" s="93">
        <f t="shared" si="288"/>
        <v>0</v>
      </c>
      <c r="T663" s="93">
        <f t="shared" si="289"/>
        <v>0</v>
      </c>
      <c r="U663" s="93">
        <f t="shared" si="290"/>
        <v>64621.59</v>
      </c>
      <c r="V663" s="93">
        <f t="shared" si="291"/>
        <v>67326.89</v>
      </c>
      <c r="W663" s="93">
        <f t="shared" si="292"/>
        <v>70131.820000000007</v>
      </c>
      <c r="X663" s="93">
        <f t="shared" si="293"/>
        <v>23437.51</v>
      </c>
      <c r="Y663" s="93">
        <f t="shared" si="294"/>
        <v>22477.42</v>
      </c>
      <c r="Z663" s="93">
        <f t="shared" si="295"/>
        <v>23209.73</v>
      </c>
      <c r="AA663" s="93">
        <f t="shared" si="296"/>
        <v>0</v>
      </c>
      <c r="AB663" s="93">
        <f t="shared" si="162"/>
        <v>0</v>
      </c>
      <c r="AC663" s="93">
        <f t="shared" si="162"/>
        <v>0</v>
      </c>
      <c r="AD663" s="93">
        <f t="shared" si="297"/>
        <v>0</v>
      </c>
      <c r="AE663" s="93">
        <f t="shared" si="163"/>
        <v>0</v>
      </c>
      <c r="AF663" s="93">
        <f t="shared" si="163"/>
        <v>0</v>
      </c>
      <c r="AG663" s="447"/>
      <c r="AH663" s="447"/>
      <c r="AI663" s="447"/>
      <c r="AJ663" s="93">
        <f t="shared" si="298"/>
        <v>0</v>
      </c>
      <c r="AK663" s="93">
        <f t="shared" si="299"/>
        <v>0</v>
      </c>
      <c r="AL663" s="93">
        <f t="shared" si="300"/>
        <v>0</v>
      </c>
      <c r="AM663" s="93">
        <f t="shared" si="301"/>
        <v>0</v>
      </c>
      <c r="AN663" s="93">
        <f t="shared" si="302"/>
        <v>0</v>
      </c>
      <c r="AO663" s="93">
        <f t="shared" si="303"/>
        <v>0</v>
      </c>
      <c r="AP663" s="93">
        <f t="shared" si="304"/>
        <v>60537.77</v>
      </c>
      <c r="AQ663" s="93">
        <f t="shared" si="305"/>
        <v>63028.83</v>
      </c>
      <c r="AR663" s="93">
        <f t="shared" si="306"/>
        <v>65612.570000000007</v>
      </c>
      <c r="AS663" s="93">
        <f t="shared" si="307"/>
        <v>20982.799999999999</v>
      </c>
      <c r="AT663" s="93">
        <f t="shared" si="308"/>
        <v>19960.28</v>
      </c>
      <c r="AU663" s="93">
        <f t="shared" si="309"/>
        <v>20653.54</v>
      </c>
      <c r="AV663" s="93">
        <f t="shared" si="310"/>
        <v>0</v>
      </c>
      <c r="AW663" s="93">
        <f t="shared" si="164"/>
        <v>0</v>
      </c>
      <c r="AX663" s="93">
        <f t="shared" si="164"/>
        <v>0</v>
      </c>
      <c r="AY663" s="93">
        <f t="shared" si="311"/>
        <v>0</v>
      </c>
      <c r="AZ663" s="93">
        <f t="shared" si="165"/>
        <v>0</v>
      </c>
      <c r="BA663" s="93">
        <f t="shared" si="165"/>
        <v>0</v>
      </c>
      <c r="BB663" s="447"/>
      <c r="BC663" s="447"/>
      <c r="BD663" s="447"/>
      <c r="BE663" s="93">
        <f t="shared" si="312"/>
        <v>0</v>
      </c>
      <c r="BF663" s="93">
        <f t="shared" si="313"/>
        <v>0</v>
      </c>
      <c r="BG663" s="93">
        <f t="shared" si="314"/>
        <v>0</v>
      </c>
      <c r="BH663" s="93">
        <f t="shared" si="315"/>
        <v>0</v>
      </c>
      <c r="BI663" s="93">
        <f t="shared" si="316"/>
        <v>0</v>
      </c>
      <c r="BJ663" s="93">
        <f t="shared" si="317"/>
        <v>0</v>
      </c>
      <c r="BK663" s="93">
        <f t="shared" si="318"/>
        <v>64696.43</v>
      </c>
      <c r="BL663" s="93">
        <f t="shared" si="319"/>
        <v>67655.3</v>
      </c>
      <c r="BM663" s="93">
        <f t="shared" si="320"/>
        <v>70703.06</v>
      </c>
      <c r="BN663" s="93">
        <f t="shared" si="321"/>
        <v>20463.84</v>
      </c>
      <c r="BO663" s="93">
        <f t="shared" si="322"/>
        <v>19952.060000000001</v>
      </c>
      <c r="BP663" s="93">
        <f t="shared" si="323"/>
        <v>20676.46</v>
      </c>
      <c r="BQ663" s="93">
        <f t="shared" si="324"/>
        <v>0</v>
      </c>
      <c r="BR663" s="93">
        <f t="shared" si="166"/>
        <v>0</v>
      </c>
      <c r="BS663" s="93">
        <f t="shared" si="166"/>
        <v>0</v>
      </c>
      <c r="BT663" s="93">
        <f t="shared" si="325"/>
        <v>0</v>
      </c>
      <c r="BU663" s="93">
        <f t="shared" si="167"/>
        <v>0</v>
      </c>
      <c r="BV663" s="93">
        <f t="shared" si="167"/>
        <v>0</v>
      </c>
      <c r="BW663" s="447"/>
      <c r="BX663" s="447"/>
      <c r="BY663" s="447"/>
      <c r="BZ663" s="93">
        <f t="shared" si="326"/>
        <v>0</v>
      </c>
      <c r="CA663" s="93">
        <f t="shared" si="327"/>
        <v>0</v>
      </c>
      <c r="CB663" s="93">
        <f t="shared" si="328"/>
        <v>0</v>
      </c>
      <c r="CC663" s="93">
        <f t="shared" si="329"/>
        <v>0</v>
      </c>
      <c r="CD663" s="93">
        <f t="shared" si="330"/>
        <v>0</v>
      </c>
      <c r="CE663" s="93">
        <f t="shared" si="331"/>
        <v>0</v>
      </c>
      <c r="CF663" s="93">
        <f t="shared" si="332"/>
        <v>62047.01</v>
      </c>
      <c r="CG663" s="93">
        <f t="shared" si="333"/>
        <v>65491.88</v>
      </c>
      <c r="CH663" s="93">
        <f t="shared" si="334"/>
        <v>68994.179999999993</v>
      </c>
      <c r="CI663" s="93">
        <f t="shared" si="335"/>
        <v>25185.03</v>
      </c>
      <c r="CJ663" s="93">
        <f t="shared" si="336"/>
        <v>25034.58</v>
      </c>
      <c r="CK663" s="93">
        <f t="shared" si="337"/>
        <v>25736.9</v>
      </c>
      <c r="CL663" s="93">
        <f t="shared" si="338"/>
        <v>0</v>
      </c>
      <c r="CM663" s="93">
        <f t="shared" si="168"/>
        <v>0</v>
      </c>
      <c r="CN663" s="93">
        <f t="shared" si="168"/>
        <v>0</v>
      </c>
      <c r="CO663" s="93">
        <f t="shared" si="339"/>
        <v>0</v>
      </c>
      <c r="CP663" s="93">
        <f t="shared" si="169"/>
        <v>0</v>
      </c>
      <c r="CQ663" s="93">
        <f t="shared" si="169"/>
        <v>0</v>
      </c>
      <c r="CR663" s="447"/>
      <c r="CS663" s="447"/>
      <c r="CT663" s="447"/>
      <c r="CU663" s="93">
        <f t="shared" si="340"/>
        <v>0</v>
      </c>
      <c r="CV663" s="93">
        <f t="shared" si="341"/>
        <v>0</v>
      </c>
      <c r="CW663" s="93">
        <f t="shared" si="342"/>
        <v>0</v>
      </c>
      <c r="CX663" s="93">
        <f t="shared" si="343"/>
        <v>0</v>
      </c>
      <c r="CY663" s="93">
        <f t="shared" si="344"/>
        <v>0</v>
      </c>
      <c r="CZ663" s="93">
        <f t="shared" si="345"/>
        <v>0</v>
      </c>
      <c r="DA663" s="93">
        <f t="shared" si="346"/>
        <v>63757.14</v>
      </c>
      <c r="DB663" s="93">
        <f t="shared" si="347"/>
        <v>66043.61</v>
      </c>
      <c r="DC663" s="93">
        <f t="shared" si="348"/>
        <v>68439.850000000006</v>
      </c>
      <c r="DD663" s="93">
        <f t="shared" si="349"/>
        <v>26702.639999999999</v>
      </c>
      <c r="DE663" s="93">
        <f t="shared" si="350"/>
        <v>26669.4</v>
      </c>
      <c r="DF663" s="93">
        <f t="shared" si="351"/>
        <v>27597.38</v>
      </c>
      <c r="DG663" s="93">
        <f t="shared" si="352"/>
        <v>0</v>
      </c>
      <c r="DH663" s="93">
        <f t="shared" si="170"/>
        <v>0</v>
      </c>
      <c r="DI663" s="93">
        <f t="shared" si="170"/>
        <v>0</v>
      </c>
      <c r="DJ663" s="93">
        <f t="shared" si="353"/>
        <v>0</v>
      </c>
      <c r="DK663" s="93">
        <f t="shared" si="171"/>
        <v>0</v>
      </c>
      <c r="DL663" s="93">
        <f t="shared" si="171"/>
        <v>0</v>
      </c>
      <c r="DM663" s="447"/>
      <c r="DN663" s="447"/>
      <c r="DO663" s="447"/>
      <c r="DP663" s="93">
        <f t="shared" si="354"/>
        <v>0</v>
      </c>
      <c r="DQ663" s="93">
        <f t="shared" si="355"/>
        <v>0</v>
      </c>
      <c r="DR663" s="93">
        <f t="shared" si="356"/>
        <v>0</v>
      </c>
      <c r="DS663" s="93">
        <f t="shared" si="357"/>
        <v>0</v>
      </c>
      <c r="DT663" s="93">
        <f t="shared" si="358"/>
        <v>0</v>
      </c>
      <c r="DU663" s="93">
        <f t="shared" si="359"/>
        <v>0</v>
      </c>
      <c r="DV663" s="93">
        <f t="shared" si="360"/>
        <v>64660.49</v>
      </c>
      <c r="DW663" s="93">
        <f t="shared" si="361"/>
        <v>67385.8</v>
      </c>
      <c r="DX663" s="93">
        <f t="shared" si="362"/>
        <v>70208.02</v>
      </c>
      <c r="DY663" s="93">
        <f t="shared" si="363"/>
        <v>27944.75</v>
      </c>
      <c r="DZ663" s="93">
        <f t="shared" si="364"/>
        <v>26637.32</v>
      </c>
      <c r="EA663" s="93">
        <f t="shared" si="365"/>
        <v>27647.57</v>
      </c>
      <c r="EB663" s="93">
        <f t="shared" si="366"/>
        <v>0</v>
      </c>
      <c r="EC663" s="93">
        <f t="shared" si="172"/>
        <v>0</v>
      </c>
      <c r="ED663" s="93">
        <f t="shared" si="172"/>
        <v>0</v>
      </c>
      <c r="EE663" s="93">
        <f t="shared" si="367"/>
        <v>0</v>
      </c>
      <c r="EF663" s="93">
        <f t="shared" si="173"/>
        <v>0</v>
      </c>
      <c r="EG663" s="93">
        <f t="shared" si="173"/>
        <v>0</v>
      </c>
      <c r="EH663" s="95"/>
      <c r="EI663" s="95"/>
      <c r="EJ663" s="95"/>
      <c r="EK663" s="93">
        <f t="shared" si="368"/>
        <v>0</v>
      </c>
      <c r="EL663" s="93">
        <f t="shared" si="369"/>
        <v>0</v>
      </c>
      <c r="EM663" s="93">
        <f t="shared" si="370"/>
        <v>0</v>
      </c>
      <c r="EN663" s="93">
        <f t="shared" si="371"/>
        <v>0</v>
      </c>
      <c r="EO663" s="93">
        <f t="shared" si="372"/>
        <v>0</v>
      </c>
      <c r="EP663" s="93">
        <f t="shared" si="373"/>
        <v>0</v>
      </c>
      <c r="EQ663" s="93">
        <f t="shared" si="374"/>
        <v>0</v>
      </c>
      <c r="ER663" s="93">
        <f t="shared" si="375"/>
        <v>0</v>
      </c>
      <c r="ES663" s="93">
        <f t="shared" si="376"/>
        <v>0</v>
      </c>
      <c r="ET663" s="93">
        <f t="shared" si="377"/>
        <v>0</v>
      </c>
      <c r="EU663" s="93">
        <f t="shared" si="378"/>
        <v>0</v>
      </c>
      <c r="EV663" s="93">
        <f t="shared" si="379"/>
        <v>0</v>
      </c>
      <c r="EW663" s="93">
        <f t="shared" si="380"/>
        <v>0</v>
      </c>
      <c r="EX663" s="93">
        <f t="shared" si="174"/>
        <v>0</v>
      </c>
      <c r="EY663" s="93">
        <f t="shared" si="174"/>
        <v>0</v>
      </c>
      <c r="EZ663" s="93">
        <f t="shared" si="381"/>
        <v>0</v>
      </c>
      <c r="FA663" s="93">
        <f t="shared" si="175"/>
        <v>0</v>
      </c>
      <c r="FB663" s="93">
        <f t="shared" si="175"/>
        <v>0</v>
      </c>
      <c r="FC663" s="447"/>
      <c r="FD663" s="447"/>
      <c r="FE663" s="447"/>
      <c r="FF663" s="93">
        <f t="shared" si="382"/>
        <v>0</v>
      </c>
      <c r="FG663" s="93">
        <f t="shared" si="383"/>
        <v>0</v>
      </c>
      <c r="FH663" s="93">
        <f t="shared" si="384"/>
        <v>0</v>
      </c>
      <c r="FI663" s="93">
        <f t="shared" si="385"/>
        <v>0</v>
      </c>
      <c r="FJ663" s="93">
        <f t="shared" si="386"/>
        <v>0</v>
      </c>
      <c r="FK663" s="93">
        <f t="shared" si="387"/>
        <v>0</v>
      </c>
      <c r="FL663" s="93">
        <f t="shared" si="388"/>
        <v>59097.56</v>
      </c>
      <c r="FM663" s="93">
        <f t="shared" si="389"/>
        <v>61328.47</v>
      </c>
      <c r="FN663" s="93">
        <f t="shared" si="390"/>
        <v>63656.28</v>
      </c>
      <c r="FO663" s="93">
        <f t="shared" si="391"/>
        <v>22758.69</v>
      </c>
      <c r="FP663" s="93">
        <f t="shared" si="392"/>
        <v>22225.22</v>
      </c>
      <c r="FQ663" s="93">
        <f t="shared" si="393"/>
        <v>23001.24</v>
      </c>
      <c r="FR663" s="93">
        <f t="shared" si="394"/>
        <v>0</v>
      </c>
      <c r="FS663" s="93">
        <f t="shared" si="176"/>
        <v>0</v>
      </c>
      <c r="FT663" s="93">
        <f t="shared" si="176"/>
        <v>0</v>
      </c>
      <c r="FU663" s="93">
        <f t="shared" si="395"/>
        <v>0</v>
      </c>
      <c r="FV663" s="93">
        <f t="shared" si="177"/>
        <v>0</v>
      </c>
      <c r="FW663" s="93">
        <f t="shared" si="177"/>
        <v>0</v>
      </c>
      <c r="FX663" s="95"/>
      <c r="FY663" s="95"/>
      <c r="FZ663" s="95"/>
      <c r="GA663" s="93">
        <f t="shared" si="396"/>
        <v>0</v>
      </c>
      <c r="GB663" s="93">
        <f t="shared" si="397"/>
        <v>0</v>
      </c>
      <c r="GC663" s="93">
        <f t="shared" si="398"/>
        <v>0</v>
      </c>
      <c r="GD663" s="93">
        <f t="shared" si="399"/>
        <v>0</v>
      </c>
      <c r="GE663" s="93">
        <f t="shared" si="400"/>
        <v>0</v>
      </c>
      <c r="GF663" s="93">
        <f t="shared" si="401"/>
        <v>0</v>
      </c>
      <c r="GG663" s="93">
        <f t="shared" si="402"/>
        <v>0</v>
      </c>
      <c r="GH663" s="93">
        <f t="shared" si="403"/>
        <v>0</v>
      </c>
      <c r="GI663" s="93">
        <f t="shared" si="404"/>
        <v>0</v>
      </c>
      <c r="GJ663" s="93">
        <f t="shared" si="405"/>
        <v>0</v>
      </c>
      <c r="GK663" s="93">
        <f t="shared" si="406"/>
        <v>0</v>
      </c>
      <c r="GL663" s="93">
        <f t="shared" si="407"/>
        <v>0</v>
      </c>
      <c r="GM663" s="93">
        <f t="shared" si="408"/>
        <v>0</v>
      </c>
      <c r="GN663" s="93">
        <f t="shared" si="178"/>
        <v>0</v>
      </c>
      <c r="GO663" s="93">
        <f t="shared" si="178"/>
        <v>0</v>
      </c>
      <c r="GP663" s="93">
        <f t="shared" si="409"/>
        <v>0</v>
      </c>
      <c r="GQ663" s="93">
        <f t="shared" si="179"/>
        <v>0</v>
      </c>
      <c r="GR663" s="93">
        <f t="shared" si="179"/>
        <v>0</v>
      </c>
      <c r="GS663" s="425"/>
      <c r="GT663" s="425"/>
      <c r="GU663" s="425"/>
      <c r="GV663" s="93">
        <f t="shared" si="410"/>
        <v>0</v>
      </c>
      <c r="GW663" s="93">
        <f t="shared" si="411"/>
        <v>0</v>
      </c>
      <c r="GX663" s="93">
        <f t="shared" si="412"/>
        <v>0</v>
      </c>
      <c r="GY663" s="93">
        <f t="shared" si="413"/>
        <v>0</v>
      </c>
      <c r="GZ663" s="93">
        <f t="shared" si="414"/>
        <v>0</v>
      </c>
      <c r="HA663" s="93">
        <f t="shared" si="415"/>
        <v>0</v>
      </c>
      <c r="HB663" s="93">
        <f t="shared" si="416"/>
        <v>63397.69</v>
      </c>
      <c r="HC663" s="93">
        <f t="shared" si="417"/>
        <v>65507.69</v>
      </c>
      <c r="HD663" s="93">
        <f t="shared" si="418"/>
        <v>67735.38</v>
      </c>
      <c r="HE663" s="93">
        <f t="shared" si="419"/>
        <v>23573.759999999998</v>
      </c>
      <c r="HF663" s="93">
        <f t="shared" si="420"/>
        <v>22940.26</v>
      </c>
      <c r="HG663" s="93">
        <f t="shared" si="421"/>
        <v>23778.85</v>
      </c>
      <c r="HH663" s="93">
        <f t="shared" si="422"/>
        <v>0</v>
      </c>
      <c r="HI663" s="93">
        <f t="shared" si="180"/>
        <v>0</v>
      </c>
      <c r="HJ663" s="93">
        <f t="shared" si="180"/>
        <v>0</v>
      </c>
      <c r="HK663" s="93">
        <f t="shared" si="423"/>
        <v>0</v>
      </c>
      <c r="HL663" s="93">
        <f t="shared" si="181"/>
        <v>0</v>
      </c>
      <c r="HM663" s="93">
        <f t="shared" si="181"/>
        <v>0</v>
      </c>
      <c r="HN663" s="425"/>
      <c r="HO663" s="425"/>
      <c r="HP663" s="425"/>
      <c r="HQ663" s="93">
        <f t="shared" si="424"/>
        <v>0</v>
      </c>
      <c r="HR663" s="93">
        <f t="shared" si="425"/>
        <v>0</v>
      </c>
      <c r="HS663" s="93">
        <f t="shared" si="426"/>
        <v>0</v>
      </c>
      <c r="HT663" s="93">
        <f t="shared" si="427"/>
        <v>0</v>
      </c>
      <c r="HU663" s="93">
        <f t="shared" si="428"/>
        <v>0</v>
      </c>
      <c r="HV663" s="93">
        <f t="shared" si="429"/>
        <v>0</v>
      </c>
      <c r="HW663" s="93">
        <f t="shared" si="430"/>
        <v>60443.55</v>
      </c>
      <c r="HX663" s="93">
        <f t="shared" si="431"/>
        <v>63188.79</v>
      </c>
      <c r="HY663" s="93">
        <f t="shared" si="432"/>
        <v>66016.58</v>
      </c>
      <c r="HZ663" s="93">
        <f t="shared" si="433"/>
        <v>27380.62</v>
      </c>
      <c r="IA663" s="93">
        <f t="shared" si="434"/>
        <v>26794.9</v>
      </c>
      <c r="IB663" s="93">
        <f t="shared" si="435"/>
        <v>27659.97</v>
      </c>
      <c r="IC663" s="93">
        <f t="shared" si="436"/>
        <v>0</v>
      </c>
      <c r="ID663" s="93">
        <f t="shared" si="182"/>
        <v>0</v>
      </c>
      <c r="IE663" s="93">
        <f t="shared" si="182"/>
        <v>0</v>
      </c>
      <c r="IF663" s="93">
        <f t="shared" si="437"/>
        <v>0</v>
      </c>
      <c r="IG663" s="93">
        <f t="shared" si="183"/>
        <v>0</v>
      </c>
      <c r="IH663" s="93">
        <f t="shared" si="183"/>
        <v>0</v>
      </c>
      <c r="II663" s="447"/>
      <c r="IJ663" s="447"/>
      <c r="IK663" s="447"/>
      <c r="IL663" s="93">
        <f t="shared" si="438"/>
        <v>0</v>
      </c>
      <c r="IM663" s="93">
        <f t="shared" si="439"/>
        <v>0</v>
      </c>
      <c r="IN663" s="93">
        <f t="shared" si="440"/>
        <v>0</v>
      </c>
      <c r="IO663" s="93">
        <f t="shared" si="441"/>
        <v>0</v>
      </c>
      <c r="IP663" s="93">
        <f t="shared" si="442"/>
        <v>0</v>
      </c>
      <c r="IQ663" s="93">
        <f t="shared" si="443"/>
        <v>0</v>
      </c>
      <c r="IR663" s="93">
        <f t="shared" si="444"/>
        <v>63791.42</v>
      </c>
      <c r="IS663" s="93">
        <f t="shared" si="445"/>
        <v>66370.98</v>
      </c>
      <c r="IT663" s="93">
        <f t="shared" si="446"/>
        <v>69050.61</v>
      </c>
      <c r="IU663" s="93">
        <f t="shared" si="447"/>
        <v>24899.31</v>
      </c>
      <c r="IV663" s="93">
        <f t="shared" si="448"/>
        <v>24996.75</v>
      </c>
      <c r="IW663" s="93">
        <f t="shared" si="449"/>
        <v>25854.06</v>
      </c>
      <c r="IX663" s="93">
        <f t="shared" si="450"/>
        <v>0</v>
      </c>
      <c r="IY663" s="93">
        <f t="shared" si="184"/>
        <v>0</v>
      </c>
      <c r="IZ663" s="93">
        <f t="shared" si="184"/>
        <v>0</v>
      </c>
      <c r="JA663" s="93">
        <f t="shared" si="451"/>
        <v>0</v>
      </c>
      <c r="JB663" s="93">
        <f t="shared" si="185"/>
        <v>0</v>
      </c>
      <c r="JC663" s="93">
        <f t="shared" si="185"/>
        <v>0</v>
      </c>
      <c r="JD663" s="447"/>
      <c r="JE663" s="447"/>
      <c r="JF663" s="447"/>
      <c r="JG663" s="93">
        <f t="shared" si="452"/>
        <v>0</v>
      </c>
      <c r="JH663" s="93">
        <f t="shared" si="453"/>
        <v>0</v>
      </c>
      <c r="JI663" s="93">
        <f t="shared" si="454"/>
        <v>0</v>
      </c>
      <c r="JJ663" s="93">
        <f t="shared" si="455"/>
        <v>0</v>
      </c>
      <c r="JK663" s="93">
        <f t="shared" si="456"/>
        <v>0</v>
      </c>
      <c r="JL663" s="93">
        <f t="shared" si="457"/>
        <v>0</v>
      </c>
      <c r="JM663" s="93">
        <f t="shared" si="458"/>
        <v>52121.62</v>
      </c>
      <c r="JN663" s="93">
        <f t="shared" si="459"/>
        <v>54084.08</v>
      </c>
      <c r="JO663" s="93">
        <f t="shared" si="460"/>
        <v>56133.599999999999</v>
      </c>
      <c r="JP663" s="93">
        <f t="shared" si="461"/>
        <v>33437.97</v>
      </c>
      <c r="JQ663" s="93">
        <f t="shared" si="462"/>
        <v>33517.769999999997</v>
      </c>
      <c r="JR663" s="93">
        <f t="shared" si="463"/>
        <v>34631.19</v>
      </c>
      <c r="JS663" s="93">
        <f t="shared" si="464"/>
        <v>0</v>
      </c>
      <c r="JT663" s="93">
        <f t="shared" si="186"/>
        <v>0</v>
      </c>
      <c r="JU663" s="93">
        <f t="shared" si="186"/>
        <v>0</v>
      </c>
      <c r="JV663" s="93">
        <f t="shared" si="465"/>
        <v>0</v>
      </c>
      <c r="JW663" s="93">
        <f t="shared" si="187"/>
        <v>0</v>
      </c>
      <c r="JX663" s="93">
        <f t="shared" si="187"/>
        <v>0</v>
      </c>
      <c r="JY663" s="447"/>
      <c r="JZ663" s="447"/>
      <c r="KA663" s="447"/>
      <c r="KB663" s="93">
        <f t="shared" si="466"/>
        <v>0</v>
      </c>
      <c r="KC663" s="93">
        <f t="shared" si="467"/>
        <v>0</v>
      </c>
      <c r="KD663" s="93">
        <f t="shared" si="468"/>
        <v>0</v>
      </c>
      <c r="KE663" s="93">
        <f t="shared" si="469"/>
        <v>0</v>
      </c>
      <c r="KF663" s="93">
        <f t="shared" si="470"/>
        <v>0</v>
      </c>
      <c r="KG663" s="93">
        <f t="shared" si="471"/>
        <v>0</v>
      </c>
      <c r="KH663" s="93">
        <f t="shared" si="472"/>
        <v>65141</v>
      </c>
      <c r="KI663" s="93">
        <f t="shared" si="473"/>
        <v>68562.009999999995</v>
      </c>
      <c r="KJ663" s="93">
        <f t="shared" si="474"/>
        <v>72054.679999999993</v>
      </c>
      <c r="KK663" s="93">
        <f t="shared" si="475"/>
        <v>26786.080000000002</v>
      </c>
      <c r="KL663" s="93">
        <f t="shared" si="476"/>
        <v>26671.15</v>
      </c>
      <c r="KM663" s="93">
        <f t="shared" si="477"/>
        <v>27570.85</v>
      </c>
      <c r="KN663" s="93">
        <f t="shared" si="478"/>
        <v>0</v>
      </c>
      <c r="KO663" s="93">
        <f t="shared" si="188"/>
        <v>0</v>
      </c>
      <c r="KP663" s="93">
        <f t="shared" si="188"/>
        <v>0</v>
      </c>
      <c r="KQ663" s="93">
        <f t="shared" si="479"/>
        <v>0</v>
      </c>
      <c r="KR663" s="93">
        <f t="shared" si="189"/>
        <v>0</v>
      </c>
      <c r="KS663" s="93">
        <f t="shared" si="189"/>
        <v>0</v>
      </c>
      <c r="KT663" s="447"/>
      <c r="KU663" s="447"/>
      <c r="KV663" s="447"/>
      <c r="KW663" s="93">
        <f t="shared" si="480"/>
        <v>0</v>
      </c>
      <c r="KX663" s="93">
        <f t="shared" si="481"/>
        <v>0</v>
      </c>
      <c r="KY663" s="93">
        <f t="shared" si="482"/>
        <v>0</v>
      </c>
      <c r="KZ663" s="93">
        <f t="shared" si="483"/>
        <v>0</v>
      </c>
      <c r="LA663" s="93">
        <f t="shared" si="484"/>
        <v>0</v>
      </c>
      <c r="LB663" s="93">
        <f t="shared" si="485"/>
        <v>0</v>
      </c>
      <c r="LC663" s="93">
        <f t="shared" si="486"/>
        <v>64567.81</v>
      </c>
      <c r="LD663" s="93">
        <f t="shared" si="487"/>
        <v>67967.240000000005</v>
      </c>
      <c r="LE663" s="93">
        <f t="shared" si="488"/>
        <v>71437.100000000006</v>
      </c>
      <c r="LF663" s="93">
        <f t="shared" si="489"/>
        <v>26188.82</v>
      </c>
      <c r="LG663" s="93">
        <f t="shared" si="490"/>
        <v>25980.45</v>
      </c>
      <c r="LH663" s="93">
        <f t="shared" si="491"/>
        <v>26921.25</v>
      </c>
      <c r="LI663" s="93">
        <f t="shared" si="492"/>
        <v>0</v>
      </c>
      <c r="LJ663" s="93">
        <f t="shared" si="190"/>
        <v>0</v>
      </c>
      <c r="LK663" s="93">
        <f t="shared" si="190"/>
        <v>0</v>
      </c>
      <c r="LL663" s="93">
        <f t="shared" si="493"/>
        <v>0</v>
      </c>
      <c r="LM663" s="93">
        <f t="shared" si="191"/>
        <v>0</v>
      </c>
      <c r="LN663" s="93">
        <f t="shared" si="191"/>
        <v>0</v>
      </c>
      <c r="LO663" s="447"/>
      <c r="LP663" s="447"/>
      <c r="LQ663" s="447"/>
      <c r="LR663" s="93">
        <f t="shared" si="494"/>
        <v>0</v>
      </c>
      <c r="LS663" s="93">
        <f t="shared" si="495"/>
        <v>0</v>
      </c>
      <c r="LT663" s="93">
        <f t="shared" si="496"/>
        <v>0</v>
      </c>
      <c r="LU663" s="93">
        <f t="shared" si="497"/>
        <v>0</v>
      </c>
      <c r="LV663" s="93">
        <f t="shared" si="498"/>
        <v>0</v>
      </c>
      <c r="LW663" s="93">
        <f t="shared" si="499"/>
        <v>0</v>
      </c>
      <c r="LX663" s="93">
        <f t="shared" si="500"/>
        <v>62286.25</v>
      </c>
      <c r="LY663" s="93">
        <f t="shared" si="501"/>
        <v>64719.03</v>
      </c>
      <c r="LZ663" s="93">
        <f t="shared" si="502"/>
        <v>67248.83</v>
      </c>
      <c r="MA663" s="93">
        <f t="shared" si="503"/>
        <v>28644.97</v>
      </c>
      <c r="MB663" s="93">
        <f t="shared" si="504"/>
        <v>27765.72</v>
      </c>
      <c r="MC663" s="93">
        <f t="shared" si="505"/>
        <v>28790.83</v>
      </c>
      <c r="MD663" s="93">
        <f t="shared" si="506"/>
        <v>0</v>
      </c>
      <c r="ME663" s="93">
        <f t="shared" si="192"/>
        <v>0</v>
      </c>
      <c r="MF663" s="93">
        <f t="shared" si="192"/>
        <v>0</v>
      </c>
      <c r="MG663" s="93">
        <f t="shared" si="507"/>
        <v>0</v>
      </c>
      <c r="MH663" s="93">
        <f t="shared" si="193"/>
        <v>0</v>
      </c>
      <c r="MI663" s="93">
        <f t="shared" si="193"/>
        <v>0</v>
      </c>
      <c r="MJ663" s="447"/>
      <c r="MK663" s="447"/>
      <c r="ML663" s="447"/>
      <c r="MM663" s="93">
        <f t="shared" si="508"/>
        <v>0</v>
      </c>
      <c r="MN663" s="93">
        <f t="shared" si="509"/>
        <v>0</v>
      </c>
      <c r="MO663" s="93">
        <f t="shared" si="510"/>
        <v>0</v>
      </c>
      <c r="MP663" s="93">
        <f t="shared" si="511"/>
        <v>0</v>
      </c>
      <c r="MQ663" s="93">
        <f t="shared" si="512"/>
        <v>0</v>
      </c>
      <c r="MR663" s="93">
        <f t="shared" si="513"/>
        <v>0</v>
      </c>
      <c r="MS663" s="93">
        <f t="shared" si="514"/>
        <v>62397.66</v>
      </c>
      <c r="MT663" s="93">
        <f t="shared" si="515"/>
        <v>64861.98</v>
      </c>
      <c r="MU663" s="93">
        <f t="shared" si="516"/>
        <v>67424.11</v>
      </c>
      <c r="MV663" s="93">
        <f t="shared" si="517"/>
        <v>29620.400000000001</v>
      </c>
      <c r="MW663" s="93">
        <f t="shared" si="518"/>
        <v>30220.31</v>
      </c>
      <c r="MX663" s="93">
        <f t="shared" si="519"/>
        <v>31247.01</v>
      </c>
      <c r="MY663" s="93">
        <f t="shared" si="520"/>
        <v>0</v>
      </c>
      <c r="MZ663" s="93">
        <f t="shared" si="194"/>
        <v>0</v>
      </c>
      <c r="NA663" s="93">
        <f t="shared" si="194"/>
        <v>0</v>
      </c>
      <c r="NB663" s="93">
        <f t="shared" si="521"/>
        <v>0</v>
      </c>
      <c r="NC663" s="93">
        <f t="shared" si="195"/>
        <v>0</v>
      </c>
      <c r="ND663" s="93">
        <f t="shared" si="195"/>
        <v>0</v>
      </c>
      <c r="NE663" s="447"/>
      <c r="NF663" s="447"/>
      <c r="NG663" s="447"/>
      <c r="NH663" s="93">
        <f t="shared" si="522"/>
        <v>0</v>
      </c>
      <c r="NI663" s="93">
        <f t="shared" si="523"/>
        <v>0</v>
      </c>
      <c r="NJ663" s="93">
        <f t="shared" si="524"/>
        <v>0</v>
      </c>
      <c r="NK663" s="93">
        <f t="shared" si="525"/>
        <v>0</v>
      </c>
      <c r="NL663" s="93">
        <f t="shared" si="526"/>
        <v>0</v>
      </c>
      <c r="NM663" s="93">
        <f t="shared" si="527"/>
        <v>0</v>
      </c>
      <c r="NN663" s="93">
        <f t="shared" si="528"/>
        <v>62440.45</v>
      </c>
      <c r="NO663" s="93">
        <f t="shared" si="529"/>
        <v>64516.04</v>
      </c>
      <c r="NP663" s="93">
        <f t="shared" si="530"/>
        <v>66705.399999999994</v>
      </c>
      <c r="NQ663" s="93">
        <f t="shared" si="531"/>
        <v>19392.55</v>
      </c>
      <c r="NR663" s="93">
        <f t="shared" si="532"/>
        <v>19557.759999999998</v>
      </c>
      <c r="NS663" s="93">
        <f t="shared" si="533"/>
        <v>20261.310000000001</v>
      </c>
      <c r="NT663" s="93">
        <f t="shared" si="534"/>
        <v>0</v>
      </c>
      <c r="NU663" s="93">
        <f t="shared" si="196"/>
        <v>0</v>
      </c>
      <c r="NV663" s="93">
        <f t="shared" si="196"/>
        <v>0</v>
      </c>
      <c r="NW663" s="93">
        <f t="shared" si="535"/>
        <v>0</v>
      </c>
      <c r="NX663" s="93">
        <f t="shared" si="197"/>
        <v>0</v>
      </c>
      <c r="NY663" s="93">
        <f t="shared" si="197"/>
        <v>0</v>
      </c>
      <c r="NZ663" s="447"/>
      <c r="OA663" s="447"/>
      <c r="OB663" s="447"/>
      <c r="OC663" s="93">
        <f t="shared" si="536"/>
        <v>0</v>
      </c>
      <c r="OD663" s="93">
        <f t="shared" si="537"/>
        <v>0</v>
      </c>
      <c r="OE663" s="93">
        <f t="shared" si="538"/>
        <v>0</v>
      </c>
      <c r="OF663" s="93">
        <f t="shared" si="539"/>
        <v>0</v>
      </c>
      <c r="OG663" s="93">
        <f t="shared" si="540"/>
        <v>0</v>
      </c>
      <c r="OH663" s="93">
        <f t="shared" si="541"/>
        <v>0</v>
      </c>
      <c r="OI663" s="93">
        <f t="shared" si="542"/>
        <v>62021</v>
      </c>
      <c r="OJ663" s="93">
        <f t="shared" si="543"/>
        <v>64342.59</v>
      </c>
      <c r="OK663" s="93">
        <f t="shared" si="544"/>
        <v>66766.649999999994</v>
      </c>
      <c r="OL663" s="93">
        <f t="shared" si="545"/>
        <v>26529.7</v>
      </c>
      <c r="OM663" s="93">
        <f t="shared" si="546"/>
        <v>26459.41</v>
      </c>
      <c r="ON663" s="93">
        <f t="shared" si="547"/>
        <v>27416.62</v>
      </c>
      <c r="OO663" s="93">
        <f t="shared" si="548"/>
        <v>0</v>
      </c>
      <c r="OP663" s="93">
        <f t="shared" si="198"/>
        <v>0</v>
      </c>
      <c r="OQ663" s="93">
        <f t="shared" si="198"/>
        <v>0</v>
      </c>
      <c r="OR663" s="93">
        <f t="shared" si="549"/>
        <v>0</v>
      </c>
      <c r="OS663" s="93">
        <f t="shared" si="199"/>
        <v>0</v>
      </c>
      <c r="OT663" s="93">
        <f t="shared" si="199"/>
        <v>0</v>
      </c>
      <c r="OU663" s="447"/>
      <c r="OV663" s="447"/>
      <c r="OW663" s="447"/>
      <c r="OX663" s="93">
        <f t="shared" si="550"/>
        <v>0</v>
      </c>
      <c r="OY663" s="93">
        <f t="shared" si="551"/>
        <v>0</v>
      </c>
      <c r="OZ663" s="93">
        <f t="shared" si="552"/>
        <v>0</v>
      </c>
      <c r="PA663" s="93">
        <f t="shared" si="553"/>
        <v>0</v>
      </c>
      <c r="PB663" s="93">
        <f t="shared" si="554"/>
        <v>0</v>
      </c>
      <c r="PC663" s="93">
        <f t="shared" si="555"/>
        <v>0</v>
      </c>
      <c r="PD663" s="93">
        <f t="shared" si="556"/>
        <v>52337.35</v>
      </c>
      <c r="PE663" s="93">
        <f t="shared" si="557"/>
        <v>54405.35</v>
      </c>
      <c r="PF663" s="93">
        <f t="shared" si="558"/>
        <v>56556.97</v>
      </c>
      <c r="PG663" s="93">
        <f t="shared" si="559"/>
        <v>24618.75</v>
      </c>
      <c r="PH663" s="93">
        <f t="shared" si="560"/>
        <v>24310.55</v>
      </c>
      <c r="PI663" s="93">
        <f t="shared" si="561"/>
        <v>25062.73</v>
      </c>
      <c r="PJ663" s="93">
        <f t="shared" si="562"/>
        <v>0</v>
      </c>
      <c r="PK663" s="93">
        <f t="shared" si="200"/>
        <v>0</v>
      </c>
      <c r="PL663" s="93">
        <f t="shared" si="200"/>
        <v>0</v>
      </c>
      <c r="PM663" s="93">
        <f t="shared" si="563"/>
        <v>0</v>
      </c>
      <c r="PN663" s="93">
        <f t="shared" si="201"/>
        <v>0</v>
      </c>
      <c r="PO663" s="93">
        <f t="shared" si="201"/>
        <v>0</v>
      </c>
      <c r="PP663" s="447"/>
      <c r="PQ663" s="447"/>
      <c r="PR663" s="447"/>
      <c r="PS663" s="93">
        <f t="shared" si="564"/>
        <v>0</v>
      </c>
      <c r="PT663" s="93">
        <f t="shared" si="565"/>
        <v>0</v>
      </c>
      <c r="PU663" s="93">
        <f t="shared" si="566"/>
        <v>0</v>
      </c>
      <c r="PV663" s="93">
        <f t="shared" si="567"/>
        <v>0</v>
      </c>
      <c r="PW663" s="93">
        <f t="shared" si="568"/>
        <v>0</v>
      </c>
      <c r="PX663" s="93">
        <f t="shared" si="569"/>
        <v>0</v>
      </c>
      <c r="PY663" s="93">
        <f t="shared" si="570"/>
        <v>64815.67</v>
      </c>
      <c r="PZ663" s="93">
        <f t="shared" si="571"/>
        <v>68200.61</v>
      </c>
      <c r="QA663" s="93">
        <f t="shared" si="572"/>
        <v>71658.960000000006</v>
      </c>
      <c r="QB663" s="93">
        <f t="shared" si="573"/>
        <v>31193.01</v>
      </c>
      <c r="QC663" s="93">
        <f t="shared" si="574"/>
        <v>31797.84</v>
      </c>
      <c r="QD663" s="93">
        <f t="shared" si="575"/>
        <v>32929</v>
      </c>
      <c r="QE663" s="93">
        <f t="shared" si="576"/>
        <v>0</v>
      </c>
      <c r="QF663" s="93">
        <f t="shared" si="202"/>
        <v>0</v>
      </c>
      <c r="QG663" s="93">
        <f t="shared" si="202"/>
        <v>0</v>
      </c>
      <c r="QH663" s="93">
        <f t="shared" si="577"/>
        <v>0</v>
      </c>
      <c r="QI663" s="93">
        <f t="shared" si="203"/>
        <v>0</v>
      </c>
      <c r="QJ663" s="93">
        <f t="shared" si="203"/>
        <v>0</v>
      </c>
      <c r="QK663" s="447"/>
      <c r="QL663" s="447"/>
      <c r="QM663" s="447"/>
      <c r="QN663" s="93">
        <f t="shared" si="578"/>
        <v>0</v>
      </c>
      <c r="QO663" s="93">
        <f t="shared" si="579"/>
        <v>0</v>
      </c>
      <c r="QP663" s="93">
        <f t="shared" si="580"/>
        <v>0</v>
      </c>
      <c r="QQ663" s="93">
        <f t="shared" si="581"/>
        <v>0</v>
      </c>
      <c r="QR663" s="93">
        <f t="shared" si="582"/>
        <v>0</v>
      </c>
      <c r="QS663" s="93">
        <f t="shared" si="583"/>
        <v>0</v>
      </c>
      <c r="QT663" s="93">
        <f t="shared" si="584"/>
        <v>63409.13</v>
      </c>
      <c r="QU663" s="93">
        <f t="shared" si="585"/>
        <v>65840.45</v>
      </c>
      <c r="QV663" s="93">
        <f t="shared" si="586"/>
        <v>68375.740000000005</v>
      </c>
      <c r="QW663" s="93">
        <f t="shared" si="587"/>
        <v>25672.86</v>
      </c>
      <c r="QX663" s="93">
        <f t="shared" si="588"/>
        <v>25370.51</v>
      </c>
      <c r="QY663" s="93">
        <f t="shared" si="589"/>
        <v>26220.75</v>
      </c>
      <c r="QZ663" s="93">
        <f t="shared" si="590"/>
        <v>0</v>
      </c>
      <c r="RA663" s="93">
        <f t="shared" si="204"/>
        <v>0</v>
      </c>
      <c r="RB663" s="93">
        <f t="shared" si="204"/>
        <v>0</v>
      </c>
      <c r="RC663" s="93">
        <f t="shared" si="591"/>
        <v>0</v>
      </c>
      <c r="RD663" s="93">
        <f t="shared" si="205"/>
        <v>0</v>
      </c>
      <c r="RE663" s="93">
        <f t="shared" si="205"/>
        <v>0</v>
      </c>
      <c r="RF663" s="447"/>
      <c r="RG663" s="447"/>
      <c r="RH663" s="447"/>
      <c r="RI663" s="93">
        <f t="shared" si="592"/>
        <v>0</v>
      </c>
      <c r="RJ663" s="93">
        <f t="shared" si="593"/>
        <v>0</v>
      </c>
      <c r="RK663" s="93">
        <f t="shared" si="594"/>
        <v>0</v>
      </c>
      <c r="RL663" s="93">
        <f t="shared" si="595"/>
        <v>0</v>
      </c>
      <c r="RM663" s="93">
        <f t="shared" si="596"/>
        <v>0</v>
      </c>
      <c r="RN663" s="93">
        <f t="shared" si="597"/>
        <v>0</v>
      </c>
      <c r="RO663" s="93">
        <f t="shared" si="598"/>
        <v>62193.58</v>
      </c>
      <c r="RP663" s="93">
        <f t="shared" si="599"/>
        <v>64429.13</v>
      </c>
      <c r="RQ663" s="93">
        <f t="shared" si="600"/>
        <v>66771.14</v>
      </c>
      <c r="RR663" s="93">
        <f t="shared" si="601"/>
        <v>17181.36</v>
      </c>
      <c r="RS663" s="93">
        <f t="shared" si="602"/>
        <v>16999.96</v>
      </c>
      <c r="RT663" s="93">
        <f t="shared" si="603"/>
        <v>17580.310000000001</v>
      </c>
      <c r="RU663" s="93">
        <f t="shared" si="604"/>
        <v>0</v>
      </c>
      <c r="RV663" s="93">
        <f t="shared" si="206"/>
        <v>0</v>
      </c>
      <c r="RW663" s="93">
        <f t="shared" si="206"/>
        <v>0</v>
      </c>
      <c r="RX663" s="93">
        <f t="shared" si="605"/>
        <v>0</v>
      </c>
      <c r="RY663" s="93">
        <f t="shared" si="207"/>
        <v>0</v>
      </c>
      <c r="RZ663" s="93">
        <f t="shared" si="207"/>
        <v>0</v>
      </c>
      <c r="SA663" s="447"/>
      <c r="SB663" s="447"/>
      <c r="SC663" s="447"/>
      <c r="SD663" s="93">
        <f t="shared" si="606"/>
        <v>0</v>
      </c>
      <c r="SE663" s="93">
        <f t="shared" si="607"/>
        <v>0</v>
      </c>
      <c r="SF663" s="93">
        <f t="shared" si="608"/>
        <v>0</v>
      </c>
      <c r="SG663" s="93">
        <f t="shared" si="609"/>
        <v>0</v>
      </c>
      <c r="SH663" s="93">
        <f t="shared" si="610"/>
        <v>0</v>
      </c>
      <c r="SI663" s="93">
        <f t="shared" si="611"/>
        <v>0</v>
      </c>
      <c r="SJ663" s="93">
        <f t="shared" si="612"/>
        <v>64141.26</v>
      </c>
      <c r="SK663" s="93">
        <f t="shared" si="613"/>
        <v>66920.42</v>
      </c>
      <c r="SL663" s="93">
        <f t="shared" si="614"/>
        <v>69793.77</v>
      </c>
      <c r="SM663" s="93">
        <f t="shared" si="615"/>
        <v>28993.73</v>
      </c>
      <c r="SN663" s="93">
        <f t="shared" si="616"/>
        <v>29088.57</v>
      </c>
      <c r="SO663" s="93">
        <f t="shared" si="617"/>
        <v>30029.55</v>
      </c>
      <c r="SP663" s="93">
        <f t="shared" si="618"/>
        <v>0</v>
      </c>
      <c r="SQ663" s="93">
        <f t="shared" si="208"/>
        <v>0</v>
      </c>
      <c r="SR663" s="93">
        <f t="shared" si="208"/>
        <v>0</v>
      </c>
      <c r="SS663" s="93">
        <f t="shared" si="619"/>
        <v>0</v>
      </c>
      <c r="ST663" s="93">
        <f t="shared" si="209"/>
        <v>0</v>
      </c>
      <c r="SU663" s="93">
        <f t="shared" si="209"/>
        <v>0</v>
      </c>
      <c r="SV663" s="447"/>
      <c r="SW663" s="447"/>
      <c r="SX663" s="447"/>
      <c r="SY663" s="93">
        <f t="shared" si="620"/>
        <v>0</v>
      </c>
      <c r="SZ663" s="93">
        <f t="shared" si="621"/>
        <v>0</v>
      </c>
      <c r="TA663" s="93">
        <f t="shared" si="622"/>
        <v>0</v>
      </c>
      <c r="TB663" s="93">
        <f t="shared" si="623"/>
        <v>0</v>
      </c>
      <c r="TC663" s="93">
        <f t="shared" si="624"/>
        <v>0</v>
      </c>
      <c r="TD663" s="93">
        <f t="shared" si="625"/>
        <v>0</v>
      </c>
      <c r="TE663" s="93">
        <f t="shared" si="626"/>
        <v>61829.88</v>
      </c>
      <c r="TF663" s="93">
        <f t="shared" si="627"/>
        <v>64081.3</v>
      </c>
      <c r="TG663" s="93">
        <f t="shared" si="628"/>
        <v>66436.53</v>
      </c>
      <c r="TH663" s="93">
        <f t="shared" si="629"/>
        <v>24765.919999999998</v>
      </c>
      <c r="TI663" s="93">
        <f t="shared" si="630"/>
        <v>25251.33</v>
      </c>
      <c r="TJ663" s="93">
        <f t="shared" si="631"/>
        <v>26092.22</v>
      </c>
      <c r="TK663" s="93">
        <f t="shared" si="632"/>
        <v>0</v>
      </c>
      <c r="TL663" s="93">
        <f t="shared" si="210"/>
        <v>0</v>
      </c>
      <c r="TM663" s="93">
        <f t="shared" si="210"/>
        <v>0</v>
      </c>
      <c r="TN663" s="93">
        <f t="shared" si="633"/>
        <v>0</v>
      </c>
      <c r="TO663" s="93">
        <f t="shared" si="211"/>
        <v>0</v>
      </c>
      <c r="TP663" s="93">
        <f t="shared" si="211"/>
        <v>0</v>
      </c>
      <c r="TQ663" s="447"/>
      <c r="TR663" s="447"/>
      <c r="TS663" s="447"/>
      <c r="TT663" s="93">
        <f t="shared" si="634"/>
        <v>0</v>
      </c>
      <c r="TU663" s="93">
        <f t="shared" si="635"/>
        <v>0</v>
      </c>
      <c r="TV663" s="93">
        <f t="shared" si="636"/>
        <v>0</v>
      </c>
      <c r="TW663" s="93">
        <f t="shared" si="637"/>
        <v>0</v>
      </c>
      <c r="TX663" s="93">
        <f t="shared" si="638"/>
        <v>0</v>
      </c>
      <c r="TY663" s="93">
        <f t="shared" si="639"/>
        <v>0</v>
      </c>
      <c r="TZ663" s="93">
        <f t="shared" si="640"/>
        <v>62540.68</v>
      </c>
      <c r="UA663" s="93">
        <f t="shared" si="641"/>
        <v>65175.99</v>
      </c>
      <c r="UB663" s="93">
        <f t="shared" si="642"/>
        <v>67903.44</v>
      </c>
      <c r="UC663" s="93">
        <f t="shared" si="643"/>
        <v>28546.59</v>
      </c>
      <c r="UD663" s="93">
        <f t="shared" si="644"/>
        <v>28475.27</v>
      </c>
      <c r="UE663" s="93">
        <f t="shared" si="645"/>
        <v>29334.81</v>
      </c>
      <c r="UF663" s="93">
        <f t="shared" si="646"/>
        <v>0</v>
      </c>
      <c r="UG663" s="93">
        <f t="shared" si="212"/>
        <v>0</v>
      </c>
      <c r="UH663" s="93">
        <f t="shared" si="212"/>
        <v>0</v>
      </c>
      <c r="UI663" s="93">
        <f t="shared" si="647"/>
        <v>0</v>
      </c>
      <c r="UJ663" s="93">
        <f t="shared" si="213"/>
        <v>0</v>
      </c>
      <c r="UK663" s="93">
        <f t="shared" si="213"/>
        <v>0</v>
      </c>
      <c r="UL663" s="447"/>
      <c r="UM663" s="447"/>
      <c r="UN663" s="447"/>
      <c r="UO663" s="93">
        <f t="shared" si="648"/>
        <v>0</v>
      </c>
      <c r="UP663" s="93">
        <f t="shared" si="649"/>
        <v>0</v>
      </c>
      <c r="UQ663" s="93">
        <f t="shared" si="650"/>
        <v>0</v>
      </c>
      <c r="UR663" s="93">
        <f t="shared" si="651"/>
        <v>0</v>
      </c>
      <c r="US663" s="93">
        <f t="shared" si="652"/>
        <v>0</v>
      </c>
      <c r="UT663" s="93">
        <f t="shared" si="653"/>
        <v>0</v>
      </c>
      <c r="UU663" s="93">
        <f t="shared" si="654"/>
        <v>57235.21</v>
      </c>
      <c r="UV663" s="93">
        <f t="shared" si="655"/>
        <v>59772.58</v>
      </c>
      <c r="UW663" s="93">
        <f t="shared" si="656"/>
        <v>62386.8</v>
      </c>
      <c r="UX663" s="93">
        <f t="shared" si="657"/>
        <v>24477.26</v>
      </c>
      <c r="UY663" s="93">
        <f t="shared" si="658"/>
        <v>24954.68</v>
      </c>
      <c r="UZ663" s="93">
        <f t="shared" si="659"/>
        <v>25758.16</v>
      </c>
      <c r="VA663" s="93">
        <f t="shared" si="660"/>
        <v>0</v>
      </c>
      <c r="VB663" s="93">
        <f t="shared" si="214"/>
        <v>0</v>
      </c>
      <c r="VC663" s="93">
        <f t="shared" si="214"/>
        <v>0</v>
      </c>
      <c r="VD663" s="93">
        <f t="shared" si="661"/>
        <v>0</v>
      </c>
      <c r="VE663" s="93">
        <f t="shared" si="215"/>
        <v>0</v>
      </c>
      <c r="VF663" s="93">
        <f t="shared" si="215"/>
        <v>0</v>
      </c>
      <c r="VG663" s="95"/>
      <c r="VH663" s="95"/>
      <c r="VI663" s="95"/>
      <c r="VJ663" s="93">
        <f t="shared" si="662"/>
        <v>0</v>
      </c>
      <c r="VK663" s="93">
        <f t="shared" si="663"/>
        <v>0</v>
      </c>
      <c r="VL663" s="93">
        <f t="shared" si="664"/>
        <v>0</v>
      </c>
      <c r="VM663" s="93">
        <f t="shared" si="665"/>
        <v>0</v>
      </c>
      <c r="VN663" s="93">
        <f t="shared" si="666"/>
        <v>0</v>
      </c>
      <c r="VO663" s="93">
        <f t="shared" si="667"/>
        <v>0</v>
      </c>
      <c r="VP663" s="93">
        <f t="shared" si="668"/>
        <v>0</v>
      </c>
      <c r="VQ663" s="93">
        <f t="shared" si="669"/>
        <v>0</v>
      </c>
      <c r="VR663" s="93">
        <f t="shared" si="670"/>
        <v>0</v>
      </c>
      <c r="VS663" s="93">
        <f t="shared" si="671"/>
        <v>0</v>
      </c>
      <c r="VT663" s="93">
        <f t="shared" si="672"/>
        <v>0</v>
      </c>
      <c r="VU663" s="93">
        <f t="shared" si="673"/>
        <v>0</v>
      </c>
      <c r="VV663" s="93">
        <f t="shared" si="674"/>
        <v>0</v>
      </c>
      <c r="VW663" s="93">
        <f t="shared" si="216"/>
        <v>0</v>
      </c>
      <c r="VX663" s="93">
        <f t="shared" si="216"/>
        <v>0</v>
      </c>
      <c r="VY663" s="93">
        <f t="shared" si="675"/>
        <v>0</v>
      </c>
      <c r="VZ663" s="93">
        <f t="shared" si="217"/>
        <v>0</v>
      </c>
      <c r="WA663" s="93">
        <f t="shared" si="217"/>
        <v>0</v>
      </c>
      <c r="WB663" s="447"/>
      <c r="WC663" s="447"/>
      <c r="WD663" s="447"/>
      <c r="WE663" s="93">
        <f t="shared" si="676"/>
        <v>0</v>
      </c>
      <c r="WF663" s="93">
        <f t="shared" si="677"/>
        <v>0</v>
      </c>
      <c r="WG663" s="93">
        <f t="shared" si="678"/>
        <v>0</v>
      </c>
      <c r="WH663" s="93">
        <f t="shared" si="679"/>
        <v>0</v>
      </c>
      <c r="WI663" s="93">
        <f t="shared" si="680"/>
        <v>0</v>
      </c>
      <c r="WJ663" s="93">
        <f t="shared" si="681"/>
        <v>0</v>
      </c>
      <c r="WK663" s="93">
        <f t="shared" si="682"/>
        <v>62693.22</v>
      </c>
      <c r="WL663" s="93">
        <f t="shared" si="683"/>
        <v>65115.07</v>
      </c>
      <c r="WM663" s="93">
        <f t="shared" si="684"/>
        <v>67638.78</v>
      </c>
      <c r="WN663" s="93">
        <f t="shared" si="685"/>
        <v>20266.18</v>
      </c>
      <c r="WO663" s="93">
        <f t="shared" si="686"/>
        <v>19961.25</v>
      </c>
      <c r="WP663" s="93">
        <f t="shared" si="687"/>
        <v>20730.240000000002</v>
      </c>
      <c r="WQ663" s="93">
        <f t="shared" si="688"/>
        <v>0</v>
      </c>
      <c r="WR663" s="93">
        <f t="shared" si="218"/>
        <v>0</v>
      </c>
      <c r="WS663" s="93">
        <f t="shared" si="218"/>
        <v>0</v>
      </c>
      <c r="WT663" s="93">
        <f t="shared" si="689"/>
        <v>0</v>
      </c>
      <c r="WU663" s="93">
        <f t="shared" si="219"/>
        <v>0</v>
      </c>
      <c r="WV663" s="93">
        <f t="shared" si="219"/>
        <v>0</v>
      </c>
      <c r="WW663" s="447"/>
      <c r="WX663" s="447"/>
      <c r="WY663" s="447"/>
      <c r="WZ663" s="93">
        <f t="shared" si="690"/>
        <v>0</v>
      </c>
      <c r="XA663" s="93">
        <f t="shared" si="691"/>
        <v>0</v>
      </c>
      <c r="XB663" s="93">
        <f t="shared" si="692"/>
        <v>0</v>
      </c>
      <c r="XC663" s="93">
        <f t="shared" si="693"/>
        <v>0</v>
      </c>
      <c r="XD663" s="93">
        <f t="shared" si="694"/>
        <v>0</v>
      </c>
      <c r="XE663" s="93">
        <f t="shared" si="695"/>
        <v>0</v>
      </c>
      <c r="XF663" s="93">
        <f t="shared" si="696"/>
        <v>60454.5</v>
      </c>
      <c r="XG663" s="93">
        <f t="shared" si="697"/>
        <v>62758.21</v>
      </c>
      <c r="XH663" s="93">
        <f t="shared" si="698"/>
        <v>65161.33</v>
      </c>
      <c r="XI663" s="93">
        <f t="shared" si="699"/>
        <v>20663.560000000001</v>
      </c>
      <c r="XJ663" s="93">
        <f t="shared" si="700"/>
        <v>20545.78</v>
      </c>
      <c r="XK663" s="93">
        <f t="shared" si="701"/>
        <v>21253.69</v>
      </c>
      <c r="XL663" s="93">
        <f t="shared" si="702"/>
        <v>0</v>
      </c>
      <c r="XM663" s="93">
        <f t="shared" si="220"/>
        <v>0</v>
      </c>
      <c r="XN663" s="93">
        <f t="shared" si="220"/>
        <v>0</v>
      </c>
      <c r="XO663" s="93">
        <f t="shared" si="703"/>
        <v>0</v>
      </c>
      <c r="XP663" s="93">
        <f t="shared" si="221"/>
        <v>0</v>
      </c>
      <c r="XQ663" s="93">
        <f t="shared" si="221"/>
        <v>0</v>
      </c>
      <c r="XR663" s="447"/>
      <c r="XS663" s="447"/>
      <c r="XT663" s="447"/>
      <c r="XU663" s="93">
        <f t="shared" si="704"/>
        <v>0</v>
      </c>
      <c r="XV663" s="93">
        <f t="shared" si="705"/>
        <v>0</v>
      </c>
      <c r="XW663" s="93">
        <f t="shared" si="706"/>
        <v>0</v>
      </c>
      <c r="XX663" s="93">
        <f t="shared" si="707"/>
        <v>0</v>
      </c>
      <c r="XY663" s="93">
        <f t="shared" si="708"/>
        <v>0</v>
      </c>
      <c r="XZ663" s="93">
        <f t="shared" si="709"/>
        <v>0</v>
      </c>
      <c r="YA663" s="93">
        <f t="shared" si="710"/>
        <v>60399.14</v>
      </c>
      <c r="YB663" s="93">
        <f t="shared" si="711"/>
        <v>62585.51</v>
      </c>
      <c r="YC663" s="93">
        <f t="shared" si="712"/>
        <v>64874.2</v>
      </c>
      <c r="YD663" s="93">
        <f t="shared" si="713"/>
        <v>19665.59</v>
      </c>
      <c r="YE663" s="93">
        <f t="shared" si="714"/>
        <v>19562.830000000002</v>
      </c>
      <c r="YF663" s="93">
        <f t="shared" si="715"/>
        <v>20196.87</v>
      </c>
      <c r="YG663" s="93">
        <f t="shared" si="716"/>
        <v>0</v>
      </c>
      <c r="YH663" s="93">
        <f t="shared" si="222"/>
        <v>0</v>
      </c>
      <c r="YI663" s="93">
        <f t="shared" si="222"/>
        <v>0</v>
      </c>
      <c r="YJ663" s="93">
        <f t="shared" si="717"/>
        <v>0</v>
      </c>
      <c r="YK663" s="93">
        <f t="shared" si="223"/>
        <v>0</v>
      </c>
      <c r="YL663" s="93">
        <f t="shared" si="223"/>
        <v>0</v>
      </c>
      <c r="YM663" s="447"/>
      <c r="YN663" s="447"/>
      <c r="YO663" s="447"/>
      <c r="YP663" s="93">
        <f t="shared" si="718"/>
        <v>0</v>
      </c>
      <c r="YQ663" s="93">
        <f t="shared" si="719"/>
        <v>0</v>
      </c>
      <c r="YR663" s="93">
        <f t="shared" si="720"/>
        <v>0</v>
      </c>
      <c r="YS663" s="93">
        <f t="shared" si="721"/>
        <v>0</v>
      </c>
      <c r="YT663" s="93">
        <f t="shared" si="722"/>
        <v>0</v>
      </c>
      <c r="YU663" s="93">
        <f t="shared" si="723"/>
        <v>0</v>
      </c>
      <c r="YV663" s="93">
        <f t="shared" si="724"/>
        <v>62074.84</v>
      </c>
      <c r="YW663" s="93">
        <f t="shared" si="725"/>
        <v>64078.67</v>
      </c>
      <c r="YX663" s="93">
        <f t="shared" si="726"/>
        <v>66196.759999999995</v>
      </c>
      <c r="YY663" s="93">
        <f t="shared" si="727"/>
        <v>21403.31</v>
      </c>
      <c r="YZ663" s="93">
        <f t="shared" si="728"/>
        <v>21043.78</v>
      </c>
      <c r="ZA663" s="93">
        <f t="shared" si="729"/>
        <v>21747.13</v>
      </c>
      <c r="ZB663" s="93">
        <f t="shared" si="730"/>
        <v>0</v>
      </c>
      <c r="ZC663" s="93">
        <f t="shared" si="224"/>
        <v>0</v>
      </c>
      <c r="ZD663" s="93">
        <f t="shared" si="224"/>
        <v>0</v>
      </c>
      <c r="ZE663" s="93">
        <f t="shared" si="731"/>
        <v>0</v>
      </c>
      <c r="ZF663" s="93">
        <f t="shared" si="225"/>
        <v>0</v>
      </c>
      <c r="ZG663" s="93">
        <f t="shared" si="225"/>
        <v>0</v>
      </c>
      <c r="ZH663" s="447"/>
      <c r="ZI663" s="447"/>
      <c r="ZJ663" s="447"/>
      <c r="ZK663" s="93">
        <f t="shared" si="732"/>
        <v>0</v>
      </c>
      <c r="ZL663" s="93">
        <f t="shared" si="733"/>
        <v>0</v>
      </c>
      <c r="ZM663" s="93">
        <f t="shared" si="734"/>
        <v>0</v>
      </c>
      <c r="ZN663" s="93">
        <f t="shared" si="735"/>
        <v>0</v>
      </c>
      <c r="ZO663" s="93">
        <f t="shared" si="736"/>
        <v>0</v>
      </c>
      <c r="ZP663" s="93">
        <f t="shared" si="737"/>
        <v>0</v>
      </c>
      <c r="ZQ663" s="93">
        <f t="shared" si="738"/>
        <v>60118.43</v>
      </c>
      <c r="ZR663" s="93">
        <f t="shared" si="739"/>
        <v>62584.5</v>
      </c>
      <c r="ZS663" s="93">
        <f t="shared" si="740"/>
        <v>65142.78</v>
      </c>
      <c r="ZT663" s="93">
        <f t="shared" si="741"/>
        <v>26424.28</v>
      </c>
      <c r="ZU663" s="93">
        <f t="shared" si="742"/>
        <v>26756.98</v>
      </c>
      <c r="ZV663" s="93">
        <f t="shared" si="743"/>
        <v>27550.32</v>
      </c>
      <c r="ZW663" s="93">
        <f t="shared" si="744"/>
        <v>0</v>
      </c>
      <c r="ZX663" s="93">
        <f t="shared" si="226"/>
        <v>0</v>
      </c>
      <c r="ZY663" s="93">
        <f t="shared" si="226"/>
        <v>0</v>
      </c>
      <c r="ZZ663" s="93">
        <f t="shared" si="745"/>
        <v>0</v>
      </c>
      <c r="AAA663" s="93">
        <f t="shared" si="227"/>
        <v>0</v>
      </c>
      <c r="AAB663" s="93">
        <f t="shared" si="227"/>
        <v>0</v>
      </c>
      <c r="AAC663" s="447"/>
      <c r="AAD663" s="447"/>
      <c r="AAE663" s="447"/>
      <c r="AAF663" s="93">
        <f t="shared" si="746"/>
        <v>0</v>
      </c>
      <c r="AAG663" s="93">
        <f t="shared" si="747"/>
        <v>0</v>
      </c>
      <c r="AAH663" s="93">
        <f t="shared" si="748"/>
        <v>0</v>
      </c>
      <c r="AAI663" s="93">
        <f t="shared" si="749"/>
        <v>0</v>
      </c>
      <c r="AAJ663" s="93">
        <f t="shared" si="750"/>
        <v>0</v>
      </c>
      <c r="AAK663" s="93">
        <f t="shared" si="751"/>
        <v>0</v>
      </c>
      <c r="AAL663" s="93">
        <f t="shared" si="752"/>
        <v>60055.58</v>
      </c>
      <c r="AAM663" s="93">
        <f t="shared" si="753"/>
        <v>62527.46</v>
      </c>
      <c r="AAN663" s="93">
        <f t="shared" si="754"/>
        <v>65089.88</v>
      </c>
      <c r="AAO663" s="93">
        <f t="shared" si="755"/>
        <v>24882.78</v>
      </c>
      <c r="AAP663" s="93">
        <f t="shared" si="756"/>
        <v>24498.560000000001</v>
      </c>
      <c r="AAQ663" s="93">
        <f t="shared" si="757"/>
        <v>25342.23</v>
      </c>
      <c r="AAR663" s="93">
        <f t="shared" si="758"/>
        <v>0</v>
      </c>
      <c r="AAS663" s="93">
        <f t="shared" si="228"/>
        <v>0</v>
      </c>
      <c r="AAT663" s="93">
        <f t="shared" si="228"/>
        <v>0</v>
      </c>
      <c r="AAU663" s="93">
        <f t="shared" si="759"/>
        <v>0</v>
      </c>
      <c r="AAV663" s="93">
        <f t="shared" si="229"/>
        <v>0</v>
      </c>
      <c r="AAW663" s="93">
        <f t="shared" si="229"/>
        <v>0</v>
      </c>
      <c r="AAX663" s="447"/>
      <c r="AAY663" s="447"/>
      <c r="AAZ663" s="447"/>
      <c r="ABA663" s="93">
        <f t="shared" si="760"/>
        <v>0</v>
      </c>
      <c r="ABB663" s="93">
        <f t="shared" si="761"/>
        <v>0</v>
      </c>
      <c r="ABC663" s="93">
        <f t="shared" si="762"/>
        <v>0</v>
      </c>
      <c r="ABD663" s="93">
        <f t="shared" si="763"/>
        <v>0</v>
      </c>
      <c r="ABE663" s="93">
        <f t="shared" si="764"/>
        <v>0</v>
      </c>
      <c r="ABF663" s="93">
        <f t="shared" si="765"/>
        <v>0</v>
      </c>
      <c r="ABG663" s="93">
        <f t="shared" si="766"/>
        <v>55631.97</v>
      </c>
      <c r="ABH663" s="93">
        <f t="shared" si="767"/>
        <v>57744.33</v>
      </c>
      <c r="ABI663" s="93">
        <f t="shared" si="768"/>
        <v>59948.11</v>
      </c>
      <c r="ABJ663" s="93">
        <f t="shared" si="769"/>
        <v>16877.53</v>
      </c>
      <c r="ABK663" s="93">
        <f t="shared" si="770"/>
        <v>16674.07</v>
      </c>
      <c r="ABL663" s="93">
        <f t="shared" si="771"/>
        <v>17209.75</v>
      </c>
      <c r="ABM663" s="93">
        <f t="shared" si="772"/>
        <v>0</v>
      </c>
      <c r="ABN663" s="93">
        <f t="shared" si="230"/>
        <v>0</v>
      </c>
      <c r="ABO663" s="93">
        <f t="shared" si="230"/>
        <v>0</v>
      </c>
      <c r="ABP663" s="93">
        <f t="shared" si="773"/>
        <v>0</v>
      </c>
      <c r="ABQ663" s="93">
        <f t="shared" si="231"/>
        <v>0</v>
      </c>
      <c r="ABR663" s="93">
        <f t="shared" si="231"/>
        <v>0</v>
      </c>
      <c r="ABS663" s="447"/>
      <c r="ABT663" s="447"/>
      <c r="ABU663" s="447"/>
      <c r="ABV663" s="93">
        <f t="shared" si="774"/>
        <v>0</v>
      </c>
      <c r="ABW663" s="93">
        <f t="shared" si="775"/>
        <v>0</v>
      </c>
      <c r="ABX663" s="93">
        <f t="shared" si="776"/>
        <v>0</v>
      </c>
      <c r="ABY663" s="93">
        <f t="shared" si="777"/>
        <v>0</v>
      </c>
      <c r="ABZ663" s="93">
        <f t="shared" si="778"/>
        <v>0</v>
      </c>
      <c r="ACA663" s="93">
        <f t="shared" si="779"/>
        <v>0</v>
      </c>
      <c r="ACB663" s="93">
        <f t="shared" si="780"/>
        <v>63810</v>
      </c>
      <c r="ACC663" s="93">
        <f t="shared" si="781"/>
        <v>65618.37</v>
      </c>
      <c r="ACD663" s="93">
        <f t="shared" si="782"/>
        <v>67554.36</v>
      </c>
      <c r="ACE663" s="93">
        <f t="shared" si="783"/>
        <v>18898.55</v>
      </c>
      <c r="ACF663" s="93">
        <f t="shared" si="784"/>
        <v>18886.27</v>
      </c>
      <c r="ACG663" s="93">
        <f t="shared" si="785"/>
        <v>19482.41</v>
      </c>
      <c r="ACH663" s="93">
        <f t="shared" si="786"/>
        <v>0</v>
      </c>
      <c r="ACI663" s="93">
        <f t="shared" si="232"/>
        <v>0</v>
      </c>
      <c r="ACJ663" s="93">
        <f t="shared" si="232"/>
        <v>0</v>
      </c>
      <c r="ACK663" s="93">
        <f t="shared" si="787"/>
        <v>0</v>
      </c>
      <c r="ACL663" s="93">
        <f t="shared" si="233"/>
        <v>0</v>
      </c>
      <c r="ACM663" s="93">
        <f t="shared" si="233"/>
        <v>0</v>
      </c>
      <c r="ACN663" s="447"/>
      <c r="ACO663" s="447"/>
      <c r="ACP663" s="447"/>
      <c r="ACQ663" s="93">
        <f t="shared" si="788"/>
        <v>0</v>
      </c>
      <c r="ACR663" s="93">
        <f t="shared" si="789"/>
        <v>0</v>
      </c>
      <c r="ACS663" s="93">
        <f t="shared" si="790"/>
        <v>0</v>
      </c>
      <c r="ACT663" s="93">
        <f t="shared" si="791"/>
        <v>0</v>
      </c>
      <c r="ACU663" s="93">
        <f t="shared" si="792"/>
        <v>0</v>
      </c>
      <c r="ACV663" s="93">
        <f t="shared" si="793"/>
        <v>0</v>
      </c>
      <c r="ACW663" s="93">
        <f t="shared" si="794"/>
        <v>59280.99</v>
      </c>
      <c r="ACX663" s="93">
        <f t="shared" si="795"/>
        <v>61339.56</v>
      </c>
      <c r="ACY663" s="93">
        <f t="shared" si="796"/>
        <v>63502.51</v>
      </c>
      <c r="ACZ663" s="93">
        <f t="shared" si="797"/>
        <v>21790.65</v>
      </c>
      <c r="ADA663" s="93">
        <f t="shared" si="798"/>
        <v>21646.68</v>
      </c>
      <c r="ADB663" s="93">
        <f t="shared" si="799"/>
        <v>22412.11</v>
      </c>
      <c r="ADC663" s="93">
        <f t="shared" si="800"/>
        <v>0</v>
      </c>
      <c r="ADD663" s="93">
        <f t="shared" si="234"/>
        <v>0</v>
      </c>
      <c r="ADE663" s="93">
        <f t="shared" si="234"/>
        <v>0</v>
      </c>
      <c r="ADF663" s="93">
        <f t="shared" si="801"/>
        <v>0</v>
      </c>
      <c r="ADG663" s="93">
        <f t="shared" si="235"/>
        <v>0</v>
      </c>
      <c r="ADH663" s="93">
        <f t="shared" si="235"/>
        <v>0</v>
      </c>
      <c r="ADI663" s="447"/>
      <c r="ADJ663" s="447"/>
      <c r="ADK663" s="447"/>
      <c r="ADL663" s="93">
        <f t="shared" si="802"/>
        <v>0</v>
      </c>
      <c r="ADM663" s="93">
        <f t="shared" si="803"/>
        <v>0</v>
      </c>
      <c r="ADN663" s="93">
        <f t="shared" si="804"/>
        <v>0</v>
      </c>
      <c r="ADO663" s="93">
        <f t="shared" si="805"/>
        <v>0</v>
      </c>
      <c r="ADP663" s="93">
        <f t="shared" si="806"/>
        <v>0</v>
      </c>
      <c r="ADQ663" s="93">
        <f t="shared" si="807"/>
        <v>0</v>
      </c>
      <c r="ADR663" s="93">
        <f t="shared" si="808"/>
        <v>59577.27</v>
      </c>
      <c r="ADS663" s="93">
        <f t="shared" si="809"/>
        <v>62095.49</v>
      </c>
      <c r="ADT663" s="93">
        <f t="shared" si="810"/>
        <v>64701.29</v>
      </c>
      <c r="ADU663" s="93">
        <f t="shared" si="811"/>
        <v>19935.09</v>
      </c>
      <c r="ADV663" s="93">
        <f t="shared" si="812"/>
        <v>20165.310000000001</v>
      </c>
      <c r="ADW663" s="93">
        <f t="shared" si="813"/>
        <v>20838.669999999998</v>
      </c>
      <c r="ADX663" s="93">
        <f t="shared" si="814"/>
        <v>0</v>
      </c>
      <c r="ADY663" s="93">
        <f t="shared" si="236"/>
        <v>0</v>
      </c>
      <c r="ADZ663" s="93">
        <f t="shared" si="236"/>
        <v>0</v>
      </c>
      <c r="AEA663" s="93">
        <f t="shared" si="815"/>
        <v>0</v>
      </c>
      <c r="AEB663" s="93">
        <f t="shared" si="237"/>
        <v>0</v>
      </c>
      <c r="AEC663" s="93">
        <f t="shared" si="237"/>
        <v>0</v>
      </c>
      <c r="AED663" s="447">
        <v>46</v>
      </c>
      <c r="AEE663" s="447">
        <v>46</v>
      </c>
      <c r="AEF663" s="447">
        <v>46</v>
      </c>
      <c r="AEG663" s="93">
        <f t="shared" si="816"/>
        <v>3008308</v>
      </c>
      <c r="AEH663" s="93">
        <f t="shared" si="817"/>
        <v>3132324</v>
      </c>
      <c r="AEI663" s="93">
        <f t="shared" si="818"/>
        <v>3262596</v>
      </c>
      <c r="AEJ663" s="93">
        <f t="shared" si="819"/>
        <v>2266283.38</v>
      </c>
      <c r="AEK663" s="93">
        <f t="shared" si="820"/>
        <v>2311409.38</v>
      </c>
      <c r="AEL663" s="93">
        <f t="shared" si="821"/>
        <v>2355063.38</v>
      </c>
      <c r="AEM663" s="93">
        <f t="shared" si="822"/>
        <v>75127.649999999994</v>
      </c>
      <c r="AEN663" s="93">
        <f t="shared" si="823"/>
        <v>77643.100000000006</v>
      </c>
      <c r="AEO663" s="93">
        <f t="shared" si="824"/>
        <v>80294.5</v>
      </c>
      <c r="AEP663" s="93">
        <f t="shared" si="825"/>
        <v>20379.560000000001</v>
      </c>
      <c r="AEQ663" s="93">
        <f t="shared" si="826"/>
        <v>19878.75</v>
      </c>
      <c r="AER663" s="93">
        <f t="shared" si="827"/>
        <v>20520.689999999999</v>
      </c>
      <c r="AES663" s="93">
        <f t="shared" si="828"/>
        <v>3455871.9</v>
      </c>
      <c r="AET663" s="93">
        <f t="shared" si="238"/>
        <v>3571582.6</v>
      </c>
      <c r="AEU663" s="93">
        <f t="shared" si="238"/>
        <v>3693547</v>
      </c>
      <c r="AEV663" s="93">
        <f t="shared" si="829"/>
        <v>937459.76</v>
      </c>
      <c r="AEW663" s="93">
        <f t="shared" si="239"/>
        <v>914422.5</v>
      </c>
      <c r="AEX663" s="93">
        <f t="shared" si="239"/>
        <v>943951.74</v>
      </c>
      <c r="AEY663" s="447"/>
      <c r="AEZ663" s="447"/>
      <c r="AFA663" s="447"/>
      <c r="AFB663" s="93">
        <f t="shared" si="830"/>
        <v>0</v>
      </c>
      <c r="AFC663" s="93">
        <f t="shared" si="831"/>
        <v>0</v>
      </c>
      <c r="AFD663" s="93">
        <f t="shared" si="832"/>
        <v>0</v>
      </c>
      <c r="AFE663" s="93">
        <f t="shared" si="833"/>
        <v>0</v>
      </c>
      <c r="AFF663" s="93">
        <f t="shared" si="834"/>
        <v>0</v>
      </c>
      <c r="AFG663" s="93">
        <f t="shared" si="835"/>
        <v>0</v>
      </c>
      <c r="AFH663" s="93">
        <f t="shared" si="836"/>
        <v>64458.16</v>
      </c>
      <c r="AFI663" s="93">
        <f t="shared" si="837"/>
        <v>67084.399999999994</v>
      </c>
      <c r="AFJ663" s="93">
        <f t="shared" si="838"/>
        <v>69812.06</v>
      </c>
      <c r="AFK663" s="93">
        <f t="shared" si="839"/>
        <v>23647.99</v>
      </c>
      <c r="AFL663" s="93">
        <f t="shared" si="840"/>
        <v>23142.19</v>
      </c>
      <c r="AFM663" s="93">
        <f t="shared" si="841"/>
        <v>23936.75</v>
      </c>
      <c r="AFN663" s="93">
        <f t="shared" si="842"/>
        <v>0</v>
      </c>
      <c r="AFO663" s="93">
        <f t="shared" si="240"/>
        <v>0</v>
      </c>
      <c r="AFP663" s="93">
        <f t="shared" si="240"/>
        <v>0</v>
      </c>
      <c r="AFQ663" s="93">
        <f t="shared" si="843"/>
        <v>0</v>
      </c>
      <c r="AFR663" s="93">
        <f t="shared" si="241"/>
        <v>0</v>
      </c>
      <c r="AFS663" s="93">
        <f t="shared" si="241"/>
        <v>0</v>
      </c>
      <c r="AFT663" s="447"/>
      <c r="AFU663" s="447"/>
      <c r="AFV663" s="447"/>
      <c r="AFW663" s="93">
        <f t="shared" si="844"/>
        <v>0</v>
      </c>
      <c r="AFX663" s="93">
        <f t="shared" si="845"/>
        <v>0</v>
      </c>
      <c r="AFY663" s="93">
        <f t="shared" si="846"/>
        <v>0</v>
      </c>
      <c r="AFZ663" s="93">
        <f t="shared" si="847"/>
        <v>0</v>
      </c>
      <c r="AGA663" s="93">
        <f t="shared" si="848"/>
        <v>0</v>
      </c>
      <c r="AGB663" s="93">
        <f t="shared" si="849"/>
        <v>0</v>
      </c>
      <c r="AGC663" s="93">
        <f t="shared" si="850"/>
        <v>62350.400000000001</v>
      </c>
      <c r="AGD663" s="93">
        <f t="shared" si="851"/>
        <v>64358.93</v>
      </c>
      <c r="AGE663" s="93">
        <f t="shared" si="852"/>
        <v>66482.78</v>
      </c>
      <c r="AGF663" s="93">
        <f t="shared" si="853"/>
        <v>23531.34</v>
      </c>
      <c r="AGG663" s="93">
        <f t="shared" si="854"/>
        <v>23336.26</v>
      </c>
      <c r="AGH663" s="93">
        <f t="shared" si="855"/>
        <v>24179.32</v>
      </c>
      <c r="AGI663" s="93">
        <f t="shared" si="856"/>
        <v>0</v>
      </c>
      <c r="AGJ663" s="93">
        <f t="shared" si="242"/>
        <v>0</v>
      </c>
      <c r="AGK663" s="93">
        <f t="shared" si="242"/>
        <v>0</v>
      </c>
      <c r="AGL663" s="93">
        <f t="shared" si="857"/>
        <v>0</v>
      </c>
      <c r="AGM663" s="93">
        <f t="shared" si="243"/>
        <v>0</v>
      </c>
      <c r="AGN663" s="93">
        <f t="shared" si="243"/>
        <v>0</v>
      </c>
      <c r="AGO663" s="447"/>
      <c r="AGP663" s="447"/>
      <c r="AGQ663" s="447"/>
      <c r="AGR663" s="93">
        <f t="shared" si="858"/>
        <v>0</v>
      </c>
      <c r="AGS663" s="93">
        <f t="shared" si="859"/>
        <v>0</v>
      </c>
      <c r="AGT663" s="93">
        <f t="shared" si="860"/>
        <v>0</v>
      </c>
      <c r="AGU663" s="93">
        <f t="shared" si="861"/>
        <v>0</v>
      </c>
      <c r="AGV663" s="93">
        <f t="shared" si="862"/>
        <v>0</v>
      </c>
      <c r="AGW663" s="93">
        <f t="shared" si="863"/>
        <v>0</v>
      </c>
      <c r="AGX663" s="93">
        <f t="shared" si="864"/>
        <v>64033.33</v>
      </c>
      <c r="AGY663" s="93">
        <f t="shared" si="865"/>
        <v>66451.520000000004</v>
      </c>
      <c r="AGZ663" s="93">
        <f t="shared" si="866"/>
        <v>68978.789999999994</v>
      </c>
      <c r="AHA663" s="93">
        <f t="shared" si="867"/>
        <v>37719.760000000002</v>
      </c>
      <c r="AHB663" s="93">
        <f t="shared" si="868"/>
        <v>37124.449999999997</v>
      </c>
      <c r="AHC663" s="93">
        <f t="shared" si="869"/>
        <v>38424.480000000003</v>
      </c>
      <c r="AHD663" s="93">
        <f t="shared" si="870"/>
        <v>0</v>
      </c>
      <c r="AHE663" s="93">
        <f t="shared" si="244"/>
        <v>0</v>
      </c>
      <c r="AHF663" s="93">
        <f t="shared" si="244"/>
        <v>0</v>
      </c>
      <c r="AHG663" s="93">
        <f t="shared" si="871"/>
        <v>0</v>
      </c>
      <c r="AHH663" s="93">
        <f t="shared" si="245"/>
        <v>0</v>
      </c>
      <c r="AHI663" s="93">
        <f t="shared" si="245"/>
        <v>0</v>
      </c>
      <c r="AHJ663" s="447"/>
      <c r="AHK663" s="447"/>
      <c r="AHL663" s="447"/>
      <c r="AHM663" s="93">
        <f t="shared" si="872"/>
        <v>0</v>
      </c>
      <c r="AHN663" s="93">
        <f t="shared" si="873"/>
        <v>0</v>
      </c>
      <c r="AHO663" s="93">
        <f t="shared" si="874"/>
        <v>0</v>
      </c>
      <c r="AHP663" s="93">
        <f t="shared" si="875"/>
        <v>0</v>
      </c>
      <c r="AHQ663" s="93">
        <f t="shared" si="876"/>
        <v>0</v>
      </c>
      <c r="AHR663" s="93">
        <f t="shared" si="877"/>
        <v>0</v>
      </c>
      <c r="AHS663" s="93">
        <f t="shared" si="878"/>
        <v>62059.83</v>
      </c>
      <c r="AHT663" s="93">
        <f t="shared" si="879"/>
        <v>64609.05</v>
      </c>
      <c r="AHU663" s="93">
        <f t="shared" si="880"/>
        <v>67252.399999999994</v>
      </c>
      <c r="AHV663" s="93">
        <f t="shared" si="881"/>
        <v>22470.9</v>
      </c>
      <c r="AHW663" s="93">
        <f t="shared" si="882"/>
        <v>22676.53</v>
      </c>
      <c r="AHX663" s="93">
        <f t="shared" si="883"/>
        <v>23442.82</v>
      </c>
      <c r="AHY663" s="93">
        <f t="shared" si="884"/>
        <v>0</v>
      </c>
      <c r="AHZ663" s="93">
        <f t="shared" si="246"/>
        <v>0</v>
      </c>
      <c r="AIA663" s="93">
        <f t="shared" si="246"/>
        <v>0</v>
      </c>
      <c r="AIB663" s="93">
        <f t="shared" si="885"/>
        <v>0</v>
      </c>
      <c r="AIC663" s="93">
        <f t="shared" si="247"/>
        <v>0</v>
      </c>
      <c r="AID663" s="93">
        <f t="shared" si="247"/>
        <v>0</v>
      </c>
      <c r="AIE663" s="95"/>
      <c r="AIF663" s="95"/>
      <c r="AIG663" s="95"/>
      <c r="AIH663" s="93">
        <f t="shared" si="886"/>
        <v>0</v>
      </c>
      <c r="AII663" s="93">
        <f t="shared" si="887"/>
        <v>0</v>
      </c>
      <c r="AIJ663" s="93">
        <f t="shared" si="888"/>
        <v>0</v>
      </c>
      <c r="AIK663" s="93">
        <f t="shared" si="889"/>
        <v>0</v>
      </c>
      <c r="AIL663" s="93">
        <f t="shared" si="890"/>
        <v>0</v>
      </c>
      <c r="AIM663" s="93">
        <f t="shared" si="891"/>
        <v>0</v>
      </c>
      <c r="AIN663" s="93">
        <f t="shared" si="892"/>
        <v>0</v>
      </c>
      <c r="AIO663" s="93">
        <f t="shared" si="893"/>
        <v>0</v>
      </c>
      <c r="AIP663" s="93">
        <f t="shared" si="894"/>
        <v>0</v>
      </c>
      <c r="AIQ663" s="93">
        <f t="shared" si="895"/>
        <v>0</v>
      </c>
      <c r="AIR663" s="93">
        <f t="shared" si="896"/>
        <v>0</v>
      </c>
      <c r="AIS663" s="93">
        <f t="shared" si="897"/>
        <v>0</v>
      </c>
      <c r="AIT663" s="93">
        <f t="shared" si="898"/>
        <v>0</v>
      </c>
      <c r="AIU663" s="93">
        <f t="shared" si="248"/>
        <v>0</v>
      </c>
      <c r="AIV663" s="93">
        <f t="shared" si="248"/>
        <v>0</v>
      </c>
      <c r="AIW663" s="93">
        <f t="shared" si="899"/>
        <v>0</v>
      </c>
      <c r="AIX663" s="93">
        <f t="shared" si="249"/>
        <v>0</v>
      </c>
      <c r="AIY663" s="93">
        <f t="shared" si="249"/>
        <v>0</v>
      </c>
      <c r="AIZ663" s="447"/>
      <c r="AJA663" s="447"/>
      <c r="AJB663" s="447"/>
      <c r="AJC663" s="93">
        <f t="shared" si="900"/>
        <v>0</v>
      </c>
      <c r="AJD663" s="93">
        <f t="shared" si="901"/>
        <v>0</v>
      </c>
      <c r="AJE663" s="93">
        <f t="shared" si="902"/>
        <v>0</v>
      </c>
      <c r="AJF663" s="93">
        <f t="shared" si="903"/>
        <v>0</v>
      </c>
      <c r="AJG663" s="93">
        <f t="shared" si="904"/>
        <v>0</v>
      </c>
      <c r="AJH663" s="93">
        <f t="shared" si="905"/>
        <v>0</v>
      </c>
      <c r="AJI663" s="93">
        <f t="shared" si="906"/>
        <v>61799.24</v>
      </c>
      <c r="AJJ663" s="93">
        <f t="shared" si="907"/>
        <v>63753.13</v>
      </c>
      <c r="AJK663" s="93">
        <f t="shared" si="908"/>
        <v>65821.740000000005</v>
      </c>
      <c r="AJL663" s="93">
        <f t="shared" si="909"/>
        <v>21576.27</v>
      </c>
      <c r="AJM663" s="93">
        <f t="shared" si="910"/>
        <v>21478.59</v>
      </c>
      <c r="AJN663" s="93">
        <f t="shared" si="911"/>
        <v>22255.23</v>
      </c>
      <c r="AJO663" s="93">
        <f t="shared" si="912"/>
        <v>0</v>
      </c>
      <c r="AJP663" s="93">
        <f t="shared" si="250"/>
        <v>0</v>
      </c>
      <c r="AJQ663" s="93">
        <f t="shared" si="250"/>
        <v>0</v>
      </c>
      <c r="AJR663" s="93">
        <f t="shared" si="913"/>
        <v>0</v>
      </c>
      <c r="AJS663" s="93">
        <f t="shared" si="251"/>
        <v>0</v>
      </c>
      <c r="AJT663" s="93">
        <f t="shared" si="251"/>
        <v>0</v>
      </c>
      <c r="AJU663" s="447"/>
      <c r="AJV663" s="447"/>
      <c r="AJW663" s="447"/>
      <c r="AJX663" s="93">
        <f t="shared" si="914"/>
        <v>0</v>
      </c>
      <c r="AJY663" s="93">
        <f t="shared" si="915"/>
        <v>0</v>
      </c>
      <c r="AJZ663" s="93">
        <f t="shared" si="916"/>
        <v>0</v>
      </c>
      <c r="AKA663" s="93">
        <f t="shared" si="917"/>
        <v>0</v>
      </c>
      <c r="AKB663" s="93">
        <f t="shared" si="918"/>
        <v>0</v>
      </c>
      <c r="AKC663" s="93">
        <f t="shared" si="919"/>
        <v>0</v>
      </c>
      <c r="AKD663" s="93">
        <f t="shared" si="920"/>
        <v>62710.51</v>
      </c>
      <c r="AKE663" s="93">
        <f t="shared" si="921"/>
        <v>65079.4</v>
      </c>
      <c r="AKF663" s="93">
        <f t="shared" si="922"/>
        <v>67552.53</v>
      </c>
      <c r="AKG663" s="93">
        <f t="shared" si="923"/>
        <v>21879.16</v>
      </c>
      <c r="AKH663" s="93">
        <f t="shared" si="924"/>
        <v>21464.89</v>
      </c>
      <c r="AKI663" s="93">
        <f t="shared" si="925"/>
        <v>22260.68</v>
      </c>
      <c r="AKJ663" s="93">
        <f t="shared" si="926"/>
        <v>0</v>
      </c>
      <c r="AKK663" s="93">
        <f t="shared" si="252"/>
        <v>0</v>
      </c>
      <c r="AKL663" s="93">
        <f t="shared" si="252"/>
        <v>0</v>
      </c>
      <c r="AKM663" s="93">
        <f t="shared" si="927"/>
        <v>0</v>
      </c>
      <c r="AKN663" s="93">
        <f t="shared" si="253"/>
        <v>0</v>
      </c>
      <c r="AKO663" s="93">
        <f t="shared" si="253"/>
        <v>0</v>
      </c>
      <c r="AKP663" s="447"/>
      <c r="AKQ663" s="447"/>
      <c r="AKR663" s="447"/>
      <c r="AKS663" s="93">
        <f t="shared" si="928"/>
        <v>0</v>
      </c>
      <c r="AKT663" s="93">
        <f t="shared" si="929"/>
        <v>0</v>
      </c>
      <c r="AKU663" s="93">
        <f t="shared" si="930"/>
        <v>0</v>
      </c>
      <c r="AKV663" s="93">
        <f t="shared" si="931"/>
        <v>0</v>
      </c>
      <c r="AKW663" s="93">
        <f t="shared" si="932"/>
        <v>0</v>
      </c>
      <c r="AKX663" s="93">
        <f t="shared" si="933"/>
        <v>0</v>
      </c>
      <c r="AKY663" s="93">
        <f t="shared" si="934"/>
        <v>62330.1</v>
      </c>
      <c r="AKZ663" s="93">
        <f t="shared" si="935"/>
        <v>64568.76</v>
      </c>
      <c r="ALA663" s="93">
        <f t="shared" si="936"/>
        <v>66912.710000000006</v>
      </c>
      <c r="ALB663" s="93">
        <f t="shared" si="937"/>
        <v>22779.25</v>
      </c>
      <c r="ALC663" s="93">
        <f t="shared" si="938"/>
        <v>22688.02</v>
      </c>
      <c r="ALD663" s="93">
        <f t="shared" si="939"/>
        <v>23478.76</v>
      </c>
      <c r="ALE663" s="93">
        <f t="shared" si="940"/>
        <v>0</v>
      </c>
      <c r="ALF663" s="93">
        <f t="shared" si="254"/>
        <v>0</v>
      </c>
      <c r="ALG663" s="93">
        <f t="shared" si="254"/>
        <v>0</v>
      </c>
      <c r="ALH663" s="93">
        <f t="shared" si="941"/>
        <v>0</v>
      </c>
      <c r="ALI663" s="93">
        <f t="shared" si="255"/>
        <v>0</v>
      </c>
      <c r="ALJ663" s="93">
        <f t="shared" si="255"/>
        <v>0</v>
      </c>
      <c r="ALK663" s="447"/>
      <c r="ALL663" s="447"/>
      <c r="ALM663" s="447"/>
      <c r="ALN663" s="93">
        <f t="shared" si="942"/>
        <v>0</v>
      </c>
      <c r="ALO663" s="93">
        <f t="shared" si="943"/>
        <v>0</v>
      </c>
      <c r="ALP663" s="93">
        <f t="shared" si="944"/>
        <v>0</v>
      </c>
      <c r="ALQ663" s="93">
        <f t="shared" si="945"/>
        <v>0</v>
      </c>
      <c r="ALR663" s="93">
        <f t="shared" si="946"/>
        <v>0</v>
      </c>
      <c r="ALS663" s="93">
        <f t="shared" si="947"/>
        <v>0</v>
      </c>
      <c r="ALT663" s="93">
        <f t="shared" si="948"/>
        <v>63788</v>
      </c>
      <c r="ALU663" s="93">
        <f t="shared" si="949"/>
        <v>66748.240000000005</v>
      </c>
      <c r="ALV663" s="93">
        <f t="shared" si="950"/>
        <v>69792.78</v>
      </c>
      <c r="ALW663" s="93">
        <f t="shared" si="951"/>
        <v>28211.46</v>
      </c>
      <c r="ALX663" s="93">
        <f t="shared" si="952"/>
        <v>28351.56</v>
      </c>
      <c r="ALY663" s="93">
        <f t="shared" si="953"/>
        <v>29270.82</v>
      </c>
      <c r="ALZ663" s="93">
        <f t="shared" si="954"/>
        <v>0</v>
      </c>
      <c r="AMA663" s="93">
        <f t="shared" si="256"/>
        <v>0</v>
      </c>
      <c r="AMB663" s="93">
        <f t="shared" si="256"/>
        <v>0</v>
      </c>
      <c r="AMC663" s="93">
        <f t="shared" si="955"/>
        <v>0</v>
      </c>
      <c r="AMD663" s="93">
        <f t="shared" si="257"/>
        <v>0</v>
      </c>
      <c r="AME663" s="93">
        <f t="shared" si="257"/>
        <v>0</v>
      </c>
      <c r="AMF663" s="447"/>
      <c r="AMG663" s="447"/>
      <c r="AMH663" s="447"/>
      <c r="AMI663" s="93">
        <f t="shared" si="956"/>
        <v>0</v>
      </c>
      <c r="AMJ663" s="93">
        <f t="shared" si="957"/>
        <v>0</v>
      </c>
      <c r="AMK663" s="93">
        <f t="shared" si="958"/>
        <v>0</v>
      </c>
      <c r="AML663" s="93">
        <f t="shared" si="959"/>
        <v>0</v>
      </c>
      <c r="AMM663" s="93">
        <f t="shared" si="960"/>
        <v>0</v>
      </c>
      <c r="AMN663" s="93">
        <f t="shared" si="961"/>
        <v>0</v>
      </c>
      <c r="AMO663" s="93">
        <f t="shared" si="962"/>
        <v>59461.65</v>
      </c>
      <c r="AMP663" s="93">
        <f t="shared" si="963"/>
        <v>61948.29</v>
      </c>
      <c r="AMQ663" s="93">
        <f t="shared" si="964"/>
        <v>64524.34</v>
      </c>
      <c r="AMR663" s="93">
        <f t="shared" si="965"/>
        <v>20327.63</v>
      </c>
      <c r="AMS663" s="93">
        <f t="shared" si="966"/>
        <v>20784.810000000001</v>
      </c>
      <c r="AMT663" s="93">
        <f t="shared" si="967"/>
        <v>21464.15</v>
      </c>
      <c r="AMU663" s="93">
        <f t="shared" si="968"/>
        <v>0</v>
      </c>
      <c r="AMV663" s="93">
        <f t="shared" si="258"/>
        <v>0</v>
      </c>
      <c r="AMW663" s="93">
        <f t="shared" si="258"/>
        <v>0</v>
      </c>
      <c r="AMX663" s="93">
        <f t="shared" si="969"/>
        <v>0</v>
      </c>
      <c r="AMY663" s="93">
        <f t="shared" si="259"/>
        <v>0</v>
      </c>
      <c r="AMZ663" s="93">
        <f t="shared" si="259"/>
        <v>0</v>
      </c>
      <c r="ANA663" s="447"/>
      <c r="ANB663" s="447"/>
      <c r="ANC663" s="447"/>
      <c r="AND663" s="93">
        <f t="shared" si="970"/>
        <v>0</v>
      </c>
      <c r="ANE663" s="93">
        <f t="shared" si="971"/>
        <v>0</v>
      </c>
      <c r="ANF663" s="93">
        <f t="shared" si="972"/>
        <v>0</v>
      </c>
      <c r="ANG663" s="93">
        <f t="shared" si="973"/>
        <v>0</v>
      </c>
      <c r="ANH663" s="93">
        <f t="shared" si="974"/>
        <v>0</v>
      </c>
      <c r="ANI663" s="93">
        <f t="shared" si="975"/>
        <v>0</v>
      </c>
      <c r="ANJ663" s="93">
        <f t="shared" si="976"/>
        <v>61882.57</v>
      </c>
      <c r="ANK663" s="93">
        <f t="shared" si="977"/>
        <v>64252.46</v>
      </c>
      <c r="ANL663" s="93">
        <f t="shared" si="978"/>
        <v>66722.720000000001</v>
      </c>
      <c r="ANM663" s="93">
        <f t="shared" si="979"/>
        <v>31705.23</v>
      </c>
      <c r="ANN663" s="93">
        <f t="shared" si="980"/>
        <v>31476.65</v>
      </c>
      <c r="ANO663" s="93">
        <f t="shared" si="981"/>
        <v>32674.35</v>
      </c>
      <c r="ANP663" s="93">
        <f t="shared" si="982"/>
        <v>0</v>
      </c>
      <c r="ANQ663" s="93">
        <f t="shared" si="260"/>
        <v>0</v>
      </c>
      <c r="ANR663" s="93">
        <f t="shared" si="260"/>
        <v>0</v>
      </c>
      <c r="ANS663" s="93">
        <f t="shared" si="983"/>
        <v>0</v>
      </c>
      <c r="ANT663" s="93">
        <f t="shared" si="261"/>
        <v>0</v>
      </c>
      <c r="ANU663" s="93">
        <f t="shared" si="261"/>
        <v>0</v>
      </c>
      <c r="ANV663" s="447"/>
      <c r="ANW663" s="447"/>
      <c r="ANX663" s="447"/>
      <c r="ANY663" s="93">
        <f t="shared" si="984"/>
        <v>0</v>
      </c>
      <c r="ANZ663" s="93">
        <f t="shared" si="985"/>
        <v>0</v>
      </c>
      <c r="AOA663" s="93">
        <f t="shared" si="986"/>
        <v>0</v>
      </c>
      <c r="AOB663" s="93">
        <f t="shared" si="987"/>
        <v>0</v>
      </c>
      <c r="AOC663" s="93">
        <f t="shared" si="988"/>
        <v>0</v>
      </c>
      <c r="AOD663" s="93">
        <f t="shared" si="989"/>
        <v>0</v>
      </c>
      <c r="AOE663" s="93">
        <f t="shared" si="990"/>
        <v>60522.32</v>
      </c>
      <c r="AOF663" s="93">
        <f t="shared" si="991"/>
        <v>63137.26</v>
      </c>
      <c r="AOG663" s="93">
        <f t="shared" si="992"/>
        <v>65839.960000000006</v>
      </c>
      <c r="AOH663" s="93">
        <f t="shared" si="993"/>
        <v>21228.15</v>
      </c>
      <c r="AOI663" s="93">
        <f t="shared" si="994"/>
        <v>21218.43</v>
      </c>
      <c r="AOJ663" s="93">
        <f t="shared" si="995"/>
        <v>21923.71</v>
      </c>
      <c r="AOK663" s="93">
        <f t="shared" si="996"/>
        <v>0</v>
      </c>
      <c r="AOL663" s="93">
        <f t="shared" si="262"/>
        <v>0</v>
      </c>
      <c r="AOM663" s="93">
        <f t="shared" si="262"/>
        <v>0</v>
      </c>
      <c r="AON663" s="93">
        <f t="shared" si="997"/>
        <v>0</v>
      </c>
      <c r="AOO663" s="93">
        <f t="shared" si="263"/>
        <v>0</v>
      </c>
      <c r="AOP663" s="93">
        <f t="shared" si="263"/>
        <v>0</v>
      </c>
      <c r="AOQ663" s="447"/>
      <c r="AOR663" s="447"/>
      <c r="AOS663" s="447"/>
      <c r="AOT663" s="93">
        <f t="shared" si="998"/>
        <v>0</v>
      </c>
      <c r="AOU663" s="93">
        <f t="shared" si="999"/>
        <v>0</v>
      </c>
      <c r="AOV663" s="93">
        <f t="shared" si="1000"/>
        <v>0</v>
      </c>
      <c r="AOW663" s="93">
        <f t="shared" si="1001"/>
        <v>0</v>
      </c>
      <c r="AOX663" s="93">
        <f t="shared" si="1002"/>
        <v>0</v>
      </c>
      <c r="AOY663" s="93">
        <f t="shared" si="1003"/>
        <v>0</v>
      </c>
      <c r="AOZ663" s="93">
        <f t="shared" si="1004"/>
        <v>61973.37</v>
      </c>
      <c r="APA663" s="93">
        <f t="shared" si="1005"/>
        <v>64688.41</v>
      </c>
      <c r="APB663" s="93">
        <f t="shared" si="1006"/>
        <v>67491.87</v>
      </c>
      <c r="APC663" s="93">
        <f t="shared" si="1007"/>
        <v>28265.16</v>
      </c>
      <c r="APD663" s="93">
        <f t="shared" si="1008"/>
        <v>27869.9</v>
      </c>
      <c r="APE663" s="93">
        <f t="shared" si="1009"/>
        <v>28752.19</v>
      </c>
      <c r="APF663" s="93">
        <f t="shared" si="1010"/>
        <v>0</v>
      </c>
      <c r="APG663" s="93">
        <f t="shared" si="264"/>
        <v>0</v>
      </c>
      <c r="APH663" s="93">
        <f t="shared" si="264"/>
        <v>0</v>
      </c>
      <c r="API663" s="93">
        <f t="shared" si="1011"/>
        <v>0</v>
      </c>
      <c r="APJ663" s="93">
        <f t="shared" si="265"/>
        <v>0</v>
      </c>
      <c r="APK663" s="93">
        <f t="shared" si="265"/>
        <v>0</v>
      </c>
      <c r="APL663" s="447"/>
      <c r="APM663" s="447"/>
      <c r="APN663" s="447"/>
      <c r="APO663" s="93">
        <f t="shared" si="1012"/>
        <v>0</v>
      </c>
      <c r="APP663" s="93">
        <f t="shared" si="1013"/>
        <v>0</v>
      </c>
      <c r="APQ663" s="93">
        <f t="shared" si="1014"/>
        <v>0</v>
      </c>
      <c r="APR663" s="93">
        <f t="shared" si="1015"/>
        <v>0</v>
      </c>
      <c r="APS663" s="93">
        <f t="shared" si="1016"/>
        <v>0</v>
      </c>
      <c r="APT663" s="93">
        <f t="shared" si="1017"/>
        <v>0</v>
      </c>
      <c r="APU663" s="93">
        <f t="shared" si="1018"/>
        <v>63664.4</v>
      </c>
      <c r="APV663" s="93">
        <f t="shared" si="1019"/>
        <v>66243.55</v>
      </c>
      <c r="APW663" s="93">
        <f t="shared" si="1020"/>
        <v>68922.31</v>
      </c>
      <c r="APX663" s="93">
        <f t="shared" si="1021"/>
        <v>26793</v>
      </c>
      <c r="APY663" s="93">
        <f t="shared" si="1022"/>
        <v>25884.05</v>
      </c>
      <c r="APZ663" s="93">
        <f t="shared" si="1023"/>
        <v>26761.09</v>
      </c>
      <c r="AQA663" s="93">
        <f t="shared" si="1024"/>
        <v>0</v>
      </c>
      <c r="AQB663" s="93">
        <f t="shared" si="266"/>
        <v>0</v>
      </c>
      <c r="AQC663" s="93">
        <f t="shared" si="266"/>
        <v>0</v>
      </c>
      <c r="AQD663" s="93">
        <f t="shared" si="1025"/>
        <v>0</v>
      </c>
      <c r="AQE663" s="93">
        <f t="shared" si="267"/>
        <v>0</v>
      </c>
      <c r="AQF663" s="93">
        <f t="shared" si="267"/>
        <v>0</v>
      </c>
      <c r="AQG663" s="447"/>
      <c r="AQH663" s="447"/>
      <c r="AQI663" s="447"/>
      <c r="AQJ663" s="93">
        <f t="shared" si="1026"/>
        <v>0</v>
      </c>
      <c r="AQK663" s="93">
        <f t="shared" si="1027"/>
        <v>0</v>
      </c>
      <c r="AQL663" s="93">
        <f t="shared" si="1028"/>
        <v>0</v>
      </c>
      <c r="AQM663" s="93">
        <f t="shared" si="1029"/>
        <v>0</v>
      </c>
      <c r="AQN663" s="93">
        <f t="shared" si="1030"/>
        <v>0</v>
      </c>
      <c r="AQO663" s="93">
        <f t="shared" si="1031"/>
        <v>0</v>
      </c>
      <c r="AQP663" s="93">
        <f t="shared" si="1032"/>
        <v>58932.72</v>
      </c>
      <c r="AQQ663" s="93">
        <f t="shared" si="1033"/>
        <v>61393.93</v>
      </c>
      <c r="AQR663" s="93">
        <f t="shared" si="1034"/>
        <v>63943.96</v>
      </c>
      <c r="AQS663" s="93">
        <f t="shared" si="1035"/>
        <v>19600.900000000001</v>
      </c>
      <c r="AQT663" s="93">
        <f t="shared" si="1036"/>
        <v>19908.169999999998</v>
      </c>
      <c r="AQU663" s="93">
        <f t="shared" si="1037"/>
        <v>20585.21</v>
      </c>
      <c r="AQV663" s="93">
        <f t="shared" si="1038"/>
        <v>0</v>
      </c>
      <c r="AQW663" s="93">
        <f t="shared" si="268"/>
        <v>0</v>
      </c>
      <c r="AQX663" s="93">
        <f t="shared" si="268"/>
        <v>0</v>
      </c>
      <c r="AQY663" s="93">
        <f t="shared" si="1039"/>
        <v>0</v>
      </c>
      <c r="AQZ663" s="93">
        <f t="shared" si="269"/>
        <v>0</v>
      </c>
      <c r="ARA663" s="93">
        <f t="shared" si="269"/>
        <v>0</v>
      </c>
      <c r="ARB663" s="447"/>
      <c r="ARC663" s="447"/>
      <c r="ARD663" s="447"/>
      <c r="ARE663" s="93">
        <f t="shared" si="1040"/>
        <v>0</v>
      </c>
      <c r="ARF663" s="93">
        <f t="shared" si="1041"/>
        <v>0</v>
      </c>
      <c r="ARG663" s="93">
        <f t="shared" si="1042"/>
        <v>0</v>
      </c>
      <c r="ARH663" s="93">
        <f t="shared" si="1043"/>
        <v>0</v>
      </c>
      <c r="ARI663" s="93">
        <f t="shared" si="1044"/>
        <v>0</v>
      </c>
      <c r="ARJ663" s="93">
        <f t="shared" si="1045"/>
        <v>0</v>
      </c>
      <c r="ARK663" s="93">
        <f t="shared" si="1046"/>
        <v>60283.63</v>
      </c>
      <c r="ARL663" s="93">
        <f t="shared" si="1047"/>
        <v>62101.53</v>
      </c>
      <c r="ARM663" s="93">
        <f t="shared" si="1048"/>
        <v>64034.69</v>
      </c>
      <c r="ARN663" s="93">
        <f t="shared" si="1049"/>
        <v>18783.78</v>
      </c>
      <c r="ARO663" s="93">
        <f t="shared" si="1050"/>
        <v>18814.16</v>
      </c>
      <c r="ARP663" s="93">
        <f t="shared" si="1051"/>
        <v>19439.87</v>
      </c>
      <c r="ARQ663" s="93">
        <f t="shared" si="1052"/>
        <v>0</v>
      </c>
      <c r="ARR663" s="93">
        <f t="shared" si="270"/>
        <v>0</v>
      </c>
      <c r="ARS663" s="93">
        <f t="shared" si="270"/>
        <v>0</v>
      </c>
      <c r="ART663" s="93">
        <f t="shared" si="1053"/>
        <v>0</v>
      </c>
      <c r="ARU663" s="93">
        <f t="shared" si="271"/>
        <v>0</v>
      </c>
      <c r="ARV663" s="93">
        <f t="shared" si="271"/>
        <v>0</v>
      </c>
      <c r="ARW663" s="447"/>
      <c r="ARX663" s="447"/>
      <c r="ARY663" s="447"/>
      <c r="ARZ663" s="93">
        <f t="shared" si="1054"/>
        <v>0</v>
      </c>
      <c r="ASA663" s="93">
        <f t="shared" si="1055"/>
        <v>0</v>
      </c>
      <c r="ASB663" s="93">
        <f t="shared" si="1056"/>
        <v>0</v>
      </c>
      <c r="ASC663" s="93">
        <f t="shared" si="1057"/>
        <v>0</v>
      </c>
      <c r="ASD663" s="93">
        <f t="shared" si="1058"/>
        <v>0</v>
      </c>
      <c r="ASE663" s="93">
        <f t="shared" si="1059"/>
        <v>0</v>
      </c>
      <c r="ASF663" s="93">
        <f t="shared" si="1060"/>
        <v>60312.05</v>
      </c>
      <c r="ASG663" s="93">
        <f t="shared" si="1061"/>
        <v>62385.43</v>
      </c>
      <c r="ASH663" s="93">
        <f t="shared" si="1062"/>
        <v>64565.52</v>
      </c>
      <c r="ASI663" s="93">
        <f t="shared" si="1063"/>
        <v>22248.28</v>
      </c>
      <c r="ASJ663" s="93">
        <f t="shared" si="1064"/>
        <v>22602.02</v>
      </c>
      <c r="ASK663" s="93">
        <f t="shared" si="1065"/>
        <v>23350.2</v>
      </c>
      <c r="ASL663" s="93">
        <f t="shared" si="1066"/>
        <v>0</v>
      </c>
      <c r="ASM663" s="93">
        <f t="shared" si="272"/>
        <v>0</v>
      </c>
      <c r="ASN663" s="93">
        <f t="shared" si="272"/>
        <v>0</v>
      </c>
      <c r="ASO663" s="93">
        <f t="shared" si="1067"/>
        <v>0</v>
      </c>
      <c r="ASP663" s="93">
        <f t="shared" si="273"/>
        <v>0</v>
      </c>
      <c r="ASQ663" s="93">
        <f t="shared" si="273"/>
        <v>0</v>
      </c>
      <c r="ASR663" s="447"/>
      <c r="ASS663" s="447"/>
      <c r="AST663" s="447"/>
      <c r="ASU663" s="93">
        <f t="shared" si="1068"/>
        <v>0</v>
      </c>
      <c r="ASV663" s="93">
        <f t="shared" si="1069"/>
        <v>0</v>
      </c>
      <c r="ASW663" s="93">
        <f t="shared" si="1070"/>
        <v>0</v>
      </c>
      <c r="ASX663" s="93">
        <f t="shared" si="1071"/>
        <v>0</v>
      </c>
      <c r="ASY663" s="93">
        <f t="shared" si="1072"/>
        <v>0</v>
      </c>
      <c r="ASZ663" s="93">
        <f t="shared" si="1073"/>
        <v>0</v>
      </c>
      <c r="ATA663" s="93">
        <f t="shared" si="1074"/>
        <v>59968.34</v>
      </c>
      <c r="ATB663" s="93">
        <f t="shared" si="1075"/>
        <v>62206.42</v>
      </c>
      <c r="ATC663" s="93">
        <f t="shared" si="1076"/>
        <v>64544.72</v>
      </c>
      <c r="ATD663" s="93">
        <f t="shared" si="1077"/>
        <v>19737.8</v>
      </c>
      <c r="ATE663" s="93">
        <f t="shared" si="1078"/>
        <v>19678.96</v>
      </c>
      <c r="ATF663" s="93">
        <f t="shared" si="1079"/>
        <v>20329.349999999999</v>
      </c>
      <c r="ATG663" s="93">
        <f t="shared" si="1080"/>
        <v>0</v>
      </c>
      <c r="ATH663" s="93">
        <f t="shared" si="274"/>
        <v>0</v>
      </c>
      <c r="ATI663" s="93">
        <f t="shared" si="274"/>
        <v>0</v>
      </c>
      <c r="ATJ663" s="93">
        <f t="shared" si="1081"/>
        <v>0</v>
      </c>
      <c r="ATK663" s="93">
        <f t="shared" si="275"/>
        <v>0</v>
      </c>
      <c r="ATL663" s="93">
        <f t="shared" si="275"/>
        <v>0</v>
      </c>
      <c r="ATM663" s="447"/>
      <c r="ATN663" s="447"/>
      <c r="ATO663" s="447"/>
      <c r="ATP663" s="93">
        <f t="shared" si="1082"/>
        <v>0</v>
      </c>
      <c r="ATQ663" s="93">
        <f t="shared" si="1083"/>
        <v>0</v>
      </c>
      <c r="ATR663" s="93">
        <f t="shared" si="1084"/>
        <v>0</v>
      </c>
      <c r="ATS663" s="93">
        <f t="shared" si="1085"/>
        <v>0</v>
      </c>
      <c r="ATT663" s="93">
        <f t="shared" si="1086"/>
        <v>0</v>
      </c>
      <c r="ATU663" s="93">
        <f t="shared" si="1087"/>
        <v>0</v>
      </c>
      <c r="ATV663" s="93">
        <f t="shared" si="1088"/>
        <v>62064.89</v>
      </c>
      <c r="ATW663" s="93">
        <f t="shared" si="1089"/>
        <v>64411.63</v>
      </c>
      <c r="ATX663" s="93">
        <f t="shared" si="1090"/>
        <v>66861.45</v>
      </c>
      <c r="ATY663" s="93">
        <f t="shared" si="1091"/>
        <v>21576.639999999999</v>
      </c>
      <c r="ATZ663" s="93">
        <f t="shared" si="1092"/>
        <v>22049.040000000001</v>
      </c>
      <c r="AUA663" s="93">
        <f t="shared" si="1093"/>
        <v>22813.93</v>
      </c>
      <c r="AUB663" s="93">
        <f t="shared" si="1094"/>
        <v>0</v>
      </c>
      <c r="AUC663" s="93">
        <f t="shared" si="276"/>
        <v>0</v>
      </c>
      <c r="AUD663" s="93">
        <f t="shared" si="276"/>
        <v>0</v>
      </c>
      <c r="AUE663" s="93">
        <f t="shared" si="1095"/>
        <v>0</v>
      </c>
      <c r="AUF663" s="93">
        <f t="shared" si="277"/>
        <v>0</v>
      </c>
      <c r="AUG663" s="93">
        <f t="shared" si="277"/>
        <v>0</v>
      </c>
      <c r="AUH663" s="447"/>
      <c r="AUI663" s="447"/>
      <c r="AUJ663" s="447"/>
      <c r="AUK663" s="93">
        <f t="shared" si="1096"/>
        <v>0</v>
      </c>
      <c r="AUL663" s="93">
        <f t="shared" si="1097"/>
        <v>0</v>
      </c>
      <c r="AUM663" s="93">
        <f t="shared" si="1098"/>
        <v>0</v>
      </c>
      <c r="AUN663" s="93">
        <f t="shared" si="1099"/>
        <v>0</v>
      </c>
      <c r="AUO663" s="93">
        <f t="shared" si="1100"/>
        <v>0</v>
      </c>
      <c r="AUP663" s="93">
        <f t="shared" si="1101"/>
        <v>0</v>
      </c>
      <c r="AUQ663" s="93">
        <f t="shared" si="1102"/>
        <v>60858.27</v>
      </c>
      <c r="AUR663" s="93">
        <f t="shared" si="1103"/>
        <v>63180.31</v>
      </c>
      <c r="AUS663" s="93">
        <f t="shared" si="1104"/>
        <v>65599.72</v>
      </c>
      <c r="AUT663" s="93">
        <f t="shared" si="1105"/>
        <v>23334.42</v>
      </c>
      <c r="AUU663" s="93">
        <f t="shared" si="1106"/>
        <v>23681.37</v>
      </c>
      <c r="AUV663" s="93">
        <f t="shared" si="1107"/>
        <v>24458.79</v>
      </c>
      <c r="AUW663" s="93">
        <f t="shared" si="1108"/>
        <v>0</v>
      </c>
      <c r="AUX663" s="93">
        <f t="shared" si="278"/>
        <v>0</v>
      </c>
      <c r="AUY663" s="93">
        <f t="shared" si="278"/>
        <v>0</v>
      </c>
      <c r="AUZ663" s="93">
        <f t="shared" si="1109"/>
        <v>0</v>
      </c>
      <c r="AVA663" s="93">
        <f t="shared" si="279"/>
        <v>0</v>
      </c>
      <c r="AVB663" s="93">
        <f t="shared" si="279"/>
        <v>0</v>
      </c>
      <c r="AVC663" s="127">
        <f t="shared" si="1110"/>
        <v>46</v>
      </c>
      <c r="AVD663" s="127">
        <f t="shared" si="280"/>
        <v>46</v>
      </c>
      <c r="AVE663" s="127">
        <f t="shared" si="280"/>
        <v>46</v>
      </c>
      <c r="AVF663" s="93">
        <f t="shared" si="280"/>
        <v>3008308</v>
      </c>
      <c r="AVG663" s="93">
        <f t="shared" si="280"/>
        <v>3132324</v>
      </c>
      <c r="AVH663" s="93">
        <f t="shared" si="280"/>
        <v>3262596</v>
      </c>
      <c r="AVI663" s="93">
        <f t="shared" si="280"/>
        <v>2266283.38</v>
      </c>
      <c r="AVJ663" s="93">
        <f t="shared" si="280"/>
        <v>2311409.38</v>
      </c>
      <c r="AVK663" s="93">
        <f t="shared" si="280"/>
        <v>2355063.38</v>
      </c>
      <c r="AVL663" s="93"/>
      <c r="AVM663" s="93"/>
      <c r="AVN663" s="93"/>
      <c r="AVO663" s="93"/>
      <c r="AVP663" s="93"/>
      <c r="AVQ663" s="93"/>
      <c r="AVR663" s="93">
        <f t="shared" si="281"/>
        <v>3455871.9</v>
      </c>
      <c r="AVS663" s="93">
        <f t="shared" si="281"/>
        <v>3571582.6</v>
      </c>
      <c r="AVT663" s="93">
        <f t="shared" si="281"/>
        <v>3693547</v>
      </c>
      <c r="AVU663" s="93">
        <f t="shared" si="281"/>
        <v>937459.76</v>
      </c>
      <c r="AVV663" s="93">
        <f t="shared" si="281"/>
        <v>914422.5</v>
      </c>
      <c r="AVW663" s="93">
        <f t="shared" si="281"/>
        <v>943951.74</v>
      </c>
    </row>
    <row r="664" spans="1:1271" ht="38.25" customHeight="1">
      <c r="A664" s="223" t="s">
        <v>423</v>
      </c>
      <c r="B664" s="12" t="s">
        <v>440</v>
      </c>
      <c r="C664" s="5"/>
      <c r="D664" s="414"/>
      <c r="E664" s="287"/>
      <c r="F664" s="101">
        <f>F18</f>
        <v>65398</v>
      </c>
      <c r="G664" s="101">
        <f t="shared" si="282"/>
        <v>68094</v>
      </c>
      <c r="H664" s="101">
        <f t="shared" si="282"/>
        <v>70926</v>
      </c>
      <c r="I664" s="93">
        <f t="shared" si="283"/>
        <v>49277.120000000003</v>
      </c>
      <c r="J664" s="93">
        <f t="shared" si="283"/>
        <v>50258.12</v>
      </c>
      <c r="K664" s="93">
        <f t="shared" si="283"/>
        <v>51207.12</v>
      </c>
      <c r="L664" s="447"/>
      <c r="M664" s="447"/>
      <c r="N664" s="447"/>
      <c r="O664" s="93">
        <f t="shared" si="284"/>
        <v>0</v>
      </c>
      <c r="P664" s="93">
        <f t="shared" si="285"/>
        <v>0</v>
      </c>
      <c r="Q664" s="93">
        <f t="shared" si="286"/>
        <v>0</v>
      </c>
      <c r="R664" s="93">
        <f t="shared" si="287"/>
        <v>0</v>
      </c>
      <c r="S664" s="93">
        <f t="shared" si="288"/>
        <v>0</v>
      </c>
      <c r="T664" s="93">
        <f t="shared" si="289"/>
        <v>0</v>
      </c>
      <c r="U664" s="93">
        <f t="shared" si="290"/>
        <v>64621.59</v>
      </c>
      <c r="V664" s="93">
        <f t="shared" si="291"/>
        <v>67326.89</v>
      </c>
      <c r="W664" s="93">
        <f t="shared" si="292"/>
        <v>70131.820000000007</v>
      </c>
      <c r="X664" s="93">
        <f t="shared" si="293"/>
        <v>23442.31</v>
      </c>
      <c r="Y664" s="93">
        <f t="shared" si="294"/>
        <v>22481.93</v>
      </c>
      <c r="Z664" s="93">
        <f t="shared" si="295"/>
        <v>23214.3</v>
      </c>
      <c r="AA664" s="93">
        <f t="shared" si="296"/>
        <v>0</v>
      </c>
      <c r="AB664" s="93">
        <f t="shared" si="162"/>
        <v>0</v>
      </c>
      <c r="AC664" s="93">
        <f t="shared" si="162"/>
        <v>0</v>
      </c>
      <c r="AD664" s="93">
        <f t="shared" si="297"/>
        <v>0</v>
      </c>
      <c r="AE664" s="93">
        <f t="shared" si="163"/>
        <v>0</v>
      </c>
      <c r="AF664" s="93">
        <f t="shared" si="163"/>
        <v>0</v>
      </c>
      <c r="AG664" s="447"/>
      <c r="AH664" s="447"/>
      <c r="AI664" s="447"/>
      <c r="AJ664" s="93">
        <f t="shared" si="298"/>
        <v>0</v>
      </c>
      <c r="AK664" s="93">
        <f t="shared" si="299"/>
        <v>0</v>
      </c>
      <c r="AL664" s="93">
        <f t="shared" si="300"/>
        <v>0</v>
      </c>
      <c r="AM664" s="93">
        <f t="shared" si="301"/>
        <v>0</v>
      </c>
      <c r="AN664" s="93">
        <f t="shared" si="302"/>
        <v>0</v>
      </c>
      <c r="AO664" s="93">
        <f t="shared" si="303"/>
        <v>0</v>
      </c>
      <c r="AP664" s="93">
        <f t="shared" si="304"/>
        <v>60537.77</v>
      </c>
      <c r="AQ664" s="93">
        <f t="shared" si="305"/>
        <v>63028.83</v>
      </c>
      <c r="AR664" s="93">
        <f t="shared" si="306"/>
        <v>65612.570000000007</v>
      </c>
      <c r="AS664" s="93">
        <f t="shared" si="307"/>
        <v>20987.1</v>
      </c>
      <c r="AT664" s="93">
        <f t="shared" si="308"/>
        <v>19964.29</v>
      </c>
      <c r="AU664" s="93">
        <f t="shared" si="309"/>
        <v>20657.61</v>
      </c>
      <c r="AV664" s="93">
        <f t="shared" si="310"/>
        <v>0</v>
      </c>
      <c r="AW664" s="93">
        <f t="shared" si="164"/>
        <v>0</v>
      </c>
      <c r="AX664" s="93">
        <f t="shared" si="164"/>
        <v>0</v>
      </c>
      <c r="AY664" s="93">
        <f t="shared" si="311"/>
        <v>0</v>
      </c>
      <c r="AZ664" s="93">
        <f t="shared" si="165"/>
        <v>0</v>
      </c>
      <c r="BA664" s="93">
        <f t="shared" si="165"/>
        <v>0</v>
      </c>
      <c r="BB664" s="447"/>
      <c r="BC664" s="447"/>
      <c r="BD664" s="447"/>
      <c r="BE664" s="93">
        <f t="shared" si="312"/>
        <v>0</v>
      </c>
      <c r="BF664" s="93">
        <f t="shared" si="313"/>
        <v>0</v>
      </c>
      <c r="BG664" s="93">
        <f t="shared" si="314"/>
        <v>0</v>
      </c>
      <c r="BH664" s="93">
        <f t="shared" si="315"/>
        <v>0</v>
      </c>
      <c r="BI664" s="93">
        <f t="shared" si="316"/>
        <v>0</v>
      </c>
      <c r="BJ664" s="93">
        <f t="shared" si="317"/>
        <v>0</v>
      </c>
      <c r="BK664" s="93">
        <f t="shared" si="318"/>
        <v>64696.43</v>
      </c>
      <c r="BL664" s="93">
        <f t="shared" si="319"/>
        <v>67655.3</v>
      </c>
      <c r="BM664" s="93">
        <f t="shared" si="320"/>
        <v>70703.06</v>
      </c>
      <c r="BN664" s="93">
        <f t="shared" si="321"/>
        <v>20468.03</v>
      </c>
      <c r="BO664" s="93">
        <f t="shared" si="322"/>
        <v>19956.060000000001</v>
      </c>
      <c r="BP664" s="93">
        <f t="shared" si="323"/>
        <v>20680.54</v>
      </c>
      <c r="BQ664" s="93">
        <f t="shared" si="324"/>
        <v>0</v>
      </c>
      <c r="BR664" s="93">
        <f t="shared" si="166"/>
        <v>0</v>
      </c>
      <c r="BS664" s="93">
        <f t="shared" si="166"/>
        <v>0</v>
      </c>
      <c r="BT664" s="93">
        <f t="shared" si="325"/>
        <v>0</v>
      </c>
      <c r="BU664" s="93">
        <f t="shared" si="167"/>
        <v>0</v>
      </c>
      <c r="BV664" s="93">
        <f t="shared" si="167"/>
        <v>0</v>
      </c>
      <c r="BW664" s="447">
        <v>35</v>
      </c>
      <c r="BX664" s="447">
        <v>35</v>
      </c>
      <c r="BY664" s="447">
        <v>35</v>
      </c>
      <c r="BZ664" s="93">
        <f t="shared" si="326"/>
        <v>2288930</v>
      </c>
      <c r="CA664" s="93">
        <f t="shared" si="327"/>
        <v>2383290</v>
      </c>
      <c r="CB664" s="93">
        <f t="shared" si="328"/>
        <v>2482410</v>
      </c>
      <c r="CC664" s="93">
        <f t="shared" si="329"/>
        <v>1724699.2</v>
      </c>
      <c r="CD664" s="93">
        <f t="shared" si="330"/>
        <v>1759034.2</v>
      </c>
      <c r="CE664" s="93">
        <f t="shared" si="331"/>
        <v>1792249.2</v>
      </c>
      <c r="CF664" s="93">
        <f t="shared" si="332"/>
        <v>62047.01</v>
      </c>
      <c r="CG664" s="93">
        <f t="shared" si="333"/>
        <v>65491.88</v>
      </c>
      <c r="CH664" s="93">
        <f t="shared" si="334"/>
        <v>68994.179999999993</v>
      </c>
      <c r="CI664" s="93">
        <f t="shared" si="335"/>
        <v>25190.19</v>
      </c>
      <c r="CJ664" s="93">
        <f t="shared" si="336"/>
        <v>25039.599999999999</v>
      </c>
      <c r="CK664" s="93">
        <f t="shared" si="337"/>
        <v>25741.97</v>
      </c>
      <c r="CL664" s="93">
        <f t="shared" si="338"/>
        <v>2171645.35</v>
      </c>
      <c r="CM664" s="93">
        <f t="shared" si="168"/>
        <v>2292215.7999999998</v>
      </c>
      <c r="CN664" s="93">
        <f t="shared" si="168"/>
        <v>2414796.2999999998</v>
      </c>
      <c r="CO664" s="93">
        <f t="shared" si="339"/>
        <v>881656.65</v>
      </c>
      <c r="CP664" s="93">
        <f t="shared" si="169"/>
        <v>876386</v>
      </c>
      <c r="CQ664" s="93">
        <f t="shared" si="169"/>
        <v>900968.95</v>
      </c>
      <c r="CR664" s="447"/>
      <c r="CS664" s="447"/>
      <c r="CT664" s="447"/>
      <c r="CU664" s="93">
        <f t="shared" si="340"/>
        <v>0</v>
      </c>
      <c r="CV664" s="93">
        <f t="shared" si="341"/>
        <v>0</v>
      </c>
      <c r="CW664" s="93">
        <f t="shared" si="342"/>
        <v>0</v>
      </c>
      <c r="CX664" s="93">
        <f t="shared" si="343"/>
        <v>0</v>
      </c>
      <c r="CY664" s="93">
        <f t="shared" si="344"/>
        <v>0</v>
      </c>
      <c r="CZ664" s="93">
        <f t="shared" si="345"/>
        <v>0</v>
      </c>
      <c r="DA664" s="93">
        <f t="shared" si="346"/>
        <v>63757.14</v>
      </c>
      <c r="DB664" s="93">
        <f t="shared" si="347"/>
        <v>66043.61</v>
      </c>
      <c r="DC664" s="93">
        <f t="shared" si="348"/>
        <v>68439.850000000006</v>
      </c>
      <c r="DD664" s="93">
        <f t="shared" si="349"/>
        <v>26708.1</v>
      </c>
      <c r="DE664" s="93">
        <f t="shared" si="350"/>
        <v>26674.76</v>
      </c>
      <c r="DF664" s="93">
        <f t="shared" si="351"/>
        <v>27602.82</v>
      </c>
      <c r="DG664" s="93">
        <f t="shared" si="352"/>
        <v>0</v>
      </c>
      <c r="DH664" s="93">
        <f t="shared" si="170"/>
        <v>0</v>
      </c>
      <c r="DI664" s="93">
        <f t="shared" si="170"/>
        <v>0</v>
      </c>
      <c r="DJ664" s="93">
        <f t="shared" si="353"/>
        <v>0</v>
      </c>
      <c r="DK664" s="93">
        <f t="shared" si="171"/>
        <v>0</v>
      </c>
      <c r="DL664" s="93">
        <f t="shared" si="171"/>
        <v>0</v>
      </c>
      <c r="DM664" s="447">
        <v>53</v>
      </c>
      <c r="DN664" s="447">
        <v>53</v>
      </c>
      <c r="DO664" s="447">
        <v>53</v>
      </c>
      <c r="DP664" s="93">
        <f t="shared" si="354"/>
        <v>3466094</v>
      </c>
      <c r="DQ664" s="93">
        <f t="shared" si="355"/>
        <v>3608982</v>
      </c>
      <c r="DR664" s="93">
        <f t="shared" si="356"/>
        <v>3759078</v>
      </c>
      <c r="DS664" s="93">
        <f t="shared" si="357"/>
        <v>2611687.36</v>
      </c>
      <c r="DT664" s="93">
        <f t="shared" si="358"/>
        <v>2663680.36</v>
      </c>
      <c r="DU664" s="93">
        <f t="shared" si="359"/>
        <v>2713977.36</v>
      </c>
      <c r="DV664" s="93">
        <f t="shared" si="360"/>
        <v>64660.49</v>
      </c>
      <c r="DW664" s="93">
        <f t="shared" si="361"/>
        <v>67385.8</v>
      </c>
      <c r="DX664" s="93">
        <f t="shared" si="362"/>
        <v>70208.02</v>
      </c>
      <c r="DY664" s="93">
        <f t="shared" si="363"/>
        <v>27950.47</v>
      </c>
      <c r="DZ664" s="93">
        <f t="shared" si="364"/>
        <v>26642.67</v>
      </c>
      <c r="EA664" s="93">
        <f t="shared" si="365"/>
        <v>27653.02</v>
      </c>
      <c r="EB664" s="93">
        <f t="shared" si="366"/>
        <v>3427005.97</v>
      </c>
      <c r="EC664" s="93">
        <f t="shared" si="172"/>
        <v>3571447.4</v>
      </c>
      <c r="ED664" s="93">
        <f t="shared" si="172"/>
        <v>3721025.06</v>
      </c>
      <c r="EE664" s="93">
        <f t="shared" si="367"/>
        <v>1481374.91</v>
      </c>
      <c r="EF664" s="93">
        <f t="shared" si="173"/>
        <v>1412061.51</v>
      </c>
      <c r="EG664" s="93">
        <f t="shared" si="173"/>
        <v>1465610.06</v>
      </c>
      <c r="EH664" s="95"/>
      <c r="EI664" s="95"/>
      <c r="EJ664" s="95"/>
      <c r="EK664" s="93">
        <f t="shared" si="368"/>
        <v>0</v>
      </c>
      <c r="EL664" s="93">
        <f t="shared" si="369"/>
        <v>0</v>
      </c>
      <c r="EM664" s="93">
        <f t="shared" si="370"/>
        <v>0</v>
      </c>
      <c r="EN664" s="93">
        <f t="shared" si="371"/>
        <v>0</v>
      </c>
      <c r="EO664" s="93">
        <f t="shared" si="372"/>
        <v>0</v>
      </c>
      <c r="EP664" s="93">
        <f t="shared" si="373"/>
        <v>0</v>
      </c>
      <c r="EQ664" s="93">
        <f t="shared" si="374"/>
        <v>0</v>
      </c>
      <c r="ER664" s="93">
        <f t="shared" si="375"/>
        <v>0</v>
      </c>
      <c r="ES664" s="93">
        <f t="shared" si="376"/>
        <v>0</v>
      </c>
      <c r="ET664" s="93">
        <f t="shared" si="377"/>
        <v>0</v>
      </c>
      <c r="EU664" s="93">
        <f t="shared" si="378"/>
        <v>0</v>
      </c>
      <c r="EV664" s="93">
        <f t="shared" si="379"/>
        <v>0</v>
      </c>
      <c r="EW664" s="93">
        <f t="shared" si="380"/>
        <v>0</v>
      </c>
      <c r="EX664" s="93">
        <f t="shared" si="174"/>
        <v>0</v>
      </c>
      <c r="EY664" s="93">
        <f t="shared" si="174"/>
        <v>0</v>
      </c>
      <c r="EZ664" s="93">
        <f t="shared" si="381"/>
        <v>0</v>
      </c>
      <c r="FA664" s="93">
        <f t="shared" si="175"/>
        <v>0</v>
      </c>
      <c r="FB664" s="93">
        <f t="shared" si="175"/>
        <v>0</v>
      </c>
      <c r="FC664" s="447"/>
      <c r="FD664" s="447"/>
      <c r="FE664" s="447"/>
      <c r="FF664" s="93">
        <f t="shared" si="382"/>
        <v>0</v>
      </c>
      <c r="FG664" s="93">
        <f t="shared" si="383"/>
        <v>0</v>
      </c>
      <c r="FH664" s="93">
        <f t="shared" si="384"/>
        <v>0</v>
      </c>
      <c r="FI664" s="93">
        <f t="shared" si="385"/>
        <v>0</v>
      </c>
      <c r="FJ664" s="93">
        <f t="shared" si="386"/>
        <v>0</v>
      </c>
      <c r="FK664" s="93">
        <f t="shared" si="387"/>
        <v>0</v>
      </c>
      <c r="FL664" s="93">
        <f t="shared" si="388"/>
        <v>59097.56</v>
      </c>
      <c r="FM664" s="93">
        <f t="shared" si="389"/>
        <v>61328.47</v>
      </c>
      <c r="FN664" s="93">
        <f t="shared" si="390"/>
        <v>63656.28</v>
      </c>
      <c r="FO664" s="93">
        <f t="shared" si="391"/>
        <v>22763.35</v>
      </c>
      <c r="FP664" s="93">
        <f t="shared" si="392"/>
        <v>22229.68</v>
      </c>
      <c r="FQ664" s="93">
        <f t="shared" si="393"/>
        <v>23005.77</v>
      </c>
      <c r="FR664" s="93">
        <f t="shared" si="394"/>
        <v>0</v>
      </c>
      <c r="FS664" s="93">
        <f t="shared" si="176"/>
        <v>0</v>
      </c>
      <c r="FT664" s="93">
        <f t="shared" si="176"/>
        <v>0</v>
      </c>
      <c r="FU664" s="93">
        <f t="shared" si="395"/>
        <v>0</v>
      </c>
      <c r="FV664" s="93">
        <f t="shared" si="177"/>
        <v>0</v>
      </c>
      <c r="FW664" s="93">
        <f t="shared" si="177"/>
        <v>0</v>
      </c>
      <c r="FX664" s="95"/>
      <c r="FY664" s="95"/>
      <c r="FZ664" s="95"/>
      <c r="GA664" s="93">
        <f t="shared" si="396"/>
        <v>0</v>
      </c>
      <c r="GB664" s="93">
        <f t="shared" si="397"/>
        <v>0</v>
      </c>
      <c r="GC664" s="93">
        <f t="shared" si="398"/>
        <v>0</v>
      </c>
      <c r="GD664" s="93">
        <f t="shared" si="399"/>
        <v>0</v>
      </c>
      <c r="GE664" s="93">
        <f t="shared" si="400"/>
        <v>0</v>
      </c>
      <c r="GF664" s="93">
        <f t="shared" si="401"/>
        <v>0</v>
      </c>
      <c r="GG664" s="93">
        <f t="shared" si="402"/>
        <v>0</v>
      </c>
      <c r="GH664" s="93">
        <f t="shared" si="403"/>
        <v>0</v>
      </c>
      <c r="GI664" s="93">
        <f t="shared" si="404"/>
        <v>0</v>
      </c>
      <c r="GJ664" s="93">
        <f t="shared" si="405"/>
        <v>0</v>
      </c>
      <c r="GK664" s="93">
        <f t="shared" si="406"/>
        <v>0</v>
      </c>
      <c r="GL664" s="93">
        <f t="shared" si="407"/>
        <v>0</v>
      </c>
      <c r="GM664" s="93">
        <f t="shared" si="408"/>
        <v>0</v>
      </c>
      <c r="GN664" s="93">
        <f t="shared" si="178"/>
        <v>0</v>
      </c>
      <c r="GO664" s="93">
        <f t="shared" si="178"/>
        <v>0</v>
      </c>
      <c r="GP664" s="93">
        <f t="shared" si="409"/>
        <v>0</v>
      </c>
      <c r="GQ664" s="93">
        <f t="shared" si="179"/>
        <v>0</v>
      </c>
      <c r="GR664" s="93">
        <f t="shared" si="179"/>
        <v>0</v>
      </c>
      <c r="GS664" s="447"/>
      <c r="GT664" s="447"/>
      <c r="GU664" s="447"/>
      <c r="GV664" s="93">
        <f t="shared" si="410"/>
        <v>0</v>
      </c>
      <c r="GW664" s="93">
        <f t="shared" si="411"/>
        <v>0</v>
      </c>
      <c r="GX664" s="93">
        <f t="shared" si="412"/>
        <v>0</v>
      </c>
      <c r="GY664" s="93">
        <f t="shared" si="413"/>
        <v>0</v>
      </c>
      <c r="GZ664" s="93">
        <f t="shared" si="414"/>
        <v>0</v>
      </c>
      <c r="HA664" s="93">
        <f t="shared" si="415"/>
        <v>0</v>
      </c>
      <c r="HB664" s="93">
        <f t="shared" si="416"/>
        <v>63397.69</v>
      </c>
      <c r="HC664" s="93">
        <f t="shared" si="417"/>
        <v>65507.69</v>
      </c>
      <c r="HD664" s="93">
        <f t="shared" si="418"/>
        <v>67735.38</v>
      </c>
      <c r="HE664" s="93">
        <f t="shared" si="419"/>
        <v>23578.59</v>
      </c>
      <c r="HF664" s="93">
        <f t="shared" si="420"/>
        <v>22944.87</v>
      </c>
      <c r="HG664" s="93">
        <f t="shared" si="421"/>
        <v>23783.53</v>
      </c>
      <c r="HH664" s="93">
        <f t="shared" si="422"/>
        <v>0</v>
      </c>
      <c r="HI664" s="93">
        <f t="shared" si="180"/>
        <v>0</v>
      </c>
      <c r="HJ664" s="93">
        <f t="shared" si="180"/>
        <v>0</v>
      </c>
      <c r="HK664" s="93">
        <f t="shared" si="423"/>
        <v>0</v>
      </c>
      <c r="HL664" s="93">
        <f t="shared" si="181"/>
        <v>0</v>
      </c>
      <c r="HM664" s="93">
        <f t="shared" si="181"/>
        <v>0</v>
      </c>
      <c r="HN664" s="425"/>
      <c r="HO664" s="425"/>
      <c r="HP664" s="425"/>
      <c r="HQ664" s="93">
        <f t="shared" si="424"/>
        <v>0</v>
      </c>
      <c r="HR664" s="93">
        <f t="shared" si="425"/>
        <v>0</v>
      </c>
      <c r="HS664" s="93">
        <f t="shared" si="426"/>
        <v>0</v>
      </c>
      <c r="HT664" s="93">
        <f t="shared" si="427"/>
        <v>0</v>
      </c>
      <c r="HU664" s="93">
        <f t="shared" si="428"/>
        <v>0</v>
      </c>
      <c r="HV664" s="93">
        <f t="shared" si="429"/>
        <v>0</v>
      </c>
      <c r="HW664" s="93">
        <f t="shared" si="430"/>
        <v>60443.55</v>
      </c>
      <c r="HX664" s="93">
        <f t="shared" si="431"/>
        <v>63188.79</v>
      </c>
      <c r="HY664" s="93">
        <f t="shared" si="432"/>
        <v>66016.58</v>
      </c>
      <c r="HZ664" s="93">
        <f t="shared" si="433"/>
        <v>27386.23</v>
      </c>
      <c r="IA664" s="93">
        <f t="shared" si="434"/>
        <v>26800.28</v>
      </c>
      <c r="IB664" s="93">
        <f t="shared" si="435"/>
        <v>27665.42</v>
      </c>
      <c r="IC664" s="93">
        <f t="shared" si="436"/>
        <v>0</v>
      </c>
      <c r="ID664" s="93">
        <f t="shared" si="182"/>
        <v>0</v>
      </c>
      <c r="IE664" s="93">
        <f t="shared" si="182"/>
        <v>0</v>
      </c>
      <c r="IF664" s="93">
        <f t="shared" si="437"/>
        <v>0</v>
      </c>
      <c r="IG664" s="93">
        <f t="shared" si="183"/>
        <v>0</v>
      </c>
      <c r="IH664" s="93">
        <f t="shared" si="183"/>
        <v>0</v>
      </c>
      <c r="II664" s="447"/>
      <c r="IJ664" s="447"/>
      <c r="IK664" s="447"/>
      <c r="IL664" s="93">
        <f t="shared" si="438"/>
        <v>0</v>
      </c>
      <c r="IM664" s="93">
        <f t="shared" si="439"/>
        <v>0</v>
      </c>
      <c r="IN664" s="93">
        <f t="shared" si="440"/>
        <v>0</v>
      </c>
      <c r="IO664" s="93">
        <f t="shared" si="441"/>
        <v>0</v>
      </c>
      <c r="IP664" s="93">
        <f t="shared" si="442"/>
        <v>0</v>
      </c>
      <c r="IQ664" s="93">
        <f t="shared" si="443"/>
        <v>0</v>
      </c>
      <c r="IR664" s="93">
        <f t="shared" si="444"/>
        <v>63791.42</v>
      </c>
      <c r="IS664" s="93">
        <f t="shared" si="445"/>
        <v>66370.98</v>
      </c>
      <c r="IT664" s="93">
        <f t="shared" si="446"/>
        <v>69050.61</v>
      </c>
      <c r="IU664" s="93">
        <f t="shared" si="447"/>
        <v>24904.41</v>
      </c>
      <c r="IV664" s="93">
        <f t="shared" si="448"/>
        <v>25001.77</v>
      </c>
      <c r="IW664" s="93">
        <f t="shared" si="449"/>
        <v>25859.15</v>
      </c>
      <c r="IX664" s="93">
        <f t="shared" si="450"/>
        <v>0</v>
      </c>
      <c r="IY664" s="93">
        <f t="shared" si="184"/>
        <v>0</v>
      </c>
      <c r="IZ664" s="93">
        <f t="shared" si="184"/>
        <v>0</v>
      </c>
      <c r="JA664" s="93">
        <f t="shared" si="451"/>
        <v>0</v>
      </c>
      <c r="JB664" s="93">
        <f t="shared" si="185"/>
        <v>0</v>
      </c>
      <c r="JC664" s="93">
        <f t="shared" si="185"/>
        <v>0</v>
      </c>
      <c r="JD664" s="447"/>
      <c r="JE664" s="447"/>
      <c r="JF664" s="447"/>
      <c r="JG664" s="93">
        <f t="shared" si="452"/>
        <v>0</v>
      </c>
      <c r="JH664" s="93">
        <f t="shared" si="453"/>
        <v>0</v>
      </c>
      <c r="JI664" s="93">
        <f t="shared" si="454"/>
        <v>0</v>
      </c>
      <c r="JJ664" s="93">
        <f t="shared" si="455"/>
        <v>0</v>
      </c>
      <c r="JK664" s="93">
        <f t="shared" si="456"/>
        <v>0</v>
      </c>
      <c r="JL664" s="93">
        <f t="shared" si="457"/>
        <v>0</v>
      </c>
      <c r="JM664" s="93">
        <f t="shared" si="458"/>
        <v>52121.62</v>
      </c>
      <c r="JN664" s="93">
        <f t="shared" si="459"/>
        <v>54084.08</v>
      </c>
      <c r="JO664" s="93">
        <f t="shared" si="460"/>
        <v>56133.599999999999</v>
      </c>
      <c r="JP664" s="93">
        <f t="shared" si="461"/>
        <v>33444.82</v>
      </c>
      <c r="JQ664" s="93">
        <f t="shared" si="462"/>
        <v>33524.5</v>
      </c>
      <c r="JR664" s="93">
        <f t="shared" si="463"/>
        <v>34638.019999999997</v>
      </c>
      <c r="JS664" s="93">
        <f t="shared" si="464"/>
        <v>0</v>
      </c>
      <c r="JT664" s="93">
        <f t="shared" si="186"/>
        <v>0</v>
      </c>
      <c r="JU664" s="93">
        <f t="shared" si="186"/>
        <v>0</v>
      </c>
      <c r="JV664" s="93">
        <f t="shared" si="465"/>
        <v>0</v>
      </c>
      <c r="JW664" s="93">
        <f t="shared" si="187"/>
        <v>0</v>
      </c>
      <c r="JX664" s="93">
        <f t="shared" si="187"/>
        <v>0</v>
      </c>
      <c r="JY664" s="447"/>
      <c r="JZ664" s="447"/>
      <c r="KA664" s="447"/>
      <c r="KB664" s="93">
        <f t="shared" si="466"/>
        <v>0</v>
      </c>
      <c r="KC664" s="93">
        <f t="shared" si="467"/>
        <v>0</v>
      </c>
      <c r="KD664" s="93">
        <f t="shared" si="468"/>
        <v>0</v>
      </c>
      <c r="KE664" s="93">
        <f t="shared" si="469"/>
        <v>0</v>
      </c>
      <c r="KF664" s="93">
        <f t="shared" si="470"/>
        <v>0</v>
      </c>
      <c r="KG664" s="93">
        <f t="shared" si="471"/>
        <v>0</v>
      </c>
      <c r="KH664" s="93">
        <f t="shared" si="472"/>
        <v>65141</v>
      </c>
      <c r="KI664" s="93">
        <f t="shared" si="473"/>
        <v>68562.009999999995</v>
      </c>
      <c r="KJ664" s="93">
        <f t="shared" si="474"/>
        <v>72054.679999999993</v>
      </c>
      <c r="KK664" s="93">
        <f t="shared" si="475"/>
        <v>26791.56</v>
      </c>
      <c r="KL664" s="93">
        <f t="shared" si="476"/>
        <v>26676.5</v>
      </c>
      <c r="KM664" s="93">
        <f t="shared" si="477"/>
        <v>27576.28</v>
      </c>
      <c r="KN664" s="93">
        <f t="shared" si="478"/>
        <v>0</v>
      </c>
      <c r="KO664" s="93">
        <f t="shared" si="188"/>
        <v>0</v>
      </c>
      <c r="KP664" s="93">
        <f t="shared" si="188"/>
        <v>0</v>
      </c>
      <c r="KQ664" s="93">
        <f t="shared" si="479"/>
        <v>0</v>
      </c>
      <c r="KR664" s="93">
        <f t="shared" si="189"/>
        <v>0</v>
      </c>
      <c r="KS664" s="93">
        <f t="shared" si="189"/>
        <v>0</v>
      </c>
      <c r="KT664" s="447"/>
      <c r="KU664" s="447"/>
      <c r="KV664" s="447"/>
      <c r="KW664" s="93">
        <f t="shared" si="480"/>
        <v>0</v>
      </c>
      <c r="KX664" s="93">
        <f t="shared" si="481"/>
        <v>0</v>
      </c>
      <c r="KY664" s="93">
        <f t="shared" si="482"/>
        <v>0</v>
      </c>
      <c r="KZ664" s="93">
        <f t="shared" si="483"/>
        <v>0</v>
      </c>
      <c r="LA664" s="93">
        <f t="shared" si="484"/>
        <v>0</v>
      </c>
      <c r="LB664" s="93">
        <f t="shared" si="485"/>
        <v>0</v>
      </c>
      <c r="LC664" s="93">
        <f t="shared" si="486"/>
        <v>64567.81</v>
      </c>
      <c r="LD664" s="93">
        <f t="shared" si="487"/>
        <v>67967.240000000005</v>
      </c>
      <c r="LE664" s="93">
        <f t="shared" si="488"/>
        <v>71437.100000000006</v>
      </c>
      <c r="LF664" s="93">
        <f t="shared" si="489"/>
        <v>26194.19</v>
      </c>
      <c r="LG664" s="93">
        <f t="shared" si="490"/>
        <v>25985.66</v>
      </c>
      <c r="LH664" s="93">
        <f t="shared" si="491"/>
        <v>26926.55</v>
      </c>
      <c r="LI664" s="93">
        <f t="shared" si="492"/>
        <v>0</v>
      </c>
      <c r="LJ664" s="93">
        <f t="shared" si="190"/>
        <v>0</v>
      </c>
      <c r="LK664" s="93">
        <f t="shared" si="190"/>
        <v>0</v>
      </c>
      <c r="LL664" s="93">
        <f t="shared" si="493"/>
        <v>0</v>
      </c>
      <c r="LM664" s="93">
        <f t="shared" si="191"/>
        <v>0</v>
      </c>
      <c r="LN664" s="93">
        <f t="shared" si="191"/>
        <v>0</v>
      </c>
      <c r="LO664" s="447">
        <v>31</v>
      </c>
      <c r="LP664" s="447">
        <v>31</v>
      </c>
      <c r="LQ664" s="447">
        <v>31</v>
      </c>
      <c r="LR664" s="93">
        <f t="shared" si="494"/>
        <v>2027338</v>
      </c>
      <c r="LS664" s="93">
        <f t="shared" si="495"/>
        <v>2110914</v>
      </c>
      <c r="LT664" s="93">
        <f t="shared" si="496"/>
        <v>2198706</v>
      </c>
      <c r="LU664" s="93">
        <f t="shared" si="497"/>
        <v>1527590.72</v>
      </c>
      <c r="LV664" s="93">
        <f t="shared" si="498"/>
        <v>1558001.72</v>
      </c>
      <c r="LW664" s="93">
        <f t="shared" si="499"/>
        <v>1587420.72</v>
      </c>
      <c r="LX664" s="93">
        <f t="shared" si="500"/>
        <v>62286.25</v>
      </c>
      <c r="LY664" s="93">
        <f t="shared" si="501"/>
        <v>64719.03</v>
      </c>
      <c r="LZ664" s="93">
        <f t="shared" si="502"/>
        <v>67248.83</v>
      </c>
      <c r="MA664" s="93">
        <f t="shared" si="503"/>
        <v>28650.84</v>
      </c>
      <c r="MB664" s="93">
        <f t="shared" si="504"/>
        <v>27771.3</v>
      </c>
      <c r="MC664" s="93">
        <f t="shared" si="505"/>
        <v>28796.51</v>
      </c>
      <c r="MD664" s="93">
        <f t="shared" si="506"/>
        <v>1930873.75</v>
      </c>
      <c r="ME664" s="93">
        <f t="shared" si="192"/>
        <v>2006289.93</v>
      </c>
      <c r="MF664" s="93">
        <f t="shared" si="192"/>
        <v>2084713.73</v>
      </c>
      <c r="MG664" s="93">
        <f t="shared" si="507"/>
        <v>888176.04</v>
      </c>
      <c r="MH664" s="93">
        <f t="shared" si="193"/>
        <v>860910.3</v>
      </c>
      <c r="MI664" s="93">
        <f t="shared" si="193"/>
        <v>892691.81</v>
      </c>
      <c r="MJ664" s="447"/>
      <c r="MK664" s="447"/>
      <c r="ML664" s="447"/>
      <c r="MM664" s="93">
        <f t="shared" si="508"/>
        <v>0</v>
      </c>
      <c r="MN664" s="93">
        <f t="shared" si="509"/>
        <v>0</v>
      </c>
      <c r="MO664" s="93">
        <f t="shared" si="510"/>
        <v>0</v>
      </c>
      <c r="MP664" s="93">
        <f t="shared" si="511"/>
        <v>0</v>
      </c>
      <c r="MQ664" s="93">
        <f t="shared" si="512"/>
        <v>0</v>
      </c>
      <c r="MR664" s="93">
        <f t="shared" si="513"/>
        <v>0</v>
      </c>
      <c r="MS664" s="93">
        <f t="shared" si="514"/>
        <v>62397.66</v>
      </c>
      <c r="MT664" s="93">
        <f t="shared" si="515"/>
        <v>64861.98</v>
      </c>
      <c r="MU664" s="93">
        <f t="shared" si="516"/>
        <v>67424.11</v>
      </c>
      <c r="MV664" s="93">
        <f t="shared" si="517"/>
        <v>29626.46</v>
      </c>
      <c r="MW664" s="93">
        <f t="shared" si="518"/>
        <v>30226.38</v>
      </c>
      <c r="MX664" s="93">
        <f t="shared" si="519"/>
        <v>31253.17</v>
      </c>
      <c r="MY664" s="93">
        <f t="shared" si="520"/>
        <v>0</v>
      </c>
      <c r="MZ664" s="93">
        <f t="shared" si="194"/>
        <v>0</v>
      </c>
      <c r="NA664" s="93">
        <f t="shared" si="194"/>
        <v>0</v>
      </c>
      <c r="NB664" s="93">
        <f t="shared" si="521"/>
        <v>0</v>
      </c>
      <c r="NC664" s="93">
        <f t="shared" si="195"/>
        <v>0</v>
      </c>
      <c r="ND664" s="93">
        <f t="shared" si="195"/>
        <v>0</v>
      </c>
      <c r="NE664" s="447"/>
      <c r="NF664" s="447"/>
      <c r="NG664" s="447"/>
      <c r="NH664" s="93">
        <f t="shared" si="522"/>
        <v>0</v>
      </c>
      <c r="NI664" s="93">
        <f t="shared" si="523"/>
        <v>0</v>
      </c>
      <c r="NJ664" s="93">
        <f t="shared" si="524"/>
        <v>0</v>
      </c>
      <c r="NK664" s="93">
        <f t="shared" si="525"/>
        <v>0</v>
      </c>
      <c r="NL664" s="93">
        <f t="shared" si="526"/>
        <v>0</v>
      </c>
      <c r="NM664" s="93">
        <f t="shared" si="527"/>
        <v>0</v>
      </c>
      <c r="NN664" s="93">
        <f t="shared" si="528"/>
        <v>62440.45</v>
      </c>
      <c r="NO664" s="93">
        <f t="shared" si="529"/>
        <v>64516.04</v>
      </c>
      <c r="NP664" s="93">
        <f t="shared" si="530"/>
        <v>66705.399999999994</v>
      </c>
      <c r="NQ664" s="93">
        <f t="shared" si="531"/>
        <v>19396.52</v>
      </c>
      <c r="NR664" s="93">
        <f t="shared" si="532"/>
        <v>19561.689999999999</v>
      </c>
      <c r="NS664" s="93">
        <f t="shared" si="533"/>
        <v>20265.3</v>
      </c>
      <c r="NT664" s="93">
        <f t="shared" si="534"/>
        <v>0</v>
      </c>
      <c r="NU664" s="93">
        <f t="shared" si="196"/>
        <v>0</v>
      </c>
      <c r="NV664" s="93">
        <f t="shared" si="196"/>
        <v>0</v>
      </c>
      <c r="NW664" s="93">
        <f t="shared" si="535"/>
        <v>0</v>
      </c>
      <c r="NX664" s="93">
        <f t="shared" si="197"/>
        <v>0</v>
      </c>
      <c r="NY664" s="93">
        <f t="shared" si="197"/>
        <v>0</v>
      </c>
      <c r="NZ664" s="447"/>
      <c r="OA664" s="447"/>
      <c r="OB664" s="447"/>
      <c r="OC664" s="93">
        <f t="shared" si="536"/>
        <v>0</v>
      </c>
      <c r="OD664" s="93">
        <f t="shared" si="537"/>
        <v>0</v>
      </c>
      <c r="OE664" s="93">
        <f t="shared" si="538"/>
        <v>0</v>
      </c>
      <c r="OF664" s="93">
        <f t="shared" si="539"/>
        <v>0</v>
      </c>
      <c r="OG664" s="93">
        <f t="shared" si="540"/>
        <v>0</v>
      </c>
      <c r="OH664" s="93">
        <f t="shared" si="541"/>
        <v>0</v>
      </c>
      <c r="OI664" s="93">
        <f t="shared" si="542"/>
        <v>62021</v>
      </c>
      <c r="OJ664" s="93">
        <f t="shared" si="543"/>
        <v>64342.59</v>
      </c>
      <c r="OK664" s="93">
        <f t="shared" si="544"/>
        <v>66766.649999999994</v>
      </c>
      <c r="OL664" s="93">
        <f t="shared" si="545"/>
        <v>26535.13</v>
      </c>
      <c r="OM664" s="93">
        <f t="shared" si="546"/>
        <v>26464.720000000001</v>
      </c>
      <c r="ON664" s="93">
        <f t="shared" si="547"/>
        <v>27422.03</v>
      </c>
      <c r="OO664" s="93">
        <f t="shared" si="548"/>
        <v>0</v>
      </c>
      <c r="OP664" s="93">
        <f t="shared" si="198"/>
        <v>0</v>
      </c>
      <c r="OQ664" s="93">
        <f t="shared" si="198"/>
        <v>0</v>
      </c>
      <c r="OR664" s="93">
        <f t="shared" si="549"/>
        <v>0</v>
      </c>
      <c r="OS664" s="93">
        <f t="shared" si="199"/>
        <v>0</v>
      </c>
      <c r="OT664" s="93">
        <f t="shared" si="199"/>
        <v>0</v>
      </c>
      <c r="OU664" s="447"/>
      <c r="OV664" s="447"/>
      <c r="OW664" s="447"/>
      <c r="OX664" s="93">
        <f t="shared" si="550"/>
        <v>0</v>
      </c>
      <c r="OY664" s="93">
        <f t="shared" si="551"/>
        <v>0</v>
      </c>
      <c r="OZ664" s="93">
        <f t="shared" si="552"/>
        <v>0</v>
      </c>
      <c r="PA664" s="93">
        <f t="shared" si="553"/>
        <v>0</v>
      </c>
      <c r="PB664" s="93">
        <f t="shared" si="554"/>
        <v>0</v>
      </c>
      <c r="PC664" s="93">
        <f t="shared" si="555"/>
        <v>0</v>
      </c>
      <c r="PD664" s="93">
        <f t="shared" si="556"/>
        <v>52337.35</v>
      </c>
      <c r="PE664" s="93">
        <f t="shared" si="557"/>
        <v>54405.35</v>
      </c>
      <c r="PF664" s="93">
        <f t="shared" si="558"/>
        <v>56556.97</v>
      </c>
      <c r="PG664" s="93">
        <f t="shared" si="559"/>
        <v>24623.8</v>
      </c>
      <c r="PH664" s="93">
        <f t="shared" si="560"/>
        <v>24315.43</v>
      </c>
      <c r="PI664" s="93">
        <f t="shared" si="561"/>
        <v>25067.67</v>
      </c>
      <c r="PJ664" s="93">
        <f t="shared" si="562"/>
        <v>0</v>
      </c>
      <c r="PK664" s="93">
        <f t="shared" si="200"/>
        <v>0</v>
      </c>
      <c r="PL664" s="93">
        <f t="shared" si="200"/>
        <v>0</v>
      </c>
      <c r="PM664" s="93">
        <f t="shared" si="563"/>
        <v>0</v>
      </c>
      <c r="PN664" s="93">
        <f t="shared" si="201"/>
        <v>0</v>
      </c>
      <c r="PO664" s="93">
        <f t="shared" si="201"/>
        <v>0</v>
      </c>
      <c r="PP664" s="447"/>
      <c r="PQ664" s="447"/>
      <c r="PR664" s="447"/>
      <c r="PS664" s="93">
        <f t="shared" si="564"/>
        <v>0</v>
      </c>
      <c r="PT664" s="93">
        <f t="shared" si="565"/>
        <v>0</v>
      </c>
      <c r="PU664" s="93">
        <f t="shared" si="566"/>
        <v>0</v>
      </c>
      <c r="PV664" s="93">
        <f t="shared" si="567"/>
        <v>0</v>
      </c>
      <c r="PW664" s="93">
        <f t="shared" si="568"/>
        <v>0</v>
      </c>
      <c r="PX664" s="93">
        <f t="shared" si="569"/>
        <v>0</v>
      </c>
      <c r="PY664" s="93">
        <f t="shared" si="570"/>
        <v>64815.67</v>
      </c>
      <c r="PZ664" s="93">
        <f t="shared" si="571"/>
        <v>68200.61</v>
      </c>
      <c r="QA664" s="93">
        <f t="shared" si="572"/>
        <v>71658.960000000006</v>
      </c>
      <c r="QB664" s="93">
        <f t="shared" si="573"/>
        <v>31199.4</v>
      </c>
      <c r="QC664" s="93">
        <f t="shared" si="574"/>
        <v>31804.22</v>
      </c>
      <c r="QD664" s="93">
        <f t="shared" si="575"/>
        <v>32935.49</v>
      </c>
      <c r="QE664" s="93">
        <f t="shared" si="576"/>
        <v>0</v>
      </c>
      <c r="QF664" s="93">
        <f t="shared" si="202"/>
        <v>0</v>
      </c>
      <c r="QG664" s="93">
        <f t="shared" si="202"/>
        <v>0</v>
      </c>
      <c r="QH664" s="93">
        <f t="shared" si="577"/>
        <v>0</v>
      </c>
      <c r="QI664" s="93">
        <f t="shared" si="203"/>
        <v>0</v>
      </c>
      <c r="QJ664" s="93">
        <f t="shared" si="203"/>
        <v>0</v>
      </c>
      <c r="QK664" s="447"/>
      <c r="QL664" s="447"/>
      <c r="QM664" s="447"/>
      <c r="QN664" s="93">
        <f t="shared" si="578"/>
        <v>0</v>
      </c>
      <c r="QO664" s="93">
        <f t="shared" si="579"/>
        <v>0</v>
      </c>
      <c r="QP664" s="93">
        <f t="shared" si="580"/>
        <v>0</v>
      </c>
      <c r="QQ664" s="93">
        <f t="shared" si="581"/>
        <v>0</v>
      </c>
      <c r="QR664" s="93">
        <f t="shared" si="582"/>
        <v>0</v>
      </c>
      <c r="QS664" s="93">
        <f t="shared" si="583"/>
        <v>0</v>
      </c>
      <c r="QT664" s="93">
        <f t="shared" si="584"/>
        <v>63409.13</v>
      </c>
      <c r="QU664" s="93">
        <f t="shared" si="585"/>
        <v>65840.45</v>
      </c>
      <c r="QV664" s="93">
        <f t="shared" si="586"/>
        <v>68375.740000000005</v>
      </c>
      <c r="QW664" s="93">
        <f t="shared" si="587"/>
        <v>25678.12</v>
      </c>
      <c r="QX664" s="93">
        <f t="shared" si="588"/>
        <v>25375.61</v>
      </c>
      <c r="QY664" s="93">
        <f t="shared" si="589"/>
        <v>26225.919999999998</v>
      </c>
      <c r="QZ664" s="93">
        <f t="shared" si="590"/>
        <v>0</v>
      </c>
      <c r="RA664" s="93">
        <f t="shared" si="204"/>
        <v>0</v>
      </c>
      <c r="RB664" s="93">
        <f t="shared" si="204"/>
        <v>0</v>
      </c>
      <c r="RC664" s="93">
        <f t="shared" si="591"/>
        <v>0</v>
      </c>
      <c r="RD664" s="93">
        <f t="shared" si="205"/>
        <v>0</v>
      </c>
      <c r="RE664" s="93">
        <f t="shared" si="205"/>
        <v>0</v>
      </c>
      <c r="RF664" s="447"/>
      <c r="RG664" s="447"/>
      <c r="RH664" s="447"/>
      <c r="RI664" s="93">
        <f t="shared" si="592"/>
        <v>0</v>
      </c>
      <c r="RJ664" s="93">
        <f t="shared" si="593"/>
        <v>0</v>
      </c>
      <c r="RK664" s="93">
        <f t="shared" si="594"/>
        <v>0</v>
      </c>
      <c r="RL664" s="93">
        <f t="shared" si="595"/>
        <v>0</v>
      </c>
      <c r="RM664" s="93">
        <f t="shared" si="596"/>
        <v>0</v>
      </c>
      <c r="RN664" s="93">
        <f t="shared" si="597"/>
        <v>0</v>
      </c>
      <c r="RO664" s="93">
        <f t="shared" si="598"/>
        <v>62193.58</v>
      </c>
      <c r="RP664" s="93">
        <f t="shared" si="599"/>
        <v>64429.13</v>
      </c>
      <c r="RQ664" s="93">
        <f t="shared" si="600"/>
        <v>66771.14</v>
      </c>
      <c r="RR664" s="93">
        <f t="shared" si="601"/>
        <v>17184.88</v>
      </c>
      <c r="RS664" s="93">
        <f t="shared" si="602"/>
        <v>17003.38</v>
      </c>
      <c r="RT664" s="93">
        <f t="shared" si="603"/>
        <v>17583.78</v>
      </c>
      <c r="RU664" s="93">
        <f t="shared" si="604"/>
        <v>0</v>
      </c>
      <c r="RV664" s="93">
        <f t="shared" si="206"/>
        <v>0</v>
      </c>
      <c r="RW664" s="93">
        <f t="shared" si="206"/>
        <v>0</v>
      </c>
      <c r="RX664" s="93">
        <f t="shared" si="605"/>
        <v>0</v>
      </c>
      <c r="RY664" s="93">
        <f t="shared" si="207"/>
        <v>0</v>
      </c>
      <c r="RZ664" s="93">
        <f t="shared" si="207"/>
        <v>0</v>
      </c>
      <c r="SA664" s="447"/>
      <c r="SB664" s="447"/>
      <c r="SC664" s="447"/>
      <c r="SD664" s="93">
        <f t="shared" si="606"/>
        <v>0</v>
      </c>
      <c r="SE664" s="93">
        <f t="shared" si="607"/>
        <v>0</v>
      </c>
      <c r="SF664" s="93">
        <f t="shared" si="608"/>
        <v>0</v>
      </c>
      <c r="SG664" s="93">
        <f t="shared" si="609"/>
        <v>0</v>
      </c>
      <c r="SH664" s="93">
        <f t="shared" si="610"/>
        <v>0</v>
      </c>
      <c r="SI664" s="93">
        <f t="shared" si="611"/>
        <v>0</v>
      </c>
      <c r="SJ664" s="93">
        <f t="shared" si="612"/>
        <v>64141.26</v>
      </c>
      <c r="SK664" s="93">
        <f t="shared" si="613"/>
        <v>66920.42</v>
      </c>
      <c r="SL664" s="93">
        <f t="shared" si="614"/>
        <v>69793.77</v>
      </c>
      <c r="SM664" s="93">
        <f t="shared" si="615"/>
        <v>28999.66</v>
      </c>
      <c r="SN664" s="93">
        <f t="shared" si="616"/>
        <v>29094.41</v>
      </c>
      <c r="SO664" s="93">
        <f t="shared" si="617"/>
        <v>30035.47</v>
      </c>
      <c r="SP664" s="93">
        <f t="shared" si="618"/>
        <v>0</v>
      </c>
      <c r="SQ664" s="93">
        <f t="shared" si="208"/>
        <v>0</v>
      </c>
      <c r="SR664" s="93">
        <f t="shared" si="208"/>
        <v>0</v>
      </c>
      <c r="SS664" s="93">
        <f t="shared" si="619"/>
        <v>0</v>
      </c>
      <c r="ST664" s="93">
        <f t="shared" si="209"/>
        <v>0</v>
      </c>
      <c r="SU664" s="93">
        <f t="shared" si="209"/>
        <v>0</v>
      </c>
      <c r="SV664" s="447"/>
      <c r="SW664" s="447"/>
      <c r="SX664" s="447"/>
      <c r="SY664" s="93">
        <f t="shared" si="620"/>
        <v>0</v>
      </c>
      <c r="SZ664" s="93">
        <f t="shared" si="621"/>
        <v>0</v>
      </c>
      <c r="TA664" s="93">
        <f t="shared" si="622"/>
        <v>0</v>
      </c>
      <c r="TB664" s="93">
        <f t="shared" si="623"/>
        <v>0</v>
      </c>
      <c r="TC664" s="93">
        <f t="shared" si="624"/>
        <v>0</v>
      </c>
      <c r="TD664" s="93">
        <f t="shared" si="625"/>
        <v>0</v>
      </c>
      <c r="TE664" s="93">
        <f t="shared" si="626"/>
        <v>61829.88</v>
      </c>
      <c r="TF664" s="93">
        <f t="shared" si="627"/>
        <v>64081.3</v>
      </c>
      <c r="TG664" s="93">
        <f t="shared" si="628"/>
        <v>66436.53</v>
      </c>
      <c r="TH664" s="93">
        <f t="shared" si="629"/>
        <v>24770.99</v>
      </c>
      <c r="TI664" s="93">
        <f t="shared" si="630"/>
        <v>25256.400000000001</v>
      </c>
      <c r="TJ664" s="93">
        <f t="shared" si="631"/>
        <v>26097.360000000001</v>
      </c>
      <c r="TK664" s="93">
        <f t="shared" si="632"/>
        <v>0</v>
      </c>
      <c r="TL664" s="93">
        <f t="shared" si="210"/>
        <v>0</v>
      </c>
      <c r="TM664" s="93">
        <f t="shared" si="210"/>
        <v>0</v>
      </c>
      <c r="TN664" s="93">
        <f t="shared" si="633"/>
        <v>0</v>
      </c>
      <c r="TO664" s="93">
        <f t="shared" si="211"/>
        <v>0</v>
      </c>
      <c r="TP664" s="93">
        <f t="shared" si="211"/>
        <v>0</v>
      </c>
      <c r="TQ664" s="447"/>
      <c r="TR664" s="447"/>
      <c r="TS664" s="447"/>
      <c r="TT664" s="93">
        <f t="shared" si="634"/>
        <v>0</v>
      </c>
      <c r="TU664" s="93">
        <f t="shared" si="635"/>
        <v>0</v>
      </c>
      <c r="TV664" s="93">
        <f t="shared" si="636"/>
        <v>0</v>
      </c>
      <c r="TW664" s="93">
        <f t="shared" si="637"/>
        <v>0</v>
      </c>
      <c r="TX664" s="93">
        <f t="shared" si="638"/>
        <v>0</v>
      </c>
      <c r="TY664" s="93">
        <f t="shared" si="639"/>
        <v>0</v>
      </c>
      <c r="TZ664" s="93">
        <f t="shared" si="640"/>
        <v>62540.68</v>
      </c>
      <c r="UA664" s="93">
        <f t="shared" si="641"/>
        <v>65175.99</v>
      </c>
      <c r="UB664" s="93">
        <f t="shared" si="642"/>
        <v>67903.44</v>
      </c>
      <c r="UC664" s="93">
        <f t="shared" si="643"/>
        <v>28552.44</v>
      </c>
      <c r="UD664" s="93">
        <f t="shared" si="644"/>
        <v>28480.98</v>
      </c>
      <c r="UE664" s="93">
        <f t="shared" si="645"/>
        <v>29340.59</v>
      </c>
      <c r="UF664" s="93">
        <f t="shared" si="646"/>
        <v>0</v>
      </c>
      <c r="UG664" s="93">
        <f t="shared" si="212"/>
        <v>0</v>
      </c>
      <c r="UH664" s="93">
        <f t="shared" si="212"/>
        <v>0</v>
      </c>
      <c r="UI664" s="93">
        <f t="shared" si="647"/>
        <v>0</v>
      </c>
      <c r="UJ664" s="93">
        <f t="shared" si="213"/>
        <v>0</v>
      </c>
      <c r="UK664" s="93">
        <f t="shared" si="213"/>
        <v>0</v>
      </c>
      <c r="UL664" s="447"/>
      <c r="UM664" s="447"/>
      <c r="UN664" s="447"/>
      <c r="UO664" s="93">
        <f t="shared" si="648"/>
        <v>0</v>
      </c>
      <c r="UP664" s="93">
        <f t="shared" si="649"/>
        <v>0</v>
      </c>
      <c r="UQ664" s="93">
        <f t="shared" si="650"/>
        <v>0</v>
      </c>
      <c r="UR664" s="93">
        <f t="shared" si="651"/>
        <v>0</v>
      </c>
      <c r="US664" s="93">
        <f t="shared" si="652"/>
        <v>0</v>
      </c>
      <c r="UT664" s="93">
        <f t="shared" si="653"/>
        <v>0</v>
      </c>
      <c r="UU664" s="93">
        <f t="shared" si="654"/>
        <v>57235.21</v>
      </c>
      <c r="UV664" s="93">
        <f t="shared" si="655"/>
        <v>59772.58</v>
      </c>
      <c r="UW664" s="93">
        <f t="shared" si="656"/>
        <v>62386.8</v>
      </c>
      <c r="UX664" s="93">
        <f t="shared" si="657"/>
        <v>24482.28</v>
      </c>
      <c r="UY664" s="93">
        <f t="shared" si="658"/>
        <v>24959.69</v>
      </c>
      <c r="UZ664" s="93">
        <f t="shared" si="659"/>
        <v>25763.24</v>
      </c>
      <c r="VA664" s="93">
        <f t="shared" si="660"/>
        <v>0</v>
      </c>
      <c r="VB664" s="93">
        <f t="shared" si="214"/>
        <v>0</v>
      </c>
      <c r="VC664" s="93">
        <f t="shared" si="214"/>
        <v>0</v>
      </c>
      <c r="VD664" s="93">
        <f t="shared" si="661"/>
        <v>0</v>
      </c>
      <c r="VE664" s="93">
        <f t="shared" si="215"/>
        <v>0</v>
      </c>
      <c r="VF664" s="93">
        <f t="shared" si="215"/>
        <v>0</v>
      </c>
      <c r="VG664" s="95"/>
      <c r="VH664" s="95"/>
      <c r="VI664" s="95"/>
      <c r="VJ664" s="93">
        <f t="shared" si="662"/>
        <v>0</v>
      </c>
      <c r="VK664" s="93">
        <f t="shared" si="663"/>
        <v>0</v>
      </c>
      <c r="VL664" s="93">
        <f t="shared" si="664"/>
        <v>0</v>
      </c>
      <c r="VM664" s="93">
        <f t="shared" si="665"/>
        <v>0</v>
      </c>
      <c r="VN664" s="93">
        <f t="shared" si="666"/>
        <v>0</v>
      </c>
      <c r="VO664" s="93">
        <f t="shared" si="667"/>
        <v>0</v>
      </c>
      <c r="VP664" s="93">
        <f t="shared" si="668"/>
        <v>0</v>
      </c>
      <c r="VQ664" s="93">
        <f t="shared" si="669"/>
        <v>0</v>
      </c>
      <c r="VR664" s="93">
        <f t="shared" si="670"/>
        <v>0</v>
      </c>
      <c r="VS664" s="93">
        <f t="shared" si="671"/>
        <v>0</v>
      </c>
      <c r="VT664" s="93">
        <f t="shared" si="672"/>
        <v>0</v>
      </c>
      <c r="VU664" s="93">
        <f t="shared" si="673"/>
        <v>0</v>
      </c>
      <c r="VV664" s="93">
        <f t="shared" si="674"/>
        <v>0</v>
      </c>
      <c r="VW664" s="93">
        <f t="shared" si="216"/>
        <v>0</v>
      </c>
      <c r="VX664" s="93">
        <f t="shared" si="216"/>
        <v>0</v>
      </c>
      <c r="VY664" s="93">
        <f t="shared" si="675"/>
        <v>0</v>
      </c>
      <c r="VZ664" s="93">
        <f t="shared" si="217"/>
        <v>0</v>
      </c>
      <c r="WA664" s="93">
        <f t="shared" si="217"/>
        <v>0</v>
      </c>
      <c r="WB664" s="447"/>
      <c r="WC664" s="447"/>
      <c r="WD664" s="447"/>
      <c r="WE664" s="93">
        <f t="shared" si="676"/>
        <v>0</v>
      </c>
      <c r="WF664" s="93">
        <f t="shared" si="677"/>
        <v>0</v>
      </c>
      <c r="WG664" s="93">
        <f t="shared" si="678"/>
        <v>0</v>
      </c>
      <c r="WH664" s="93">
        <f t="shared" si="679"/>
        <v>0</v>
      </c>
      <c r="WI664" s="93">
        <f t="shared" si="680"/>
        <v>0</v>
      </c>
      <c r="WJ664" s="93">
        <f t="shared" si="681"/>
        <v>0</v>
      </c>
      <c r="WK664" s="93">
        <f t="shared" si="682"/>
        <v>62693.22</v>
      </c>
      <c r="WL664" s="93">
        <f t="shared" si="683"/>
        <v>65115.07</v>
      </c>
      <c r="WM664" s="93">
        <f t="shared" si="684"/>
        <v>67638.78</v>
      </c>
      <c r="WN664" s="93">
        <f t="shared" si="685"/>
        <v>20270.330000000002</v>
      </c>
      <c r="WO664" s="93">
        <f t="shared" si="686"/>
        <v>19965.259999999998</v>
      </c>
      <c r="WP664" s="93">
        <f t="shared" si="687"/>
        <v>20734.32</v>
      </c>
      <c r="WQ664" s="93">
        <f t="shared" si="688"/>
        <v>0</v>
      </c>
      <c r="WR664" s="93">
        <f t="shared" si="218"/>
        <v>0</v>
      </c>
      <c r="WS664" s="93">
        <f t="shared" si="218"/>
        <v>0</v>
      </c>
      <c r="WT664" s="93">
        <f t="shared" si="689"/>
        <v>0</v>
      </c>
      <c r="WU664" s="93">
        <f t="shared" si="219"/>
        <v>0</v>
      </c>
      <c r="WV664" s="93">
        <f t="shared" si="219"/>
        <v>0</v>
      </c>
      <c r="WW664" s="447"/>
      <c r="WX664" s="447"/>
      <c r="WY664" s="447"/>
      <c r="WZ664" s="93">
        <f t="shared" si="690"/>
        <v>0</v>
      </c>
      <c r="XA664" s="93">
        <f t="shared" si="691"/>
        <v>0</v>
      </c>
      <c r="XB664" s="93">
        <f t="shared" si="692"/>
        <v>0</v>
      </c>
      <c r="XC664" s="93">
        <f t="shared" si="693"/>
        <v>0</v>
      </c>
      <c r="XD664" s="93">
        <f t="shared" si="694"/>
        <v>0</v>
      </c>
      <c r="XE664" s="93">
        <f t="shared" si="695"/>
        <v>0</v>
      </c>
      <c r="XF664" s="93">
        <f t="shared" si="696"/>
        <v>60454.5</v>
      </c>
      <c r="XG664" s="93">
        <f t="shared" si="697"/>
        <v>62758.21</v>
      </c>
      <c r="XH664" s="93">
        <f t="shared" si="698"/>
        <v>65161.33</v>
      </c>
      <c r="XI664" s="93">
        <f t="shared" si="699"/>
        <v>20667.79</v>
      </c>
      <c r="XJ664" s="93">
        <f t="shared" si="700"/>
        <v>20549.900000000001</v>
      </c>
      <c r="XK664" s="93">
        <f t="shared" si="701"/>
        <v>21257.88</v>
      </c>
      <c r="XL664" s="93">
        <f t="shared" si="702"/>
        <v>0</v>
      </c>
      <c r="XM664" s="93">
        <f t="shared" si="220"/>
        <v>0</v>
      </c>
      <c r="XN664" s="93">
        <f t="shared" si="220"/>
        <v>0</v>
      </c>
      <c r="XO664" s="93">
        <f t="shared" si="703"/>
        <v>0</v>
      </c>
      <c r="XP664" s="93">
        <f t="shared" si="221"/>
        <v>0</v>
      </c>
      <c r="XQ664" s="93">
        <f t="shared" si="221"/>
        <v>0</v>
      </c>
      <c r="XR664" s="447"/>
      <c r="XS664" s="447"/>
      <c r="XT664" s="447"/>
      <c r="XU664" s="93">
        <f t="shared" si="704"/>
        <v>0</v>
      </c>
      <c r="XV664" s="93">
        <f t="shared" si="705"/>
        <v>0</v>
      </c>
      <c r="XW664" s="93">
        <f t="shared" si="706"/>
        <v>0</v>
      </c>
      <c r="XX664" s="93">
        <f t="shared" si="707"/>
        <v>0</v>
      </c>
      <c r="XY664" s="93">
        <f t="shared" si="708"/>
        <v>0</v>
      </c>
      <c r="XZ664" s="93">
        <f t="shared" si="709"/>
        <v>0</v>
      </c>
      <c r="YA664" s="93">
        <f t="shared" si="710"/>
        <v>60399.14</v>
      </c>
      <c r="YB664" s="93">
        <f t="shared" si="711"/>
        <v>62585.51</v>
      </c>
      <c r="YC664" s="93">
        <f t="shared" si="712"/>
        <v>64874.2</v>
      </c>
      <c r="YD664" s="93">
        <f t="shared" si="713"/>
        <v>19669.62</v>
      </c>
      <c r="YE664" s="93">
        <f t="shared" si="714"/>
        <v>19566.759999999998</v>
      </c>
      <c r="YF664" s="93">
        <f t="shared" si="715"/>
        <v>20200.849999999999</v>
      </c>
      <c r="YG664" s="93">
        <f t="shared" si="716"/>
        <v>0</v>
      </c>
      <c r="YH664" s="93">
        <f t="shared" si="222"/>
        <v>0</v>
      </c>
      <c r="YI664" s="93">
        <f t="shared" si="222"/>
        <v>0</v>
      </c>
      <c r="YJ664" s="93">
        <f t="shared" si="717"/>
        <v>0</v>
      </c>
      <c r="YK664" s="93">
        <f t="shared" si="223"/>
        <v>0</v>
      </c>
      <c r="YL664" s="93">
        <f t="shared" si="223"/>
        <v>0</v>
      </c>
      <c r="YM664" s="447"/>
      <c r="YN664" s="447"/>
      <c r="YO664" s="447"/>
      <c r="YP664" s="93">
        <f t="shared" si="718"/>
        <v>0</v>
      </c>
      <c r="YQ664" s="93">
        <f t="shared" si="719"/>
        <v>0</v>
      </c>
      <c r="YR664" s="93">
        <f t="shared" si="720"/>
        <v>0</v>
      </c>
      <c r="YS664" s="93">
        <f t="shared" si="721"/>
        <v>0</v>
      </c>
      <c r="YT664" s="93">
        <f t="shared" si="722"/>
        <v>0</v>
      </c>
      <c r="YU664" s="93">
        <f t="shared" si="723"/>
        <v>0</v>
      </c>
      <c r="YV664" s="93">
        <f t="shared" si="724"/>
        <v>62074.84</v>
      </c>
      <c r="YW664" s="93">
        <f t="shared" si="725"/>
        <v>64078.67</v>
      </c>
      <c r="YX664" s="93">
        <f t="shared" si="726"/>
        <v>66196.759999999995</v>
      </c>
      <c r="YY664" s="93">
        <f t="shared" si="727"/>
        <v>21407.69</v>
      </c>
      <c r="YZ664" s="93">
        <f t="shared" si="728"/>
        <v>21048.01</v>
      </c>
      <c r="ZA664" s="93">
        <f t="shared" si="729"/>
        <v>21751.41</v>
      </c>
      <c r="ZB664" s="93">
        <f t="shared" si="730"/>
        <v>0</v>
      </c>
      <c r="ZC664" s="93">
        <f t="shared" si="224"/>
        <v>0</v>
      </c>
      <c r="ZD664" s="93">
        <f t="shared" si="224"/>
        <v>0</v>
      </c>
      <c r="ZE664" s="93">
        <f t="shared" si="731"/>
        <v>0</v>
      </c>
      <c r="ZF664" s="93">
        <f t="shared" si="225"/>
        <v>0</v>
      </c>
      <c r="ZG664" s="93">
        <f t="shared" si="225"/>
        <v>0</v>
      </c>
      <c r="ZH664" s="447"/>
      <c r="ZI664" s="447"/>
      <c r="ZJ664" s="447"/>
      <c r="ZK664" s="93">
        <f t="shared" si="732"/>
        <v>0</v>
      </c>
      <c r="ZL664" s="93">
        <f t="shared" si="733"/>
        <v>0</v>
      </c>
      <c r="ZM664" s="93">
        <f t="shared" si="734"/>
        <v>0</v>
      </c>
      <c r="ZN664" s="93">
        <f t="shared" si="735"/>
        <v>0</v>
      </c>
      <c r="ZO664" s="93">
        <f t="shared" si="736"/>
        <v>0</v>
      </c>
      <c r="ZP664" s="93">
        <f t="shared" si="737"/>
        <v>0</v>
      </c>
      <c r="ZQ664" s="93">
        <f t="shared" si="738"/>
        <v>60118.43</v>
      </c>
      <c r="ZR664" s="93">
        <f t="shared" si="739"/>
        <v>62584.5</v>
      </c>
      <c r="ZS664" s="93">
        <f t="shared" si="740"/>
        <v>65142.78</v>
      </c>
      <c r="ZT664" s="93">
        <f t="shared" si="741"/>
        <v>26429.69</v>
      </c>
      <c r="ZU664" s="93">
        <f t="shared" si="742"/>
        <v>26762.35</v>
      </c>
      <c r="ZV664" s="93">
        <f t="shared" si="743"/>
        <v>27555.75</v>
      </c>
      <c r="ZW664" s="93">
        <f t="shared" si="744"/>
        <v>0</v>
      </c>
      <c r="ZX664" s="93">
        <f t="shared" si="226"/>
        <v>0</v>
      </c>
      <c r="ZY664" s="93">
        <f t="shared" si="226"/>
        <v>0</v>
      </c>
      <c r="ZZ664" s="93">
        <f t="shared" si="745"/>
        <v>0</v>
      </c>
      <c r="AAA664" s="93">
        <f t="shared" si="227"/>
        <v>0</v>
      </c>
      <c r="AAB664" s="93">
        <f t="shared" si="227"/>
        <v>0</v>
      </c>
      <c r="AAC664" s="447"/>
      <c r="AAD664" s="447"/>
      <c r="AAE664" s="447"/>
      <c r="AAF664" s="93">
        <f t="shared" si="746"/>
        <v>0</v>
      </c>
      <c r="AAG664" s="93">
        <f t="shared" si="747"/>
        <v>0</v>
      </c>
      <c r="AAH664" s="93">
        <f t="shared" si="748"/>
        <v>0</v>
      </c>
      <c r="AAI664" s="93">
        <f t="shared" si="749"/>
        <v>0</v>
      </c>
      <c r="AAJ664" s="93">
        <f t="shared" si="750"/>
        <v>0</v>
      </c>
      <c r="AAK664" s="93">
        <f t="shared" si="751"/>
        <v>0</v>
      </c>
      <c r="AAL664" s="93">
        <f t="shared" si="752"/>
        <v>60055.58</v>
      </c>
      <c r="AAM664" s="93">
        <f t="shared" si="753"/>
        <v>62527.46</v>
      </c>
      <c r="AAN664" s="93">
        <f t="shared" si="754"/>
        <v>65089.88</v>
      </c>
      <c r="AAO664" s="93">
        <f t="shared" si="755"/>
        <v>24887.87</v>
      </c>
      <c r="AAP664" s="93">
        <f t="shared" si="756"/>
        <v>24503.48</v>
      </c>
      <c r="AAQ664" s="93">
        <f t="shared" si="757"/>
        <v>25347.23</v>
      </c>
      <c r="AAR664" s="93">
        <f t="shared" si="758"/>
        <v>0</v>
      </c>
      <c r="AAS664" s="93">
        <f t="shared" si="228"/>
        <v>0</v>
      </c>
      <c r="AAT664" s="93">
        <f t="shared" si="228"/>
        <v>0</v>
      </c>
      <c r="AAU664" s="93">
        <f t="shared" si="759"/>
        <v>0</v>
      </c>
      <c r="AAV664" s="93">
        <f t="shared" si="229"/>
        <v>0</v>
      </c>
      <c r="AAW664" s="93">
        <f t="shared" si="229"/>
        <v>0</v>
      </c>
      <c r="AAX664" s="447"/>
      <c r="AAY664" s="447"/>
      <c r="AAZ664" s="447"/>
      <c r="ABA664" s="93">
        <f t="shared" si="760"/>
        <v>0</v>
      </c>
      <c r="ABB664" s="93">
        <f t="shared" si="761"/>
        <v>0</v>
      </c>
      <c r="ABC664" s="93">
        <f t="shared" si="762"/>
        <v>0</v>
      </c>
      <c r="ABD664" s="93">
        <f t="shared" si="763"/>
        <v>0</v>
      </c>
      <c r="ABE664" s="93">
        <f t="shared" si="764"/>
        <v>0</v>
      </c>
      <c r="ABF664" s="93">
        <f t="shared" si="765"/>
        <v>0</v>
      </c>
      <c r="ABG664" s="93">
        <f t="shared" si="766"/>
        <v>55631.97</v>
      </c>
      <c r="ABH664" s="93">
        <f t="shared" si="767"/>
        <v>57744.33</v>
      </c>
      <c r="ABI664" s="93">
        <f t="shared" si="768"/>
        <v>59948.11</v>
      </c>
      <c r="ABJ664" s="93">
        <f t="shared" si="769"/>
        <v>16880.98</v>
      </c>
      <c r="ABK664" s="93">
        <f t="shared" si="770"/>
        <v>16677.419999999998</v>
      </c>
      <c r="ABL664" s="93">
        <f t="shared" si="771"/>
        <v>17213.14</v>
      </c>
      <c r="ABM664" s="93">
        <f t="shared" si="772"/>
        <v>0</v>
      </c>
      <c r="ABN664" s="93">
        <f t="shared" si="230"/>
        <v>0</v>
      </c>
      <c r="ABO664" s="93">
        <f t="shared" si="230"/>
        <v>0</v>
      </c>
      <c r="ABP664" s="93">
        <f t="shared" si="773"/>
        <v>0</v>
      </c>
      <c r="ABQ664" s="93">
        <f t="shared" si="231"/>
        <v>0</v>
      </c>
      <c r="ABR664" s="93">
        <f t="shared" si="231"/>
        <v>0</v>
      </c>
      <c r="ABS664" s="447"/>
      <c r="ABT664" s="447"/>
      <c r="ABU664" s="447"/>
      <c r="ABV664" s="93">
        <f t="shared" si="774"/>
        <v>0</v>
      </c>
      <c r="ABW664" s="93">
        <f t="shared" si="775"/>
        <v>0</v>
      </c>
      <c r="ABX664" s="93">
        <f t="shared" si="776"/>
        <v>0</v>
      </c>
      <c r="ABY664" s="93">
        <f t="shared" si="777"/>
        <v>0</v>
      </c>
      <c r="ABZ664" s="93">
        <f t="shared" si="778"/>
        <v>0</v>
      </c>
      <c r="ACA664" s="93">
        <f t="shared" si="779"/>
        <v>0</v>
      </c>
      <c r="ACB664" s="93">
        <f t="shared" si="780"/>
        <v>63810</v>
      </c>
      <c r="ACC664" s="93">
        <f t="shared" si="781"/>
        <v>65618.37</v>
      </c>
      <c r="ACD664" s="93">
        <f t="shared" si="782"/>
        <v>67554.36</v>
      </c>
      <c r="ACE664" s="93">
        <f t="shared" si="783"/>
        <v>18902.419999999998</v>
      </c>
      <c r="ACF664" s="93">
        <f t="shared" si="784"/>
        <v>18890.07</v>
      </c>
      <c r="ACG664" s="93">
        <f t="shared" si="785"/>
        <v>19486.240000000002</v>
      </c>
      <c r="ACH664" s="93">
        <f t="shared" si="786"/>
        <v>0</v>
      </c>
      <c r="ACI664" s="93">
        <f t="shared" si="232"/>
        <v>0</v>
      </c>
      <c r="ACJ664" s="93">
        <f t="shared" si="232"/>
        <v>0</v>
      </c>
      <c r="ACK664" s="93">
        <f t="shared" si="787"/>
        <v>0</v>
      </c>
      <c r="ACL664" s="93">
        <f t="shared" si="233"/>
        <v>0</v>
      </c>
      <c r="ACM664" s="93">
        <f t="shared" si="233"/>
        <v>0</v>
      </c>
      <c r="ACN664" s="447"/>
      <c r="ACO664" s="447"/>
      <c r="ACP664" s="447"/>
      <c r="ACQ664" s="93">
        <f t="shared" si="788"/>
        <v>0</v>
      </c>
      <c r="ACR664" s="93">
        <f t="shared" si="789"/>
        <v>0</v>
      </c>
      <c r="ACS664" s="93">
        <f t="shared" si="790"/>
        <v>0</v>
      </c>
      <c r="ACT664" s="93">
        <f t="shared" si="791"/>
        <v>0</v>
      </c>
      <c r="ACU664" s="93">
        <f t="shared" si="792"/>
        <v>0</v>
      </c>
      <c r="ACV664" s="93">
        <f t="shared" si="793"/>
        <v>0</v>
      </c>
      <c r="ACW664" s="93">
        <f t="shared" si="794"/>
        <v>59280.99</v>
      </c>
      <c r="ACX664" s="93">
        <f t="shared" si="795"/>
        <v>61339.56</v>
      </c>
      <c r="ACY664" s="93">
        <f t="shared" si="796"/>
        <v>63502.51</v>
      </c>
      <c r="ACZ664" s="93">
        <f t="shared" si="797"/>
        <v>21795.11</v>
      </c>
      <c r="ADA664" s="93">
        <f t="shared" si="798"/>
        <v>21651.02</v>
      </c>
      <c r="ADB664" s="93">
        <f t="shared" si="799"/>
        <v>22416.53</v>
      </c>
      <c r="ADC664" s="93">
        <f t="shared" si="800"/>
        <v>0</v>
      </c>
      <c r="ADD664" s="93">
        <f t="shared" si="234"/>
        <v>0</v>
      </c>
      <c r="ADE664" s="93">
        <f t="shared" si="234"/>
        <v>0</v>
      </c>
      <c r="ADF664" s="93">
        <f t="shared" si="801"/>
        <v>0</v>
      </c>
      <c r="ADG664" s="93">
        <f t="shared" si="235"/>
        <v>0</v>
      </c>
      <c r="ADH664" s="93">
        <f t="shared" si="235"/>
        <v>0</v>
      </c>
      <c r="ADI664" s="447"/>
      <c r="ADJ664" s="447"/>
      <c r="ADK664" s="447"/>
      <c r="ADL664" s="93">
        <f t="shared" si="802"/>
        <v>0</v>
      </c>
      <c r="ADM664" s="93">
        <f t="shared" si="803"/>
        <v>0</v>
      </c>
      <c r="ADN664" s="93">
        <f t="shared" si="804"/>
        <v>0</v>
      </c>
      <c r="ADO664" s="93">
        <f t="shared" si="805"/>
        <v>0</v>
      </c>
      <c r="ADP664" s="93">
        <f t="shared" si="806"/>
        <v>0</v>
      </c>
      <c r="ADQ664" s="93">
        <f t="shared" si="807"/>
        <v>0</v>
      </c>
      <c r="ADR664" s="93">
        <f t="shared" si="808"/>
        <v>59577.27</v>
      </c>
      <c r="ADS664" s="93">
        <f t="shared" si="809"/>
        <v>62095.49</v>
      </c>
      <c r="ADT664" s="93">
        <f t="shared" si="810"/>
        <v>64701.29</v>
      </c>
      <c r="ADU664" s="93">
        <f t="shared" si="811"/>
        <v>19939.18</v>
      </c>
      <c r="ADV664" s="93">
        <f t="shared" si="812"/>
        <v>20169.36</v>
      </c>
      <c r="ADW664" s="93">
        <f t="shared" si="813"/>
        <v>20842.78</v>
      </c>
      <c r="ADX664" s="93">
        <f t="shared" si="814"/>
        <v>0</v>
      </c>
      <c r="ADY664" s="93">
        <f t="shared" si="236"/>
        <v>0</v>
      </c>
      <c r="ADZ664" s="93">
        <f t="shared" si="236"/>
        <v>0</v>
      </c>
      <c r="AEA664" s="93">
        <f t="shared" si="815"/>
        <v>0</v>
      </c>
      <c r="AEB664" s="93">
        <f t="shared" si="237"/>
        <v>0</v>
      </c>
      <c r="AEC664" s="93">
        <f t="shared" si="237"/>
        <v>0</v>
      </c>
      <c r="AED664" s="447"/>
      <c r="AEE664" s="447"/>
      <c r="AEF664" s="447"/>
      <c r="AEG664" s="93">
        <f t="shared" si="816"/>
        <v>0</v>
      </c>
      <c r="AEH664" s="93">
        <f t="shared" si="817"/>
        <v>0</v>
      </c>
      <c r="AEI664" s="93">
        <f t="shared" si="818"/>
        <v>0</v>
      </c>
      <c r="AEJ664" s="93">
        <f t="shared" si="819"/>
        <v>0</v>
      </c>
      <c r="AEK664" s="93">
        <f t="shared" si="820"/>
        <v>0</v>
      </c>
      <c r="AEL664" s="93">
        <f t="shared" si="821"/>
        <v>0</v>
      </c>
      <c r="AEM664" s="93">
        <f t="shared" si="822"/>
        <v>75127.649999999994</v>
      </c>
      <c r="AEN664" s="93">
        <f t="shared" si="823"/>
        <v>77643.100000000006</v>
      </c>
      <c r="AEO664" s="93">
        <f t="shared" si="824"/>
        <v>80294.5</v>
      </c>
      <c r="AEP664" s="93">
        <f t="shared" si="825"/>
        <v>20383.73</v>
      </c>
      <c r="AEQ664" s="93">
        <f t="shared" si="826"/>
        <v>19882.740000000002</v>
      </c>
      <c r="AER664" s="93">
        <f t="shared" si="827"/>
        <v>20524.73</v>
      </c>
      <c r="AES664" s="93">
        <f t="shared" si="828"/>
        <v>0</v>
      </c>
      <c r="AET664" s="93">
        <f t="shared" si="238"/>
        <v>0</v>
      </c>
      <c r="AEU664" s="93">
        <f t="shared" si="238"/>
        <v>0</v>
      </c>
      <c r="AEV664" s="93">
        <f t="shared" si="829"/>
        <v>0</v>
      </c>
      <c r="AEW664" s="93">
        <f t="shared" si="239"/>
        <v>0</v>
      </c>
      <c r="AEX664" s="93">
        <f t="shared" si="239"/>
        <v>0</v>
      </c>
      <c r="AEY664" s="447"/>
      <c r="AEZ664" s="447"/>
      <c r="AFA664" s="447"/>
      <c r="AFB664" s="93">
        <f t="shared" si="830"/>
        <v>0</v>
      </c>
      <c r="AFC664" s="93">
        <f t="shared" si="831"/>
        <v>0</v>
      </c>
      <c r="AFD664" s="93">
        <f t="shared" si="832"/>
        <v>0</v>
      </c>
      <c r="AFE664" s="93">
        <f t="shared" si="833"/>
        <v>0</v>
      </c>
      <c r="AFF664" s="93">
        <f t="shared" si="834"/>
        <v>0</v>
      </c>
      <c r="AFG664" s="93">
        <f t="shared" si="835"/>
        <v>0</v>
      </c>
      <c r="AFH664" s="93">
        <f t="shared" si="836"/>
        <v>64458.16</v>
      </c>
      <c r="AFI664" s="93">
        <f t="shared" si="837"/>
        <v>67084.399999999994</v>
      </c>
      <c r="AFJ664" s="93">
        <f t="shared" si="838"/>
        <v>69812.06</v>
      </c>
      <c r="AFK664" s="93">
        <f t="shared" si="839"/>
        <v>23652.84</v>
      </c>
      <c r="AFL664" s="93">
        <f t="shared" si="840"/>
        <v>23146.84</v>
      </c>
      <c r="AFM664" s="93">
        <f t="shared" si="841"/>
        <v>23941.47</v>
      </c>
      <c r="AFN664" s="93">
        <f t="shared" si="842"/>
        <v>0</v>
      </c>
      <c r="AFO664" s="93">
        <f t="shared" si="240"/>
        <v>0</v>
      </c>
      <c r="AFP664" s="93">
        <f t="shared" si="240"/>
        <v>0</v>
      </c>
      <c r="AFQ664" s="93">
        <f t="shared" si="843"/>
        <v>0</v>
      </c>
      <c r="AFR664" s="93">
        <f t="shared" si="241"/>
        <v>0</v>
      </c>
      <c r="AFS664" s="93">
        <f t="shared" si="241"/>
        <v>0</v>
      </c>
      <c r="AFT664" s="447"/>
      <c r="AFU664" s="447"/>
      <c r="AFV664" s="447"/>
      <c r="AFW664" s="93">
        <f t="shared" si="844"/>
        <v>0</v>
      </c>
      <c r="AFX664" s="93">
        <f t="shared" si="845"/>
        <v>0</v>
      </c>
      <c r="AFY664" s="93">
        <f t="shared" si="846"/>
        <v>0</v>
      </c>
      <c r="AFZ664" s="93">
        <f t="shared" si="847"/>
        <v>0</v>
      </c>
      <c r="AGA664" s="93">
        <f t="shared" si="848"/>
        <v>0</v>
      </c>
      <c r="AGB664" s="93">
        <f t="shared" si="849"/>
        <v>0</v>
      </c>
      <c r="AGC664" s="93">
        <f t="shared" si="850"/>
        <v>62350.400000000001</v>
      </c>
      <c r="AGD664" s="93">
        <f t="shared" si="851"/>
        <v>64358.93</v>
      </c>
      <c r="AGE664" s="93">
        <f t="shared" si="852"/>
        <v>66482.78</v>
      </c>
      <c r="AGF664" s="93">
        <f t="shared" si="853"/>
        <v>23536.16</v>
      </c>
      <c r="AGG664" s="93">
        <f t="shared" si="854"/>
        <v>23340.95</v>
      </c>
      <c r="AGH664" s="93">
        <f t="shared" si="855"/>
        <v>24184.080000000002</v>
      </c>
      <c r="AGI664" s="93">
        <f t="shared" si="856"/>
        <v>0</v>
      </c>
      <c r="AGJ664" s="93">
        <f t="shared" si="242"/>
        <v>0</v>
      </c>
      <c r="AGK664" s="93">
        <f t="shared" si="242"/>
        <v>0</v>
      </c>
      <c r="AGL664" s="93">
        <f t="shared" si="857"/>
        <v>0</v>
      </c>
      <c r="AGM664" s="93">
        <f t="shared" si="243"/>
        <v>0</v>
      </c>
      <c r="AGN664" s="93">
        <f t="shared" si="243"/>
        <v>0</v>
      </c>
      <c r="AGO664" s="425">
        <v>31</v>
      </c>
      <c r="AGP664" s="425">
        <v>31</v>
      </c>
      <c r="AGQ664" s="425">
        <v>31</v>
      </c>
      <c r="AGR664" s="93">
        <f t="shared" si="858"/>
        <v>2027338</v>
      </c>
      <c r="AGS664" s="93">
        <f t="shared" si="859"/>
        <v>2110914</v>
      </c>
      <c r="AGT664" s="93">
        <f t="shared" si="860"/>
        <v>2198706</v>
      </c>
      <c r="AGU664" s="93">
        <f t="shared" si="861"/>
        <v>1527590.72</v>
      </c>
      <c r="AGV664" s="93">
        <f t="shared" si="862"/>
        <v>1558001.72</v>
      </c>
      <c r="AGW664" s="93">
        <f t="shared" si="863"/>
        <v>1587420.72</v>
      </c>
      <c r="AGX664" s="93">
        <f t="shared" si="864"/>
        <v>64033.33</v>
      </c>
      <c r="AGY664" s="93">
        <f t="shared" si="865"/>
        <v>66451.520000000004</v>
      </c>
      <c r="AGZ664" s="93">
        <f t="shared" si="866"/>
        <v>68978.789999999994</v>
      </c>
      <c r="AHA664" s="93">
        <f t="shared" si="867"/>
        <v>37727.480000000003</v>
      </c>
      <c r="AHB664" s="93">
        <f t="shared" si="868"/>
        <v>37131.910000000003</v>
      </c>
      <c r="AHC664" s="93">
        <f t="shared" si="869"/>
        <v>38432.06</v>
      </c>
      <c r="AHD664" s="93">
        <f t="shared" si="870"/>
        <v>1985033.23</v>
      </c>
      <c r="AHE664" s="93">
        <f t="shared" si="244"/>
        <v>2059997.12</v>
      </c>
      <c r="AHF664" s="93">
        <f t="shared" si="244"/>
        <v>2138342.4900000002</v>
      </c>
      <c r="AHG664" s="93">
        <f t="shared" si="871"/>
        <v>1169551.8799999999</v>
      </c>
      <c r="AHH664" s="93">
        <f t="shared" si="245"/>
        <v>1151089.21</v>
      </c>
      <c r="AHI664" s="93">
        <f t="shared" si="245"/>
        <v>1191393.8600000001</v>
      </c>
      <c r="AHJ664" s="447"/>
      <c r="AHK664" s="447"/>
      <c r="AHL664" s="447"/>
      <c r="AHM664" s="93">
        <f t="shared" si="872"/>
        <v>0</v>
      </c>
      <c r="AHN664" s="93">
        <f t="shared" si="873"/>
        <v>0</v>
      </c>
      <c r="AHO664" s="93">
        <f t="shared" si="874"/>
        <v>0</v>
      </c>
      <c r="AHP664" s="93">
        <f t="shared" si="875"/>
        <v>0</v>
      </c>
      <c r="AHQ664" s="93">
        <f t="shared" si="876"/>
        <v>0</v>
      </c>
      <c r="AHR664" s="93">
        <f t="shared" si="877"/>
        <v>0</v>
      </c>
      <c r="AHS664" s="93">
        <f t="shared" si="878"/>
        <v>62059.83</v>
      </c>
      <c r="AHT664" s="93">
        <f t="shared" si="879"/>
        <v>64609.05</v>
      </c>
      <c r="AHU664" s="93">
        <f t="shared" si="880"/>
        <v>67252.399999999994</v>
      </c>
      <c r="AHV664" s="93">
        <f t="shared" si="881"/>
        <v>22475.5</v>
      </c>
      <c r="AHW664" s="93">
        <f t="shared" si="882"/>
        <v>22681.09</v>
      </c>
      <c r="AHX664" s="93">
        <f t="shared" si="883"/>
        <v>23447.439999999999</v>
      </c>
      <c r="AHY664" s="93">
        <f t="shared" si="884"/>
        <v>0</v>
      </c>
      <c r="AHZ664" s="93">
        <f t="shared" si="246"/>
        <v>0</v>
      </c>
      <c r="AIA664" s="93">
        <f t="shared" si="246"/>
        <v>0</v>
      </c>
      <c r="AIB664" s="93">
        <f t="shared" si="885"/>
        <v>0</v>
      </c>
      <c r="AIC664" s="93">
        <f t="shared" si="247"/>
        <v>0</v>
      </c>
      <c r="AID664" s="93">
        <f t="shared" si="247"/>
        <v>0</v>
      </c>
      <c r="AIE664" s="95"/>
      <c r="AIF664" s="95"/>
      <c r="AIG664" s="95"/>
      <c r="AIH664" s="93">
        <f t="shared" si="886"/>
        <v>0</v>
      </c>
      <c r="AII664" s="93">
        <f t="shared" si="887"/>
        <v>0</v>
      </c>
      <c r="AIJ664" s="93">
        <f t="shared" si="888"/>
        <v>0</v>
      </c>
      <c r="AIK664" s="93">
        <f t="shared" si="889"/>
        <v>0</v>
      </c>
      <c r="AIL664" s="93">
        <f t="shared" si="890"/>
        <v>0</v>
      </c>
      <c r="AIM664" s="93">
        <f t="shared" si="891"/>
        <v>0</v>
      </c>
      <c r="AIN664" s="93">
        <f t="shared" si="892"/>
        <v>0</v>
      </c>
      <c r="AIO664" s="93">
        <f t="shared" si="893"/>
        <v>0</v>
      </c>
      <c r="AIP664" s="93">
        <f t="shared" si="894"/>
        <v>0</v>
      </c>
      <c r="AIQ664" s="93">
        <f t="shared" si="895"/>
        <v>0</v>
      </c>
      <c r="AIR664" s="93">
        <f t="shared" si="896"/>
        <v>0</v>
      </c>
      <c r="AIS664" s="93">
        <f t="shared" si="897"/>
        <v>0</v>
      </c>
      <c r="AIT664" s="93">
        <f t="shared" si="898"/>
        <v>0</v>
      </c>
      <c r="AIU664" s="93">
        <f t="shared" si="248"/>
        <v>0</v>
      </c>
      <c r="AIV664" s="93">
        <f t="shared" si="248"/>
        <v>0</v>
      </c>
      <c r="AIW664" s="93">
        <f t="shared" si="899"/>
        <v>0</v>
      </c>
      <c r="AIX664" s="93">
        <f t="shared" si="249"/>
        <v>0</v>
      </c>
      <c r="AIY664" s="93">
        <f t="shared" si="249"/>
        <v>0</v>
      </c>
      <c r="AIZ664" s="447"/>
      <c r="AJA664" s="447"/>
      <c r="AJB664" s="447"/>
      <c r="AJC664" s="93">
        <f t="shared" si="900"/>
        <v>0</v>
      </c>
      <c r="AJD664" s="93">
        <f t="shared" si="901"/>
        <v>0</v>
      </c>
      <c r="AJE664" s="93">
        <f t="shared" si="902"/>
        <v>0</v>
      </c>
      <c r="AJF664" s="93">
        <f t="shared" si="903"/>
        <v>0</v>
      </c>
      <c r="AJG664" s="93">
        <f t="shared" si="904"/>
        <v>0</v>
      </c>
      <c r="AJH664" s="93">
        <f t="shared" si="905"/>
        <v>0</v>
      </c>
      <c r="AJI664" s="93">
        <f t="shared" si="906"/>
        <v>61799.24</v>
      </c>
      <c r="AJJ664" s="93">
        <f t="shared" si="907"/>
        <v>63753.13</v>
      </c>
      <c r="AJK664" s="93">
        <f t="shared" si="908"/>
        <v>65821.740000000005</v>
      </c>
      <c r="AJL664" s="93">
        <f t="shared" si="909"/>
        <v>21580.69</v>
      </c>
      <c r="AJM664" s="93">
        <f t="shared" si="910"/>
        <v>21482.9</v>
      </c>
      <c r="AJN664" s="93">
        <f t="shared" si="911"/>
        <v>22259.61</v>
      </c>
      <c r="AJO664" s="93">
        <f t="shared" si="912"/>
        <v>0</v>
      </c>
      <c r="AJP664" s="93">
        <f t="shared" si="250"/>
        <v>0</v>
      </c>
      <c r="AJQ664" s="93">
        <f t="shared" si="250"/>
        <v>0</v>
      </c>
      <c r="AJR664" s="93">
        <f t="shared" si="913"/>
        <v>0</v>
      </c>
      <c r="AJS664" s="93">
        <f t="shared" si="251"/>
        <v>0</v>
      </c>
      <c r="AJT664" s="93">
        <f t="shared" si="251"/>
        <v>0</v>
      </c>
      <c r="AJU664" s="447"/>
      <c r="AJV664" s="447"/>
      <c r="AJW664" s="447"/>
      <c r="AJX664" s="93">
        <f t="shared" si="914"/>
        <v>0</v>
      </c>
      <c r="AJY664" s="93">
        <f t="shared" si="915"/>
        <v>0</v>
      </c>
      <c r="AJZ664" s="93">
        <f t="shared" si="916"/>
        <v>0</v>
      </c>
      <c r="AKA664" s="93">
        <f t="shared" si="917"/>
        <v>0</v>
      </c>
      <c r="AKB664" s="93">
        <f t="shared" si="918"/>
        <v>0</v>
      </c>
      <c r="AKC664" s="93">
        <f t="shared" si="919"/>
        <v>0</v>
      </c>
      <c r="AKD664" s="93">
        <f t="shared" si="920"/>
        <v>62710.51</v>
      </c>
      <c r="AKE664" s="93">
        <f t="shared" si="921"/>
        <v>65079.4</v>
      </c>
      <c r="AKF664" s="93">
        <f t="shared" si="922"/>
        <v>67552.53</v>
      </c>
      <c r="AKG664" s="93">
        <f t="shared" si="923"/>
        <v>21883.64</v>
      </c>
      <c r="AKH664" s="93">
        <f t="shared" si="924"/>
        <v>21469.200000000001</v>
      </c>
      <c r="AKI664" s="93">
        <f t="shared" si="925"/>
        <v>22265.06</v>
      </c>
      <c r="AKJ664" s="93">
        <f t="shared" si="926"/>
        <v>0</v>
      </c>
      <c r="AKK664" s="93">
        <f t="shared" si="252"/>
        <v>0</v>
      </c>
      <c r="AKL664" s="93">
        <f t="shared" si="252"/>
        <v>0</v>
      </c>
      <c r="AKM664" s="93">
        <f t="shared" si="927"/>
        <v>0</v>
      </c>
      <c r="AKN664" s="93">
        <f t="shared" si="253"/>
        <v>0</v>
      </c>
      <c r="AKO664" s="93">
        <f t="shared" si="253"/>
        <v>0</v>
      </c>
      <c r="AKP664" s="447"/>
      <c r="AKQ664" s="447"/>
      <c r="AKR664" s="447"/>
      <c r="AKS664" s="93">
        <f t="shared" si="928"/>
        <v>0</v>
      </c>
      <c r="AKT664" s="93">
        <f t="shared" si="929"/>
        <v>0</v>
      </c>
      <c r="AKU664" s="93">
        <f t="shared" si="930"/>
        <v>0</v>
      </c>
      <c r="AKV664" s="93">
        <f t="shared" si="931"/>
        <v>0</v>
      </c>
      <c r="AKW664" s="93">
        <f t="shared" si="932"/>
        <v>0</v>
      </c>
      <c r="AKX664" s="93">
        <f t="shared" si="933"/>
        <v>0</v>
      </c>
      <c r="AKY664" s="93">
        <f t="shared" si="934"/>
        <v>62330.1</v>
      </c>
      <c r="AKZ664" s="93">
        <f t="shared" si="935"/>
        <v>64568.76</v>
      </c>
      <c r="ALA664" s="93">
        <f t="shared" si="936"/>
        <v>66912.710000000006</v>
      </c>
      <c r="ALB664" s="93">
        <f t="shared" si="937"/>
        <v>22783.91</v>
      </c>
      <c r="ALC664" s="93">
        <f t="shared" si="938"/>
        <v>22692.58</v>
      </c>
      <c r="ALD664" s="93">
        <f t="shared" si="939"/>
        <v>23483.38</v>
      </c>
      <c r="ALE664" s="93">
        <f t="shared" si="940"/>
        <v>0</v>
      </c>
      <c r="ALF664" s="93">
        <f t="shared" si="254"/>
        <v>0</v>
      </c>
      <c r="ALG664" s="93">
        <f t="shared" si="254"/>
        <v>0</v>
      </c>
      <c r="ALH664" s="93">
        <f t="shared" si="941"/>
        <v>0</v>
      </c>
      <c r="ALI664" s="93">
        <f t="shared" si="255"/>
        <v>0</v>
      </c>
      <c r="ALJ664" s="93">
        <f t="shared" si="255"/>
        <v>0</v>
      </c>
      <c r="ALK664" s="447"/>
      <c r="ALL664" s="447"/>
      <c r="ALM664" s="447"/>
      <c r="ALN664" s="93">
        <f t="shared" si="942"/>
        <v>0</v>
      </c>
      <c r="ALO664" s="93">
        <f t="shared" si="943"/>
        <v>0</v>
      </c>
      <c r="ALP664" s="93">
        <f t="shared" si="944"/>
        <v>0</v>
      </c>
      <c r="ALQ664" s="93">
        <f t="shared" si="945"/>
        <v>0</v>
      </c>
      <c r="ALR664" s="93">
        <f t="shared" si="946"/>
        <v>0</v>
      </c>
      <c r="ALS664" s="93">
        <f t="shared" si="947"/>
        <v>0</v>
      </c>
      <c r="ALT664" s="93">
        <f t="shared" si="948"/>
        <v>63788</v>
      </c>
      <c r="ALU664" s="93">
        <f t="shared" si="949"/>
        <v>66748.240000000005</v>
      </c>
      <c r="ALV664" s="93">
        <f t="shared" si="950"/>
        <v>69792.78</v>
      </c>
      <c r="ALW664" s="93">
        <f t="shared" si="951"/>
        <v>28217.24</v>
      </c>
      <c r="ALX664" s="93">
        <f t="shared" si="952"/>
        <v>28357.25</v>
      </c>
      <c r="ALY664" s="93">
        <f t="shared" si="953"/>
        <v>29276.59</v>
      </c>
      <c r="ALZ664" s="93">
        <f t="shared" si="954"/>
        <v>0</v>
      </c>
      <c r="AMA664" s="93">
        <f t="shared" si="256"/>
        <v>0</v>
      </c>
      <c r="AMB664" s="93">
        <f t="shared" si="256"/>
        <v>0</v>
      </c>
      <c r="AMC664" s="93">
        <f t="shared" si="955"/>
        <v>0</v>
      </c>
      <c r="AMD664" s="93">
        <f t="shared" si="257"/>
        <v>0</v>
      </c>
      <c r="AME664" s="93">
        <f t="shared" si="257"/>
        <v>0</v>
      </c>
      <c r="AMF664" s="447"/>
      <c r="AMG664" s="447"/>
      <c r="AMH664" s="447"/>
      <c r="AMI664" s="93">
        <f t="shared" si="956"/>
        <v>0</v>
      </c>
      <c r="AMJ664" s="93">
        <f t="shared" si="957"/>
        <v>0</v>
      </c>
      <c r="AMK664" s="93">
        <f t="shared" si="958"/>
        <v>0</v>
      </c>
      <c r="AML664" s="93">
        <f t="shared" si="959"/>
        <v>0</v>
      </c>
      <c r="AMM664" s="93">
        <f t="shared" si="960"/>
        <v>0</v>
      </c>
      <c r="AMN664" s="93">
        <f t="shared" si="961"/>
        <v>0</v>
      </c>
      <c r="AMO664" s="93">
        <f t="shared" si="962"/>
        <v>59461.65</v>
      </c>
      <c r="AMP664" s="93">
        <f t="shared" si="963"/>
        <v>61948.29</v>
      </c>
      <c r="AMQ664" s="93">
        <f t="shared" si="964"/>
        <v>64524.34</v>
      </c>
      <c r="AMR664" s="93">
        <f t="shared" si="965"/>
        <v>20331.79</v>
      </c>
      <c r="AMS664" s="93">
        <f t="shared" si="966"/>
        <v>20788.98</v>
      </c>
      <c r="AMT664" s="93">
        <f t="shared" si="967"/>
        <v>21468.38</v>
      </c>
      <c r="AMU664" s="93">
        <f t="shared" si="968"/>
        <v>0</v>
      </c>
      <c r="AMV664" s="93">
        <f t="shared" si="258"/>
        <v>0</v>
      </c>
      <c r="AMW664" s="93">
        <f t="shared" si="258"/>
        <v>0</v>
      </c>
      <c r="AMX664" s="93">
        <f t="shared" si="969"/>
        <v>0</v>
      </c>
      <c r="AMY664" s="93">
        <f t="shared" si="259"/>
        <v>0</v>
      </c>
      <c r="AMZ664" s="93">
        <f t="shared" si="259"/>
        <v>0</v>
      </c>
      <c r="ANA664" s="447">
        <v>62</v>
      </c>
      <c r="ANB664" s="447">
        <v>62</v>
      </c>
      <c r="ANC664" s="447">
        <v>62</v>
      </c>
      <c r="AND664" s="93">
        <f t="shared" si="970"/>
        <v>4054676</v>
      </c>
      <c r="ANE664" s="93">
        <f t="shared" si="971"/>
        <v>4221828</v>
      </c>
      <c r="ANF664" s="93">
        <f t="shared" si="972"/>
        <v>4397412</v>
      </c>
      <c r="ANG664" s="93">
        <f t="shared" si="973"/>
        <v>3055181.44</v>
      </c>
      <c r="ANH664" s="93">
        <f t="shared" si="974"/>
        <v>3116003.44</v>
      </c>
      <c r="ANI664" s="93">
        <f t="shared" si="975"/>
        <v>3174841.44</v>
      </c>
      <c r="ANJ664" s="93">
        <f t="shared" si="976"/>
        <v>61882.57</v>
      </c>
      <c r="ANK664" s="93">
        <f t="shared" si="977"/>
        <v>64252.46</v>
      </c>
      <c r="ANL664" s="93">
        <f t="shared" si="978"/>
        <v>66722.720000000001</v>
      </c>
      <c r="ANM664" s="93">
        <f t="shared" si="979"/>
        <v>31711.72</v>
      </c>
      <c r="ANN664" s="93">
        <f t="shared" si="980"/>
        <v>31482.97</v>
      </c>
      <c r="ANO664" s="93">
        <f t="shared" si="981"/>
        <v>32680.79</v>
      </c>
      <c r="ANP664" s="93">
        <f t="shared" si="982"/>
        <v>3836719.34</v>
      </c>
      <c r="ANQ664" s="93">
        <f t="shared" si="260"/>
        <v>3983652.52</v>
      </c>
      <c r="ANR664" s="93">
        <f t="shared" si="260"/>
        <v>4136808.64</v>
      </c>
      <c r="ANS664" s="93">
        <f t="shared" si="983"/>
        <v>1966126.64</v>
      </c>
      <c r="ANT664" s="93">
        <f t="shared" si="261"/>
        <v>1951944.14</v>
      </c>
      <c r="ANU664" s="93">
        <f t="shared" si="261"/>
        <v>2026208.98</v>
      </c>
      <c r="ANV664" s="447"/>
      <c r="ANW664" s="447"/>
      <c r="ANX664" s="447"/>
      <c r="ANY664" s="93">
        <f t="shared" si="984"/>
        <v>0</v>
      </c>
      <c r="ANZ664" s="93">
        <f t="shared" si="985"/>
        <v>0</v>
      </c>
      <c r="AOA664" s="93">
        <f t="shared" si="986"/>
        <v>0</v>
      </c>
      <c r="AOB664" s="93">
        <f t="shared" si="987"/>
        <v>0</v>
      </c>
      <c r="AOC664" s="93">
        <f t="shared" si="988"/>
        <v>0</v>
      </c>
      <c r="AOD664" s="93">
        <f t="shared" si="989"/>
        <v>0</v>
      </c>
      <c r="AOE664" s="93">
        <f t="shared" si="990"/>
        <v>60522.32</v>
      </c>
      <c r="AOF664" s="93">
        <f t="shared" si="991"/>
        <v>63137.26</v>
      </c>
      <c r="AOG664" s="93">
        <f t="shared" si="992"/>
        <v>65839.960000000006</v>
      </c>
      <c r="AOH664" s="93">
        <f t="shared" si="993"/>
        <v>21232.49</v>
      </c>
      <c r="AOI664" s="93">
        <f t="shared" si="994"/>
        <v>21222.69</v>
      </c>
      <c r="AOJ664" s="93">
        <f t="shared" si="995"/>
        <v>21928.03</v>
      </c>
      <c r="AOK664" s="93">
        <f t="shared" si="996"/>
        <v>0</v>
      </c>
      <c r="AOL664" s="93">
        <f t="shared" si="262"/>
        <v>0</v>
      </c>
      <c r="AOM664" s="93">
        <f t="shared" si="262"/>
        <v>0</v>
      </c>
      <c r="AON664" s="93">
        <f t="shared" si="997"/>
        <v>0</v>
      </c>
      <c r="AOO664" s="93">
        <f t="shared" si="263"/>
        <v>0</v>
      </c>
      <c r="AOP664" s="93">
        <f t="shared" si="263"/>
        <v>0</v>
      </c>
      <c r="AOQ664" s="447"/>
      <c r="AOR664" s="447"/>
      <c r="AOS664" s="447"/>
      <c r="AOT664" s="93">
        <f t="shared" si="998"/>
        <v>0</v>
      </c>
      <c r="AOU664" s="93">
        <f t="shared" si="999"/>
        <v>0</v>
      </c>
      <c r="AOV664" s="93">
        <f t="shared" si="1000"/>
        <v>0</v>
      </c>
      <c r="AOW664" s="93">
        <f t="shared" si="1001"/>
        <v>0</v>
      </c>
      <c r="AOX664" s="93">
        <f t="shared" si="1002"/>
        <v>0</v>
      </c>
      <c r="AOY664" s="93">
        <f t="shared" si="1003"/>
        <v>0</v>
      </c>
      <c r="AOZ664" s="93">
        <f t="shared" si="1004"/>
        <v>61973.37</v>
      </c>
      <c r="APA664" s="93">
        <f t="shared" si="1005"/>
        <v>64688.41</v>
      </c>
      <c r="APB664" s="93">
        <f t="shared" si="1006"/>
        <v>67491.87</v>
      </c>
      <c r="APC664" s="93">
        <f t="shared" si="1007"/>
        <v>28270.95</v>
      </c>
      <c r="APD664" s="93">
        <f t="shared" si="1008"/>
        <v>27875.5</v>
      </c>
      <c r="APE664" s="93">
        <f t="shared" si="1009"/>
        <v>28757.85</v>
      </c>
      <c r="APF664" s="93">
        <f t="shared" si="1010"/>
        <v>0</v>
      </c>
      <c r="APG664" s="93">
        <f t="shared" si="264"/>
        <v>0</v>
      </c>
      <c r="APH664" s="93">
        <f t="shared" si="264"/>
        <v>0</v>
      </c>
      <c r="API664" s="93">
        <f t="shared" si="1011"/>
        <v>0</v>
      </c>
      <c r="APJ664" s="93">
        <f t="shared" si="265"/>
        <v>0</v>
      </c>
      <c r="APK664" s="93">
        <f t="shared" si="265"/>
        <v>0</v>
      </c>
      <c r="APL664" s="447"/>
      <c r="APM664" s="447"/>
      <c r="APN664" s="447"/>
      <c r="APO664" s="93">
        <f t="shared" si="1012"/>
        <v>0</v>
      </c>
      <c r="APP664" s="93">
        <f t="shared" si="1013"/>
        <v>0</v>
      </c>
      <c r="APQ664" s="93">
        <f t="shared" si="1014"/>
        <v>0</v>
      </c>
      <c r="APR664" s="93">
        <f t="shared" si="1015"/>
        <v>0</v>
      </c>
      <c r="APS664" s="93">
        <f t="shared" si="1016"/>
        <v>0</v>
      </c>
      <c r="APT664" s="93">
        <f t="shared" si="1017"/>
        <v>0</v>
      </c>
      <c r="APU664" s="93">
        <f t="shared" si="1018"/>
        <v>63664.4</v>
      </c>
      <c r="APV664" s="93">
        <f t="shared" si="1019"/>
        <v>66243.55</v>
      </c>
      <c r="APW664" s="93">
        <f t="shared" si="1020"/>
        <v>68922.31</v>
      </c>
      <c r="APX664" s="93">
        <f t="shared" si="1021"/>
        <v>26798.48</v>
      </c>
      <c r="APY664" s="93">
        <f t="shared" si="1022"/>
        <v>25889.24</v>
      </c>
      <c r="APZ664" s="93">
        <f t="shared" si="1023"/>
        <v>26766.37</v>
      </c>
      <c r="AQA664" s="93">
        <f t="shared" si="1024"/>
        <v>0</v>
      </c>
      <c r="AQB664" s="93">
        <f t="shared" si="266"/>
        <v>0</v>
      </c>
      <c r="AQC664" s="93">
        <f t="shared" si="266"/>
        <v>0</v>
      </c>
      <c r="AQD664" s="93">
        <f t="shared" si="1025"/>
        <v>0</v>
      </c>
      <c r="AQE664" s="93">
        <f t="shared" si="267"/>
        <v>0</v>
      </c>
      <c r="AQF664" s="93">
        <f t="shared" si="267"/>
        <v>0</v>
      </c>
      <c r="AQG664" s="447"/>
      <c r="AQH664" s="447"/>
      <c r="AQI664" s="447"/>
      <c r="AQJ664" s="93">
        <f t="shared" si="1026"/>
        <v>0</v>
      </c>
      <c r="AQK664" s="93">
        <f t="shared" si="1027"/>
        <v>0</v>
      </c>
      <c r="AQL664" s="93">
        <f t="shared" si="1028"/>
        <v>0</v>
      </c>
      <c r="AQM664" s="93">
        <f t="shared" si="1029"/>
        <v>0</v>
      </c>
      <c r="AQN664" s="93">
        <f t="shared" si="1030"/>
        <v>0</v>
      </c>
      <c r="AQO664" s="93">
        <f t="shared" si="1031"/>
        <v>0</v>
      </c>
      <c r="AQP664" s="93">
        <f t="shared" si="1032"/>
        <v>58932.72</v>
      </c>
      <c r="AQQ664" s="93">
        <f t="shared" si="1033"/>
        <v>61393.93</v>
      </c>
      <c r="AQR664" s="93">
        <f t="shared" si="1034"/>
        <v>63943.96</v>
      </c>
      <c r="AQS664" s="93">
        <f t="shared" si="1035"/>
        <v>19604.919999999998</v>
      </c>
      <c r="AQT664" s="93">
        <f t="shared" si="1036"/>
        <v>19912.169999999998</v>
      </c>
      <c r="AQU664" s="93">
        <f t="shared" si="1037"/>
        <v>20589.27</v>
      </c>
      <c r="AQV664" s="93">
        <f t="shared" si="1038"/>
        <v>0</v>
      </c>
      <c r="AQW664" s="93">
        <f t="shared" si="268"/>
        <v>0</v>
      </c>
      <c r="AQX664" s="93">
        <f t="shared" si="268"/>
        <v>0</v>
      </c>
      <c r="AQY664" s="93">
        <f t="shared" si="1039"/>
        <v>0</v>
      </c>
      <c r="AQZ664" s="93">
        <f t="shared" si="269"/>
        <v>0</v>
      </c>
      <c r="ARA664" s="93">
        <f t="shared" si="269"/>
        <v>0</v>
      </c>
      <c r="ARB664" s="447"/>
      <c r="ARC664" s="447"/>
      <c r="ARD664" s="447"/>
      <c r="ARE664" s="93">
        <f t="shared" si="1040"/>
        <v>0</v>
      </c>
      <c r="ARF664" s="93">
        <f t="shared" si="1041"/>
        <v>0</v>
      </c>
      <c r="ARG664" s="93">
        <f t="shared" si="1042"/>
        <v>0</v>
      </c>
      <c r="ARH664" s="93">
        <f t="shared" si="1043"/>
        <v>0</v>
      </c>
      <c r="ARI664" s="93">
        <f t="shared" si="1044"/>
        <v>0</v>
      </c>
      <c r="ARJ664" s="93">
        <f t="shared" si="1045"/>
        <v>0</v>
      </c>
      <c r="ARK664" s="93">
        <f t="shared" si="1046"/>
        <v>60283.63</v>
      </c>
      <c r="ARL664" s="93">
        <f t="shared" si="1047"/>
        <v>62101.53</v>
      </c>
      <c r="ARM664" s="93">
        <f t="shared" si="1048"/>
        <v>64034.69</v>
      </c>
      <c r="ARN664" s="93">
        <f t="shared" si="1049"/>
        <v>18787.63</v>
      </c>
      <c r="ARO664" s="93">
        <f t="shared" si="1050"/>
        <v>18817.939999999999</v>
      </c>
      <c r="ARP664" s="93">
        <f t="shared" si="1051"/>
        <v>19443.7</v>
      </c>
      <c r="ARQ664" s="93">
        <f t="shared" si="1052"/>
        <v>0</v>
      </c>
      <c r="ARR664" s="93">
        <f t="shared" si="270"/>
        <v>0</v>
      </c>
      <c r="ARS664" s="93">
        <f t="shared" si="270"/>
        <v>0</v>
      </c>
      <c r="ART664" s="93">
        <f t="shared" si="1053"/>
        <v>0</v>
      </c>
      <c r="ARU664" s="93">
        <f t="shared" si="271"/>
        <v>0</v>
      </c>
      <c r="ARV664" s="93">
        <f t="shared" si="271"/>
        <v>0</v>
      </c>
      <c r="ARW664" s="447"/>
      <c r="ARX664" s="447"/>
      <c r="ARY664" s="447"/>
      <c r="ARZ664" s="93">
        <f t="shared" si="1054"/>
        <v>0</v>
      </c>
      <c r="ASA664" s="93">
        <f t="shared" si="1055"/>
        <v>0</v>
      </c>
      <c r="ASB664" s="93">
        <f t="shared" si="1056"/>
        <v>0</v>
      </c>
      <c r="ASC664" s="93">
        <f t="shared" si="1057"/>
        <v>0</v>
      </c>
      <c r="ASD664" s="93">
        <f t="shared" si="1058"/>
        <v>0</v>
      </c>
      <c r="ASE664" s="93">
        <f t="shared" si="1059"/>
        <v>0</v>
      </c>
      <c r="ASF664" s="93">
        <f t="shared" si="1060"/>
        <v>60312.05</v>
      </c>
      <c r="ASG664" s="93">
        <f t="shared" si="1061"/>
        <v>62385.43</v>
      </c>
      <c r="ASH664" s="93">
        <f t="shared" si="1062"/>
        <v>64565.52</v>
      </c>
      <c r="ASI664" s="93">
        <f t="shared" si="1063"/>
        <v>22252.84</v>
      </c>
      <c r="ASJ664" s="93">
        <f t="shared" si="1064"/>
        <v>22606.560000000001</v>
      </c>
      <c r="ASK664" s="93">
        <f t="shared" si="1065"/>
        <v>23354.799999999999</v>
      </c>
      <c r="ASL664" s="93">
        <f t="shared" si="1066"/>
        <v>0</v>
      </c>
      <c r="ASM664" s="93">
        <f t="shared" si="272"/>
        <v>0</v>
      </c>
      <c r="ASN664" s="93">
        <f t="shared" si="272"/>
        <v>0</v>
      </c>
      <c r="ASO664" s="93">
        <f t="shared" si="1067"/>
        <v>0</v>
      </c>
      <c r="ASP664" s="93">
        <f t="shared" si="273"/>
        <v>0</v>
      </c>
      <c r="ASQ664" s="93">
        <f t="shared" si="273"/>
        <v>0</v>
      </c>
      <c r="ASR664" s="447"/>
      <c r="ASS664" s="447"/>
      <c r="AST664" s="447"/>
      <c r="ASU664" s="93">
        <f t="shared" si="1068"/>
        <v>0</v>
      </c>
      <c r="ASV664" s="93">
        <f t="shared" si="1069"/>
        <v>0</v>
      </c>
      <c r="ASW664" s="93">
        <f t="shared" si="1070"/>
        <v>0</v>
      </c>
      <c r="ASX664" s="93">
        <f t="shared" si="1071"/>
        <v>0</v>
      </c>
      <c r="ASY664" s="93">
        <f t="shared" si="1072"/>
        <v>0</v>
      </c>
      <c r="ASZ664" s="93">
        <f t="shared" si="1073"/>
        <v>0</v>
      </c>
      <c r="ATA664" s="93">
        <f t="shared" si="1074"/>
        <v>59968.34</v>
      </c>
      <c r="ATB664" s="93">
        <f t="shared" si="1075"/>
        <v>62206.42</v>
      </c>
      <c r="ATC664" s="93">
        <f t="shared" si="1076"/>
        <v>64544.72</v>
      </c>
      <c r="ATD664" s="93">
        <f t="shared" si="1077"/>
        <v>19741.84</v>
      </c>
      <c r="ATE664" s="93">
        <f t="shared" si="1078"/>
        <v>19682.919999999998</v>
      </c>
      <c r="ATF664" s="93">
        <f t="shared" si="1079"/>
        <v>20333.36</v>
      </c>
      <c r="ATG664" s="93">
        <f t="shared" si="1080"/>
        <v>0</v>
      </c>
      <c r="ATH664" s="93">
        <f t="shared" si="274"/>
        <v>0</v>
      </c>
      <c r="ATI664" s="93">
        <f t="shared" si="274"/>
        <v>0</v>
      </c>
      <c r="ATJ664" s="93">
        <f t="shared" si="1081"/>
        <v>0</v>
      </c>
      <c r="ATK664" s="93">
        <f t="shared" si="275"/>
        <v>0</v>
      </c>
      <c r="ATL664" s="93">
        <f t="shared" si="275"/>
        <v>0</v>
      </c>
      <c r="ATM664" s="447"/>
      <c r="ATN664" s="447"/>
      <c r="ATO664" s="447"/>
      <c r="ATP664" s="93">
        <f t="shared" si="1082"/>
        <v>0</v>
      </c>
      <c r="ATQ664" s="93">
        <f t="shared" si="1083"/>
        <v>0</v>
      </c>
      <c r="ATR664" s="93">
        <f t="shared" si="1084"/>
        <v>0</v>
      </c>
      <c r="ATS664" s="93">
        <f t="shared" si="1085"/>
        <v>0</v>
      </c>
      <c r="ATT664" s="93">
        <f t="shared" si="1086"/>
        <v>0</v>
      </c>
      <c r="ATU664" s="93">
        <f t="shared" si="1087"/>
        <v>0</v>
      </c>
      <c r="ATV664" s="93">
        <f t="shared" si="1088"/>
        <v>62064.89</v>
      </c>
      <c r="ATW664" s="93">
        <f t="shared" si="1089"/>
        <v>64411.63</v>
      </c>
      <c r="ATX664" s="93">
        <f t="shared" si="1090"/>
        <v>66861.45</v>
      </c>
      <c r="ATY664" s="93">
        <f t="shared" si="1091"/>
        <v>21581.06</v>
      </c>
      <c r="ATZ664" s="93">
        <f t="shared" si="1092"/>
        <v>22053.46</v>
      </c>
      <c r="AUA664" s="93">
        <f t="shared" si="1093"/>
        <v>22818.42</v>
      </c>
      <c r="AUB664" s="93">
        <f t="shared" si="1094"/>
        <v>0</v>
      </c>
      <c r="AUC664" s="93">
        <f t="shared" si="276"/>
        <v>0</v>
      </c>
      <c r="AUD664" s="93">
        <f t="shared" si="276"/>
        <v>0</v>
      </c>
      <c r="AUE664" s="93">
        <f t="shared" si="1095"/>
        <v>0</v>
      </c>
      <c r="AUF664" s="93">
        <f t="shared" si="277"/>
        <v>0</v>
      </c>
      <c r="AUG664" s="93">
        <f t="shared" si="277"/>
        <v>0</v>
      </c>
      <c r="AUH664" s="447"/>
      <c r="AUI664" s="447"/>
      <c r="AUJ664" s="447"/>
      <c r="AUK664" s="93">
        <f t="shared" si="1096"/>
        <v>0</v>
      </c>
      <c r="AUL664" s="93">
        <f t="shared" si="1097"/>
        <v>0</v>
      </c>
      <c r="AUM664" s="93">
        <f t="shared" si="1098"/>
        <v>0</v>
      </c>
      <c r="AUN664" s="93">
        <f t="shared" si="1099"/>
        <v>0</v>
      </c>
      <c r="AUO664" s="93">
        <f t="shared" si="1100"/>
        <v>0</v>
      </c>
      <c r="AUP664" s="93">
        <f t="shared" si="1101"/>
        <v>0</v>
      </c>
      <c r="AUQ664" s="93">
        <f t="shared" si="1102"/>
        <v>60858.27</v>
      </c>
      <c r="AUR664" s="93">
        <f t="shared" si="1103"/>
        <v>63180.31</v>
      </c>
      <c r="AUS664" s="93">
        <f t="shared" si="1104"/>
        <v>65599.72</v>
      </c>
      <c r="AUT664" s="93">
        <f t="shared" si="1105"/>
        <v>23339.200000000001</v>
      </c>
      <c r="AUU664" s="93">
        <f t="shared" si="1106"/>
        <v>23686.12</v>
      </c>
      <c r="AUV664" s="93">
        <f t="shared" si="1107"/>
        <v>24463.61</v>
      </c>
      <c r="AUW664" s="93">
        <f t="shared" si="1108"/>
        <v>0</v>
      </c>
      <c r="AUX664" s="93">
        <f t="shared" si="278"/>
        <v>0</v>
      </c>
      <c r="AUY664" s="93">
        <f t="shared" si="278"/>
        <v>0</v>
      </c>
      <c r="AUZ664" s="93">
        <f t="shared" si="1109"/>
        <v>0</v>
      </c>
      <c r="AVA664" s="93">
        <f t="shared" si="279"/>
        <v>0</v>
      </c>
      <c r="AVB664" s="93">
        <f t="shared" si="279"/>
        <v>0</v>
      </c>
      <c r="AVC664" s="127">
        <f t="shared" si="1110"/>
        <v>212</v>
      </c>
      <c r="AVD664" s="127">
        <f t="shared" si="280"/>
        <v>212</v>
      </c>
      <c r="AVE664" s="127">
        <f t="shared" si="280"/>
        <v>212</v>
      </c>
      <c r="AVF664" s="93">
        <f t="shared" si="280"/>
        <v>13864376</v>
      </c>
      <c r="AVG664" s="93">
        <f t="shared" si="280"/>
        <v>14435928</v>
      </c>
      <c r="AVH664" s="93">
        <f t="shared" si="280"/>
        <v>15036312</v>
      </c>
      <c r="AVI664" s="93">
        <f t="shared" si="280"/>
        <v>10446749.439999999</v>
      </c>
      <c r="AVJ664" s="93">
        <f t="shared" si="280"/>
        <v>10654721.439999999</v>
      </c>
      <c r="AVK664" s="93">
        <f t="shared" si="280"/>
        <v>10855909.439999999</v>
      </c>
      <c r="AVL664" s="93"/>
      <c r="AVM664" s="93"/>
      <c r="AVN664" s="93"/>
      <c r="AVO664" s="93"/>
      <c r="AVP664" s="93"/>
      <c r="AVQ664" s="93"/>
      <c r="AVR664" s="93">
        <f t="shared" si="281"/>
        <v>13351277.640000001</v>
      </c>
      <c r="AVS664" s="93">
        <f t="shared" si="281"/>
        <v>13913602.77</v>
      </c>
      <c r="AVT664" s="93">
        <f t="shared" si="281"/>
        <v>14495686.220000001</v>
      </c>
      <c r="AVU664" s="93">
        <f t="shared" si="281"/>
        <v>6386886.1200000001</v>
      </c>
      <c r="AVV664" s="93">
        <f t="shared" si="281"/>
        <v>6252391.1600000001</v>
      </c>
      <c r="AVW664" s="93">
        <f t="shared" si="281"/>
        <v>6476873.6600000001</v>
      </c>
    </row>
    <row r="665" spans="1:1271" ht="39" customHeight="1">
      <c r="A665" s="223" t="s">
        <v>424</v>
      </c>
      <c r="B665" s="12" t="s">
        <v>440</v>
      </c>
      <c r="C665" s="5"/>
      <c r="D665" s="414"/>
      <c r="E665" s="287"/>
      <c r="F665" s="101">
        <f>F19</f>
        <v>65398</v>
      </c>
      <c r="G665" s="101">
        <f t="shared" si="282"/>
        <v>68094</v>
      </c>
      <c r="H665" s="101">
        <f t="shared" si="282"/>
        <v>70926</v>
      </c>
      <c r="I665" s="93">
        <f t="shared" si="283"/>
        <v>49278.71</v>
      </c>
      <c r="J665" s="93">
        <f t="shared" si="283"/>
        <v>50259.71</v>
      </c>
      <c r="K665" s="93">
        <f t="shared" si="283"/>
        <v>51208.71</v>
      </c>
      <c r="L665" s="447"/>
      <c r="M665" s="447"/>
      <c r="N665" s="447"/>
      <c r="O665" s="93">
        <f t="shared" si="284"/>
        <v>0</v>
      </c>
      <c r="P665" s="93">
        <f t="shared" si="285"/>
        <v>0</v>
      </c>
      <c r="Q665" s="93">
        <f t="shared" si="286"/>
        <v>0</v>
      </c>
      <c r="R665" s="93">
        <f t="shared" si="287"/>
        <v>0</v>
      </c>
      <c r="S665" s="93">
        <f t="shared" si="288"/>
        <v>0</v>
      </c>
      <c r="T665" s="93">
        <f t="shared" si="289"/>
        <v>0</v>
      </c>
      <c r="U665" s="93">
        <f t="shared" si="290"/>
        <v>64621.59</v>
      </c>
      <c r="V665" s="93">
        <f t="shared" si="291"/>
        <v>67326.89</v>
      </c>
      <c r="W665" s="93">
        <f t="shared" si="292"/>
        <v>70131.820000000007</v>
      </c>
      <c r="X665" s="93">
        <f t="shared" si="293"/>
        <v>23443.07</v>
      </c>
      <c r="Y665" s="93">
        <f t="shared" si="294"/>
        <v>22482.639999999999</v>
      </c>
      <c r="Z665" s="93">
        <f t="shared" si="295"/>
        <v>23215.03</v>
      </c>
      <c r="AA665" s="93">
        <f t="shared" si="296"/>
        <v>0</v>
      </c>
      <c r="AB665" s="93">
        <f t="shared" si="162"/>
        <v>0</v>
      </c>
      <c r="AC665" s="93">
        <f t="shared" si="162"/>
        <v>0</v>
      </c>
      <c r="AD665" s="93">
        <f t="shared" si="297"/>
        <v>0</v>
      </c>
      <c r="AE665" s="93">
        <f t="shared" si="163"/>
        <v>0</v>
      </c>
      <c r="AF665" s="93">
        <f t="shared" si="163"/>
        <v>0</v>
      </c>
      <c r="AG665" s="447">
        <v>21</v>
      </c>
      <c r="AH665" s="447">
        <v>21</v>
      </c>
      <c r="AI665" s="447">
        <v>21</v>
      </c>
      <c r="AJ665" s="93">
        <f t="shared" si="298"/>
        <v>1373358</v>
      </c>
      <c r="AK665" s="93">
        <f t="shared" si="299"/>
        <v>1429974</v>
      </c>
      <c r="AL665" s="93">
        <f t="shared" si="300"/>
        <v>1489446</v>
      </c>
      <c r="AM665" s="93">
        <f t="shared" si="301"/>
        <v>1034852.91</v>
      </c>
      <c r="AN665" s="93">
        <f t="shared" si="302"/>
        <v>1055453.9099999999</v>
      </c>
      <c r="AO665" s="93">
        <f t="shared" si="303"/>
        <v>1075382.9099999999</v>
      </c>
      <c r="AP665" s="93">
        <f t="shared" si="304"/>
        <v>60537.77</v>
      </c>
      <c r="AQ665" s="93">
        <f t="shared" si="305"/>
        <v>63028.83</v>
      </c>
      <c r="AR665" s="93">
        <f t="shared" si="306"/>
        <v>65612.570000000007</v>
      </c>
      <c r="AS665" s="93">
        <f t="shared" si="307"/>
        <v>20987.78</v>
      </c>
      <c r="AT665" s="93">
        <f t="shared" si="308"/>
        <v>19964.919999999998</v>
      </c>
      <c r="AU665" s="93">
        <f t="shared" si="309"/>
        <v>20658.25</v>
      </c>
      <c r="AV665" s="93">
        <f t="shared" si="310"/>
        <v>1271293.17</v>
      </c>
      <c r="AW665" s="93">
        <f t="shared" si="164"/>
        <v>1323605.43</v>
      </c>
      <c r="AX665" s="93">
        <f t="shared" si="164"/>
        <v>1377863.97</v>
      </c>
      <c r="AY665" s="93">
        <f t="shared" si="311"/>
        <v>440743.38</v>
      </c>
      <c r="AZ665" s="93">
        <f t="shared" si="165"/>
        <v>419263.32</v>
      </c>
      <c r="BA665" s="93">
        <f t="shared" si="165"/>
        <v>433823.25</v>
      </c>
      <c r="BB665" s="447"/>
      <c r="BC665" s="447"/>
      <c r="BD665" s="447"/>
      <c r="BE665" s="93">
        <f t="shared" si="312"/>
        <v>0</v>
      </c>
      <c r="BF665" s="93">
        <f t="shared" si="313"/>
        <v>0</v>
      </c>
      <c r="BG665" s="93">
        <f t="shared" si="314"/>
        <v>0</v>
      </c>
      <c r="BH665" s="93">
        <f t="shared" si="315"/>
        <v>0</v>
      </c>
      <c r="BI665" s="93">
        <f t="shared" si="316"/>
        <v>0</v>
      </c>
      <c r="BJ665" s="93">
        <f t="shared" si="317"/>
        <v>0</v>
      </c>
      <c r="BK665" s="93">
        <f t="shared" si="318"/>
        <v>64696.43</v>
      </c>
      <c r="BL665" s="93">
        <f t="shared" si="319"/>
        <v>67655.3</v>
      </c>
      <c r="BM665" s="93">
        <f t="shared" si="320"/>
        <v>70703.06</v>
      </c>
      <c r="BN665" s="93">
        <f t="shared" si="321"/>
        <v>20468.689999999999</v>
      </c>
      <c r="BO665" s="93">
        <f t="shared" si="322"/>
        <v>19956.689999999999</v>
      </c>
      <c r="BP665" s="93">
        <f t="shared" si="323"/>
        <v>20681.18</v>
      </c>
      <c r="BQ665" s="93">
        <f t="shared" si="324"/>
        <v>0</v>
      </c>
      <c r="BR665" s="93">
        <f t="shared" si="166"/>
        <v>0</v>
      </c>
      <c r="BS665" s="93">
        <f t="shared" si="166"/>
        <v>0</v>
      </c>
      <c r="BT665" s="93">
        <f t="shared" si="325"/>
        <v>0</v>
      </c>
      <c r="BU665" s="93">
        <f t="shared" si="167"/>
        <v>0</v>
      </c>
      <c r="BV665" s="93">
        <f t="shared" si="167"/>
        <v>0</v>
      </c>
      <c r="BW665" s="447"/>
      <c r="BX665" s="447"/>
      <c r="BY665" s="447"/>
      <c r="BZ665" s="93">
        <f t="shared" si="326"/>
        <v>0</v>
      </c>
      <c r="CA665" s="93">
        <f t="shared" si="327"/>
        <v>0</v>
      </c>
      <c r="CB665" s="93">
        <f t="shared" si="328"/>
        <v>0</v>
      </c>
      <c r="CC665" s="93">
        <f t="shared" si="329"/>
        <v>0</v>
      </c>
      <c r="CD665" s="93">
        <f t="shared" si="330"/>
        <v>0</v>
      </c>
      <c r="CE665" s="93">
        <f t="shared" si="331"/>
        <v>0</v>
      </c>
      <c r="CF665" s="93">
        <f t="shared" si="332"/>
        <v>62047.01</v>
      </c>
      <c r="CG665" s="93">
        <f t="shared" si="333"/>
        <v>65491.88</v>
      </c>
      <c r="CH665" s="93">
        <f t="shared" si="334"/>
        <v>68994.179999999993</v>
      </c>
      <c r="CI665" s="93">
        <f t="shared" si="335"/>
        <v>25191</v>
      </c>
      <c r="CJ665" s="93">
        <f t="shared" si="336"/>
        <v>25040.400000000001</v>
      </c>
      <c r="CK665" s="93">
        <f t="shared" si="337"/>
        <v>25742.77</v>
      </c>
      <c r="CL665" s="93">
        <f t="shared" si="338"/>
        <v>0</v>
      </c>
      <c r="CM665" s="93">
        <f t="shared" si="168"/>
        <v>0</v>
      </c>
      <c r="CN665" s="93">
        <f t="shared" si="168"/>
        <v>0</v>
      </c>
      <c r="CO665" s="93">
        <f t="shared" si="339"/>
        <v>0</v>
      </c>
      <c r="CP665" s="93">
        <f t="shared" si="169"/>
        <v>0</v>
      </c>
      <c r="CQ665" s="93">
        <f t="shared" si="169"/>
        <v>0</v>
      </c>
      <c r="CR665" s="447"/>
      <c r="CS665" s="447"/>
      <c r="CT665" s="447"/>
      <c r="CU665" s="93">
        <f t="shared" si="340"/>
        <v>0</v>
      </c>
      <c r="CV665" s="93">
        <f t="shared" si="341"/>
        <v>0</v>
      </c>
      <c r="CW665" s="93">
        <f t="shared" si="342"/>
        <v>0</v>
      </c>
      <c r="CX665" s="93">
        <f t="shared" si="343"/>
        <v>0</v>
      </c>
      <c r="CY665" s="93">
        <f t="shared" si="344"/>
        <v>0</v>
      </c>
      <c r="CZ665" s="93">
        <f t="shared" si="345"/>
        <v>0</v>
      </c>
      <c r="DA665" s="93">
        <f t="shared" si="346"/>
        <v>63757.14</v>
      </c>
      <c r="DB665" s="93">
        <f t="shared" si="347"/>
        <v>66043.61</v>
      </c>
      <c r="DC665" s="93">
        <f t="shared" si="348"/>
        <v>68439.850000000006</v>
      </c>
      <c r="DD665" s="93">
        <f t="shared" si="349"/>
        <v>26708.97</v>
      </c>
      <c r="DE665" s="93">
        <f t="shared" si="350"/>
        <v>26675.599999999999</v>
      </c>
      <c r="DF665" s="93">
        <f t="shared" si="351"/>
        <v>27603.68</v>
      </c>
      <c r="DG665" s="93">
        <f t="shared" si="352"/>
        <v>0</v>
      </c>
      <c r="DH665" s="93">
        <f t="shared" si="170"/>
        <v>0</v>
      </c>
      <c r="DI665" s="93">
        <f t="shared" si="170"/>
        <v>0</v>
      </c>
      <c r="DJ665" s="93">
        <f t="shared" si="353"/>
        <v>0</v>
      </c>
      <c r="DK665" s="93">
        <f t="shared" si="171"/>
        <v>0</v>
      </c>
      <c r="DL665" s="93">
        <f t="shared" si="171"/>
        <v>0</v>
      </c>
      <c r="DM665" s="447"/>
      <c r="DN665" s="447"/>
      <c r="DO665" s="447"/>
      <c r="DP665" s="93">
        <f t="shared" si="354"/>
        <v>0</v>
      </c>
      <c r="DQ665" s="93">
        <f t="shared" si="355"/>
        <v>0</v>
      </c>
      <c r="DR665" s="93">
        <f t="shared" si="356"/>
        <v>0</v>
      </c>
      <c r="DS665" s="93">
        <f t="shared" si="357"/>
        <v>0</v>
      </c>
      <c r="DT665" s="93">
        <f t="shared" si="358"/>
        <v>0</v>
      </c>
      <c r="DU665" s="93">
        <f t="shared" si="359"/>
        <v>0</v>
      </c>
      <c r="DV665" s="93">
        <f t="shared" si="360"/>
        <v>64660.49</v>
      </c>
      <c r="DW665" s="93">
        <f t="shared" si="361"/>
        <v>67385.8</v>
      </c>
      <c r="DX665" s="93">
        <f t="shared" si="362"/>
        <v>70208.02</v>
      </c>
      <c r="DY665" s="93">
        <f t="shared" si="363"/>
        <v>27951.37</v>
      </c>
      <c r="DZ665" s="93">
        <f t="shared" si="364"/>
        <v>26643.51</v>
      </c>
      <c r="EA665" s="93">
        <f t="shared" si="365"/>
        <v>27653.88</v>
      </c>
      <c r="EB665" s="93">
        <f t="shared" si="366"/>
        <v>0</v>
      </c>
      <c r="EC665" s="93">
        <f t="shared" si="172"/>
        <v>0</v>
      </c>
      <c r="ED665" s="93">
        <f t="shared" si="172"/>
        <v>0</v>
      </c>
      <c r="EE665" s="93">
        <f t="shared" si="367"/>
        <v>0</v>
      </c>
      <c r="EF665" s="93">
        <f t="shared" si="173"/>
        <v>0</v>
      </c>
      <c r="EG665" s="93">
        <f t="shared" si="173"/>
        <v>0</v>
      </c>
      <c r="EH665" s="95"/>
      <c r="EI665" s="95"/>
      <c r="EJ665" s="95"/>
      <c r="EK665" s="93">
        <f t="shared" si="368"/>
        <v>0</v>
      </c>
      <c r="EL665" s="93">
        <f t="shared" si="369"/>
        <v>0</v>
      </c>
      <c r="EM665" s="93">
        <f t="shared" si="370"/>
        <v>0</v>
      </c>
      <c r="EN665" s="93">
        <f t="shared" si="371"/>
        <v>0</v>
      </c>
      <c r="EO665" s="93">
        <f t="shared" si="372"/>
        <v>0</v>
      </c>
      <c r="EP665" s="93">
        <f t="shared" si="373"/>
        <v>0</v>
      </c>
      <c r="EQ665" s="93">
        <f t="shared" si="374"/>
        <v>0</v>
      </c>
      <c r="ER665" s="93">
        <f t="shared" si="375"/>
        <v>0</v>
      </c>
      <c r="ES665" s="93">
        <f t="shared" si="376"/>
        <v>0</v>
      </c>
      <c r="ET665" s="93">
        <f t="shared" si="377"/>
        <v>0</v>
      </c>
      <c r="EU665" s="93">
        <f t="shared" si="378"/>
        <v>0</v>
      </c>
      <c r="EV665" s="93">
        <f t="shared" si="379"/>
        <v>0</v>
      </c>
      <c r="EW665" s="93">
        <f t="shared" si="380"/>
        <v>0</v>
      </c>
      <c r="EX665" s="93">
        <f t="shared" si="174"/>
        <v>0</v>
      </c>
      <c r="EY665" s="93">
        <f t="shared" si="174"/>
        <v>0</v>
      </c>
      <c r="EZ665" s="93">
        <f t="shared" si="381"/>
        <v>0</v>
      </c>
      <c r="FA665" s="93">
        <f t="shared" si="175"/>
        <v>0</v>
      </c>
      <c r="FB665" s="93">
        <f t="shared" si="175"/>
        <v>0</v>
      </c>
      <c r="FC665" s="447"/>
      <c r="FD665" s="447"/>
      <c r="FE665" s="447"/>
      <c r="FF665" s="93">
        <f t="shared" si="382"/>
        <v>0</v>
      </c>
      <c r="FG665" s="93">
        <f t="shared" si="383"/>
        <v>0</v>
      </c>
      <c r="FH665" s="93">
        <f t="shared" si="384"/>
        <v>0</v>
      </c>
      <c r="FI665" s="93">
        <f t="shared" si="385"/>
        <v>0</v>
      </c>
      <c r="FJ665" s="93">
        <f t="shared" si="386"/>
        <v>0</v>
      </c>
      <c r="FK665" s="93">
        <f t="shared" si="387"/>
        <v>0</v>
      </c>
      <c r="FL665" s="93">
        <f t="shared" si="388"/>
        <v>59097.56</v>
      </c>
      <c r="FM665" s="93">
        <f t="shared" si="389"/>
        <v>61328.47</v>
      </c>
      <c r="FN665" s="93">
        <f t="shared" si="390"/>
        <v>63656.28</v>
      </c>
      <c r="FO665" s="93">
        <f t="shared" si="391"/>
        <v>22764.09</v>
      </c>
      <c r="FP665" s="93">
        <f t="shared" si="392"/>
        <v>22230.38</v>
      </c>
      <c r="FQ665" s="93">
        <f t="shared" si="393"/>
        <v>23006.48</v>
      </c>
      <c r="FR665" s="93">
        <f t="shared" si="394"/>
        <v>0</v>
      </c>
      <c r="FS665" s="93">
        <f t="shared" si="176"/>
        <v>0</v>
      </c>
      <c r="FT665" s="93">
        <f t="shared" si="176"/>
        <v>0</v>
      </c>
      <c r="FU665" s="93">
        <f t="shared" si="395"/>
        <v>0</v>
      </c>
      <c r="FV665" s="93">
        <f t="shared" si="177"/>
        <v>0</v>
      </c>
      <c r="FW665" s="93">
        <f t="shared" si="177"/>
        <v>0</v>
      </c>
      <c r="FX665" s="95"/>
      <c r="FY665" s="95"/>
      <c r="FZ665" s="95"/>
      <c r="GA665" s="93">
        <f t="shared" si="396"/>
        <v>0</v>
      </c>
      <c r="GB665" s="93">
        <f t="shared" si="397"/>
        <v>0</v>
      </c>
      <c r="GC665" s="93">
        <f t="shared" si="398"/>
        <v>0</v>
      </c>
      <c r="GD665" s="93">
        <f t="shared" si="399"/>
        <v>0</v>
      </c>
      <c r="GE665" s="93">
        <f t="shared" si="400"/>
        <v>0</v>
      </c>
      <c r="GF665" s="93">
        <f t="shared" si="401"/>
        <v>0</v>
      </c>
      <c r="GG665" s="93">
        <f t="shared" si="402"/>
        <v>0</v>
      </c>
      <c r="GH665" s="93">
        <f t="shared" si="403"/>
        <v>0</v>
      </c>
      <c r="GI665" s="93">
        <f t="shared" si="404"/>
        <v>0</v>
      </c>
      <c r="GJ665" s="93">
        <f t="shared" si="405"/>
        <v>0</v>
      </c>
      <c r="GK665" s="93">
        <f t="shared" si="406"/>
        <v>0</v>
      </c>
      <c r="GL665" s="93">
        <f t="shared" si="407"/>
        <v>0</v>
      </c>
      <c r="GM665" s="93">
        <f t="shared" si="408"/>
        <v>0</v>
      </c>
      <c r="GN665" s="93">
        <f t="shared" si="178"/>
        <v>0</v>
      </c>
      <c r="GO665" s="93">
        <f t="shared" si="178"/>
        <v>0</v>
      </c>
      <c r="GP665" s="93">
        <f t="shared" si="409"/>
        <v>0</v>
      </c>
      <c r="GQ665" s="93">
        <f t="shared" si="179"/>
        <v>0</v>
      </c>
      <c r="GR665" s="93">
        <f t="shared" si="179"/>
        <v>0</v>
      </c>
      <c r="GS665" s="447"/>
      <c r="GT665" s="447"/>
      <c r="GU665" s="447"/>
      <c r="GV665" s="93">
        <f t="shared" si="410"/>
        <v>0</v>
      </c>
      <c r="GW665" s="93">
        <f t="shared" si="411"/>
        <v>0</v>
      </c>
      <c r="GX665" s="93">
        <f t="shared" si="412"/>
        <v>0</v>
      </c>
      <c r="GY665" s="93">
        <f t="shared" si="413"/>
        <v>0</v>
      </c>
      <c r="GZ665" s="93">
        <f t="shared" si="414"/>
        <v>0</v>
      </c>
      <c r="HA665" s="93">
        <f t="shared" si="415"/>
        <v>0</v>
      </c>
      <c r="HB665" s="93">
        <f t="shared" si="416"/>
        <v>63397.69</v>
      </c>
      <c r="HC665" s="93">
        <f t="shared" si="417"/>
        <v>65507.69</v>
      </c>
      <c r="HD665" s="93">
        <f t="shared" si="418"/>
        <v>67735.38</v>
      </c>
      <c r="HE665" s="93">
        <f t="shared" si="419"/>
        <v>23579.35</v>
      </c>
      <c r="HF665" s="93">
        <f t="shared" si="420"/>
        <v>22945.599999999999</v>
      </c>
      <c r="HG665" s="93">
        <f t="shared" si="421"/>
        <v>23784.27</v>
      </c>
      <c r="HH665" s="93">
        <f t="shared" si="422"/>
        <v>0</v>
      </c>
      <c r="HI665" s="93">
        <f t="shared" si="180"/>
        <v>0</v>
      </c>
      <c r="HJ665" s="93">
        <f t="shared" si="180"/>
        <v>0</v>
      </c>
      <c r="HK665" s="93">
        <f t="shared" si="423"/>
        <v>0</v>
      </c>
      <c r="HL665" s="93">
        <f t="shared" si="181"/>
        <v>0</v>
      </c>
      <c r="HM665" s="93">
        <f t="shared" si="181"/>
        <v>0</v>
      </c>
      <c r="HN665" s="425"/>
      <c r="HO665" s="425"/>
      <c r="HP665" s="425"/>
      <c r="HQ665" s="93">
        <f t="shared" si="424"/>
        <v>0</v>
      </c>
      <c r="HR665" s="93">
        <f t="shared" si="425"/>
        <v>0</v>
      </c>
      <c r="HS665" s="93">
        <f t="shared" si="426"/>
        <v>0</v>
      </c>
      <c r="HT665" s="93">
        <f t="shared" si="427"/>
        <v>0</v>
      </c>
      <c r="HU665" s="93">
        <f t="shared" si="428"/>
        <v>0</v>
      </c>
      <c r="HV665" s="93">
        <f t="shared" si="429"/>
        <v>0</v>
      </c>
      <c r="HW665" s="93">
        <f t="shared" si="430"/>
        <v>60443.55</v>
      </c>
      <c r="HX665" s="93">
        <f t="shared" si="431"/>
        <v>63188.79</v>
      </c>
      <c r="HY665" s="93">
        <f t="shared" si="432"/>
        <v>66016.58</v>
      </c>
      <c r="HZ665" s="93">
        <f t="shared" si="433"/>
        <v>27387.11</v>
      </c>
      <c r="IA665" s="93">
        <f t="shared" si="434"/>
        <v>26801.13</v>
      </c>
      <c r="IB665" s="93">
        <f t="shared" si="435"/>
        <v>27666.28</v>
      </c>
      <c r="IC665" s="93">
        <f t="shared" si="436"/>
        <v>0</v>
      </c>
      <c r="ID665" s="93">
        <f t="shared" si="182"/>
        <v>0</v>
      </c>
      <c r="IE665" s="93">
        <f t="shared" si="182"/>
        <v>0</v>
      </c>
      <c r="IF665" s="93">
        <f t="shared" si="437"/>
        <v>0</v>
      </c>
      <c r="IG665" s="93">
        <f t="shared" si="183"/>
        <v>0</v>
      </c>
      <c r="IH665" s="93">
        <f t="shared" si="183"/>
        <v>0</v>
      </c>
      <c r="II665" s="447"/>
      <c r="IJ665" s="447"/>
      <c r="IK665" s="447"/>
      <c r="IL665" s="93">
        <f t="shared" si="438"/>
        <v>0</v>
      </c>
      <c r="IM665" s="93">
        <f t="shared" si="439"/>
        <v>0</v>
      </c>
      <c r="IN665" s="93">
        <f t="shared" si="440"/>
        <v>0</v>
      </c>
      <c r="IO665" s="93">
        <f t="shared" si="441"/>
        <v>0</v>
      </c>
      <c r="IP665" s="93">
        <f t="shared" si="442"/>
        <v>0</v>
      </c>
      <c r="IQ665" s="93">
        <f t="shared" si="443"/>
        <v>0</v>
      </c>
      <c r="IR665" s="93">
        <f t="shared" si="444"/>
        <v>63791.42</v>
      </c>
      <c r="IS665" s="93">
        <f t="shared" si="445"/>
        <v>66370.98</v>
      </c>
      <c r="IT665" s="93">
        <f t="shared" si="446"/>
        <v>69050.61</v>
      </c>
      <c r="IU665" s="93">
        <f t="shared" si="447"/>
        <v>24905.21</v>
      </c>
      <c r="IV665" s="93">
        <f t="shared" si="448"/>
        <v>25002.560000000001</v>
      </c>
      <c r="IW665" s="93">
        <f t="shared" si="449"/>
        <v>25859.96</v>
      </c>
      <c r="IX665" s="93">
        <f t="shared" si="450"/>
        <v>0</v>
      </c>
      <c r="IY665" s="93">
        <f t="shared" si="184"/>
        <v>0</v>
      </c>
      <c r="IZ665" s="93">
        <f t="shared" si="184"/>
        <v>0</v>
      </c>
      <c r="JA665" s="93">
        <f t="shared" si="451"/>
        <v>0</v>
      </c>
      <c r="JB665" s="93">
        <f t="shared" si="185"/>
        <v>0</v>
      </c>
      <c r="JC665" s="93">
        <f t="shared" si="185"/>
        <v>0</v>
      </c>
      <c r="JD665" s="447"/>
      <c r="JE665" s="447"/>
      <c r="JF665" s="447"/>
      <c r="JG665" s="93">
        <f t="shared" si="452"/>
        <v>0</v>
      </c>
      <c r="JH665" s="93">
        <f t="shared" si="453"/>
        <v>0</v>
      </c>
      <c r="JI665" s="93">
        <f t="shared" si="454"/>
        <v>0</v>
      </c>
      <c r="JJ665" s="93">
        <f t="shared" si="455"/>
        <v>0</v>
      </c>
      <c r="JK665" s="93">
        <f t="shared" si="456"/>
        <v>0</v>
      </c>
      <c r="JL665" s="93">
        <f t="shared" si="457"/>
        <v>0</v>
      </c>
      <c r="JM665" s="93">
        <f t="shared" si="458"/>
        <v>52121.62</v>
      </c>
      <c r="JN665" s="93">
        <f t="shared" si="459"/>
        <v>54084.08</v>
      </c>
      <c r="JO665" s="93">
        <f t="shared" si="460"/>
        <v>56133.599999999999</v>
      </c>
      <c r="JP665" s="93">
        <f t="shared" si="461"/>
        <v>33445.9</v>
      </c>
      <c r="JQ665" s="93">
        <f t="shared" si="462"/>
        <v>33525.56</v>
      </c>
      <c r="JR665" s="93">
        <f t="shared" si="463"/>
        <v>34639.089999999997</v>
      </c>
      <c r="JS665" s="93">
        <f t="shared" si="464"/>
        <v>0</v>
      </c>
      <c r="JT665" s="93">
        <f t="shared" si="186"/>
        <v>0</v>
      </c>
      <c r="JU665" s="93">
        <f t="shared" si="186"/>
        <v>0</v>
      </c>
      <c r="JV665" s="93">
        <f t="shared" si="465"/>
        <v>0</v>
      </c>
      <c r="JW665" s="93">
        <f t="shared" si="187"/>
        <v>0</v>
      </c>
      <c r="JX665" s="93">
        <f t="shared" si="187"/>
        <v>0</v>
      </c>
      <c r="JY665" s="447"/>
      <c r="JZ665" s="447"/>
      <c r="KA665" s="447"/>
      <c r="KB665" s="93">
        <f t="shared" si="466"/>
        <v>0</v>
      </c>
      <c r="KC665" s="93">
        <f t="shared" si="467"/>
        <v>0</v>
      </c>
      <c r="KD665" s="93">
        <f t="shared" si="468"/>
        <v>0</v>
      </c>
      <c r="KE665" s="93">
        <f t="shared" si="469"/>
        <v>0</v>
      </c>
      <c r="KF665" s="93">
        <f t="shared" si="470"/>
        <v>0</v>
      </c>
      <c r="KG665" s="93">
        <f t="shared" si="471"/>
        <v>0</v>
      </c>
      <c r="KH665" s="93">
        <f t="shared" si="472"/>
        <v>65141</v>
      </c>
      <c r="KI665" s="93">
        <f t="shared" si="473"/>
        <v>68562.009999999995</v>
      </c>
      <c r="KJ665" s="93">
        <f t="shared" si="474"/>
        <v>72054.679999999993</v>
      </c>
      <c r="KK665" s="93">
        <f t="shared" si="475"/>
        <v>26792.43</v>
      </c>
      <c r="KL665" s="93">
        <f t="shared" si="476"/>
        <v>26677.35</v>
      </c>
      <c r="KM665" s="93">
        <f t="shared" si="477"/>
        <v>27577.14</v>
      </c>
      <c r="KN665" s="93">
        <f t="shared" si="478"/>
        <v>0</v>
      </c>
      <c r="KO665" s="93">
        <f t="shared" si="188"/>
        <v>0</v>
      </c>
      <c r="KP665" s="93">
        <f t="shared" si="188"/>
        <v>0</v>
      </c>
      <c r="KQ665" s="93">
        <f t="shared" si="479"/>
        <v>0</v>
      </c>
      <c r="KR665" s="93">
        <f t="shared" si="189"/>
        <v>0</v>
      </c>
      <c r="KS665" s="93">
        <f t="shared" si="189"/>
        <v>0</v>
      </c>
      <c r="KT665" s="447"/>
      <c r="KU665" s="447"/>
      <c r="KV665" s="447"/>
      <c r="KW665" s="93">
        <f t="shared" si="480"/>
        <v>0</v>
      </c>
      <c r="KX665" s="93">
        <f t="shared" si="481"/>
        <v>0</v>
      </c>
      <c r="KY665" s="93">
        <f t="shared" si="482"/>
        <v>0</v>
      </c>
      <c r="KZ665" s="93">
        <f t="shared" si="483"/>
        <v>0</v>
      </c>
      <c r="LA665" s="93">
        <f t="shared" si="484"/>
        <v>0</v>
      </c>
      <c r="LB665" s="93">
        <f t="shared" si="485"/>
        <v>0</v>
      </c>
      <c r="LC665" s="93">
        <f t="shared" si="486"/>
        <v>64567.81</v>
      </c>
      <c r="LD665" s="93">
        <f t="shared" si="487"/>
        <v>67967.240000000005</v>
      </c>
      <c r="LE665" s="93">
        <f t="shared" si="488"/>
        <v>71437.100000000006</v>
      </c>
      <c r="LF665" s="93">
        <f t="shared" si="489"/>
        <v>26195.03</v>
      </c>
      <c r="LG665" s="93">
        <f t="shared" si="490"/>
        <v>25986.49</v>
      </c>
      <c r="LH665" s="93">
        <f t="shared" si="491"/>
        <v>26927.39</v>
      </c>
      <c r="LI665" s="93">
        <f t="shared" si="492"/>
        <v>0</v>
      </c>
      <c r="LJ665" s="93">
        <f t="shared" si="190"/>
        <v>0</v>
      </c>
      <c r="LK665" s="93">
        <f t="shared" si="190"/>
        <v>0</v>
      </c>
      <c r="LL665" s="93">
        <f t="shared" si="493"/>
        <v>0</v>
      </c>
      <c r="LM665" s="93">
        <f t="shared" si="191"/>
        <v>0</v>
      </c>
      <c r="LN665" s="93">
        <f t="shared" si="191"/>
        <v>0</v>
      </c>
      <c r="LO665" s="447">
        <v>40</v>
      </c>
      <c r="LP665" s="447">
        <v>40</v>
      </c>
      <c r="LQ665" s="447">
        <v>40</v>
      </c>
      <c r="LR665" s="93">
        <f t="shared" si="494"/>
        <v>2615920</v>
      </c>
      <c r="LS665" s="93">
        <f t="shared" si="495"/>
        <v>2723760</v>
      </c>
      <c r="LT665" s="93">
        <f t="shared" si="496"/>
        <v>2837040</v>
      </c>
      <c r="LU665" s="93">
        <f t="shared" si="497"/>
        <v>1971148.4</v>
      </c>
      <c r="LV665" s="93">
        <f t="shared" si="498"/>
        <v>2010388.4</v>
      </c>
      <c r="LW665" s="93">
        <f t="shared" si="499"/>
        <v>2048348.4</v>
      </c>
      <c r="LX665" s="93">
        <f t="shared" si="500"/>
        <v>62286.25</v>
      </c>
      <c r="LY665" s="93">
        <f t="shared" si="501"/>
        <v>64719.03</v>
      </c>
      <c r="LZ665" s="93">
        <f t="shared" si="502"/>
        <v>67248.83</v>
      </c>
      <c r="MA665" s="93">
        <f t="shared" si="503"/>
        <v>28651.77</v>
      </c>
      <c r="MB665" s="93">
        <f t="shared" si="504"/>
        <v>27772.18</v>
      </c>
      <c r="MC665" s="93">
        <f t="shared" si="505"/>
        <v>28797.4</v>
      </c>
      <c r="MD665" s="93">
        <f t="shared" si="506"/>
        <v>2491450</v>
      </c>
      <c r="ME665" s="93">
        <f t="shared" si="192"/>
        <v>2588761.2000000002</v>
      </c>
      <c r="MF665" s="93">
        <f t="shared" si="192"/>
        <v>2689953.2</v>
      </c>
      <c r="MG665" s="93">
        <f t="shared" si="507"/>
        <v>1146070.8</v>
      </c>
      <c r="MH665" s="93">
        <f t="shared" si="193"/>
        <v>1110887.2</v>
      </c>
      <c r="MI665" s="93">
        <f t="shared" si="193"/>
        <v>1151896</v>
      </c>
      <c r="MJ665" s="447"/>
      <c r="MK665" s="447"/>
      <c r="ML665" s="447"/>
      <c r="MM665" s="93">
        <f t="shared" si="508"/>
        <v>0</v>
      </c>
      <c r="MN665" s="93">
        <f t="shared" si="509"/>
        <v>0</v>
      </c>
      <c r="MO665" s="93">
        <f t="shared" si="510"/>
        <v>0</v>
      </c>
      <c r="MP665" s="93">
        <f t="shared" si="511"/>
        <v>0</v>
      </c>
      <c r="MQ665" s="93">
        <f t="shared" si="512"/>
        <v>0</v>
      </c>
      <c r="MR665" s="93">
        <f t="shared" si="513"/>
        <v>0</v>
      </c>
      <c r="MS665" s="93">
        <f t="shared" si="514"/>
        <v>62397.66</v>
      </c>
      <c r="MT665" s="93">
        <f t="shared" si="515"/>
        <v>64861.98</v>
      </c>
      <c r="MU665" s="93">
        <f t="shared" si="516"/>
        <v>67424.11</v>
      </c>
      <c r="MV665" s="93">
        <f t="shared" si="517"/>
        <v>29627.42</v>
      </c>
      <c r="MW665" s="93">
        <f t="shared" si="518"/>
        <v>30227.33</v>
      </c>
      <c r="MX665" s="93">
        <f t="shared" si="519"/>
        <v>31254.14</v>
      </c>
      <c r="MY665" s="93">
        <f t="shared" si="520"/>
        <v>0</v>
      </c>
      <c r="MZ665" s="93">
        <f t="shared" si="194"/>
        <v>0</v>
      </c>
      <c r="NA665" s="93">
        <f t="shared" si="194"/>
        <v>0</v>
      </c>
      <c r="NB665" s="93">
        <f t="shared" si="521"/>
        <v>0</v>
      </c>
      <c r="NC665" s="93">
        <f t="shared" si="195"/>
        <v>0</v>
      </c>
      <c r="ND665" s="93">
        <f t="shared" si="195"/>
        <v>0</v>
      </c>
      <c r="NE665" s="447"/>
      <c r="NF665" s="447"/>
      <c r="NG665" s="447"/>
      <c r="NH665" s="93">
        <f t="shared" si="522"/>
        <v>0</v>
      </c>
      <c r="NI665" s="93">
        <f t="shared" si="523"/>
        <v>0</v>
      </c>
      <c r="NJ665" s="93">
        <f t="shared" si="524"/>
        <v>0</v>
      </c>
      <c r="NK665" s="93">
        <f t="shared" si="525"/>
        <v>0</v>
      </c>
      <c r="NL665" s="93">
        <f t="shared" si="526"/>
        <v>0</v>
      </c>
      <c r="NM665" s="93">
        <f t="shared" si="527"/>
        <v>0</v>
      </c>
      <c r="NN665" s="93">
        <f t="shared" si="528"/>
        <v>62440.45</v>
      </c>
      <c r="NO665" s="93">
        <f t="shared" si="529"/>
        <v>64516.04</v>
      </c>
      <c r="NP665" s="93">
        <f t="shared" si="530"/>
        <v>66705.399999999994</v>
      </c>
      <c r="NQ665" s="93">
        <f t="shared" si="531"/>
        <v>19397.150000000001</v>
      </c>
      <c r="NR665" s="93">
        <f t="shared" si="532"/>
        <v>19562.3</v>
      </c>
      <c r="NS665" s="93">
        <f t="shared" si="533"/>
        <v>20265.93</v>
      </c>
      <c r="NT665" s="93">
        <f t="shared" si="534"/>
        <v>0</v>
      </c>
      <c r="NU665" s="93">
        <f t="shared" si="196"/>
        <v>0</v>
      </c>
      <c r="NV665" s="93">
        <f t="shared" si="196"/>
        <v>0</v>
      </c>
      <c r="NW665" s="93">
        <f t="shared" si="535"/>
        <v>0</v>
      </c>
      <c r="NX665" s="93">
        <f t="shared" si="197"/>
        <v>0</v>
      </c>
      <c r="NY665" s="93">
        <f t="shared" si="197"/>
        <v>0</v>
      </c>
      <c r="NZ665" s="447"/>
      <c r="OA665" s="447"/>
      <c r="OB665" s="447"/>
      <c r="OC665" s="93">
        <f t="shared" si="536"/>
        <v>0</v>
      </c>
      <c r="OD665" s="93">
        <f t="shared" si="537"/>
        <v>0</v>
      </c>
      <c r="OE665" s="93">
        <f t="shared" si="538"/>
        <v>0</v>
      </c>
      <c r="OF665" s="93">
        <f t="shared" si="539"/>
        <v>0</v>
      </c>
      <c r="OG665" s="93">
        <f t="shared" si="540"/>
        <v>0</v>
      </c>
      <c r="OH665" s="93">
        <f t="shared" si="541"/>
        <v>0</v>
      </c>
      <c r="OI665" s="93">
        <f t="shared" si="542"/>
        <v>62021</v>
      </c>
      <c r="OJ665" s="93">
        <f t="shared" si="543"/>
        <v>64342.59</v>
      </c>
      <c r="OK665" s="93">
        <f t="shared" si="544"/>
        <v>66766.649999999994</v>
      </c>
      <c r="OL665" s="93">
        <f t="shared" si="545"/>
        <v>26535.99</v>
      </c>
      <c r="OM665" s="93">
        <f t="shared" si="546"/>
        <v>26465.56</v>
      </c>
      <c r="ON665" s="93">
        <f t="shared" si="547"/>
        <v>27422.880000000001</v>
      </c>
      <c r="OO665" s="93">
        <f t="shared" si="548"/>
        <v>0</v>
      </c>
      <c r="OP665" s="93">
        <f t="shared" si="198"/>
        <v>0</v>
      </c>
      <c r="OQ665" s="93">
        <f t="shared" si="198"/>
        <v>0</v>
      </c>
      <c r="OR665" s="93">
        <f t="shared" si="549"/>
        <v>0</v>
      </c>
      <c r="OS665" s="93">
        <f t="shared" si="199"/>
        <v>0</v>
      </c>
      <c r="OT665" s="93">
        <f t="shared" si="199"/>
        <v>0</v>
      </c>
      <c r="OU665" s="447"/>
      <c r="OV665" s="447"/>
      <c r="OW665" s="447"/>
      <c r="OX665" s="93">
        <f t="shared" si="550"/>
        <v>0</v>
      </c>
      <c r="OY665" s="93">
        <f t="shared" si="551"/>
        <v>0</v>
      </c>
      <c r="OZ665" s="93">
        <f t="shared" si="552"/>
        <v>0</v>
      </c>
      <c r="PA665" s="93">
        <f t="shared" si="553"/>
        <v>0</v>
      </c>
      <c r="PB665" s="93">
        <f t="shared" si="554"/>
        <v>0</v>
      </c>
      <c r="PC665" s="93">
        <f t="shared" si="555"/>
        <v>0</v>
      </c>
      <c r="PD665" s="93">
        <f t="shared" si="556"/>
        <v>52337.35</v>
      </c>
      <c r="PE665" s="93">
        <f t="shared" si="557"/>
        <v>54405.35</v>
      </c>
      <c r="PF665" s="93">
        <f t="shared" si="558"/>
        <v>56556.97</v>
      </c>
      <c r="PG665" s="93">
        <f t="shared" si="559"/>
        <v>24624.59</v>
      </c>
      <c r="PH665" s="93">
        <f t="shared" si="560"/>
        <v>24316.2</v>
      </c>
      <c r="PI665" s="93">
        <f t="shared" si="561"/>
        <v>25068.45</v>
      </c>
      <c r="PJ665" s="93">
        <f t="shared" si="562"/>
        <v>0</v>
      </c>
      <c r="PK665" s="93">
        <f t="shared" si="200"/>
        <v>0</v>
      </c>
      <c r="PL665" s="93">
        <f t="shared" si="200"/>
        <v>0</v>
      </c>
      <c r="PM665" s="93">
        <f t="shared" si="563"/>
        <v>0</v>
      </c>
      <c r="PN665" s="93">
        <f t="shared" si="201"/>
        <v>0</v>
      </c>
      <c r="PO665" s="93">
        <f t="shared" si="201"/>
        <v>0</v>
      </c>
      <c r="PP665" s="447"/>
      <c r="PQ665" s="447"/>
      <c r="PR665" s="447"/>
      <c r="PS665" s="93">
        <f t="shared" si="564"/>
        <v>0</v>
      </c>
      <c r="PT665" s="93">
        <f t="shared" si="565"/>
        <v>0</v>
      </c>
      <c r="PU665" s="93">
        <f t="shared" si="566"/>
        <v>0</v>
      </c>
      <c r="PV665" s="93">
        <f t="shared" si="567"/>
        <v>0</v>
      </c>
      <c r="PW665" s="93">
        <f t="shared" si="568"/>
        <v>0</v>
      </c>
      <c r="PX665" s="93">
        <f t="shared" si="569"/>
        <v>0</v>
      </c>
      <c r="PY665" s="93">
        <f t="shared" si="570"/>
        <v>64815.67</v>
      </c>
      <c r="PZ665" s="93">
        <f t="shared" si="571"/>
        <v>68200.61</v>
      </c>
      <c r="QA665" s="93">
        <f t="shared" si="572"/>
        <v>71658.960000000006</v>
      </c>
      <c r="QB665" s="93">
        <f t="shared" si="573"/>
        <v>31200.41</v>
      </c>
      <c r="QC665" s="93">
        <f t="shared" si="574"/>
        <v>31805.23</v>
      </c>
      <c r="QD665" s="93">
        <f t="shared" si="575"/>
        <v>32936.51</v>
      </c>
      <c r="QE665" s="93">
        <f t="shared" si="576"/>
        <v>0</v>
      </c>
      <c r="QF665" s="93">
        <f t="shared" si="202"/>
        <v>0</v>
      </c>
      <c r="QG665" s="93">
        <f t="shared" si="202"/>
        <v>0</v>
      </c>
      <c r="QH665" s="93">
        <f t="shared" si="577"/>
        <v>0</v>
      </c>
      <c r="QI665" s="93">
        <f t="shared" si="203"/>
        <v>0</v>
      </c>
      <c r="QJ665" s="93">
        <f t="shared" si="203"/>
        <v>0</v>
      </c>
      <c r="QK665" s="447"/>
      <c r="QL665" s="447"/>
      <c r="QM665" s="447"/>
      <c r="QN665" s="93">
        <f t="shared" si="578"/>
        <v>0</v>
      </c>
      <c r="QO665" s="93">
        <f t="shared" si="579"/>
        <v>0</v>
      </c>
      <c r="QP665" s="93">
        <f t="shared" si="580"/>
        <v>0</v>
      </c>
      <c r="QQ665" s="93">
        <f t="shared" si="581"/>
        <v>0</v>
      </c>
      <c r="QR665" s="93">
        <f t="shared" si="582"/>
        <v>0</v>
      </c>
      <c r="QS665" s="93">
        <f t="shared" si="583"/>
        <v>0</v>
      </c>
      <c r="QT665" s="93">
        <f t="shared" si="584"/>
        <v>63409.13</v>
      </c>
      <c r="QU665" s="93">
        <f t="shared" si="585"/>
        <v>65840.45</v>
      </c>
      <c r="QV665" s="93">
        <f t="shared" si="586"/>
        <v>68375.740000000005</v>
      </c>
      <c r="QW665" s="93">
        <f t="shared" si="587"/>
        <v>25678.95</v>
      </c>
      <c r="QX665" s="93">
        <f t="shared" si="588"/>
        <v>25376.41</v>
      </c>
      <c r="QY665" s="93">
        <f t="shared" si="589"/>
        <v>26226.73</v>
      </c>
      <c r="QZ665" s="93">
        <f t="shared" si="590"/>
        <v>0</v>
      </c>
      <c r="RA665" s="93">
        <f t="shared" si="204"/>
        <v>0</v>
      </c>
      <c r="RB665" s="93">
        <f t="shared" si="204"/>
        <v>0</v>
      </c>
      <c r="RC665" s="93">
        <f t="shared" si="591"/>
        <v>0</v>
      </c>
      <c r="RD665" s="93">
        <f t="shared" si="205"/>
        <v>0</v>
      </c>
      <c r="RE665" s="93">
        <f t="shared" si="205"/>
        <v>0</v>
      </c>
      <c r="RF665" s="447">
        <v>29</v>
      </c>
      <c r="RG665" s="447">
        <v>29</v>
      </c>
      <c r="RH665" s="447">
        <v>29</v>
      </c>
      <c r="RI665" s="93">
        <f t="shared" si="592"/>
        <v>1896542</v>
      </c>
      <c r="RJ665" s="93">
        <f t="shared" si="593"/>
        <v>1974726</v>
      </c>
      <c r="RK665" s="93">
        <f t="shared" si="594"/>
        <v>2056854</v>
      </c>
      <c r="RL665" s="93">
        <f t="shared" si="595"/>
        <v>1429082.59</v>
      </c>
      <c r="RM665" s="93">
        <f t="shared" si="596"/>
        <v>1457531.59</v>
      </c>
      <c r="RN665" s="93">
        <f t="shared" si="597"/>
        <v>1485052.59</v>
      </c>
      <c r="RO665" s="93">
        <f t="shared" si="598"/>
        <v>62193.58</v>
      </c>
      <c r="RP665" s="93">
        <f t="shared" si="599"/>
        <v>64429.13</v>
      </c>
      <c r="RQ665" s="93">
        <f t="shared" si="600"/>
        <v>66771.14</v>
      </c>
      <c r="RR665" s="93">
        <f t="shared" si="601"/>
        <v>17185.439999999999</v>
      </c>
      <c r="RS665" s="93">
        <f t="shared" si="602"/>
        <v>17003.91</v>
      </c>
      <c r="RT665" s="93">
        <f t="shared" si="603"/>
        <v>17584.32</v>
      </c>
      <c r="RU665" s="93">
        <f t="shared" si="604"/>
        <v>1803613.82</v>
      </c>
      <c r="RV665" s="93">
        <f t="shared" si="206"/>
        <v>1868444.77</v>
      </c>
      <c r="RW665" s="93">
        <f t="shared" si="206"/>
        <v>1936363.06</v>
      </c>
      <c r="RX665" s="93">
        <f t="shared" si="605"/>
        <v>498377.76</v>
      </c>
      <c r="RY665" s="93">
        <f t="shared" si="207"/>
        <v>493113.39</v>
      </c>
      <c r="RZ665" s="93">
        <f t="shared" si="207"/>
        <v>509945.28</v>
      </c>
      <c r="SA665" s="447"/>
      <c r="SB665" s="447"/>
      <c r="SC665" s="447"/>
      <c r="SD665" s="93">
        <f t="shared" si="606"/>
        <v>0</v>
      </c>
      <c r="SE665" s="93">
        <f t="shared" si="607"/>
        <v>0</v>
      </c>
      <c r="SF665" s="93">
        <f t="shared" si="608"/>
        <v>0</v>
      </c>
      <c r="SG665" s="93">
        <f t="shared" si="609"/>
        <v>0</v>
      </c>
      <c r="SH665" s="93">
        <f t="shared" si="610"/>
        <v>0</v>
      </c>
      <c r="SI665" s="93">
        <f t="shared" si="611"/>
        <v>0</v>
      </c>
      <c r="SJ665" s="93">
        <f t="shared" si="612"/>
        <v>64141.26</v>
      </c>
      <c r="SK665" s="93">
        <f t="shared" si="613"/>
        <v>66920.42</v>
      </c>
      <c r="SL665" s="93">
        <f t="shared" si="614"/>
        <v>69793.77</v>
      </c>
      <c r="SM665" s="93">
        <f t="shared" si="615"/>
        <v>29000.6</v>
      </c>
      <c r="SN665" s="93">
        <f t="shared" si="616"/>
        <v>29095.33</v>
      </c>
      <c r="SO665" s="93">
        <f t="shared" si="617"/>
        <v>30036.400000000001</v>
      </c>
      <c r="SP665" s="93">
        <f t="shared" si="618"/>
        <v>0</v>
      </c>
      <c r="SQ665" s="93">
        <f t="shared" si="208"/>
        <v>0</v>
      </c>
      <c r="SR665" s="93">
        <f t="shared" si="208"/>
        <v>0</v>
      </c>
      <c r="SS665" s="93">
        <f t="shared" si="619"/>
        <v>0</v>
      </c>
      <c r="ST665" s="93">
        <f t="shared" si="209"/>
        <v>0</v>
      </c>
      <c r="SU665" s="93">
        <f t="shared" si="209"/>
        <v>0</v>
      </c>
      <c r="SV665" s="447"/>
      <c r="SW665" s="447"/>
      <c r="SX665" s="447"/>
      <c r="SY665" s="93">
        <f t="shared" si="620"/>
        <v>0</v>
      </c>
      <c r="SZ665" s="93">
        <f t="shared" si="621"/>
        <v>0</v>
      </c>
      <c r="TA665" s="93">
        <f t="shared" si="622"/>
        <v>0</v>
      </c>
      <c r="TB665" s="93">
        <f t="shared" si="623"/>
        <v>0</v>
      </c>
      <c r="TC665" s="93">
        <f t="shared" si="624"/>
        <v>0</v>
      </c>
      <c r="TD665" s="93">
        <f t="shared" si="625"/>
        <v>0</v>
      </c>
      <c r="TE665" s="93">
        <f t="shared" si="626"/>
        <v>61829.88</v>
      </c>
      <c r="TF665" s="93">
        <f t="shared" si="627"/>
        <v>64081.3</v>
      </c>
      <c r="TG665" s="93">
        <f t="shared" si="628"/>
        <v>66436.53</v>
      </c>
      <c r="TH665" s="93">
        <f t="shared" si="629"/>
        <v>24771.79</v>
      </c>
      <c r="TI665" s="93">
        <f t="shared" si="630"/>
        <v>25257.200000000001</v>
      </c>
      <c r="TJ665" s="93">
        <f t="shared" si="631"/>
        <v>26098.17</v>
      </c>
      <c r="TK665" s="93">
        <f t="shared" si="632"/>
        <v>0</v>
      </c>
      <c r="TL665" s="93">
        <f t="shared" si="210"/>
        <v>0</v>
      </c>
      <c r="TM665" s="93">
        <f t="shared" si="210"/>
        <v>0</v>
      </c>
      <c r="TN665" s="93">
        <f t="shared" si="633"/>
        <v>0</v>
      </c>
      <c r="TO665" s="93">
        <f t="shared" si="211"/>
        <v>0</v>
      </c>
      <c r="TP665" s="93">
        <f t="shared" si="211"/>
        <v>0</v>
      </c>
      <c r="TQ665" s="447"/>
      <c r="TR665" s="447"/>
      <c r="TS665" s="447"/>
      <c r="TT665" s="93">
        <f t="shared" si="634"/>
        <v>0</v>
      </c>
      <c r="TU665" s="93">
        <f t="shared" si="635"/>
        <v>0</v>
      </c>
      <c r="TV665" s="93">
        <f t="shared" si="636"/>
        <v>0</v>
      </c>
      <c r="TW665" s="93">
        <f t="shared" si="637"/>
        <v>0</v>
      </c>
      <c r="TX665" s="93">
        <f t="shared" si="638"/>
        <v>0</v>
      </c>
      <c r="TY665" s="93">
        <f t="shared" si="639"/>
        <v>0</v>
      </c>
      <c r="TZ665" s="93">
        <f t="shared" si="640"/>
        <v>62540.68</v>
      </c>
      <c r="UA665" s="93">
        <f t="shared" si="641"/>
        <v>65175.99</v>
      </c>
      <c r="UB665" s="93">
        <f t="shared" si="642"/>
        <v>67903.44</v>
      </c>
      <c r="UC665" s="93">
        <f t="shared" si="643"/>
        <v>28553.360000000001</v>
      </c>
      <c r="UD665" s="93">
        <f t="shared" si="644"/>
        <v>28481.89</v>
      </c>
      <c r="UE665" s="93">
        <f t="shared" si="645"/>
        <v>29341.5</v>
      </c>
      <c r="UF665" s="93">
        <f t="shared" si="646"/>
        <v>0</v>
      </c>
      <c r="UG665" s="93">
        <f t="shared" si="212"/>
        <v>0</v>
      </c>
      <c r="UH665" s="93">
        <f t="shared" si="212"/>
        <v>0</v>
      </c>
      <c r="UI665" s="93">
        <f t="shared" si="647"/>
        <v>0</v>
      </c>
      <c r="UJ665" s="93">
        <f t="shared" si="213"/>
        <v>0</v>
      </c>
      <c r="UK665" s="93">
        <f t="shared" si="213"/>
        <v>0</v>
      </c>
      <c r="UL665" s="447"/>
      <c r="UM665" s="447"/>
      <c r="UN665" s="447"/>
      <c r="UO665" s="93">
        <f t="shared" si="648"/>
        <v>0</v>
      </c>
      <c r="UP665" s="93">
        <f t="shared" si="649"/>
        <v>0</v>
      </c>
      <c r="UQ665" s="93">
        <f t="shared" si="650"/>
        <v>0</v>
      </c>
      <c r="UR665" s="93">
        <f t="shared" si="651"/>
        <v>0</v>
      </c>
      <c r="US665" s="93">
        <f t="shared" si="652"/>
        <v>0</v>
      </c>
      <c r="UT665" s="93">
        <f t="shared" si="653"/>
        <v>0</v>
      </c>
      <c r="UU665" s="93">
        <f t="shared" si="654"/>
        <v>57235.21</v>
      </c>
      <c r="UV665" s="93">
        <f t="shared" si="655"/>
        <v>59772.58</v>
      </c>
      <c r="UW665" s="93">
        <f t="shared" si="656"/>
        <v>62386.8</v>
      </c>
      <c r="UX665" s="93">
        <f t="shared" si="657"/>
        <v>24483.07</v>
      </c>
      <c r="UY665" s="93">
        <f t="shared" si="658"/>
        <v>24960.48</v>
      </c>
      <c r="UZ665" s="93">
        <f t="shared" si="659"/>
        <v>25764.04</v>
      </c>
      <c r="VA665" s="93">
        <f t="shared" si="660"/>
        <v>0</v>
      </c>
      <c r="VB665" s="93">
        <f t="shared" si="214"/>
        <v>0</v>
      </c>
      <c r="VC665" s="93">
        <f t="shared" si="214"/>
        <v>0</v>
      </c>
      <c r="VD665" s="93">
        <f t="shared" si="661"/>
        <v>0</v>
      </c>
      <c r="VE665" s="93">
        <f t="shared" si="215"/>
        <v>0</v>
      </c>
      <c r="VF665" s="93">
        <f t="shared" si="215"/>
        <v>0</v>
      </c>
      <c r="VG665" s="95"/>
      <c r="VH665" s="95"/>
      <c r="VI665" s="95"/>
      <c r="VJ665" s="93">
        <f t="shared" si="662"/>
        <v>0</v>
      </c>
      <c r="VK665" s="93">
        <f t="shared" si="663"/>
        <v>0</v>
      </c>
      <c r="VL665" s="93">
        <f t="shared" si="664"/>
        <v>0</v>
      </c>
      <c r="VM665" s="93">
        <f t="shared" si="665"/>
        <v>0</v>
      </c>
      <c r="VN665" s="93">
        <f t="shared" si="666"/>
        <v>0</v>
      </c>
      <c r="VO665" s="93">
        <f t="shared" si="667"/>
        <v>0</v>
      </c>
      <c r="VP665" s="93">
        <f t="shared" si="668"/>
        <v>0</v>
      </c>
      <c r="VQ665" s="93">
        <f t="shared" si="669"/>
        <v>0</v>
      </c>
      <c r="VR665" s="93">
        <f t="shared" si="670"/>
        <v>0</v>
      </c>
      <c r="VS665" s="93">
        <f t="shared" si="671"/>
        <v>0</v>
      </c>
      <c r="VT665" s="93">
        <f t="shared" si="672"/>
        <v>0</v>
      </c>
      <c r="VU665" s="93">
        <f t="shared" si="673"/>
        <v>0</v>
      </c>
      <c r="VV665" s="93">
        <f t="shared" si="674"/>
        <v>0</v>
      </c>
      <c r="VW665" s="93">
        <f t="shared" si="216"/>
        <v>0</v>
      </c>
      <c r="VX665" s="93">
        <f t="shared" si="216"/>
        <v>0</v>
      </c>
      <c r="VY665" s="93">
        <f t="shared" si="675"/>
        <v>0</v>
      </c>
      <c r="VZ665" s="93">
        <f t="shared" si="217"/>
        <v>0</v>
      </c>
      <c r="WA665" s="93">
        <f t="shared" si="217"/>
        <v>0</v>
      </c>
      <c r="WB665" s="447"/>
      <c r="WC665" s="447"/>
      <c r="WD665" s="447"/>
      <c r="WE665" s="93">
        <f t="shared" si="676"/>
        <v>0</v>
      </c>
      <c r="WF665" s="93">
        <f t="shared" si="677"/>
        <v>0</v>
      </c>
      <c r="WG665" s="93">
        <f t="shared" si="678"/>
        <v>0</v>
      </c>
      <c r="WH665" s="93">
        <f t="shared" si="679"/>
        <v>0</v>
      </c>
      <c r="WI665" s="93">
        <f t="shared" si="680"/>
        <v>0</v>
      </c>
      <c r="WJ665" s="93">
        <f t="shared" si="681"/>
        <v>0</v>
      </c>
      <c r="WK665" s="93">
        <f t="shared" si="682"/>
        <v>62693.22</v>
      </c>
      <c r="WL665" s="93">
        <f t="shared" si="683"/>
        <v>65115.07</v>
      </c>
      <c r="WM665" s="93">
        <f t="shared" si="684"/>
        <v>67638.78</v>
      </c>
      <c r="WN665" s="93">
        <f t="shared" si="685"/>
        <v>20270.990000000002</v>
      </c>
      <c r="WO665" s="93">
        <f t="shared" si="686"/>
        <v>19965.89</v>
      </c>
      <c r="WP665" s="93">
        <f t="shared" si="687"/>
        <v>20734.97</v>
      </c>
      <c r="WQ665" s="93">
        <f t="shared" si="688"/>
        <v>0</v>
      </c>
      <c r="WR665" s="93">
        <f t="shared" si="218"/>
        <v>0</v>
      </c>
      <c r="WS665" s="93">
        <f t="shared" si="218"/>
        <v>0</v>
      </c>
      <c r="WT665" s="93">
        <f t="shared" si="689"/>
        <v>0</v>
      </c>
      <c r="WU665" s="93">
        <f t="shared" si="219"/>
        <v>0</v>
      </c>
      <c r="WV665" s="93">
        <f t="shared" si="219"/>
        <v>0</v>
      </c>
      <c r="WW665" s="447"/>
      <c r="WX665" s="447"/>
      <c r="WY665" s="447"/>
      <c r="WZ665" s="93">
        <f t="shared" si="690"/>
        <v>0</v>
      </c>
      <c r="XA665" s="93">
        <f t="shared" si="691"/>
        <v>0</v>
      </c>
      <c r="XB665" s="93">
        <f t="shared" si="692"/>
        <v>0</v>
      </c>
      <c r="XC665" s="93">
        <f t="shared" si="693"/>
        <v>0</v>
      </c>
      <c r="XD665" s="93">
        <f t="shared" si="694"/>
        <v>0</v>
      </c>
      <c r="XE665" s="93">
        <f t="shared" si="695"/>
        <v>0</v>
      </c>
      <c r="XF665" s="93">
        <f t="shared" si="696"/>
        <v>60454.5</v>
      </c>
      <c r="XG665" s="93">
        <f t="shared" si="697"/>
        <v>62758.21</v>
      </c>
      <c r="XH665" s="93">
        <f t="shared" si="698"/>
        <v>65161.33</v>
      </c>
      <c r="XI665" s="93">
        <f t="shared" si="699"/>
        <v>20668.45</v>
      </c>
      <c r="XJ665" s="93">
        <f t="shared" si="700"/>
        <v>20550.55</v>
      </c>
      <c r="XK665" s="93">
        <f t="shared" si="701"/>
        <v>21258.54</v>
      </c>
      <c r="XL665" s="93">
        <f t="shared" si="702"/>
        <v>0</v>
      </c>
      <c r="XM665" s="93">
        <f t="shared" si="220"/>
        <v>0</v>
      </c>
      <c r="XN665" s="93">
        <f t="shared" si="220"/>
        <v>0</v>
      </c>
      <c r="XO665" s="93">
        <f t="shared" si="703"/>
        <v>0</v>
      </c>
      <c r="XP665" s="93">
        <f t="shared" si="221"/>
        <v>0</v>
      </c>
      <c r="XQ665" s="93">
        <f t="shared" si="221"/>
        <v>0</v>
      </c>
      <c r="XR665" s="447"/>
      <c r="XS665" s="447"/>
      <c r="XT665" s="447"/>
      <c r="XU665" s="93">
        <f t="shared" si="704"/>
        <v>0</v>
      </c>
      <c r="XV665" s="93">
        <f t="shared" si="705"/>
        <v>0</v>
      </c>
      <c r="XW665" s="93">
        <f t="shared" si="706"/>
        <v>0</v>
      </c>
      <c r="XX665" s="93">
        <f t="shared" si="707"/>
        <v>0</v>
      </c>
      <c r="XY665" s="93">
        <f t="shared" si="708"/>
        <v>0</v>
      </c>
      <c r="XZ665" s="93">
        <f t="shared" si="709"/>
        <v>0</v>
      </c>
      <c r="YA665" s="93">
        <f t="shared" si="710"/>
        <v>60399.14</v>
      </c>
      <c r="YB665" s="93">
        <f t="shared" si="711"/>
        <v>62585.51</v>
      </c>
      <c r="YC665" s="93">
        <f t="shared" si="712"/>
        <v>64874.2</v>
      </c>
      <c r="YD665" s="93">
        <f t="shared" si="713"/>
        <v>19670.25</v>
      </c>
      <c r="YE665" s="93">
        <f t="shared" si="714"/>
        <v>19567.37</v>
      </c>
      <c r="YF665" s="93">
        <f t="shared" si="715"/>
        <v>20201.48</v>
      </c>
      <c r="YG665" s="93">
        <f t="shared" si="716"/>
        <v>0</v>
      </c>
      <c r="YH665" s="93">
        <f t="shared" si="222"/>
        <v>0</v>
      </c>
      <c r="YI665" s="93">
        <f t="shared" si="222"/>
        <v>0</v>
      </c>
      <c r="YJ665" s="93">
        <f t="shared" si="717"/>
        <v>0</v>
      </c>
      <c r="YK665" s="93">
        <f t="shared" si="223"/>
        <v>0</v>
      </c>
      <c r="YL665" s="93">
        <f t="shared" si="223"/>
        <v>0</v>
      </c>
      <c r="YM665" s="447"/>
      <c r="YN665" s="447"/>
      <c r="YO665" s="447"/>
      <c r="YP665" s="93">
        <f t="shared" si="718"/>
        <v>0</v>
      </c>
      <c r="YQ665" s="93">
        <f t="shared" si="719"/>
        <v>0</v>
      </c>
      <c r="YR665" s="93">
        <f t="shared" si="720"/>
        <v>0</v>
      </c>
      <c r="YS665" s="93">
        <f t="shared" si="721"/>
        <v>0</v>
      </c>
      <c r="YT665" s="93">
        <f t="shared" si="722"/>
        <v>0</v>
      </c>
      <c r="YU665" s="93">
        <f t="shared" si="723"/>
        <v>0</v>
      </c>
      <c r="YV665" s="93">
        <f t="shared" si="724"/>
        <v>62074.84</v>
      </c>
      <c r="YW665" s="93">
        <f t="shared" si="725"/>
        <v>64078.67</v>
      </c>
      <c r="YX665" s="93">
        <f t="shared" si="726"/>
        <v>66196.759999999995</v>
      </c>
      <c r="YY665" s="93">
        <f t="shared" si="727"/>
        <v>21408.38</v>
      </c>
      <c r="YZ665" s="93">
        <f t="shared" si="728"/>
        <v>21048.67</v>
      </c>
      <c r="ZA665" s="93">
        <f t="shared" si="729"/>
        <v>21752.09</v>
      </c>
      <c r="ZB665" s="93">
        <f t="shared" si="730"/>
        <v>0</v>
      </c>
      <c r="ZC665" s="93">
        <f t="shared" si="224"/>
        <v>0</v>
      </c>
      <c r="ZD665" s="93">
        <f t="shared" si="224"/>
        <v>0</v>
      </c>
      <c r="ZE665" s="93">
        <f t="shared" si="731"/>
        <v>0</v>
      </c>
      <c r="ZF665" s="93">
        <f t="shared" si="225"/>
        <v>0</v>
      </c>
      <c r="ZG665" s="93">
        <f t="shared" si="225"/>
        <v>0</v>
      </c>
      <c r="ZH665" s="447"/>
      <c r="ZI665" s="447"/>
      <c r="ZJ665" s="447"/>
      <c r="ZK665" s="93">
        <f t="shared" si="732"/>
        <v>0</v>
      </c>
      <c r="ZL665" s="93">
        <f t="shared" si="733"/>
        <v>0</v>
      </c>
      <c r="ZM665" s="93">
        <f t="shared" si="734"/>
        <v>0</v>
      </c>
      <c r="ZN665" s="93">
        <f t="shared" si="735"/>
        <v>0</v>
      </c>
      <c r="ZO665" s="93">
        <f t="shared" si="736"/>
        <v>0</v>
      </c>
      <c r="ZP665" s="93">
        <f t="shared" si="737"/>
        <v>0</v>
      </c>
      <c r="ZQ665" s="93">
        <f t="shared" si="738"/>
        <v>60118.43</v>
      </c>
      <c r="ZR665" s="93">
        <f t="shared" si="739"/>
        <v>62584.5</v>
      </c>
      <c r="ZS665" s="93">
        <f t="shared" si="740"/>
        <v>65142.78</v>
      </c>
      <c r="ZT665" s="93">
        <f t="shared" si="741"/>
        <v>26430.54</v>
      </c>
      <c r="ZU665" s="93">
        <f t="shared" si="742"/>
        <v>26763.200000000001</v>
      </c>
      <c r="ZV665" s="93">
        <f t="shared" si="743"/>
        <v>27556.61</v>
      </c>
      <c r="ZW665" s="93">
        <f t="shared" si="744"/>
        <v>0</v>
      </c>
      <c r="ZX665" s="93">
        <f t="shared" si="226"/>
        <v>0</v>
      </c>
      <c r="ZY665" s="93">
        <f t="shared" si="226"/>
        <v>0</v>
      </c>
      <c r="ZZ665" s="93">
        <f t="shared" si="745"/>
        <v>0</v>
      </c>
      <c r="AAA665" s="93">
        <f t="shared" si="227"/>
        <v>0</v>
      </c>
      <c r="AAB665" s="93">
        <f t="shared" si="227"/>
        <v>0</v>
      </c>
      <c r="AAC665" s="447"/>
      <c r="AAD665" s="447"/>
      <c r="AAE665" s="447"/>
      <c r="AAF665" s="93">
        <f t="shared" si="746"/>
        <v>0</v>
      </c>
      <c r="AAG665" s="93">
        <f t="shared" si="747"/>
        <v>0</v>
      </c>
      <c r="AAH665" s="93">
        <f t="shared" si="748"/>
        <v>0</v>
      </c>
      <c r="AAI665" s="93">
        <f t="shared" si="749"/>
        <v>0</v>
      </c>
      <c r="AAJ665" s="93">
        <f t="shared" si="750"/>
        <v>0</v>
      </c>
      <c r="AAK665" s="93">
        <f t="shared" si="751"/>
        <v>0</v>
      </c>
      <c r="AAL665" s="93">
        <f t="shared" si="752"/>
        <v>60055.58</v>
      </c>
      <c r="AAM665" s="93">
        <f t="shared" si="753"/>
        <v>62527.46</v>
      </c>
      <c r="AAN665" s="93">
        <f t="shared" si="754"/>
        <v>65089.88</v>
      </c>
      <c r="AAO665" s="93">
        <f t="shared" si="755"/>
        <v>24888.68</v>
      </c>
      <c r="AAP665" s="93">
        <f t="shared" si="756"/>
        <v>24504.26</v>
      </c>
      <c r="AAQ665" s="93">
        <f t="shared" si="757"/>
        <v>25348.01</v>
      </c>
      <c r="AAR665" s="93">
        <f t="shared" si="758"/>
        <v>0</v>
      </c>
      <c r="AAS665" s="93">
        <f t="shared" si="228"/>
        <v>0</v>
      </c>
      <c r="AAT665" s="93">
        <f t="shared" si="228"/>
        <v>0</v>
      </c>
      <c r="AAU665" s="93">
        <f t="shared" si="759"/>
        <v>0</v>
      </c>
      <c r="AAV665" s="93">
        <f t="shared" si="229"/>
        <v>0</v>
      </c>
      <c r="AAW665" s="93">
        <f t="shared" si="229"/>
        <v>0</v>
      </c>
      <c r="AAX665" s="447"/>
      <c r="AAY665" s="447"/>
      <c r="AAZ665" s="447"/>
      <c r="ABA665" s="93">
        <f t="shared" si="760"/>
        <v>0</v>
      </c>
      <c r="ABB665" s="93">
        <f t="shared" si="761"/>
        <v>0</v>
      </c>
      <c r="ABC665" s="93">
        <f t="shared" si="762"/>
        <v>0</v>
      </c>
      <c r="ABD665" s="93">
        <f t="shared" si="763"/>
        <v>0</v>
      </c>
      <c r="ABE665" s="93">
        <f t="shared" si="764"/>
        <v>0</v>
      </c>
      <c r="ABF665" s="93">
        <f t="shared" si="765"/>
        <v>0</v>
      </c>
      <c r="ABG665" s="93">
        <f t="shared" si="766"/>
        <v>55631.97</v>
      </c>
      <c r="ABH665" s="93">
        <f t="shared" si="767"/>
        <v>57744.33</v>
      </c>
      <c r="ABI665" s="93">
        <f t="shared" si="768"/>
        <v>59948.11</v>
      </c>
      <c r="ABJ665" s="93">
        <f t="shared" si="769"/>
        <v>16881.53</v>
      </c>
      <c r="ABK665" s="93">
        <f t="shared" si="770"/>
        <v>16677.95</v>
      </c>
      <c r="ABL665" s="93">
        <f t="shared" si="771"/>
        <v>17213.669999999998</v>
      </c>
      <c r="ABM665" s="93">
        <f t="shared" si="772"/>
        <v>0</v>
      </c>
      <c r="ABN665" s="93">
        <f t="shared" si="230"/>
        <v>0</v>
      </c>
      <c r="ABO665" s="93">
        <f t="shared" si="230"/>
        <v>0</v>
      </c>
      <c r="ABP665" s="93">
        <f t="shared" si="773"/>
        <v>0</v>
      </c>
      <c r="ABQ665" s="93">
        <f t="shared" si="231"/>
        <v>0</v>
      </c>
      <c r="ABR665" s="93">
        <f t="shared" si="231"/>
        <v>0</v>
      </c>
      <c r="ABS665" s="447"/>
      <c r="ABT665" s="447"/>
      <c r="ABU665" s="447"/>
      <c r="ABV665" s="93">
        <f t="shared" si="774"/>
        <v>0</v>
      </c>
      <c r="ABW665" s="93">
        <f t="shared" si="775"/>
        <v>0</v>
      </c>
      <c r="ABX665" s="93">
        <f t="shared" si="776"/>
        <v>0</v>
      </c>
      <c r="ABY665" s="93">
        <f t="shared" si="777"/>
        <v>0</v>
      </c>
      <c r="ABZ665" s="93">
        <f t="shared" si="778"/>
        <v>0</v>
      </c>
      <c r="ACA665" s="93">
        <f t="shared" si="779"/>
        <v>0</v>
      </c>
      <c r="ACB665" s="93">
        <f t="shared" si="780"/>
        <v>63810</v>
      </c>
      <c r="ACC665" s="93">
        <f t="shared" si="781"/>
        <v>65618.37</v>
      </c>
      <c r="ACD665" s="93">
        <f t="shared" si="782"/>
        <v>67554.36</v>
      </c>
      <c r="ACE665" s="93">
        <f t="shared" si="783"/>
        <v>18903.03</v>
      </c>
      <c r="ACF665" s="93">
        <f t="shared" si="784"/>
        <v>18890.66</v>
      </c>
      <c r="ACG665" s="93">
        <f t="shared" si="785"/>
        <v>19486.849999999999</v>
      </c>
      <c r="ACH665" s="93">
        <f t="shared" si="786"/>
        <v>0</v>
      </c>
      <c r="ACI665" s="93">
        <f t="shared" si="232"/>
        <v>0</v>
      </c>
      <c r="ACJ665" s="93">
        <f t="shared" si="232"/>
        <v>0</v>
      </c>
      <c r="ACK665" s="93">
        <f t="shared" si="787"/>
        <v>0</v>
      </c>
      <c r="ACL665" s="93">
        <f t="shared" si="233"/>
        <v>0</v>
      </c>
      <c r="ACM665" s="93">
        <f t="shared" si="233"/>
        <v>0</v>
      </c>
      <c r="ACN665" s="447"/>
      <c r="ACO665" s="447"/>
      <c r="ACP665" s="447"/>
      <c r="ACQ665" s="93">
        <f t="shared" si="788"/>
        <v>0</v>
      </c>
      <c r="ACR665" s="93">
        <f t="shared" si="789"/>
        <v>0</v>
      </c>
      <c r="ACS665" s="93">
        <f t="shared" si="790"/>
        <v>0</v>
      </c>
      <c r="ACT665" s="93">
        <f t="shared" si="791"/>
        <v>0</v>
      </c>
      <c r="ACU665" s="93">
        <f t="shared" si="792"/>
        <v>0</v>
      </c>
      <c r="ACV665" s="93">
        <f t="shared" si="793"/>
        <v>0</v>
      </c>
      <c r="ACW665" s="93">
        <f t="shared" si="794"/>
        <v>59280.99</v>
      </c>
      <c r="ACX665" s="93">
        <f t="shared" si="795"/>
        <v>61339.56</v>
      </c>
      <c r="ACY665" s="93">
        <f t="shared" si="796"/>
        <v>63502.51</v>
      </c>
      <c r="ACZ665" s="93">
        <f t="shared" si="797"/>
        <v>21795.82</v>
      </c>
      <c r="ADA665" s="93">
        <f t="shared" si="798"/>
        <v>21651.71</v>
      </c>
      <c r="ADB665" s="93">
        <f t="shared" si="799"/>
        <v>22417.23</v>
      </c>
      <c r="ADC665" s="93">
        <f t="shared" si="800"/>
        <v>0</v>
      </c>
      <c r="ADD665" s="93">
        <f t="shared" si="234"/>
        <v>0</v>
      </c>
      <c r="ADE665" s="93">
        <f t="shared" si="234"/>
        <v>0</v>
      </c>
      <c r="ADF665" s="93">
        <f t="shared" si="801"/>
        <v>0</v>
      </c>
      <c r="ADG665" s="93">
        <f t="shared" si="235"/>
        <v>0</v>
      </c>
      <c r="ADH665" s="93">
        <f t="shared" si="235"/>
        <v>0</v>
      </c>
      <c r="ADI665" s="447"/>
      <c r="ADJ665" s="447"/>
      <c r="ADK665" s="447"/>
      <c r="ADL665" s="93">
        <f t="shared" si="802"/>
        <v>0</v>
      </c>
      <c r="ADM665" s="93">
        <f t="shared" si="803"/>
        <v>0</v>
      </c>
      <c r="ADN665" s="93">
        <f t="shared" si="804"/>
        <v>0</v>
      </c>
      <c r="ADO665" s="93">
        <f t="shared" si="805"/>
        <v>0</v>
      </c>
      <c r="ADP665" s="93">
        <f t="shared" si="806"/>
        <v>0</v>
      </c>
      <c r="ADQ665" s="93">
        <f t="shared" si="807"/>
        <v>0</v>
      </c>
      <c r="ADR665" s="93">
        <f t="shared" si="808"/>
        <v>59577.27</v>
      </c>
      <c r="ADS665" s="93">
        <f t="shared" si="809"/>
        <v>62095.49</v>
      </c>
      <c r="ADT665" s="93">
        <f t="shared" si="810"/>
        <v>64701.29</v>
      </c>
      <c r="ADU665" s="93">
        <f t="shared" si="811"/>
        <v>19939.82</v>
      </c>
      <c r="ADV665" s="93">
        <f t="shared" si="812"/>
        <v>20170</v>
      </c>
      <c r="ADW665" s="93">
        <f t="shared" si="813"/>
        <v>20843.43</v>
      </c>
      <c r="ADX665" s="93">
        <f t="shared" si="814"/>
        <v>0</v>
      </c>
      <c r="ADY665" s="93">
        <f t="shared" si="236"/>
        <v>0</v>
      </c>
      <c r="ADZ665" s="93">
        <f t="shared" si="236"/>
        <v>0</v>
      </c>
      <c r="AEA665" s="93">
        <f t="shared" si="815"/>
        <v>0</v>
      </c>
      <c r="AEB665" s="93">
        <f t="shared" si="237"/>
        <v>0</v>
      </c>
      <c r="AEC665" s="93">
        <f t="shared" si="237"/>
        <v>0</v>
      </c>
      <c r="AED665" s="447"/>
      <c r="AEE665" s="447"/>
      <c r="AEF665" s="447"/>
      <c r="AEG665" s="93">
        <f t="shared" si="816"/>
        <v>0</v>
      </c>
      <c r="AEH665" s="93">
        <f t="shared" si="817"/>
        <v>0</v>
      </c>
      <c r="AEI665" s="93">
        <f t="shared" si="818"/>
        <v>0</v>
      </c>
      <c r="AEJ665" s="93">
        <f t="shared" si="819"/>
        <v>0</v>
      </c>
      <c r="AEK665" s="93">
        <f t="shared" si="820"/>
        <v>0</v>
      </c>
      <c r="AEL665" s="93">
        <f t="shared" si="821"/>
        <v>0</v>
      </c>
      <c r="AEM665" s="93">
        <f t="shared" si="822"/>
        <v>75127.649999999994</v>
      </c>
      <c r="AEN665" s="93">
        <f t="shared" si="823"/>
        <v>77643.100000000006</v>
      </c>
      <c r="AEO665" s="93">
        <f t="shared" si="824"/>
        <v>80294.5</v>
      </c>
      <c r="AEP665" s="93">
        <f t="shared" si="825"/>
        <v>20384.39</v>
      </c>
      <c r="AEQ665" s="93">
        <f t="shared" si="826"/>
        <v>19883.37</v>
      </c>
      <c r="AER665" s="93">
        <f t="shared" si="827"/>
        <v>20525.37</v>
      </c>
      <c r="AES665" s="93">
        <f t="shared" si="828"/>
        <v>0</v>
      </c>
      <c r="AET665" s="93">
        <f t="shared" si="238"/>
        <v>0</v>
      </c>
      <c r="AEU665" s="93">
        <f t="shared" si="238"/>
        <v>0</v>
      </c>
      <c r="AEV665" s="93">
        <f t="shared" si="829"/>
        <v>0</v>
      </c>
      <c r="AEW665" s="93">
        <f t="shared" si="239"/>
        <v>0</v>
      </c>
      <c r="AEX665" s="93">
        <f t="shared" si="239"/>
        <v>0</v>
      </c>
      <c r="AEY665" s="447">
        <v>13</v>
      </c>
      <c r="AEZ665" s="447">
        <v>13</v>
      </c>
      <c r="AFA665" s="447">
        <v>13</v>
      </c>
      <c r="AFB665" s="93">
        <f t="shared" si="830"/>
        <v>850174</v>
      </c>
      <c r="AFC665" s="93">
        <f t="shared" si="831"/>
        <v>885222</v>
      </c>
      <c r="AFD665" s="93">
        <f t="shared" si="832"/>
        <v>922038</v>
      </c>
      <c r="AFE665" s="93">
        <f t="shared" si="833"/>
        <v>640623.23</v>
      </c>
      <c r="AFF665" s="93">
        <f t="shared" si="834"/>
        <v>653376.23</v>
      </c>
      <c r="AFG665" s="93">
        <f t="shared" si="835"/>
        <v>665713.23</v>
      </c>
      <c r="AFH665" s="93">
        <f t="shared" si="836"/>
        <v>64458.16</v>
      </c>
      <c r="AFI665" s="93">
        <f t="shared" si="837"/>
        <v>67084.399999999994</v>
      </c>
      <c r="AFJ665" s="93">
        <f t="shared" si="838"/>
        <v>69812.06</v>
      </c>
      <c r="AFK665" s="93">
        <f t="shared" si="839"/>
        <v>23653.599999999999</v>
      </c>
      <c r="AFL665" s="93">
        <f t="shared" si="840"/>
        <v>23147.57</v>
      </c>
      <c r="AFM665" s="93">
        <f t="shared" si="841"/>
        <v>23942.21</v>
      </c>
      <c r="AFN665" s="93">
        <f t="shared" si="842"/>
        <v>837956.08</v>
      </c>
      <c r="AFO665" s="93">
        <f t="shared" si="240"/>
        <v>872097.2</v>
      </c>
      <c r="AFP665" s="93">
        <f t="shared" si="240"/>
        <v>907556.78</v>
      </c>
      <c r="AFQ665" s="93">
        <f t="shared" si="843"/>
        <v>307496.8</v>
      </c>
      <c r="AFR665" s="93">
        <f t="shared" si="241"/>
        <v>300918.40999999997</v>
      </c>
      <c r="AFS665" s="93">
        <f t="shared" si="241"/>
        <v>311248.73</v>
      </c>
      <c r="AFT665" s="447"/>
      <c r="AFU665" s="447"/>
      <c r="AFV665" s="447"/>
      <c r="AFW665" s="93">
        <f t="shared" si="844"/>
        <v>0</v>
      </c>
      <c r="AFX665" s="93">
        <f t="shared" si="845"/>
        <v>0</v>
      </c>
      <c r="AFY665" s="93">
        <f t="shared" si="846"/>
        <v>0</v>
      </c>
      <c r="AFZ665" s="93">
        <f t="shared" si="847"/>
        <v>0</v>
      </c>
      <c r="AGA665" s="93">
        <f t="shared" si="848"/>
        <v>0</v>
      </c>
      <c r="AGB665" s="93">
        <f t="shared" si="849"/>
        <v>0</v>
      </c>
      <c r="AGC665" s="93">
        <f t="shared" si="850"/>
        <v>62350.400000000001</v>
      </c>
      <c r="AGD665" s="93">
        <f t="shared" si="851"/>
        <v>64358.93</v>
      </c>
      <c r="AGE665" s="93">
        <f t="shared" si="852"/>
        <v>66482.78</v>
      </c>
      <c r="AGF665" s="93">
        <f t="shared" si="853"/>
        <v>23536.92</v>
      </c>
      <c r="AGG665" s="93">
        <f t="shared" si="854"/>
        <v>23341.69</v>
      </c>
      <c r="AGH665" s="93">
        <f t="shared" si="855"/>
        <v>24184.84</v>
      </c>
      <c r="AGI665" s="93">
        <f t="shared" si="856"/>
        <v>0</v>
      </c>
      <c r="AGJ665" s="93">
        <f t="shared" si="242"/>
        <v>0</v>
      </c>
      <c r="AGK665" s="93">
        <f t="shared" si="242"/>
        <v>0</v>
      </c>
      <c r="AGL665" s="93">
        <f t="shared" si="857"/>
        <v>0</v>
      </c>
      <c r="AGM665" s="93">
        <f t="shared" si="243"/>
        <v>0</v>
      </c>
      <c r="AGN665" s="93">
        <f t="shared" si="243"/>
        <v>0</v>
      </c>
      <c r="AGO665" s="447">
        <v>35</v>
      </c>
      <c r="AGP665" s="447">
        <v>35</v>
      </c>
      <c r="AGQ665" s="447">
        <v>35</v>
      </c>
      <c r="AGR665" s="93">
        <f t="shared" si="858"/>
        <v>2288930</v>
      </c>
      <c r="AGS665" s="93">
        <f t="shared" si="859"/>
        <v>2383290</v>
      </c>
      <c r="AGT665" s="93">
        <f t="shared" si="860"/>
        <v>2482410</v>
      </c>
      <c r="AGU665" s="93">
        <f t="shared" si="861"/>
        <v>1724754.85</v>
      </c>
      <c r="AGV665" s="93">
        <f t="shared" si="862"/>
        <v>1759089.85</v>
      </c>
      <c r="AGW665" s="93">
        <f t="shared" si="863"/>
        <v>1792304.85</v>
      </c>
      <c r="AGX665" s="93">
        <f t="shared" si="864"/>
        <v>64033.33</v>
      </c>
      <c r="AGY665" s="93">
        <f t="shared" si="865"/>
        <v>66451.520000000004</v>
      </c>
      <c r="AGZ665" s="93">
        <f t="shared" si="866"/>
        <v>68978.789999999994</v>
      </c>
      <c r="AHA665" s="93">
        <f t="shared" si="867"/>
        <v>37728.699999999997</v>
      </c>
      <c r="AHB665" s="93">
        <f t="shared" si="868"/>
        <v>37133.08</v>
      </c>
      <c r="AHC665" s="93">
        <f t="shared" si="869"/>
        <v>38433.25</v>
      </c>
      <c r="AHD665" s="93">
        <f t="shared" si="870"/>
        <v>2241166.5499999998</v>
      </c>
      <c r="AHE665" s="93">
        <f t="shared" si="244"/>
        <v>2325803.2000000002</v>
      </c>
      <c r="AHF665" s="93">
        <f t="shared" si="244"/>
        <v>2414257.65</v>
      </c>
      <c r="AHG665" s="93">
        <f t="shared" si="871"/>
        <v>1320504.5</v>
      </c>
      <c r="AHH665" s="93">
        <f t="shared" si="245"/>
        <v>1299657.8</v>
      </c>
      <c r="AHI665" s="93">
        <f t="shared" si="245"/>
        <v>1345163.75</v>
      </c>
      <c r="AHJ665" s="447"/>
      <c r="AHK665" s="447"/>
      <c r="AHL665" s="447"/>
      <c r="AHM665" s="93">
        <f t="shared" si="872"/>
        <v>0</v>
      </c>
      <c r="AHN665" s="93">
        <f t="shared" si="873"/>
        <v>0</v>
      </c>
      <c r="AHO665" s="93">
        <f t="shared" si="874"/>
        <v>0</v>
      </c>
      <c r="AHP665" s="93">
        <f t="shared" si="875"/>
        <v>0</v>
      </c>
      <c r="AHQ665" s="93">
        <f t="shared" si="876"/>
        <v>0</v>
      </c>
      <c r="AHR665" s="93">
        <f t="shared" si="877"/>
        <v>0</v>
      </c>
      <c r="AHS665" s="93">
        <f t="shared" si="878"/>
        <v>62059.83</v>
      </c>
      <c r="AHT665" s="93">
        <f t="shared" si="879"/>
        <v>64609.05</v>
      </c>
      <c r="AHU665" s="93">
        <f t="shared" si="880"/>
        <v>67252.399999999994</v>
      </c>
      <c r="AHV665" s="93">
        <f t="shared" si="881"/>
        <v>22476.23</v>
      </c>
      <c r="AHW665" s="93">
        <f t="shared" si="882"/>
        <v>22681.8</v>
      </c>
      <c r="AHX665" s="93">
        <f t="shared" si="883"/>
        <v>23448.17</v>
      </c>
      <c r="AHY665" s="93">
        <f t="shared" si="884"/>
        <v>0</v>
      </c>
      <c r="AHZ665" s="93">
        <f t="shared" si="246"/>
        <v>0</v>
      </c>
      <c r="AIA665" s="93">
        <f t="shared" si="246"/>
        <v>0</v>
      </c>
      <c r="AIB665" s="93">
        <f t="shared" si="885"/>
        <v>0</v>
      </c>
      <c r="AIC665" s="93">
        <f t="shared" si="247"/>
        <v>0</v>
      </c>
      <c r="AID665" s="93">
        <f t="shared" si="247"/>
        <v>0</v>
      </c>
      <c r="AIE665" s="95"/>
      <c r="AIF665" s="95"/>
      <c r="AIG665" s="95"/>
      <c r="AIH665" s="93">
        <f t="shared" si="886"/>
        <v>0</v>
      </c>
      <c r="AII665" s="93">
        <f t="shared" si="887"/>
        <v>0</v>
      </c>
      <c r="AIJ665" s="93">
        <f t="shared" si="888"/>
        <v>0</v>
      </c>
      <c r="AIK665" s="93">
        <f t="shared" si="889"/>
        <v>0</v>
      </c>
      <c r="AIL665" s="93">
        <f t="shared" si="890"/>
        <v>0</v>
      </c>
      <c r="AIM665" s="93">
        <f t="shared" si="891"/>
        <v>0</v>
      </c>
      <c r="AIN665" s="93">
        <f t="shared" si="892"/>
        <v>0</v>
      </c>
      <c r="AIO665" s="93">
        <f t="shared" si="893"/>
        <v>0</v>
      </c>
      <c r="AIP665" s="93">
        <f t="shared" si="894"/>
        <v>0</v>
      </c>
      <c r="AIQ665" s="93">
        <f t="shared" si="895"/>
        <v>0</v>
      </c>
      <c r="AIR665" s="93">
        <f t="shared" si="896"/>
        <v>0</v>
      </c>
      <c r="AIS665" s="93">
        <f t="shared" si="897"/>
        <v>0</v>
      </c>
      <c r="AIT665" s="93">
        <f t="shared" si="898"/>
        <v>0</v>
      </c>
      <c r="AIU665" s="93">
        <f t="shared" si="248"/>
        <v>0</v>
      </c>
      <c r="AIV665" s="93">
        <f t="shared" si="248"/>
        <v>0</v>
      </c>
      <c r="AIW665" s="93">
        <f t="shared" si="899"/>
        <v>0</v>
      </c>
      <c r="AIX665" s="93">
        <f t="shared" si="249"/>
        <v>0</v>
      </c>
      <c r="AIY665" s="93">
        <f t="shared" si="249"/>
        <v>0</v>
      </c>
      <c r="AIZ665" s="447"/>
      <c r="AJA665" s="447"/>
      <c r="AJB665" s="447"/>
      <c r="AJC665" s="93">
        <f t="shared" si="900"/>
        <v>0</v>
      </c>
      <c r="AJD665" s="93">
        <f t="shared" si="901"/>
        <v>0</v>
      </c>
      <c r="AJE665" s="93">
        <f t="shared" si="902"/>
        <v>0</v>
      </c>
      <c r="AJF665" s="93">
        <f t="shared" si="903"/>
        <v>0</v>
      </c>
      <c r="AJG665" s="93">
        <f t="shared" si="904"/>
        <v>0</v>
      </c>
      <c r="AJH665" s="93">
        <f t="shared" si="905"/>
        <v>0</v>
      </c>
      <c r="AJI665" s="93">
        <f t="shared" si="906"/>
        <v>61799.24</v>
      </c>
      <c r="AJJ665" s="93">
        <f t="shared" si="907"/>
        <v>63753.13</v>
      </c>
      <c r="AJK665" s="93">
        <f t="shared" si="908"/>
        <v>65821.740000000005</v>
      </c>
      <c r="AJL665" s="93">
        <f t="shared" si="909"/>
        <v>21581.39</v>
      </c>
      <c r="AJM665" s="93">
        <f t="shared" si="910"/>
        <v>21483.58</v>
      </c>
      <c r="AJN665" s="93">
        <f t="shared" si="911"/>
        <v>22260.3</v>
      </c>
      <c r="AJO665" s="93">
        <f t="shared" si="912"/>
        <v>0</v>
      </c>
      <c r="AJP665" s="93">
        <f t="shared" si="250"/>
        <v>0</v>
      </c>
      <c r="AJQ665" s="93">
        <f t="shared" si="250"/>
        <v>0</v>
      </c>
      <c r="AJR665" s="93">
        <f t="shared" si="913"/>
        <v>0</v>
      </c>
      <c r="AJS665" s="93">
        <f t="shared" si="251"/>
        <v>0</v>
      </c>
      <c r="AJT665" s="93">
        <f t="shared" si="251"/>
        <v>0</v>
      </c>
      <c r="AJU665" s="447"/>
      <c r="AJV665" s="447"/>
      <c r="AJW665" s="447"/>
      <c r="AJX665" s="93">
        <f t="shared" si="914"/>
        <v>0</v>
      </c>
      <c r="AJY665" s="93">
        <f t="shared" si="915"/>
        <v>0</v>
      </c>
      <c r="AJZ665" s="93">
        <f t="shared" si="916"/>
        <v>0</v>
      </c>
      <c r="AKA665" s="93">
        <f t="shared" si="917"/>
        <v>0</v>
      </c>
      <c r="AKB665" s="93">
        <f t="shared" si="918"/>
        <v>0</v>
      </c>
      <c r="AKC665" s="93">
        <f t="shared" si="919"/>
        <v>0</v>
      </c>
      <c r="AKD665" s="93">
        <f t="shared" si="920"/>
        <v>62710.51</v>
      </c>
      <c r="AKE665" s="93">
        <f t="shared" si="921"/>
        <v>65079.4</v>
      </c>
      <c r="AKF665" s="93">
        <f t="shared" si="922"/>
        <v>67552.53</v>
      </c>
      <c r="AKG665" s="93">
        <f t="shared" si="923"/>
        <v>21884.35</v>
      </c>
      <c r="AKH665" s="93">
        <f t="shared" si="924"/>
        <v>21469.88</v>
      </c>
      <c r="AKI665" s="93">
        <f t="shared" si="925"/>
        <v>22265.75</v>
      </c>
      <c r="AKJ665" s="93">
        <f t="shared" si="926"/>
        <v>0</v>
      </c>
      <c r="AKK665" s="93">
        <f t="shared" si="252"/>
        <v>0</v>
      </c>
      <c r="AKL665" s="93">
        <f t="shared" si="252"/>
        <v>0</v>
      </c>
      <c r="AKM665" s="93">
        <f t="shared" si="927"/>
        <v>0</v>
      </c>
      <c r="AKN665" s="93">
        <f t="shared" si="253"/>
        <v>0</v>
      </c>
      <c r="AKO665" s="93">
        <f t="shared" si="253"/>
        <v>0</v>
      </c>
      <c r="AKP665" s="447">
        <v>25</v>
      </c>
      <c r="AKQ665" s="447">
        <v>25</v>
      </c>
      <c r="AKR665" s="447">
        <v>25</v>
      </c>
      <c r="AKS665" s="93">
        <f t="shared" si="928"/>
        <v>1634950</v>
      </c>
      <c r="AKT665" s="93">
        <f t="shared" si="929"/>
        <v>1702350</v>
      </c>
      <c r="AKU665" s="93">
        <f t="shared" si="930"/>
        <v>1773150</v>
      </c>
      <c r="AKV665" s="93">
        <f t="shared" si="931"/>
        <v>1231967.75</v>
      </c>
      <c r="AKW665" s="93">
        <f t="shared" si="932"/>
        <v>1256492.75</v>
      </c>
      <c r="AKX665" s="93">
        <f t="shared" si="933"/>
        <v>1280217.75</v>
      </c>
      <c r="AKY665" s="93">
        <f t="shared" si="934"/>
        <v>62330.1</v>
      </c>
      <c r="AKZ665" s="93">
        <f t="shared" si="935"/>
        <v>64568.76</v>
      </c>
      <c r="ALA665" s="93">
        <f t="shared" si="936"/>
        <v>66912.710000000006</v>
      </c>
      <c r="ALB665" s="93">
        <f t="shared" si="937"/>
        <v>22784.65</v>
      </c>
      <c r="ALC665" s="93">
        <f t="shared" si="938"/>
        <v>22693.29</v>
      </c>
      <c r="ALD665" s="93">
        <f t="shared" si="939"/>
        <v>23484.11</v>
      </c>
      <c r="ALE665" s="93">
        <f t="shared" si="940"/>
        <v>1558252.5</v>
      </c>
      <c r="ALF665" s="93">
        <f t="shared" si="254"/>
        <v>1614219</v>
      </c>
      <c r="ALG665" s="93">
        <f t="shared" si="254"/>
        <v>1672817.75</v>
      </c>
      <c r="ALH665" s="93">
        <f t="shared" si="941"/>
        <v>569616.25</v>
      </c>
      <c r="ALI665" s="93">
        <f t="shared" si="255"/>
        <v>567332.25</v>
      </c>
      <c r="ALJ665" s="93">
        <f t="shared" si="255"/>
        <v>587102.75</v>
      </c>
      <c r="ALK665" s="447"/>
      <c r="ALL665" s="447"/>
      <c r="ALM665" s="447"/>
      <c r="ALN665" s="93">
        <f t="shared" si="942"/>
        <v>0</v>
      </c>
      <c r="ALO665" s="93">
        <f t="shared" si="943"/>
        <v>0</v>
      </c>
      <c r="ALP665" s="93">
        <f t="shared" si="944"/>
        <v>0</v>
      </c>
      <c r="ALQ665" s="93">
        <f t="shared" si="945"/>
        <v>0</v>
      </c>
      <c r="ALR665" s="93">
        <f t="shared" si="946"/>
        <v>0</v>
      </c>
      <c r="ALS665" s="93">
        <f t="shared" si="947"/>
        <v>0</v>
      </c>
      <c r="ALT665" s="93">
        <f t="shared" si="948"/>
        <v>63788</v>
      </c>
      <c r="ALU665" s="93">
        <f t="shared" si="949"/>
        <v>66748.240000000005</v>
      </c>
      <c r="ALV665" s="93">
        <f t="shared" si="950"/>
        <v>69792.78</v>
      </c>
      <c r="ALW665" s="93">
        <f t="shared" si="951"/>
        <v>28218.15</v>
      </c>
      <c r="ALX665" s="93">
        <f t="shared" si="952"/>
        <v>28358.15</v>
      </c>
      <c r="ALY665" s="93">
        <f t="shared" si="953"/>
        <v>29277.5</v>
      </c>
      <c r="ALZ665" s="93">
        <f t="shared" si="954"/>
        <v>0</v>
      </c>
      <c r="AMA665" s="93">
        <f t="shared" si="256"/>
        <v>0</v>
      </c>
      <c r="AMB665" s="93">
        <f t="shared" si="256"/>
        <v>0</v>
      </c>
      <c r="AMC665" s="93">
        <f t="shared" si="955"/>
        <v>0</v>
      </c>
      <c r="AMD665" s="93">
        <f t="shared" si="257"/>
        <v>0</v>
      </c>
      <c r="AME665" s="93">
        <f t="shared" si="257"/>
        <v>0</v>
      </c>
      <c r="AMF665" s="447"/>
      <c r="AMG665" s="447"/>
      <c r="AMH665" s="447"/>
      <c r="AMI665" s="93">
        <f t="shared" si="956"/>
        <v>0</v>
      </c>
      <c r="AMJ665" s="93">
        <f t="shared" si="957"/>
        <v>0</v>
      </c>
      <c r="AMK665" s="93">
        <f t="shared" si="958"/>
        <v>0</v>
      </c>
      <c r="AML665" s="93">
        <f t="shared" si="959"/>
        <v>0</v>
      </c>
      <c r="AMM665" s="93">
        <f t="shared" si="960"/>
        <v>0</v>
      </c>
      <c r="AMN665" s="93">
        <f t="shared" si="961"/>
        <v>0</v>
      </c>
      <c r="AMO665" s="93">
        <f t="shared" si="962"/>
        <v>59461.65</v>
      </c>
      <c r="AMP665" s="93">
        <f t="shared" si="963"/>
        <v>61948.29</v>
      </c>
      <c r="AMQ665" s="93">
        <f t="shared" si="964"/>
        <v>64524.34</v>
      </c>
      <c r="AMR665" s="93">
        <f t="shared" si="965"/>
        <v>20332.45</v>
      </c>
      <c r="AMS665" s="93">
        <f t="shared" si="966"/>
        <v>20789.64</v>
      </c>
      <c r="AMT665" s="93">
        <f t="shared" si="967"/>
        <v>21469.040000000001</v>
      </c>
      <c r="AMU665" s="93">
        <f t="shared" si="968"/>
        <v>0</v>
      </c>
      <c r="AMV665" s="93">
        <f t="shared" si="258"/>
        <v>0</v>
      </c>
      <c r="AMW665" s="93">
        <f t="shared" si="258"/>
        <v>0</v>
      </c>
      <c r="AMX665" s="93">
        <f t="shared" si="969"/>
        <v>0</v>
      </c>
      <c r="AMY665" s="93">
        <f t="shared" si="259"/>
        <v>0</v>
      </c>
      <c r="AMZ665" s="93">
        <f t="shared" si="259"/>
        <v>0</v>
      </c>
      <c r="ANA665" s="447"/>
      <c r="ANB665" s="447"/>
      <c r="ANC665" s="447"/>
      <c r="AND665" s="93">
        <f t="shared" si="970"/>
        <v>0</v>
      </c>
      <c r="ANE665" s="93">
        <f t="shared" si="971"/>
        <v>0</v>
      </c>
      <c r="ANF665" s="93">
        <f t="shared" si="972"/>
        <v>0</v>
      </c>
      <c r="ANG665" s="93">
        <f t="shared" si="973"/>
        <v>0</v>
      </c>
      <c r="ANH665" s="93">
        <f t="shared" si="974"/>
        <v>0</v>
      </c>
      <c r="ANI665" s="93">
        <f t="shared" si="975"/>
        <v>0</v>
      </c>
      <c r="ANJ665" s="93">
        <f t="shared" si="976"/>
        <v>61882.57</v>
      </c>
      <c r="ANK665" s="93">
        <f t="shared" si="977"/>
        <v>64252.46</v>
      </c>
      <c r="ANL665" s="93">
        <f t="shared" si="978"/>
        <v>66722.720000000001</v>
      </c>
      <c r="ANM665" s="93">
        <f t="shared" si="979"/>
        <v>31712.75</v>
      </c>
      <c r="ANN665" s="93">
        <f t="shared" si="980"/>
        <v>31483.96</v>
      </c>
      <c r="ANO665" s="93">
        <f t="shared" si="981"/>
        <v>32681.8</v>
      </c>
      <c r="ANP665" s="93">
        <f t="shared" si="982"/>
        <v>0</v>
      </c>
      <c r="ANQ665" s="93">
        <f t="shared" si="260"/>
        <v>0</v>
      </c>
      <c r="ANR665" s="93">
        <f t="shared" si="260"/>
        <v>0</v>
      </c>
      <c r="ANS665" s="93">
        <f t="shared" si="983"/>
        <v>0</v>
      </c>
      <c r="ANT665" s="93">
        <f t="shared" si="261"/>
        <v>0</v>
      </c>
      <c r="ANU665" s="93">
        <f t="shared" si="261"/>
        <v>0</v>
      </c>
      <c r="ANV665" s="447"/>
      <c r="ANW665" s="447"/>
      <c r="ANX665" s="447"/>
      <c r="ANY665" s="93">
        <f t="shared" si="984"/>
        <v>0</v>
      </c>
      <c r="ANZ665" s="93">
        <f t="shared" si="985"/>
        <v>0</v>
      </c>
      <c r="AOA665" s="93">
        <f t="shared" si="986"/>
        <v>0</v>
      </c>
      <c r="AOB665" s="93">
        <f t="shared" si="987"/>
        <v>0</v>
      </c>
      <c r="AOC665" s="93">
        <f t="shared" si="988"/>
        <v>0</v>
      </c>
      <c r="AOD665" s="93">
        <f t="shared" si="989"/>
        <v>0</v>
      </c>
      <c r="AOE665" s="93">
        <f t="shared" si="990"/>
        <v>60522.32</v>
      </c>
      <c r="AOF665" s="93">
        <f t="shared" si="991"/>
        <v>63137.26</v>
      </c>
      <c r="AOG665" s="93">
        <f t="shared" si="992"/>
        <v>65839.960000000006</v>
      </c>
      <c r="AOH665" s="93">
        <f t="shared" si="993"/>
        <v>21233.18</v>
      </c>
      <c r="AOI665" s="93">
        <f t="shared" si="994"/>
        <v>21223.360000000001</v>
      </c>
      <c r="AOJ665" s="93">
        <f t="shared" si="995"/>
        <v>21928.720000000001</v>
      </c>
      <c r="AOK665" s="93">
        <f t="shared" si="996"/>
        <v>0</v>
      </c>
      <c r="AOL665" s="93">
        <f t="shared" si="262"/>
        <v>0</v>
      </c>
      <c r="AOM665" s="93">
        <f t="shared" si="262"/>
        <v>0</v>
      </c>
      <c r="AON665" s="93">
        <f t="shared" si="997"/>
        <v>0</v>
      </c>
      <c r="AOO665" s="93">
        <f t="shared" si="263"/>
        <v>0</v>
      </c>
      <c r="AOP665" s="93">
        <f t="shared" si="263"/>
        <v>0</v>
      </c>
      <c r="AOQ665" s="447"/>
      <c r="AOR665" s="447"/>
      <c r="AOS665" s="447"/>
      <c r="AOT665" s="93">
        <f t="shared" si="998"/>
        <v>0</v>
      </c>
      <c r="AOU665" s="93">
        <f t="shared" si="999"/>
        <v>0</v>
      </c>
      <c r="AOV665" s="93">
        <f t="shared" si="1000"/>
        <v>0</v>
      </c>
      <c r="AOW665" s="93">
        <f t="shared" si="1001"/>
        <v>0</v>
      </c>
      <c r="AOX665" s="93">
        <f t="shared" si="1002"/>
        <v>0</v>
      </c>
      <c r="AOY665" s="93">
        <f t="shared" si="1003"/>
        <v>0</v>
      </c>
      <c r="AOZ665" s="93">
        <f t="shared" si="1004"/>
        <v>61973.37</v>
      </c>
      <c r="APA665" s="93">
        <f t="shared" si="1005"/>
        <v>64688.41</v>
      </c>
      <c r="APB665" s="93">
        <f t="shared" si="1006"/>
        <v>67491.87</v>
      </c>
      <c r="APC665" s="93">
        <f t="shared" si="1007"/>
        <v>28271.86</v>
      </c>
      <c r="APD665" s="93">
        <f t="shared" si="1008"/>
        <v>27876.38</v>
      </c>
      <c r="APE665" s="93">
        <f t="shared" si="1009"/>
        <v>28758.75</v>
      </c>
      <c r="APF665" s="93">
        <f t="shared" si="1010"/>
        <v>0</v>
      </c>
      <c r="APG665" s="93">
        <f t="shared" si="264"/>
        <v>0</v>
      </c>
      <c r="APH665" s="93">
        <f t="shared" si="264"/>
        <v>0</v>
      </c>
      <c r="API665" s="93">
        <f t="shared" si="1011"/>
        <v>0</v>
      </c>
      <c r="APJ665" s="93">
        <f t="shared" si="265"/>
        <v>0</v>
      </c>
      <c r="APK665" s="93">
        <f t="shared" si="265"/>
        <v>0</v>
      </c>
      <c r="APL665" s="447"/>
      <c r="APM665" s="447"/>
      <c r="APN665" s="447"/>
      <c r="APO665" s="93">
        <f t="shared" si="1012"/>
        <v>0</v>
      </c>
      <c r="APP665" s="93">
        <f t="shared" si="1013"/>
        <v>0</v>
      </c>
      <c r="APQ665" s="93">
        <f t="shared" si="1014"/>
        <v>0</v>
      </c>
      <c r="APR665" s="93">
        <f t="shared" si="1015"/>
        <v>0</v>
      </c>
      <c r="APS665" s="93">
        <f t="shared" si="1016"/>
        <v>0</v>
      </c>
      <c r="APT665" s="93">
        <f t="shared" si="1017"/>
        <v>0</v>
      </c>
      <c r="APU665" s="93">
        <f t="shared" si="1018"/>
        <v>63664.4</v>
      </c>
      <c r="APV665" s="93">
        <f t="shared" si="1019"/>
        <v>66243.55</v>
      </c>
      <c r="APW665" s="93">
        <f t="shared" si="1020"/>
        <v>68922.31</v>
      </c>
      <c r="APX665" s="93">
        <f t="shared" si="1021"/>
        <v>26799.35</v>
      </c>
      <c r="APY665" s="93">
        <f t="shared" si="1022"/>
        <v>25890.06</v>
      </c>
      <c r="APZ665" s="93">
        <f t="shared" si="1023"/>
        <v>26767.200000000001</v>
      </c>
      <c r="AQA665" s="93">
        <f t="shared" si="1024"/>
        <v>0</v>
      </c>
      <c r="AQB665" s="93">
        <f t="shared" si="266"/>
        <v>0</v>
      </c>
      <c r="AQC665" s="93">
        <f t="shared" si="266"/>
        <v>0</v>
      </c>
      <c r="AQD665" s="93">
        <f t="shared" si="1025"/>
        <v>0</v>
      </c>
      <c r="AQE665" s="93">
        <f t="shared" si="267"/>
        <v>0</v>
      </c>
      <c r="AQF665" s="93">
        <f t="shared" si="267"/>
        <v>0</v>
      </c>
      <c r="AQG665" s="447"/>
      <c r="AQH665" s="447"/>
      <c r="AQI665" s="447"/>
      <c r="AQJ665" s="93">
        <f t="shared" si="1026"/>
        <v>0</v>
      </c>
      <c r="AQK665" s="93">
        <f t="shared" si="1027"/>
        <v>0</v>
      </c>
      <c r="AQL665" s="93">
        <f t="shared" si="1028"/>
        <v>0</v>
      </c>
      <c r="AQM665" s="93">
        <f t="shared" si="1029"/>
        <v>0</v>
      </c>
      <c r="AQN665" s="93">
        <f t="shared" si="1030"/>
        <v>0</v>
      </c>
      <c r="AQO665" s="93">
        <f t="shared" si="1031"/>
        <v>0</v>
      </c>
      <c r="AQP665" s="93">
        <f t="shared" si="1032"/>
        <v>58932.72</v>
      </c>
      <c r="AQQ665" s="93">
        <f t="shared" si="1033"/>
        <v>61393.93</v>
      </c>
      <c r="AQR665" s="93">
        <f t="shared" si="1034"/>
        <v>63943.96</v>
      </c>
      <c r="AQS665" s="93">
        <f t="shared" si="1035"/>
        <v>19605.55</v>
      </c>
      <c r="AQT665" s="93">
        <f t="shared" si="1036"/>
        <v>19912.8</v>
      </c>
      <c r="AQU665" s="93">
        <f t="shared" si="1037"/>
        <v>20589.91</v>
      </c>
      <c r="AQV665" s="93">
        <f t="shared" si="1038"/>
        <v>0</v>
      </c>
      <c r="AQW665" s="93">
        <f t="shared" si="268"/>
        <v>0</v>
      </c>
      <c r="AQX665" s="93">
        <f t="shared" si="268"/>
        <v>0</v>
      </c>
      <c r="AQY665" s="93">
        <f t="shared" si="1039"/>
        <v>0</v>
      </c>
      <c r="AQZ665" s="93">
        <f t="shared" si="269"/>
        <v>0</v>
      </c>
      <c r="ARA665" s="93">
        <f t="shared" si="269"/>
        <v>0</v>
      </c>
      <c r="ARB665" s="447"/>
      <c r="ARC665" s="447"/>
      <c r="ARD665" s="447"/>
      <c r="ARE665" s="93">
        <f t="shared" si="1040"/>
        <v>0</v>
      </c>
      <c r="ARF665" s="93">
        <f t="shared" si="1041"/>
        <v>0</v>
      </c>
      <c r="ARG665" s="93">
        <f t="shared" si="1042"/>
        <v>0</v>
      </c>
      <c r="ARH665" s="93">
        <f t="shared" si="1043"/>
        <v>0</v>
      </c>
      <c r="ARI665" s="93">
        <f t="shared" si="1044"/>
        <v>0</v>
      </c>
      <c r="ARJ665" s="93">
        <f t="shared" si="1045"/>
        <v>0</v>
      </c>
      <c r="ARK665" s="93">
        <f t="shared" si="1046"/>
        <v>60283.63</v>
      </c>
      <c r="ARL665" s="93">
        <f t="shared" si="1047"/>
        <v>62101.53</v>
      </c>
      <c r="ARM665" s="93">
        <f t="shared" si="1048"/>
        <v>64034.69</v>
      </c>
      <c r="ARN665" s="93">
        <f t="shared" si="1049"/>
        <v>18788.23</v>
      </c>
      <c r="ARO665" s="93">
        <f t="shared" si="1050"/>
        <v>18818.54</v>
      </c>
      <c r="ARP665" s="93">
        <f t="shared" si="1051"/>
        <v>19444.3</v>
      </c>
      <c r="ARQ665" s="93">
        <f t="shared" si="1052"/>
        <v>0</v>
      </c>
      <c r="ARR665" s="93">
        <f t="shared" si="270"/>
        <v>0</v>
      </c>
      <c r="ARS665" s="93">
        <f t="shared" si="270"/>
        <v>0</v>
      </c>
      <c r="ART665" s="93">
        <f t="shared" si="1053"/>
        <v>0</v>
      </c>
      <c r="ARU665" s="93">
        <f t="shared" si="271"/>
        <v>0</v>
      </c>
      <c r="ARV665" s="93">
        <f t="shared" si="271"/>
        <v>0</v>
      </c>
      <c r="ARW665" s="447"/>
      <c r="ARX665" s="447"/>
      <c r="ARY665" s="447"/>
      <c r="ARZ665" s="93">
        <f t="shared" si="1054"/>
        <v>0</v>
      </c>
      <c r="ASA665" s="93">
        <f t="shared" si="1055"/>
        <v>0</v>
      </c>
      <c r="ASB665" s="93">
        <f t="shared" si="1056"/>
        <v>0</v>
      </c>
      <c r="ASC665" s="93">
        <f t="shared" si="1057"/>
        <v>0</v>
      </c>
      <c r="ASD665" s="93">
        <f t="shared" si="1058"/>
        <v>0</v>
      </c>
      <c r="ASE665" s="93">
        <f t="shared" si="1059"/>
        <v>0</v>
      </c>
      <c r="ASF665" s="93">
        <f t="shared" si="1060"/>
        <v>60312.05</v>
      </c>
      <c r="ASG665" s="93">
        <f t="shared" si="1061"/>
        <v>62385.43</v>
      </c>
      <c r="ASH665" s="93">
        <f t="shared" si="1062"/>
        <v>64565.52</v>
      </c>
      <c r="ASI665" s="93">
        <f t="shared" si="1063"/>
        <v>22253.56</v>
      </c>
      <c r="ASJ665" s="93">
        <f t="shared" si="1064"/>
        <v>22607.27</v>
      </c>
      <c r="ASK665" s="93">
        <f t="shared" si="1065"/>
        <v>23355.53</v>
      </c>
      <c r="ASL665" s="93">
        <f t="shared" si="1066"/>
        <v>0</v>
      </c>
      <c r="ASM665" s="93">
        <f t="shared" si="272"/>
        <v>0</v>
      </c>
      <c r="ASN665" s="93">
        <f t="shared" si="272"/>
        <v>0</v>
      </c>
      <c r="ASO665" s="93">
        <f t="shared" si="1067"/>
        <v>0</v>
      </c>
      <c r="ASP665" s="93">
        <f t="shared" si="273"/>
        <v>0</v>
      </c>
      <c r="ASQ665" s="93">
        <f t="shared" si="273"/>
        <v>0</v>
      </c>
      <c r="ASR665" s="447"/>
      <c r="ASS665" s="447"/>
      <c r="AST665" s="447"/>
      <c r="ASU665" s="93">
        <f t="shared" si="1068"/>
        <v>0</v>
      </c>
      <c r="ASV665" s="93">
        <f t="shared" si="1069"/>
        <v>0</v>
      </c>
      <c r="ASW665" s="93">
        <f t="shared" si="1070"/>
        <v>0</v>
      </c>
      <c r="ASX665" s="93">
        <f t="shared" si="1071"/>
        <v>0</v>
      </c>
      <c r="ASY665" s="93">
        <f t="shared" si="1072"/>
        <v>0</v>
      </c>
      <c r="ASZ665" s="93">
        <f t="shared" si="1073"/>
        <v>0</v>
      </c>
      <c r="ATA665" s="93">
        <f t="shared" si="1074"/>
        <v>59968.34</v>
      </c>
      <c r="ATB665" s="93">
        <f t="shared" si="1075"/>
        <v>62206.42</v>
      </c>
      <c r="ATC665" s="93">
        <f t="shared" si="1076"/>
        <v>64544.72</v>
      </c>
      <c r="ATD665" s="93">
        <f t="shared" si="1077"/>
        <v>19742.48</v>
      </c>
      <c r="ATE665" s="93">
        <f t="shared" si="1078"/>
        <v>19683.54</v>
      </c>
      <c r="ATF665" s="93">
        <f t="shared" si="1079"/>
        <v>20333.990000000002</v>
      </c>
      <c r="ATG665" s="93">
        <f t="shared" si="1080"/>
        <v>0</v>
      </c>
      <c r="ATH665" s="93">
        <f t="shared" si="274"/>
        <v>0</v>
      </c>
      <c r="ATI665" s="93">
        <f t="shared" si="274"/>
        <v>0</v>
      </c>
      <c r="ATJ665" s="93">
        <f t="shared" si="1081"/>
        <v>0</v>
      </c>
      <c r="ATK665" s="93">
        <f t="shared" si="275"/>
        <v>0</v>
      </c>
      <c r="ATL665" s="93">
        <f t="shared" si="275"/>
        <v>0</v>
      </c>
      <c r="ATM665" s="447"/>
      <c r="ATN665" s="447"/>
      <c r="ATO665" s="447"/>
      <c r="ATP665" s="93">
        <f t="shared" si="1082"/>
        <v>0</v>
      </c>
      <c r="ATQ665" s="93">
        <f t="shared" si="1083"/>
        <v>0</v>
      </c>
      <c r="ATR665" s="93">
        <f t="shared" si="1084"/>
        <v>0</v>
      </c>
      <c r="ATS665" s="93">
        <f t="shared" si="1085"/>
        <v>0</v>
      </c>
      <c r="ATT665" s="93">
        <f t="shared" si="1086"/>
        <v>0</v>
      </c>
      <c r="ATU665" s="93">
        <f t="shared" si="1087"/>
        <v>0</v>
      </c>
      <c r="ATV665" s="93">
        <f t="shared" si="1088"/>
        <v>62064.89</v>
      </c>
      <c r="ATW665" s="93">
        <f t="shared" si="1089"/>
        <v>64411.63</v>
      </c>
      <c r="ATX665" s="93">
        <f t="shared" si="1090"/>
        <v>66861.45</v>
      </c>
      <c r="ATY665" s="93">
        <f t="shared" si="1091"/>
        <v>21581.759999999998</v>
      </c>
      <c r="ATZ665" s="93">
        <f t="shared" si="1092"/>
        <v>22054.16</v>
      </c>
      <c r="AUA665" s="93">
        <f t="shared" si="1093"/>
        <v>22819.13</v>
      </c>
      <c r="AUB665" s="93">
        <f t="shared" si="1094"/>
        <v>0</v>
      </c>
      <c r="AUC665" s="93">
        <f t="shared" si="276"/>
        <v>0</v>
      </c>
      <c r="AUD665" s="93">
        <f t="shared" si="276"/>
        <v>0</v>
      </c>
      <c r="AUE665" s="93">
        <f t="shared" si="1095"/>
        <v>0</v>
      </c>
      <c r="AUF665" s="93">
        <f t="shared" si="277"/>
        <v>0</v>
      </c>
      <c r="AUG665" s="93">
        <f t="shared" si="277"/>
        <v>0</v>
      </c>
      <c r="AUH665" s="447"/>
      <c r="AUI665" s="447"/>
      <c r="AUJ665" s="447"/>
      <c r="AUK665" s="93">
        <f t="shared" si="1096"/>
        <v>0</v>
      </c>
      <c r="AUL665" s="93">
        <f t="shared" si="1097"/>
        <v>0</v>
      </c>
      <c r="AUM665" s="93">
        <f t="shared" si="1098"/>
        <v>0</v>
      </c>
      <c r="AUN665" s="93">
        <f t="shared" si="1099"/>
        <v>0</v>
      </c>
      <c r="AUO665" s="93">
        <f t="shared" si="1100"/>
        <v>0</v>
      </c>
      <c r="AUP665" s="93">
        <f t="shared" si="1101"/>
        <v>0</v>
      </c>
      <c r="AUQ665" s="93">
        <f t="shared" si="1102"/>
        <v>60858.27</v>
      </c>
      <c r="AUR665" s="93">
        <f t="shared" si="1103"/>
        <v>63180.31</v>
      </c>
      <c r="AUS665" s="93">
        <f t="shared" si="1104"/>
        <v>65599.72</v>
      </c>
      <c r="AUT665" s="93">
        <f t="shared" si="1105"/>
        <v>23339.95</v>
      </c>
      <c r="AUU665" s="93">
        <f t="shared" si="1106"/>
        <v>23686.87</v>
      </c>
      <c r="AUV665" s="93">
        <f t="shared" si="1107"/>
        <v>24464.37</v>
      </c>
      <c r="AUW665" s="93">
        <f t="shared" si="1108"/>
        <v>0</v>
      </c>
      <c r="AUX665" s="93">
        <f t="shared" si="278"/>
        <v>0</v>
      </c>
      <c r="AUY665" s="93">
        <f t="shared" si="278"/>
        <v>0</v>
      </c>
      <c r="AUZ665" s="93">
        <f t="shared" si="1109"/>
        <v>0</v>
      </c>
      <c r="AVA665" s="93">
        <f t="shared" si="279"/>
        <v>0</v>
      </c>
      <c r="AVB665" s="93">
        <f t="shared" si="279"/>
        <v>0</v>
      </c>
      <c r="AVC665" s="127">
        <f t="shared" si="1110"/>
        <v>163</v>
      </c>
      <c r="AVD665" s="127">
        <f t="shared" si="280"/>
        <v>163</v>
      </c>
      <c r="AVE665" s="127">
        <f t="shared" si="280"/>
        <v>163</v>
      </c>
      <c r="AVF665" s="93">
        <f t="shared" si="280"/>
        <v>10659874</v>
      </c>
      <c r="AVG665" s="93">
        <f t="shared" si="280"/>
        <v>11099322</v>
      </c>
      <c r="AVH665" s="93">
        <f t="shared" si="280"/>
        <v>11560938</v>
      </c>
      <c r="AVI665" s="93">
        <f t="shared" si="280"/>
        <v>8032429.7300000004</v>
      </c>
      <c r="AVJ665" s="93">
        <f t="shared" si="280"/>
        <v>8192332.7300000004</v>
      </c>
      <c r="AVK665" s="93">
        <f t="shared" si="280"/>
        <v>8347019.7300000004</v>
      </c>
      <c r="AVL665" s="93"/>
      <c r="AVM665" s="93"/>
      <c r="AVN665" s="93"/>
      <c r="AVO665" s="93"/>
      <c r="AVP665" s="93"/>
      <c r="AVQ665" s="93"/>
      <c r="AVR665" s="93">
        <f t="shared" si="281"/>
        <v>10203732.119999999</v>
      </c>
      <c r="AVS665" s="93">
        <f t="shared" si="281"/>
        <v>10592930.800000001</v>
      </c>
      <c r="AVT665" s="93">
        <f t="shared" si="281"/>
        <v>10998812.41</v>
      </c>
      <c r="AVU665" s="93">
        <f t="shared" si="281"/>
        <v>4282809.49</v>
      </c>
      <c r="AVV665" s="93">
        <f t="shared" si="281"/>
        <v>4191172.37</v>
      </c>
      <c r="AVW665" s="93">
        <f t="shared" si="281"/>
        <v>4339179.76</v>
      </c>
    </row>
    <row r="666" spans="1:1271" ht="48">
      <c r="A666" s="88" t="s">
        <v>425</v>
      </c>
      <c r="B666" s="88" t="s">
        <v>439</v>
      </c>
      <c r="C666" s="5"/>
      <c r="D666" s="414"/>
      <c r="E666" s="287"/>
      <c r="F666" s="101">
        <f t="shared" ref="F666:H674" si="1111">F20</f>
        <v>170267</v>
      </c>
      <c r="G666" s="101">
        <f t="shared" si="1111"/>
        <v>177339</v>
      </c>
      <c r="H666" s="101">
        <f t="shared" si="1111"/>
        <v>184757</v>
      </c>
      <c r="I666" s="93">
        <f t="shared" si="283"/>
        <v>68097</v>
      </c>
      <c r="J666" s="93">
        <f t="shared" si="283"/>
        <v>69812</v>
      </c>
      <c r="K666" s="93">
        <f t="shared" si="283"/>
        <v>71472</v>
      </c>
      <c r="L666" s="447"/>
      <c r="M666" s="447"/>
      <c r="N666" s="447"/>
      <c r="O666" s="93">
        <f t="shared" si="284"/>
        <v>0</v>
      </c>
      <c r="P666" s="93">
        <f t="shared" si="285"/>
        <v>0</v>
      </c>
      <c r="Q666" s="93">
        <f t="shared" si="286"/>
        <v>0</v>
      </c>
      <c r="R666" s="93">
        <f t="shared" si="287"/>
        <v>0</v>
      </c>
      <c r="S666" s="93">
        <f t="shared" si="288"/>
        <v>0</v>
      </c>
      <c r="T666" s="93">
        <f t="shared" si="289"/>
        <v>0</v>
      </c>
      <c r="U666" s="93">
        <f t="shared" si="290"/>
        <v>168245.58</v>
      </c>
      <c r="V666" s="93">
        <f t="shared" si="291"/>
        <v>175341.21</v>
      </c>
      <c r="W666" s="93">
        <f t="shared" si="292"/>
        <v>182688.21</v>
      </c>
      <c r="X666" s="93">
        <f t="shared" si="293"/>
        <v>32395.38</v>
      </c>
      <c r="Y666" s="93">
        <f t="shared" si="294"/>
        <v>31228.95</v>
      </c>
      <c r="Z666" s="93">
        <f t="shared" si="295"/>
        <v>32401.21</v>
      </c>
      <c r="AA666" s="93">
        <f t="shared" si="296"/>
        <v>0</v>
      </c>
      <c r="AB666" s="93">
        <f t="shared" si="162"/>
        <v>0</v>
      </c>
      <c r="AC666" s="93">
        <f t="shared" si="162"/>
        <v>0</v>
      </c>
      <c r="AD666" s="93">
        <f t="shared" si="297"/>
        <v>0</v>
      </c>
      <c r="AE666" s="93">
        <f t="shared" si="163"/>
        <v>0</v>
      </c>
      <c r="AF666" s="93">
        <f t="shared" si="163"/>
        <v>0</v>
      </c>
      <c r="AG666" s="447"/>
      <c r="AH666" s="447"/>
      <c r="AI666" s="447"/>
      <c r="AJ666" s="93">
        <f t="shared" si="298"/>
        <v>0</v>
      </c>
      <c r="AK666" s="93">
        <f t="shared" si="299"/>
        <v>0</v>
      </c>
      <c r="AL666" s="93">
        <f t="shared" si="300"/>
        <v>0</v>
      </c>
      <c r="AM666" s="93">
        <f t="shared" si="301"/>
        <v>0</v>
      </c>
      <c r="AN666" s="93">
        <f t="shared" si="302"/>
        <v>0</v>
      </c>
      <c r="AO666" s="93">
        <f t="shared" si="303"/>
        <v>0</v>
      </c>
      <c r="AP666" s="93">
        <f t="shared" si="304"/>
        <v>157613.15</v>
      </c>
      <c r="AQ666" s="93">
        <f t="shared" si="305"/>
        <v>164147.64000000001</v>
      </c>
      <c r="AR666" s="93">
        <f t="shared" si="306"/>
        <v>170915.92</v>
      </c>
      <c r="AS666" s="93">
        <f t="shared" si="307"/>
        <v>29002.48</v>
      </c>
      <c r="AT666" s="93">
        <f t="shared" si="308"/>
        <v>27731.77</v>
      </c>
      <c r="AU666" s="93">
        <f t="shared" si="309"/>
        <v>28832.720000000001</v>
      </c>
      <c r="AV666" s="93">
        <f t="shared" si="310"/>
        <v>0</v>
      </c>
      <c r="AW666" s="93">
        <f t="shared" si="164"/>
        <v>0</v>
      </c>
      <c r="AX666" s="93">
        <f t="shared" si="164"/>
        <v>0</v>
      </c>
      <c r="AY666" s="93">
        <f t="shared" si="311"/>
        <v>0</v>
      </c>
      <c r="AZ666" s="93">
        <f t="shared" si="165"/>
        <v>0</v>
      </c>
      <c r="BA666" s="93">
        <f t="shared" si="165"/>
        <v>0</v>
      </c>
      <c r="BB666" s="447"/>
      <c r="BC666" s="447"/>
      <c r="BD666" s="447"/>
      <c r="BE666" s="93">
        <f t="shared" si="312"/>
        <v>0</v>
      </c>
      <c r="BF666" s="93">
        <f t="shared" si="313"/>
        <v>0</v>
      </c>
      <c r="BG666" s="93">
        <f t="shared" si="314"/>
        <v>0</v>
      </c>
      <c r="BH666" s="93">
        <f t="shared" si="315"/>
        <v>0</v>
      </c>
      <c r="BI666" s="93">
        <f t="shared" si="316"/>
        <v>0</v>
      </c>
      <c r="BJ666" s="93">
        <f t="shared" si="317"/>
        <v>0</v>
      </c>
      <c r="BK666" s="93">
        <f t="shared" si="318"/>
        <v>168440.42</v>
      </c>
      <c r="BL666" s="93">
        <f t="shared" si="319"/>
        <v>176196.48000000001</v>
      </c>
      <c r="BM666" s="93">
        <f t="shared" si="320"/>
        <v>184176.26</v>
      </c>
      <c r="BN666" s="93">
        <f t="shared" si="321"/>
        <v>28285.16</v>
      </c>
      <c r="BO666" s="93">
        <f t="shared" si="322"/>
        <v>27720.35</v>
      </c>
      <c r="BP666" s="93">
        <f t="shared" si="323"/>
        <v>28864.73</v>
      </c>
      <c r="BQ666" s="93">
        <f t="shared" si="324"/>
        <v>0</v>
      </c>
      <c r="BR666" s="93">
        <f t="shared" si="166"/>
        <v>0</v>
      </c>
      <c r="BS666" s="93">
        <f t="shared" si="166"/>
        <v>0</v>
      </c>
      <c r="BT666" s="93">
        <f t="shared" si="325"/>
        <v>0</v>
      </c>
      <c r="BU666" s="93">
        <f t="shared" si="167"/>
        <v>0</v>
      </c>
      <c r="BV666" s="93">
        <f t="shared" si="167"/>
        <v>0</v>
      </c>
      <c r="BW666" s="447"/>
      <c r="BX666" s="447"/>
      <c r="BY666" s="447"/>
      <c r="BZ666" s="93">
        <f t="shared" si="326"/>
        <v>0</v>
      </c>
      <c r="CA666" s="93">
        <f t="shared" si="327"/>
        <v>0</v>
      </c>
      <c r="CB666" s="93">
        <f t="shared" si="328"/>
        <v>0</v>
      </c>
      <c r="CC666" s="93">
        <f t="shared" si="329"/>
        <v>0</v>
      </c>
      <c r="CD666" s="93">
        <f t="shared" si="330"/>
        <v>0</v>
      </c>
      <c r="CE666" s="93">
        <f t="shared" si="331"/>
        <v>0</v>
      </c>
      <c r="CF666" s="93">
        <f t="shared" si="332"/>
        <v>161542.53</v>
      </c>
      <c r="CG666" s="93">
        <f t="shared" si="333"/>
        <v>170562.23</v>
      </c>
      <c r="CH666" s="93">
        <f t="shared" si="334"/>
        <v>179724.75</v>
      </c>
      <c r="CI666" s="93">
        <f t="shared" si="335"/>
        <v>34810.800000000003</v>
      </c>
      <c r="CJ666" s="93">
        <f t="shared" si="336"/>
        <v>34781.74</v>
      </c>
      <c r="CK666" s="93">
        <f t="shared" si="337"/>
        <v>35929.18</v>
      </c>
      <c r="CL666" s="93">
        <f t="shared" si="338"/>
        <v>0</v>
      </c>
      <c r="CM666" s="93">
        <f t="shared" si="168"/>
        <v>0</v>
      </c>
      <c r="CN666" s="93">
        <f t="shared" si="168"/>
        <v>0</v>
      </c>
      <c r="CO666" s="93">
        <f t="shared" si="339"/>
        <v>0</v>
      </c>
      <c r="CP666" s="93">
        <f t="shared" si="169"/>
        <v>0</v>
      </c>
      <c r="CQ666" s="93">
        <f t="shared" si="169"/>
        <v>0</v>
      </c>
      <c r="CR666" s="447"/>
      <c r="CS666" s="447"/>
      <c r="CT666" s="447"/>
      <c r="CU666" s="93">
        <f t="shared" si="340"/>
        <v>0</v>
      </c>
      <c r="CV666" s="93">
        <f t="shared" si="341"/>
        <v>0</v>
      </c>
      <c r="CW666" s="93">
        <f t="shared" si="342"/>
        <v>0</v>
      </c>
      <c r="CX666" s="93">
        <f t="shared" si="343"/>
        <v>0</v>
      </c>
      <c r="CY666" s="93">
        <f t="shared" si="344"/>
        <v>0</v>
      </c>
      <c r="CZ666" s="93">
        <f t="shared" si="345"/>
        <v>0</v>
      </c>
      <c r="DA666" s="93">
        <f t="shared" si="346"/>
        <v>165994.95000000001</v>
      </c>
      <c r="DB666" s="93">
        <f t="shared" si="347"/>
        <v>171999.11</v>
      </c>
      <c r="DC666" s="93">
        <f t="shared" si="348"/>
        <v>178280.76</v>
      </c>
      <c r="DD666" s="93">
        <f t="shared" si="349"/>
        <v>36908.44</v>
      </c>
      <c r="DE666" s="93">
        <f t="shared" si="350"/>
        <v>37053.08</v>
      </c>
      <c r="DF666" s="93">
        <f t="shared" si="351"/>
        <v>38526.46</v>
      </c>
      <c r="DG666" s="93">
        <f t="shared" si="352"/>
        <v>0</v>
      </c>
      <c r="DH666" s="93">
        <f t="shared" si="170"/>
        <v>0</v>
      </c>
      <c r="DI666" s="93">
        <f t="shared" si="170"/>
        <v>0</v>
      </c>
      <c r="DJ666" s="93">
        <f t="shared" si="353"/>
        <v>0</v>
      </c>
      <c r="DK666" s="93">
        <f t="shared" si="171"/>
        <v>0</v>
      </c>
      <c r="DL666" s="93">
        <f t="shared" si="171"/>
        <v>0</v>
      </c>
      <c r="DM666" s="447"/>
      <c r="DN666" s="447"/>
      <c r="DO666" s="447"/>
      <c r="DP666" s="93">
        <f t="shared" si="354"/>
        <v>0</v>
      </c>
      <c r="DQ666" s="93">
        <f t="shared" si="355"/>
        <v>0</v>
      </c>
      <c r="DR666" s="93">
        <f t="shared" si="356"/>
        <v>0</v>
      </c>
      <c r="DS666" s="93">
        <f t="shared" si="357"/>
        <v>0</v>
      </c>
      <c r="DT666" s="93">
        <f t="shared" si="358"/>
        <v>0</v>
      </c>
      <c r="DU666" s="93">
        <f t="shared" si="359"/>
        <v>0</v>
      </c>
      <c r="DV666" s="93">
        <f t="shared" si="360"/>
        <v>168346.87</v>
      </c>
      <c r="DW666" s="93">
        <f t="shared" si="361"/>
        <v>175494.62</v>
      </c>
      <c r="DX666" s="93">
        <f t="shared" si="362"/>
        <v>182886.73</v>
      </c>
      <c r="DY666" s="93">
        <f t="shared" si="363"/>
        <v>38625.29</v>
      </c>
      <c r="DZ666" s="93">
        <f t="shared" si="364"/>
        <v>37008.5</v>
      </c>
      <c r="EA666" s="93">
        <f t="shared" si="365"/>
        <v>38596.53</v>
      </c>
      <c r="EB666" s="93">
        <f t="shared" si="366"/>
        <v>0</v>
      </c>
      <c r="EC666" s="93">
        <f t="shared" si="172"/>
        <v>0</v>
      </c>
      <c r="ED666" s="93">
        <f t="shared" si="172"/>
        <v>0</v>
      </c>
      <c r="EE666" s="93">
        <f t="shared" si="367"/>
        <v>0</v>
      </c>
      <c r="EF666" s="93">
        <f t="shared" si="173"/>
        <v>0</v>
      </c>
      <c r="EG666" s="93">
        <f t="shared" si="173"/>
        <v>0</v>
      </c>
      <c r="EH666" s="95"/>
      <c r="EI666" s="95"/>
      <c r="EJ666" s="95"/>
      <c r="EK666" s="93">
        <f t="shared" si="368"/>
        <v>0</v>
      </c>
      <c r="EL666" s="93">
        <f t="shared" si="369"/>
        <v>0</v>
      </c>
      <c r="EM666" s="93">
        <f t="shared" si="370"/>
        <v>0</v>
      </c>
      <c r="EN666" s="93">
        <f t="shared" si="371"/>
        <v>0</v>
      </c>
      <c r="EO666" s="93">
        <f t="shared" si="372"/>
        <v>0</v>
      </c>
      <c r="EP666" s="93">
        <f t="shared" si="373"/>
        <v>0</v>
      </c>
      <c r="EQ666" s="93">
        <f t="shared" si="374"/>
        <v>0</v>
      </c>
      <c r="ER666" s="93">
        <f t="shared" si="375"/>
        <v>0</v>
      </c>
      <c r="ES666" s="93">
        <f t="shared" si="376"/>
        <v>0</v>
      </c>
      <c r="ET666" s="93">
        <f t="shared" si="377"/>
        <v>0</v>
      </c>
      <c r="EU666" s="93">
        <f t="shared" si="378"/>
        <v>0</v>
      </c>
      <c r="EV666" s="93">
        <f t="shared" si="379"/>
        <v>0</v>
      </c>
      <c r="EW666" s="93">
        <f t="shared" si="380"/>
        <v>0</v>
      </c>
      <c r="EX666" s="93">
        <f t="shared" si="174"/>
        <v>0</v>
      </c>
      <c r="EY666" s="93">
        <f t="shared" si="174"/>
        <v>0</v>
      </c>
      <c r="EZ666" s="93">
        <f t="shared" si="381"/>
        <v>0</v>
      </c>
      <c r="FA666" s="93">
        <f t="shared" si="175"/>
        <v>0</v>
      </c>
      <c r="FB666" s="93">
        <f t="shared" si="175"/>
        <v>0</v>
      </c>
      <c r="FC666" s="447"/>
      <c r="FD666" s="447"/>
      <c r="FE666" s="447"/>
      <c r="FF666" s="93">
        <f t="shared" si="382"/>
        <v>0</v>
      </c>
      <c r="FG666" s="93">
        <f t="shared" si="383"/>
        <v>0</v>
      </c>
      <c r="FH666" s="93">
        <f t="shared" si="384"/>
        <v>0</v>
      </c>
      <c r="FI666" s="93">
        <f t="shared" si="385"/>
        <v>0</v>
      </c>
      <c r="FJ666" s="93">
        <f t="shared" si="386"/>
        <v>0</v>
      </c>
      <c r="FK666" s="93">
        <f t="shared" si="387"/>
        <v>0</v>
      </c>
      <c r="FL666" s="93">
        <f t="shared" si="388"/>
        <v>153863.49</v>
      </c>
      <c r="FM666" s="93">
        <f t="shared" si="389"/>
        <v>159719.35999999999</v>
      </c>
      <c r="FN666" s="93">
        <f t="shared" si="390"/>
        <v>165819.92000000001</v>
      </c>
      <c r="FO666" s="93">
        <f t="shared" si="391"/>
        <v>31457.119999999999</v>
      </c>
      <c r="FP666" s="93">
        <f t="shared" si="392"/>
        <v>30878.560000000001</v>
      </c>
      <c r="FQ666" s="93">
        <f t="shared" si="393"/>
        <v>32110.15</v>
      </c>
      <c r="FR666" s="93">
        <f t="shared" si="394"/>
        <v>0</v>
      </c>
      <c r="FS666" s="93">
        <f t="shared" si="176"/>
        <v>0</v>
      </c>
      <c r="FT666" s="93">
        <f t="shared" si="176"/>
        <v>0</v>
      </c>
      <c r="FU666" s="93">
        <f t="shared" si="395"/>
        <v>0</v>
      </c>
      <c r="FV666" s="93">
        <f t="shared" si="177"/>
        <v>0</v>
      </c>
      <c r="FW666" s="93">
        <f t="shared" si="177"/>
        <v>0</v>
      </c>
      <c r="FX666" s="95"/>
      <c r="FY666" s="95"/>
      <c r="FZ666" s="95"/>
      <c r="GA666" s="93">
        <f t="shared" si="396"/>
        <v>0</v>
      </c>
      <c r="GB666" s="93">
        <f t="shared" si="397"/>
        <v>0</v>
      </c>
      <c r="GC666" s="93">
        <f t="shared" si="398"/>
        <v>0</v>
      </c>
      <c r="GD666" s="93">
        <f t="shared" si="399"/>
        <v>0</v>
      </c>
      <c r="GE666" s="93">
        <f t="shared" si="400"/>
        <v>0</v>
      </c>
      <c r="GF666" s="93">
        <f t="shared" si="401"/>
        <v>0</v>
      </c>
      <c r="GG666" s="93">
        <f t="shared" si="402"/>
        <v>0</v>
      </c>
      <c r="GH666" s="93">
        <f t="shared" si="403"/>
        <v>0</v>
      </c>
      <c r="GI666" s="93">
        <f t="shared" si="404"/>
        <v>0</v>
      </c>
      <c r="GJ666" s="93">
        <f t="shared" si="405"/>
        <v>0</v>
      </c>
      <c r="GK666" s="93">
        <f t="shared" si="406"/>
        <v>0</v>
      </c>
      <c r="GL666" s="93">
        <f t="shared" si="407"/>
        <v>0</v>
      </c>
      <c r="GM666" s="93">
        <f t="shared" si="408"/>
        <v>0</v>
      </c>
      <c r="GN666" s="93">
        <f t="shared" si="178"/>
        <v>0</v>
      </c>
      <c r="GO666" s="93">
        <f t="shared" si="178"/>
        <v>0</v>
      </c>
      <c r="GP666" s="93">
        <f t="shared" si="409"/>
        <v>0</v>
      </c>
      <c r="GQ666" s="93">
        <f t="shared" si="179"/>
        <v>0</v>
      </c>
      <c r="GR666" s="93">
        <f t="shared" si="179"/>
        <v>0</v>
      </c>
      <c r="GS666" s="447"/>
      <c r="GT666" s="447"/>
      <c r="GU666" s="447"/>
      <c r="GV666" s="93">
        <f t="shared" si="410"/>
        <v>0</v>
      </c>
      <c r="GW666" s="93">
        <f t="shared" si="411"/>
        <v>0</v>
      </c>
      <c r="GX666" s="93">
        <f t="shared" si="412"/>
        <v>0</v>
      </c>
      <c r="GY666" s="93">
        <f t="shared" si="413"/>
        <v>0</v>
      </c>
      <c r="GZ666" s="93">
        <f t="shared" si="414"/>
        <v>0</v>
      </c>
      <c r="HA666" s="93">
        <f t="shared" si="415"/>
        <v>0</v>
      </c>
      <c r="HB666" s="93">
        <f t="shared" si="416"/>
        <v>165059.1</v>
      </c>
      <c r="HC666" s="93">
        <f t="shared" si="417"/>
        <v>170603.41</v>
      </c>
      <c r="HD666" s="93">
        <f t="shared" si="418"/>
        <v>176445.68</v>
      </c>
      <c r="HE666" s="93">
        <f t="shared" si="419"/>
        <v>32583.71</v>
      </c>
      <c r="HF666" s="93">
        <f t="shared" si="420"/>
        <v>31872.01</v>
      </c>
      <c r="HG666" s="93">
        <f t="shared" si="421"/>
        <v>33195.71</v>
      </c>
      <c r="HH666" s="93">
        <f t="shared" si="422"/>
        <v>0</v>
      </c>
      <c r="HI666" s="93">
        <f t="shared" si="180"/>
        <v>0</v>
      </c>
      <c r="HJ666" s="93">
        <f t="shared" si="180"/>
        <v>0</v>
      </c>
      <c r="HK666" s="93">
        <f t="shared" si="423"/>
        <v>0</v>
      </c>
      <c r="HL666" s="93">
        <f t="shared" si="181"/>
        <v>0</v>
      </c>
      <c r="HM666" s="93">
        <f t="shared" si="181"/>
        <v>0</v>
      </c>
      <c r="HN666" s="425"/>
      <c r="HO666" s="425"/>
      <c r="HP666" s="425"/>
      <c r="HQ666" s="93">
        <f t="shared" si="424"/>
        <v>0</v>
      </c>
      <c r="HR666" s="93">
        <f t="shared" si="425"/>
        <v>0</v>
      </c>
      <c r="HS666" s="93">
        <f t="shared" si="426"/>
        <v>0</v>
      </c>
      <c r="HT666" s="93">
        <f t="shared" si="427"/>
        <v>0</v>
      </c>
      <c r="HU666" s="93">
        <f t="shared" si="428"/>
        <v>0</v>
      </c>
      <c r="HV666" s="93">
        <f t="shared" si="429"/>
        <v>0</v>
      </c>
      <c r="HW666" s="93">
        <f t="shared" si="430"/>
        <v>157367.85</v>
      </c>
      <c r="HX666" s="93">
        <f t="shared" si="431"/>
        <v>164564.24</v>
      </c>
      <c r="HY666" s="93">
        <f t="shared" si="432"/>
        <v>171968.32</v>
      </c>
      <c r="HZ666" s="93">
        <f t="shared" si="433"/>
        <v>37845.56</v>
      </c>
      <c r="IA666" s="93">
        <f t="shared" si="434"/>
        <v>37227.440000000002</v>
      </c>
      <c r="IB666" s="93">
        <f t="shared" si="435"/>
        <v>38613.83</v>
      </c>
      <c r="IC666" s="93">
        <f t="shared" si="436"/>
        <v>0</v>
      </c>
      <c r="ID666" s="93">
        <f t="shared" si="182"/>
        <v>0</v>
      </c>
      <c r="IE666" s="93">
        <f t="shared" si="182"/>
        <v>0</v>
      </c>
      <c r="IF666" s="93">
        <f t="shared" si="437"/>
        <v>0</v>
      </c>
      <c r="IG666" s="93">
        <f t="shared" si="183"/>
        <v>0</v>
      </c>
      <c r="IH666" s="93">
        <f t="shared" si="183"/>
        <v>0</v>
      </c>
      <c r="II666" s="447"/>
      <c r="IJ666" s="447"/>
      <c r="IK666" s="447"/>
      <c r="IL666" s="93">
        <f t="shared" si="438"/>
        <v>0</v>
      </c>
      <c r="IM666" s="93">
        <f t="shared" si="439"/>
        <v>0</v>
      </c>
      <c r="IN666" s="93">
        <f t="shared" si="440"/>
        <v>0</v>
      </c>
      <c r="IO666" s="93">
        <f t="shared" si="441"/>
        <v>0</v>
      </c>
      <c r="IP666" s="93">
        <f t="shared" si="442"/>
        <v>0</v>
      </c>
      <c r="IQ666" s="93">
        <f t="shared" si="443"/>
        <v>0</v>
      </c>
      <c r="IR666" s="93">
        <f t="shared" si="444"/>
        <v>166084.18</v>
      </c>
      <c r="IS666" s="93">
        <f t="shared" si="445"/>
        <v>172851.7</v>
      </c>
      <c r="IT666" s="93">
        <f t="shared" si="446"/>
        <v>179871.75</v>
      </c>
      <c r="IU666" s="93">
        <f t="shared" si="447"/>
        <v>34415.89</v>
      </c>
      <c r="IV666" s="93">
        <f t="shared" si="448"/>
        <v>34729.19</v>
      </c>
      <c r="IW666" s="93">
        <f t="shared" si="449"/>
        <v>36092.74</v>
      </c>
      <c r="IX666" s="93">
        <f t="shared" si="450"/>
        <v>0</v>
      </c>
      <c r="IY666" s="93">
        <f t="shared" si="184"/>
        <v>0</v>
      </c>
      <c r="IZ666" s="93">
        <f t="shared" si="184"/>
        <v>0</v>
      </c>
      <c r="JA666" s="93">
        <f t="shared" si="451"/>
        <v>0</v>
      </c>
      <c r="JB666" s="93">
        <f t="shared" si="185"/>
        <v>0</v>
      </c>
      <c r="JC666" s="93">
        <f t="shared" si="185"/>
        <v>0</v>
      </c>
      <c r="JD666" s="447"/>
      <c r="JE666" s="447"/>
      <c r="JF666" s="447"/>
      <c r="JG666" s="93">
        <f t="shared" si="452"/>
        <v>0</v>
      </c>
      <c r="JH666" s="93">
        <f t="shared" si="453"/>
        <v>0</v>
      </c>
      <c r="JI666" s="93">
        <f t="shared" si="454"/>
        <v>0</v>
      </c>
      <c r="JJ666" s="93">
        <f t="shared" si="455"/>
        <v>0</v>
      </c>
      <c r="JK666" s="93">
        <f t="shared" si="456"/>
        <v>0</v>
      </c>
      <c r="JL666" s="93">
        <f t="shared" si="457"/>
        <v>0</v>
      </c>
      <c r="JM666" s="93">
        <f t="shared" si="458"/>
        <v>135701.28</v>
      </c>
      <c r="JN666" s="93">
        <f t="shared" si="459"/>
        <v>140852.59</v>
      </c>
      <c r="JO666" s="93">
        <f t="shared" si="460"/>
        <v>146223.89000000001</v>
      </c>
      <c r="JP666" s="93">
        <f t="shared" si="461"/>
        <v>46218.04</v>
      </c>
      <c r="JQ666" s="93">
        <f t="shared" si="462"/>
        <v>46567.839999999997</v>
      </c>
      <c r="JR666" s="93">
        <f t="shared" si="463"/>
        <v>48345.79</v>
      </c>
      <c r="JS666" s="93">
        <f t="shared" si="464"/>
        <v>0</v>
      </c>
      <c r="JT666" s="93">
        <f t="shared" si="186"/>
        <v>0</v>
      </c>
      <c r="JU666" s="93">
        <f t="shared" si="186"/>
        <v>0</v>
      </c>
      <c r="JV666" s="93">
        <f t="shared" si="465"/>
        <v>0</v>
      </c>
      <c r="JW666" s="93">
        <f t="shared" si="187"/>
        <v>0</v>
      </c>
      <c r="JX666" s="93">
        <f t="shared" si="187"/>
        <v>0</v>
      </c>
      <c r="JY666" s="447"/>
      <c r="JZ666" s="447"/>
      <c r="KA666" s="447"/>
      <c r="KB666" s="93">
        <f t="shared" si="466"/>
        <v>0</v>
      </c>
      <c r="KC666" s="93">
        <f t="shared" si="467"/>
        <v>0</v>
      </c>
      <c r="KD666" s="93">
        <f t="shared" si="468"/>
        <v>0</v>
      </c>
      <c r="KE666" s="93">
        <f t="shared" si="469"/>
        <v>0</v>
      </c>
      <c r="KF666" s="93">
        <f t="shared" si="470"/>
        <v>0</v>
      </c>
      <c r="KG666" s="93">
        <f t="shared" si="471"/>
        <v>0</v>
      </c>
      <c r="KH666" s="93">
        <f t="shared" si="472"/>
        <v>169597.88</v>
      </c>
      <c r="KI666" s="93">
        <f t="shared" si="473"/>
        <v>178557.84</v>
      </c>
      <c r="KJ666" s="93">
        <f t="shared" si="474"/>
        <v>187697.13</v>
      </c>
      <c r="KK666" s="93">
        <f t="shared" si="475"/>
        <v>37023.78</v>
      </c>
      <c r="KL666" s="93">
        <f t="shared" si="476"/>
        <v>37055.51</v>
      </c>
      <c r="KM666" s="93">
        <f t="shared" si="477"/>
        <v>38489.410000000003</v>
      </c>
      <c r="KN666" s="93">
        <f t="shared" si="478"/>
        <v>0</v>
      </c>
      <c r="KO666" s="93">
        <f t="shared" si="188"/>
        <v>0</v>
      </c>
      <c r="KP666" s="93">
        <f t="shared" si="188"/>
        <v>0</v>
      </c>
      <c r="KQ666" s="93">
        <f t="shared" si="479"/>
        <v>0</v>
      </c>
      <c r="KR666" s="93">
        <f t="shared" si="189"/>
        <v>0</v>
      </c>
      <c r="KS666" s="93">
        <f t="shared" si="189"/>
        <v>0</v>
      </c>
      <c r="KT666" s="447"/>
      <c r="KU666" s="447"/>
      <c r="KV666" s="447"/>
      <c r="KW666" s="93">
        <f t="shared" si="480"/>
        <v>0</v>
      </c>
      <c r="KX666" s="93">
        <f t="shared" si="481"/>
        <v>0</v>
      </c>
      <c r="KY666" s="93">
        <f t="shared" si="482"/>
        <v>0</v>
      </c>
      <c r="KZ666" s="93">
        <f t="shared" si="483"/>
        <v>0</v>
      </c>
      <c r="LA666" s="93">
        <f t="shared" si="484"/>
        <v>0</v>
      </c>
      <c r="LB666" s="93">
        <f t="shared" si="485"/>
        <v>0</v>
      </c>
      <c r="LC666" s="93">
        <f t="shared" si="486"/>
        <v>168105.56</v>
      </c>
      <c r="LD666" s="93">
        <f t="shared" si="487"/>
        <v>177008.88</v>
      </c>
      <c r="LE666" s="93">
        <f t="shared" si="488"/>
        <v>186088.39</v>
      </c>
      <c r="LF666" s="93">
        <f t="shared" si="489"/>
        <v>36198.25</v>
      </c>
      <c r="LG666" s="93">
        <f t="shared" si="490"/>
        <v>36095.879999999997</v>
      </c>
      <c r="LH666" s="93">
        <f t="shared" si="491"/>
        <v>37582.559999999998</v>
      </c>
      <c r="LI666" s="93">
        <f t="shared" si="492"/>
        <v>0</v>
      </c>
      <c r="LJ666" s="93">
        <f t="shared" si="190"/>
        <v>0</v>
      </c>
      <c r="LK666" s="93">
        <f t="shared" si="190"/>
        <v>0</v>
      </c>
      <c r="LL666" s="93">
        <f t="shared" si="493"/>
        <v>0</v>
      </c>
      <c r="LM666" s="93">
        <f t="shared" si="191"/>
        <v>0</v>
      </c>
      <c r="LN666" s="93">
        <f t="shared" si="191"/>
        <v>0</v>
      </c>
      <c r="LO666" s="447"/>
      <c r="LP666" s="447"/>
      <c r="LQ666" s="447"/>
      <c r="LR666" s="93">
        <f t="shared" si="494"/>
        <v>0</v>
      </c>
      <c r="LS666" s="93">
        <f t="shared" si="495"/>
        <v>0</v>
      </c>
      <c r="LT666" s="93">
        <f t="shared" si="496"/>
        <v>0</v>
      </c>
      <c r="LU666" s="93">
        <f t="shared" si="497"/>
        <v>0</v>
      </c>
      <c r="LV666" s="93">
        <f t="shared" si="498"/>
        <v>0</v>
      </c>
      <c r="LW666" s="93">
        <f t="shared" si="499"/>
        <v>0</v>
      </c>
      <c r="LX666" s="93">
        <f t="shared" si="500"/>
        <v>162165.41</v>
      </c>
      <c r="LY666" s="93">
        <f t="shared" si="501"/>
        <v>168549.49</v>
      </c>
      <c r="LZ666" s="93">
        <f t="shared" si="502"/>
        <v>175178.23</v>
      </c>
      <c r="MA666" s="93">
        <f t="shared" si="503"/>
        <v>39593.15</v>
      </c>
      <c r="MB666" s="93">
        <f t="shared" si="504"/>
        <v>38576.25</v>
      </c>
      <c r="MC666" s="93">
        <f t="shared" si="505"/>
        <v>40192.54</v>
      </c>
      <c r="MD666" s="93">
        <f t="shared" si="506"/>
        <v>0</v>
      </c>
      <c r="ME666" s="93">
        <f t="shared" si="192"/>
        <v>0</v>
      </c>
      <c r="MF666" s="93">
        <f t="shared" si="192"/>
        <v>0</v>
      </c>
      <c r="MG666" s="93">
        <f t="shared" si="507"/>
        <v>0</v>
      </c>
      <c r="MH666" s="93">
        <f t="shared" si="193"/>
        <v>0</v>
      </c>
      <c r="MI666" s="93">
        <f t="shared" si="193"/>
        <v>0</v>
      </c>
      <c r="MJ666" s="447"/>
      <c r="MK666" s="447"/>
      <c r="ML666" s="447"/>
      <c r="MM666" s="93">
        <f t="shared" si="508"/>
        <v>0</v>
      </c>
      <c r="MN666" s="93">
        <f t="shared" si="509"/>
        <v>0</v>
      </c>
      <c r="MO666" s="93">
        <f t="shared" si="510"/>
        <v>0</v>
      </c>
      <c r="MP666" s="93">
        <f t="shared" si="511"/>
        <v>0</v>
      </c>
      <c r="MQ666" s="93">
        <f t="shared" si="512"/>
        <v>0</v>
      </c>
      <c r="MR666" s="93">
        <f t="shared" si="513"/>
        <v>0</v>
      </c>
      <c r="MS666" s="93">
        <f t="shared" si="514"/>
        <v>162455.45000000001</v>
      </c>
      <c r="MT666" s="93">
        <f t="shared" si="515"/>
        <v>168921.77</v>
      </c>
      <c r="MU666" s="93">
        <f t="shared" si="516"/>
        <v>175634.83</v>
      </c>
      <c r="MV666" s="93">
        <f t="shared" si="517"/>
        <v>40941.379999999997</v>
      </c>
      <c r="MW666" s="93">
        <f t="shared" si="518"/>
        <v>41986.53</v>
      </c>
      <c r="MX666" s="93">
        <f t="shared" si="519"/>
        <v>43621.41</v>
      </c>
      <c r="MY666" s="93">
        <f t="shared" si="520"/>
        <v>0</v>
      </c>
      <c r="MZ666" s="93">
        <f t="shared" si="194"/>
        <v>0</v>
      </c>
      <c r="NA666" s="93">
        <f t="shared" si="194"/>
        <v>0</v>
      </c>
      <c r="NB666" s="93">
        <f t="shared" si="521"/>
        <v>0</v>
      </c>
      <c r="NC666" s="93">
        <f t="shared" si="195"/>
        <v>0</v>
      </c>
      <c r="ND666" s="93">
        <f t="shared" si="195"/>
        <v>0</v>
      </c>
      <c r="NE666" s="447"/>
      <c r="NF666" s="447"/>
      <c r="NG666" s="447"/>
      <c r="NH666" s="93">
        <f t="shared" si="522"/>
        <v>0</v>
      </c>
      <c r="NI666" s="93">
        <f t="shared" si="523"/>
        <v>0</v>
      </c>
      <c r="NJ666" s="93">
        <f t="shared" si="524"/>
        <v>0</v>
      </c>
      <c r="NK666" s="93">
        <f t="shared" si="525"/>
        <v>0</v>
      </c>
      <c r="NL666" s="93">
        <f t="shared" si="526"/>
        <v>0</v>
      </c>
      <c r="NM666" s="93">
        <f t="shared" si="527"/>
        <v>0</v>
      </c>
      <c r="NN666" s="93">
        <f t="shared" si="528"/>
        <v>162566.85999999999</v>
      </c>
      <c r="NO666" s="93">
        <f t="shared" si="529"/>
        <v>168020.82</v>
      </c>
      <c r="NP666" s="93">
        <f t="shared" si="530"/>
        <v>173762.65</v>
      </c>
      <c r="NQ666" s="93">
        <f t="shared" si="531"/>
        <v>26804.43</v>
      </c>
      <c r="NR666" s="93">
        <f t="shared" si="532"/>
        <v>27172.53</v>
      </c>
      <c r="NS666" s="93">
        <f t="shared" si="533"/>
        <v>28285.16</v>
      </c>
      <c r="NT666" s="93">
        <f t="shared" si="534"/>
        <v>0</v>
      </c>
      <c r="NU666" s="93">
        <f t="shared" si="196"/>
        <v>0</v>
      </c>
      <c r="NV666" s="93">
        <f t="shared" si="196"/>
        <v>0</v>
      </c>
      <c r="NW666" s="93">
        <f t="shared" si="535"/>
        <v>0</v>
      </c>
      <c r="NX666" s="93">
        <f t="shared" si="197"/>
        <v>0</v>
      </c>
      <c r="NY666" s="93">
        <f t="shared" si="197"/>
        <v>0</v>
      </c>
      <c r="NZ666" s="447"/>
      <c r="OA666" s="447"/>
      <c r="OB666" s="447"/>
      <c r="OC666" s="93">
        <f t="shared" si="536"/>
        <v>0</v>
      </c>
      <c r="OD666" s="93">
        <f t="shared" si="537"/>
        <v>0</v>
      </c>
      <c r="OE666" s="93">
        <f t="shared" si="538"/>
        <v>0</v>
      </c>
      <c r="OF666" s="93">
        <f t="shared" si="539"/>
        <v>0</v>
      </c>
      <c r="OG666" s="93">
        <f t="shared" si="540"/>
        <v>0</v>
      </c>
      <c r="OH666" s="93">
        <f t="shared" si="541"/>
        <v>0</v>
      </c>
      <c r="OI666" s="93">
        <f t="shared" si="542"/>
        <v>161474.81</v>
      </c>
      <c r="OJ666" s="93">
        <f t="shared" si="543"/>
        <v>167569.10999999999</v>
      </c>
      <c r="OK666" s="93">
        <f t="shared" si="544"/>
        <v>173922.2</v>
      </c>
      <c r="OL666" s="93">
        <f t="shared" si="545"/>
        <v>36669.410000000003</v>
      </c>
      <c r="OM666" s="93">
        <f t="shared" si="546"/>
        <v>36761.32</v>
      </c>
      <c r="ON666" s="93">
        <f t="shared" si="547"/>
        <v>38274.11</v>
      </c>
      <c r="OO666" s="93">
        <f t="shared" si="548"/>
        <v>0</v>
      </c>
      <c r="OP666" s="93">
        <f t="shared" si="198"/>
        <v>0</v>
      </c>
      <c r="OQ666" s="93">
        <f t="shared" si="198"/>
        <v>0</v>
      </c>
      <c r="OR666" s="93">
        <f t="shared" si="549"/>
        <v>0</v>
      </c>
      <c r="OS666" s="93">
        <f t="shared" si="199"/>
        <v>0</v>
      </c>
      <c r="OT666" s="93">
        <f t="shared" si="199"/>
        <v>0</v>
      </c>
      <c r="OU666" s="447"/>
      <c r="OV666" s="447"/>
      <c r="OW666" s="447"/>
      <c r="OX666" s="93">
        <f t="shared" si="550"/>
        <v>0</v>
      </c>
      <c r="OY666" s="93">
        <f t="shared" si="551"/>
        <v>0</v>
      </c>
      <c r="OZ666" s="93">
        <f t="shared" si="552"/>
        <v>0</v>
      </c>
      <c r="PA666" s="93">
        <f t="shared" si="553"/>
        <v>0</v>
      </c>
      <c r="PB666" s="93">
        <f t="shared" si="554"/>
        <v>0</v>
      </c>
      <c r="PC666" s="93">
        <f t="shared" si="555"/>
        <v>0</v>
      </c>
      <c r="PD666" s="93">
        <f t="shared" si="556"/>
        <v>136262.93</v>
      </c>
      <c r="PE666" s="93">
        <f t="shared" si="557"/>
        <v>141689.28</v>
      </c>
      <c r="PF666" s="93">
        <f t="shared" si="558"/>
        <v>147326.74</v>
      </c>
      <c r="PG666" s="93">
        <f t="shared" si="559"/>
        <v>34028.1</v>
      </c>
      <c r="PH666" s="93">
        <f t="shared" si="560"/>
        <v>33775.81</v>
      </c>
      <c r="PI666" s="93">
        <f t="shared" si="561"/>
        <v>34988.04</v>
      </c>
      <c r="PJ666" s="93">
        <f t="shared" si="562"/>
        <v>0</v>
      </c>
      <c r="PK666" s="93">
        <f t="shared" si="200"/>
        <v>0</v>
      </c>
      <c r="PL666" s="93">
        <f t="shared" si="200"/>
        <v>0</v>
      </c>
      <c r="PM666" s="93">
        <f t="shared" si="563"/>
        <v>0</v>
      </c>
      <c r="PN666" s="93">
        <f t="shared" si="201"/>
        <v>0</v>
      </c>
      <c r="PO666" s="93">
        <f t="shared" si="201"/>
        <v>0</v>
      </c>
      <c r="PP666" s="447"/>
      <c r="PQ666" s="447"/>
      <c r="PR666" s="447"/>
      <c r="PS666" s="93">
        <f t="shared" si="564"/>
        <v>0</v>
      </c>
      <c r="PT666" s="93">
        <f t="shared" si="565"/>
        <v>0</v>
      </c>
      <c r="PU666" s="93">
        <f t="shared" si="566"/>
        <v>0</v>
      </c>
      <c r="PV666" s="93">
        <f t="shared" si="567"/>
        <v>0</v>
      </c>
      <c r="PW666" s="93">
        <f t="shared" si="568"/>
        <v>0</v>
      </c>
      <c r="PX666" s="93">
        <f t="shared" si="569"/>
        <v>0</v>
      </c>
      <c r="PY666" s="93">
        <f t="shared" si="570"/>
        <v>168750.88</v>
      </c>
      <c r="PZ666" s="93">
        <f t="shared" si="571"/>
        <v>177616.65</v>
      </c>
      <c r="QA666" s="93">
        <f t="shared" si="572"/>
        <v>186666.32</v>
      </c>
      <c r="QB666" s="93">
        <f t="shared" si="573"/>
        <v>43115.05</v>
      </c>
      <c r="QC666" s="93">
        <f t="shared" si="574"/>
        <v>44178.26</v>
      </c>
      <c r="QD666" s="93">
        <f t="shared" si="575"/>
        <v>45969.49</v>
      </c>
      <c r="QE666" s="93">
        <f t="shared" si="576"/>
        <v>0</v>
      </c>
      <c r="QF666" s="93">
        <f t="shared" si="202"/>
        <v>0</v>
      </c>
      <c r="QG666" s="93">
        <f t="shared" si="202"/>
        <v>0</v>
      </c>
      <c r="QH666" s="93">
        <f t="shared" si="577"/>
        <v>0</v>
      </c>
      <c r="QI666" s="93">
        <f t="shared" si="203"/>
        <v>0</v>
      </c>
      <c r="QJ666" s="93">
        <f t="shared" si="203"/>
        <v>0</v>
      </c>
      <c r="QK666" s="447"/>
      <c r="QL666" s="447"/>
      <c r="QM666" s="447"/>
      <c r="QN666" s="93">
        <f t="shared" si="578"/>
        <v>0</v>
      </c>
      <c r="QO666" s="93">
        <f t="shared" si="579"/>
        <v>0</v>
      </c>
      <c r="QP666" s="93">
        <f t="shared" si="580"/>
        <v>0</v>
      </c>
      <c r="QQ666" s="93">
        <f t="shared" si="581"/>
        <v>0</v>
      </c>
      <c r="QR666" s="93">
        <f t="shared" si="582"/>
        <v>0</v>
      </c>
      <c r="QS666" s="93">
        <f t="shared" si="583"/>
        <v>0</v>
      </c>
      <c r="QT666" s="93">
        <f t="shared" si="584"/>
        <v>165088.87</v>
      </c>
      <c r="QU666" s="93">
        <f t="shared" si="585"/>
        <v>171470.03</v>
      </c>
      <c r="QV666" s="93">
        <f t="shared" si="586"/>
        <v>178113.75</v>
      </c>
      <c r="QW666" s="93">
        <f t="shared" si="587"/>
        <v>35485.089999999997</v>
      </c>
      <c r="QX666" s="93">
        <f t="shared" si="588"/>
        <v>35248.47</v>
      </c>
      <c r="QY666" s="93">
        <f t="shared" si="589"/>
        <v>36604.65</v>
      </c>
      <c r="QZ666" s="93">
        <f t="shared" si="590"/>
        <v>0</v>
      </c>
      <c r="RA666" s="93">
        <f t="shared" si="204"/>
        <v>0</v>
      </c>
      <c r="RB666" s="93">
        <f t="shared" si="204"/>
        <v>0</v>
      </c>
      <c r="RC666" s="93">
        <f t="shared" si="591"/>
        <v>0</v>
      </c>
      <c r="RD666" s="93">
        <f t="shared" si="205"/>
        <v>0</v>
      </c>
      <c r="RE666" s="93">
        <f t="shared" si="205"/>
        <v>0</v>
      </c>
      <c r="RF666" s="447"/>
      <c r="RG666" s="447"/>
      <c r="RH666" s="447"/>
      <c r="RI666" s="93">
        <f t="shared" si="592"/>
        <v>0</v>
      </c>
      <c r="RJ666" s="93">
        <f t="shared" si="593"/>
        <v>0</v>
      </c>
      <c r="RK666" s="93">
        <f t="shared" si="594"/>
        <v>0</v>
      </c>
      <c r="RL666" s="93">
        <f t="shared" si="595"/>
        <v>0</v>
      </c>
      <c r="RM666" s="93">
        <f t="shared" si="596"/>
        <v>0</v>
      </c>
      <c r="RN666" s="93">
        <f t="shared" si="597"/>
        <v>0</v>
      </c>
      <c r="RO666" s="93">
        <f t="shared" si="598"/>
        <v>161924.13</v>
      </c>
      <c r="RP666" s="93">
        <f t="shared" si="599"/>
        <v>167794.48</v>
      </c>
      <c r="RQ666" s="93">
        <f t="shared" si="600"/>
        <v>173933.9</v>
      </c>
      <c r="RR666" s="93">
        <f t="shared" si="601"/>
        <v>23748.12</v>
      </c>
      <c r="RS666" s="93">
        <f t="shared" si="602"/>
        <v>23618.86</v>
      </c>
      <c r="RT666" s="93">
        <f t="shared" si="603"/>
        <v>24542.44</v>
      </c>
      <c r="RU666" s="93">
        <f t="shared" si="604"/>
        <v>0</v>
      </c>
      <c r="RV666" s="93">
        <f t="shared" si="206"/>
        <v>0</v>
      </c>
      <c r="RW666" s="93">
        <f t="shared" si="206"/>
        <v>0</v>
      </c>
      <c r="RX666" s="93">
        <f t="shared" si="605"/>
        <v>0</v>
      </c>
      <c r="RY666" s="93">
        <f t="shared" si="207"/>
        <v>0</v>
      </c>
      <c r="RZ666" s="93">
        <f t="shared" si="207"/>
        <v>0</v>
      </c>
      <c r="SA666" s="447"/>
      <c r="SB666" s="447"/>
      <c r="SC666" s="447"/>
      <c r="SD666" s="93">
        <f t="shared" si="606"/>
        <v>0</v>
      </c>
      <c r="SE666" s="93">
        <f t="shared" si="607"/>
        <v>0</v>
      </c>
      <c r="SF666" s="93">
        <f t="shared" si="608"/>
        <v>0</v>
      </c>
      <c r="SG666" s="93">
        <f t="shared" si="609"/>
        <v>0</v>
      </c>
      <c r="SH666" s="93">
        <f t="shared" si="610"/>
        <v>0</v>
      </c>
      <c r="SI666" s="93">
        <f t="shared" si="611"/>
        <v>0</v>
      </c>
      <c r="SJ666" s="93">
        <f t="shared" si="612"/>
        <v>166995.01</v>
      </c>
      <c r="SK666" s="93">
        <f t="shared" si="613"/>
        <v>174282.63</v>
      </c>
      <c r="SL666" s="93">
        <f t="shared" si="614"/>
        <v>181807.62</v>
      </c>
      <c r="SM666" s="93">
        <f t="shared" si="615"/>
        <v>40075.19</v>
      </c>
      <c r="SN666" s="93">
        <f t="shared" si="616"/>
        <v>40414.14</v>
      </c>
      <c r="SO666" s="93">
        <f t="shared" si="617"/>
        <v>41921.81</v>
      </c>
      <c r="SP666" s="93">
        <f t="shared" si="618"/>
        <v>0</v>
      </c>
      <c r="SQ666" s="93">
        <f t="shared" si="208"/>
        <v>0</v>
      </c>
      <c r="SR666" s="93">
        <f t="shared" si="208"/>
        <v>0</v>
      </c>
      <c r="SS666" s="93">
        <f t="shared" si="619"/>
        <v>0</v>
      </c>
      <c r="ST666" s="93">
        <f t="shared" si="209"/>
        <v>0</v>
      </c>
      <c r="SU666" s="93">
        <f t="shared" si="209"/>
        <v>0</v>
      </c>
      <c r="SV666" s="447"/>
      <c r="SW666" s="447"/>
      <c r="SX666" s="447"/>
      <c r="SY666" s="93">
        <f t="shared" si="620"/>
        <v>0</v>
      </c>
      <c r="SZ666" s="93">
        <f t="shared" si="621"/>
        <v>0</v>
      </c>
      <c r="TA666" s="93">
        <f t="shared" si="622"/>
        <v>0</v>
      </c>
      <c r="TB666" s="93">
        <f t="shared" si="623"/>
        <v>0</v>
      </c>
      <c r="TC666" s="93">
        <f t="shared" si="624"/>
        <v>0</v>
      </c>
      <c r="TD666" s="93">
        <f t="shared" si="625"/>
        <v>0</v>
      </c>
      <c r="TE666" s="93">
        <f t="shared" si="626"/>
        <v>160977.21</v>
      </c>
      <c r="TF666" s="93">
        <f t="shared" si="627"/>
        <v>166888.62</v>
      </c>
      <c r="TG666" s="93">
        <f t="shared" si="628"/>
        <v>173062.27</v>
      </c>
      <c r="TH666" s="93">
        <f t="shared" si="629"/>
        <v>34231.51</v>
      </c>
      <c r="TI666" s="93">
        <f t="shared" si="630"/>
        <v>35082.879999999997</v>
      </c>
      <c r="TJ666" s="93">
        <f t="shared" si="631"/>
        <v>36425.22</v>
      </c>
      <c r="TK666" s="93">
        <f t="shared" si="632"/>
        <v>0</v>
      </c>
      <c r="TL666" s="93">
        <f t="shared" si="210"/>
        <v>0</v>
      </c>
      <c r="TM666" s="93">
        <f t="shared" si="210"/>
        <v>0</v>
      </c>
      <c r="TN666" s="93">
        <f t="shared" si="633"/>
        <v>0</v>
      </c>
      <c r="TO666" s="93">
        <f t="shared" si="211"/>
        <v>0</v>
      </c>
      <c r="TP666" s="93">
        <f t="shared" si="211"/>
        <v>0</v>
      </c>
      <c r="TQ666" s="447"/>
      <c r="TR666" s="447"/>
      <c r="TS666" s="447"/>
      <c r="TT666" s="93">
        <f t="shared" si="634"/>
        <v>0</v>
      </c>
      <c r="TU666" s="93">
        <f t="shared" si="635"/>
        <v>0</v>
      </c>
      <c r="TV666" s="93">
        <f t="shared" si="636"/>
        <v>0</v>
      </c>
      <c r="TW666" s="93">
        <f t="shared" si="637"/>
        <v>0</v>
      </c>
      <c r="TX666" s="93">
        <f t="shared" si="638"/>
        <v>0</v>
      </c>
      <c r="TY666" s="93">
        <f t="shared" si="639"/>
        <v>0</v>
      </c>
      <c r="TZ666" s="93">
        <f t="shared" si="640"/>
        <v>162827.82</v>
      </c>
      <c r="UA666" s="93">
        <f t="shared" si="641"/>
        <v>169739.56</v>
      </c>
      <c r="UB666" s="93">
        <f t="shared" si="642"/>
        <v>176883.46</v>
      </c>
      <c r="UC666" s="93">
        <f t="shared" si="643"/>
        <v>39457.160000000003</v>
      </c>
      <c r="UD666" s="93">
        <f t="shared" si="644"/>
        <v>39562.050000000003</v>
      </c>
      <c r="UE666" s="93">
        <f t="shared" si="645"/>
        <v>40951.93</v>
      </c>
      <c r="UF666" s="93">
        <f t="shared" si="646"/>
        <v>0</v>
      </c>
      <c r="UG666" s="93">
        <f t="shared" si="212"/>
        <v>0</v>
      </c>
      <c r="UH666" s="93">
        <f t="shared" si="212"/>
        <v>0</v>
      </c>
      <c r="UI666" s="93">
        <f t="shared" si="647"/>
        <v>0</v>
      </c>
      <c r="UJ666" s="93">
        <f t="shared" si="213"/>
        <v>0</v>
      </c>
      <c r="UK666" s="93">
        <f t="shared" si="213"/>
        <v>0</v>
      </c>
      <c r="UL666" s="447"/>
      <c r="UM666" s="447"/>
      <c r="UN666" s="447"/>
      <c r="UO666" s="93">
        <f t="shared" si="648"/>
        <v>0</v>
      </c>
      <c r="UP666" s="93">
        <f t="shared" si="649"/>
        <v>0</v>
      </c>
      <c r="UQ666" s="93">
        <f t="shared" si="650"/>
        <v>0</v>
      </c>
      <c r="UR666" s="93">
        <f t="shared" si="651"/>
        <v>0</v>
      </c>
      <c r="US666" s="93">
        <f t="shared" si="652"/>
        <v>0</v>
      </c>
      <c r="UT666" s="93">
        <f t="shared" si="653"/>
        <v>0</v>
      </c>
      <c r="UU666" s="93">
        <f t="shared" si="654"/>
        <v>149014.76</v>
      </c>
      <c r="UV666" s="93">
        <f t="shared" si="655"/>
        <v>155667.32</v>
      </c>
      <c r="UW666" s="93">
        <f t="shared" si="656"/>
        <v>162513</v>
      </c>
      <c r="UX666" s="93">
        <f t="shared" si="657"/>
        <v>33832.53</v>
      </c>
      <c r="UY666" s="93">
        <f t="shared" si="658"/>
        <v>34670.74</v>
      </c>
      <c r="UZ666" s="93">
        <f t="shared" si="659"/>
        <v>35958.870000000003</v>
      </c>
      <c r="VA666" s="93">
        <f t="shared" si="660"/>
        <v>0</v>
      </c>
      <c r="VB666" s="93">
        <f t="shared" si="214"/>
        <v>0</v>
      </c>
      <c r="VC666" s="93">
        <f t="shared" si="214"/>
        <v>0</v>
      </c>
      <c r="VD666" s="93">
        <f t="shared" si="661"/>
        <v>0</v>
      </c>
      <c r="VE666" s="93">
        <f t="shared" si="215"/>
        <v>0</v>
      </c>
      <c r="VF666" s="93">
        <f t="shared" si="215"/>
        <v>0</v>
      </c>
      <c r="VG666" s="95"/>
      <c r="VH666" s="95"/>
      <c r="VI666" s="95"/>
      <c r="VJ666" s="93">
        <f t="shared" si="662"/>
        <v>0</v>
      </c>
      <c r="VK666" s="93">
        <f t="shared" si="663"/>
        <v>0</v>
      </c>
      <c r="VL666" s="93">
        <f t="shared" si="664"/>
        <v>0</v>
      </c>
      <c r="VM666" s="93">
        <f t="shared" si="665"/>
        <v>0</v>
      </c>
      <c r="VN666" s="93">
        <f t="shared" si="666"/>
        <v>0</v>
      </c>
      <c r="VO666" s="93">
        <f t="shared" si="667"/>
        <v>0</v>
      </c>
      <c r="VP666" s="93">
        <f t="shared" si="668"/>
        <v>0</v>
      </c>
      <c r="VQ666" s="93">
        <f t="shared" si="669"/>
        <v>0</v>
      </c>
      <c r="VR666" s="93">
        <f t="shared" si="670"/>
        <v>0</v>
      </c>
      <c r="VS666" s="93">
        <f t="shared" si="671"/>
        <v>0</v>
      </c>
      <c r="VT666" s="93">
        <f t="shared" si="672"/>
        <v>0</v>
      </c>
      <c r="VU666" s="93">
        <f t="shared" si="673"/>
        <v>0</v>
      </c>
      <c r="VV666" s="93">
        <f t="shared" si="674"/>
        <v>0</v>
      </c>
      <c r="VW666" s="93">
        <f t="shared" si="216"/>
        <v>0</v>
      </c>
      <c r="VX666" s="93">
        <f t="shared" si="216"/>
        <v>0</v>
      </c>
      <c r="VY666" s="93">
        <f t="shared" si="675"/>
        <v>0</v>
      </c>
      <c r="VZ666" s="93">
        <f t="shared" si="217"/>
        <v>0</v>
      </c>
      <c r="WA666" s="93">
        <f t="shared" si="217"/>
        <v>0</v>
      </c>
      <c r="WB666" s="447"/>
      <c r="WC666" s="447"/>
      <c r="WD666" s="447"/>
      <c r="WE666" s="93">
        <f t="shared" si="676"/>
        <v>0</v>
      </c>
      <c r="WF666" s="93">
        <f t="shared" si="677"/>
        <v>0</v>
      </c>
      <c r="WG666" s="93">
        <f t="shared" si="678"/>
        <v>0</v>
      </c>
      <c r="WH666" s="93">
        <f t="shared" si="679"/>
        <v>0</v>
      </c>
      <c r="WI666" s="93">
        <f t="shared" si="680"/>
        <v>0</v>
      </c>
      <c r="WJ666" s="93">
        <f t="shared" si="681"/>
        <v>0</v>
      </c>
      <c r="WK666" s="93">
        <f t="shared" si="682"/>
        <v>163224.97</v>
      </c>
      <c r="WL666" s="93">
        <f t="shared" si="683"/>
        <v>169580.89</v>
      </c>
      <c r="WM666" s="93">
        <f t="shared" si="684"/>
        <v>176194.04</v>
      </c>
      <c r="WN666" s="93">
        <f t="shared" si="685"/>
        <v>28011.96</v>
      </c>
      <c r="WO666" s="93">
        <f t="shared" si="686"/>
        <v>27733.13</v>
      </c>
      <c r="WP666" s="93">
        <f t="shared" si="687"/>
        <v>28939.79</v>
      </c>
      <c r="WQ666" s="93">
        <f t="shared" si="688"/>
        <v>0</v>
      </c>
      <c r="WR666" s="93">
        <f t="shared" si="218"/>
        <v>0</v>
      </c>
      <c r="WS666" s="93">
        <f t="shared" si="218"/>
        <v>0</v>
      </c>
      <c r="WT666" s="93">
        <f t="shared" si="689"/>
        <v>0</v>
      </c>
      <c r="WU666" s="93">
        <f t="shared" si="219"/>
        <v>0</v>
      </c>
      <c r="WV666" s="93">
        <f t="shared" si="219"/>
        <v>0</v>
      </c>
      <c r="WW666" s="447"/>
      <c r="WX666" s="447"/>
      <c r="WY666" s="447"/>
      <c r="WZ666" s="93">
        <f t="shared" si="690"/>
        <v>0</v>
      </c>
      <c r="XA666" s="93">
        <f t="shared" si="691"/>
        <v>0</v>
      </c>
      <c r="XB666" s="93">
        <f t="shared" si="692"/>
        <v>0</v>
      </c>
      <c r="XC666" s="93">
        <f t="shared" si="693"/>
        <v>0</v>
      </c>
      <c r="XD666" s="93">
        <f t="shared" si="694"/>
        <v>0</v>
      </c>
      <c r="XE666" s="93">
        <f t="shared" si="695"/>
        <v>0</v>
      </c>
      <c r="XF666" s="93">
        <f t="shared" si="696"/>
        <v>157396.34</v>
      </c>
      <c r="XG666" s="93">
        <f t="shared" si="697"/>
        <v>163442.85999999999</v>
      </c>
      <c r="XH666" s="93">
        <f t="shared" si="698"/>
        <v>169740.46</v>
      </c>
      <c r="XI666" s="93">
        <f t="shared" si="699"/>
        <v>28561.21</v>
      </c>
      <c r="XJ666" s="93">
        <f t="shared" si="700"/>
        <v>28545.23</v>
      </c>
      <c r="XK666" s="93">
        <f t="shared" si="701"/>
        <v>29670.54</v>
      </c>
      <c r="XL666" s="93">
        <f t="shared" si="702"/>
        <v>0</v>
      </c>
      <c r="XM666" s="93">
        <f t="shared" si="220"/>
        <v>0</v>
      </c>
      <c r="XN666" s="93">
        <f t="shared" si="220"/>
        <v>0</v>
      </c>
      <c r="XO666" s="93">
        <f t="shared" si="703"/>
        <v>0</v>
      </c>
      <c r="XP666" s="93">
        <f t="shared" si="221"/>
        <v>0</v>
      </c>
      <c r="XQ666" s="93">
        <f t="shared" si="221"/>
        <v>0</v>
      </c>
      <c r="XR666" s="447"/>
      <c r="XS666" s="447"/>
      <c r="XT666" s="447"/>
      <c r="XU666" s="93">
        <f t="shared" si="704"/>
        <v>0</v>
      </c>
      <c r="XV666" s="93">
        <f t="shared" si="705"/>
        <v>0</v>
      </c>
      <c r="XW666" s="93">
        <f t="shared" si="706"/>
        <v>0</v>
      </c>
      <c r="XX666" s="93">
        <f t="shared" si="707"/>
        <v>0</v>
      </c>
      <c r="XY666" s="93">
        <f t="shared" si="708"/>
        <v>0</v>
      </c>
      <c r="XZ666" s="93">
        <f t="shared" si="709"/>
        <v>0</v>
      </c>
      <c r="YA666" s="93">
        <f t="shared" si="710"/>
        <v>157252.23000000001</v>
      </c>
      <c r="YB666" s="93">
        <f t="shared" si="711"/>
        <v>162993.1</v>
      </c>
      <c r="YC666" s="93">
        <f t="shared" si="712"/>
        <v>168992.5</v>
      </c>
      <c r="YD666" s="93">
        <f t="shared" si="713"/>
        <v>27181.82</v>
      </c>
      <c r="YE666" s="93">
        <f t="shared" si="714"/>
        <v>27179.57</v>
      </c>
      <c r="YF666" s="93">
        <f t="shared" si="715"/>
        <v>28195.21</v>
      </c>
      <c r="YG666" s="93">
        <f t="shared" si="716"/>
        <v>0</v>
      </c>
      <c r="YH666" s="93">
        <f t="shared" si="222"/>
        <v>0</v>
      </c>
      <c r="YI666" s="93">
        <f t="shared" si="222"/>
        <v>0</v>
      </c>
      <c r="YJ666" s="93">
        <f t="shared" si="717"/>
        <v>0</v>
      </c>
      <c r="YK666" s="93">
        <f t="shared" si="223"/>
        <v>0</v>
      </c>
      <c r="YL666" s="93">
        <f t="shared" si="223"/>
        <v>0</v>
      </c>
      <c r="YM666" s="447"/>
      <c r="YN666" s="447"/>
      <c r="YO666" s="447"/>
      <c r="YP666" s="93">
        <f t="shared" si="718"/>
        <v>0</v>
      </c>
      <c r="YQ666" s="93">
        <f t="shared" si="719"/>
        <v>0</v>
      </c>
      <c r="YR666" s="93">
        <f t="shared" si="720"/>
        <v>0</v>
      </c>
      <c r="YS666" s="93">
        <f t="shared" si="721"/>
        <v>0</v>
      </c>
      <c r="YT666" s="93">
        <f t="shared" si="722"/>
        <v>0</v>
      </c>
      <c r="YU666" s="93">
        <f t="shared" si="723"/>
        <v>0</v>
      </c>
      <c r="YV666" s="93">
        <f t="shared" si="724"/>
        <v>161614.99</v>
      </c>
      <c r="YW666" s="93">
        <f t="shared" si="725"/>
        <v>166881.76999999999</v>
      </c>
      <c r="YX666" s="93">
        <f t="shared" si="726"/>
        <v>172437.68</v>
      </c>
      <c r="YY666" s="93">
        <f t="shared" si="727"/>
        <v>29583.7</v>
      </c>
      <c r="YZ666" s="93">
        <f t="shared" si="728"/>
        <v>29237.13</v>
      </c>
      <c r="ZA666" s="93">
        <f t="shared" si="729"/>
        <v>30359.39</v>
      </c>
      <c r="ZB666" s="93">
        <f t="shared" si="730"/>
        <v>0</v>
      </c>
      <c r="ZC666" s="93">
        <f t="shared" si="224"/>
        <v>0</v>
      </c>
      <c r="ZD666" s="93">
        <f t="shared" si="224"/>
        <v>0</v>
      </c>
      <c r="ZE666" s="93">
        <f t="shared" si="731"/>
        <v>0</v>
      </c>
      <c r="ZF666" s="93">
        <f t="shared" si="225"/>
        <v>0</v>
      </c>
      <c r="ZG666" s="93">
        <f t="shared" si="225"/>
        <v>0</v>
      </c>
      <c r="ZH666" s="447"/>
      <c r="ZI666" s="447"/>
      <c r="ZJ666" s="447"/>
      <c r="ZK666" s="93">
        <f t="shared" si="732"/>
        <v>0</v>
      </c>
      <c r="ZL666" s="93">
        <f t="shared" si="733"/>
        <v>0</v>
      </c>
      <c r="ZM666" s="93">
        <f t="shared" si="734"/>
        <v>0</v>
      </c>
      <c r="ZN666" s="93">
        <f t="shared" si="735"/>
        <v>0</v>
      </c>
      <c r="ZO666" s="93">
        <f t="shared" si="736"/>
        <v>0</v>
      </c>
      <c r="ZP666" s="93">
        <f t="shared" si="737"/>
        <v>0</v>
      </c>
      <c r="ZQ666" s="93">
        <f t="shared" si="738"/>
        <v>156521.38</v>
      </c>
      <c r="ZR666" s="93">
        <f t="shared" si="739"/>
        <v>162990.46</v>
      </c>
      <c r="ZS666" s="93">
        <f t="shared" si="740"/>
        <v>169692.13</v>
      </c>
      <c r="ZT666" s="93">
        <f t="shared" si="741"/>
        <v>36523.699999999997</v>
      </c>
      <c r="ZU666" s="93">
        <f t="shared" si="742"/>
        <v>37174.75</v>
      </c>
      <c r="ZV666" s="93">
        <f t="shared" si="743"/>
        <v>38460.76</v>
      </c>
      <c r="ZW666" s="93">
        <f t="shared" si="744"/>
        <v>0</v>
      </c>
      <c r="ZX666" s="93">
        <f t="shared" si="226"/>
        <v>0</v>
      </c>
      <c r="ZY666" s="93">
        <f t="shared" si="226"/>
        <v>0</v>
      </c>
      <c r="ZZ666" s="93">
        <f t="shared" si="745"/>
        <v>0</v>
      </c>
      <c r="AAA666" s="93">
        <f t="shared" si="227"/>
        <v>0</v>
      </c>
      <c r="AAB666" s="93">
        <f t="shared" si="227"/>
        <v>0</v>
      </c>
      <c r="AAC666" s="447"/>
      <c r="AAD666" s="447"/>
      <c r="AAE666" s="447"/>
      <c r="AAF666" s="93">
        <f t="shared" si="746"/>
        <v>0</v>
      </c>
      <c r="AAG666" s="93">
        <f t="shared" si="747"/>
        <v>0</v>
      </c>
      <c r="AAH666" s="93">
        <f t="shared" si="748"/>
        <v>0</v>
      </c>
      <c r="AAI666" s="93">
        <f t="shared" si="749"/>
        <v>0</v>
      </c>
      <c r="AAJ666" s="93">
        <f t="shared" si="750"/>
        <v>0</v>
      </c>
      <c r="AAK666" s="93">
        <f t="shared" si="751"/>
        <v>0</v>
      </c>
      <c r="AAL666" s="93">
        <f t="shared" si="752"/>
        <v>156357.75</v>
      </c>
      <c r="AAM666" s="93">
        <f t="shared" si="753"/>
        <v>162841.9</v>
      </c>
      <c r="AAN666" s="93">
        <f t="shared" si="754"/>
        <v>169554.35</v>
      </c>
      <c r="AAO666" s="93">
        <f t="shared" si="755"/>
        <v>34393.03</v>
      </c>
      <c r="AAP666" s="93">
        <f t="shared" si="756"/>
        <v>34037.03</v>
      </c>
      <c r="AAQ666" s="93">
        <f t="shared" si="757"/>
        <v>35378.22</v>
      </c>
      <c r="AAR666" s="93">
        <f t="shared" si="758"/>
        <v>0</v>
      </c>
      <c r="AAS666" s="93">
        <f t="shared" si="228"/>
        <v>0</v>
      </c>
      <c r="AAT666" s="93">
        <f t="shared" si="228"/>
        <v>0</v>
      </c>
      <c r="AAU666" s="93">
        <f t="shared" si="759"/>
        <v>0</v>
      </c>
      <c r="AAV666" s="93">
        <f t="shared" si="229"/>
        <v>0</v>
      </c>
      <c r="AAW666" s="93">
        <f t="shared" si="229"/>
        <v>0</v>
      </c>
      <c r="AAX666" s="447"/>
      <c r="AAY666" s="447"/>
      <c r="AAZ666" s="447"/>
      <c r="ABA666" s="93">
        <f t="shared" si="760"/>
        <v>0</v>
      </c>
      <c r="ABB666" s="93">
        <f t="shared" si="761"/>
        <v>0</v>
      </c>
      <c r="ABC666" s="93">
        <f t="shared" si="762"/>
        <v>0</v>
      </c>
      <c r="ABD666" s="93">
        <f t="shared" si="763"/>
        <v>0</v>
      </c>
      <c r="ABE666" s="93">
        <f t="shared" si="764"/>
        <v>0</v>
      </c>
      <c r="ABF666" s="93">
        <f t="shared" si="765"/>
        <v>0</v>
      </c>
      <c r="ABG666" s="93">
        <f t="shared" si="766"/>
        <v>144840.65</v>
      </c>
      <c r="ABH666" s="93">
        <f t="shared" si="767"/>
        <v>150385.07</v>
      </c>
      <c r="ABI666" s="93">
        <f t="shared" si="768"/>
        <v>156160.41</v>
      </c>
      <c r="ABJ666" s="93">
        <f t="shared" si="769"/>
        <v>23328.16</v>
      </c>
      <c r="ABK666" s="93">
        <f t="shared" si="770"/>
        <v>23166.09</v>
      </c>
      <c r="ABL666" s="93">
        <f t="shared" si="771"/>
        <v>24025.119999999999</v>
      </c>
      <c r="ABM666" s="93">
        <f t="shared" si="772"/>
        <v>0</v>
      </c>
      <c r="ABN666" s="93">
        <f t="shared" si="230"/>
        <v>0</v>
      </c>
      <c r="ABO666" s="93">
        <f t="shared" si="230"/>
        <v>0</v>
      </c>
      <c r="ABP666" s="93">
        <f t="shared" si="773"/>
        <v>0</v>
      </c>
      <c r="ABQ666" s="93">
        <f t="shared" si="231"/>
        <v>0</v>
      </c>
      <c r="ABR666" s="93">
        <f t="shared" si="231"/>
        <v>0</v>
      </c>
      <c r="ABS666" s="447"/>
      <c r="ABT666" s="447"/>
      <c r="ABU666" s="447"/>
      <c r="ABV666" s="93">
        <f t="shared" si="774"/>
        <v>0</v>
      </c>
      <c r="ABW666" s="93">
        <f t="shared" si="775"/>
        <v>0</v>
      </c>
      <c r="ABX666" s="93">
        <f t="shared" si="776"/>
        <v>0</v>
      </c>
      <c r="ABY666" s="93">
        <f t="shared" si="777"/>
        <v>0</v>
      </c>
      <c r="ABZ666" s="93">
        <f t="shared" si="778"/>
        <v>0</v>
      </c>
      <c r="ACA666" s="93">
        <f t="shared" si="779"/>
        <v>0</v>
      </c>
      <c r="ACB666" s="93">
        <f t="shared" si="780"/>
        <v>166132.57</v>
      </c>
      <c r="ACC666" s="93">
        <f t="shared" si="781"/>
        <v>170891.65</v>
      </c>
      <c r="ACD666" s="93">
        <f t="shared" si="782"/>
        <v>175974.12</v>
      </c>
      <c r="ACE666" s="93">
        <f t="shared" si="783"/>
        <v>26121.61</v>
      </c>
      <c r="ACF666" s="93">
        <f t="shared" si="784"/>
        <v>26239.61</v>
      </c>
      <c r="ACG666" s="93">
        <f t="shared" si="785"/>
        <v>27197.8</v>
      </c>
      <c r="ACH666" s="93">
        <f t="shared" si="786"/>
        <v>0</v>
      </c>
      <c r="ACI666" s="93">
        <f t="shared" si="232"/>
        <v>0</v>
      </c>
      <c r="ACJ666" s="93">
        <f t="shared" si="232"/>
        <v>0</v>
      </c>
      <c r="ACK666" s="93">
        <f t="shared" si="787"/>
        <v>0</v>
      </c>
      <c r="ACL666" s="93">
        <f t="shared" si="233"/>
        <v>0</v>
      </c>
      <c r="ACM666" s="93">
        <f t="shared" si="233"/>
        <v>0</v>
      </c>
      <c r="ACN666" s="447"/>
      <c r="ACO666" s="447"/>
      <c r="ACP666" s="447"/>
      <c r="ACQ666" s="93">
        <f t="shared" si="788"/>
        <v>0</v>
      </c>
      <c r="ACR666" s="93">
        <f t="shared" si="789"/>
        <v>0</v>
      </c>
      <c r="ACS666" s="93">
        <f t="shared" si="790"/>
        <v>0</v>
      </c>
      <c r="ACT666" s="93">
        <f t="shared" si="791"/>
        <v>0</v>
      </c>
      <c r="ACU666" s="93">
        <f t="shared" si="792"/>
        <v>0</v>
      </c>
      <c r="ACV666" s="93">
        <f t="shared" si="793"/>
        <v>0</v>
      </c>
      <c r="ACW666" s="93">
        <f t="shared" si="794"/>
        <v>154341.04999999999</v>
      </c>
      <c r="ACX666" s="93">
        <f t="shared" si="795"/>
        <v>159748.24</v>
      </c>
      <c r="ACY666" s="93">
        <f t="shared" si="796"/>
        <v>165419.37</v>
      </c>
      <c r="ACZ666" s="93">
        <f t="shared" si="797"/>
        <v>30119.08</v>
      </c>
      <c r="ADA666" s="93">
        <f t="shared" si="798"/>
        <v>30074.77</v>
      </c>
      <c r="ADB666" s="93">
        <f t="shared" si="799"/>
        <v>31287.72</v>
      </c>
      <c r="ADC666" s="93">
        <f t="shared" si="800"/>
        <v>0</v>
      </c>
      <c r="ADD666" s="93">
        <f t="shared" si="234"/>
        <v>0</v>
      </c>
      <c r="ADE666" s="93">
        <f t="shared" si="234"/>
        <v>0</v>
      </c>
      <c r="ADF666" s="93">
        <f t="shared" si="801"/>
        <v>0</v>
      </c>
      <c r="ADG666" s="93">
        <f t="shared" si="235"/>
        <v>0</v>
      </c>
      <c r="ADH666" s="93">
        <f t="shared" si="235"/>
        <v>0</v>
      </c>
      <c r="ADI666" s="447"/>
      <c r="ADJ666" s="447"/>
      <c r="ADK666" s="447"/>
      <c r="ADL666" s="93">
        <f t="shared" si="802"/>
        <v>0</v>
      </c>
      <c r="ADM666" s="93">
        <f t="shared" si="803"/>
        <v>0</v>
      </c>
      <c r="ADN666" s="93">
        <f t="shared" si="804"/>
        <v>0</v>
      </c>
      <c r="ADO666" s="93">
        <f t="shared" si="805"/>
        <v>0</v>
      </c>
      <c r="ADP666" s="93">
        <f t="shared" si="806"/>
        <v>0</v>
      </c>
      <c r="ADQ666" s="93">
        <f t="shared" si="807"/>
        <v>0</v>
      </c>
      <c r="ADR666" s="93">
        <f t="shared" si="808"/>
        <v>155112.44</v>
      </c>
      <c r="ADS666" s="93">
        <f t="shared" si="809"/>
        <v>161716.93</v>
      </c>
      <c r="ADT666" s="93">
        <f t="shared" si="810"/>
        <v>168542.1</v>
      </c>
      <c r="ADU666" s="93">
        <f t="shared" si="811"/>
        <v>27554.33</v>
      </c>
      <c r="ADV666" s="93">
        <f t="shared" si="812"/>
        <v>28016.63</v>
      </c>
      <c r="ADW666" s="93">
        <f t="shared" si="813"/>
        <v>29091.17</v>
      </c>
      <c r="ADX666" s="93">
        <f t="shared" si="814"/>
        <v>0</v>
      </c>
      <c r="ADY666" s="93">
        <f t="shared" si="236"/>
        <v>0</v>
      </c>
      <c r="ADZ666" s="93">
        <f t="shared" si="236"/>
        <v>0</v>
      </c>
      <c r="AEA666" s="93">
        <f t="shared" si="815"/>
        <v>0</v>
      </c>
      <c r="AEB666" s="93">
        <f t="shared" si="237"/>
        <v>0</v>
      </c>
      <c r="AEC666" s="93">
        <f t="shared" si="237"/>
        <v>0</v>
      </c>
      <c r="AED666" s="447"/>
      <c r="AEE666" s="447"/>
      <c r="AEF666" s="447"/>
      <c r="AEG666" s="93">
        <f t="shared" si="816"/>
        <v>0</v>
      </c>
      <c r="AEH666" s="93">
        <f t="shared" si="817"/>
        <v>0</v>
      </c>
      <c r="AEI666" s="93">
        <f t="shared" si="818"/>
        <v>0</v>
      </c>
      <c r="AEJ666" s="93">
        <f t="shared" si="819"/>
        <v>0</v>
      </c>
      <c r="AEK666" s="93">
        <f t="shared" si="820"/>
        <v>0</v>
      </c>
      <c r="AEL666" s="93">
        <f t="shared" si="821"/>
        <v>0</v>
      </c>
      <c r="AEM666" s="93">
        <f t="shared" si="822"/>
        <v>195598.63</v>
      </c>
      <c r="AEN666" s="93">
        <f t="shared" si="823"/>
        <v>202207.98</v>
      </c>
      <c r="AEO666" s="93">
        <f t="shared" si="824"/>
        <v>209161.26</v>
      </c>
      <c r="AEP666" s="93">
        <f t="shared" si="825"/>
        <v>28168.67</v>
      </c>
      <c r="AEQ666" s="93">
        <f t="shared" si="826"/>
        <v>27618.5</v>
      </c>
      <c r="AER666" s="93">
        <f t="shared" si="827"/>
        <v>28647.26</v>
      </c>
      <c r="AES666" s="93">
        <f t="shared" si="828"/>
        <v>0</v>
      </c>
      <c r="AET666" s="93">
        <f t="shared" si="238"/>
        <v>0</v>
      </c>
      <c r="AEU666" s="93">
        <f t="shared" si="238"/>
        <v>0</v>
      </c>
      <c r="AEV666" s="93">
        <f t="shared" si="829"/>
        <v>0</v>
      </c>
      <c r="AEW666" s="93">
        <f t="shared" si="239"/>
        <v>0</v>
      </c>
      <c r="AEX666" s="93">
        <f t="shared" si="239"/>
        <v>0</v>
      </c>
      <c r="AEY666" s="447"/>
      <c r="AEZ666" s="447"/>
      <c r="AFA666" s="447"/>
      <c r="AFB666" s="93">
        <f t="shared" si="830"/>
        <v>0</v>
      </c>
      <c r="AFC666" s="93">
        <f t="shared" si="831"/>
        <v>0</v>
      </c>
      <c r="AFD666" s="93">
        <f t="shared" si="832"/>
        <v>0</v>
      </c>
      <c r="AFE666" s="93">
        <f t="shared" si="833"/>
        <v>0</v>
      </c>
      <c r="AFF666" s="93">
        <f t="shared" si="834"/>
        <v>0</v>
      </c>
      <c r="AFG666" s="93">
        <f t="shared" si="835"/>
        <v>0</v>
      </c>
      <c r="AFH666" s="93">
        <f t="shared" si="836"/>
        <v>167820.07</v>
      </c>
      <c r="AFI666" s="93">
        <f t="shared" si="837"/>
        <v>174709.66</v>
      </c>
      <c r="AFJ666" s="93">
        <f t="shared" si="838"/>
        <v>181855.26</v>
      </c>
      <c r="AFK666" s="93">
        <f t="shared" si="839"/>
        <v>32686.31</v>
      </c>
      <c r="AFL666" s="93">
        <f t="shared" si="840"/>
        <v>32152.560000000001</v>
      </c>
      <c r="AFM666" s="93">
        <f t="shared" si="841"/>
        <v>33416.14</v>
      </c>
      <c r="AFN666" s="93">
        <f t="shared" si="842"/>
        <v>0</v>
      </c>
      <c r="AFO666" s="93">
        <f t="shared" si="240"/>
        <v>0</v>
      </c>
      <c r="AFP666" s="93">
        <f t="shared" si="240"/>
        <v>0</v>
      </c>
      <c r="AFQ666" s="93">
        <f t="shared" si="843"/>
        <v>0</v>
      </c>
      <c r="AFR666" s="93">
        <f t="shared" si="241"/>
        <v>0</v>
      </c>
      <c r="AFS666" s="93">
        <f t="shared" si="241"/>
        <v>0</v>
      </c>
      <c r="AFT666" s="447"/>
      <c r="AFU666" s="447"/>
      <c r="AFV666" s="447"/>
      <c r="AFW666" s="93">
        <f t="shared" si="844"/>
        <v>0</v>
      </c>
      <c r="AFX666" s="93">
        <f t="shared" si="845"/>
        <v>0</v>
      </c>
      <c r="AFY666" s="93">
        <f t="shared" si="846"/>
        <v>0</v>
      </c>
      <c r="AFZ666" s="93">
        <f t="shared" si="847"/>
        <v>0</v>
      </c>
      <c r="AGA666" s="93">
        <f t="shared" si="848"/>
        <v>0</v>
      </c>
      <c r="AGB666" s="93">
        <f t="shared" si="849"/>
        <v>0</v>
      </c>
      <c r="AGC666" s="93">
        <f t="shared" si="850"/>
        <v>162332.43</v>
      </c>
      <c r="AGD666" s="93">
        <f t="shared" si="851"/>
        <v>167611.67000000001</v>
      </c>
      <c r="AGE666" s="93">
        <f t="shared" si="852"/>
        <v>173182.74</v>
      </c>
      <c r="AGF666" s="93">
        <f t="shared" si="853"/>
        <v>32525.07</v>
      </c>
      <c r="AGG666" s="93">
        <f t="shared" si="854"/>
        <v>32422.19</v>
      </c>
      <c r="AGH666" s="93">
        <f t="shared" si="855"/>
        <v>33754.78</v>
      </c>
      <c r="AGI666" s="93">
        <f t="shared" si="856"/>
        <v>0</v>
      </c>
      <c r="AGJ666" s="93">
        <f t="shared" si="242"/>
        <v>0</v>
      </c>
      <c r="AGK666" s="93">
        <f t="shared" si="242"/>
        <v>0</v>
      </c>
      <c r="AGL666" s="93">
        <f t="shared" si="857"/>
        <v>0</v>
      </c>
      <c r="AGM666" s="93">
        <f t="shared" si="243"/>
        <v>0</v>
      </c>
      <c r="AGN666" s="93">
        <f t="shared" si="243"/>
        <v>0</v>
      </c>
      <c r="AGO666" s="447"/>
      <c r="AGP666" s="447"/>
      <c r="AGQ666" s="447"/>
      <c r="AGR666" s="93">
        <f t="shared" si="858"/>
        <v>0</v>
      </c>
      <c r="AGS666" s="93">
        <f t="shared" si="859"/>
        <v>0</v>
      </c>
      <c r="AGT666" s="93">
        <f t="shared" si="860"/>
        <v>0</v>
      </c>
      <c r="AGU666" s="93">
        <f t="shared" si="861"/>
        <v>0</v>
      </c>
      <c r="AGV666" s="93">
        <f t="shared" si="862"/>
        <v>0</v>
      </c>
      <c r="AGW666" s="93">
        <f t="shared" si="863"/>
        <v>0</v>
      </c>
      <c r="AGX666" s="93">
        <f t="shared" si="864"/>
        <v>166714.01999999999</v>
      </c>
      <c r="AGY666" s="93">
        <f t="shared" si="865"/>
        <v>173061.43</v>
      </c>
      <c r="AGZ666" s="93">
        <f t="shared" si="866"/>
        <v>179684.66</v>
      </c>
      <c r="AHA666" s="93">
        <f t="shared" si="867"/>
        <v>52136.34</v>
      </c>
      <c r="AHB666" s="93">
        <f t="shared" si="868"/>
        <v>51578.78</v>
      </c>
      <c r="AHC666" s="93">
        <f t="shared" si="869"/>
        <v>53641.29</v>
      </c>
      <c r="AHD666" s="93">
        <f t="shared" si="870"/>
        <v>0</v>
      </c>
      <c r="AHE666" s="93">
        <f t="shared" si="244"/>
        <v>0</v>
      </c>
      <c r="AHF666" s="93">
        <f t="shared" si="244"/>
        <v>0</v>
      </c>
      <c r="AHG666" s="93">
        <f t="shared" si="871"/>
        <v>0</v>
      </c>
      <c r="AHH666" s="93">
        <f t="shared" si="245"/>
        <v>0</v>
      </c>
      <c r="AHI666" s="93">
        <f t="shared" si="245"/>
        <v>0</v>
      </c>
      <c r="AHJ666" s="447"/>
      <c r="AHK666" s="447"/>
      <c r="AHL666" s="447"/>
      <c r="AHM666" s="93">
        <f t="shared" si="872"/>
        <v>0</v>
      </c>
      <c r="AHN666" s="93">
        <f t="shared" si="873"/>
        <v>0</v>
      </c>
      <c r="AHO666" s="93">
        <f t="shared" si="874"/>
        <v>0</v>
      </c>
      <c r="AHP666" s="93">
        <f t="shared" si="875"/>
        <v>0</v>
      </c>
      <c r="AHQ666" s="93">
        <f t="shared" si="876"/>
        <v>0</v>
      </c>
      <c r="AHR666" s="93">
        <f t="shared" si="877"/>
        <v>0</v>
      </c>
      <c r="AHS666" s="93">
        <f t="shared" si="878"/>
        <v>161575.91</v>
      </c>
      <c r="AHT666" s="93">
        <f t="shared" si="879"/>
        <v>168263.05</v>
      </c>
      <c r="AHU666" s="93">
        <f t="shared" si="880"/>
        <v>175187.55</v>
      </c>
      <c r="AHV666" s="93">
        <f t="shared" si="881"/>
        <v>31059.33</v>
      </c>
      <c r="AHW666" s="93">
        <f t="shared" si="882"/>
        <v>31505.599999999999</v>
      </c>
      <c r="AHX666" s="93">
        <f t="shared" si="883"/>
        <v>32726.62</v>
      </c>
      <c r="AHY666" s="93">
        <f t="shared" si="884"/>
        <v>0</v>
      </c>
      <c r="AHZ666" s="93">
        <f t="shared" si="246"/>
        <v>0</v>
      </c>
      <c r="AIA666" s="93">
        <f t="shared" si="246"/>
        <v>0</v>
      </c>
      <c r="AIB666" s="93">
        <f t="shared" si="885"/>
        <v>0</v>
      </c>
      <c r="AIC666" s="93">
        <f t="shared" si="247"/>
        <v>0</v>
      </c>
      <c r="AID666" s="93">
        <f t="shared" si="247"/>
        <v>0</v>
      </c>
      <c r="AIE666" s="95"/>
      <c r="AIF666" s="95"/>
      <c r="AIG666" s="95"/>
      <c r="AIH666" s="93">
        <f t="shared" si="886"/>
        <v>0</v>
      </c>
      <c r="AII666" s="93">
        <f t="shared" si="887"/>
        <v>0</v>
      </c>
      <c r="AIJ666" s="93">
        <f t="shared" si="888"/>
        <v>0</v>
      </c>
      <c r="AIK666" s="93">
        <f t="shared" si="889"/>
        <v>0</v>
      </c>
      <c r="AIL666" s="93">
        <f t="shared" si="890"/>
        <v>0</v>
      </c>
      <c r="AIM666" s="93">
        <f t="shared" si="891"/>
        <v>0</v>
      </c>
      <c r="AIN666" s="93">
        <f t="shared" si="892"/>
        <v>0</v>
      </c>
      <c r="AIO666" s="93">
        <f t="shared" si="893"/>
        <v>0</v>
      </c>
      <c r="AIP666" s="93">
        <f t="shared" si="894"/>
        <v>0</v>
      </c>
      <c r="AIQ666" s="93">
        <f t="shared" si="895"/>
        <v>0</v>
      </c>
      <c r="AIR666" s="93">
        <f t="shared" si="896"/>
        <v>0</v>
      </c>
      <c r="AIS666" s="93">
        <f t="shared" si="897"/>
        <v>0</v>
      </c>
      <c r="AIT666" s="93">
        <f t="shared" si="898"/>
        <v>0</v>
      </c>
      <c r="AIU666" s="93">
        <f t="shared" si="248"/>
        <v>0</v>
      </c>
      <c r="AIV666" s="93">
        <f t="shared" si="248"/>
        <v>0</v>
      </c>
      <c r="AIW666" s="93">
        <f t="shared" si="899"/>
        <v>0</v>
      </c>
      <c r="AIX666" s="93">
        <f t="shared" si="249"/>
        <v>0</v>
      </c>
      <c r="AIY666" s="93">
        <f t="shared" si="249"/>
        <v>0</v>
      </c>
      <c r="AIZ666" s="447"/>
      <c r="AJA666" s="447"/>
      <c r="AJB666" s="447"/>
      <c r="AJC666" s="93">
        <f t="shared" si="900"/>
        <v>0</v>
      </c>
      <c r="AJD666" s="93">
        <f t="shared" si="901"/>
        <v>0</v>
      </c>
      <c r="AJE666" s="93">
        <f t="shared" si="902"/>
        <v>0</v>
      </c>
      <c r="AJF666" s="93">
        <f t="shared" si="903"/>
        <v>0</v>
      </c>
      <c r="AJG666" s="93">
        <f t="shared" si="904"/>
        <v>0</v>
      </c>
      <c r="AJH666" s="93">
        <f t="shared" si="905"/>
        <v>0</v>
      </c>
      <c r="AJI666" s="93">
        <f t="shared" si="906"/>
        <v>160897.46</v>
      </c>
      <c r="AJJ666" s="93">
        <f t="shared" si="907"/>
        <v>166033.95000000001</v>
      </c>
      <c r="AJK666" s="93">
        <f t="shared" si="908"/>
        <v>171460.77</v>
      </c>
      <c r="AJL666" s="93">
        <f t="shared" si="909"/>
        <v>29822.77</v>
      </c>
      <c r="AJM666" s="93">
        <f t="shared" si="910"/>
        <v>29841.23</v>
      </c>
      <c r="AJN666" s="93">
        <f t="shared" si="911"/>
        <v>31068.71</v>
      </c>
      <c r="AJO666" s="93">
        <f t="shared" si="912"/>
        <v>0</v>
      </c>
      <c r="AJP666" s="93">
        <f t="shared" si="250"/>
        <v>0</v>
      </c>
      <c r="AJQ666" s="93">
        <f t="shared" si="250"/>
        <v>0</v>
      </c>
      <c r="AJR666" s="93">
        <f t="shared" si="913"/>
        <v>0</v>
      </c>
      <c r="AJS666" s="93">
        <f t="shared" si="251"/>
        <v>0</v>
      </c>
      <c r="AJT666" s="93">
        <f t="shared" si="251"/>
        <v>0</v>
      </c>
      <c r="AJU666" s="447"/>
      <c r="AJV666" s="447"/>
      <c r="AJW666" s="447"/>
      <c r="AJX666" s="93">
        <f t="shared" si="914"/>
        <v>0</v>
      </c>
      <c r="AJY666" s="93">
        <f t="shared" si="915"/>
        <v>0</v>
      </c>
      <c r="AJZ666" s="93">
        <f t="shared" si="916"/>
        <v>0</v>
      </c>
      <c r="AKA666" s="93">
        <f t="shared" si="917"/>
        <v>0</v>
      </c>
      <c r="AKB666" s="93">
        <f t="shared" si="918"/>
        <v>0</v>
      </c>
      <c r="AKC666" s="93">
        <f t="shared" si="919"/>
        <v>0</v>
      </c>
      <c r="AKD666" s="93">
        <f t="shared" si="920"/>
        <v>163269.97</v>
      </c>
      <c r="AKE666" s="93">
        <f t="shared" si="921"/>
        <v>169487.99</v>
      </c>
      <c r="AKF666" s="93">
        <f t="shared" si="922"/>
        <v>175969.35</v>
      </c>
      <c r="AKG666" s="93">
        <f t="shared" si="923"/>
        <v>30241.43</v>
      </c>
      <c r="AKH666" s="93">
        <f t="shared" si="924"/>
        <v>29822.2</v>
      </c>
      <c r="AKI666" s="93">
        <f t="shared" si="925"/>
        <v>31076.31</v>
      </c>
      <c r="AKJ666" s="93">
        <f t="shared" si="926"/>
        <v>0</v>
      </c>
      <c r="AKK666" s="93">
        <f t="shared" si="252"/>
        <v>0</v>
      </c>
      <c r="AKL666" s="93">
        <f t="shared" si="252"/>
        <v>0</v>
      </c>
      <c r="AKM666" s="93">
        <f t="shared" si="927"/>
        <v>0</v>
      </c>
      <c r="AKN666" s="93">
        <f t="shared" si="253"/>
        <v>0</v>
      </c>
      <c r="AKO666" s="93">
        <f t="shared" si="253"/>
        <v>0</v>
      </c>
      <c r="AKP666" s="447"/>
      <c r="AKQ666" s="447"/>
      <c r="AKR666" s="447"/>
      <c r="AKS666" s="93">
        <f t="shared" si="928"/>
        <v>0</v>
      </c>
      <c r="AKT666" s="93">
        <f t="shared" si="929"/>
        <v>0</v>
      </c>
      <c r="AKU666" s="93">
        <f t="shared" si="930"/>
        <v>0</v>
      </c>
      <c r="AKV666" s="93">
        <f t="shared" si="931"/>
        <v>0</v>
      </c>
      <c r="AKW666" s="93">
        <f t="shared" si="932"/>
        <v>0</v>
      </c>
      <c r="AKX666" s="93">
        <f t="shared" si="933"/>
        <v>0</v>
      </c>
      <c r="AKY666" s="93">
        <f t="shared" si="934"/>
        <v>162279.57</v>
      </c>
      <c r="AKZ666" s="93">
        <f t="shared" si="935"/>
        <v>168158.13</v>
      </c>
      <c r="ALA666" s="93">
        <f t="shared" si="936"/>
        <v>174302.67</v>
      </c>
      <c r="ALB666" s="93">
        <f t="shared" si="937"/>
        <v>31485.52</v>
      </c>
      <c r="ALC666" s="93">
        <f t="shared" si="938"/>
        <v>31521.55</v>
      </c>
      <c r="ALD666" s="93">
        <f t="shared" si="939"/>
        <v>32776.78</v>
      </c>
      <c r="ALE666" s="93">
        <f t="shared" si="940"/>
        <v>0</v>
      </c>
      <c r="ALF666" s="93">
        <f t="shared" si="254"/>
        <v>0</v>
      </c>
      <c r="ALG666" s="93">
        <f t="shared" si="254"/>
        <v>0</v>
      </c>
      <c r="ALH666" s="93">
        <f t="shared" si="941"/>
        <v>0</v>
      </c>
      <c r="ALI666" s="93">
        <f t="shared" si="255"/>
        <v>0</v>
      </c>
      <c r="ALJ666" s="93">
        <f t="shared" si="255"/>
        <v>0</v>
      </c>
      <c r="ALK666" s="447"/>
      <c r="ALL666" s="447"/>
      <c r="ALM666" s="447"/>
      <c r="ALN666" s="93">
        <f t="shared" si="942"/>
        <v>0</v>
      </c>
      <c r="ALO666" s="93">
        <f t="shared" si="943"/>
        <v>0</v>
      </c>
      <c r="ALP666" s="93">
        <f t="shared" si="944"/>
        <v>0</v>
      </c>
      <c r="ALQ666" s="93">
        <f t="shared" si="945"/>
        <v>0</v>
      </c>
      <c r="ALR666" s="93">
        <f t="shared" si="946"/>
        <v>0</v>
      </c>
      <c r="ALS666" s="93">
        <f t="shared" si="947"/>
        <v>0</v>
      </c>
      <c r="ALT666" s="93">
        <f t="shared" si="948"/>
        <v>166075.29999999999</v>
      </c>
      <c r="ALU666" s="93">
        <f t="shared" si="949"/>
        <v>173834.21</v>
      </c>
      <c r="ALV666" s="93">
        <f t="shared" si="950"/>
        <v>181805.04</v>
      </c>
      <c r="ALW666" s="93">
        <f t="shared" si="951"/>
        <v>38993.949999999997</v>
      </c>
      <c r="ALX666" s="93">
        <f t="shared" si="952"/>
        <v>39390.18</v>
      </c>
      <c r="ALY666" s="93">
        <f t="shared" si="953"/>
        <v>40862.61</v>
      </c>
      <c r="ALZ666" s="93">
        <f t="shared" si="954"/>
        <v>0</v>
      </c>
      <c r="AMA666" s="93">
        <f t="shared" si="256"/>
        <v>0</v>
      </c>
      <c r="AMB666" s="93">
        <f t="shared" si="256"/>
        <v>0</v>
      </c>
      <c r="AMC666" s="93">
        <f t="shared" si="955"/>
        <v>0</v>
      </c>
      <c r="AMD666" s="93">
        <f t="shared" si="257"/>
        <v>0</v>
      </c>
      <c r="AME666" s="93">
        <f t="shared" si="257"/>
        <v>0</v>
      </c>
      <c r="AMF666" s="447"/>
      <c r="AMG666" s="447"/>
      <c r="AMH666" s="447"/>
      <c r="AMI666" s="93">
        <f t="shared" si="956"/>
        <v>0</v>
      </c>
      <c r="AMJ666" s="93">
        <f t="shared" si="957"/>
        <v>0</v>
      </c>
      <c r="AMK666" s="93">
        <f t="shared" si="958"/>
        <v>0</v>
      </c>
      <c r="AML666" s="93">
        <f t="shared" si="959"/>
        <v>0</v>
      </c>
      <c r="AMM666" s="93">
        <f t="shared" si="960"/>
        <v>0</v>
      </c>
      <c r="AMN666" s="93">
        <f t="shared" si="961"/>
        <v>0</v>
      </c>
      <c r="AMO666" s="93">
        <f t="shared" si="962"/>
        <v>154811.41</v>
      </c>
      <c r="AMP666" s="93">
        <f t="shared" si="963"/>
        <v>161333.56</v>
      </c>
      <c r="AMQ666" s="93">
        <f t="shared" si="964"/>
        <v>168081.16</v>
      </c>
      <c r="AMR666" s="93">
        <f t="shared" si="965"/>
        <v>28096.9</v>
      </c>
      <c r="AMS666" s="93">
        <f t="shared" si="966"/>
        <v>28877.33</v>
      </c>
      <c r="AMT666" s="93">
        <f t="shared" si="967"/>
        <v>29964.35</v>
      </c>
      <c r="AMU666" s="93">
        <f t="shared" si="968"/>
        <v>0</v>
      </c>
      <c r="AMV666" s="93">
        <f t="shared" si="258"/>
        <v>0</v>
      </c>
      <c r="AMW666" s="93">
        <f t="shared" si="258"/>
        <v>0</v>
      </c>
      <c r="AMX666" s="93">
        <f t="shared" si="969"/>
        <v>0</v>
      </c>
      <c r="AMY666" s="93">
        <f t="shared" si="259"/>
        <v>0</v>
      </c>
      <c r="AMZ666" s="93">
        <f t="shared" si="259"/>
        <v>0</v>
      </c>
      <c r="ANA666" s="447"/>
      <c r="ANB666" s="447"/>
      <c r="ANC666" s="447"/>
      <c r="AND666" s="93">
        <f t="shared" si="970"/>
        <v>0</v>
      </c>
      <c r="ANE666" s="93">
        <f t="shared" si="971"/>
        <v>0</v>
      </c>
      <c r="ANF666" s="93">
        <f t="shared" si="972"/>
        <v>0</v>
      </c>
      <c r="ANG666" s="93">
        <f t="shared" si="973"/>
        <v>0</v>
      </c>
      <c r="ANH666" s="93">
        <f t="shared" si="974"/>
        <v>0</v>
      </c>
      <c r="ANI666" s="93">
        <f t="shared" si="975"/>
        <v>0</v>
      </c>
      <c r="ANJ666" s="93">
        <f t="shared" si="976"/>
        <v>161114.4</v>
      </c>
      <c r="ANK666" s="93">
        <f t="shared" si="977"/>
        <v>167334.37</v>
      </c>
      <c r="ANL666" s="93">
        <f t="shared" si="978"/>
        <v>173807.77</v>
      </c>
      <c r="ANM666" s="93">
        <f t="shared" si="979"/>
        <v>43823.040000000001</v>
      </c>
      <c r="ANN666" s="93">
        <f t="shared" si="980"/>
        <v>43732.01</v>
      </c>
      <c r="ANO666" s="93">
        <f t="shared" si="981"/>
        <v>45614</v>
      </c>
      <c r="ANP666" s="93">
        <f t="shared" si="982"/>
        <v>0</v>
      </c>
      <c r="ANQ666" s="93">
        <f t="shared" si="260"/>
        <v>0</v>
      </c>
      <c r="ANR666" s="93">
        <f t="shared" si="260"/>
        <v>0</v>
      </c>
      <c r="ANS666" s="93">
        <f t="shared" si="983"/>
        <v>0</v>
      </c>
      <c r="ANT666" s="93">
        <f t="shared" si="261"/>
        <v>0</v>
      </c>
      <c r="ANU666" s="93">
        <f t="shared" si="261"/>
        <v>0</v>
      </c>
      <c r="ANV666" s="447"/>
      <c r="ANW666" s="447"/>
      <c r="ANX666" s="447"/>
      <c r="ANY666" s="93">
        <f t="shared" si="984"/>
        <v>0</v>
      </c>
      <c r="ANZ666" s="93">
        <f t="shared" si="985"/>
        <v>0</v>
      </c>
      <c r="AOA666" s="93">
        <f t="shared" si="986"/>
        <v>0</v>
      </c>
      <c r="AOB666" s="93">
        <f t="shared" si="987"/>
        <v>0</v>
      </c>
      <c r="AOC666" s="93">
        <f t="shared" si="988"/>
        <v>0</v>
      </c>
      <c r="AOD666" s="93">
        <f t="shared" si="989"/>
        <v>0</v>
      </c>
      <c r="AOE666" s="93">
        <f t="shared" si="990"/>
        <v>157572.92000000001</v>
      </c>
      <c r="AOF666" s="93">
        <f t="shared" si="991"/>
        <v>164430.04</v>
      </c>
      <c r="AOG666" s="93">
        <f t="shared" si="992"/>
        <v>171508.25</v>
      </c>
      <c r="AOH666" s="93">
        <f t="shared" si="993"/>
        <v>29341.59</v>
      </c>
      <c r="AOI666" s="93">
        <f t="shared" si="994"/>
        <v>29479.79</v>
      </c>
      <c r="AOJ666" s="93">
        <f t="shared" si="995"/>
        <v>30605.91</v>
      </c>
      <c r="AOK666" s="93">
        <f t="shared" si="996"/>
        <v>0</v>
      </c>
      <c r="AOL666" s="93">
        <f t="shared" si="262"/>
        <v>0</v>
      </c>
      <c r="AOM666" s="93">
        <f t="shared" si="262"/>
        <v>0</v>
      </c>
      <c r="AON666" s="93">
        <f t="shared" si="997"/>
        <v>0</v>
      </c>
      <c r="AOO666" s="93">
        <f t="shared" si="263"/>
        <v>0</v>
      </c>
      <c r="AOP666" s="93">
        <f t="shared" si="263"/>
        <v>0</v>
      </c>
      <c r="AOQ666" s="447"/>
      <c r="AOR666" s="447"/>
      <c r="AOS666" s="447"/>
      <c r="AOT666" s="93">
        <f t="shared" si="998"/>
        <v>0</v>
      </c>
      <c r="AOU666" s="93">
        <f t="shared" si="999"/>
        <v>0</v>
      </c>
      <c r="AOV666" s="93">
        <f t="shared" si="1000"/>
        <v>0</v>
      </c>
      <c r="AOW666" s="93">
        <f t="shared" si="1001"/>
        <v>0</v>
      </c>
      <c r="AOX666" s="93">
        <f t="shared" si="1002"/>
        <v>0</v>
      </c>
      <c r="AOY666" s="93">
        <f t="shared" si="1003"/>
        <v>0</v>
      </c>
      <c r="AOZ666" s="93">
        <f t="shared" si="1004"/>
        <v>161350.79</v>
      </c>
      <c r="APA666" s="93">
        <f t="shared" si="1005"/>
        <v>168469.72</v>
      </c>
      <c r="APB666" s="93">
        <f t="shared" si="1006"/>
        <v>175811.35</v>
      </c>
      <c r="APC666" s="93">
        <f t="shared" si="1007"/>
        <v>39068.17</v>
      </c>
      <c r="APD666" s="93">
        <f t="shared" si="1008"/>
        <v>38720.99</v>
      </c>
      <c r="APE666" s="93">
        <f t="shared" si="1009"/>
        <v>40138.58</v>
      </c>
      <c r="APF666" s="93">
        <f t="shared" si="1010"/>
        <v>0</v>
      </c>
      <c r="APG666" s="93">
        <f t="shared" si="264"/>
        <v>0</v>
      </c>
      <c r="APH666" s="93">
        <f t="shared" si="264"/>
        <v>0</v>
      </c>
      <c r="API666" s="93">
        <f t="shared" si="1011"/>
        <v>0</v>
      </c>
      <c r="APJ666" s="93">
        <f t="shared" si="265"/>
        <v>0</v>
      </c>
      <c r="APK666" s="93">
        <f t="shared" si="265"/>
        <v>0</v>
      </c>
      <c r="APL666" s="447"/>
      <c r="APM666" s="447"/>
      <c r="APN666" s="447"/>
      <c r="APO666" s="93">
        <f t="shared" si="1012"/>
        <v>0</v>
      </c>
      <c r="APP666" s="93">
        <f t="shared" si="1013"/>
        <v>0</v>
      </c>
      <c r="APQ666" s="93">
        <f t="shared" si="1014"/>
        <v>0</v>
      </c>
      <c r="APR666" s="93">
        <f t="shared" si="1015"/>
        <v>0</v>
      </c>
      <c r="APS666" s="93">
        <f t="shared" si="1016"/>
        <v>0</v>
      </c>
      <c r="APT666" s="93">
        <f t="shared" si="1017"/>
        <v>0</v>
      </c>
      <c r="APU666" s="93">
        <f t="shared" si="1018"/>
        <v>165753.49</v>
      </c>
      <c r="APV666" s="93">
        <f t="shared" si="1019"/>
        <v>172519.82</v>
      </c>
      <c r="APW666" s="93">
        <f t="shared" si="1020"/>
        <v>179537.53</v>
      </c>
      <c r="APX666" s="93">
        <f t="shared" si="1021"/>
        <v>37033.339999999997</v>
      </c>
      <c r="APY666" s="93">
        <f t="shared" si="1022"/>
        <v>35961.949999999997</v>
      </c>
      <c r="APZ666" s="93">
        <f t="shared" si="1023"/>
        <v>37358.980000000003</v>
      </c>
      <c r="AQA666" s="93">
        <f t="shared" si="1024"/>
        <v>0</v>
      </c>
      <c r="AQB666" s="93">
        <f t="shared" si="266"/>
        <v>0</v>
      </c>
      <c r="AQC666" s="93">
        <f t="shared" si="266"/>
        <v>0</v>
      </c>
      <c r="AQD666" s="93">
        <f t="shared" si="1025"/>
        <v>0</v>
      </c>
      <c r="AQE666" s="93">
        <f t="shared" si="267"/>
        <v>0</v>
      </c>
      <c r="AQF666" s="93">
        <f t="shared" si="267"/>
        <v>0</v>
      </c>
      <c r="AQG666" s="447"/>
      <c r="AQH666" s="447"/>
      <c r="AQI666" s="447"/>
      <c r="AQJ666" s="93">
        <f t="shared" si="1026"/>
        <v>0</v>
      </c>
      <c r="AQK666" s="93">
        <f t="shared" si="1027"/>
        <v>0</v>
      </c>
      <c r="AQL666" s="93">
        <f t="shared" si="1028"/>
        <v>0</v>
      </c>
      <c r="AQM666" s="93">
        <f t="shared" si="1029"/>
        <v>0</v>
      </c>
      <c r="AQN666" s="93">
        <f t="shared" si="1030"/>
        <v>0</v>
      </c>
      <c r="AQO666" s="93">
        <f t="shared" si="1031"/>
        <v>0</v>
      </c>
      <c r="AQP666" s="93">
        <f t="shared" si="1032"/>
        <v>153434.32</v>
      </c>
      <c r="AQQ666" s="93">
        <f t="shared" si="1033"/>
        <v>159889.82999999999</v>
      </c>
      <c r="AQR666" s="93">
        <f t="shared" si="1034"/>
        <v>166569.29999999999</v>
      </c>
      <c r="AQS666" s="93">
        <f t="shared" si="1035"/>
        <v>27092.41</v>
      </c>
      <c r="AQT666" s="93">
        <f t="shared" si="1036"/>
        <v>27659.38</v>
      </c>
      <c r="AQU666" s="93">
        <f t="shared" si="1037"/>
        <v>28737.34</v>
      </c>
      <c r="AQV666" s="93">
        <f t="shared" si="1038"/>
        <v>0</v>
      </c>
      <c r="AQW666" s="93">
        <f t="shared" si="268"/>
        <v>0</v>
      </c>
      <c r="AQX666" s="93">
        <f t="shared" si="268"/>
        <v>0</v>
      </c>
      <c r="AQY666" s="93">
        <f t="shared" si="1039"/>
        <v>0</v>
      </c>
      <c r="AQZ666" s="93">
        <f t="shared" si="269"/>
        <v>0</v>
      </c>
      <c r="ARA666" s="93">
        <f t="shared" si="269"/>
        <v>0</v>
      </c>
      <c r="ARB666" s="447"/>
      <c r="ARC666" s="447"/>
      <c r="ARD666" s="447"/>
      <c r="ARE666" s="93">
        <f t="shared" si="1040"/>
        <v>0</v>
      </c>
      <c r="ARF666" s="93">
        <f t="shared" si="1041"/>
        <v>0</v>
      </c>
      <c r="ARG666" s="93">
        <f t="shared" si="1042"/>
        <v>0</v>
      </c>
      <c r="ARH666" s="93">
        <f t="shared" si="1043"/>
        <v>0</v>
      </c>
      <c r="ARI666" s="93">
        <f t="shared" si="1044"/>
        <v>0</v>
      </c>
      <c r="ARJ666" s="93">
        <f t="shared" si="1045"/>
        <v>0</v>
      </c>
      <c r="ARK666" s="93">
        <f t="shared" si="1046"/>
        <v>156951.48000000001</v>
      </c>
      <c r="ARL666" s="93">
        <f t="shared" si="1047"/>
        <v>161732.65</v>
      </c>
      <c r="ARM666" s="93">
        <f t="shared" si="1048"/>
        <v>166805.65</v>
      </c>
      <c r="ARN666" s="93">
        <f t="shared" si="1049"/>
        <v>25962.98</v>
      </c>
      <c r="ARO666" s="93">
        <f t="shared" si="1050"/>
        <v>26139.42</v>
      </c>
      <c r="ARP666" s="93">
        <f t="shared" si="1051"/>
        <v>27138.41</v>
      </c>
      <c r="ARQ666" s="93">
        <f t="shared" si="1052"/>
        <v>0</v>
      </c>
      <c r="ARR666" s="93">
        <f t="shared" si="270"/>
        <v>0</v>
      </c>
      <c r="ARS666" s="93">
        <f t="shared" si="270"/>
        <v>0</v>
      </c>
      <c r="ART666" s="93">
        <f t="shared" si="1053"/>
        <v>0</v>
      </c>
      <c r="ARU666" s="93">
        <f t="shared" si="271"/>
        <v>0</v>
      </c>
      <c r="ARV666" s="93">
        <f t="shared" si="271"/>
        <v>0</v>
      </c>
      <c r="ARW666" s="447"/>
      <c r="ARX666" s="447"/>
      <c r="ARY666" s="447"/>
      <c r="ARZ666" s="93">
        <f t="shared" si="1054"/>
        <v>0</v>
      </c>
      <c r="ASA666" s="93">
        <f t="shared" si="1055"/>
        <v>0</v>
      </c>
      <c r="ASB666" s="93">
        <f t="shared" si="1056"/>
        <v>0</v>
      </c>
      <c r="ASC666" s="93">
        <f t="shared" si="1057"/>
        <v>0</v>
      </c>
      <c r="ASD666" s="93">
        <f t="shared" si="1058"/>
        <v>0</v>
      </c>
      <c r="ASE666" s="93">
        <f t="shared" si="1059"/>
        <v>0</v>
      </c>
      <c r="ASF666" s="93">
        <f t="shared" si="1060"/>
        <v>157025.48000000001</v>
      </c>
      <c r="ASG666" s="93">
        <f t="shared" si="1061"/>
        <v>162472.01999999999</v>
      </c>
      <c r="ASH666" s="93">
        <f t="shared" si="1062"/>
        <v>168188.41</v>
      </c>
      <c r="ASI666" s="93">
        <f t="shared" si="1063"/>
        <v>30751.63</v>
      </c>
      <c r="ASJ666" s="93">
        <f t="shared" si="1064"/>
        <v>31402.07</v>
      </c>
      <c r="ASK666" s="93">
        <f t="shared" si="1065"/>
        <v>32597.31</v>
      </c>
      <c r="ASL666" s="93">
        <f t="shared" si="1066"/>
        <v>0</v>
      </c>
      <c r="ASM666" s="93">
        <f t="shared" si="272"/>
        <v>0</v>
      </c>
      <c r="ASN666" s="93">
        <f t="shared" si="272"/>
        <v>0</v>
      </c>
      <c r="ASO666" s="93">
        <f t="shared" si="1067"/>
        <v>0</v>
      </c>
      <c r="ASP666" s="93">
        <f t="shared" si="273"/>
        <v>0</v>
      </c>
      <c r="ASQ666" s="93">
        <f t="shared" si="273"/>
        <v>0</v>
      </c>
      <c r="ASR666" s="447"/>
      <c r="ASS666" s="447"/>
      <c r="AST666" s="447"/>
      <c r="ASU666" s="93">
        <f t="shared" si="1068"/>
        <v>0</v>
      </c>
      <c r="ASV666" s="93">
        <f t="shared" si="1069"/>
        <v>0</v>
      </c>
      <c r="ASW666" s="93">
        <f t="shared" si="1070"/>
        <v>0</v>
      </c>
      <c r="ASX666" s="93">
        <f t="shared" si="1071"/>
        <v>0</v>
      </c>
      <c r="ASY666" s="93">
        <f t="shared" si="1072"/>
        <v>0</v>
      </c>
      <c r="ASZ666" s="93">
        <f t="shared" si="1073"/>
        <v>0</v>
      </c>
      <c r="ATA666" s="93">
        <f t="shared" si="1074"/>
        <v>156130.62</v>
      </c>
      <c r="ATB666" s="93">
        <f t="shared" si="1075"/>
        <v>162005.82999999999</v>
      </c>
      <c r="ATC666" s="93">
        <f t="shared" si="1076"/>
        <v>168134.24</v>
      </c>
      <c r="ATD666" s="93">
        <f t="shared" si="1077"/>
        <v>27281.63</v>
      </c>
      <c r="ATE666" s="93">
        <f t="shared" si="1078"/>
        <v>27340.93</v>
      </c>
      <c r="ATF666" s="93">
        <f t="shared" si="1079"/>
        <v>28380.15</v>
      </c>
      <c r="ATG666" s="93">
        <f t="shared" si="1080"/>
        <v>0</v>
      </c>
      <c r="ATH666" s="93">
        <f t="shared" si="274"/>
        <v>0</v>
      </c>
      <c r="ATI666" s="93">
        <f t="shared" si="274"/>
        <v>0</v>
      </c>
      <c r="ATJ666" s="93">
        <f t="shared" si="1081"/>
        <v>0</v>
      </c>
      <c r="ATK666" s="93">
        <f t="shared" si="275"/>
        <v>0</v>
      </c>
      <c r="ATL666" s="93">
        <f t="shared" si="275"/>
        <v>0</v>
      </c>
      <c r="ATM666" s="447"/>
      <c r="ATN666" s="447"/>
      <c r="ATO666" s="447"/>
      <c r="ATP666" s="93">
        <f t="shared" si="1082"/>
        <v>0</v>
      </c>
      <c r="ATQ666" s="93">
        <f t="shared" si="1083"/>
        <v>0</v>
      </c>
      <c r="ATR666" s="93">
        <f t="shared" si="1084"/>
        <v>0</v>
      </c>
      <c r="ATS666" s="93">
        <f t="shared" si="1085"/>
        <v>0</v>
      </c>
      <c r="ATT666" s="93">
        <f t="shared" si="1086"/>
        <v>0</v>
      </c>
      <c r="ATU666" s="93">
        <f t="shared" si="1087"/>
        <v>0</v>
      </c>
      <c r="ATV666" s="93">
        <f t="shared" si="1088"/>
        <v>161589.07999999999</v>
      </c>
      <c r="ATW666" s="93">
        <f t="shared" si="1089"/>
        <v>167748.9</v>
      </c>
      <c r="ATX666" s="93">
        <f t="shared" si="1090"/>
        <v>174169.15</v>
      </c>
      <c r="ATY666" s="93">
        <f t="shared" si="1091"/>
        <v>29823.279999999999</v>
      </c>
      <c r="ATZ666" s="93">
        <f t="shared" si="1092"/>
        <v>30633.79</v>
      </c>
      <c r="AUA666" s="93">
        <f t="shared" si="1093"/>
        <v>31848.66</v>
      </c>
      <c r="AUB666" s="93">
        <f t="shared" si="1094"/>
        <v>0</v>
      </c>
      <c r="AUC666" s="93">
        <f t="shared" si="276"/>
        <v>0</v>
      </c>
      <c r="AUD666" s="93">
        <f t="shared" si="276"/>
        <v>0</v>
      </c>
      <c r="AUE666" s="93">
        <f t="shared" si="1095"/>
        <v>0</v>
      </c>
      <c r="AUF666" s="93">
        <f t="shared" si="277"/>
        <v>0</v>
      </c>
      <c r="AUG666" s="93">
        <f t="shared" si="277"/>
        <v>0</v>
      </c>
      <c r="AUH666" s="447"/>
      <c r="AUI666" s="447"/>
      <c r="AUJ666" s="447"/>
      <c r="AUK666" s="93">
        <f t="shared" si="1096"/>
        <v>0</v>
      </c>
      <c r="AUL666" s="93">
        <f t="shared" si="1097"/>
        <v>0</v>
      </c>
      <c r="AUM666" s="93">
        <f t="shared" si="1098"/>
        <v>0</v>
      </c>
      <c r="AUN666" s="93">
        <f t="shared" si="1099"/>
        <v>0</v>
      </c>
      <c r="AUO666" s="93">
        <f t="shared" si="1100"/>
        <v>0</v>
      </c>
      <c r="AUP666" s="93">
        <f t="shared" si="1101"/>
        <v>0</v>
      </c>
      <c r="AUQ666" s="93">
        <f t="shared" si="1102"/>
        <v>158447.57999999999</v>
      </c>
      <c r="AUR666" s="93">
        <f t="shared" si="1103"/>
        <v>164542.16</v>
      </c>
      <c r="AUS666" s="93">
        <f t="shared" si="1104"/>
        <v>170882.42</v>
      </c>
      <c r="AUT666" s="93">
        <f t="shared" si="1105"/>
        <v>32252.880000000001</v>
      </c>
      <c r="AUU666" s="93">
        <f t="shared" si="1106"/>
        <v>32901.660000000003</v>
      </c>
      <c r="AUV666" s="93">
        <f t="shared" si="1107"/>
        <v>34144.92</v>
      </c>
      <c r="AUW666" s="93">
        <f t="shared" si="1108"/>
        <v>0</v>
      </c>
      <c r="AUX666" s="93">
        <f t="shared" si="278"/>
        <v>0</v>
      </c>
      <c r="AUY666" s="93">
        <f t="shared" si="278"/>
        <v>0</v>
      </c>
      <c r="AUZ666" s="93">
        <f t="shared" si="1109"/>
        <v>0</v>
      </c>
      <c r="AVA666" s="93">
        <f t="shared" si="279"/>
        <v>0</v>
      </c>
      <c r="AVB666" s="93">
        <f t="shared" si="279"/>
        <v>0</v>
      </c>
      <c r="AVC666" s="127">
        <f t="shared" si="1110"/>
        <v>0</v>
      </c>
      <c r="AVD666" s="127">
        <f t="shared" si="280"/>
        <v>0</v>
      </c>
      <c r="AVE666" s="127">
        <f t="shared" si="280"/>
        <v>0</v>
      </c>
      <c r="AVF666" s="93">
        <f t="shared" si="280"/>
        <v>0</v>
      </c>
      <c r="AVG666" s="93">
        <f t="shared" si="280"/>
        <v>0</v>
      </c>
      <c r="AVH666" s="93">
        <f t="shared" si="280"/>
        <v>0</v>
      </c>
      <c r="AVI666" s="93">
        <f t="shared" si="280"/>
        <v>0</v>
      </c>
      <c r="AVJ666" s="93">
        <f t="shared" si="280"/>
        <v>0</v>
      </c>
      <c r="AVK666" s="93">
        <f t="shared" si="280"/>
        <v>0</v>
      </c>
      <c r="AVL666" s="93"/>
      <c r="AVM666" s="93"/>
      <c r="AVN666" s="93"/>
      <c r="AVO666" s="93"/>
      <c r="AVP666" s="93"/>
      <c r="AVQ666" s="93"/>
      <c r="AVR666" s="93">
        <f t="shared" si="281"/>
        <v>0</v>
      </c>
      <c r="AVS666" s="93">
        <f t="shared" si="281"/>
        <v>0</v>
      </c>
      <c r="AVT666" s="93">
        <f t="shared" si="281"/>
        <v>0</v>
      </c>
      <c r="AVU666" s="93">
        <f t="shared" si="281"/>
        <v>0</v>
      </c>
      <c r="AVV666" s="93">
        <f t="shared" si="281"/>
        <v>0</v>
      </c>
      <c r="AVW666" s="93">
        <f t="shared" si="281"/>
        <v>0</v>
      </c>
    </row>
    <row r="667" spans="1:1271" ht="86.25" customHeight="1">
      <c r="A667" s="94" t="s">
        <v>426</v>
      </c>
      <c r="B667" s="94" t="s">
        <v>439</v>
      </c>
      <c r="C667" s="5"/>
      <c r="D667" s="414"/>
      <c r="E667" s="287"/>
      <c r="F667" s="101">
        <f t="shared" si="1111"/>
        <v>203203</v>
      </c>
      <c r="G667" s="101">
        <f t="shared" si="1111"/>
        <v>211689</v>
      </c>
      <c r="H667" s="101">
        <f t="shared" si="1111"/>
        <v>220591</v>
      </c>
      <c r="I667" s="93">
        <f t="shared" si="283"/>
        <v>90673.94</v>
      </c>
      <c r="J667" s="93">
        <f t="shared" si="283"/>
        <v>92731.94</v>
      </c>
      <c r="K667" s="93">
        <f t="shared" si="283"/>
        <v>94722.94</v>
      </c>
      <c r="L667" s="447"/>
      <c r="M667" s="447"/>
      <c r="N667" s="447"/>
      <c r="O667" s="93">
        <f t="shared" si="284"/>
        <v>0</v>
      </c>
      <c r="P667" s="93">
        <f t="shared" si="285"/>
        <v>0</v>
      </c>
      <c r="Q667" s="93">
        <f t="shared" si="286"/>
        <v>0</v>
      </c>
      <c r="R667" s="93">
        <f t="shared" si="287"/>
        <v>0</v>
      </c>
      <c r="S667" s="93">
        <f t="shared" si="288"/>
        <v>0</v>
      </c>
      <c r="T667" s="93">
        <f t="shared" si="289"/>
        <v>0</v>
      </c>
      <c r="U667" s="93">
        <f t="shared" si="290"/>
        <v>200790.56</v>
      </c>
      <c r="V667" s="93">
        <f t="shared" si="291"/>
        <v>209304.24</v>
      </c>
      <c r="W667" s="93">
        <f t="shared" si="292"/>
        <v>218120.97</v>
      </c>
      <c r="X667" s="93">
        <f t="shared" si="293"/>
        <v>43135.77</v>
      </c>
      <c r="Y667" s="93">
        <f t="shared" si="294"/>
        <v>41481.71</v>
      </c>
      <c r="Z667" s="93">
        <f t="shared" si="295"/>
        <v>42941.82</v>
      </c>
      <c r="AA667" s="93">
        <f t="shared" si="296"/>
        <v>0</v>
      </c>
      <c r="AB667" s="93">
        <f t="shared" si="162"/>
        <v>0</v>
      </c>
      <c r="AC667" s="93">
        <f t="shared" si="162"/>
        <v>0</v>
      </c>
      <c r="AD667" s="93">
        <f t="shared" si="297"/>
        <v>0</v>
      </c>
      <c r="AE667" s="93">
        <f t="shared" si="163"/>
        <v>0</v>
      </c>
      <c r="AF667" s="93">
        <f t="shared" si="163"/>
        <v>0</v>
      </c>
      <c r="AG667" s="447">
        <v>52</v>
      </c>
      <c r="AH667" s="447">
        <v>52</v>
      </c>
      <c r="AI667" s="447">
        <v>52</v>
      </c>
      <c r="AJ667" s="93">
        <f t="shared" si="298"/>
        <v>10566556</v>
      </c>
      <c r="AK667" s="93">
        <f t="shared" si="299"/>
        <v>11007828</v>
      </c>
      <c r="AL667" s="93">
        <f t="shared" si="300"/>
        <v>11470732</v>
      </c>
      <c r="AM667" s="93">
        <f t="shared" si="301"/>
        <v>4715044.88</v>
      </c>
      <c r="AN667" s="93">
        <f t="shared" si="302"/>
        <v>4822060.88</v>
      </c>
      <c r="AO667" s="93">
        <f t="shared" si="303"/>
        <v>4925592.88</v>
      </c>
      <c r="AP667" s="93">
        <f t="shared" si="304"/>
        <v>188101.42</v>
      </c>
      <c r="AQ667" s="93">
        <f t="shared" si="305"/>
        <v>195942.52</v>
      </c>
      <c r="AR667" s="93">
        <f t="shared" si="306"/>
        <v>204065.41</v>
      </c>
      <c r="AS667" s="93">
        <f t="shared" si="307"/>
        <v>38617.99</v>
      </c>
      <c r="AT667" s="93">
        <f t="shared" si="308"/>
        <v>36836.379999999997</v>
      </c>
      <c r="AU667" s="93">
        <f t="shared" si="309"/>
        <v>38212.44</v>
      </c>
      <c r="AV667" s="93">
        <f t="shared" si="310"/>
        <v>9781273.8399999999</v>
      </c>
      <c r="AW667" s="93">
        <f t="shared" si="164"/>
        <v>10189011.039999999</v>
      </c>
      <c r="AX667" s="93">
        <f t="shared" si="164"/>
        <v>10611401.32</v>
      </c>
      <c r="AY667" s="93">
        <f t="shared" si="311"/>
        <v>2008135.48</v>
      </c>
      <c r="AZ667" s="93">
        <f t="shared" si="165"/>
        <v>1915491.76</v>
      </c>
      <c r="BA667" s="93">
        <f t="shared" si="165"/>
        <v>1987046.88</v>
      </c>
      <c r="BB667" s="447"/>
      <c r="BC667" s="447"/>
      <c r="BD667" s="447"/>
      <c r="BE667" s="93">
        <f t="shared" si="312"/>
        <v>0</v>
      </c>
      <c r="BF667" s="93">
        <f t="shared" si="313"/>
        <v>0</v>
      </c>
      <c r="BG667" s="93">
        <f t="shared" si="314"/>
        <v>0</v>
      </c>
      <c r="BH667" s="93">
        <f t="shared" si="315"/>
        <v>0</v>
      </c>
      <c r="BI667" s="93">
        <f t="shared" si="316"/>
        <v>0</v>
      </c>
      <c r="BJ667" s="93">
        <f t="shared" si="317"/>
        <v>0</v>
      </c>
      <c r="BK667" s="93">
        <f t="shared" si="318"/>
        <v>201023.09</v>
      </c>
      <c r="BL667" s="93">
        <f t="shared" si="319"/>
        <v>210325.18</v>
      </c>
      <c r="BM667" s="93">
        <f t="shared" si="320"/>
        <v>219897.63</v>
      </c>
      <c r="BN667" s="93">
        <f t="shared" si="321"/>
        <v>37662.85</v>
      </c>
      <c r="BO667" s="93">
        <f t="shared" si="322"/>
        <v>36821.199999999997</v>
      </c>
      <c r="BP667" s="93">
        <f t="shared" si="323"/>
        <v>38254.86</v>
      </c>
      <c r="BQ667" s="93">
        <f t="shared" si="324"/>
        <v>0</v>
      </c>
      <c r="BR667" s="93">
        <f t="shared" si="166"/>
        <v>0</v>
      </c>
      <c r="BS667" s="93">
        <f t="shared" si="166"/>
        <v>0</v>
      </c>
      <c r="BT667" s="93">
        <f t="shared" si="325"/>
        <v>0</v>
      </c>
      <c r="BU667" s="93">
        <f t="shared" si="167"/>
        <v>0</v>
      </c>
      <c r="BV667" s="93">
        <f t="shared" si="167"/>
        <v>0</v>
      </c>
      <c r="BW667" s="447"/>
      <c r="BX667" s="447"/>
      <c r="BY667" s="447"/>
      <c r="BZ667" s="93">
        <f t="shared" si="326"/>
        <v>0</v>
      </c>
      <c r="CA667" s="93">
        <f t="shared" si="327"/>
        <v>0</v>
      </c>
      <c r="CB667" s="93">
        <f t="shared" si="328"/>
        <v>0</v>
      </c>
      <c r="CC667" s="93">
        <f t="shared" si="329"/>
        <v>0</v>
      </c>
      <c r="CD667" s="93">
        <f t="shared" si="330"/>
        <v>0</v>
      </c>
      <c r="CE667" s="93">
        <f t="shared" si="331"/>
        <v>0</v>
      </c>
      <c r="CF667" s="93">
        <f t="shared" si="332"/>
        <v>192790.89</v>
      </c>
      <c r="CG667" s="93">
        <f t="shared" si="333"/>
        <v>203599.6</v>
      </c>
      <c r="CH667" s="93">
        <f t="shared" si="334"/>
        <v>214582.73</v>
      </c>
      <c r="CI667" s="93">
        <f t="shared" si="335"/>
        <v>46352.01</v>
      </c>
      <c r="CJ667" s="93">
        <f t="shared" si="336"/>
        <v>46200.91</v>
      </c>
      <c r="CK667" s="93">
        <f t="shared" si="337"/>
        <v>47617.5</v>
      </c>
      <c r="CL667" s="93">
        <f t="shared" si="338"/>
        <v>0</v>
      </c>
      <c r="CM667" s="93">
        <f t="shared" si="168"/>
        <v>0</v>
      </c>
      <c r="CN667" s="93">
        <f t="shared" si="168"/>
        <v>0</v>
      </c>
      <c r="CO667" s="93">
        <f t="shared" si="339"/>
        <v>0</v>
      </c>
      <c r="CP667" s="93">
        <f t="shared" si="169"/>
        <v>0</v>
      </c>
      <c r="CQ667" s="93">
        <f t="shared" si="169"/>
        <v>0</v>
      </c>
      <c r="CR667" s="447"/>
      <c r="CS667" s="447"/>
      <c r="CT667" s="447"/>
      <c r="CU667" s="93">
        <f t="shared" si="340"/>
        <v>0</v>
      </c>
      <c r="CV667" s="93">
        <f t="shared" si="341"/>
        <v>0</v>
      </c>
      <c r="CW667" s="93">
        <f t="shared" si="342"/>
        <v>0</v>
      </c>
      <c r="CX667" s="93">
        <f t="shared" si="343"/>
        <v>0</v>
      </c>
      <c r="CY667" s="93">
        <f t="shared" si="344"/>
        <v>0</v>
      </c>
      <c r="CZ667" s="93">
        <f t="shared" si="345"/>
        <v>0</v>
      </c>
      <c r="DA667" s="93">
        <f t="shared" si="346"/>
        <v>198104.57</v>
      </c>
      <c r="DB667" s="93">
        <f t="shared" si="347"/>
        <v>205314.79</v>
      </c>
      <c r="DC667" s="93">
        <f t="shared" si="348"/>
        <v>212858.68</v>
      </c>
      <c r="DD667" s="93">
        <f t="shared" si="349"/>
        <v>49145.1</v>
      </c>
      <c r="DE667" s="93">
        <f t="shared" si="350"/>
        <v>49217.95</v>
      </c>
      <c r="DF667" s="93">
        <f t="shared" si="351"/>
        <v>51059.71</v>
      </c>
      <c r="DG667" s="93">
        <f t="shared" si="352"/>
        <v>0</v>
      </c>
      <c r="DH667" s="93">
        <f t="shared" si="170"/>
        <v>0</v>
      </c>
      <c r="DI667" s="93">
        <f t="shared" si="170"/>
        <v>0</v>
      </c>
      <c r="DJ667" s="93">
        <f t="shared" si="353"/>
        <v>0</v>
      </c>
      <c r="DK667" s="93">
        <f t="shared" si="171"/>
        <v>0</v>
      </c>
      <c r="DL667" s="93">
        <f t="shared" si="171"/>
        <v>0</v>
      </c>
      <c r="DM667" s="447"/>
      <c r="DN667" s="447"/>
      <c r="DO667" s="447"/>
      <c r="DP667" s="93">
        <f t="shared" si="354"/>
        <v>0</v>
      </c>
      <c r="DQ667" s="93">
        <f t="shared" si="355"/>
        <v>0</v>
      </c>
      <c r="DR667" s="93">
        <f t="shared" si="356"/>
        <v>0</v>
      </c>
      <c r="DS667" s="93">
        <f t="shared" si="357"/>
        <v>0</v>
      </c>
      <c r="DT667" s="93">
        <f t="shared" si="358"/>
        <v>0</v>
      </c>
      <c r="DU667" s="93">
        <f t="shared" si="359"/>
        <v>0</v>
      </c>
      <c r="DV667" s="93">
        <f t="shared" si="360"/>
        <v>200911.44</v>
      </c>
      <c r="DW667" s="93">
        <f t="shared" si="361"/>
        <v>209487.37</v>
      </c>
      <c r="DX667" s="93">
        <f t="shared" si="362"/>
        <v>218357.98</v>
      </c>
      <c r="DY667" s="93">
        <f t="shared" si="363"/>
        <v>51431.15</v>
      </c>
      <c r="DZ667" s="93">
        <f t="shared" si="364"/>
        <v>49158.74</v>
      </c>
      <c r="EA667" s="93">
        <f t="shared" si="365"/>
        <v>51152.57</v>
      </c>
      <c r="EB667" s="93">
        <f t="shared" si="366"/>
        <v>0</v>
      </c>
      <c r="EC667" s="93">
        <f t="shared" si="172"/>
        <v>0</v>
      </c>
      <c r="ED667" s="93">
        <f t="shared" si="172"/>
        <v>0</v>
      </c>
      <c r="EE667" s="93">
        <f t="shared" si="367"/>
        <v>0</v>
      </c>
      <c r="EF667" s="93">
        <f t="shared" si="173"/>
        <v>0</v>
      </c>
      <c r="EG667" s="93">
        <f t="shared" si="173"/>
        <v>0</v>
      </c>
      <c r="EH667" s="312"/>
      <c r="EI667" s="312"/>
      <c r="EJ667" s="312"/>
      <c r="EK667" s="93">
        <f t="shared" si="368"/>
        <v>0</v>
      </c>
      <c r="EL667" s="93">
        <f t="shared" si="369"/>
        <v>0</v>
      </c>
      <c r="EM667" s="93">
        <f t="shared" si="370"/>
        <v>0</v>
      </c>
      <c r="EN667" s="93">
        <f t="shared" si="371"/>
        <v>0</v>
      </c>
      <c r="EO667" s="93">
        <f t="shared" si="372"/>
        <v>0</v>
      </c>
      <c r="EP667" s="93">
        <f t="shared" si="373"/>
        <v>0</v>
      </c>
      <c r="EQ667" s="93">
        <f t="shared" si="374"/>
        <v>0</v>
      </c>
      <c r="ER667" s="93">
        <f t="shared" si="375"/>
        <v>0</v>
      </c>
      <c r="ES667" s="93">
        <f t="shared" si="376"/>
        <v>0</v>
      </c>
      <c r="ET667" s="93">
        <f t="shared" si="377"/>
        <v>0</v>
      </c>
      <c r="EU667" s="93">
        <f t="shared" si="378"/>
        <v>0</v>
      </c>
      <c r="EV667" s="93">
        <f t="shared" si="379"/>
        <v>0</v>
      </c>
      <c r="EW667" s="93">
        <f t="shared" si="380"/>
        <v>0</v>
      </c>
      <c r="EX667" s="93">
        <f t="shared" si="174"/>
        <v>0</v>
      </c>
      <c r="EY667" s="93">
        <f t="shared" si="174"/>
        <v>0</v>
      </c>
      <c r="EZ667" s="93">
        <f t="shared" si="381"/>
        <v>0</v>
      </c>
      <c r="FA667" s="93">
        <f t="shared" si="175"/>
        <v>0</v>
      </c>
      <c r="FB667" s="93">
        <f t="shared" si="175"/>
        <v>0</v>
      </c>
      <c r="FC667" s="447">
        <v>16</v>
      </c>
      <c r="FD667" s="447">
        <v>16</v>
      </c>
      <c r="FE667" s="447">
        <v>16</v>
      </c>
      <c r="FF667" s="93">
        <f t="shared" si="382"/>
        <v>3251248</v>
      </c>
      <c r="FG667" s="93">
        <f t="shared" si="383"/>
        <v>3387024</v>
      </c>
      <c r="FH667" s="93">
        <f t="shared" si="384"/>
        <v>3529456</v>
      </c>
      <c r="FI667" s="93">
        <f t="shared" si="385"/>
        <v>1450783.04</v>
      </c>
      <c r="FJ667" s="93">
        <f t="shared" si="386"/>
        <v>1483711.04</v>
      </c>
      <c r="FK667" s="93">
        <f t="shared" si="387"/>
        <v>1515567.04</v>
      </c>
      <c r="FL667" s="93">
        <f t="shared" si="388"/>
        <v>183626.43</v>
      </c>
      <c r="FM667" s="93">
        <f t="shared" si="389"/>
        <v>190656.49</v>
      </c>
      <c r="FN667" s="93">
        <f t="shared" si="390"/>
        <v>197981.03</v>
      </c>
      <c r="FO667" s="93">
        <f t="shared" si="391"/>
        <v>41886.44</v>
      </c>
      <c r="FP667" s="93">
        <f t="shared" si="392"/>
        <v>41016.28</v>
      </c>
      <c r="FQ667" s="93">
        <f t="shared" si="393"/>
        <v>42556.08</v>
      </c>
      <c r="FR667" s="93">
        <f t="shared" si="394"/>
        <v>2938022.88</v>
      </c>
      <c r="FS667" s="93">
        <f t="shared" si="176"/>
        <v>3050503.84</v>
      </c>
      <c r="FT667" s="93">
        <f t="shared" si="176"/>
        <v>3167696.48</v>
      </c>
      <c r="FU667" s="93">
        <f t="shared" si="395"/>
        <v>670183.04</v>
      </c>
      <c r="FV667" s="93">
        <f t="shared" si="177"/>
        <v>656260.48</v>
      </c>
      <c r="FW667" s="93">
        <f t="shared" si="177"/>
        <v>680897.28</v>
      </c>
      <c r="FX667" s="95">
        <f>28-28</f>
        <v>0</v>
      </c>
      <c r="FY667" s="95">
        <f>28-28</f>
        <v>0</v>
      </c>
      <c r="FZ667" s="95">
        <f>28-28</f>
        <v>0</v>
      </c>
      <c r="GA667" s="93">
        <f t="shared" si="396"/>
        <v>0</v>
      </c>
      <c r="GB667" s="93">
        <f t="shared" si="397"/>
        <v>0</v>
      </c>
      <c r="GC667" s="93">
        <f t="shared" si="398"/>
        <v>0</v>
      </c>
      <c r="GD667" s="93">
        <f t="shared" si="399"/>
        <v>0</v>
      </c>
      <c r="GE667" s="93">
        <f t="shared" si="400"/>
        <v>0</v>
      </c>
      <c r="GF667" s="93">
        <f t="shared" si="401"/>
        <v>0</v>
      </c>
      <c r="GG667" s="93">
        <f t="shared" si="402"/>
        <v>0</v>
      </c>
      <c r="GH667" s="93">
        <f t="shared" si="403"/>
        <v>0</v>
      </c>
      <c r="GI667" s="93">
        <f t="shared" si="404"/>
        <v>0</v>
      </c>
      <c r="GJ667" s="93">
        <f t="shared" si="405"/>
        <v>0</v>
      </c>
      <c r="GK667" s="93">
        <f t="shared" si="406"/>
        <v>0</v>
      </c>
      <c r="GL667" s="93">
        <f t="shared" si="407"/>
        <v>0</v>
      </c>
      <c r="GM667" s="93">
        <f t="shared" si="408"/>
        <v>0</v>
      </c>
      <c r="GN667" s="93">
        <f t="shared" si="178"/>
        <v>0</v>
      </c>
      <c r="GO667" s="93">
        <f t="shared" si="178"/>
        <v>0</v>
      </c>
      <c r="GP667" s="93">
        <f t="shared" si="409"/>
        <v>0</v>
      </c>
      <c r="GQ667" s="93">
        <f t="shared" si="179"/>
        <v>0</v>
      </c>
      <c r="GR667" s="93">
        <f t="shared" si="179"/>
        <v>0</v>
      </c>
      <c r="GS667" s="447"/>
      <c r="GT667" s="447"/>
      <c r="GU667" s="447"/>
      <c r="GV667" s="93">
        <f t="shared" si="410"/>
        <v>0</v>
      </c>
      <c r="GW667" s="93">
        <f t="shared" si="411"/>
        <v>0</v>
      </c>
      <c r="GX667" s="93">
        <f t="shared" si="412"/>
        <v>0</v>
      </c>
      <c r="GY667" s="93">
        <f t="shared" si="413"/>
        <v>0</v>
      </c>
      <c r="GZ667" s="93">
        <f t="shared" si="414"/>
        <v>0</v>
      </c>
      <c r="HA667" s="93">
        <f t="shared" si="415"/>
        <v>0</v>
      </c>
      <c r="HB667" s="93">
        <f t="shared" si="416"/>
        <v>196987.69</v>
      </c>
      <c r="HC667" s="93">
        <f t="shared" si="417"/>
        <v>203648.75</v>
      </c>
      <c r="HD667" s="93">
        <f t="shared" si="418"/>
        <v>210667.69</v>
      </c>
      <c r="HE667" s="93">
        <f t="shared" si="419"/>
        <v>43386.54</v>
      </c>
      <c r="HF667" s="93">
        <f t="shared" si="420"/>
        <v>42335.89</v>
      </c>
      <c r="HG667" s="93">
        <f t="shared" si="421"/>
        <v>43994.78</v>
      </c>
      <c r="HH667" s="93">
        <f t="shared" si="422"/>
        <v>0</v>
      </c>
      <c r="HI667" s="93">
        <f t="shared" si="180"/>
        <v>0</v>
      </c>
      <c r="HJ667" s="93">
        <f t="shared" si="180"/>
        <v>0</v>
      </c>
      <c r="HK667" s="93">
        <f t="shared" si="423"/>
        <v>0</v>
      </c>
      <c r="HL667" s="93">
        <f t="shared" si="181"/>
        <v>0</v>
      </c>
      <c r="HM667" s="93">
        <f t="shared" si="181"/>
        <v>0</v>
      </c>
      <c r="HN667" s="425">
        <v>37</v>
      </c>
      <c r="HO667" s="425">
        <v>37</v>
      </c>
      <c r="HP667" s="425">
        <v>37</v>
      </c>
      <c r="HQ667" s="93">
        <f t="shared" si="424"/>
        <v>7518511</v>
      </c>
      <c r="HR667" s="93">
        <f t="shared" si="425"/>
        <v>7832493</v>
      </c>
      <c r="HS667" s="93">
        <f t="shared" si="426"/>
        <v>8161867</v>
      </c>
      <c r="HT667" s="93">
        <f t="shared" si="427"/>
        <v>3354935.78</v>
      </c>
      <c r="HU667" s="93">
        <f t="shared" si="428"/>
        <v>3431081.78</v>
      </c>
      <c r="HV667" s="93">
        <f t="shared" si="429"/>
        <v>3504748.78</v>
      </c>
      <c r="HW667" s="93">
        <f t="shared" si="430"/>
        <v>187808.67</v>
      </c>
      <c r="HX667" s="93">
        <f t="shared" si="431"/>
        <v>196439.81</v>
      </c>
      <c r="HY667" s="93">
        <f t="shared" si="432"/>
        <v>205321.93</v>
      </c>
      <c r="HZ667" s="93">
        <f t="shared" si="433"/>
        <v>50392.91</v>
      </c>
      <c r="IA667" s="93">
        <f t="shared" si="434"/>
        <v>49449.57</v>
      </c>
      <c r="IB667" s="93">
        <f t="shared" si="435"/>
        <v>51175.5</v>
      </c>
      <c r="IC667" s="93">
        <f t="shared" si="436"/>
        <v>6948920.79</v>
      </c>
      <c r="ID667" s="93">
        <f t="shared" si="182"/>
        <v>7268272.9699999997</v>
      </c>
      <c r="IE667" s="93">
        <f t="shared" si="182"/>
        <v>7596911.4100000001</v>
      </c>
      <c r="IF667" s="93">
        <f t="shared" si="437"/>
        <v>1864537.67</v>
      </c>
      <c r="IG667" s="93">
        <f t="shared" si="183"/>
        <v>1829634.09</v>
      </c>
      <c r="IH667" s="93">
        <f t="shared" si="183"/>
        <v>1893493.5</v>
      </c>
      <c r="II667" s="447"/>
      <c r="IJ667" s="447"/>
      <c r="IK667" s="447"/>
      <c r="IL667" s="93">
        <f t="shared" si="438"/>
        <v>0</v>
      </c>
      <c r="IM667" s="93">
        <f t="shared" si="439"/>
        <v>0</v>
      </c>
      <c r="IN667" s="93">
        <f t="shared" si="440"/>
        <v>0</v>
      </c>
      <c r="IO667" s="93">
        <f t="shared" si="441"/>
        <v>0</v>
      </c>
      <c r="IP667" s="93">
        <f t="shared" si="442"/>
        <v>0</v>
      </c>
      <c r="IQ667" s="93">
        <f t="shared" si="443"/>
        <v>0</v>
      </c>
      <c r="IR667" s="93">
        <f t="shared" si="444"/>
        <v>198211.07</v>
      </c>
      <c r="IS667" s="93">
        <f t="shared" si="445"/>
        <v>206332.52</v>
      </c>
      <c r="IT667" s="93">
        <f t="shared" si="446"/>
        <v>214758.24</v>
      </c>
      <c r="IU667" s="93">
        <f t="shared" si="447"/>
        <v>45826.16</v>
      </c>
      <c r="IV667" s="93">
        <f t="shared" si="448"/>
        <v>46131.11</v>
      </c>
      <c r="IW667" s="93">
        <f t="shared" si="449"/>
        <v>47834.27</v>
      </c>
      <c r="IX667" s="93">
        <f t="shared" si="450"/>
        <v>0</v>
      </c>
      <c r="IY667" s="93">
        <f t="shared" si="184"/>
        <v>0</v>
      </c>
      <c r="IZ667" s="93">
        <f t="shared" si="184"/>
        <v>0</v>
      </c>
      <c r="JA667" s="93">
        <f t="shared" si="451"/>
        <v>0</v>
      </c>
      <c r="JB667" s="93">
        <f t="shared" si="185"/>
        <v>0</v>
      </c>
      <c r="JC667" s="93">
        <f t="shared" si="185"/>
        <v>0</v>
      </c>
      <c r="JD667" s="447">
        <v>51</v>
      </c>
      <c r="JE667" s="447">
        <v>51</v>
      </c>
      <c r="JF667" s="447">
        <v>51</v>
      </c>
      <c r="JG667" s="93">
        <f t="shared" si="452"/>
        <v>10363353</v>
      </c>
      <c r="JH667" s="93">
        <f t="shared" si="453"/>
        <v>10796139</v>
      </c>
      <c r="JI667" s="93">
        <f t="shared" si="454"/>
        <v>11250141</v>
      </c>
      <c r="JJ667" s="93">
        <f t="shared" si="455"/>
        <v>4624370.9400000004</v>
      </c>
      <c r="JK667" s="93">
        <f t="shared" si="456"/>
        <v>4729328.9400000004</v>
      </c>
      <c r="JL667" s="93">
        <f t="shared" si="457"/>
        <v>4830869.9400000004</v>
      </c>
      <c r="JM667" s="93">
        <f t="shared" si="458"/>
        <v>161950.98000000001</v>
      </c>
      <c r="JN667" s="93">
        <f t="shared" si="459"/>
        <v>168135.29</v>
      </c>
      <c r="JO667" s="93">
        <f t="shared" si="460"/>
        <v>174584.31</v>
      </c>
      <c r="JP667" s="93">
        <f t="shared" si="461"/>
        <v>61541.21</v>
      </c>
      <c r="JQ667" s="93">
        <f t="shared" si="462"/>
        <v>61856.51</v>
      </c>
      <c r="JR667" s="93">
        <f t="shared" si="463"/>
        <v>64073.41</v>
      </c>
      <c r="JS667" s="93">
        <f t="shared" si="464"/>
        <v>8259499.9800000004</v>
      </c>
      <c r="JT667" s="93">
        <f t="shared" si="186"/>
        <v>8574899.7899999991</v>
      </c>
      <c r="JU667" s="93">
        <f t="shared" si="186"/>
        <v>8903799.8100000005</v>
      </c>
      <c r="JV667" s="93">
        <f t="shared" si="465"/>
        <v>3138601.71</v>
      </c>
      <c r="JW667" s="93">
        <f t="shared" si="187"/>
        <v>3154682.01</v>
      </c>
      <c r="JX667" s="93">
        <f t="shared" si="187"/>
        <v>3267743.91</v>
      </c>
      <c r="JY667" s="447"/>
      <c r="JZ667" s="447"/>
      <c r="KA667" s="447"/>
      <c r="KB667" s="93">
        <f t="shared" si="466"/>
        <v>0</v>
      </c>
      <c r="KC667" s="93">
        <f t="shared" si="467"/>
        <v>0</v>
      </c>
      <c r="KD667" s="93">
        <f t="shared" si="468"/>
        <v>0</v>
      </c>
      <c r="KE667" s="93">
        <f t="shared" si="469"/>
        <v>0</v>
      </c>
      <c r="KF667" s="93">
        <f t="shared" si="470"/>
        <v>0</v>
      </c>
      <c r="KG667" s="93">
        <f t="shared" si="471"/>
        <v>0</v>
      </c>
      <c r="KH667" s="93">
        <f t="shared" si="472"/>
        <v>202404.44</v>
      </c>
      <c r="KI667" s="93">
        <f t="shared" si="473"/>
        <v>213143.93</v>
      </c>
      <c r="KJ667" s="93">
        <f t="shared" si="474"/>
        <v>224101.37</v>
      </c>
      <c r="KK667" s="93">
        <f t="shared" si="475"/>
        <v>49298.67</v>
      </c>
      <c r="KL667" s="93">
        <f t="shared" si="476"/>
        <v>49221.18</v>
      </c>
      <c r="KM667" s="93">
        <f t="shared" si="477"/>
        <v>51010.61</v>
      </c>
      <c r="KN667" s="93">
        <f t="shared" si="478"/>
        <v>0</v>
      </c>
      <c r="KO667" s="93">
        <f t="shared" si="188"/>
        <v>0</v>
      </c>
      <c r="KP667" s="93">
        <f t="shared" si="188"/>
        <v>0</v>
      </c>
      <c r="KQ667" s="93">
        <f t="shared" si="479"/>
        <v>0</v>
      </c>
      <c r="KR667" s="93">
        <f t="shared" si="189"/>
        <v>0</v>
      </c>
      <c r="KS667" s="93">
        <f t="shared" si="189"/>
        <v>0</v>
      </c>
      <c r="KT667" s="447"/>
      <c r="KU667" s="447"/>
      <c r="KV667" s="447"/>
      <c r="KW667" s="93">
        <f t="shared" si="480"/>
        <v>0</v>
      </c>
      <c r="KX667" s="93">
        <f t="shared" si="481"/>
        <v>0</v>
      </c>
      <c r="KY667" s="93">
        <f t="shared" si="482"/>
        <v>0</v>
      </c>
      <c r="KZ667" s="93">
        <f t="shared" si="483"/>
        <v>0</v>
      </c>
      <c r="LA667" s="93">
        <f t="shared" si="484"/>
        <v>0</v>
      </c>
      <c r="LB667" s="93">
        <f t="shared" si="485"/>
        <v>0</v>
      </c>
      <c r="LC667" s="93">
        <f t="shared" si="486"/>
        <v>200623.46</v>
      </c>
      <c r="LD667" s="93">
        <f t="shared" si="487"/>
        <v>211294.93</v>
      </c>
      <c r="LE667" s="93">
        <f t="shared" si="488"/>
        <v>222180.62</v>
      </c>
      <c r="LF667" s="93">
        <f t="shared" si="489"/>
        <v>48199.45</v>
      </c>
      <c r="LG667" s="93">
        <f t="shared" si="490"/>
        <v>47946.5</v>
      </c>
      <c r="LH667" s="93">
        <f t="shared" si="491"/>
        <v>49808.75</v>
      </c>
      <c r="LI667" s="93">
        <f t="shared" si="492"/>
        <v>0</v>
      </c>
      <c r="LJ667" s="93">
        <f t="shared" si="190"/>
        <v>0</v>
      </c>
      <c r="LK667" s="93">
        <f t="shared" si="190"/>
        <v>0</v>
      </c>
      <c r="LL667" s="93">
        <f t="shared" si="493"/>
        <v>0</v>
      </c>
      <c r="LM667" s="93">
        <f t="shared" si="191"/>
        <v>0</v>
      </c>
      <c r="LN667" s="93">
        <f t="shared" si="191"/>
        <v>0</v>
      </c>
      <c r="LO667" s="447"/>
      <c r="LP667" s="447"/>
      <c r="LQ667" s="447"/>
      <c r="LR667" s="93">
        <f t="shared" si="494"/>
        <v>0</v>
      </c>
      <c r="LS667" s="93">
        <f t="shared" si="495"/>
        <v>0</v>
      </c>
      <c r="LT667" s="93">
        <f t="shared" si="496"/>
        <v>0</v>
      </c>
      <c r="LU667" s="93">
        <f t="shared" si="497"/>
        <v>0</v>
      </c>
      <c r="LV667" s="93">
        <f t="shared" si="498"/>
        <v>0</v>
      </c>
      <c r="LW667" s="93">
        <f t="shared" si="499"/>
        <v>0</v>
      </c>
      <c r="LX667" s="93">
        <f t="shared" si="500"/>
        <v>193534.26</v>
      </c>
      <c r="LY667" s="93">
        <f t="shared" si="501"/>
        <v>201196.98</v>
      </c>
      <c r="LZ667" s="93">
        <f t="shared" si="502"/>
        <v>209154.41</v>
      </c>
      <c r="MA667" s="93">
        <f t="shared" si="503"/>
        <v>52719.9</v>
      </c>
      <c r="MB667" s="93">
        <f t="shared" si="504"/>
        <v>51241.2</v>
      </c>
      <c r="MC667" s="93">
        <f t="shared" si="505"/>
        <v>53267.79</v>
      </c>
      <c r="MD667" s="93">
        <f t="shared" si="506"/>
        <v>0</v>
      </c>
      <c r="ME667" s="93">
        <f t="shared" si="192"/>
        <v>0</v>
      </c>
      <c r="MF667" s="93">
        <f t="shared" si="192"/>
        <v>0</v>
      </c>
      <c r="MG667" s="93">
        <f t="shared" si="507"/>
        <v>0</v>
      </c>
      <c r="MH667" s="93">
        <f t="shared" si="193"/>
        <v>0</v>
      </c>
      <c r="MI667" s="93">
        <f t="shared" si="193"/>
        <v>0</v>
      </c>
      <c r="MJ667" s="447"/>
      <c r="MK667" s="447"/>
      <c r="ML667" s="447"/>
      <c r="MM667" s="93">
        <f t="shared" si="508"/>
        <v>0</v>
      </c>
      <c r="MN667" s="93">
        <f t="shared" si="509"/>
        <v>0</v>
      </c>
      <c r="MO667" s="93">
        <f t="shared" si="510"/>
        <v>0</v>
      </c>
      <c r="MP667" s="93">
        <f t="shared" si="511"/>
        <v>0</v>
      </c>
      <c r="MQ667" s="93">
        <f t="shared" si="512"/>
        <v>0</v>
      </c>
      <c r="MR667" s="93">
        <f t="shared" si="513"/>
        <v>0</v>
      </c>
      <c r="MS667" s="93">
        <f t="shared" si="514"/>
        <v>193880.41</v>
      </c>
      <c r="MT667" s="93">
        <f t="shared" si="515"/>
        <v>201641.38</v>
      </c>
      <c r="MU667" s="93">
        <f t="shared" si="516"/>
        <v>209699.57</v>
      </c>
      <c r="MV667" s="93">
        <f t="shared" si="517"/>
        <v>54515.12</v>
      </c>
      <c r="MW667" s="93">
        <f t="shared" si="518"/>
        <v>55771.1</v>
      </c>
      <c r="MX667" s="93">
        <f t="shared" si="519"/>
        <v>57812.12</v>
      </c>
      <c r="MY667" s="93">
        <f t="shared" si="520"/>
        <v>0</v>
      </c>
      <c r="MZ667" s="93">
        <f t="shared" si="194"/>
        <v>0</v>
      </c>
      <c r="NA667" s="93">
        <f t="shared" si="194"/>
        <v>0</v>
      </c>
      <c r="NB667" s="93">
        <f t="shared" si="521"/>
        <v>0</v>
      </c>
      <c r="NC667" s="93">
        <f t="shared" si="195"/>
        <v>0</v>
      </c>
      <c r="ND667" s="93">
        <f t="shared" si="195"/>
        <v>0</v>
      </c>
      <c r="NE667" s="447"/>
      <c r="NF667" s="447"/>
      <c r="NG667" s="447"/>
      <c r="NH667" s="93">
        <f t="shared" si="522"/>
        <v>0</v>
      </c>
      <c r="NI667" s="93">
        <f t="shared" si="523"/>
        <v>0</v>
      </c>
      <c r="NJ667" s="93">
        <f t="shared" si="524"/>
        <v>0</v>
      </c>
      <c r="NK667" s="93">
        <f t="shared" si="525"/>
        <v>0</v>
      </c>
      <c r="NL667" s="93">
        <f t="shared" si="526"/>
        <v>0</v>
      </c>
      <c r="NM667" s="93">
        <f t="shared" si="527"/>
        <v>0</v>
      </c>
      <c r="NN667" s="93">
        <f t="shared" si="528"/>
        <v>194013.37</v>
      </c>
      <c r="NO667" s="93">
        <f t="shared" si="529"/>
        <v>200565.92</v>
      </c>
      <c r="NP667" s="93">
        <f t="shared" si="530"/>
        <v>207464.27</v>
      </c>
      <c r="NQ667" s="93">
        <f t="shared" si="531"/>
        <v>35691.19</v>
      </c>
      <c r="NR667" s="93">
        <f t="shared" si="532"/>
        <v>36093.53</v>
      </c>
      <c r="NS667" s="93">
        <f t="shared" si="533"/>
        <v>37486.75</v>
      </c>
      <c r="NT667" s="93">
        <f t="shared" si="534"/>
        <v>0</v>
      </c>
      <c r="NU667" s="93">
        <f t="shared" si="196"/>
        <v>0</v>
      </c>
      <c r="NV667" s="93">
        <f t="shared" si="196"/>
        <v>0</v>
      </c>
      <c r="NW667" s="93">
        <f t="shared" si="535"/>
        <v>0</v>
      </c>
      <c r="NX667" s="93">
        <f t="shared" si="197"/>
        <v>0</v>
      </c>
      <c r="NY667" s="93">
        <f t="shared" si="197"/>
        <v>0</v>
      </c>
      <c r="NZ667" s="447"/>
      <c r="OA667" s="447"/>
      <c r="OB667" s="447"/>
      <c r="OC667" s="93">
        <f t="shared" si="536"/>
        <v>0</v>
      </c>
      <c r="OD667" s="93">
        <f t="shared" si="537"/>
        <v>0</v>
      </c>
      <c r="OE667" s="93">
        <f t="shared" si="538"/>
        <v>0</v>
      </c>
      <c r="OF667" s="93">
        <f t="shared" si="539"/>
        <v>0</v>
      </c>
      <c r="OG667" s="93">
        <f t="shared" si="540"/>
        <v>0</v>
      </c>
      <c r="OH667" s="93">
        <f t="shared" si="541"/>
        <v>0</v>
      </c>
      <c r="OI667" s="93">
        <f t="shared" si="542"/>
        <v>192710.08</v>
      </c>
      <c r="OJ667" s="93">
        <f t="shared" si="543"/>
        <v>200026.72</v>
      </c>
      <c r="OK667" s="93">
        <f t="shared" si="544"/>
        <v>207654.77</v>
      </c>
      <c r="OL667" s="93">
        <f t="shared" si="545"/>
        <v>48826.82</v>
      </c>
      <c r="OM667" s="93">
        <f t="shared" si="546"/>
        <v>48830.42</v>
      </c>
      <c r="ON667" s="93">
        <f t="shared" si="547"/>
        <v>50725.27</v>
      </c>
      <c r="OO667" s="93">
        <f t="shared" si="548"/>
        <v>0</v>
      </c>
      <c r="OP667" s="93">
        <f t="shared" si="198"/>
        <v>0</v>
      </c>
      <c r="OQ667" s="93">
        <f t="shared" si="198"/>
        <v>0</v>
      </c>
      <c r="OR667" s="93">
        <f t="shared" si="549"/>
        <v>0</v>
      </c>
      <c r="OS667" s="93">
        <f t="shared" si="199"/>
        <v>0</v>
      </c>
      <c r="OT667" s="93">
        <f t="shared" si="199"/>
        <v>0</v>
      </c>
      <c r="OU667" s="447">
        <v>94</v>
      </c>
      <c r="OV667" s="447">
        <v>94</v>
      </c>
      <c r="OW667" s="447">
        <v>94</v>
      </c>
      <c r="OX667" s="93">
        <f t="shared" si="550"/>
        <v>19101082</v>
      </c>
      <c r="OY667" s="93">
        <f t="shared" si="551"/>
        <v>19898766</v>
      </c>
      <c r="OZ667" s="93">
        <f t="shared" si="552"/>
        <v>20735554</v>
      </c>
      <c r="PA667" s="93">
        <f t="shared" si="553"/>
        <v>8523350.3599999994</v>
      </c>
      <c r="PB667" s="93">
        <f t="shared" si="554"/>
        <v>8716802.3599999994</v>
      </c>
      <c r="PC667" s="93">
        <f t="shared" si="555"/>
        <v>8903956.3599999994</v>
      </c>
      <c r="PD667" s="93">
        <f t="shared" si="556"/>
        <v>162621.28</v>
      </c>
      <c r="PE667" s="93">
        <f t="shared" si="557"/>
        <v>169134.04</v>
      </c>
      <c r="PF667" s="93">
        <f t="shared" si="558"/>
        <v>175901.06</v>
      </c>
      <c r="PG667" s="93">
        <f t="shared" si="559"/>
        <v>45309.8</v>
      </c>
      <c r="PH667" s="93">
        <f t="shared" si="560"/>
        <v>44864.73</v>
      </c>
      <c r="PI667" s="93">
        <f t="shared" si="561"/>
        <v>46370.19</v>
      </c>
      <c r="PJ667" s="93">
        <f t="shared" si="562"/>
        <v>15286400.32</v>
      </c>
      <c r="PK667" s="93">
        <f t="shared" si="200"/>
        <v>15898599.76</v>
      </c>
      <c r="PL667" s="93">
        <f t="shared" si="200"/>
        <v>16534699.640000001</v>
      </c>
      <c r="PM667" s="93">
        <f t="shared" si="563"/>
        <v>4259121.2</v>
      </c>
      <c r="PN667" s="93">
        <f t="shared" si="201"/>
        <v>4217284.62</v>
      </c>
      <c r="PO667" s="93">
        <f t="shared" si="201"/>
        <v>4358797.8600000003</v>
      </c>
      <c r="PP667" s="447"/>
      <c r="PQ667" s="447"/>
      <c r="PR667" s="447"/>
      <c r="PS667" s="93">
        <f t="shared" si="564"/>
        <v>0</v>
      </c>
      <c r="PT667" s="93">
        <f t="shared" si="565"/>
        <v>0</v>
      </c>
      <c r="PU667" s="93">
        <f t="shared" si="566"/>
        <v>0</v>
      </c>
      <c r="PV667" s="93">
        <f t="shared" si="567"/>
        <v>0</v>
      </c>
      <c r="PW667" s="93">
        <f t="shared" si="568"/>
        <v>0</v>
      </c>
      <c r="PX667" s="93">
        <f t="shared" si="569"/>
        <v>0</v>
      </c>
      <c r="PY667" s="93">
        <f t="shared" si="570"/>
        <v>201393.6</v>
      </c>
      <c r="PZ667" s="93">
        <f t="shared" si="571"/>
        <v>212020.43</v>
      </c>
      <c r="QA667" s="93">
        <f t="shared" si="572"/>
        <v>222870.63</v>
      </c>
      <c r="QB667" s="93">
        <f t="shared" si="573"/>
        <v>57409.45</v>
      </c>
      <c r="QC667" s="93">
        <f t="shared" si="574"/>
        <v>58682.41</v>
      </c>
      <c r="QD667" s="93">
        <f t="shared" si="575"/>
        <v>60924.07</v>
      </c>
      <c r="QE667" s="93">
        <f t="shared" si="576"/>
        <v>0</v>
      </c>
      <c r="QF667" s="93">
        <f t="shared" si="202"/>
        <v>0</v>
      </c>
      <c r="QG667" s="93">
        <f t="shared" si="202"/>
        <v>0</v>
      </c>
      <c r="QH667" s="93">
        <f t="shared" si="577"/>
        <v>0</v>
      </c>
      <c r="QI667" s="93">
        <f t="shared" si="203"/>
        <v>0</v>
      </c>
      <c r="QJ667" s="93">
        <f t="shared" si="203"/>
        <v>0</v>
      </c>
      <c r="QK667" s="447"/>
      <c r="QL667" s="447"/>
      <c r="QM667" s="447"/>
      <c r="QN667" s="93">
        <f t="shared" si="578"/>
        <v>0</v>
      </c>
      <c r="QO667" s="93">
        <f t="shared" si="579"/>
        <v>0</v>
      </c>
      <c r="QP667" s="93">
        <f t="shared" si="580"/>
        <v>0</v>
      </c>
      <c r="QQ667" s="93">
        <f t="shared" si="581"/>
        <v>0</v>
      </c>
      <c r="QR667" s="93">
        <f t="shared" si="582"/>
        <v>0</v>
      </c>
      <c r="QS667" s="93">
        <f t="shared" si="583"/>
        <v>0</v>
      </c>
      <c r="QT667" s="93">
        <f t="shared" si="584"/>
        <v>197023.23</v>
      </c>
      <c r="QU667" s="93">
        <f t="shared" si="585"/>
        <v>204683.22</v>
      </c>
      <c r="QV667" s="93">
        <f t="shared" si="586"/>
        <v>212659.28</v>
      </c>
      <c r="QW667" s="93">
        <f t="shared" si="587"/>
        <v>47249.84</v>
      </c>
      <c r="QX667" s="93">
        <f t="shared" si="588"/>
        <v>46820.88</v>
      </c>
      <c r="QY667" s="93">
        <f t="shared" si="589"/>
        <v>48512.71</v>
      </c>
      <c r="QZ667" s="93">
        <f t="shared" si="590"/>
        <v>0</v>
      </c>
      <c r="RA667" s="93">
        <f t="shared" si="204"/>
        <v>0</v>
      </c>
      <c r="RB667" s="93">
        <f t="shared" si="204"/>
        <v>0</v>
      </c>
      <c r="RC667" s="93">
        <f t="shared" si="591"/>
        <v>0</v>
      </c>
      <c r="RD667" s="93">
        <f t="shared" si="205"/>
        <v>0</v>
      </c>
      <c r="RE667" s="93">
        <f t="shared" si="205"/>
        <v>0</v>
      </c>
      <c r="RF667" s="447"/>
      <c r="RG667" s="447"/>
      <c r="RH667" s="447"/>
      <c r="RI667" s="93">
        <f t="shared" si="592"/>
        <v>0</v>
      </c>
      <c r="RJ667" s="93">
        <f t="shared" si="593"/>
        <v>0</v>
      </c>
      <c r="RK667" s="93">
        <f t="shared" si="594"/>
        <v>0</v>
      </c>
      <c r="RL667" s="93">
        <f t="shared" si="595"/>
        <v>0</v>
      </c>
      <c r="RM667" s="93">
        <f t="shared" si="596"/>
        <v>0</v>
      </c>
      <c r="RN667" s="93">
        <f t="shared" si="597"/>
        <v>0</v>
      </c>
      <c r="RO667" s="93">
        <f t="shared" si="598"/>
        <v>193246.3</v>
      </c>
      <c r="RP667" s="93">
        <f t="shared" si="599"/>
        <v>200295.74</v>
      </c>
      <c r="RQ667" s="93">
        <f t="shared" si="600"/>
        <v>207668.73</v>
      </c>
      <c r="RR667" s="93">
        <f t="shared" si="601"/>
        <v>31621.59</v>
      </c>
      <c r="RS667" s="93">
        <f t="shared" si="602"/>
        <v>31373.16</v>
      </c>
      <c r="RT667" s="93">
        <f t="shared" si="603"/>
        <v>32526.47</v>
      </c>
      <c r="RU667" s="93">
        <f t="shared" si="604"/>
        <v>0</v>
      </c>
      <c r="RV667" s="93">
        <f t="shared" si="206"/>
        <v>0</v>
      </c>
      <c r="RW667" s="93">
        <f t="shared" si="206"/>
        <v>0</v>
      </c>
      <c r="RX667" s="93">
        <f t="shared" si="605"/>
        <v>0</v>
      </c>
      <c r="RY667" s="93">
        <f t="shared" si="207"/>
        <v>0</v>
      </c>
      <c r="RZ667" s="93">
        <f t="shared" si="207"/>
        <v>0</v>
      </c>
      <c r="SA667" s="447">
        <v>23</v>
      </c>
      <c r="SB667" s="447">
        <v>23</v>
      </c>
      <c r="SC667" s="447">
        <v>23</v>
      </c>
      <c r="SD667" s="93">
        <f t="shared" si="606"/>
        <v>4673669</v>
      </c>
      <c r="SE667" s="93">
        <f t="shared" si="607"/>
        <v>4868847</v>
      </c>
      <c r="SF667" s="93">
        <f t="shared" si="608"/>
        <v>5073593</v>
      </c>
      <c r="SG667" s="93">
        <f t="shared" si="609"/>
        <v>2085500.62</v>
      </c>
      <c r="SH667" s="93">
        <f t="shared" si="610"/>
        <v>2132834.62</v>
      </c>
      <c r="SI667" s="93">
        <f t="shared" si="611"/>
        <v>2178627.62</v>
      </c>
      <c r="SJ667" s="93">
        <f t="shared" si="612"/>
        <v>199298.09</v>
      </c>
      <c r="SK667" s="93">
        <f t="shared" si="613"/>
        <v>208040.62</v>
      </c>
      <c r="SL667" s="93">
        <f t="shared" si="614"/>
        <v>217069.58</v>
      </c>
      <c r="SM667" s="93">
        <f t="shared" si="615"/>
        <v>53361.760000000002</v>
      </c>
      <c r="SN667" s="93">
        <f t="shared" si="616"/>
        <v>53682.49</v>
      </c>
      <c r="SO667" s="93">
        <f t="shared" si="617"/>
        <v>55559.62</v>
      </c>
      <c r="SP667" s="93">
        <f t="shared" si="618"/>
        <v>4583856.07</v>
      </c>
      <c r="SQ667" s="93">
        <f t="shared" si="208"/>
        <v>4784934.26</v>
      </c>
      <c r="SR667" s="93">
        <f t="shared" si="208"/>
        <v>4992600.34</v>
      </c>
      <c r="SS667" s="93">
        <f t="shared" si="619"/>
        <v>1227320.48</v>
      </c>
      <c r="ST667" s="93">
        <f t="shared" si="209"/>
        <v>1234697.27</v>
      </c>
      <c r="SU667" s="93">
        <f t="shared" si="209"/>
        <v>1277871.26</v>
      </c>
      <c r="SV667" s="447"/>
      <c r="SW667" s="447"/>
      <c r="SX667" s="447"/>
      <c r="SY667" s="93">
        <f t="shared" si="620"/>
        <v>0</v>
      </c>
      <c r="SZ667" s="93">
        <f t="shared" si="621"/>
        <v>0</v>
      </c>
      <c r="TA667" s="93">
        <f t="shared" si="622"/>
        <v>0</v>
      </c>
      <c r="TB667" s="93">
        <f t="shared" si="623"/>
        <v>0</v>
      </c>
      <c r="TC667" s="93">
        <f t="shared" si="624"/>
        <v>0</v>
      </c>
      <c r="TD667" s="93">
        <f t="shared" si="625"/>
        <v>0</v>
      </c>
      <c r="TE667" s="93">
        <f t="shared" si="626"/>
        <v>192116.21</v>
      </c>
      <c r="TF667" s="93">
        <f t="shared" si="627"/>
        <v>199214.42</v>
      </c>
      <c r="TG667" s="93">
        <f t="shared" si="628"/>
        <v>206628.05</v>
      </c>
      <c r="TH667" s="93">
        <f t="shared" si="629"/>
        <v>45580.65</v>
      </c>
      <c r="TI667" s="93">
        <f t="shared" si="630"/>
        <v>46600.92</v>
      </c>
      <c r="TJ667" s="93">
        <f t="shared" si="631"/>
        <v>48274.9</v>
      </c>
      <c r="TK667" s="93">
        <f t="shared" si="632"/>
        <v>0</v>
      </c>
      <c r="TL667" s="93">
        <f t="shared" si="210"/>
        <v>0</v>
      </c>
      <c r="TM667" s="93">
        <f t="shared" si="210"/>
        <v>0</v>
      </c>
      <c r="TN667" s="93">
        <f t="shared" si="633"/>
        <v>0</v>
      </c>
      <c r="TO667" s="93">
        <f t="shared" si="211"/>
        <v>0</v>
      </c>
      <c r="TP667" s="93">
        <f t="shared" si="211"/>
        <v>0</v>
      </c>
      <c r="TQ667" s="447"/>
      <c r="TR667" s="447"/>
      <c r="TS667" s="447"/>
      <c r="TT667" s="93">
        <f t="shared" si="634"/>
        <v>0</v>
      </c>
      <c r="TU667" s="93">
        <f t="shared" si="635"/>
        <v>0</v>
      </c>
      <c r="TV667" s="93">
        <f t="shared" si="636"/>
        <v>0</v>
      </c>
      <c r="TW667" s="93">
        <f t="shared" si="637"/>
        <v>0</v>
      </c>
      <c r="TX667" s="93">
        <f t="shared" si="638"/>
        <v>0</v>
      </c>
      <c r="TY667" s="93">
        <f t="shared" si="639"/>
        <v>0</v>
      </c>
      <c r="TZ667" s="93">
        <f t="shared" si="640"/>
        <v>194324.81</v>
      </c>
      <c r="UA667" s="93">
        <f t="shared" si="641"/>
        <v>202617.57</v>
      </c>
      <c r="UB667" s="93">
        <f t="shared" si="642"/>
        <v>211190.37</v>
      </c>
      <c r="UC667" s="93">
        <f t="shared" si="643"/>
        <v>52538.82</v>
      </c>
      <c r="UD667" s="93">
        <f t="shared" si="644"/>
        <v>52550.65</v>
      </c>
      <c r="UE667" s="93">
        <f t="shared" si="645"/>
        <v>54274.23</v>
      </c>
      <c r="UF667" s="93">
        <f t="shared" si="646"/>
        <v>0</v>
      </c>
      <c r="UG667" s="93">
        <f t="shared" si="212"/>
        <v>0</v>
      </c>
      <c r="UH667" s="93">
        <f t="shared" si="212"/>
        <v>0</v>
      </c>
      <c r="UI667" s="93">
        <f t="shared" si="647"/>
        <v>0</v>
      </c>
      <c r="UJ667" s="93">
        <f t="shared" si="213"/>
        <v>0</v>
      </c>
      <c r="UK667" s="93">
        <f t="shared" si="213"/>
        <v>0</v>
      </c>
      <c r="UL667" s="447">
        <v>43</v>
      </c>
      <c r="UM667" s="447">
        <v>43</v>
      </c>
      <c r="UN667" s="447">
        <v>43</v>
      </c>
      <c r="UO667" s="93">
        <f t="shared" si="648"/>
        <v>8737729</v>
      </c>
      <c r="UP667" s="93">
        <f t="shared" si="649"/>
        <v>9102627</v>
      </c>
      <c r="UQ667" s="93">
        <f t="shared" si="650"/>
        <v>9485413</v>
      </c>
      <c r="UR667" s="93">
        <f t="shared" si="651"/>
        <v>3898979.42</v>
      </c>
      <c r="US667" s="93">
        <f t="shared" si="652"/>
        <v>3987473.42</v>
      </c>
      <c r="UT667" s="93">
        <f t="shared" si="653"/>
        <v>4073086.42</v>
      </c>
      <c r="UU667" s="93">
        <f t="shared" si="654"/>
        <v>177839.78</v>
      </c>
      <c r="UV667" s="93">
        <f t="shared" si="655"/>
        <v>185819.58</v>
      </c>
      <c r="UW667" s="93">
        <f t="shared" si="656"/>
        <v>194032.73</v>
      </c>
      <c r="UX667" s="93">
        <f t="shared" si="657"/>
        <v>45049.4</v>
      </c>
      <c r="UY667" s="93">
        <f t="shared" si="658"/>
        <v>46053.47</v>
      </c>
      <c r="UZ667" s="93">
        <f t="shared" si="659"/>
        <v>47656.84</v>
      </c>
      <c r="VA667" s="93">
        <f t="shared" si="660"/>
        <v>7647110.54</v>
      </c>
      <c r="VB667" s="93">
        <f t="shared" si="214"/>
        <v>7990241.9400000004</v>
      </c>
      <c r="VC667" s="93">
        <f t="shared" si="214"/>
        <v>8343407.3899999997</v>
      </c>
      <c r="VD667" s="93">
        <f t="shared" si="661"/>
        <v>1937124.2</v>
      </c>
      <c r="VE667" s="93">
        <f t="shared" si="215"/>
        <v>1980299.21</v>
      </c>
      <c r="VF667" s="93">
        <f t="shared" si="215"/>
        <v>2049244.12</v>
      </c>
      <c r="VG667" s="95"/>
      <c r="VH667" s="95"/>
      <c r="VI667" s="95"/>
      <c r="VJ667" s="93">
        <f t="shared" si="662"/>
        <v>0</v>
      </c>
      <c r="VK667" s="93">
        <f t="shared" si="663"/>
        <v>0</v>
      </c>
      <c r="VL667" s="93">
        <f t="shared" si="664"/>
        <v>0</v>
      </c>
      <c r="VM667" s="93">
        <f t="shared" si="665"/>
        <v>0</v>
      </c>
      <c r="VN667" s="93">
        <f t="shared" si="666"/>
        <v>0</v>
      </c>
      <c r="VO667" s="93">
        <f t="shared" si="667"/>
        <v>0</v>
      </c>
      <c r="VP667" s="93">
        <f t="shared" si="668"/>
        <v>0</v>
      </c>
      <c r="VQ667" s="93">
        <f t="shared" si="669"/>
        <v>0</v>
      </c>
      <c r="VR667" s="93">
        <f t="shared" si="670"/>
        <v>0</v>
      </c>
      <c r="VS667" s="93">
        <f t="shared" si="671"/>
        <v>0</v>
      </c>
      <c r="VT667" s="93">
        <f t="shared" si="672"/>
        <v>0</v>
      </c>
      <c r="VU667" s="93">
        <f t="shared" si="673"/>
        <v>0</v>
      </c>
      <c r="VV667" s="93">
        <f t="shared" si="674"/>
        <v>0</v>
      </c>
      <c r="VW667" s="93">
        <f t="shared" si="216"/>
        <v>0</v>
      </c>
      <c r="VX667" s="93">
        <f t="shared" si="216"/>
        <v>0</v>
      </c>
      <c r="VY667" s="93">
        <f t="shared" si="675"/>
        <v>0</v>
      </c>
      <c r="VZ667" s="93">
        <f t="shared" si="217"/>
        <v>0</v>
      </c>
      <c r="WA667" s="93">
        <f t="shared" si="217"/>
        <v>0</v>
      </c>
      <c r="WB667" s="447"/>
      <c r="WC667" s="447"/>
      <c r="WD667" s="447"/>
      <c r="WE667" s="93">
        <f t="shared" si="676"/>
        <v>0</v>
      </c>
      <c r="WF667" s="93">
        <f t="shared" si="677"/>
        <v>0</v>
      </c>
      <c r="WG667" s="93">
        <f t="shared" si="678"/>
        <v>0</v>
      </c>
      <c r="WH667" s="93">
        <f t="shared" si="679"/>
        <v>0</v>
      </c>
      <c r="WI667" s="93">
        <f t="shared" si="680"/>
        <v>0</v>
      </c>
      <c r="WJ667" s="93">
        <f t="shared" si="681"/>
        <v>0</v>
      </c>
      <c r="WK667" s="93">
        <f t="shared" si="682"/>
        <v>194798.78</v>
      </c>
      <c r="WL667" s="93">
        <f t="shared" si="683"/>
        <v>202428.16</v>
      </c>
      <c r="WM667" s="93">
        <f t="shared" si="684"/>
        <v>210367.24</v>
      </c>
      <c r="WN667" s="93">
        <f t="shared" si="685"/>
        <v>37299.07</v>
      </c>
      <c r="WO667" s="93">
        <f t="shared" si="686"/>
        <v>36838.18</v>
      </c>
      <c r="WP667" s="93">
        <f t="shared" si="687"/>
        <v>38354.35</v>
      </c>
      <c r="WQ667" s="93">
        <f t="shared" si="688"/>
        <v>0</v>
      </c>
      <c r="WR667" s="93">
        <f t="shared" si="218"/>
        <v>0</v>
      </c>
      <c r="WS667" s="93">
        <f t="shared" si="218"/>
        <v>0</v>
      </c>
      <c r="WT667" s="93">
        <f t="shared" si="689"/>
        <v>0</v>
      </c>
      <c r="WU667" s="93">
        <f t="shared" si="219"/>
        <v>0</v>
      </c>
      <c r="WV667" s="93">
        <f t="shared" si="219"/>
        <v>0</v>
      </c>
      <c r="WW667" s="447">
        <v>29</v>
      </c>
      <c r="WX667" s="447">
        <v>29</v>
      </c>
      <c r="WY667" s="447">
        <v>29</v>
      </c>
      <c r="WZ667" s="93">
        <f t="shared" si="690"/>
        <v>5892887</v>
      </c>
      <c r="XA667" s="93">
        <f t="shared" si="691"/>
        <v>6138981</v>
      </c>
      <c r="XB667" s="93">
        <f t="shared" si="692"/>
        <v>6397139</v>
      </c>
      <c r="XC667" s="93">
        <f t="shared" si="693"/>
        <v>2629544.2599999998</v>
      </c>
      <c r="XD667" s="93">
        <f t="shared" si="694"/>
        <v>2689226.26</v>
      </c>
      <c r="XE667" s="93">
        <f t="shared" si="695"/>
        <v>2746965.26</v>
      </c>
      <c r="XF667" s="93">
        <f t="shared" si="696"/>
        <v>187842.68</v>
      </c>
      <c r="XG667" s="93">
        <f t="shared" si="697"/>
        <v>195101.22</v>
      </c>
      <c r="XH667" s="93">
        <f t="shared" si="698"/>
        <v>202661.97</v>
      </c>
      <c r="XI667" s="93">
        <f t="shared" si="699"/>
        <v>38030.42</v>
      </c>
      <c r="XJ667" s="93">
        <f t="shared" si="700"/>
        <v>37916.9</v>
      </c>
      <c r="XK667" s="93">
        <f t="shared" si="701"/>
        <v>39322.82</v>
      </c>
      <c r="XL667" s="93">
        <f t="shared" si="702"/>
        <v>5447437.7199999997</v>
      </c>
      <c r="XM667" s="93">
        <f t="shared" si="220"/>
        <v>5657935.3799999999</v>
      </c>
      <c r="XN667" s="93">
        <f t="shared" si="220"/>
        <v>5877197.1299999999</v>
      </c>
      <c r="XO667" s="93">
        <f t="shared" si="703"/>
        <v>1102882.18</v>
      </c>
      <c r="XP667" s="93">
        <f t="shared" si="221"/>
        <v>1099590.1000000001</v>
      </c>
      <c r="XQ667" s="93">
        <f t="shared" si="221"/>
        <v>1140361.78</v>
      </c>
      <c r="XR667" s="447">
        <v>14</v>
      </c>
      <c r="XS667" s="447">
        <v>14</v>
      </c>
      <c r="XT667" s="447">
        <v>14</v>
      </c>
      <c r="XU667" s="93">
        <f t="shared" si="704"/>
        <v>2844842</v>
      </c>
      <c r="XV667" s="93">
        <f t="shared" si="705"/>
        <v>2963646</v>
      </c>
      <c r="XW667" s="93">
        <f t="shared" si="706"/>
        <v>3088274</v>
      </c>
      <c r="XX667" s="93">
        <f t="shared" si="707"/>
        <v>1269435.1599999999</v>
      </c>
      <c r="XY667" s="93">
        <f t="shared" si="708"/>
        <v>1298247.1599999999</v>
      </c>
      <c r="XZ667" s="93">
        <f t="shared" si="709"/>
        <v>1326121.1599999999</v>
      </c>
      <c r="YA667" s="93">
        <f t="shared" si="710"/>
        <v>187670.68</v>
      </c>
      <c r="YB667" s="93">
        <f t="shared" si="711"/>
        <v>194564.34</v>
      </c>
      <c r="YC667" s="93">
        <f t="shared" si="712"/>
        <v>201768.94</v>
      </c>
      <c r="YD667" s="93">
        <f t="shared" si="713"/>
        <v>36193.71</v>
      </c>
      <c r="YE667" s="93">
        <f t="shared" si="714"/>
        <v>36102.89</v>
      </c>
      <c r="YF667" s="93">
        <f t="shared" si="715"/>
        <v>37367.54</v>
      </c>
      <c r="YG667" s="93">
        <f t="shared" si="716"/>
        <v>2627389.52</v>
      </c>
      <c r="YH667" s="93">
        <f t="shared" si="222"/>
        <v>2723900.76</v>
      </c>
      <c r="YI667" s="93">
        <f t="shared" si="222"/>
        <v>2824765.16</v>
      </c>
      <c r="YJ667" s="93">
        <f t="shared" si="717"/>
        <v>506711.94</v>
      </c>
      <c r="YK667" s="93">
        <f t="shared" si="223"/>
        <v>505440.46</v>
      </c>
      <c r="YL667" s="93">
        <f t="shared" si="223"/>
        <v>523145.56</v>
      </c>
      <c r="YM667" s="447"/>
      <c r="YN667" s="447"/>
      <c r="YO667" s="447"/>
      <c r="YP667" s="93">
        <f t="shared" si="718"/>
        <v>0</v>
      </c>
      <c r="YQ667" s="93">
        <f t="shared" si="719"/>
        <v>0</v>
      </c>
      <c r="YR667" s="93">
        <f t="shared" si="720"/>
        <v>0</v>
      </c>
      <c r="YS667" s="93">
        <f t="shared" si="721"/>
        <v>0</v>
      </c>
      <c r="YT667" s="93">
        <f t="shared" si="722"/>
        <v>0</v>
      </c>
      <c r="YU667" s="93">
        <f t="shared" si="723"/>
        <v>0</v>
      </c>
      <c r="YV667" s="93">
        <f t="shared" si="724"/>
        <v>192877.36</v>
      </c>
      <c r="YW667" s="93">
        <f t="shared" si="725"/>
        <v>199206.24</v>
      </c>
      <c r="YX667" s="93">
        <f t="shared" si="726"/>
        <v>205882.32</v>
      </c>
      <c r="YY667" s="93">
        <f t="shared" si="727"/>
        <v>39391.910000000003</v>
      </c>
      <c r="YZ667" s="93">
        <f t="shared" si="728"/>
        <v>38835.96</v>
      </c>
      <c r="ZA667" s="93">
        <f t="shared" si="729"/>
        <v>40235.769999999997</v>
      </c>
      <c r="ZB667" s="93">
        <f t="shared" si="730"/>
        <v>0</v>
      </c>
      <c r="ZC667" s="93">
        <f t="shared" si="224"/>
        <v>0</v>
      </c>
      <c r="ZD667" s="93">
        <f t="shared" si="224"/>
        <v>0</v>
      </c>
      <c r="ZE667" s="93">
        <f t="shared" si="731"/>
        <v>0</v>
      </c>
      <c r="ZF667" s="93">
        <f t="shared" si="225"/>
        <v>0</v>
      </c>
      <c r="ZG667" s="93">
        <f t="shared" si="225"/>
        <v>0</v>
      </c>
      <c r="ZH667" s="447">
        <v>13</v>
      </c>
      <c r="ZI667" s="447">
        <v>13</v>
      </c>
      <c r="ZJ667" s="447">
        <v>13</v>
      </c>
      <c r="ZK667" s="93">
        <f t="shared" si="732"/>
        <v>2641639</v>
      </c>
      <c r="ZL667" s="93">
        <f t="shared" si="733"/>
        <v>2751957</v>
      </c>
      <c r="ZM667" s="93">
        <f t="shared" si="734"/>
        <v>2867683</v>
      </c>
      <c r="ZN667" s="93">
        <f t="shared" si="735"/>
        <v>1178761.22</v>
      </c>
      <c r="ZO667" s="93">
        <f t="shared" si="736"/>
        <v>1205515.22</v>
      </c>
      <c r="ZP667" s="93">
        <f t="shared" si="737"/>
        <v>1231398.22</v>
      </c>
      <c r="ZQ667" s="93">
        <f t="shared" si="738"/>
        <v>186798.46</v>
      </c>
      <c r="ZR667" s="93">
        <f t="shared" si="739"/>
        <v>194561.19</v>
      </c>
      <c r="ZS667" s="93">
        <f t="shared" si="740"/>
        <v>202604.27</v>
      </c>
      <c r="ZT667" s="93">
        <f t="shared" si="741"/>
        <v>48632.800000000003</v>
      </c>
      <c r="ZU667" s="93">
        <f t="shared" si="742"/>
        <v>49379.58</v>
      </c>
      <c r="ZV667" s="93">
        <f t="shared" si="743"/>
        <v>50972.639999999999</v>
      </c>
      <c r="ZW667" s="93">
        <f t="shared" si="744"/>
        <v>2428379.98</v>
      </c>
      <c r="ZX667" s="93">
        <f t="shared" si="226"/>
        <v>2529295.4700000002</v>
      </c>
      <c r="ZY667" s="93">
        <f t="shared" si="226"/>
        <v>2633855.5099999998</v>
      </c>
      <c r="ZZ667" s="93">
        <f t="shared" si="745"/>
        <v>632226.4</v>
      </c>
      <c r="AAA667" s="93">
        <f t="shared" si="227"/>
        <v>641934.54</v>
      </c>
      <c r="AAB667" s="93">
        <f t="shared" si="227"/>
        <v>662644.31999999995</v>
      </c>
      <c r="AAC667" s="447">
        <v>14</v>
      </c>
      <c r="AAD667" s="447">
        <v>14</v>
      </c>
      <c r="AAE667" s="447">
        <v>14</v>
      </c>
      <c r="AAF667" s="93">
        <f t="shared" si="746"/>
        <v>2844842</v>
      </c>
      <c r="AAG667" s="93">
        <f t="shared" si="747"/>
        <v>2963646</v>
      </c>
      <c r="AAH667" s="93">
        <f t="shared" si="748"/>
        <v>3088274</v>
      </c>
      <c r="AAI667" s="93">
        <f t="shared" si="749"/>
        <v>1269435.1599999999</v>
      </c>
      <c r="AAJ667" s="93">
        <f t="shared" si="750"/>
        <v>1298247.1599999999</v>
      </c>
      <c r="AAK667" s="93">
        <f t="shared" si="751"/>
        <v>1326121.1599999999</v>
      </c>
      <c r="AAL667" s="93">
        <f t="shared" si="752"/>
        <v>186603.18</v>
      </c>
      <c r="AAM667" s="93">
        <f t="shared" si="753"/>
        <v>194383.86</v>
      </c>
      <c r="AAN667" s="93">
        <f t="shared" si="754"/>
        <v>202439.76</v>
      </c>
      <c r="AAO667" s="93">
        <f t="shared" si="755"/>
        <v>45795.73</v>
      </c>
      <c r="AAP667" s="93">
        <f t="shared" si="756"/>
        <v>45211.71</v>
      </c>
      <c r="AAQ667" s="93">
        <f t="shared" si="757"/>
        <v>46887.3</v>
      </c>
      <c r="AAR667" s="93">
        <f t="shared" si="758"/>
        <v>2612444.52</v>
      </c>
      <c r="AAS667" s="93">
        <f t="shared" si="228"/>
        <v>2721374.04</v>
      </c>
      <c r="AAT667" s="93">
        <f t="shared" si="228"/>
        <v>2834156.64</v>
      </c>
      <c r="AAU667" s="93">
        <f t="shared" si="759"/>
        <v>641140.22</v>
      </c>
      <c r="AAV667" s="93">
        <f t="shared" si="229"/>
        <v>632963.93999999994</v>
      </c>
      <c r="AAW667" s="93">
        <f t="shared" si="229"/>
        <v>656422.19999999995</v>
      </c>
      <c r="AAX667" s="447">
        <v>61</v>
      </c>
      <c r="AAY667" s="447">
        <v>61</v>
      </c>
      <c r="AAZ667" s="447">
        <v>61</v>
      </c>
      <c r="ABA667" s="93">
        <f t="shared" si="760"/>
        <v>12395383</v>
      </c>
      <c r="ABB667" s="93">
        <f t="shared" si="761"/>
        <v>12913029</v>
      </c>
      <c r="ABC667" s="93">
        <f t="shared" si="762"/>
        <v>13456051</v>
      </c>
      <c r="ABD667" s="93">
        <f t="shared" si="763"/>
        <v>5531110.3399999999</v>
      </c>
      <c r="ABE667" s="93">
        <f t="shared" si="764"/>
        <v>5656648.3399999999</v>
      </c>
      <c r="ABF667" s="93">
        <f t="shared" si="765"/>
        <v>5778099.3399999999</v>
      </c>
      <c r="ABG667" s="93">
        <f t="shared" si="766"/>
        <v>172858.23999999999</v>
      </c>
      <c r="ABH667" s="93">
        <f t="shared" si="767"/>
        <v>179514.18</v>
      </c>
      <c r="ABI667" s="93">
        <f t="shared" si="768"/>
        <v>186448.04</v>
      </c>
      <c r="ABJ667" s="93">
        <f t="shared" si="769"/>
        <v>31062.39</v>
      </c>
      <c r="ABK667" s="93">
        <f t="shared" si="770"/>
        <v>30771.74</v>
      </c>
      <c r="ABL667" s="93">
        <f t="shared" si="771"/>
        <v>31840.87</v>
      </c>
      <c r="ABM667" s="93">
        <f t="shared" si="772"/>
        <v>10544352.640000001</v>
      </c>
      <c r="ABN667" s="93">
        <f t="shared" si="230"/>
        <v>10950364.98</v>
      </c>
      <c r="ABO667" s="93">
        <f t="shared" si="230"/>
        <v>11373330.439999999</v>
      </c>
      <c r="ABP667" s="93">
        <f t="shared" si="773"/>
        <v>1894805.79</v>
      </c>
      <c r="ABQ667" s="93">
        <f t="shared" si="231"/>
        <v>1877076.14</v>
      </c>
      <c r="ABR667" s="93">
        <f t="shared" si="231"/>
        <v>1942293.07</v>
      </c>
      <c r="ABS667" s="447">
        <v>39</v>
      </c>
      <c r="ABT667" s="447">
        <v>39</v>
      </c>
      <c r="ABU667" s="447">
        <v>39</v>
      </c>
      <c r="ABV667" s="93">
        <f t="shared" si="774"/>
        <v>7924917</v>
      </c>
      <c r="ABW667" s="93">
        <f t="shared" si="775"/>
        <v>8255871</v>
      </c>
      <c r="ABX667" s="93">
        <f t="shared" si="776"/>
        <v>8603049</v>
      </c>
      <c r="ABY667" s="93">
        <f t="shared" si="777"/>
        <v>3536283.66</v>
      </c>
      <c r="ABZ667" s="93">
        <f t="shared" si="778"/>
        <v>3616545.66</v>
      </c>
      <c r="ACA667" s="93">
        <f t="shared" si="779"/>
        <v>3694194.66</v>
      </c>
      <c r="ACB667" s="93">
        <f t="shared" si="780"/>
        <v>198268.82</v>
      </c>
      <c r="ACC667" s="93">
        <f t="shared" si="781"/>
        <v>203992.81</v>
      </c>
      <c r="ACD667" s="93">
        <f t="shared" si="782"/>
        <v>210104.67</v>
      </c>
      <c r="ACE667" s="93">
        <f t="shared" si="783"/>
        <v>34782</v>
      </c>
      <c r="ACF667" s="93">
        <f t="shared" si="784"/>
        <v>34854.32</v>
      </c>
      <c r="ACG667" s="93">
        <f t="shared" si="785"/>
        <v>36045.660000000003</v>
      </c>
      <c r="ACH667" s="93">
        <f t="shared" si="786"/>
        <v>7732483.9800000004</v>
      </c>
      <c r="ACI667" s="93">
        <f t="shared" si="232"/>
        <v>7955719.5899999999</v>
      </c>
      <c r="ACJ667" s="93">
        <f t="shared" si="232"/>
        <v>8194082.1299999999</v>
      </c>
      <c r="ACK667" s="93">
        <f t="shared" si="787"/>
        <v>1356498</v>
      </c>
      <c r="ACL667" s="93">
        <f t="shared" si="233"/>
        <v>1359318.48</v>
      </c>
      <c r="ACM667" s="93">
        <f t="shared" si="233"/>
        <v>1405780.74</v>
      </c>
      <c r="ACN667" s="447">
        <v>18</v>
      </c>
      <c r="ACO667" s="447">
        <v>18</v>
      </c>
      <c r="ACP667" s="447">
        <v>18</v>
      </c>
      <c r="ACQ667" s="93">
        <f t="shared" si="788"/>
        <v>3657654</v>
      </c>
      <c r="ACR667" s="93">
        <f t="shared" si="789"/>
        <v>3810402</v>
      </c>
      <c r="ACS667" s="93">
        <f t="shared" si="790"/>
        <v>3970638</v>
      </c>
      <c r="ACT667" s="93">
        <f t="shared" si="791"/>
        <v>1632130.92</v>
      </c>
      <c r="ACU667" s="93">
        <f t="shared" si="792"/>
        <v>1669174.92</v>
      </c>
      <c r="ACV667" s="93">
        <f t="shared" si="793"/>
        <v>1705012.92</v>
      </c>
      <c r="ACW667" s="93">
        <f t="shared" si="794"/>
        <v>184196.38</v>
      </c>
      <c r="ACX667" s="93">
        <f t="shared" si="795"/>
        <v>190690.97</v>
      </c>
      <c r="ACY667" s="93">
        <f t="shared" si="796"/>
        <v>197502.79</v>
      </c>
      <c r="ACZ667" s="93">
        <f t="shared" si="797"/>
        <v>40104.79</v>
      </c>
      <c r="ADA667" s="93">
        <f t="shared" si="798"/>
        <v>39948.6</v>
      </c>
      <c r="ADB667" s="93">
        <f t="shared" si="799"/>
        <v>41466.1</v>
      </c>
      <c r="ADC667" s="93">
        <f t="shared" si="800"/>
        <v>3315534.84</v>
      </c>
      <c r="ADD667" s="93">
        <f t="shared" si="234"/>
        <v>3432437.46</v>
      </c>
      <c r="ADE667" s="93">
        <f t="shared" si="234"/>
        <v>3555050.22</v>
      </c>
      <c r="ADF667" s="93">
        <f t="shared" si="801"/>
        <v>721886.22</v>
      </c>
      <c r="ADG667" s="93">
        <f t="shared" si="235"/>
        <v>719074.8</v>
      </c>
      <c r="ADH667" s="93">
        <f t="shared" si="235"/>
        <v>746389.8</v>
      </c>
      <c r="ADI667" s="425">
        <v>55</v>
      </c>
      <c r="ADJ667" s="425">
        <v>55</v>
      </c>
      <c r="ADK667" s="425">
        <v>55</v>
      </c>
      <c r="ADL667" s="93">
        <f t="shared" si="802"/>
        <v>11176165</v>
      </c>
      <c r="ADM667" s="93">
        <f t="shared" si="803"/>
        <v>11642895</v>
      </c>
      <c r="ADN667" s="93">
        <f t="shared" si="804"/>
        <v>12132505</v>
      </c>
      <c r="ADO667" s="93">
        <f t="shared" si="805"/>
        <v>4987066.7</v>
      </c>
      <c r="ADP667" s="93">
        <f t="shared" si="806"/>
        <v>5100256.7</v>
      </c>
      <c r="ADQ667" s="93">
        <f t="shared" si="807"/>
        <v>5209761.7</v>
      </c>
      <c r="ADR667" s="93">
        <f t="shared" si="808"/>
        <v>185116.98</v>
      </c>
      <c r="ADS667" s="93">
        <f t="shared" si="809"/>
        <v>193040.98</v>
      </c>
      <c r="ADT667" s="93">
        <f t="shared" si="810"/>
        <v>201231.18</v>
      </c>
      <c r="ADU667" s="93">
        <f t="shared" si="811"/>
        <v>36689.72</v>
      </c>
      <c r="ADV667" s="93">
        <f t="shared" si="812"/>
        <v>37214.76</v>
      </c>
      <c r="ADW667" s="93">
        <f t="shared" si="813"/>
        <v>38554.97</v>
      </c>
      <c r="ADX667" s="93">
        <f t="shared" si="814"/>
        <v>10181433.9</v>
      </c>
      <c r="ADY667" s="93">
        <f t="shared" si="236"/>
        <v>10617253.9</v>
      </c>
      <c r="ADZ667" s="93">
        <f t="shared" si="236"/>
        <v>11067714.9</v>
      </c>
      <c r="AEA667" s="93">
        <f t="shared" si="815"/>
        <v>2017934.6</v>
      </c>
      <c r="AEB667" s="93">
        <f t="shared" si="237"/>
        <v>2046811.8</v>
      </c>
      <c r="AEC667" s="93">
        <f t="shared" si="237"/>
        <v>2120523.35</v>
      </c>
      <c r="AED667" s="447"/>
      <c r="AEE667" s="447"/>
      <c r="AEF667" s="447"/>
      <c r="AEG667" s="93">
        <f t="shared" si="816"/>
        <v>0</v>
      </c>
      <c r="AEH667" s="93">
        <f t="shared" si="817"/>
        <v>0</v>
      </c>
      <c r="AEI667" s="93">
        <f t="shared" si="818"/>
        <v>0</v>
      </c>
      <c r="AEJ667" s="93">
        <f t="shared" si="819"/>
        <v>0</v>
      </c>
      <c r="AEK667" s="93">
        <f t="shared" si="820"/>
        <v>0</v>
      </c>
      <c r="AEL667" s="93">
        <f t="shared" si="821"/>
        <v>0</v>
      </c>
      <c r="AEM667" s="93">
        <f t="shared" si="822"/>
        <v>233434.72</v>
      </c>
      <c r="AEN667" s="93">
        <f t="shared" si="823"/>
        <v>241375.02</v>
      </c>
      <c r="AEO667" s="93">
        <f t="shared" si="824"/>
        <v>249728.52</v>
      </c>
      <c r="AEP667" s="93">
        <f t="shared" si="825"/>
        <v>37507.74</v>
      </c>
      <c r="AEQ667" s="93">
        <f t="shared" si="826"/>
        <v>36685.919999999998</v>
      </c>
      <c r="AER667" s="93">
        <f t="shared" si="827"/>
        <v>37966.65</v>
      </c>
      <c r="AES667" s="93">
        <f t="shared" si="828"/>
        <v>0</v>
      </c>
      <c r="AET667" s="93">
        <f t="shared" si="238"/>
        <v>0</v>
      </c>
      <c r="AEU667" s="93">
        <f t="shared" si="238"/>
        <v>0</v>
      </c>
      <c r="AEV667" s="93">
        <f t="shared" si="829"/>
        <v>0</v>
      </c>
      <c r="AEW667" s="93">
        <f t="shared" si="239"/>
        <v>0</v>
      </c>
      <c r="AEX667" s="93">
        <f t="shared" si="239"/>
        <v>0</v>
      </c>
      <c r="AEY667" s="447"/>
      <c r="AEZ667" s="447"/>
      <c r="AFA667" s="447"/>
      <c r="AFB667" s="93">
        <f t="shared" si="830"/>
        <v>0</v>
      </c>
      <c r="AFC667" s="93">
        <f t="shared" si="831"/>
        <v>0</v>
      </c>
      <c r="AFD667" s="93">
        <f t="shared" si="832"/>
        <v>0</v>
      </c>
      <c r="AFE667" s="93">
        <f t="shared" si="833"/>
        <v>0</v>
      </c>
      <c r="AFF667" s="93">
        <f t="shared" si="834"/>
        <v>0</v>
      </c>
      <c r="AFG667" s="93">
        <f t="shared" si="835"/>
        <v>0</v>
      </c>
      <c r="AFH667" s="93">
        <f t="shared" si="836"/>
        <v>200282.74</v>
      </c>
      <c r="AFI667" s="93">
        <f t="shared" si="837"/>
        <v>208550.37</v>
      </c>
      <c r="AFJ667" s="93">
        <f t="shared" si="838"/>
        <v>217126.46</v>
      </c>
      <c r="AFK667" s="93">
        <f t="shared" si="839"/>
        <v>43523.16</v>
      </c>
      <c r="AFL667" s="93">
        <f t="shared" si="840"/>
        <v>42708.54</v>
      </c>
      <c r="AFM667" s="93">
        <f t="shared" si="841"/>
        <v>44286.93</v>
      </c>
      <c r="AFN667" s="93">
        <f t="shared" si="842"/>
        <v>0</v>
      </c>
      <c r="AFO667" s="93">
        <f t="shared" si="240"/>
        <v>0</v>
      </c>
      <c r="AFP667" s="93">
        <f t="shared" si="240"/>
        <v>0</v>
      </c>
      <c r="AFQ667" s="93">
        <f t="shared" si="843"/>
        <v>0</v>
      </c>
      <c r="AFR667" s="93">
        <f t="shared" si="241"/>
        <v>0</v>
      </c>
      <c r="AFS667" s="93">
        <f t="shared" si="241"/>
        <v>0</v>
      </c>
      <c r="AFT667" s="447"/>
      <c r="AFU667" s="447"/>
      <c r="AFV667" s="447"/>
      <c r="AFW667" s="93">
        <f t="shared" si="844"/>
        <v>0</v>
      </c>
      <c r="AFX667" s="93">
        <f t="shared" si="845"/>
        <v>0</v>
      </c>
      <c r="AFY667" s="93">
        <f t="shared" si="846"/>
        <v>0</v>
      </c>
      <c r="AFZ667" s="93">
        <f t="shared" si="847"/>
        <v>0</v>
      </c>
      <c r="AGA667" s="93">
        <f t="shared" si="848"/>
        <v>0</v>
      </c>
      <c r="AGB667" s="93">
        <f t="shared" si="849"/>
        <v>0</v>
      </c>
      <c r="AGC667" s="93">
        <f t="shared" si="850"/>
        <v>193733.58</v>
      </c>
      <c r="AGD667" s="93">
        <f t="shared" si="851"/>
        <v>200077.52</v>
      </c>
      <c r="AGE667" s="93">
        <f t="shared" si="852"/>
        <v>206771.89</v>
      </c>
      <c r="AGF667" s="93">
        <f t="shared" si="853"/>
        <v>43308.46</v>
      </c>
      <c r="AGG667" s="93">
        <f t="shared" si="854"/>
        <v>43066.7</v>
      </c>
      <c r="AGH667" s="93">
        <f t="shared" si="855"/>
        <v>44735.72</v>
      </c>
      <c r="AGI667" s="93">
        <f t="shared" si="856"/>
        <v>0</v>
      </c>
      <c r="AGJ667" s="93">
        <f t="shared" si="242"/>
        <v>0</v>
      </c>
      <c r="AGK667" s="93">
        <f t="shared" si="242"/>
        <v>0</v>
      </c>
      <c r="AGL667" s="93">
        <f t="shared" si="857"/>
        <v>0</v>
      </c>
      <c r="AGM667" s="93">
        <f t="shared" si="243"/>
        <v>0</v>
      </c>
      <c r="AGN667" s="93">
        <f t="shared" si="243"/>
        <v>0</v>
      </c>
      <c r="AGO667" s="447"/>
      <c r="AGP667" s="447"/>
      <c r="AGQ667" s="447"/>
      <c r="AGR667" s="93">
        <f t="shared" si="858"/>
        <v>0</v>
      </c>
      <c r="AGS667" s="93">
        <f t="shared" si="859"/>
        <v>0</v>
      </c>
      <c r="AGT667" s="93">
        <f t="shared" si="860"/>
        <v>0</v>
      </c>
      <c r="AGU667" s="93">
        <f t="shared" si="861"/>
        <v>0</v>
      </c>
      <c r="AGV667" s="93">
        <f t="shared" si="862"/>
        <v>0</v>
      </c>
      <c r="AGW667" s="93">
        <f t="shared" si="863"/>
        <v>0</v>
      </c>
      <c r="AGX667" s="93">
        <f t="shared" si="864"/>
        <v>198962.74</v>
      </c>
      <c r="AGY667" s="93">
        <f t="shared" si="865"/>
        <v>206582.88</v>
      </c>
      <c r="AGZ667" s="93">
        <f t="shared" si="866"/>
        <v>214534.86</v>
      </c>
      <c r="AHA667" s="93">
        <f t="shared" si="867"/>
        <v>69421.66</v>
      </c>
      <c r="AHB667" s="93">
        <f t="shared" si="868"/>
        <v>68512.59</v>
      </c>
      <c r="AHC667" s="93">
        <f t="shared" si="869"/>
        <v>71091.62</v>
      </c>
      <c r="AHD667" s="93">
        <f t="shared" si="870"/>
        <v>0</v>
      </c>
      <c r="AHE667" s="93">
        <f t="shared" si="244"/>
        <v>0</v>
      </c>
      <c r="AHF667" s="93">
        <f t="shared" si="244"/>
        <v>0</v>
      </c>
      <c r="AHG667" s="93">
        <f t="shared" si="871"/>
        <v>0</v>
      </c>
      <c r="AHH667" s="93">
        <f t="shared" si="245"/>
        <v>0</v>
      </c>
      <c r="AHI667" s="93">
        <f t="shared" si="245"/>
        <v>0</v>
      </c>
      <c r="AHJ667" s="447"/>
      <c r="AHK667" s="447"/>
      <c r="AHL667" s="447"/>
      <c r="AHM667" s="93">
        <f t="shared" si="872"/>
        <v>0</v>
      </c>
      <c r="AHN667" s="93">
        <f t="shared" si="873"/>
        <v>0</v>
      </c>
      <c r="AHO667" s="93">
        <f t="shared" si="874"/>
        <v>0</v>
      </c>
      <c r="AHP667" s="93">
        <f t="shared" si="875"/>
        <v>0</v>
      </c>
      <c r="AHQ667" s="93">
        <f t="shared" si="876"/>
        <v>0</v>
      </c>
      <c r="AHR667" s="93">
        <f t="shared" si="877"/>
        <v>0</v>
      </c>
      <c r="AHS667" s="93">
        <f t="shared" si="878"/>
        <v>192830.72</v>
      </c>
      <c r="AHT667" s="93">
        <f t="shared" si="879"/>
        <v>200855.06</v>
      </c>
      <c r="AHU667" s="93">
        <f t="shared" si="880"/>
        <v>209165.53</v>
      </c>
      <c r="AHV667" s="93">
        <f t="shared" si="881"/>
        <v>41356.769999999997</v>
      </c>
      <c r="AHW667" s="93">
        <f t="shared" si="882"/>
        <v>41849.18</v>
      </c>
      <c r="AHX667" s="93">
        <f t="shared" si="883"/>
        <v>43373.09</v>
      </c>
      <c r="AHY667" s="93">
        <f t="shared" si="884"/>
        <v>0</v>
      </c>
      <c r="AHZ667" s="93">
        <f t="shared" si="246"/>
        <v>0</v>
      </c>
      <c r="AIA667" s="93">
        <f t="shared" si="246"/>
        <v>0</v>
      </c>
      <c r="AIB667" s="93">
        <f t="shared" si="885"/>
        <v>0</v>
      </c>
      <c r="AIC667" s="93">
        <f t="shared" si="247"/>
        <v>0</v>
      </c>
      <c r="AID667" s="93">
        <f t="shared" si="247"/>
        <v>0</v>
      </c>
      <c r="AIE667" s="95"/>
      <c r="AIF667" s="95"/>
      <c r="AIG667" s="95"/>
      <c r="AIH667" s="93">
        <f t="shared" si="886"/>
        <v>0</v>
      </c>
      <c r="AII667" s="93">
        <f t="shared" si="887"/>
        <v>0</v>
      </c>
      <c r="AIJ667" s="93">
        <f t="shared" si="888"/>
        <v>0</v>
      </c>
      <c r="AIK667" s="93">
        <f t="shared" si="889"/>
        <v>0</v>
      </c>
      <c r="AIL667" s="93">
        <f t="shared" si="890"/>
        <v>0</v>
      </c>
      <c r="AIM667" s="93">
        <f t="shared" si="891"/>
        <v>0</v>
      </c>
      <c r="AIN667" s="93">
        <f t="shared" si="892"/>
        <v>0</v>
      </c>
      <c r="AIO667" s="93">
        <f t="shared" si="893"/>
        <v>0</v>
      </c>
      <c r="AIP667" s="93">
        <f t="shared" si="894"/>
        <v>0</v>
      </c>
      <c r="AIQ667" s="93">
        <f t="shared" si="895"/>
        <v>0</v>
      </c>
      <c r="AIR667" s="93">
        <f t="shared" si="896"/>
        <v>0</v>
      </c>
      <c r="AIS667" s="93">
        <f t="shared" si="897"/>
        <v>0</v>
      </c>
      <c r="AIT667" s="93">
        <f t="shared" si="898"/>
        <v>0</v>
      </c>
      <c r="AIU667" s="93">
        <f t="shared" si="248"/>
        <v>0</v>
      </c>
      <c r="AIV667" s="93">
        <f t="shared" si="248"/>
        <v>0</v>
      </c>
      <c r="AIW667" s="93">
        <f t="shared" si="899"/>
        <v>0</v>
      </c>
      <c r="AIX667" s="93">
        <f t="shared" si="249"/>
        <v>0</v>
      </c>
      <c r="AIY667" s="93">
        <f t="shared" si="249"/>
        <v>0</v>
      </c>
      <c r="AIZ667" s="447"/>
      <c r="AJA667" s="447"/>
      <c r="AJB667" s="447"/>
      <c r="AJC667" s="93">
        <f t="shared" si="900"/>
        <v>0</v>
      </c>
      <c r="AJD667" s="93">
        <f t="shared" si="901"/>
        <v>0</v>
      </c>
      <c r="AJE667" s="93">
        <f t="shared" si="902"/>
        <v>0</v>
      </c>
      <c r="AJF667" s="93">
        <f t="shared" si="903"/>
        <v>0</v>
      </c>
      <c r="AJG667" s="93">
        <f t="shared" si="904"/>
        <v>0</v>
      </c>
      <c r="AJH667" s="93">
        <f t="shared" si="905"/>
        <v>0</v>
      </c>
      <c r="AJI667" s="93">
        <f t="shared" si="906"/>
        <v>192021.04</v>
      </c>
      <c r="AJJ667" s="93">
        <f t="shared" si="907"/>
        <v>198194.19</v>
      </c>
      <c r="AJK667" s="93">
        <f t="shared" si="908"/>
        <v>204715.94</v>
      </c>
      <c r="AJL667" s="93">
        <f t="shared" si="909"/>
        <v>39710.239999999998</v>
      </c>
      <c r="AJM667" s="93">
        <f t="shared" si="910"/>
        <v>39638.39</v>
      </c>
      <c r="AJN667" s="93">
        <f t="shared" si="911"/>
        <v>41175.839999999997</v>
      </c>
      <c r="AJO667" s="93">
        <f t="shared" si="912"/>
        <v>0</v>
      </c>
      <c r="AJP667" s="93">
        <f t="shared" si="250"/>
        <v>0</v>
      </c>
      <c r="AJQ667" s="93">
        <f t="shared" si="250"/>
        <v>0</v>
      </c>
      <c r="AJR667" s="93">
        <f t="shared" si="913"/>
        <v>0</v>
      </c>
      <c r="AJS667" s="93">
        <f t="shared" si="251"/>
        <v>0</v>
      </c>
      <c r="AJT667" s="93">
        <f t="shared" si="251"/>
        <v>0</v>
      </c>
      <c r="AJU667" s="447"/>
      <c r="AJV667" s="447"/>
      <c r="AJW667" s="447"/>
      <c r="AJX667" s="93">
        <f t="shared" si="914"/>
        <v>0</v>
      </c>
      <c r="AJY667" s="93">
        <f t="shared" si="915"/>
        <v>0</v>
      </c>
      <c r="AJZ667" s="93">
        <f t="shared" si="916"/>
        <v>0</v>
      </c>
      <c r="AKA667" s="93">
        <f t="shared" si="917"/>
        <v>0</v>
      </c>
      <c r="AKB667" s="93">
        <f t="shared" si="918"/>
        <v>0</v>
      </c>
      <c r="AKC667" s="93">
        <f t="shared" si="919"/>
        <v>0</v>
      </c>
      <c r="AKD667" s="93">
        <f t="shared" si="920"/>
        <v>194852.49</v>
      </c>
      <c r="AKE667" s="93">
        <f t="shared" si="921"/>
        <v>202317.28</v>
      </c>
      <c r="AKF667" s="93">
        <f t="shared" si="922"/>
        <v>210098.97</v>
      </c>
      <c r="AKG667" s="93">
        <f t="shared" si="923"/>
        <v>40267.69</v>
      </c>
      <c r="AKH667" s="93">
        <f t="shared" si="924"/>
        <v>39613.11</v>
      </c>
      <c r="AKI667" s="93">
        <f t="shared" si="925"/>
        <v>41185.919999999998</v>
      </c>
      <c r="AKJ667" s="93">
        <f t="shared" si="926"/>
        <v>0</v>
      </c>
      <c r="AKK667" s="93">
        <f t="shared" si="252"/>
        <v>0</v>
      </c>
      <c r="AKL667" s="93">
        <f t="shared" si="252"/>
        <v>0</v>
      </c>
      <c r="AKM667" s="93">
        <f t="shared" si="927"/>
        <v>0</v>
      </c>
      <c r="AKN667" s="93">
        <f t="shared" si="253"/>
        <v>0</v>
      </c>
      <c r="AKO667" s="93">
        <f t="shared" si="253"/>
        <v>0</v>
      </c>
      <c r="AKP667" s="447"/>
      <c r="AKQ667" s="447"/>
      <c r="AKR667" s="447"/>
      <c r="AKS667" s="93">
        <f t="shared" si="928"/>
        <v>0</v>
      </c>
      <c r="AKT667" s="93">
        <f t="shared" si="929"/>
        <v>0</v>
      </c>
      <c r="AKU667" s="93">
        <f t="shared" si="930"/>
        <v>0</v>
      </c>
      <c r="AKV667" s="93">
        <f t="shared" si="931"/>
        <v>0</v>
      </c>
      <c r="AKW667" s="93">
        <f t="shared" si="932"/>
        <v>0</v>
      </c>
      <c r="AKX667" s="93">
        <f t="shared" si="933"/>
        <v>0</v>
      </c>
      <c r="AKY667" s="93">
        <f t="shared" si="934"/>
        <v>193670.5</v>
      </c>
      <c r="AKZ667" s="93">
        <f t="shared" si="935"/>
        <v>200729.82</v>
      </c>
      <c r="ALA667" s="93">
        <f t="shared" si="936"/>
        <v>208109.03</v>
      </c>
      <c r="ALB667" s="93">
        <f t="shared" si="937"/>
        <v>41924.26</v>
      </c>
      <c r="ALC667" s="93">
        <f t="shared" si="938"/>
        <v>41870.379999999997</v>
      </c>
      <c r="ALD667" s="93">
        <f t="shared" si="939"/>
        <v>43439.57</v>
      </c>
      <c r="ALE667" s="93">
        <f t="shared" si="940"/>
        <v>0</v>
      </c>
      <c r="ALF667" s="93">
        <f t="shared" si="254"/>
        <v>0</v>
      </c>
      <c r="ALG667" s="93">
        <f t="shared" si="254"/>
        <v>0</v>
      </c>
      <c r="ALH667" s="93">
        <f t="shared" si="941"/>
        <v>0</v>
      </c>
      <c r="ALI667" s="93">
        <f t="shared" si="255"/>
        <v>0</v>
      </c>
      <c r="ALJ667" s="93">
        <f t="shared" si="255"/>
        <v>0</v>
      </c>
      <c r="ALK667" s="447"/>
      <c r="ALL667" s="447"/>
      <c r="ALM667" s="447"/>
      <c r="ALN667" s="93">
        <f t="shared" si="942"/>
        <v>0</v>
      </c>
      <c r="ALO667" s="93">
        <f t="shared" si="943"/>
        <v>0</v>
      </c>
      <c r="ALP667" s="93">
        <f t="shared" si="944"/>
        <v>0</v>
      </c>
      <c r="ALQ667" s="93">
        <f t="shared" si="945"/>
        <v>0</v>
      </c>
      <c r="ALR667" s="93">
        <f t="shared" si="946"/>
        <v>0</v>
      </c>
      <c r="ALS667" s="93">
        <f t="shared" si="947"/>
        <v>0</v>
      </c>
      <c r="ALT667" s="93">
        <f t="shared" si="948"/>
        <v>198200.46</v>
      </c>
      <c r="ALU667" s="93">
        <f t="shared" si="949"/>
        <v>207505.35</v>
      </c>
      <c r="ALV667" s="93">
        <f t="shared" si="950"/>
        <v>217066.5</v>
      </c>
      <c r="ALW667" s="93">
        <f t="shared" si="951"/>
        <v>51922.03</v>
      </c>
      <c r="ALX667" s="93">
        <f t="shared" si="952"/>
        <v>52322.35</v>
      </c>
      <c r="ALY667" s="93">
        <f t="shared" si="953"/>
        <v>54155.839999999997</v>
      </c>
      <c r="ALZ667" s="93">
        <f t="shared" si="954"/>
        <v>0</v>
      </c>
      <c r="AMA667" s="93">
        <f t="shared" si="256"/>
        <v>0</v>
      </c>
      <c r="AMB667" s="93">
        <f t="shared" si="256"/>
        <v>0</v>
      </c>
      <c r="AMC667" s="93">
        <f t="shared" si="955"/>
        <v>0</v>
      </c>
      <c r="AMD667" s="93">
        <f t="shared" si="257"/>
        <v>0</v>
      </c>
      <c r="AME667" s="93">
        <f t="shared" si="257"/>
        <v>0</v>
      </c>
      <c r="AMF667" s="447">
        <v>50</v>
      </c>
      <c r="AMG667" s="447">
        <v>50</v>
      </c>
      <c r="AMH667" s="447">
        <v>50</v>
      </c>
      <c r="AMI667" s="93">
        <f t="shared" si="956"/>
        <v>10160150</v>
      </c>
      <c r="AMJ667" s="93">
        <f t="shared" si="957"/>
        <v>10584450</v>
      </c>
      <c r="AMK667" s="93">
        <f t="shared" si="958"/>
        <v>11029550</v>
      </c>
      <c r="AML667" s="93">
        <f t="shared" si="959"/>
        <v>4533697</v>
      </c>
      <c r="AMM667" s="93">
        <f t="shared" si="960"/>
        <v>4636597</v>
      </c>
      <c r="AMN667" s="93">
        <f t="shared" si="961"/>
        <v>4736147</v>
      </c>
      <c r="AMO667" s="93">
        <f t="shared" si="962"/>
        <v>184757.72</v>
      </c>
      <c r="AMP667" s="93">
        <f t="shared" si="963"/>
        <v>192583.36</v>
      </c>
      <c r="AMQ667" s="93">
        <f t="shared" si="964"/>
        <v>200680.84</v>
      </c>
      <c r="AMR667" s="93">
        <f t="shared" si="965"/>
        <v>37412.17</v>
      </c>
      <c r="AMS667" s="93">
        <f t="shared" si="966"/>
        <v>38358.03</v>
      </c>
      <c r="AMT667" s="93">
        <f t="shared" si="967"/>
        <v>39712.21</v>
      </c>
      <c r="AMU667" s="93">
        <f t="shared" si="968"/>
        <v>9237886</v>
      </c>
      <c r="AMV667" s="93">
        <f t="shared" si="258"/>
        <v>9629168</v>
      </c>
      <c r="AMW667" s="93">
        <f t="shared" si="258"/>
        <v>10034042</v>
      </c>
      <c r="AMX667" s="93">
        <f t="shared" si="969"/>
        <v>1870608.5</v>
      </c>
      <c r="AMY667" s="93">
        <f t="shared" si="259"/>
        <v>1917901.5</v>
      </c>
      <c r="AMZ667" s="93">
        <f t="shared" si="259"/>
        <v>1985610.5</v>
      </c>
      <c r="ANA667" s="447"/>
      <c r="ANB667" s="447"/>
      <c r="ANC667" s="447"/>
      <c r="AND667" s="93">
        <f t="shared" si="970"/>
        <v>0</v>
      </c>
      <c r="ANE667" s="93">
        <f t="shared" si="971"/>
        <v>0</v>
      </c>
      <c r="ANF667" s="93">
        <f t="shared" si="972"/>
        <v>0</v>
      </c>
      <c r="ANG667" s="93">
        <f t="shared" si="973"/>
        <v>0</v>
      </c>
      <c r="ANH667" s="93">
        <f t="shared" si="974"/>
        <v>0</v>
      </c>
      <c r="ANI667" s="93">
        <f t="shared" si="975"/>
        <v>0</v>
      </c>
      <c r="ANJ667" s="93">
        <f t="shared" si="976"/>
        <v>192279.95</v>
      </c>
      <c r="ANK667" s="93">
        <f t="shared" si="977"/>
        <v>199746.51</v>
      </c>
      <c r="ANL667" s="93">
        <f t="shared" si="978"/>
        <v>207518.14</v>
      </c>
      <c r="ANM667" s="93">
        <f t="shared" si="979"/>
        <v>58352.17</v>
      </c>
      <c r="ANN667" s="93">
        <f t="shared" si="980"/>
        <v>58089.65</v>
      </c>
      <c r="ANO667" s="93">
        <f t="shared" si="981"/>
        <v>60452.93</v>
      </c>
      <c r="ANP667" s="93">
        <f t="shared" si="982"/>
        <v>0</v>
      </c>
      <c r="ANQ667" s="93">
        <f t="shared" si="260"/>
        <v>0</v>
      </c>
      <c r="ANR667" s="93">
        <f t="shared" si="260"/>
        <v>0</v>
      </c>
      <c r="ANS667" s="93">
        <f t="shared" si="983"/>
        <v>0</v>
      </c>
      <c r="ANT667" s="93">
        <f t="shared" si="261"/>
        <v>0</v>
      </c>
      <c r="ANU667" s="93">
        <f t="shared" si="261"/>
        <v>0</v>
      </c>
      <c r="ANV667" s="447">
        <v>38</v>
      </c>
      <c r="ANW667" s="447">
        <v>38</v>
      </c>
      <c r="ANX667" s="447">
        <v>38</v>
      </c>
      <c r="ANY667" s="93">
        <f t="shared" si="984"/>
        <v>7721714</v>
      </c>
      <c r="ANZ667" s="93">
        <f t="shared" si="985"/>
        <v>8044182</v>
      </c>
      <c r="AOA667" s="93">
        <f t="shared" si="986"/>
        <v>8382458</v>
      </c>
      <c r="AOB667" s="93">
        <f t="shared" si="987"/>
        <v>3445609.72</v>
      </c>
      <c r="AOC667" s="93">
        <f t="shared" si="988"/>
        <v>3523813.72</v>
      </c>
      <c r="AOD667" s="93">
        <f t="shared" si="989"/>
        <v>3599471.72</v>
      </c>
      <c r="AOE667" s="93">
        <f t="shared" si="990"/>
        <v>188053.41</v>
      </c>
      <c r="AOF667" s="93">
        <f t="shared" si="991"/>
        <v>196279.61</v>
      </c>
      <c r="AOG667" s="93">
        <f t="shared" si="992"/>
        <v>204772.63</v>
      </c>
      <c r="AOH667" s="93">
        <f t="shared" si="993"/>
        <v>39069.53</v>
      </c>
      <c r="AOI667" s="93">
        <f t="shared" si="994"/>
        <v>39158.28</v>
      </c>
      <c r="AOJ667" s="93">
        <f t="shared" si="995"/>
        <v>40562.480000000003</v>
      </c>
      <c r="AOK667" s="93">
        <f t="shared" si="996"/>
        <v>7146029.5800000001</v>
      </c>
      <c r="AOL667" s="93">
        <f t="shared" si="262"/>
        <v>7458625.1799999997</v>
      </c>
      <c r="AOM667" s="93">
        <f t="shared" si="262"/>
        <v>7781359.9400000004</v>
      </c>
      <c r="AON667" s="93">
        <f t="shared" si="997"/>
        <v>1484642.14</v>
      </c>
      <c r="AOO667" s="93">
        <f t="shared" si="263"/>
        <v>1488014.64</v>
      </c>
      <c r="AOP667" s="93">
        <f t="shared" si="263"/>
        <v>1541374.24</v>
      </c>
      <c r="AOQ667" s="447"/>
      <c r="AOR667" s="447"/>
      <c r="AOS667" s="447"/>
      <c r="AOT667" s="93">
        <f t="shared" si="998"/>
        <v>0</v>
      </c>
      <c r="AOU667" s="93">
        <f t="shared" si="999"/>
        <v>0</v>
      </c>
      <c r="AOV667" s="93">
        <f t="shared" si="1000"/>
        <v>0</v>
      </c>
      <c r="AOW667" s="93">
        <f t="shared" si="1001"/>
        <v>0</v>
      </c>
      <c r="AOX667" s="93">
        <f t="shared" si="1002"/>
        <v>0</v>
      </c>
      <c r="AOY667" s="93">
        <f t="shared" si="1003"/>
        <v>0</v>
      </c>
      <c r="AOZ667" s="93">
        <f t="shared" si="1004"/>
        <v>192562.06</v>
      </c>
      <c r="APA667" s="93">
        <f t="shared" si="1005"/>
        <v>201101.77</v>
      </c>
      <c r="APB667" s="93">
        <f t="shared" si="1006"/>
        <v>209910.32</v>
      </c>
      <c r="APC667" s="93">
        <f t="shared" si="1007"/>
        <v>52020.87</v>
      </c>
      <c r="APD667" s="93">
        <f t="shared" si="1008"/>
        <v>51433.46</v>
      </c>
      <c r="APE667" s="93">
        <f t="shared" si="1009"/>
        <v>53196.28</v>
      </c>
      <c r="APF667" s="93">
        <f t="shared" si="1010"/>
        <v>0</v>
      </c>
      <c r="APG667" s="93">
        <f t="shared" si="264"/>
        <v>0</v>
      </c>
      <c r="APH667" s="93">
        <f t="shared" si="264"/>
        <v>0</v>
      </c>
      <c r="API667" s="93">
        <f t="shared" si="1011"/>
        <v>0</v>
      </c>
      <c r="APJ667" s="93">
        <f t="shared" si="265"/>
        <v>0</v>
      </c>
      <c r="APK667" s="93">
        <f t="shared" si="265"/>
        <v>0</v>
      </c>
      <c r="APL667" s="447"/>
      <c r="APM667" s="447"/>
      <c r="APN667" s="447"/>
      <c r="APO667" s="93">
        <f t="shared" si="1012"/>
        <v>0</v>
      </c>
      <c r="APP667" s="93">
        <f t="shared" si="1013"/>
        <v>0</v>
      </c>
      <c r="APQ667" s="93">
        <f t="shared" si="1014"/>
        <v>0</v>
      </c>
      <c r="APR667" s="93">
        <f t="shared" si="1015"/>
        <v>0</v>
      </c>
      <c r="APS667" s="93">
        <f t="shared" si="1016"/>
        <v>0</v>
      </c>
      <c r="APT667" s="93">
        <f t="shared" si="1017"/>
        <v>0</v>
      </c>
      <c r="APU667" s="93">
        <f t="shared" si="1018"/>
        <v>197816.41</v>
      </c>
      <c r="APV667" s="93">
        <f t="shared" si="1019"/>
        <v>205936.36</v>
      </c>
      <c r="APW667" s="93">
        <f t="shared" si="1020"/>
        <v>214359.21</v>
      </c>
      <c r="APX667" s="93">
        <f t="shared" si="1021"/>
        <v>49311.41</v>
      </c>
      <c r="APY667" s="93">
        <f t="shared" si="1022"/>
        <v>47768.6</v>
      </c>
      <c r="APZ667" s="93">
        <f t="shared" si="1023"/>
        <v>49512.43</v>
      </c>
      <c r="AQA667" s="93">
        <f t="shared" si="1024"/>
        <v>0</v>
      </c>
      <c r="AQB667" s="93">
        <f t="shared" si="266"/>
        <v>0</v>
      </c>
      <c r="AQC667" s="93">
        <f t="shared" si="266"/>
        <v>0</v>
      </c>
      <c r="AQD667" s="93">
        <f t="shared" si="1025"/>
        <v>0</v>
      </c>
      <c r="AQE667" s="93">
        <f t="shared" si="267"/>
        <v>0</v>
      </c>
      <c r="AQF667" s="93">
        <f t="shared" si="267"/>
        <v>0</v>
      </c>
      <c r="AQG667" s="447">
        <v>49</v>
      </c>
      <c r="AQH667" s="447">
        <v>49</v>
      </c>
      <c r="AQI667" s="447">
        <v>49</v>
      </c>
      <c r="AQJ667" s="93">
        <f t="shared" si="1026"/>
        <v>9956947</v>
      </c>
      <c r="AQK667" s="93">
        <f t="shared" si="1027"/>
        <v>10372761</v>
      </c>
      <c r="AQL667" s="93">
        <f t="shared" si="1028"/>
        <v>10808959</v>
      </c>
      <c r="AQM667" s="93">
        <f t="shared" si="1029"/>
        <v>4443023.0599999996</v>
      </c>
      <c r="AQN667" s="93">
        <f t="shared" si="1030"/>
        <v>4543865.0599999996</v>
      </c>
      <c r="AQO667" s="93">
        <f t="shared" si="1031"/>
        <v>4641424.0599999996</v>
      </c>
      <c r="AQP667" s="93">
        <f t="shared" si="1032"/>
        <v>183114.25</v>
      </c>
      <c r="AQQ667" s="93">
        <f t="shared" si="1033"/>
        <v>190859.98</v>
      </c>
      <c r="AQR667" s="93">
        <f t="shared" si="1034"/>
        <v>198875.76</v>
      </c>
      <c r="AQS667" s="93">
        <f t="shared" si="1035"/>
        <v>36074.65</v>
      </c>
      <c r="AQT667" s="93">
        <f t="shared" si="1036"/>
        <v>36740.21</v>
      </c>
      <c r="AQU667" s="93">
        <f t="shared" si="1037"/>
        <v>38086.04</v>
      </c>
      <c r="AQV667" s="93">
        <f t="shared" si="1038"/>
        <v>8972598.25</v>
      </c>
      <c r="AQW667" s="93">
        <f t="shared" si="268"/>
        <v>9352139.0199999996</v>
      </c>
      <c r="AQX667" s="93">
        <f t="shared" si="268"/>
        <v>9744912.2400000002</v>
      </c>
      <c r="AQY667" s="93">
        <f t="shared" si="1039"/>
        <v>1767657.85</v>
      </c>
      <c r="AQZ667" s="93">
        <f t="shared" si="269"/>
        <v>1800270.29</v>
      </c>
      <c r="ARA667" s="93">
        <f t="shared" si="269"/>
        <v>1866215.96</v>
      </c>
      <c r="ARB667" s="447"/>
      <c r="ARC667" s="447"/>
      <c r="ARD667" s="447"/>
      <c r="ARE667" s="93">
        <f t="shared" si="1040"/>
        <v>0</v>
      </c>
      <c r="ARF667" s="93">
        <f t="shared" si="1041"/>
        <v>0</v>
      </c>
      <c r="ARG667" s="93">
        <f t="shared" si="1042"/>
        <v>0</v>
      </c>
      <c r="ARH667" s="93">
        <f t="shared" si="1043"/>
        <v>0</v>
      </c>
      <c r="ARI667" s="93">
        <f t="shared" si="1044"/>
        <v>0</v>
      </c>
      <c r="ARJ667" s="93">
        <f t="shared" si="1045"/>
        <v>0</v>
      </c>
      <c r="ARK667" s="93">
        <f t="shared" si="1046"/>
        <v>187311.75</v>
      </c>
      <c r="ARL667" s="93">
        <f t="shared" si="1047"/>
        <v>193059.75</v>
      </c>
      <c r="ARM667" s="93">
        <f t="shared" si="1048"/>
        <v>199157.95</v>
      </c>
      <c r="ARN667" s="93">
        <f t="shared" si="1049"/>
        <v>34570.769999999997</v>
      </c>
      <c r="ARO667" s="93">
        <f t="shared" si="1050"/>
        <v>34721.24</v>
      </c>
      <c r="ARP667" s="93">
        <f t="shared" si="1051"/>
        <v>35966.959999999999</v>
      </c>
      <c r="ARQ667" s="93">
        <f t="shared" si="1052"/>
        <v>0</v>
      </c>
      <c r="ARR667" s="93">
        <f t="shared" si="270"/>
        <v>0</v>
      </c>
      <c r="ARS667" s="93">
        <f t="shared" si="270"/>
        <v>0</v>
      </c>
      <c r="ART667" s="93">
        <f t="shared" si="1053"/>
        <v>0</v>
      </c>
      <c r="ARU667" s="93">
        <f t="shared" si="271"/>
        <v>0</v>
      </c>
      <c r="ARV667" s="93">
        <f t="shared" si="271"/>
        <v>0</v>
      </c>
      <c r="ARW667" s="447">
        <v>15</v>
      </c>
      <c r="ARX667" s="447">
        <v>15</v>
      </c>
      <c r="ARY667" s="447">
        <v>15</v>
      </c>
      <c r="ARZ667" s="93">
        <f t="shared" si="1054"/>
        <v>3048045</v>
      </c>
      <c r="ASA667" s="93">
        <f t="shared" si="1055"/>
        <v>3175335</v>
      </c>
      <c r="ASB667" s="93">
        <f t="shared" si="1056"/>
        <v>3308865</v>
      </c>
      <c r="ASC667" s="93">
        <f t="shared" si="1057"/>
        <v>1360109.1</v>
      </c>
      <c r="ASD667" s="93">
        <f t="shared" si="1058"/>
        <v>1390979.1</v>
      </c>
      <c r="ASE667" s="93">
        <f t="shared" si="1059"/>
        <v>1420844.1</v>
      </c>
      <c r="ASF667" s="93">
        <f t="shared" si="1060"/>
        <v>187400.07</v>
      </c>
      <c r="ASG667" s="93">
        <f t="shared" si="1061"/>
        <v>193942.34</v>
      </c>
      <c r="ASH667" s="93">
        <f t="shared" si="1062"/>
        <v>200808.9</v>
      </c>
      <c r="ASI667" s="93">
        <f t="shared" si="1063"/>
        <v>40947.050000000003</v>
      </c>
      <c r="ASJ667" s="93">
        <f t="shared" si="1064"/>
        <v>41711.660000000003</v>
      </c>
      <c r="ASK667" s="93">
        <f t="shared" si="1065"/>
        <v>43201.72</v>
      </c>
      <c r="ASL667" s="93">
        <f t="shared" si="1066"/>
        <v>2811001.05</v>
      </c>
      <c r="ASM667" s="93">
        <f t="shared" si="272"/>
        <v>2909135.1</v>
      </c>
      <c r="ASN667" s="93">
        <f t="shared" si="272"/>
        <v>3012133.5</v>
      </c>
      <c r="ASO667" s="93">
        <f t="shared" si="1067"/>
        <v>614205.75</v>
      </c>
      <c r="ASP667" s="93">
        <f t="shared" si="273"/>
        <v>625674.9</v>
      </c>
      <c r="ASQ667" s="93">
        <f t="shared" si="273"/>
        <v>648025.80000000005</v>
      </c>
      <c r="ASR667" s="447">
        <v>28</v>
      </c>
      <c r="ASS667" s="447">
        <v>28</v>
      </c>
      <c r="AST667" s="447">
        <v>28</v>
      </c>
      <c r="ASU667" s="93">
        <f t="shared" si="1068"/>
        <v>5689684</v>
      </c>
      <c r="ASV667" s="93">
        <f t="shared" si="1069"/>
        <v>5927292</v>
      </c>
      <c r="ASW667" s="93">
        <f t="shared" si="1070"/>
        <v>6176548</v>
      </c>
      <c r="ASX667" s="93">
        <f t="shared" si="1071"/>
        <v>2538870.3199999998</v>
      </c>
      <c r="ASY667" s="93">
        <f t="shared" si="1072"/>
        <v>2596494.3199999998</v>
      </c>
      <c r="ASZ667" s="93">
        <f t="shared" si="1073"/>
        <v>2652242.3199999998</v>
      </c>
      <c r="ATA667" s="93">
        <f t="shared" si="1074"/>
        <v>186332.11</v>
      </c>
      <c r="ATB667" s="93">
        <f t="shared" si="1075"/>
        <v>193385.85</v>
      </c>
      <c r="ATC667" s="93">
        <f t="shared" si="1076"/>
        <v>200744.22</v>
      </c>
      <c r="ATD667" s="93">
        <f t="shared" si="1077"/>
        <v>36326.6</v>
      </c>
      <c r="ATE667" s="93">
        <f t="shared" si="1078"/>
        <v>36317.22</v>
      </c>
      <c r="ATF667" s="93">
        <f t="shared" si="1079"/>
        <v>37612.65</v>
      </c>
      <c r="ATG667" s="93">
        <f t="shared" si="1080"/>
        <v>5217299.08</v>
      </c>
      <c r="ATH667" s="93">
        <f t="shared" si="274"/>
        <v>5414803.7999999998</v>
      </c>
      <c r="ATI667" s="93">
        <f t="shared" si="274"/>
        <v>5620838.1600000001</v>
      </c>
      <c r="ATJ667" s="93">
        <f t="shared" si="1081"/>
        <v>1017144.8</v>
      </c>
      <c r="ATK667" s="93">
        <f t="shared" si="275"/>
        <v>1016882.16</v>
      </c>
      <c r="ATL667" s="93">
        <f t="shared" si="275"/>
        <v>1053154.2</v>
      </c>
      <c r="ATM667" s="447">
        <v>21</v>
      </c>
      <c r="ATN667" s="447">
        <v>21</v>
      </c>
      <c r="ATO667" s="447">
        <v>21</v>
      </c>
      <c r="ATP667" s="93">
        <f t="shared" si="1082"/>
        <v>4267263</v>
      </c>
      <c r="ATQ667" s="93">
        <f t="shared" si="1083"/>
        <v>4445469</v>
      </c>
      <c r="ATR667" s="93">
        <f t="shared" si="1084"/>
        <v>4632411</v>
      </c>
      <c r="ATS667" s="93">
        <f t="shared" si="1085"/>
        <v>1904152.74</v>
      </c>
      <c r="ATT667" s="93">
        <f t="shared" si="1086"/>
        <v>1947370.74</v>
      </c>
      <c r="ATU667" s="93">
        <f t="shared" si="1087"/>
        <v>1989181.74</v>
      </c>
      <c r="ATV667" s="93">
        <f t="shared" si="1088"/>
        <v>192846.44</v>
      </c>
      <c r="ATW667" s="93">
        <f t="shared" si="1089"/>
        <v>200241.33</v>
      </c>
      <c r="ATX667" s="93">
        <f t="shared" si="1090"/>
        <v>207949.62</v>
      </c>
      <c r="ATY667" s="93">
        <f t="shared" si="1091"/>
        <v>39710.92</v>
      </c>
      <c r="ATZ667" s="93">
        <f t="shared" si="1092"/>
        <v>40691.15</v>
      </c>
      <c r="AUA667" s="93">
        <f t="shared" si="1093"/>
        <v>42209.53</v>
      </c>
      <c r="AUB667" s="93">
        <f t="shared" si="1094"/>
        <v>4049775.24</v>
      </c>
      <c r="AUC667" s="93">
        <f t="shared" si="276"/>
        <v>4205067.93</v>
      </c>
      <c r="AUD667" s="93">
        <f t="shared" si="276"/>
        <v>4366942.0199999996</v>
      </c>
      <c r="AUE667" s="93">
        <f t="shared" si="1095"/>
        <v>833929.32</v>
      </c>
      <c r="AUF667" s="93">
        <f t="shared" si="277"/>
        <v>854514.15</v>
      </c>
      <c r="AUG667" s="93">
        <f t="shared" si="277"/>
        <v>886400.13</v>
      </c>
      <c r="AUH667" s="447">
        <v>24</v>
      </c>
      <c r="AUI667" s="447">
        <v>24</v>
      </c>
      <c r="AUJ667" s="447">
        <v>24</v>
      </c>
      <c r="AUK667" s="93">
        <f t="shared" si="1096"/>
        <v>4876872</v>
      </c>
      <c r="AUL667" s="93">
        <f t="shared" si="1097"/>
        <v>5080536</v>
      </c>
      <c r="AUM667" s="93">
        <f t="shared" si="1098"/>
        <v>5294184</v>
      </c>
      <c r="AUN667" s="93">
        <f t="shared" si="1099"/>
        <v>2176174.56</v>
      </c>
      <c r="AUO667" s="93">
        <f t="shared" si="1100"/>
        <v>2225566.56</v>
      </c>
      <c r="AUP667" s="93">
        <f t="shared" si="1101"/>
        <v>2273350.56</v>
      </c>
      <c r="AUQ667" s="93">
        <f t="shared" si="1102"/>
        <v>189097.26</v>
      </c>
      <c r="AUR667" s="93">
        <f t="shared" si="1103"/>
        <v>196413.45</v>
      </c>
      <c r="AUS667" s="93">
        <f t="shared" si="1104"/>
        <v>204025.42</v>
      </c>
      <c r="AUT667" s="93">
        <f t="shared" si="1105"/>
        <v>42946.03</v>
      </c>
      <c r="AUU667" s="93">
        <f t="shared" si="1106"/>
        <v>43703.59</v>
      </c>
      <c r="AUV667" s="93">
        <f t="shared" si="1107"/>
        <v>45252.79</v>
      </c>
      <c r="AUW667" s="93">
        <f t="shared" si="1108"/>
        <v>4538334.24</v>
      </c>
      <c r="AUX667" s="93">
        <f t="shared" si="278"/>
        <v>4713922.8</v>
      </c>
      <c r="AUY667" s="93">
        <f t="shared" si="278"/>
        <v>4896610.08</v>
      </c>
      <c r="AUZ667" s="93">
        <f t="shared" si="1109"/>
        <v>1030704.72</v>
      </c>
      <c r="AVA667" s="93">
        <f t="shared" si="279"/>
        <v>1048886.1599999999</v>
      </c>
      <c r="AVB667" s="93">
        <f t="shared" si="279"/>
        <v>1086066.96</v>
      </c>
      <c r="AVC667" s="127">
        <f t="shared" si="1110"/>
        <v>784</v>
      </c>
      <c r="AVD667" s="127">
        <f t="shared" si="280"/>
        <v>784</v>
      </c>
      <c r="AVE667" s="127">
        <f t="shared" si="280"/>
        <v>784</v>
      </c>
      <c r="AVF667" s="93">
        <f t="shared" si="280"/>
        <v>159311152</v>
      </c>
      <c r="AVG667" s="93">
        <f t="shared" si="280"/>
        <v>165964176</v>
      </c>
      <c r="AVH667" s="93">
        <f t="shared" si="280"/>
        <v>172943344</v>
      </c>
      <c r="AVI667" s="93">
        <f t="shared" si="280"/>
        <v>71088368.959999993</v>
      </c>
      <c r="AVJ667" s="93">
        <f t="shared" si="280"/>
        <v>72701840.959999993</v>
      </c>
      <c r="AVK667" s="93">
        <f t="shared" si="280"/>
        <v>74262784.959999993</v>
      </c>
      <c r="AVL667" s="93"/>
      <c r="AVM667" s="93"/>
      <c r="AVN667" s="93"/>
      <c r="AVO667" s="93"/>
      <c r="AVP667" s="93"/>
      <c r="AVQ667" s="93"/>
      <c r="AVR667" s="93">
        <f t="shared" si="281"/>
        <v>142307464.96000001</v>
      </c>
      <c r="AVS667" s="93">
        <f t="shared" si="281"/>
        <v>148027607.00999999</v>
      </c>
      <c r="AVT667" s="93">
        <f t="shared" si="281"/>
        <v>153967506.46000001</v>
      </c>
      <c r="AVU667" s="93">
        <f t="shared" si="281"/>
        <v>32598002.210000001</v>
      </c>
      <c r="AVV667" s="93">
        <f t="shared" si="281"/>
        <v>32622703.5</v>
      </c>
      <c r="AVW667" s="93">
        <f t="shared" si="281"/>
        <v>33779503.420000002</v>
      </c>
    </row>
    <row r="668" spans="1:1271" ht="86.25" customHeight="1">
      <c r="A668" s="94" t="s">
        <v>431</v>
      </c>
      <c r="B668" s="94" t="s">
        <v>438</v>
      </c>
      <c r="C668" s="5"/>
      <c r="D668" s="414"/>
      <c r="E668" s="287"/>
      <c r="F668" s="101">
        <f t="shared" si="1111"/>
        <v>334742</v>
      </c>
      <c r="G668" s="101">
        <f t="shared" si="1111"/>
        <v>348908</v>
      </c>
      <c r="H668" s="101">
        <f t="shared" si="1111"/>
        <v>363767</v>
      </c>
      <c r="I668" s="93">
        <f t="shared" si="283"/>
        <v>124837</v>
      </c>
      <c r="J668" s="93">
        <f t="shared" si="283"/>
        <v>128027</v>
      </c>
      <c r="K668" s="93">
        <f t="shared" si="283"/>
        <v>131115</v>
      </c>
      <c r="L668" s="447"/>
      <c r="M668" s="447"/>
      <c r="N668" s="447"/>
      <c r="O668" s="93">
        <f t="shared" si="284"/>
        <v>0</v>
      </c>
      <c r="P668" s="93">
        <f t="shared" si="285"/>
        <v>0</v>
      </c>
      <c r="Q668" s="93">
        <f t="shared" si="286"/>
        <v>0</v>
      </c>
      <c r="R668" s="93">
        <f t="shared" si="287"/>
        <v>0</v>
      </c>
      <c r="S668" s="93">
        <f t="shared" si="288"/>
        <v>0</v>
      </c>
      <c r="T668" s="93">
        <f t="shared" si="289"/>
        <v>0</v>
      </c>
      <c r="U668" s="93">
        <f t="shared" si="290"/>
        <v>330767.92</v>
      </c>
      <c r="V668" s="93">
        <f t="shared" si="291"/>
        <v>344977.41</v>
      </c>
      <c r="W668" s="93">
        <f t="shared" si="292"/>
        <v>359693.78</v>
      </c>
      <c r="X668" s="93">
        <f t="shared" si="293"/>
        <v>59387.96</v>
      </c>
      <c r="Y668" s="93">
        <f t="shared" si="294"/>
        <v>57270.23</v>
      </c>
      <c r="Z668" s="93">
        <f t="shared" si="295"/>
        <v>59439.85</v>
      </c>
      <c r="AA668" s="93">
        <f t="shared" si="296"/>
        <v>0</v>
      </c>
      <c r="AB668" s="93">
        <f t="shared" si="162"/>
        <v>0</v>
      </c>
      <c r="AC668" s="93">
        <f t="shared" si="162"/>
        <v>0</v>
      </c>
      <c r="AD668" s="93">
        <f t="shared" si="297"/>
        <v>0</v>
      </c>
      <c r="AE668" s="93">
        <f t="shared" si="163"/>
        <v>0</v>
      </c>
      <c r="AF668" s="93">
        <f t="shared" si="163"/>
        <v>0</v>
      </c>
      <c r="AG668" s="447"/>
      <c r="AH668" s="447"/>
      <c r="AI668" s="447"/>
      <c r="AJ668" s="93">
        <f t="shared" si="298"/>
        <v>0</v>
      </c>
      <c r="AK668" s="93">
        <f t="shared" si="299"/>
        <v>0</v>
      </c>
      <c r="AL668" s="93">
        <f t="shared" si="300"/>
        <v>0</v>
      </c>
      <c r="AM668" s="93">
        <f t="shared" si="301"/>
        <v>0</v>
      </c>
      <c r="AN668" s="93">
        <f t="shared" si="302"/>
        <v>0</v>
      </c>
      <c r="AO668" s="93">
        <f t="shared" si="303"/>
        <v>0</v>
      </c>
      <c r="AP668" s="93">
        <f t="shared" si="304"/>
        <v>309864.74</v>
      </c>
      <c r="AQ668" s="93">
        <f t="shared" si="305"/>
        <v>322954.49</v>
      </c>
      <c r="AR668" s="93">
        <f t="shared" si="306"/>
        <v>336515.38</v>
      </c>
      <c r="AS668" s="93">
        <f t="shared" si="307"/>
        <v>53168.02</v>
      </c>
      <c r="AT668" s="93">
        <f t="shared" si="308"/>
        <v>50856.81</v>
      </c>
      <c r="AU668" s="93">
        <f t="shared" si="309"/>
        <v>52893.47</v>
      </c>
      <c r="AV668" s="93">
        <f t="shared" si="310"/>
        <v>0</v>
      </c>
      <c r="AW668" s="93">
        <f t="shared" si="164"/>
        <v>0</v>
      </c>
      <c r="AX668" s="93">
        <f t="shared" si="164"/>
        <v>0</v>
      </c>
      <c r="AY668" s="93">
        <f t="shared" si="311"/>
        <v>0</v>
      </c>
      <c r="AZ668" s="93">
        <f t="shared" si="165"/>
        <v>0</v>
      </c>
      <c r="BA668" s="93">
        <f t="shared" si="165"/>
        <v>0</v>
      </c>
      <c r="BB668" s="447"/>
      <c r="BC668" s="447"/>
      <c r="BD668" s="447"/>
      <c r="BE668" s="93">
        <f t="shared" si="312"/>
        <v>0</v>
      </c>
      <c r="BF668" s="93">
        <f t="shared" si="313"/>
        <v>0</v>
      </c>
      <c r="BG668" s="93">
        <f t="shared" si="314"/>
        <v>0</v>
      </c>
      <c r="BH668" s="93">
        <f t="shared" si="315"/>
        <v>0</v>
      </c>
      <c r="BI668" s="93">
        <f t="shared" si="316"/>
        <v>0</v>
      </c>
      <c r="BJ668" s="93">
        <f t="shared" si="317"/>
        <v>0</v>
      </c>
      <c r="BK668" s="93">
        <f t="shared" si="318"/>
        <v>331150.98</v>
      </c>
      <c r="BL668" s="93">
        <f t="shared" si="319"/>
        <v>346660.14</v>
      </c>
      <c r="BM668" s="93">
        <f t="shared" si="320"/>
        <v>362623.59</v>
      </c>
      <c r="BN668" s="93">
        <f t="shared" si="321"/>
        <v>51853.01</v>
      </c>
      <c r="BO668" s="93">
        <f t="shared" si="322"/>
        <v>50835.86</v>
      </c>
      <c r="BP668" s="93">
        <f t="shared" si="323"/>
        <v>52952.18</v>
      </c>
      <c r="BQ668" s="93">
        <f t="shared" si="324"/>
        <v>0</v>
      </c>
      <c r="BR668" s="93">
        <f t="shared" si="166"/>
        <v>0</v>
      </c>
      <c r="BS668" s="93">
        <f t="shared" si="166"/>
        <v>0</v>
      </c>
      <c r="BT668" s="93">
        <f t="shared" si="325"/>
        <v>0</v>
      </c>
      <c r="BU668" s="93">
        <f t="shared" si="167"/>
        <v>0</v>
      </c>
      <c r="BV668" s="93">
        <f t="shared" si="167"/>
        <v>0</v>
      </c>
      <c r="BW668" s="447"/>
      <c r="BX668" s="447"/>
      <c r="BY668" s="447"/>
      <c r="BZ668" s="93">
        <f t="shared" si="326"/>
        <v>0</v>
      </c>
      <c r="CA668" s="93">
        <f t="shared" si="327"/>
        <v>0</v>
      </c>
      <c r="CB668" s="93">
        <f t="shared" si="328"/>
        <v>0</v>
      </c>
      <c r="CC668" s="93">
        <f t="shared" si="329"/>
        <v>0</v>
      </c>
      <c r="CD668" s="93">
        <f t="shared" si="330"/>
        <v>0</v>
      </c>
      <c r="CE668" s="93">
        <f t="shared" si="331"/>
        <v>0</v>
      </c>
      <c r="CF668" s="93">
        <f t="shared" si="332"/>
        <v>317589.84000000003</v>
      </c>
      <c r="CG668" s="93">
        <f t="shared" si="333"/>
        <v>335574.96</v>
      </c>
      <c r="CH668" s="93">
        <f t="shared" si="334"/>
        <v>353859.03</v>
      </c>
      <c r="CI668" s="93">
        <f t="shared" si="335"/>
        <v>63815.97</v>
      </c>
      <c r="CJ668" s="93">
        <f t="shared" si="336"/>
        <v>63785.62</v>
      </c>
      <c r="CK668" s="93">
        <f t="shared" si="337"/>
        <v>65911.89</v>
      </c>
      <c r="CL668" s="93">
        <f t="shared" si="338"/>
        <v>0</v>
      </c>
      <c r="CM668" s="93">
        <f t="shared" si="168"/>
        <v>0</v>
      </c>
      <c r="CN668" s="93">
        <f t="shared" si="168"/>
        <v>0</v>
      </c>
      <c r="CO668" s="93">
        <f t="shared" si="339"/>
        <v>0</v>
      </c>
      <c r="CP668" s="93">
        <f t="shared" si="169"/>
        <v>0</v>
      </c>
      <c r="CQ668" s="93">
        <f t="shared" si="169"/>
        <v>0</v>
      </c>
      <c r="CR668" s="447"/>
      <c r="CS668" s="447"/>
      <c r="CT668" s="447"/>
      <c r="CU668" s="93">
        <f t="shared" si="340"/>
        <v>0</v>
      </c>
      <c r="CV668" s="93">
        <f t="shared" si="341"/>
        <v>0</v>
      </c>
      <c r="CW668" s="93">
        <f t="shared" si="342"/>
        <v>0</v>
      </c>
      <c r="CX668" s="93">
        <f t="shared" si="343"/>
        <v>0</v>
      </c>
      <c r="CY668" s="93">
        <f t="shared" si="344"/>
        <v>0</v>
      </c>
      <c r="CZ668" s="93">
        <f t="shared" si="345"/>
        <v>0</v>
      </c>
      <c r="DA668" s="93">
        <f t="shared" si="346"/>
        <v>326343.21000000002</v>
      </c>
      <c r="DB668" s="93">
        <f t="shared" si="347"/>
        <v>338401.97</v>
      </c>
      <c r="DC668" s="93">
        <f t="shared" si="348"/>
        <v>351015.97</v>
      </c>
      <c r="DD668" s="93">
        <f t="shared" si="349"/>
        <v>67661.41</v>
      </c>
      <c r="DE668" s="93">
        <f t="shared" si="350"/>
        <v>67950.990000000005</v>
      </c>
      <c r="DF668" s="93">
        <f t="shared" si="351"/>
        <v>70676.58</v>
      </c>
      <c r="DG668" s="93">
        <f t="shared" si="352"/>
        <v>0</v>
      </c>
      <c r="DH668" s="93">
        <f t="shared" si="170"/>
        <v>0</v>
      </c>
      <c r="DI668" s="93">
        <f t="shared" si="170"/>
        <v>0</v>
      </c>
      <c r="DJ668" s="93">
        <f t="shared" si="353"/>
        <v>0</v>
      </c>
      <c r="DK668" s="93">
        <f t="shared" si="171"/>
        <v>0</v>
      </c>
      <c r="DL668" s="93">
        <f t="shared" si="171"/>
        <v>0</v>
      </c>
      <c r="DM668" s="447"/>
      <c r="DN668" s="447"/>
      <c r="DO668" s="447"/>
      <c r="DP668" s="93">
        <f t="shared" si="354"/>
        <v>0</v>
      </c>
      <c r="DQ668" s="93">
        <f t="shared" si="355"/>
        <v>0</v>
      </c>
      <c r="DR668" s="93">
        <f t="shared" si="356"/>
        <v>0</v>
      </c>
      <c r="DS668" s="93">
        <f t="shared" si="357"/>
        <v>0</v>
      </c>
      <c r="DT668" s="93">
        <f t="shared" si="358"/>
        <v>0</v>
      </c>
      <c r="DU668" s="93">
        <f t="shared" si="359"/>
        <v>0</v>
      </c>
      <c r="DV668" s="93">
        <f t="shared" si="360"/>
        <v>330967.05</v>
      </c>
      <c r="DW668" s="93">
        <f t="shared" si="361"/>
        <v>345279.25</v>
      </c>
      <c r="DX668" s="93">
        <f t="shared" si="362"/>
        <v>360084.63</v>
      </c>
      <c r="DY668" s="93">
        <f t="shared" si="363"/>
        <v>70808.78</v>
      </c>
      <c r="DZ668" s="93">
        <f t="shared" si="364"/>
        <v>67869.240000000005</v>
      </c>
      <c r="EA668" s="93">
        <f t="shared" si="365"/>
        <v>70805.119999999995</v>
      </c>
      <c r="EB668" s="93">
        <f t="shared" si="366"/>
        <v>0</v>
      </c>
      <c r="EC668" s="93">
        <f t="shared" si="172"/>
        <v>0</v>
      </c>
      <c r="ED668" s="93">
        <f t="shared" si="172"/>
        <v>0</v>
      </c>
      <c r="EE668" s="93">
        <f t="shared" si="367"/>
        <v>0</v>
      </c>
      <c r="EF668" s="93">
        <f t="shared" si="173"/>
        <v>0</v>
      </c>
      <c r="EG668" s="93">
        <f t="shared" si="173"/>
        <v>0</v>
      </c>
      <c r="EH668" s="95"/>
      <c r="EI668" s="95"/>
      <c r="EJ668" s="95"/>
      <c r="EK668" s="93">
        <f t="shared" si="368"/>
        <v>0</v>
      </c>
      <c r="EL668" s="93">
        <f t="shared" si="369"/>
        <v>0</v>
      </c>
      <c r="EM668" s="93">
        <f t="shared" si="370"/>
        <v>0</v>
      </c>
      <c r="EN668" s="93">
        <f t="shared" si="371"/>
        <v>0</v>
      </c>
      <c r="EO668" s="93">
        <f t="shared" si="372"/>
        <v>0</v>
      </c>
      <c r="EP668" s="93">
        <f t="shared" si="373"/>
        <v>0</v>
      </c>
      <c r="EQ668" s="93">
        <f t="shared" si="374"/>
        <v>0</v>
      </c>
      <c r="ER668" s="93">
        <f t="shared" si="375"/>
        <v>0</v>
      </c>
      <c r="ES668" s="93">
        <f t="shared" si="376"/>
        <v>0</v>
      </c>
      <c r="ET668" s="93">
        <f t="shared" si="377"/>
        <v>0</v>
      </c>
      <c r="EU668" s="93">
        <f t="shared" si="378"/>
        <v>0</v>
      </c>
      <c r="EV668" s="93">
        <f t="shared" si="379"/>
        <v>0</v>
      </c>
      <c r="EW668" s="93">
        <f t="shared" si="380"/>
        <v>0</v>
      </c>
      <c r="EX668" s="93">
        <f t="shared" si="174"/>
        <v>0</v>
      </c>
      <c r="EY668" s="93">
        <f t="shared" si="174"/>
        <v>0</v>
      </c>
      <c r="EZ668" s="93">
        <f t="shared" si="381"/>
        <v>0</v>
      </c>
      <c r="FA668" s="93">
        <f t="shared" si="175"/>
        <v>0</v>
      </c>
      <c r="FB668" s="93">
        <f t="shared" si="175"/>
        <v>0</v>
      </c>
      <c r="FC668" s="447"/>
      <c r="FD668" s="447"/>
      <c r="FE668" s="447"/>
      <c r="FF668" s="93">
        <f t="shared" si="382"/>
        <v>0</v>
      </c>
      <c r="FG668" s="93">
        <f t="shared" si="383"/>
        <v>0</v>
      </c>
      <c r="FH668" s="93">
        <f t="shared" si="384"/>
        <v>0</v>
      </c>
      <c r="FI668" s="93">
        <f t="shared" si="385"/>
        <v>0</v>
      </c>
      <c r="FJ668" s="93">
        <f t="shared" si="386"/>
        <v>0</v>
      </c>
      <c r="FK668" s="93">
        <f t="shared" si="387"/>
        <v>0</v>
      </c>
      <c r="FL668" s="93">
        <f t="shared" si="388"/>
        <v>302492.96999999997</v>
      </c>
      <c r="FM668" s="93">
        <f t="shared" si="389"/>
        <v>314242</v>
      </c>
      <c r="FN668" s="93">
        <f t="shared" si="390"/>
        <v>326481.89</v>
      </c>
      <c r="FO668" s="93">
        <f t="shared" si="391"/>
        <v>57667.92</v>
      </c>
      <c r="FP668" s="93">
        <f t="shared" si="392"/>
        <v>56627.65</v>
      </c>
      <c r="FQ668" s="93">
        <f t="shared" si="393"/>
        <v>58905.9</v>
      </c>
      <c r="FR668" s="93">
        <f t="shared" si="394"/>
        <v>0</v>
      </c>
      <c r="FS668" s="93">
        <f t="shared" si="176"/>
        <v>0</v>
      </c>
      <c r="FT668" s="93">
        <f t="shared" si="176"/>
        <v>0</v>
      </c>
      <c r="FU668" s="93">
        <f t="shared" si="395"/>
        <v>0</v>
      </c>
      <c r="FV668" s="93">
        <f t="shared" si="177"/>
        <v>0</v>
      </c>
      <c r="FW668" s="93">
        <f t="shared" si="177"/>
        <v>0</v>
      </c>
      <c r="FX668" s="95"/>
      <c r="FY668" s="95"/>
      <c r="FZ668" s="95"/>
      <c r="GA668" s="93">
        <f t="shared" si="396"/>
        <v>0</v>
      </c>
      <c r="GB668" s="93">
        <f t="shared" si="397"/>
        <v>0</v>
      </c>
      <c r="GC668" s="93">
        <f t="shared" si="398"/>
        <v>0</v>
      </c>
      <c r="GD668" s="93">
        <f t="shared" si="399"/>
        <v>0</v>
      </c>
      <c r="GE668" s="93">
        <f t="shared" si="400"/>
        <v>0</v>
      </c>
      <c r="GF668" s="93">
        <f t="shared" si="401"/>
        <v>0</v>
      </c>
      <c r="GG668" s="93">
        <f t="shared" si="402"/>
        <v>0</v>
      </c>
      <c r="GH668" s="93">
        <f t="shared" si="403"/>
        <v>0</v>
      </c>
      <c r="GI668" s="93">
        <f t="shared" si="404"/>
        <v>0</v>
      </c>
      <c r="GJ668" s="93">
        <f t="shared" si="405"/>
        <v>0</v>
      </c>
      <c r="GK668" s="93">
        <f t="shared" si="406"/>
        <v>0</v>
      </c>
      <c r="GL668" s="93">
        <f t="shared" si="407"/>
        <v>0</v>
      </c>
      <c r="GM668" s="93">
        <f t="shared" si="408"/>
        <v>0</v>
      </c>
      <c r="GN668" s="93">
        <f t="shared" si="178"/>
        <v>0</v>
      </c>
      <c r="GO668" s="93">
        <f t="shared" si="178"/>
        <v>0</v>
      </c>
      <c r="GP668" s="93">
        <f t="shared" si="409"/>
        <v>0</v>
      </c>
      <c r="GQ668" s="93">
        <f t="shared" si="179"/>
        <v>0</v>
      </c>
      <c r="GR668" s="93">
        <f t="shared" si="179"/>
        <v>0</v>
      </c>
      <c r="GS668" s="447"/>
      <c r="GT668" s="447"/>
      <c r="GU668" s="447"/>
      <c r="GV668" s="93">
        <f t="shared" si="410"/>
        <v>0</v>
      </c>
      <c r="GW668" s="93">
        <f t="shared" si="411"/>
        <v>0</v>
      </c>
      <c r="GX668" s="93">
        <f t="shared" si="412"/>
        <v>0</v>
      </c>
      <c r="GY668" s="93">
        <f t="shared" si="413"/>
        <v>0</v>
      </c>
      <c r="GZ668" s="93">
        <f t="shared" si="414"/>
        <v>0</v>
      </c>
      <c r="HA668" s="93">
        <f t="shared" si="415"/>
        <v>0</v>
      </c>
      <c r="HB668" s="93">
        <f t="shared" si="416"/>
        <v>324503.34999999998</v>
      </c>
      <c r="HC668" s="93">
        <f t="shared" si="417"/>
        <v>335655.97</v>
      </c>
      <c r="HD668" s="93">
        <f t="shared" si="418"/>
        <v>347402.89</v>
      </c>
      <c r="HE668" s="93">
        <f t="shared" si="419"/>
        <v>59733.21</v>
      </c>
      <c r="HF668" s="93">
        <f t="shared" si="420"/>
        <v>58449.52</v>
      </c>
      <c r="HG668" s="93">
        <f t="shared" si="421"/>
        <v>60897.35</v>
      </c>
      <c r="HH668" s="93">
        <f t="shared" si="422"/>
        <v>0</v>
      </c>
      <c r="HI668" s="93">
        <f t="shared" si="180"/>
        <v>0</v>
      </c>
      <c r="HJ668" s="93">
        <f t="shared" si="180"/>
        <v>0</v>
      </c>
      <c r="HK668" s="93">
        <f t="shared" si="423"/>
        <v>0</v>
      </c>
      <c r="HL668" s="93">
        <f t="shared" si="181"/>
        <v>0</v>
      </c>
      <c r="HM668" s="93">
        <f t="shared" si="181"/>
        <v>0</v>
      </c>
      <c r="HN668" s="447"/>
      <c r="HO668" s="447"/>
      <c r="HP668" s="447"/>
      <c r="HQ668" s="93">
        <f t="shared" si="424"/>
        <v>0</v>
      </c>
      <c r="HR668" s="93">
        <f t="shared" si="425"/>
        <v>0</v>
      </c>
      <c r="HS668" s="93">
        <f t="shared" si="426"/>
        <v>0</v>
      </c>
      <c r="HT668" s="93">
        <f t="shared" si="427"/>
        <v>0</v>
      </c>
      <c r="HU668" s="93">
        <f t="shared" si="428"/>
        <v>0</v>
      </c>
      <c r="HV668" s="93">
        <f t="shared" si="429"/>
        <v>0</v>
      </c>
      <c r="HW668" s="93">
        <f t="shared" si="430"/>
        <v>309382.49</v>
      </c>
      <c r="HX668" s="93">
        <f t="shared" si="431"/>
        <v>323774.12</v>
      </c>
      <c r="HY668" s="93">
        <f t="shared" si="432"/>
        <v>338587.45</v>
      </c>
      <c r="HZ668" s="93">
        <f t="shared" si="433"/>
        <v>69379.360000000001</v>
      </c>
      <c r="IA668" s="93">
        <f t="shared" si="434"/>
        <v>68270.75</v>
      </c>
      <c r="IB668" s="93">
        <f t="shared" si="435"/>
        <v>70836.86</v>
      </c>
      <c r="IC668" s="93">
        <f t="shared" si="436"/>
        <v>0</v>
      </c>
      <c r="ID668" s="93">
        <f t="shared" si="182"/>
        <v>0</v>
      </c>
      <c r="IE668" s="93">
        <f t="shared" si="182"/>
        <v>0</v>
      </c>
      <c r="IF668" s="93">
        <f t="shared" si="437"/>
        <v>0</v>
      </c>
      <c r="IG668" s="93">
        <f t="shared" si="183"/>
        <v>0</v>
      </c>
      <c r="IH668" s="93">
        <f t="shared" si="183"/>
        <v>0</v>
      </c>
      <c r="II668" s="447"/>
      <c r="IJ668" s="447"/>
      <c r="IK668" s="447"/>
      <c r="IL668" s="93">
        <f t="shared" si="438"/>
        <v>0</v>
      </c>
      <c r="IM668" s="93">
        <f>$G668*IJ668</f>
        <v>0</v>
      </c>
      <c r="IN668" s="93">
        <f t="shared" si="440"/>
        <v>0</v>
      </c>
      <c r="IO668" s="93">
        <f t="shared" si="441"/>
        <v>0</v>
      </c>
      <c r="IP668" s="93">
        <f t="shared" si="442"/>
        <v>0</v>
      </c>
      <c r="IQ668" s="93">
        <f t="shared" si="443"/>
        <v>0</v>
      </c>
      <c r="IR668" s="93">
        <f t="shared" si="444"/>
        <v>326518.65000000002</v>
      </c>
      <c r="IS668" s="93">
        <f t="shared" si="445"/>
        <v>340079.39</v>
      </c>
      <c r="IT668" s="93">
        <f t="shared" si="446"/>
        <v>354148.45</v>
      </c>
      <c r="IU668" s="93">
        <f t="shared" si="447"/>
        <v>63092</v>
      </c>
      <c r="IV668" s="93">
        <f t="shared" si="448"/>
        <v>63689.25</v>
      </c>
      <c r="IW668" s="93">
        <f t="shared" si="449"/>
        <v>66211.95</v>
      </c>
      <c r="IX668" s="93">
        <f t="shared" si="450"/>
        <v>0</v>
      </c>
      <c r="IY668" s="93">
        <f t="shared" si="184"/>
        <v>0</v>
      </c>
      <c r="IZ668" s="93">
        <f t="shared" si="184"/>
        <v>0</v>
      </c>
      <c r="JA668" s="93">
        <f t="shared" si="451"/>
        <v>0</v>
      </c>
      <c r="JB668" s="93">
        <f t="shared" si="185"/>
        <v>0</v>
      </c>
      <c r="JC668" s="93">
        <f t="shared" si="185"/>
        <v>0</v>
      </c>
      <c r="JD668" s="447"/>
      <c r="JE668" s="447"/>
      <c r="JF668" s="447"/>
      <c r="JG668" s="93">
        <f t="shared" si="452"/>
        <v>0</v>
      </c>
      <c r="JH668" s="93">
        <f t="shared" si="453"/>
        <v>0</v>
      </c>
      <c r="JI668" s="93">
        <f t="shared" si="454"/>
        <v>0</v>
      </c>
      <c r="JJ668" s="93">
        <f t="shared" si="455"/>
        <v>0</v>
      </c>
      <c r="JK668" s="93">
        <f t="shared" si="456"/>
        <v>0</v>
      </c>
      <c r="JL668" s="93">
        <f t="shared" si="457"/>
        <v>0</v>
      </c>
      <c r="JM668" s="93">
        <f t="shared" si="458"/>
        <v>266786.39</v>
      </c>
      <c r="JN668" s="93">
        <f t="shared" si="459"/>
        <v>277122.33</v>
      </c>
      <c r="JO668" s="93">
        <f t="shared" si="460"/>
        <v>287899.38</v>
      </c>
      <c r="JP668" s="93">
        <f t="shared" si="461"/>
        <v>84727.99</v>
      </c>
      <c r="JQ668" s="93">
        <f t="shared" si="462"/>
        <v>85399.95</v>
      </c>
      <c r="JR668" s="93">
        <f t="shared" si="463"/>
        <v>88690.08</v>
      </c>
      <c r="JS668" s="93">
        <f t="shared" si="464"/>
        <v>0</v>
      </c>
      <c r="JT668" s="93">
        <f t="shared" si="186"/>
        <v>0</v>
      </c>
      <c r="JU668" s="93">
        <f t="shared" si="186"/>
        <v>0</v>
      </c>
      <c r="JV668" s="93">
        <f t="shared" si="465"/>
        <v>0</v>
      </c>
      <c r="JW668" s="93">
        <f t="shared" si="187"/>
        <v>0</v>
      </c>
      <c r="JX668" s="93">
        <f t="shared" si="187"/>
        <v>0</v>
      </c>
      <c r="JY668" s="447"/>
      <c r="JZ668" s="447"/>
      <c r="KA668" s="447"/>
      <c r="KB668" s="93">
        <f t="shared" si="466"/>
        <v>0</v>
      </c>
      <c r="KC668" s="93">
        <f t="shared" si="467"/>
        <v>0</v>
      </c>
      <c r="KD668" s="93">
        <f t="shared" si="468"/>
        <v>0</v>
      </c>
      <c r="KE668" s="93">
        <f t="shared" si="469"/>
        <v>0</v>
      </c>
      <c r="KF668" s="93">
        <f t="shared" si="470"/>
        <v>0</v>
      </c>
      <c r="KG668" s="93">
        <f t="shared" si="471"/>
        <v>0</v>
      </c>
      <c r="KH668" s="93">
        <f t="shared" si="472"/>
        <v>333426.51</v>
      </c>
      <c r="KI668" s="93">
        <f t="shared" si="473"/>
        <v>351306.03</v>
      </c>
      <c r="KJ668" s="93">
        <f t="shared" si="474"/>
        <v>369555.8</v>
      </c>
      <c r="KK668" s="93">
        <f t="shared" si="475"/>
        <v>67872.84</v>
      </c>
      <c r="KL668" s="93">
        <f t="shared" si="476"/>
        <v>67955.44</v>
      </c>
      <c r="KM668" s="93">
        <f t="shared" si="477"/>
        <v>70608.62</v>
      </c>
      <c r="KN668" s="93">
        <f t="shared" si="478"/>
        <v>0</v>
      </c>
      <c r="KO668" s="93">
        <f t="shared" si="188"/>
        <v>0</v>
      </c>
      <c r="KP668" s="93">
        <f t="shared" si="188"/>
        <v>0</v>
      </c>
      <c r="KQ668" s="93">
        <f t="shared" si="479"/>
        <v>0</v>
      </c>
      <c r="KR668" s="93">
        <f t="shared" si="189"/>
        <v>0</v>
      </c>
      <c r="KS668" s="93">
        <f t="shared" si="189"/>
        <v>0</v>
      </c>
      <c r="KT668" s="447"/>
      <c r="KU668" s="447"/>
      <c r="KV668" s="447"/>
      <c r="KW668" s="93">
        <f t="shared" si="480"/>
        <v>0</v>
      </c>
      <c r="KX668" s="93">
        <f t="shared" si="481"/>
        <v>0</v>
      </c>
      <c r="KY668" s="93">
        <f t="shared" si="482"/>
        <v>0</v>
      </c>
      <c r="KZ668" s="93">
        <f t="shared" si="483"/>
        <v>0</v>
      </c>
      <c r="LA668" s="93">
        <f t="shared" si="484"/>
        <v>0</v>
      </c>
      <c r="LB668" s="93">
        <f t="shared" si="485"/>
        <v>0</v>
      </c>
      <c r="LC668" s="93">
        <f t="shared" si="486"/>
        <v>330492.65000000002</v>
      </c>
      <c r="LD668" s="93">
        <f t="shared" si="487"/>
        <v>348258.49</v>
      </c>
      <c r="LE668" s="93">
        <f t="shared" si="488"/>
        <v>366388.37</v>
      </c>
      <c r="LF668" s="93">
        <f t="shared" si="489"/>
        <v>66359.47</v>
      </c>
      <c r="LG668" s="93">
        <f t="shared" si="490"/>
        <v>66195.600000000006</v>
      </c>
      <c r="LH668" s="93">
        <f t="shared" si="491"/>
        <v>68945.009999999995</v>
      </c>
      <c r="LI668" s="93">
        <f t="shared" si="492"/>
        <v>0</v>
      </c>
      <c r="LJ668" s="93">
        <f t="shared" si="190"/>
        <v>0</v>
      </c>
      <c r="LK668" s="93">
        <f t="shared" si="190"/>
        <v>0</v>
      </c>
      <c r="LL668" s="93">
        <f t="shared" si="493"/>
        <v>0</v>
      </c>
      <c r="LM668" s="93">
        <f t="shared" si="191"/>
        <v>0</v>
      </c>
      <c r="LN668" s="93">
        <f t="shared" si="191"/>
        <v>0</v>
      </c>
      <c r="LO668" s="447"/>
      <c r="LP668" s="447"/>
      <c r="LQ668" s="447"/>
      <c r="LR668" s="93">
        <f t="shared" si="494"/>
        <v>0</v>
      </c>
      <c r="LS668" s="93">
        <f t="shared" si="495"/>
        <v>0</v>
      </c>
      <c r="LT668" s="93">
        <f t="shared" si="496"/>
        <v>0</v>
      </c>
      <c r="LU668" s="93">
        <f t="shared" si="497"/>
        <v>0</v>
      </c>
      <c r="LV668" s="93">
        <f t="shared" si="498"/>
        <v>0</v>
      </c>
      <c r="LW668" s="93">
        <f t="shared" si="499"/>
        <v>0</v>
      </c>
      <c r="LX668" s="93">
        <f t="shared" si="500"/>
        <v>318814.42</v>
      </c>
      <c r="LY668" s="93">
        <f t="shared" si="501"/>
        <v>331614.95</v>
      </c>
      <c r="LZ668" s="93">
        <f t="shared" si="502"/>
        <v>344907.42</v>
      </c>
      <c r="MA668" s="93">
        <f t="shared" si="503"/>
        <v>72583.08</v>
      </c>
      <c r="MB668" s="93">
        <f t="shared" si="504"/>
        <v>70744.31</v>
      </c>
      <c r="MC668" s="93">
        <f t="shared" si="505"/>
        <v>73732.990000000005</v>
      </c>
      <c r="MD668" s="93">
        <f t="shared" si="506"/>
        <v>0</v>
      </c>
      <c r="ME668" s="93">
        <f t="shared" si="192"/>
        <v>0</v>
      </c>
      <c r="MF668" s="93">
        <f t="shared" si="192"/>
        <v>0</v>
      </c>
      <c r="MG668" s="93">
        <f t="shared" si="507"/>
        <v>0</v>
      </c>
      <c r="MH668" s="93">
        <f t="shared" si="193"/>
        <v>0</v>
      </c>
      <c r="MI668" s="93">
        <f t="shared" si="193"/>
        <v>0</v>
      </c>
      <c r="MJ668" s="447"/>
      <c r="MK668" s="447"/>
      <c r="ML668" s="447"/>
      <c r="MM668" s="93">
        <f t="shared" si="508"/>
        <v>0</v>
      </c>
      <c r="MN668" s="93">
        <f t="shared" si="509"/>
        <v>0</v>
      </c>
      <c r="MO668" s="93">
        <f t="shared" si="510"/>
        <v>0</v>
      </c>
      <c r="MP668" s="93">
        <f t="shared" si="511"/>
        <v>0</v>
      </c>
      <c r="MQ668" s="93">
        <f t="shared" si="512"/>
        <v>0</v>
      </c>
      <c r="MR668" s="93">
        <f t="shared" si="513"/>
        <v>0</v>
      </c>
      <c r="MS668" s="93">
        <f t="shared" si="514"/>
        <v>319384.63</v>
      </c>
      <c r="MT668" s="93">
        <f t="shared" si="515"/>
        <v>332347.40000000002</v>
      </c>
      <c r="MU668" s="93">
        <f t="shared" si="516"/>
        <v>345806.41</v>
      </c>
      <c r="MV668" s="93">
        <f t="shared" si="517"/>
        <v>75054.679999999993</v>
      </c>
      <c r="MW668" s="93">
        <f t="shared" si="518"/>
        <v>76998.350000000006</v>
      </c>
      <c r="MX668" s="93">
        <f t="shared" si="519"/>
        <v>80023.240000000005</v>
      </c>
      <c r="MY668" s="93">
        <f t="shared" si="520"/>
        <v>0</v>
      </c>
      <c r="MZ668" s="93">
        <f t="shared" si="194"/>
        <v>0</v>
      </c>
      <c r="NA668" s="93">
        <f t="shared" si="194"/>
        <v>0</v>
      </c>
      <c r="NB668" s="93">
        <f t="shared" si="521"/>
        <v>0</v>
      </c>
      <c r="NC668" s="93">
        <f t="shared" si="195"/>
        <v>0</v>
      </c>
      <c r="ND668" s="93">
        <f t="shared" si="195"/>
        <v>0</v>
      </c>
      <c r="NE668" s="447"/>
      <c r="NF668" s="447"/>
      <c r="NG668" s="447"/>
      <c r="NH668" s="93">
        <f t="shared" si="522"/>
        <v>0</v>
      </c>
      <c r="NI668" s="93">
        <f t="shared" si="523"/>
        <v>0</v>
      </c>
      <c r="NJ668" s="93">
        <f t="shared" si="524"/>
        <v>0</v>
      </c>
      <c r="NK668" s="93">
        <f t="shared" si="525"/>
        <v>0</v>
      </c>
      <c r="NL668" s="93">
        <f t="shared" si="526"/>
        <v>0</v>
      </c>
      <c r="NM668" s="93">
        <f t="shared" si="527"/>
        <v>0</v>
      </c>
      <c r="NN668" s="93">
        <f t="shared" si="528"/>
        <v>319603.65999999997</v>
      </c>
      <c r="NO668" s="93">
        <f t="shared" si="529"/>
        <v>330574.82</v>
      </c>
      <c r="NP668" s="93">
        <f t="shared" si="530"/>
        <v>342120.29</v>
      </c>
      <c r="NQ668" s="93">
        <f t="shared" si="531"/>
        <v>49138.5</v>
      </c>
      <c r="NR668" s="93">
        <f t="shared" si="532"/>
        <v>49831.23</v>
      </c>
      <c r="NS668" s="93">
        <f t="shared" si="533"/>
        <v>51888.97</v>
      </c>
      <c r="NT668" s="93">
        <f t="shared" si="534"/>
        <v>0</v>
      </c>
      <c r="NU668" s="93">
        <f t="shared" si="196"/>
        <v>0</v>
      </c>
      <c r="NV668" s="93">
        <f t="shared" si="196"/>
        <v>0</v>
      </c>
      <c r="NW668" s="93">
        <f t="shared" si="535"/>
        <v>0</v>
      </c>
      <c r="NX668" s="93">
        <f t="shared" si="197"/>
        <v>0</v>
      </c>
      <c r="NY668" s="93">
        <f t="shared" si="197"/>
        <v>0</v>
      </c>
      <c r="NZ668" s="447"/>
      <c r="OA668" s="447"/>
      <c r="OB668" s="447"/>
      <c r="OC668" s="93">
        <f t="shared" si="536"/>
        <v>0</v>
      </c>
      <c r="OD668" s="93">
        <f t="shared" si="537"/>
        <v>0</v>
      </c>
      <c r="OE668" s="93">
        <f t="shared" si="538"/>
        <v>0</v>
      </c>
      <c r="OF668" s="93">
        <f t="shared" si="539"/>
        <v>0</v>
      </c>
      <c r="OG668" s="93">
        <f t="shared" si="540"/>
        <v>0</v>
      </c>
      <c r="OH668" s="93">
        <f t="shared" si="541"/>
        <v>0</v>
      </c>
      <c r="OI668" s="93">
        <f t="shared" si="542"/>
        <v>317456.71000000002</v>
      </c>
      <c r="OJ668" s="93">
        <f t="shared" si="543"/>
        <v>329686.09999999998</v>
      </c>
      <c r="OK668" s="93">
        <f t="shared" si="544"/>
        <v>342434.43</v>
      </c>
      <c r="OL668" s="93">
        <f t="shared" si="545"/>
        <v>67223.210000000006</v>
      </c>
      <c r="OM668" s="93">
        <f t="shared" si="546"/>
        <v>67415.95</v>
      </c>
      <c r="ON668" s="93">
        <f t="shared" si="547"/>
        <v>70213.649999999994</v>
      </c>
      <c r="OO668" s="93">
        <f t="shared" si="548"/>
        <v>0</v>
      </c>
      <c r="OP668" s="93">
        <f t="shared" si="198"/>
        <v>0</v>
      </c>
      <c r="OQ668" s="93">
        <f t="shared" si="198"/>
        <v>0</v>
      </c>
      <c r="OR668" s="93">
        <f t="shared" si="549"/>
        <v>0</v>
      </c>
      <c r="OS668" s="93">
        <f t="shared" si="199"/>
        <v>0</v>
      </c>
      <c r="OT668" s="93">
        <f t="shared" si="199"/>
        <v>0</v>
      </c>
      <c r="OU668" s="447"/>
      <c r="OV668" s="447"/>
      <c r="OW668" s="447"/>
      <c r="OX668" s="93">
        <f t="shared" si="550"/>
        <v>0</v>
      </c>
      <c r="OY668" s="93">
        <f t="shared" si="551"/>
        <v>0</v>
      </c>
      <c r="OZ668" s="93">
        <f t="shared" si="552"/>
        <v>0</v>
      </c>
      <c r="PA668" s="93">
        <f t="shared" si="553"/>
        <v>0</v>
      </c>
      <c r="PB668" s="93">
        <f t="shared" si="554"/>
        <v>0</v>
      </c>
      <c r="PC668" s="93">
        <f t="shared" si="555"/>
        <v>0</v>
      </c>
      <c r="PD668" s="93">
        <f t="shared" si="556"/>
        <v>267890.59000000003</v>
      </c>
      <c r="PE668" s="93">
        <f t="shared" si="557"/>
        <v>278768.48</v>
      </c>
      <c r="PF668" s="93">
        <f t="shared" si="558"/>
        <v>290070.77</v>
      </c>
      <c r="PG668" s="93">
        <f t="shared" si="559"/>
        <v>62381.1</v>
      </c>
      <c r="PH668" s="93">
        <f t="shared" si="560"/>
        <v>61940.87</v>
      </c>
      <c r="PI668" s="93">
        <f t="shared" si="561"/>
        <v>64185.37</v>
      </c>
      <c r="PJ668" s="93">
        <f t="shared" si="562"/>
        <v>0</v>
      </c>
      <c r="PK668" s="93">
        <f t="shared" si="200"/>
        <v>0</v>
      </c>
      <c r="PL668" s="93">
        <f t="shared" si="200"/>
        <v>0</v>
      </c>
      <c r="PM668" s="93">
        <f t="shared" si="563"/>
        <v>0</v>
      </c>
      <c r="PN668" s="93">
        <f t="shared" si="201"/>
        <v>0</v>
      </c>
      <c r="PO668" s="93">
        <f t="shared" si="201"/>
        <v>0</v>
      </c>
      <c r="PP668" s="447"/>
      <c r="PQ668" s="447"/>
      <c r="PR668" s="447"/>
      <c r="PS668" s="93">
        <f t="shared" si="564"/>
        <v>0</v>
      </c>
      <c r="PT668" s="93">
        <f t="shared" si="565"/>
        <v>0</v>
      </c>
      <c r="PU668" s="93">
        <f t="shared" si="566"/>
        <v>0</v>
      </c>
      <c r="PV668" s="93">
        <f t="shared" si="567"/>
        <v>0</v>
      </c>
      <c r="PW668" s="93">
        <f t="shared" si="568"/>
        <v>0</v>
      </c>
      <c r="PX668" s="93">
        <f t="shared" si="569"/>
        <v>0</v>
      </c>
      <c r="PY668" s="93">
        <f t="shared" si="570"/>
        <v>331761.33</v>
      </c>
      <c r="PZ668" s="93">
        <f t="shared" si="571"/>
        <v>349454.27</v>
      </c>
      <c r="QA668" s="93">
        <f t="shared" si="572"/>
        <v>367526.25</v>
      </c>
      <c r="QB668" s="93">
        <f t="shared" si="573"/>
        <v>79039.509999999995</v>
      </c>
      <c r="QC668" s="93">
        <f t="shared" si="574"/>
        <v>81017.740000000005</v>
      </c>
      <c r="QD668" s="93">
        <f t="shared" si="575"/>
        <v>84330.78</v>
      </c>
      <c r="QE668" s="93">
        <f t="shared" si="576"/>
        <v>0</v>
      </c>
      <c r="QF668" s="93">
        <f t="shared" si="202"/>
        <v>0</v>
      </c>
      <c r="QG668" s="93">
        <f t="shared" si="202"/>
        <v>0</v>
      </c>
      <c r="QH668" s="93">
        <f t="shared" si="577"/>
        <v>0</v>
      </c>
      <c r="QI668" s="93">
        <f t="shared" si="203"/>
        <v>0</v>
      </c>
      <c r="QJ668" s="93">
        <f t="shared" si="203"/>
        <v>0</v>
      </c>
      <c r="QK668" s="447"/>
      <c r="QL668" s="447"/>
      <c r="QM668" s="447"/>
      <c r="QN668" s="93">
        <f t="shared" si="578"/>
        <v>0</v>
      </c>
      <c r="QO668" s="93">
        <f t="shared" si="579"/>
        <v>0</v>
      </c>
      <c r="QP668" s="93">
        <f t="shared" si="580"/>
        <v>0</v>
      </c>
      <c r="QQ668" s="93">
        <f t="shared" si="581"/>
        <v>0</v>
      </c>
      <c r="QR668" s="93">
        <f t="shared" si="582"/>
        <v>0</v>
      </c>
      <c r="QS668" s="93">
        <f t="shared" si="583"/>
        <v>0</v>
      </c>
      <c r="QT668" s="93">
        <f t="shared" si="584"/>
        <v>324561.89</v>
      </c>
      <c r="QU668" s="93">
        <f t="shared" si="585"/>
        <v>337361.01</v>
      </c>
      <c r="QV668" s="93">
        <f t="shared" si="586"/>
        <v>350687.15</v>
      </c>
      <c r="QW668" s="93">
        <f t="shared" si="587"/>
        <v>65052.08</v>
      </c>
      <c r="QX668" s="93">
        <f t="shared" si="588"/>
        <v>64641.55</v>
      </c>
      <c r="QY668" s="93">
        <f t="shared" si="589"/>
        <v>67151.039999999994</v>
      </c>
      <c r="QZ668" s="93">
        <f t="shared" si="590"/>
        <v>0</v>
      </c>
      <c r="RA668" s="93">
        <f t="shared" si="204"/>
        <v>0</v>
      </c>
      <c r="RB668" s="93">
        <f t="shared" si="204"/>
        <v>0</v>
      </c>
      <c r="RC668" s="93">
        <f t="shared" si="591"/>
        <v>0</v>
      </c>
      <c r="RD668" s="93">
        <f t="shared" si="205"/>
        <v>0</v>
      </c>
      <c r="RE668" s="93">
        <f t="shared" si="205"/>
        <v>0</v>
      </c>
      <c r="RF668" s="447"/>
      <c r="RG668" s="447"/>
      <c r="RH668" s="447"/>
      <c r="RI668" s="93">
        <f t="shared" si="592"/>
        <v>0</v>
      </c>
      <c r="RJ668" s="93">
        <f t="shared" si="593"/>
        <v>0</v>
      </c>
      <c r="RK668" s="93">
        <f t="shared" si="594"/>
        <v>0</v>
      </c>
      <c r="RL668" s="93">
        <f t="shared" si="595"/>
        <v>0</v>
      </c>
      <c r="RM668" s="93">
        <f t="shared" si="596"/>
        <v>0</v>
      </c>
      <c r="RN668" s="93">
        <f t="shared" si="597"/>
        <v>0</v>
      </c>
      <c r="RO668" s="93">
        <f t="shared" si="598"/>
        <v>318340.05</v>
      </c>
      <c r="RP668" s="93">
        <f t="shared" si="599"/>
        <v>330129.51</v>
      </c>
      <c r="RQ668" s="93">
        <f t="shared" si="600"/>
        <v>342457.45</v>
      </c>
      <c r="RR668" s="93">
        <f t="shared" si="601"/>
        <v>43535.6</v>
      </c>
      <c r="RS668" s="93">
        <f t="shared" si="602"/>
        <v>43314.22</v>
      </c>
      <c r="RT668" s="93">
        <f t="shared" si="603"/>
        <v>45022.98</v>
      </c>
      <c r="RU668" s="93">
        <f t="shared" si="604"/>
        <v>0</v>
      </c>
      <c r="RV668" s="93">
        <f t="shared" si="206"/>
        <v>0</v>
      </c>
      <c r="RW668" s="93">
        <f t="shared" si="206"/>
        <v>0</v>
      </c>
      <c r="RX668" s="93">
        <f t="shared" si="605"/>
        <v>0</v>
      </c>
      <c r="RY668" s="93">
        <f t="shared" si="207"/>
        <v>0</v>
      </c>
      <c r="RZ668" s="93">
        <f t="shared" si="207"/>
        <v>0</v>
      </c>
      <c r="SA668" s="447"/>
      <c r="SB668" s="447"/>
      <c r="SC668" s="447"/>
      <c r="SD668" s="93">
        <f t="shared" si="606"/>
        <v>0</v>
      </c>
      <c r="SE668" s="93">
        <f t="shared" si="607"/>
        <v>0</v>
      </c>
      <c r="SF668" s="93">
        <f t="shared" si="608"/>
        <v>0</v>
      </c>
      <c r="SG668" s="93">
        <f t="shared" si="609"/>
        <v>0</v>
      </c>
      <c r="SH668" s="93">
        <f t="shared" si="610"/>
        <v>0</v>
      </c>
      <c r="SI668" s="93">
        <f t="shared" si="611"/>
        <v>0</v>
      </c>
      <c r="SJ668" s="93">
        <f t="shared" si="612"/>
        <v>328309.33</v>
      </c>
      <c r="SK668" s="93">
        <f t="shared" si="613"/>
        <v>342894.7</v>
      </c>
      <c r="SL668" s="93">
        <f t="shared" si="614"/>
        <v>357959.98</v>
      </c>
      <c r="SM668" s="93">
        <f t="shared" si="615"/>
        <v>73466.78</v>
      </c>
      <c r="SN668" s="93">
        <f t="shared" si="616"/>
        <v>74114.789999999994</v>
      </c>
      <c r="SO668" s="93">
        <f t="shared" si="617"/>
        <v>76905.33</v>
      </c>
      <c r="SP668" s="93">
        <f t="shared" si="618"/>
        <v>0</v>
      </c>
      <c r="SQ668" s="93">
        <f t="shared" si="208"/>
        <v>0</v>
      </c>
      <c r="SR668" s="93">
        <f t="shared" si="208"/>
        <v>0</v>
      </c>
      <c r="SS668" s="93">
        <f t="shared" si="619"/>
        <v>0</v>
      </c>
      <c r="ST668" s="93">
        <f t="shared" si="209"/>
        <v>0</v>
      </c>
      <c r="SU668" s="93">
        <f t="shared" si="209"/>
        <v>0</v>
      </c>
      <c r="SV668" s="447"/>
      <c r="SW668" s="447"/>
      <c r="SX668" s="447"/>
      <c r="SY668" s="93">
        <f t="shared" si="620"/>
        <v>0</v>
      </c>
      <c r="SZ668" s="93">
        <f t="shared" si="621"/>
        <v>0</v>
      </c>
      <c r="TA668" s="93">
        <f t="shared" si="622"/>
        <v>0</v>
      </c>
      <c r="TB668" s="93">
        <f t="shared" si="623"/>
        <v>0</v>
      </c>
      <c r="TC668" s="93">
        <f t="shared" si="624"/>
        <v>0</v>
      </c>
      <c r="TD668" s="93">
        <f t="shared" si="625"/>
        <v>0</v>
      </c>
      <c r="TE668" s="93">
        <f t="shared" si="626"/>
        <v>316478.43</v>
      </c>
      <c r="TF668" s="93">
        <f t="shared" si="627"/>
        <v>328347.26</v>
      </c>
      <c r="TG668" s="93">
        <f t="shared" si="628"/>
        <v>340741.3</v>
      </c>
      <c r="TH668" s="93">
        <f t="shared" si="629"/>
        <v>62753.99</v>
      </c>
      <c r="TI668" s="93">
        <f t="shared" si="630"/>
        <v>64337.88</v>
      </c>
      <c r="TJ668" s="93">
        <f t="shared" si="631"/>
        <v>66821.86</v>
      </c>
      <c r="TK668" s="93">
        <f t="shared" si="632"/>
        <v>0</v>
      </c>
      <c r="TL668" s="93">
        <f t="shared" si="210"/>
        <v>0</v>
      </c>
      <c r="TM668" s="93">
        <f t="shared" si="210"/>
        <v>0</v>
      </c>
      <c r="TN668" s="93">
        <f t="shared" si="633"/>
        <v>0</v>
      </c>
      <c r="TO668" s="93">
        <f t="shared" si="211"/>
        <v>0</v>
      </c>
      <c r="TP668" s="93">
        <f t="shared" si="211"/>
        <v>0</v>
      </c>
      <c r="TQ668" s="447"/>
      <c r="TR668" s="447"/>
      <c r="TS668" s="447"/>
      <c r="TT668" s="93">
        <f t="shared" si="634"/>
        <v>0</v>
      </c>
      <c r="TU668" s="93">
        <f t="shared" si="635"/>
        <v>0</v>
      </c>
      <c r="TV668" s="93">
        <f t="shared" si="636"/>
        <v>0</v>
      </c>
      <c r="TW668" s="93">
        <f t="shared" si="637"/>
        <v>0</v>
      </c>
      <c r="TX668" s="93">
        <f t="shared" si="638"/>
        <v>0</v>
      </c>
      <c r="TY668" s="93">
        <f t="shared" si="639"/>
        <v>0</v>
      </c>
      <c r="TZ668" s="93">
        <f t="shared" si="640"/>
        <v>320116.7</v>
      </c>
      <c r="UA668" s="93">
        <f t="shared" si="641"/>
        <v>333956.37</v>
      </c>
      <c r="UB668" s="93">
        <f t="shared" si="642"/>
        <v>348264.84</v>
      </c>
      <c r="UC668" s="93">
        <f t="shared" si="643"/>
        <v>72333.78</v>
      </c>
      <c r="UD668" s="93">
        <f t="shared" si="644"/>
        <v>72552.160000000003</v>
      </c>
      <c r="UE668" s="93">
        <f t="shared" si="645"/>
        <v>75126.100000000006</v>
      </c>
      <c r="UF668" s="93">
        <f t="shared" si="646"/>
        <v>0</v>
      </c>
      <c r="UG668" s="93">
        <f t="shared" si="212"/>
        <v>0</v>
      </c>
      <c r="UH668" s="93">
        <f t="shared" si="212"/>
        <v>0</v>
      </c>
      <c r="UI668" s="93">
        <f t="shared" si="647"/>
        <v>0</v>
      </c>
      <c r="UJ668" s="93">
        <f t="shared" si="213"/>
        <v>0</v>
      </c>
      <c r="UK668" s="93">
        <f t="shared" si="213"/>
        <v>0</v>
      </c>
      <c r="UL668" s="447"/>
      <c r="UM668" s="447"/>
      <c r="UN668" s="447"/>
      <c r="UO668" s="93">
        <f t="shared" si="648"/>
        <v>0</v>
      </c>
      <c r="UP668" s="93">
        <f t="shared" si="649"/>
        <v>0</v>
      </c>
      <c r="UQ668" s="93">
        <f t="shared" si="650"/>
        <v>0</v>
      </c>
      <c r="UR668" s="93">
        <f t="shared" si="651"/>
        <v>0</v>
      </c>
      <c r="US668" s="93">
        <f t="shared" si="652"/>
        <v>0</v>
      </c>
      <c r="UT668" s="93">
        <f t="shared" si="653"/>
        <v>0</v>
      </c>
      <c r="UU668" s="93">
        <f t="shared" si="654"/>
        <v>292960.46000000002</v>
      </c>
      <c r="UV668" s="93">
        <f t="shared" si="655"/>
        <v>306269.76</v>
      </c>
      <c r="UW668" s="93">
        <f t="shared" si="656"/>
        <v>319970.92</v>
      </c>
      <c r="UX668" s="93">
        <f t="shared" si="657"/>
        <v>62022.58</v>
      </c>
      <c r="UY668" s="93">
        <f t="shared" si="658"/>
        <v>63582.05</v>
      </c>
      <c r="UZ668" s="93">
        <f t="shared" si="659"/>
        <v>65966.350000000006</v>
      </c>
      <c r="VA668" s="93">
        <f t="shared" si="660"/>
        <v>0</v>
      </c>
      <c r="VB668" s="93">
        <f t="shared" si="214"/>
        <v>0</v>
      </c>
      <c r="VC668" s="93">
        <f t="shared" si="214"/>
        <v>0</v>
      </c>
      <c r="VD668" s="93">
        <f t="shared" si="661"/>
        <v>0</v>
      </c>
      <c r="VE668" s="93">
        <f t="shared" si="215"/>
        <v>0</v>
      </c>
      <c r="VF668" s="93">
        <f t="shared" si="215"/>
        <v>0</v>
      </c>
      <c r="VG668" s="95"/>
      <c r="VH668" s="95"/>
      <c r="VI668" s="95"/>
      <c r="VJ668" s="93">
        <f t="shared" si="662"/>
        <v>0</v>
      </c>
      <c r="VK668" s="93">
        <f t="shared" si="663"/>
        <v>0</v>
      </c>
      <c r="VL668" s="93">
        <f t="shared" si="664"/>
        <v>0</v>
      </c>
      <c r="VM668" s="93">
        <f t="shared" si="665"/>
        <v>0</v>
      </c>
      <c r="VN668" s="93">
        <f t="shared" si="666"/>
        <v>0</v>
      </c>
      <c r="VO668" s="93">
        <f t="shared" si="667"/>
        <v>0</v>
      </c>
      <c r="VP668" s="93">
        <f t="shared" si="668"/>
        <v>0</v>
      </c>
      <c r="VQ668" s="93">
        <f t="shared" si="669"/>
        <v>0</v>
      </c>
      <c r="VR668" s="93">
        <f t="shared" si="670"/>
        <v>0</v>
      </c>
      <c r="VS668" s="93">
        <f t="shared" si="671"/>
        <v>0</v>
      </c>
      <c r="VT668" s="93">
        <f t="shared" si="672"/>
        <v>0</v>
      </c>
      <c r="VU668" s="93">
        <f t="shared" si="673"/>
        <v>0</v>
      </c>
      <c r="VV668" s="93">
        <f t="shared" si="674"/>
        <v>0</v>
      </c>
      <c r="VW668" s="93">
        <f t="shared" si="216"/>
        <v>0</v>
      </c>
      <c r="VX668" s="93">
        <f t="shared" si="216"/>
        <v>0</v>
      </c>
      <c r="VY668" s="93">
        <f t="shared" si="675"/>
        <v>0</v>
      </c>
      <c r="VZ668" s="93">
        <f t="shared" si="217"/>
        <v>0</v>
      </c>
      <c r="WA668" s="93">
        <f t="shared" si="217"/>
        <v>0</v>
      </c>
      <c r="WB668" s="447"/>
      <c r="WC668" s="447"/>
      <c r="WD668" s="447"/>
      <c r="WE668" s="93">
        <f t="shared" si="676"/>
        <v>0</v>
      </c>
      <c r="WF668" s="93">
        <f t="shared" si="677"/>
        <v>0</v>
      </c>
      <c r="WG668" s="93">
        <f t="shared" si="678"/>
        <v>0</v>
      </c>
      <c r="WH668" s="93">
        <f t="shared" si="679"/>
        <v>0</v>
      </c>
      <c r="WI668" s="93">
        <f t="shared" si="680"/>
        <v>0</v>
      </c>
      <c r="WJ668" s="93">
        <f t="shared" si="681"/>
        <v>0</v>
      </c>
      <c r="WK668" s="93">
        <f t="shared" si="682"/>
        <v>320897.5</v>
      </c>
      <c r="WL668" s="93">
        <f t="shared" si="683"/>
        <v>333644.19</v>
      </c>
      <c r="WM668" s="93">
        <f t="shared" si="684"/>
        <v>346907.44</v>
      </c>
      <c r="WN668" s="93">
        <f t="shared" si="685"/>
        <v>51352.18</v>
      </c>
      <c r="WO668" s="93">
        <f t="shared" si="686"/>
        <v>50859.3</v>
      </c>
      <c r="WP668" s="93">
        <f t="shared" si="687"/>
        <v>53089.89</v>
      </c>
      <c r="WQ668" s="93">
        <f t="shared" si="688"/>
        <v>0</v>
      </c>
      <c r="WR668" s="93">
        <f t="shared" si="218"/>
        <v>0</v>
      </c>
      <c r="WS668" s="93">
        <f t="shared" si="218"/>
        <v>0</v>
      </c>
      <c r="WT668" s="93">
        <f t="shared" si="689"/>
        <v>0</v>
      </c>
      <c r="WU668" s="93">
        <f t="shared" si="219"/>
        <v>0</v>
      </c>
      <c r="WV668" s="93">
        <f t="shared" si="219"/>
        <v>0</v>
      </c>
      <c r="WW668" s="447"/>
      <c r="WX668" s="447"/>
      <c r="WY668" s="447"/>
      <c r="WZ668" s="93">
        <f t="shared" si="690"/>
        <v>0</v>
      </c>
      <c r="XA668" s="93">
        <f t="shared" si="691"/>
        <v>0</v>
      </c>
      <c r="XB668" s="93">
        <f t="shared" si="692"/>
        <v>0</v>
      </c>
      <c r="XC668" s="93">
        <f t="shared" si="693"/>
        <v>0</v>
      </c>
      <c r="XD668" s="93">
        <f t="shared" si="694"/>
        <v>0</v>
      </c>
      <c r="XE668" s="93">
        <f t="shared" si="695"/>
        <v>0</v>
      </c>
      <c r="XF668" s="93">
        <f t="shared" si="696"/>
        <v>309438.51</v>
      </c>
      <c r="XG668" s="93">
        <f t="shared" si="697"/>
        <v>321567.84999999998</v>
      </c>
      <c r="XH668" s="93">
        <f t="shared" si="698"/>
        <v>334201.02</v>
      </c>
      <c r="XI668" s="93">
        <f t="shared" si="699"/>
        <v>52359.08</v>
      </c>
      <c r="XJ668" s="93">
        <f t="shared" si="700"/>
        <v>52348.6</v>
      </c>
      <c r="XK668" s="93">
        <f t="shared" si="701"/>
        <v>54430.45</v>
      </c>
      <c r="XL668" s="93">
        <f t="shared" si="702"/>
        <v>0</v>
      </c>
      <c r="XM668" s="93">
        <f t="shared" si="220"/>
        <v>0</v>
      </c>
      <c r="XN668" s="93">
        <f t="shared" si="220"/>
        <v>0</v>
      </c>
      <c r="XO668" s="93">
        <f t="shared" si="703"/>
        <v>0</v>
      </c>
      <c r="XP668" s="93">
        <f t="shared" si="221"/>
        <v>0</v>
      </c>
      <c r="XQ668" s="93">
        <f t="shared" si="221"/>
        <v>0</v>
      </c>
      <c r="XR668" s="447"/>
      <c r="XS668" s="447"/>
      <c r="XT668" s="447"/>
      <c r="XU668" s="93">
        <f t="shared" si="704"/>
        <v>0</v>
      </c>
      <c r="XV668" s="93">
        <f t="shared" si="705"/>
        <v>0</v>
      </c>
      <c r="XW668" s="93">
        <f t="shared" si="706"/>
        <v>0</v>
      </c>
      <c r="XX668" s="93">
        <f t="shared" si="707"/>
        <v>0</v>
      </c>
      <c r="XY668" s="93">
        <f t="shared" si="708"/>
        <v>0</v>
      </c>
      <c r="XZ668" s="93">
        <f t="shared" si="709"/>
        <v>0</v>
      </c>
      <c r="YA668" s="93">
        <f t="shared" si="710"/>
        <v>309155.18</v>
      </c>
      <c r="YB668" s="93">
        <f t="shared" si="711"/>
        <v>320682.96999999997</v>
      </c>
      <c r="YC668" s="93">
        <f t="shared" si="712"/>
        <v>332728.37</v>
      </c>
      <c r="YD668" s="93">
        <f t="shared" si="713"/>
        <v>49830.35</v>
      </c>
      <c r="YE668" s="93">
        <f t="shared" si="714"/>
        <v>49844.14</v>
      </c>
      <c r="YF668" s="93">
        <f t="shared" si="715"/>
        <v>51723.95</v>
      </c>
      <c r="YG668" s="93">
        <f t="shared" si="716"/>
        <v>0</v>
      </c>
      <c r="YH668" s="93">
        <f t="shared" si="222"/>
        <v>0</v>
      </c>
      <c r="YI668" s="93">
        <f t="shared" si="222"/>
        <v>0</v>
      </c>
      <c r="YJ668" s="93">
        <f t="shared" si="717"/>
        <v>0</v>
      </c>
      <c r="YK668" s="93">
        <f t="shared" si="223"/>
        <v>0</v>
      </c>
      <c r="YL668" s="93">
        <f t="shared" si="223"/>
        <v>0</v>
      </c>
      <c r="YM668" s="447"/>
      <c r="YN668" s="447"/>
      <c r="YO668" s="447"/>
      <c r="YP668" s="93">
        <f t="shared" si="718"/>
        <v>0</v>
      </c>
      <c r="YQ668" s="93">
        <f t="shared" si="719"/>
        <v>0</v>
      </c>
      <c r="YR668" s="93">
        <f t="shared" si="720"/>
        <v>0</v>
      </c>
      <c r="YS668" s="93">
        <f t="shared" si="721"/>
        <v>0</v>
      </c>
      <c r="YT668" s="93">
        <f t="shared" si="722"/>
        <v>0</v>
      </c>
      <c r="YU668" s="93">
        <f t="shared" si="723"/>
        <v>0</v>
      </c>
      <c r="YV668" s="93">
        <f t="shared" si="724"/>
        <v>317732.28999999998</v>
      </c>
      <c r="YW668" s="93">
        <f t="shared" si="725"/>
        <v>328333.78999999998</v>
      </c>
      <c r="YX668" s="93">
        <f t="shared" si="726"/>
        <v>339511.56</v>
      </c>
      <c r="YY668" s="93">
        <f t="shared" si="727"/>
        <v>54233.53</v>
      </c>
      <c r="YZ668" s="93">
        <f t="shared" si="728"/>
        <v>53617.46</v>
      </c>
      <c r="ZA668" s="93">
        <f t="shared" si="729"/>
        <v>55694.14</v>
      </c>
      <c r="ZB668" s="93">
        <f t="shared" si="730"/>
        <v>0</v>
      </c>
      <c r="ZC668" s="93">
        <f t="shared" si="224"/>
        <v>0</v>
      </c>
      <c r="ZD668" s="93">
        <f t="shared" si="224"/>
        <v>0</v>
      </c>
      <c r="ZE668" s="93">
        <f t="shared" si="731"/>
        <v>0</v>
      </c>
      <c r="ZF668" s="93">
        <f t="shared" si="225"/>
        <v>0</v>
      </c>
      <c r="ZG668" s="93">
        <f t="shared" si="225"/>
        <v>0</v>
      </c>
      <c r="ZH668" s="447"/>
      <c r="ZI668" s="447"/>
      <c r="ZJ668" s="447"/>
      <c r="ZK668" s="93">
        <f t="shared" si="732"/>
        <v>0</v>
      </c>
      <c r="ZL668" s="93">
        <f t="shared" si="733"/>
        <v>0</v>
      </c>
      <c r="ZM668" s="93">
        <f t="shared" si="734"/>
        <v>0</v>
      </c>
      <c r="ZN668" s="93">
        <f t="shared" si="735"/>
        <v>0</v>
      </c>
      <c r="ZO668" s="93">
        <f t="shared" si="736"/>
        <v>0</v>
      </c>
      <c r="ZP668" s="93">
        <f t="shared" si="737"/>
        <v>0</v>
      </c>
      <c r="ZQ668" s="93">
        <f t="shared" si="738"/>
        <v>307718.34000000003</v>
      </c>
      <c r="ZR668" s="93">
        <f t="shared" si="739"/>
        <v>320677.77</v>
      </c>
      <c r="ZS668" s="93">
        <f t="shared" si="740"/>
        <v>334105.87</v>
      </c>
      <c r="ZT668" s="93">
        <f t="shared" si="741"/>
        <v>66956.09</v>
      </c>
      <c r="ZU668" s="93">
        <f t="shared" si="742"/>
        <v>68174.13</v>
      </c>
      <c r="ZV668" s="93">
        <f t="shared" si="743"/>
        <v>70556.06</v>
      </c>
      <c r="ZW668" s="93">
        <f t="shared" si="744"/>
        <v>0</v>
      </c>
      <c r="ZX668" s="93">
        <f t="shared" si="226"/>
        <v>0</v>
      </c>
      <c r="ZY668" s="93">
        <f t="shared" si="226"/>
        <v>0</v>
      </c>
      <c r="ZZ668" s="93">
        <f t="shared" si="745"/>
        <v>0</v>
      </c>
      <c r="AAA668" s="93">
        <f t="shared" si="227"/>
        <v>0</v>
      </c>
      <c r="AAB668" s="93">
        <f t="shared" si="227"/>
        <v>0</v>
      </c>
      <c r="AAC668" s="447"/>
      <c r="AAD668" s="447"/>
      <c r="AAE668" s="447"/>
      <c r="AAF668" s="93">
        <f t="shared" si="746"/>
        <v>0</v>
      </c>
      <c r="AAG668" s="93">
        <f t="shared" si="747"/>
        <v>0</v>
      </c>
      <c r="AAH668" s="93">
        <f t="shared" si="748"/>
        <v>0</v>
      </c>
      <c r="AAI668" s="93">
        <f t="shared" si="749"/>
        <v>0</v>
      </c>
      <c r="AAJ668" s="93">
        <f t="shared" si="750"/>
        <v>0</v>
      </c>
      <c r="AAK668" s="93">
        <f t="shared" si="751"/>
        <v>0</v>
      </c>
      <c r="AAL668" s="93">
        <f t="shared" si="752"/>
        <v>307396.65999999997</v>
      </c>
      <c r="AAM668" s="93">
        <f t="shared" si="753"/>
        <v>320385.49</v>
      </c>
      <c r="AAN668" s="93">
        <f t="shared" si="754"/>
        <v>333834.58</v>
      </c>
      <c r="AAO668" s="93">
        <f t="shared" si="755"/>
        <v>63050.1</v>
      </c>
      <c r="AAP668" s="93">
        <f t="shared" si="756"/>
        <v>62419.91</v>
      </c>
      <c r="AAQ668" s="93">
        <f t="shared" si="757"/>
        <v>64901.16</v>
      </c>
      <c r="AAR668" s="93">
        <f t="shared" si="758"/>
        <v>0</v>
      </c>
      <c r="AAS668" s="93">
        <f t="shared" si="228"/>
        <v>0</v>
      </c>
      <c r="AAT668" s="93">
        <f t="shared" si="228"/>
        <v>0</v>
      </c>
      <c r="AAU668" s="93">
        <f t="shared" si="759"/>
        <v>0</v>
      </c>
      <c r="AAV668" s="93">
        <f t="shared" si="229"/>
        <v>0</v>
      </c>
      <c r="AAW668" s="93">
        <f t="shared" si="229"/>
        <v>0</v>
      </c>
      <c r="AAX668" s="447"/>
      <c r="AAY668" s="447"/>
      <c r="AAZ668" s="447"/>
      <c r="ABA668" s="93">
        <f t="shared" si="760"/>
        <v>0</v>
      </c>
      <c r="ABB668" s="93">
        <f t="shared" si="761"/>
        <v>0</v>
      </c>
      <c r="ABC668" s="93">
        <f t="shared" si="762"/>
        <v>0</v>
      </c>
      <c r="ABD668" s="93">
        <f t="shared" si="763"/>
        <v>0</v>
      </c>
      <c r="ABE668" s="93">
        <f t="shared" si="764"/>
        <v>0</v>
      </c>
      <c r="ABF668" s="93">
        <f t="shared" si="765"/>
        <v>0</v>
      </c>
      <c r="ABG668" s="93">
        <f t="shared" si="766"/>
        <v>284754.23</v>
      </c>
      <c r="ABH668" s="93">
        <f t="shared" si="767"/>
        <v>295877.13</v>
      </c>
      <c r="ABI668" s="93">
        <f t="shared" si="768"/>
        <v>307463.33</v>
      </c>
      <c r="ABJ668" s="93">
        <f t="shared" si="769"/>
        <v>42765.72</v>
      </c>
      <c r="ABK668" s="93">
        <f t="shared" si="770"/>
        <v>42483.89</v>
      </c>
      <c r="ABL668" s="93">
        <f t="shared" si="771"/>
        <v>44073.96</v>
      </c>
      <c r="ABM668" s="93">
        <f t="shared" si="772"/>
        <v>0</v>
      </c>
      <c r="ABN668" s="93">
        <f t="shared" si="230"/>
        <v>0</v>
      </c>
      <c r="ABO668" s="93">
        <f t="shared" si="230"/>
        <v>0</v>
      </c>
      <c r="ABP668" s="93">
        <f t="shared" si="773"/>
        <v>0</v>
      </c>
      <c r="ABQ668" s="93">
        <f t="shared" si="231"/>
        <v>0</v>
      </c>
      <c r="ABR668" s="93">
        <f t="shared" si="231"/>
        <v>0</v>
      </c>
      <c r="ABS668" s="447"/>
      <c r="ABT668" s="447"/>
      <c r="ABU668" s="447"/>
      <c r="ABV668" s="93">
        <f t="shared" si="774"/>
        <v>0</v>
      </c>
      <c r="ABW668" s="93">
        <f t="shared" si="775"/>
        <v>0</v>
      </c>
      <c r="ABX668" s="93">
        <f t="shared" si="776"/>
        <v>0</v>
      </c>
      <c r="ABY668" s="93">
        <f t="shared" si="777"/>
        <v>0</v>
      </c>
      <c r="ABZ668" s="93">
        <f t="shared" si="778"/>
        <v>0</v>
      </c>
      <c r="ACA668" s="93">
        <f t="shared" si="779"/>
        <v>0</v>
      </c>
      <c r="ACB668" s="93">
        <f t="shared" si="780"/>
        <v>326613.78999999998</v>
      </c>
      <c r="ACC668" s="93">
        <f t="shared" si="781"/>
        <v>336223.06</v>
      </c>
      <c r="ACD668" s="93">
        <f t="shared" si="782"/>
        <v>346474.45</v>
      </c>
      <c r="ACE668" s="93">
        <f t="shared" si="783"/>
        <v>47886.75</v>
      </c>
      <c r="ACF668" s="93">
        <f t="shared" si="784"/>
        <v>48120.35</v>
      </c>
      <c r="ACG668" s="93">
        <f t="shared" si="785"/>
        <v>49894.21</v>
      </c>
      <c r="ACH668" s="93">
        <f t="shared" si="786"/>
        <v>0</v>
      </c>
      <c r="ACI668" s="93">
        <f t="shared" si="232"/>
        <v>0</v>
      </c>
      <c r="ACJ668" s="93">
        <f t="shared" si="232"/>
        <v>0</v>
      </c>
      <c r="ACK668" s="93">
        <f t="shared" si="787"/>
        <v>0</v>
      </c>
      <c r="ACL668" s="93">
        <f t="shared" si="233"/>
        <v>0</v>
      </c>
      <c r="ACM668" s="93">
        <f t="shared" si="233"/>
        <v>0</v>
      </c>
      <c r="ACN668" s="447"/>
      <c r="ACO668" s="447"/>
      <c r="ACP668" s="447"/>
      <c r="ACQ668" s="93">
        <f t="shared" si="788"/>
        <v>0</v>
      </c>
      <c r="ACR668" s="93">
        <f t="shared" si="789"/>
        <v>0</v>
      </c>
      <c r="ACS668" s="93">
        <f t="shared" si="790"/>
        <v>0</v>
      </c>
      <c r="ACT668" s="93">
        <f t="shared" si="791"/>
        <v>0</v>
      </c>
      <c r="ACU668" s="93">
        <f t="shared" si="792"/>
        <v>0</v>
      </c>
      <c r="ACV668" s="93">
        <f t="shared" si="793"/>
        <v>0</v>
      </c>
      <c r="ACW668" s="93">
        <f t="shared" si="794"/>
        <v>303431.86</v>
      </c>
      <c r="ACX668" s="93">
        <f t="shared" si="795"/>
        <v>314298.83</v>
      </c>
      <c r="ACY668" s="93">
        <f t="shared" si="796"/>
        <v>325693.25</v>
      </c>
      <c r="ACZ668" s="93">
        <f t="shared" si="797"/>
        <v>55215</v>
      </c>
      <c r="ADA668" s="93">
        <f t="shared" si="798"/>
        <v>55153.59</v>
      </c>
      <c r="ADB668" s="93">
        <f t="shared" si="799"/>
        <v>57397.16</v>
      </c>
      <c r="ADC668" s="93">
        <f t="shared" si="800"/>
        <v>0</v>
      </c>
      <c r="ADD668" s="93">
        <f t="shared" si="234"/>
        <v>0</v>
      </c>
      <c r="ADE668" s="93">
        <f t="shared" si="234"/>
        <v>0</v>
      </c>
      <c r="ADF668" s="93">
        <f t="shared" si="801"/>
        <v>0</v>
      </c>
      <c r="ADG668" s="93">
        <f t="shared" si="235"/>
        <v>0</v>
      </c>
      <c r="ADH668" s="93">
        <f t="shared" si="235"/>
        <v>0</v>
      </c>
      <c r="ADI668" s="447"/>
      <c r="ADJ668" s="447"/>
      <c r="ADK668" s="447"/>
      <c r="ADL668" s="93">
        <f t="shared" si="802"/>
        <v>0</v>
      </c>
      <c r="ADM668" s="93">
        <f t="shared" si="803"/>
        <v>0</v>
      </c>
      <c r="ADN668" s="93">
        <f t="shared" si="804"/>
        <v>0</v>
      </c>
      <c r="ADO668" s="93">
        <f t="shared" si="805"/>
        <v>0</v>
      </c>
      <c r="ADP668" s="93">
        <f t="shared" si="806"/>
        <v>0</v>
      </c>
      <c r="ADQ668" s="93">
        <f t="shared" si="807"/>
        <v>0</v>
      </c>
      <c r="ADR668" s="93">
        <f t="shared" si="808"/>
        <v>304948.39</v>
      </c>
      <c r="ADS668" s="93">
        <f t="shared" si="809"/>
        <v>318172.14</v>
      </c>
      <c r="ADT668" s="93">
        <f t="shared" si="810"/>
        <v>331841.57</v>
      </c>
      <c r="ADU668" s="93">
        <f t="shared" si="811"/>
        <v>50513.24</v>
      </c>
      <c r="ADV668" s="93">
        <f t="shared" si="812"/>
        <v>51379.21</v>
      </c>
      <c r="ADW668" s="93">
        <f t="shared" si="813"/>
        <v>53367.59</v>
      </c>
      <c r="ADX668" s="93">
        <f t="shared" si="814"/>
        <v>0</v>
      </c>
      <c r="ADY668" s="93">
        <f t="shared" si="236"/>
        <v>0</v>
      </c>
      <c r="ADZ668" s="93">
        <f t="shared" si="236"/>
        <v>0</v>
      </c>
      <c r="AEA668" s="93">
        <f t="shared" si="815"/>
        <v>0</v>
      </c>
      <c r="AEB668" s="93">
        <f t="shared" si="237"/>
        <v>0</v>
      </c>
      <c r="AEC668" s="93">
        <f t="shared" si="237"/>
        <v>0</v>
      </c>
      <c r="AED668" s="447"/>
      <c r="AEE668" s="447"/>
      <c r="AEF668" s="447"/>
      <c r="AEG668" s="93">
        <f t="shared" si="816"/>
        <v>0</v>
      </c>
      <c r="AEH668" s="93">
        <f t="shared" si="817"/>
        <v>0</v>
      </c>
      <c r="AEI668" s="93">
        <f t="shared" si="818"/>
        <v>0</v>
      </c>
      <c r="AEJ668" s="93">
        <f t="shared" si="819"/>
        <v>0</v>
      </c>
      <c r="AEK668" s="93">
        <f t="shared" si="820"/>
        <v>0</v>
      </c>
      <c r="AEL668" s="93">
        <f t="shared" si="821"/>
        <v>0</v>
      </c>
      <c r="AEM668" s="93">
        <f t="shared" si="822"/>
        <v>384543.56</v>
      </c>
      <c r="AEN668" s="93">
        <f t="shared" si="823"/>
        <v>397836.81</v>
      </c>
      <c r="AEO668" s="93">
        <f t="shared" si="824"/>
        <v>411816.41</v>
      </c>
      <c r="AEP668" s="93">
        <f t="shared" si="825"/>
        <v>51639.46</v>
      </c>
      <c r="AEQ668" s="93">
        <f t="shared" si="826"/>
        <v>50649.09</v>
      </c>
      <c r="AER668" s="93">
        <f t="shared" si="827"/>
        <v>52553.24</v>
      </c>
      <c r="AES668" s="93">
        <f t="shared" si="828"/>
        <v>0</v>
      </c>
      <c r="AET668" s="93">
        <f t="shared" si="238"/>
        <v>0</v>
      </c>
      <c r="AEU668" s="93">
        <f t="shared" si="238"/>
        <v>0</v>
      </c>
      <c r="AEV668" s="93">
        <f t="shared" si="829"/>
        <v>0</v>
      </c>
      <c r="AEW668" s="93">
        <f t="shared" si="239"/>
        <v>0</v>
      </c>
      <c r="AEX668" s="93">
        <f t="shared" si="239"/>
        <v>0</v>
      </c>
      <c r="AEY668" s="447"/>
      <c r="AEZ668" s="447"/>
      <c r="AFA668" s="447"/>
      <c r="AFB668" s="93">
        <f t="shared" si="830"/>
        <v>0</v>
      </c>
      <c r="AFC668" s="93">
        <f t="shared" si="831"/>
        <v>0</v>
      </c>
      <c r="AFD668" s="93">
        <f t="shared" si="832"/>
        <v>0</v>
      </c>
      <c r="AFE668" s="93">
        <f t="shared" si="833"/>
        <v>0</v>
      </c>
      <c r="AFF668" s="93">
        <f t="shared" si="834"/>
        <v>0</v>
      </c>
      <c r="AFG668" s="93">
        <f t="shared" si="835"/>
        <v>0</v>
      </c>
      <c r="AFH668" s="93">
        <f t="shared" si="836"/>
        <v>329931.38</v>
      </c>
      <c r="AFI668" s="93">
        <f t="shared" si="837"/>
        <v>343734.88</v>
      </c>
      <c r="AFJ668" s="93">
        <f t="shared" si="838"/>
        <v>358053.78</v>
      </c>
      <c r="AFK668" s="93">
        <f t="shared" si="839"/>
        <v>59921.3</v>
      </c>
      <c r="AFL668" s="93">
        <f t="shared" si="840"/>
        <v>58964.01</v>
      </c>
      <c r="AFM668" s="93">
        <f t="shared" si="841"/>
        <v>61301.74</v>
      </c>
      <c r="AFN668" s="93">
        <f t="shared" si="842"/>
        <v>0</v>
      </c>
      <c r="AFO668" s="93">
        <f t="shared" si="240"/>
        <v>0</v>
      </c>
      <c r="AFP668" s="93">
        <f t="shared" si="240"/>
        <v>0</v>
      </c>
      <c r="AFQ668" s="93">
        <f t="shared" si="843"/>
        <v>0</v>
      </c>
      <c r="AFR668" s="93">
        <f t="shared" si="241"/>
        <v>0</v>
      </c>
      <c r="AFS668" s="93">
        <f t="shared" si="241"/>
        <v>0</v>
      </c>
      <c r="AFT668" s="447"/>
      <c r="AFU668" s="447"/>
      <c r="AFV668" s="447"/>
      <c r="AFW668" s="93">
        <f t="shared" si="844"/>
        <v>0</v>
      </c>
      <c r="AFX668" s="93">
        <f t="shared" si="845"/>
        <v>0</v>
      </c>
      <c r="AFY668" s="93">
        <f t="shared" si="846"/>
        <v>0</v>
      </c>
      <c r="AFZ668" s="93">
        <f t="shared" si="847"/>
        <v>0</v>
      </c>
      <c r="AGA668" s="93">
        <f t="shared" si="848"/>
        <v>0</v>
      </c>
      <c r="AGB668" s="93">
        <f t="shared" si="849"/>
        <v>0</v>
      </c>
      <c r="AGC668" s="93">
        <f t="shared" si="850"/>
        <v>319142.76</v>
      </c>
      <c r="AGD668" s="93">
        <f t="shared" si="851"/>
        <v>329769.83</v>
      </c>
      <c r="AGE668" s="93">
        <f t="shared" si="852"/>
        <v>340978.51</v>
      </c>
      <c r="AGF668" s="93">
        <f t="shared" si="853"/>
        <v>59625.72</v>
      </c>
      <c r="AGG668" s="93">
        <f t="shared" si="854"/>
        <v>59458.48</v>
      </c>
      <c r="AGH668" s="93">
        <f t="shared" si="855"/>
        <v>61922.96</v>
      </c>
      <c r="AGI668" s="93">
        <f t="shared" si="856"/>
        <v>0</v>
      </c>
      <c r="AGJ668" s="93">
        <f t="shared" si="242"/>
        <v>0</v>
      </c>
      <c r="AGK668" s="93">
        <f t="shared" si="242"/>
        <v>0</v>
      </c>
      <c r="AGL668" s="93">
        <f t="shared" si="857"/>
        <v>0</v>
      </c>
      <c r="AGM668" s="93">
        <f t="shared" si="243"/>
        <v>0</v>
      </c>
      <c r="AGN668" s="93">
        <f t="shared" si="243"/>
        <v>0</v>
      </c>
      <c r="AGO668" s="447"/>
      <c r="AGP668" s="447"/>
      <c r="AGQ668" s="447"/>
      <c r="AGR668" s="93">
        <f t="shared" si="858"/>
        <v>0</v>
      </c>
      <c r="AGS668" s="93">
        <f t="shared" si="859"/>
        <v>0</v>
      </c>
      <c r="AGT668" s="93">
        <f t="shared" si="860"/>
        <v>0</v>
      </c>
      <c r="AGU668" s="93">
        <f t="shared" si="861"/>
        <v>0</v>
      </c>
      <c r="AGV668" s="93">
        <f t="shared" si="862"/>
        <v>0</v>
      </c>
      <c r="AGW668" s="93">
        <f t="shared" si="863"/>
        <v>0</v>
      </c>
      <c r="AGX668" s="93">
        <f t="shared" si="864"/>
        <v>327756.90000000002</v>
      </c>
      <c r="AGY668" s="93">
        <f t="shared" si="865"/>
        <v>340492.04</v>
      </c>
      <c r="AGZ668" s="93">
        <f t="shared" si="866"/>
        <v>353780.09</v>
      </c>
      <c r="AHA668" s="93">
        <f t="shared" si="867"/>
        <v>95577.54</v>
      </c>
      <c r="AHB668" s="93">
        <f t="shared" si="868"/>
        <v>94589.43</v>
      </c>
      <c r="AHC668" s="93">
        <f t="shared" si="869"/>
        <v>98404.66</v>
      </c>
      <c r="AHD668" s="93">
        <f t="shared" si="870"/>
        <v>0</v>
      </c>
      <c r="AHE668" s="93">
        <f t="shared" si="244"/>
        <v>0</v>
      </c>
      <c r="AHF668" s="93">
        <f t="shared" si="244"/>
        <v>0</v>
      </c>
      <c r="AHG668" s="93">
        <f t="shared" si="871"/>
        <v>0</v>
      </c>
      <c r="AHH668" s="93">
        <f t="shared" si="245"/>
        <v>0</v>
      </c>
      <c r="AHI668" s="93">
        <f t="shared" si="245"/>
        <v>0</v>
      </c>
      <c r="AHJ668" s="447"/>
      <c r="AHK668" s="447"/>
      <c r="AHL668" s="447"/>
      <c r="AHM668" s="93">
        <f t="shared" si="872"/>
        <v>0</v>
      </c>
      <c r="AHN668" s="93">
        <f t="shared" si="873"/>
        <v>0</v>
      </c>
      <c r="AHO668" s="93">
        <f t="shared" si="874"/>
        <v>0</v>
      </c>
      <c r="AHP668" s="93">
        <f t="shared" si="875"/>
        <v>0</v>
      </c>
      <c r="AHQ668" s="93">
        <f t="shared" si="876"/>
        <v>0</v>
      </c>
      <c r="AHR668" s="93">
        <f t="shared" si="877"/>
        <v>0</v>
      </c>
      <c r="AHS668" s="93">
        <f t="shared" si="878"/>
        <v>317655.46000000002</v>
      </c>
      <c r="AHT668" s="93">
        <f t="shared" si="879"/>
        <v>331051.40000000002</v>
      </c>
      <c r="AHU668" s="93">
        <f t="shared" si="880"/>
        <v>344925.76</v>
      </c>
      <c r="AHV668" s="93">
        <f t="shared" si="881"/>
        <v>56938.68</v>
      </c>
      <c r="AHW668" s="93">
        <f t="shared" si="882"/>
        <v>57777.56</v>
      </c>
      <c r="AHX668" s="93">
        <f t="shared" si="883"/>
        <v>60036.800000000003</v>
      </c>
      <c r="AHY668" s="93">
        <f t="shared" si="884"/>
        <v>0</v>
      </c>
      <c r="AHZ668" s="93">
        <f t="shared" si="246"/>
        <v>0</v>
      </c>
      <c r="AIA668" s="93">
        <f t="shared" si="246"/>
        <v>0</v>
      </c>
      <c r="AIB668" s="93">
        <f t="shared" si="885"/>
        <v>0</v>
      </c>
      <c r="AIC668" s="93">
        <f t="shared" si="247"/>
        <v>0</v>
      </c>
      <c r="AID668" s="93">
        <f t="shared" si="247"/>
        <v>0</v>
      </c>
      <c r="AIE668" s="95"/>
      <c r="AIF668" s="95"/>
      <c r="AIG668" s="95"/>
      <c r="AIH668" s="93">
        <f t="shared" si="886"/>
        <v>0</v>
      </c>
      <c r="AII668" s="93">
        <f t="shared" si="887"/>
        <v>0</v>
      </c>
      <c r="AIJ668" s="93">
        <f t="shared" si="888"/>
        <v>0</v>
      </c>
      <c r="AIK668" s="93">
        <f t="shared" si="889"/>
        <v>0</v>
      </c>
      <c r="AIL668" s="93">
        <f t="shared" si="890"/>
        <v>0</v>
      </c>
      <c r="AIM668" s="93">
        <f t="shared" si="891"/>
        <v>0</v>
      </c>
      <c r="AIN668" s="93">
        <f t="shared" si="892"/>
        <v>0</v>
      </c>
      <c r="AIO668" s="93">
        <f t="shared" si="893"/>
        <v>0</v>
      </c>
      <c r="AIP668" s="93">
        <f t="shared" si="894"/>
        <v>0</v>
      </c>
      <c r="AIQ668" s="93">
        <f t="shared" si="895"/>
        <v>0</v>
      </c>
      <c r="AIR668" s="93">
        <f t="shared" si="896"/>
        <v>0</v>
      </c>
      <c r="AIS668" s="93">
        <f t="shared" si="897"/>
        <v>0</v>
      </c>
      <c r="AIT668" s="93">
        <f t="shared" si="898"/>
        <v>0</v>
      </c>
      <c r="AIU668" s="93">
        <f t="shared" si="248"/>
        <v>0</v>
      </c>
      <c r="AIV668" s="93">
        <f t="shared" si="248"/>
        <v>0</v>
      </c>
      <c r="AIW668" s="93">
        <f t="shared" si="899"/>
        <v>0</v>
      </c>
      <c r="AIX668" s="93">
        <f t="shared" si="249"/>
        <v>0</v>
      </c>
      <c r="AIY668" s="93">
        <f t="shared" si="249"/>
        <v>0</v>
      </c>
      <c r="AIZ668" s="447"/>
      <c r="AJA668" s="447"/>
      <c r="AJB668" s="447"/>
      <c r="AJC668" s="93">
        <f t="shared" si="900"/>
        <v>0</v>
      </c>
      <c r="AJD668" s="93">
        <f t="shared" si="901"/>
        <v>0</v>
      </c>
      <c r="AJE668" s="93">
        <f t="shared" si="902"/>
        <v>0</v>
      </c>
      <c r="AJF668" s="93">
        <f t="shared" si="903"/>
        <v>0</v>
      </c>
      <c r="AJG668" s="93">
        <f t="shared" si="904"/>
        <v>0</v>
      </c>
      <c r="AJH668" s="93">
        <f t="shared" si="905"/>
        <v>0</v>
      </c>
      <c r="AJI668" s="93">
        <f t="shared" si="906"/>
        <v>316321.64</v>
      </c>
      <c r="AJJ668" s="93">
        <f t="shared" si="907"/>
        <v>326665.71999999997</v>
      </c>
      <c r="AJK668" s="93">
        <f t="shared" si="908"/>
        <v>337588.13</v>
      </c>
      <c r="AJL668" s="93">
        <f t="shared" si="909"/>
        <v>54671.8</v>
      </c>
      <c r="AJM668" s="93">
        <f t="shared" si="910"/>
        <v>54725.31</v>
      </c>
      <c r="AJN668" s="93">
        <f t="shared" si="911"/>
        <v>56995.38</v>
      </c>
      <c r="AJO668" s="93">
        <f t="shared" si="912"/>
        <v>0</v>
      </c>
      <c r="AJP668" s="93">
        <f t="shared" si="250"/>
        <v>0</v>
      </c>
      <c r="AJQ668" s="93">
        <f t="shared" si="250"/>
        <v>0</v>
      </c>
      <c r="AJR668" s="93">
        <f t="shared" si="913"/>
        <v>0</v>
      </c>
      <c r="AJS668" s="93">
        <f t="shared" si="251"/>
        <v>0</v>
      </c>
      <c r="AJT668" s="93">
        <f t="shared" si="251"/>
        <v>0</v>
      </c>
      <c r="AJU668" s="447"/>
      <c r="AJV668" s="447"/>
      <c r="AJW668" s="447"/>
      <c r="AJX668" s="93">
        <f t="shared" si="914"/>
        <v>0</v>
      </c>
      <c r="AJY668" s="93">
        <f t="shared" si="915"/>
        <v>0</v>
      </c>
      <c r="AJZ668" s="93">
        <f t="shared" si="916"/>
        <v>0</v>
      </c>
      <c r="AKA668" s="93">
        <f t="shared" si="917"/>
        <v>0</v>
      </c>
      <c r="AKB668" s="93">
        <f t="shared" si="918"/>
        <v>0</v>
      </c>
      <c r="AKC668" s="93">
        <f t="shared" si="919"/>
        <v>0</v>
      </c>
      <c r="AKD668" s="93">
        <f t="shared" si="920"/>
        <v>320985.96999999997</v>
      </c>
      <c r="AKE668" s="93">
        <f t="shared" si="921"/>
        <v>333461.43</v>
      </c>
      <c r="AKF668" s="93">
        <f t="shared" si="922"/>
        <v>346465.05</v>
      </c>
      <c r="AKG668" s="93">
        <f t="shared" si="923"/>
        <v>55439.28</v>
      </c>
      <c r="AKH668" s="93">
        <f t="shared" si="924"/>
        <v>54690.400000000001</v>
      </c>
      <c r="AKI668" s="93">
        <f t="shared" si="925"/>
        <v>57009.33</v>
      </c>
      <c r="AKJ668" s="93">
        <f t="shared" si="926"/>
        <v>0</v>
      </c>
      <c r="AKK668" s="93">
        <f t="shared" si="252"/>
        <v>0</v>
      </c>
      <c r="AKL668" s="93">
        <f t="shared" si="252"/>
        <v>0</v>
      </c>
      <c r="AKM668" s="93">
        <f t="shared" si="927"/>
        <v>0</v>
      </c>
      <c r="AKN668" s="93">
        <f t="shared" si="253"/>
        <v>0</v>
      </c>
      <c r="AKO668" s="93">
        <f t="shared" si="253"/>
        <v>0</v>
      </c>
      <c r="AKP668" s="447"/>
      <c r="AKQ668" s="447"/>
      <c r="AKR668" s="447"/>
      <c r="AKS668" s="93">
        <f t="shared" si="928"/>
        <v>0</v>
      </c>
      <c r="AKT668" s="93">
        <f t="shared" si="929"/>
        <v>0</v>
      </c>
      <c r="AKU668" s="93">
        <f t="shared" si="930"/>
        <v>0</v>
      </c>
      <c r="AKV668" s="93">
        <f t="shared" si="931"/>
        <v>0</v>
      </c>
      <c r="AKW668" s="93">
        <f t="shared" si="932"/>
        <v>0</v>
      </c>
      <c r="AKX668" s="93">
        <f t="shared" si="933"/>
        <v>0</v>
      </c>
      <c r="AKY668" s="93">
        <f t="shared" si="934"/>
        <v>319038.84999999998</v>
      </c>
      <c r="AKZ668" s="93">
        <f t="shared" si="935"/>
        <v>330844.96999999997</v>
      </c>
      <c r="ALA668" s="93">
        <f t="shared" si="936"/>
        <v>343183.52</v>
      </c>
      <c r="ALB668" s="93">
        <f t="shared" si="937"/>
        <v>57719.99</v>
      </c>
      <c r="ALC668" s="93">
        <f t="shared" si="938"/>
        <v>57806.82</v>
      </c>
      <c r="ALD668" s="93">
        <f t="shared" si="939"/>
        <v>60128.82</v>
      </c>
      <c r="ALE668" s="93">
        <f t="shared" si="940"/>
        <v>0</v>
      </c>
      <c r="ALF668" s="93">
        <f t="shared" si="254"/>
        <v>0</v>
      </c>
      <c r="ALG668" s="93">
        <f t="shared" si="254"/>
        <v>0</v>
      </c>
      <c r="ALH668" s="93">
        <f t="shared" si="941"/>
        <v>0</v>
      </c>
      <c r="ALI668" s="93">
        <f t="shared" si="255"/>
        <v>0</v>
      </c>
      <c r="ALJ668" s="93">
        <f t="shared" si="255"/>
        <v>0</v>
      </c>
      <c r="ALK668" s="447"/>
      <c r="ALL668" s="447"/>
      <c r="ALM668" s="447"/>
      <c r="ALN668" s="93">
        <f t="shared" si="942"/>
        <v>0</v>
      </c>
      <c r="ALO668" s="93">
        <f t="shared" si="943"/>
        <v>0</v>
      </c>
      <c r="ALP668" s="93">
        <f t="shared" si="944"/>
        <v>0</v>
      </c>
      <c r="ALQ668" s="93">
        <f t="shared" si="945"/>
        <v>0</v>
      </c>
      <c r="ALR668" s="93">
        <f t="shared" si="946"/>
        <v>0</v>
      </c>
      <c r="ALS668" s="93">
        <f t="shared" si="947"/>
        <v>0</v>
      </c>
      <c r="ALT668" s="93">
        <f t="shared" si="948"/>
        <v>326501.18</v>
      </c>
      <c r="ALU668" s="93">
        <f t="shared" si="949"/>
        <v>342012.46</v>
      </c>
      <c r="ALV668" s="93">
        <f t="shared" si="950"/>
        <v>357954.91</v>
      </c>
      <c r="ALW668" s="93">
        <f t="shared" si="951"/>
        <v>71484.61</v>
      </c>
      <c r="ALX668" s="93">
        <f t="shared" si="952"/>
        <v>72236.960000000006</v>
      </c>
      <c r="ALY668" s="93">
        <f t="shared" si="953"/>
        <v>74962.23</v>
      </c>
      <c r="ALZ668" s="93">
        <f t="shared" si="954"/>
        <v>0</v>
      </c>
      <c r="AMA668" s="93">
        <f t="shared" si="256"/>
        <v>0</v>
      </c>
      <c r="AMB668" s="93">
        <f t="shared" si="256"/>
        <v>0</v>
      </c>
      <c r="AMC668" s="93">
        <f t="shared" si="955"/>
        <v>0</v>
      </c>
      <c r="AMD668" s="93">
        <f t="shared" si="257"/>
        <v>0</v>
      </c>
      <c r="AME668" s="93">
        <f t="shared" si="257"/>
        <v>0</v>
      </c>
      <c r="AMF668" s="447"/>
      <c r="AMG668" s="447"/>
      <c r="AMH668" s="447"/>
      <c r="AMI668" s="93">
        <f t="shared" si="956"/>
        <v>0</v>
      </c>
      <c r="AMJ668" s="93">
        <f t="shared" si="957"/>
        <v>0</v>
      </c>
      <c r="AMK668" s="93">
        <f t="shared" si="958"/>
        <v>0</v>
      </c>
      <c r="AML668" s="93">
        <f t="shared" si="959"/>
        <v>0</v>
      </c>
      <c r="AMM668" s="93">
        <f t="shared" si="960"/>
        <v>0</v>
      </c>
      <c r="AMN668" s="93">
        <f t="shared" si="961"/>
        <v>0</v>
      </c>
      <c r="AMO668" s="93">
        <f t="shared" si="962"/>
        <v>304356.57</v>
      </c>
      <c r="AMP668" s="93">
        <f t="shared" si="963"/>
        <v>317417.88</v>
      </c>
      <c r="AMQ668" s="93">
        <f t="shared" si="964"/>
        <v>330934.03000000003</v>
      </c>
      <c r="AMR668" s="93">
        <f t="shared" si="965"/>
        <v>51507.88</v>
      </c>
      <c r="AMS668" s="93">
        <f t="shared" si="966"/>
        <v>52957.63</v>
      </c>
      <c r="AMT668" s="93">
        <f t="shared" si="967"/>
        <v>54969.43</v>
      </c>
      <c r="AMU668" s="93">
        <f t="shared" si="968"/>
        <v>0</v>
      </c>
      <c r="AMV668" s="93">
        <f t="shared" si="258"/>
        <v>0</v>
      </c>
      <c r="AMW668" s="93">
        <f t="shared" si="258"/>
        <v>0</v>
      </c>
      <c r="AMX668" s="93">
        <f t="shared" si="969"/>
        <v>0</v>
      </c>
      <c r="AMY668" s="93">
        <f t="shared" si="259"/>
        <v>0</v>
      </c>
      <c r="AMZ668" s="93">
        <f t="shared" si="259"/>
        <v>0</v>
      </c>
      <c r="ANA668" s="447"/>
      <c r="ANB668" s="447"/>
      <c r="ANC668" s="447"/>
      <c r="AND668" s="93">
        <f t="shared" si="970"/>
        <v>0</v>
      </c>
      <c r="ANE668" s="93">
        <f t="shared" si="971"/>
        <v>0</v>
      </c>
      <c r="ANF668" s="93">
        <f t="shared" si="972"/>
        <v>0</v>
      </c>
      <c r="ANG668" s="93">
        <f t="shared" si="973"/>
        <v>0</v>
      </c>
      <c r="ANH668" s="93">
        <f t="shared" si="974"/>
        <v>0</v>
      </c>
      <c r="ANI668" s="93">
        <f t="shared" si="975"/>
        <v>0</v>
      </c>
      <c r="ANJ668" s="93">
        <f t="shared" si="976"/>
        <v>316748.15000000002</v>
      </c>
      <c r="ANK668" s="93">
        <f t="shared" si="977"/>
        <v>329224.27</v>
      </c>
      <c r="ANL668" s="93">
        <f t="shared" si="978"/>
        <v>342209.12</v>
      </c>
      <c r="ANM668" s="93">
        <f t="shared" si="979"/>
        <v>80337.42</v>
      </c>
      <c r="ANN668" s="93">
        <f t="shared" si="980"/>
        <v>80199.37</v>
      </c>
      <c r="ANO668" s="93">
        <f t="shared" si="981"/>
        <v>83678.63</v>
      </c>
      <c r="ANP668" s="93">
        <f t="shared" si="982"/>
        <v>0</v>
      </c>
      <c r="ANQ668" s="93">
        <f t="shared" si="260"/>
        <v>0</v>
      </c>
      <c r="ANR668" s="93">
        <f t="shared" si="260"/>
        <v>0</v>
      </c>
      <c r="ANS668" s="93">
        <f t="shared" si="983"/>
        <v>0</v>
      </c>
      <c r="ANT668" s="93">
        <f t="shared" si="261"/>
        <v>0</v>
      </c>
      <c r="ANU668" s="93">
        <f t="shared" si="261"/>
        <v>0</v>
      </c>
      <c r="ANV668" s="447"/>
      <c r="ANW668" s="447"/>
      <c r="ANX668" s="447"/>
      <c r="ANY668" s="93">
        <f t="shared" si="984"/>
        <v>0</v>
      </c>
      <c r="ANZ668" s="93">
        <f t="shared" si="985"/>
        <v>0</v>
      </c>
      <c r="AOA668" s="93">
        <f t="shared" si="986"/>
        <v>0</v>
      </c>
      <c r="AOB668" s="93">
        <f t="shared" si="987"/>
        <v>0</v>
      </c>
      <c r="AOC668" s="93">
        <f t="shared" si="988"/>
        <v>0</v>
      </c>
      <c r="AOD668" s="93">
        <f t="shared" si="989"/>
        <v>0</v>
      </c>
      <c r="AOE668" s="93">
        <f t="shared" si="990"/>
        <v>309785.65000000002</v>
      </c>
      <c r="AOF668" s="93">
        <f t="shared" si="991"/>
        <v>323510.08</v>
      </c>
      <c r="AOG668" s="93">
        <f t="shared" si="992"/>
        <v>337681.62</v>
      </c>
      <c r="AOH668" s="93">
        <f t="shared" si="993"/>
        <v>53789.69</v>
      </c>
      <c r="AOI668" s="93">
        <f t="shared" si="994"/>
        <v>54062.46</v>
      </c>
      <c r="AOJ668" s="93">
        <f t="shared" si="995"/>
        <v>56146.38</v>
      </c>
      <c r="AOK668" s="93">
        <f t="shared" si="996"/>
        <v>0</v>
      </c>
      <c r="AOL668" s="93">
        <f t="shared" si="262"/>
        <v>0</v>
      </c>
      <c r="AOM668" s="93">
        <f t="shared" si="262"/>
        <v>0</v>
      </c>
      <c r="AON668" s="93">
        <f t="shared" si="997"/>
        <v>0</v>
      </c>
      <c r="AOO668" s="93">
        <f t="shared" si="263"/>
        <v>0</v>
      </c>
      <c r="AOP668" s="93">
        <f t="shared" si="263"/>
        <v>0</v>
      </c>
      <c r="AOQ668" s="447"/>
      <c r="AOR668" s="447"/>
      <c r="AOS668" s="447"/>
      <c r="AOT668" s="93">
        <f t="shared" si="998"/>
        <v>0</v>
      </c>
      <c r="AOU668" s="93">
        <f t="shared" si="999"/>
        <v>0</v>
      </c>
      <c r="AOV668" s="93">
        <f t="shared" si="1000"/>
        <v>0</v>
      </c>
      <c r="AOW668" s="93">
        <f t="shared" si="1001"/>
        <v>0</v>
      </c>
      <c r="AOX668" s="93">
        <f t="shared" si="1002"/>
        <v>0</v>
      </c>
      <c r="AOY668" s="93">
        <f t="shared" si="1003"/>
        <v>0</v>
      </c>
      <c r="AOZ668" s="93">
        <f t="shared" si="1004"/>
        <v>317212.88</v>
      </c>
      <c r="APA668" s="93">
        <f t="shared" si="1005"/>
        <v>331458.02</v>
      </c>
      <c r="APB668" s="93">
        <f t="shared" si="1006"/>
        <v>346153.95</v>
      </c>
      <c r="APC668" s="93">
        <f t="shared" si="1007"/>
        <v>71620.679999999993</v>
      </c>
      <c r="APD668" s="93">
        <f t="shared" si="1008"/>
        <v>71009.75</v>
      </c>
      <c r="APE668" s="93">
        <f t="shared" si="1009"/>
        <v>73634.02</v>
      </c>
      <c r="APF668" s="93">
        <f t="shared" si="1010"/>
        <v>0</v>
      </c>
      <c r="APG668" s="93">
        <f t="shared" si="264"/>
        <v>0</v>
      </c>
      <c r="APH668" s="93">
        <f t="shared" si="264"/>
        <v>0</v>
      </c>
      <c r="API668" s="93">
        <f t="shared" si="1011"/>
        <v>0</v>
      </c>
      <c r="APJ668" s="93">
        <f t="shared" si="265"/>
        <v>0</v>
      </c>
      <c r="APK668" s="93">
        <f t="shared" si="265"/>
        <v>0</v>
      </c>
      <c r="APL668" s="447"/>
      <c r="APM668" s="447"/>
      <c r="APN668" s="447"/>
      <c r="APO668" s="93">
        <f t="shared" si="1012"/>
        <v>0</v>
      </c>
      <c r="APP668" s="93">
        <f t="shared" si="1013"/>
        <v>0</v>
      </c>
      <c r="APQ668" s="93">
        <f t="shared" si="1014"/>
        <v>0</v>
      </c>
      <c r="APR668" s="93">
        <f t="shared" si="1015"/>
        <v>0</v>
      </c>
      <c r="APS668" s="93">
        <f t="shared" si="1016"/>
        <v>0</v>
      </c>
      <c r="APT668" s="93">
        <f t="shared" si="1017"/>
        <v>0</v>
      </c>
      <c r="APU668" s="93">
        <f t="shared" si="1018"/>
        <v>325868.52</v>
      </c>
      <c r="APV668" s="93">
        <f t="shared" si="1019"/>
        <v>339426.44</v>
      </c>
      <c r="APW668" s="93">
        <f t="shared" si="1020"/>
        <v>353490.42</v>
      </c>
      <c r="APX668" s="93">
        <f t="shared" si="1021"/>
        <v>67890.38</v>
      </c>
      <c r="APY668" s="93">
        <f t="shared" si="1022"/>
        <v>65949.98</v>
      </c>
      <c r="APZ668" s="93">
        <f t="shared" si="1023"/>
        <v>68534.850000000006</v>
      </c>
      <c r="AQA668" s="93">
        <f t="shared" si="1024"/>
        <v>0</v>
      </c>
      <c r="AQB668" s="93">
        <f t="shared" si="266"/>
        <v>0</v>
      </c>
      <c r="AQC668" s="93">
        <f t="shared" si="266"/>
        <v>0</v>
      </c>
      <c r="AQD668" s="93">
        <f t="shared" si="1025"/>
        <v>0</v>
      </c>
      <c r="AQE668" s="93">
        <f t="shared" si="267"/>
        <v>0</v>
      </c>
      <c r="AQF668" s="93">
        <f t="shared" si="267"/>
        <v>0</v>
      </c>
      <c r="AQG668" s="447"/>
      <c r="AQH668" s="447"/>
      <c r="AQI668" s="447"/>
      <c r="AQJ668" s="93">
        <f t="shared" si="1026"/>
        <v>0</v>
      </c>
      <c r="AQK668" s="93">
        <f t="shared" si="1027"/>
        <v>0</v>
      </c>
      <c r="AQL668" s="93">
        <f t="shared" si="1028"/>
        <v>0</v>
      </c>
      <c r="AQM668" s="93">
        <f t="shared" si="1029"/>
        <v>0</v>
      </c>
      <c r="AQN668" s="93">
        <f t="shared" si="1030"/>
        <v>0</v>
      </c>
      <c r="AQO668" s="93">
        <f t="shared" si="1031"/>
        <v>0</v>
      </c>
      <c r="AQP668" s="93">
        <f t="shared" si="1032"/>
        <v>301649.24</v>
      </c>
      <c r="AQQ668" s="93">
        <f t="shared" si="1033"/>
        <v>314577.40000000002</v>
      </c>
      <c r="AQR668" s="93">
        <f t="shared" si="1034"/>
        <v>327957.34999999998</v>
      </c>
      <c r="AQS668" s="93">
        <f t="shared" si="1035"/>
        <v>49666.44</v>
      </c>
      <c r="AQT668" s="93">
        <f t="shared" si="1036"/>
        <v>50724.04</v>
      </c>
      <c r="AQU668" s="93">
        <f t="shared" si="1037"/>
        <v>52718.49</v>
      </c>
      <c r="AQV668" s="93">
        <f t="shared" si="1038"/>
        <v>0</v>
      </c>
      <c r="AQW668" s="93">
        <f t="shared" si="268"/>
        <v>0</v>
      </c>
      <c r="AQX668" s="93">
        <f t="shared" si="268"/>
        <v>0</v>
      </c>
      <c r="AQY668" s="93">
        <f t="shared" si="1039"/>
        <v>0</v>
      </c>
      <c r="AQZ668" s="93">
        <f t="shared" si="269"/>
        <v>0</v>
      </c>
      <c r="ARA668" s="93">
        <f t="shared" si="269"/>
        <v>0</v>
      </c>
      <c r="ARB668" s="447"/>
      <c r="ARC668" s="447"/>
      <c r="ARD668" s="447"/>
      <c r="ARE668" s="93">
        <f t="shared" si="1040"/>
        <v>0</v>
      </c>
      <c r="ARF668" s="93">
        <f t="shared" si="1041"/>
        <v>0</v>
      </c>
      <c r="ARG668" s="93">
        <f t="shared" si="1042"/>
        <v>0</v>
      </c>
      <c r="ARH668" s="93">
        <f t="shared" si="1043"/>
        <v>0</v>
      </c>
      <c r="ARI668" s="93">
        <f t="shared" si="1044"/>
        <v>0</v>
      </c>
      <c r="ARJ668" s="93">
        <f t="shared" si="1045"/>
        <v>0</v>
      </c>
      <c r="ARK668" s="93">
        <f t="shared" si="1046"/>
        <v>308563.90999999997</v>
      </c>
      <c r="ARL668" s="93">
        <f t="shared" si="1047"/>
        <v>318203.08</v>
      </c>
      <c r="ARM668" s="93">
        <f t="shared" si="1048"/>
        <v>328422.69</v>
      </c>
      <c r="ARN668" s="93">
        <f t="shared" si="1049"/>
        <v>47595.94</v>
      </c>
      <c r="ARO668" s="93">
        <f t="shared" si="1050"/>
        <v>47936.63</v>
      </c>
      <c r="ARP668" s="93">
        <f t="shared" si="1051"/>
        <v>49785.279999999999</v>
      </c>
      <c r="ARQ668" s="93">
        <f t="shared" si="1052"/>
        <v>0</v>
      </c>
      <c r="ARR668" s="93">
        <f t="shared" si="270"/>
        <v>0</v>
      </c>
      <c r="ARS668" s="93">
        <f t="shared" si="270"/>
        <v>0</v>
      </c>
      <c r="ART668" s="93">
        <f t="shared" si="1053"/>
        <v>0</v>
      </c>
      <c r="ARU668" s="93">
        <f t="shared" si="271"/>
        <v>0</v>
      </c>
      <c r="ARV668" s="93">
        <f t="shared" si="271"/>
        <v>0</v>
      </c>
      <c r="ARW668" s="447"/>
      <c r="ARX668" s="447"/>
      <c r="ARY668" s="447"/>
      <c r="ARZ668" s="93">
        <f t="shared" si="1054"/>
        <v>0</v>
      </c>
      <c r="ASA668" s="93">
        <f t="shared" si="1055"/>
        <v>0</v>
      </c>
      <c r="ASB668" s="93">
        <f t="shared" si="1056"/>
        <v>0</v>
      </c>
      <c r="ASC668" s="93">
        <f t="shared" si="1057"/>
        <v>0</v>
      </c>
      <c r="ASD668" s="93">
        <f t="shared" si="1058"/>
        <v>0</v>
      </c>
      <c r="ASE668" s="93">
        <f t="shared" si="1059"/>
        <v>0</v>
      </c>
      <c r="ASF668" s="93">
        <f t="shared" si="1060"/>
        <v>308709.39</v>
      </c>
      <c r="ASG668" s="93">
        <f t="shared" si="1061"/>
        <v>319657.77</v>
      </c>
      <c r="ASH668" s="93">
        <f t="shared" si="1062"/>
        <v>331145.2</v>
      </c>
      <c r="ASI668" s="93">
        <f t="shared" si="1063"/>
        <v>56374.6</v>
      </c>
      <c r="ASJ668" s="93">
        <f t="shared" si="1064"/>
        <v>57587.7</v>
      </c>
      <c r="ASK668" s="93">
        <f t="shared" si="1065"/>
        <v>59799.59</v>
      </c>
      <c r="ASL668" s="93">
        <f t="shared" si="1066"/>
        <v>0</v>
      </c>
      <c r="ASM668" s="93">
        <f t="shared" si="272"/>
        <v>0</v>
      </c>
      <c r="ASN668" s="93">
        <f t="shared" si="272"/>
        <v>0</v>
      </c>
      <c r="ASO668" s="93">
        <f t="shared" si="1067"/>
        <v>0</v>
      </c>
      <c r="ASP668" s="93">
        <f t="shared" si="273"/>
        <v>0</v>
      </c>
      <c r="ASQ668" s="93">
        <f t="shared" si="273"/>
        <v>0</v>
      </c>
      <c r="ASR668" s="447"/>
      <c r="ASS668" s="447"/>
      <c r="AST668" s="447"/>
      <c r="ASU668" s="93">
        <f t="shared" si="1068"/>
        <v>0</v>
      </c>
      <c r="ASV668" s="93">
        <f t="shared" si="1069"/>
        <v>0</v>
      </c>
      <c r="ASW668" s="93">
        <f t="shared" si="1070"/>
        <v>0</v>
      </c>
      <c r="ASX668" s="93">
        <f t="shared" si="1071"/>
        <v>0</v>
      </c>
      <c r="ASY668" s="93">
        <f t="shared" si="1072"/>
        <v>0</v>
      </c>
      <c r="ASZ668" s="93">
        <f t="shared" si="1073"/>
        <v>0</v>
      </c>
      <c r="ATA668" s="93">
        <f t="shared" si="1074"/>
        <v>306950.11</v>
      </c>
      <c r="ATB668" s="93">
        <f t="shared" si="1075"/>
        <v>318740.55</v>
      </c>
      <c r="ATC668" s="93">
        <f t="shared" si="1076"/>
        <v>331038.53999999998</v>
      </c>
      <c r="ATD668" s="93">
        <f t="shared" si="1077"/>
        <v>50013.32</v>
      </c>
      <c r="ATE668" s="93">
        <f t="shared" si="1078"/>
        <v>50140.05</v>
      </c>
      <c r="ATF668" s="93">
        <f t="shared" si="1079"/>
        <v>52063.24</v>
      </c>
      <c r="ATG668" s="93">
        <f t="shared" si="1080"/>
        <v>0</v>
      </c>
      <c r="ATH668" s="93">
        <f t="shared" si="274"/>
        <v>0</v>
      </c>
      <c r="ATI668" s="93">
        <f t="shared" si="274"/>
        <v>0</v>
      </c>
      <c r="ATJ668" s="93">
        <f t="shared" si="1081"/>
        <v>0</v>
      </c>
      <c r="ATK668" s="93">
        <f t="shared" si="275"/>
        <v>0</v>
      </c>
      <c r="ATL668" s="93">
        <f t="shared" si="275"/>
        <v>0</v>
      </c>
      <c r="ATM668" s="447"/>
      <c r="ATN668" s="447"/>
      <c r="ATO668" s="447"/>
      <c r="ATP668" s="93">
        <f t="shared" si="1082"/>
        <v>0</v>
      </c>
      <c r="ATQ668" s="93">
        <f t="shared" si="1083"/>
        <v>0</v>
      </c>
      <c r="ATR668" s="93">
        <f t="shared" si="1084"/>
        <v>0</v>
      </c>
      <c r="ATS668" s="93">
        <f t="shared" si="1085"/>
        <v>0</v>
      </c>
      <c r="ATT668" s="93">
        <f t="shared" si="1086"/>
        <v>0</v>
      </c>
      <c r="ATU668" s="93">
        <f t="shared" si="1087"/>
        <v>0</v>
      </c>
      <c r="ATV668" s="93">
        <f t="shared" si="1088"/>
        <v>317681.36</v>
      </c>
      <c r="ATW668" s="93">
        <f t="shared" si="1089"/>
        <v>330039.83</v>
      </c>
      <c r="ATX668" s="93">
        <f t="shared" si="1090"/>
        <v>342920.65</v>
      </c>
      <c r="ATY668" s="93">
        <f t="shared" si="1091"/>
        <v>54672.74</v>
      </c>
      <c r="ATZ668" s="93">
        <f t="shared" si="1092"/>
        <v>56178.76</v>
      </c>
      <c r="AUA668" s="93">
        <f t="shared" si="1093"/>
        <v>58426.2</v>
      </c>
      <c r="AUB668" s="93">
        <f t="shared" si="1094"/>
        <v>0</v>
      </c>
      <c r="AUC668" s="93">
        <f t="shared" si="276"/>
        <v>0</v>
      </c>
      <c r="AUD668" s="93">
        <f t="shared" si="276"/>
        <v>0</v>
      </c>
      <c r="AUE668" s="93">
        <f t="shared" si="1095"/>
        <v>0</v>
      </c>
      <c r="AUF668" s="93">
        <f t="shared" si="277"/>
        <v>0</v>
      </c>
      <c r="AUG668" s="93">
        <f t="shared" si="277"/>
        <v>0</v>
      </c>
      <c r="AUH668" s="447"/>
      <c r="AUI668" s="447"/>
      <c r="AUJ668" s="447"/>
      <c r="AUK668" s="93">
        <f t="shared" si="1096"/>
        <v>0</v>
      </c>
      <c r="AUL668" s="93">
        <f t="shared" si="1097"/>
        <v>0</v>
      </c>
      <c r="AUM668" s="93">
        <f t="shared" si="1098"/>
        <v>0</v>
      </c>
      <c r="AUN668" s="93">
        <f t="shared" si="1099"/>
        <v>0</v>
      </c>
      <c r="AUO668" s="93">
        <f t="shared" si="1100"/>
        <v>0</v>
      </c>
      <c r="AUP668" s="93">
        <f t="shared" si="1101"/>
        <v>0</v>
      </c>
      <c r="AUQ668" s="93">
        <f t="shared" si="1102"/>
        <v>311505.21999999997</v>
      </c>
      <c r="AUR668" s="93">
        <f t="shared" si="1103"/>
        <v>323730.68</v>
      </c>
      <c r="AUS668" s="93">
        <f t="shared" si="1104"/>
        <v>336449.43</v>
      </c>
      <c r="AUT668" s="93">
        <f t="shared" si="1105"/>
        <v>59126.74</v>
      </c>
      <c r="AUU668" s="93">
        <f t="shared" si="1106"/>
        <v>60337.77</v>
      </c>
      <c r="AUV668" s="93">
        <f t="shared" si="1107"/>
        <v>62638.67</v>
      </c>
      <c r="AUW668" s="93">
        <f t="shared" si="1108"/>
        <v>0</v>
      </c>
      <c r="AUX668" s="93">
        <f t="shared" si="278"/>
        <v>0</v>
      </c>
      <c r="AUY668" s="93">
        <f t="shared" si="278"/>
        <v>0</v>
      </c>
      <c r="AUZ668" s="93">
        <f t="shared" si="1109"/>
        <v>0</v>
      </c>
      <c r="AVA668" s="93">
        <f t="shared" si="279"/>
        <v>0</v>
      </c>
      <c r="AVB668" s="93">
        <f t="shared" si="279"/>
        <v>0</v>
      </c>
      <c r="AVC668" s="127">
        <f t="shared" si="1110"/>
        <v>0</v>
      </c>
      <c r="AVD668" s="127">
        <f t="shared" si="280"/>
        <v>0</v>
      </c>
      <c r="AVE668" s="127">
        <f t="shared" si="280"/>
        <v>0</v>
      </c>
      <c r="AVF668" s="93">
        <f t="shared" si="280"/>
        <v>0</v>
      </c>
      <c r="AVG668" s="93">
        <f t="shared" si="280"/>
        <v>0</v>
      </c>
      <c r="AVH668" s="93">
        <f t="shared" si="280"/>
        <v>0</v>
      </c>
      <c r="AVI668" s="93">
        <f t="shared" si="280"/>
        <v>0</v>
      </c>
      <c r="AVJ668" s="93">
        <f t="shared" si="280"/>
        <v>0</v>
      </c>
      <c r="AVK668" s="93">
        <f t="shared" si="280"/>
        <v>0</v>
      </c>
      <c r="AVL668" s="93"/>
      <c r="AVM668" s="93"/>
      <c r="AVN668" s="93"/>
      <c r="AVO668" s="93"/>
      <c r="AVP668" s="93"/>
      <c r="AVQ668" s="93"/>
      <c r="AVR668" s="93">
        <f t="shared" si="281"/>
        <v>0</v>
      </c>
      <c r="AVS668" s="93">
        <f t="shared" si="281"/>
        <v>0</v>
      </c>
      <c r="AVT668" s="93">
        <f t="shared" si="281"/>
        <v>0</v>
      </c>
      <c r="AVU668" s="93">
        <f t="shared" si="281"/>
        <v>0</v>
      </c>
      <c r="AVV668" s="93">
        <f t="shared" si="281"/>
        <v>0</v>
      </c>
      <c r="AVW668" s="93">
        <f t="shared" si="281"/>
        <v>0</v>
      </c>
    </row>
    <row r="669" spans="1:1271" ht="87.75" customHeight="1">
      <c r="A669" s="94" t="s">
        <v>427</v>
      </c>
      <c r="B669" s="94" t="s">
        <v>439</v>
      </c>
      <c r="C669" s="5"/>
      <c r="D669" s="414"/>
      <c r="E669" s="287"/>
      <c r="F669" s="101">
        <f t="shared" si="1111"/>
        <v>252606</v>
      </c>
      <c r="G669" s="101">
        <f t="shared" si="1111"/>
        <v>263214</v>
      </c>
      <c r="H669" s="101">
        <f t="shared" si="1111"/>
        <v>274340</v>
      </c>
      <c r="I669" s="93">
        <f t="shared" si="283"/>
        <v>110464.07</v>
      </c>
      <c r="J669" s="93">
        <f t="shared" si="283"/>
        <v>113037.07</v>
      </c>
      <c r="K669" s="93">
        <f t="shared" si="283"/>
        <v>115526.07</v>
      </c>
      <c r="L669" s="447"/>
      <c r="M669" s="447"/>
      <c r="N669" s="447"/>
      <c r="O669" s="93">
        <f t="shared" si="284"/>
        <v>0</v>
      </c>
      <c r="P669" s="93">
        <f t="shared" si="285"/>
        <v>0</v>
      </c>
      <c r="Q669" s="93">
        <f t="shared" si="286"/>
        <v>0</v>
      </c>
      <c r="R669" s="93">
        <f t="shared" si="287"/>
        <v>0</v>
      </c>
      <c r="S669" s="93">
        <f t="shared" si="288"/>
        <v>0</v>
      </c>
      <c r="T669" s="93">
        <f t="shared" si="289"/>
        <v>0</v>
      </c>
      <c r="U669" s="93">
        <f t="shared" si="290"/>
        <v>249607.05</v>
      </c>
      <c r="V669" s="93">
        <f t="shared" si="291"/>
        <v>260248.79</v>
      </c>
      <c r="W669" s="93">
        <f t="shared" si="292"/>
        <v>271268.12</v>
      </c>
      <c r="X669" s="93">
        <f t="shared" si="293"/>
        <v>52550.41</v>
      </c>
      <c r="Y669" s="93">
        <f t="shared" si="294"/>
        <v>50564.79</v>
      </c>
      <c r="Z669" s="93">
        <f t="shared" si="295"/>
        <v>52372.74</v>
      </c>
      <c r="AA669" s="93">
        <f t="shared" si="296"/>
        <v>0</v>
      </c>
      <c r="AB669" s="93">
        <f t="shared" si="162"/>
        <v>0</v>
      </c>
      <c r="AC669" s="93">
        <f t="shared" si="162"/>
        <v>0</v>
      </c>
      <c r="AD669" s="93">
        <f t="shared" si="297"/>
        <v>0</v>
      </c>
      <c r="AE669" s="93">
        <f t="shared" si="163"/>
        <v>0</v>
      </c>
      <c r="AF669" s="93">
        <f t="shared" si="163"/>
        <v>0</v>
      </c>
      <c r="AG669" s="447"/>
      <c r="AH669" s="447"/>
      <c r="AI669" s="447"/>
      <c r="AJ669" s="93">
        <f t="shared" si="298"/>
        <v>0</v>
      </c>
      <c r="AK669" s="93">
        <f t="shared" si="299"/>
        <v>0</v>
      </c>
      <c r="AL669" s="93">
        <f t="shared" si="300"/>
        <v>0</v>
      </c>
      <c r="AM669" s="93">
        <f t="shared" si="301"/>
        <v>0</v>
      </c>
      <c r="AN669" s="93">
        <f t="shared" si="302"/>
        <v>0</v>
      </c>
      <c r="AO669" s="93">
        <f t="shared" si="303"/>
        <v>0</v>
      </c>
      <c r="AP669" s="93">
        <f t="shared" si="304"/>
        <v>233832.9</v>
      </c>
      <c r="AQ669" s="93">
        <f t="shared" si="305"/>
        <v>243634.83</v>
      </c>
      <c r="AR669" s="93">
        <f t="shared" si="306"/>
        <v>253787.8</v>
      </c>
      <c r="AS669" s="93">
        <f t="shared" si="307"/>
        <v>47046.59</v>
      </c>
      <c r="AT669" s="93">
        <f t="shared" si="308"/>
        <v>44902.29</v>
      </c>
      <c r="AU669" s="93">
        <f t="shared" si="309"/>
        <v>46604.69</v>
      </c>
      <c r="AV669" s="93">
        <f t="shared" si="310"/>
        <v>0</v>
      </c>
      <c r="AW669" s="93">
        <f t="shared" si="164"/>
        <v>0</v>
      </c>
      <c r="AX669" s="93">
        <f t="shared" si="164"/>
        <v>0</v>
      </c>
      <c r="AY669" s="93">
        <f t="shared" si="311"/>
        <v>0</v>
      </c>
      <c r="AZ669" s="93">
        <f t="shared" si="165"/>
        <v>0</v>
      </c>
      <c r="BA669" s="93">
        <f t="shared" si="165"/>
        <v>0</v>
      </c>
      <c r="BB669" s="447"/>
      <c r="BC669" s="447"/>
      <c r="BD669" s="447"/>
      <c r="BE669" s="93">
        <f t="shared" si="312"/>
        <v>0</v>
      </c>
      <c r="BF669" s="93">
        <f t="shared" si="313"/>
        <v>0</v>
      </c>
      <c r="BG669" s="93">
        <f t="shared" si="314"/>
        <v>0</v>
      </c>
      <c r="BH669" s="93">
        <f t="shared" si="315"/>
        <v>0</v>
      </c>
      <c r="BI669" s="93">
        <f t="shared" si="316"/>
        <v>0</v>
      </c>
      <c r="BJ669" s="93">
        <f t="shared" si="317"/>
        <v>0</v>
      </c>
      <c r="BK669" s="93">
        <f t="shared" si="318"/>
        <v>249896.11</v>
      </c>
      <c r="BL669" s="93">
        <f t="shared" si="319"/>
        <v>261518.23</v>
      </c>
      <c r="BM669" s="93">
        <f t="shared" si="320"/>
        <v>273477.68</v>
      </c>
      <c r="BN669" s="93">
        <f t="shared" si="321"/>
        <v>45882.99</v>
      </c>
      <c r="BO669" s="93">
        <f t="shared" si="322"/>
        <v>44883.79</v>
      </c>
      <c r="BP669" s="93">
        <f t="shared" si="323"/>
        <v>46656.43</v>
      </c>
      <c r="BQ669" s="93">
        <f t="shared" si="324"/>
        <v>0</v>
      </c>
      <c r="BR669" s="93">
        <f t="shared" si="166"/>
        <v>0</v>
      </c>
      <c r="BS669" s="93">
        <f t="shared" si="166"/>
        <v>0</v>
      </c>
      <c r="BT669" s="93">
        <f t="shared" si="325"/>
        <v>0</v>
      </c>
      <c r="BU669" s="93">
        <f t="shared" si="167"/>
        <v>0</v>
      </c>
      <c r="BV669" s="93">
        <f t="shared" si="167"/>
        <v>0</v>
      </c>
      <c r="BW669" s="447"/>
      <c r="BX669" s="447"/>
      <c r="BY669" s="447"/>
      <c r="BZ669" s="93">
        <f t="shared" si="326"/>
        <v>0</v>
      </c>
      <c r="CA669" s="93">
        <f t="shared" si="327"/>
        <v>0</v>
      </c>
      <c r="CB669" s="93">
        <f t="shared" si="328"/>
        <v>0</v>
      </c>
      <c r="CC669" s="93">
        <f t="shared" si="329"/>
        <v>0</v>
      </c>
      <c r="CD669" s="93">
        <f t="shared" si="330"/>
        <v>0</v>
      </c>
      <c r="CE669" s="93">
        <f t="shared" si="331"/>
        <v>0</v>
      </c>
      <c r="CF669" s="93">
        <f t="shared" si="332"/>
        <v>239662.49</v>
      </c>
      <c r="CG669" s="93">
        <f t="shared" si="333"/>
        <v>253155.64</v>
      </c>
      <c r="CH669" s="93">
        <f t="shared" si="334"/>
        <v>266867.76</v>
      </c>
      <c r="CI669" s="93">
        <f t="shared" si="335"/>
        <v>56468.61</v>
      </c>
      <c r="CJ669" s="93">
        <f t="shared" si="336"/>
        <v>56317.33</v>
      </c>
      <c r="CK669" s="93">
        <f t="shared" si="337"/>
        <v>58075.29</v>
      </c>
      <c r="CL669" s="93">
        <f t="shared" si="338"/>
        <v>0</v>
      </c>
      <c r="CM669" s="93">
        <f t="shared" si="168"/>
        <v>0</v>
      </c>
      <c r="CN669" s="93">
        <f t="shared" si="168"/>
        <v>0</v>
      </c>
      <c r="CO669" s="93">
        <f t="shared" si="339"/>
        <v>0</v>
      </c>
      <c r="CP669" s="93">
        <f t="shared" si="169"/>
        <v>0</v>
      </c>
      <c r="CQ669" s="93">
        <f t="shared" si="169"/>
        <v>0</v>
      </c>
      <c r="CR669" s="447"/>
      <c r="CS669" s="447"/>
      <c r="CT669" s="447"/>
      <c r="CU669" s="93">
        <f t="shared" si="340"/>
        <v>0</v>
      </c>
      <c r="CV669" s="93">
        <f t="shared" si="341"/>
        <v>0</v>
      </c>
      <c r="CW669" s="93">
        <f t="shared" si="342"/>
        <v>0</v>
      </c>
      <c r="CX669" s="93">
        <f t="shared" si="343"/>
        <v>0</v>
      </c>
      <c r="CY669" s="93">
        <f t="shared" si="344"/>
        <v>0</v>
      </c>
      <c r="CZ669" s="93">
        <f t="shared" si="345"/>
        <v>0</v>
      </c>
      <c r="DA669" s="93">
        <f t="shared" si="346"/>
        <v>246268.03</v>
      </c>
      <c r="DB669" s="93">
        <f t="shared" si="347"/>
        <v>255288.31</v>
      </c>
      <c r="DC669" s="93">
        <f t="shared" si="348"/>
        <v>264723.63</v>
      </c>
      <c r="DD669" s="93">
        <f t="shared" si="349"/>
        <v>59871.31</v>
      </c>
      <c r="DE669" s="93">
        <f t="shared" si="350"/>
        <v>59995.01</v>
      </c>
      <c r="DF669" s="93">
        <f t="shared" si="351"/>
        <v>62273.48</v>
      </c>
      <c r="DG669" s="93">
        <f t="shared" si="352"/>
        <v>0</v>
      </c>
      <c r="DH669" s="93">
        <f t="shared" si="170"/>
        <v>0</v>
      </c>
      <c r="DI669" s="93">
        <f t="shared" si="170"/>
        <v>0</v>
      </c>
      <c r="DJ669" s="93">
        <f t="shared" si="353"/>
        <v>0</v>
      </c>
      <c r="DK669" s="93">
        <f t="shared" si="171"/>
        <v>0</v>
      </c>
      <c r="DL669" s="93">
        <f t="shared" si="171"/>
        <v>0</v>
      </c>
      <c r="DM669" s="447"/>
      <c r="DN669" s="447"/>
      <c r="DO669" s="447"/>
      <c r="DP669" s="93">
        <f t="shared" si="354"/>
        <v>0</v>
      </c>
      <c r="DQ669" s="93">
        <f t="shared" si="355"/>
        <v>0</v>
      </c>
      <c r="DR669" s="93">
        <f t="shared" si="356"/>
        <v>0</v>
      </c>
      <c r="DS669" s="93">
        <f t="shared" si="357"/>
        <v>0</v>
      </c>
      <c r="DT669" s="93">
        <f t="shared" si="358"/>
        <v>0</v>
      </c>
      <c r="DU669" s="93">
        <f t="shared" si="359"/>
        <v>0</v>
      </c>
      <c r="DV669" s="93">
        <f t="shared" si="360"/>
        <v>249757.31</v>
      </c>
      <c r="DW669" s="93">
        <f t="shared" si="361"/>
        <v>260476.5</v>
      </c>
      <c r="DX669" s="93">
        <f t="shared" si="362"/>
        <v>271562.89</v>
      </c>
      <c r="DY669" s="93">
        <f t="shared" si="363"/>
        <v>62656.31</v>
      </c>
      <c r="DZ669" s="93">
        <f t="shared" si="364"/>
        <v>59922.83</v>
      </c>
      <c r="EA669" s="93">
        <f t="shared" si="365"/>
        <v>62386.74</v>
      </c>
      <c r="EB669" s="93">
        <f t="shared" si="366"/>
        <v>0</v>
      </c>
      <c r="EC669" s="93">
        <f t="shared" si="172"/>
        <v>0</v>
      </c>
      <c r="ED669" s="93">
        <f t="shared" si="172"/>
        <v>0</v>
      </c>
      <c r="EE669" s="93">
        <f t="shared" si="367"/>
        <v>0</v>
      </c>
      <c r="EF669" s="93">
        <f t="shared" si="173"/>
        <v>0</v>
      </c>
      <c r="EG669" s="93">
        <f t="shared" si="173"/>
        <v>0</v>
      </c>
      <c r="EH669" s="95"/>
      <c r="EI669" s="95"/>
      <c r="EJ669" s="95"/>
      <c r="EK669" s="93">
        <f t="shared" si="368"/>
        <v>0</v>
      </c>
      <c r="EL669" s="93">
        <f t="shared" si="369"/>
        <v>0</v>
      </c>
      <c r="EM669" s="93">
        <f t="shared" si="370"/>
        <v>0</v>
      </c>
      <c r="EN669" s="93">
        <f t="shared" si="371"/>
        <v>0</v>
      </c>
      <c r="EO669" s="93">
        <f t="shared" si="372"/>
        <v>0</v>
      </c>
      <c r="EP669" s="93">
        <f t="shared" si="373"/>
        <v>0</v>
      </c>
      <c r="EQ669" s="93">
        <f t="shared" si="374"/>
        <v>0</v>
      </c>
      <c r="ER669" s="93">
        <f t="shared" si="375"/>
        <v>0</v>
      </c>
      <c r="ES669" s="93">
        <f t="shared" si="376"/>
        <v>0</v>
      </c>
      <c r="ET669" s="93">
        <f t="shared" si="377"/>
        <v>0</v>
      </c>
      <c r="EU669" s="93">
        <f t="shared" si="378"/>
        <v>0</v>
      </c>
      <c r="EV669" s="93">
        <f t="shared" si="379"/>
        <v>0</v>
      </c>
      <c r="EW669" s="93">
        <f t="shared" si="380"/>
        <v>0</v>
      </c>
      <c r="EX669" s="93">
        <f t="shared" si="174"/>
        <v>0</v>
      </c>
      <c r="EY669" s="93">
        <f t="shared" si="174"/>
        <v>0</v>
      </c>
      <c r="EZ669" s="93">
        <f t="shared" si="381"/>
        <v>0</v>
      </c>
      <c r="FA669" s="93">
        <f t="shared" si="175"/>
        <v>0</v>
      </c>
      <c r="FB669" s="93">
        <f t="shared" si="175"/>
        <v>0</v>
      </c>
      <c r="FC669" s="447"/>
      <c r="FD669" s="447"/>
      <c r="FE669" s="447"/>
      <c r="FF669" s="93">
        <f t="shared" si="382"/>
        <v>0</v>
      </c>
      <c r="FG669" s="93">
        <f t="shared" si="383"/>
        <v>0</v>
      </c>
      <c r="FH669" s="93">
        <f t="shared" si="384"/>
        <v>0</v>
      </c>
      <c r="FI669" s="93">
        <f t="shared" si="385"/>
        <v>0</v>
      </c>
      <c r="FJ669" s="93">
        <f t="shared" si="386"/>
        <v>0</v>
      </c>
      <c r="FK669" s="93">
        <f t="shared" si="387"/>
        <v>0</v>
      </c>
      <c r="FL669" s="93">
        <f t="shared" si="388"/>
        <v>228269.95</v>
      </c>
      <c r="FM669" s="93">
        <f t="shared" si="389"/>
        <v>237062.18</v>
      </c>
      <c r="FN669" s="93">
        <f t="shared" si="390"/>
        <v>246220.91</v>
      </c>
      <c r="FO669" s="93">
        <f t="shared" si="391"/>
        <v>51028.4</v>
      </c>
      <c r="FP669" s="93">
        <f t="shared" si="392"/>
        <v>49997.45</v>
      </c>
      <c r="FQ669" s="93">
        <f t="shared" si="393"/>
        <v>51902.28</v>
      </c>
      <c r="FR669" s="93">
        <f t="shared" si="394"/>
        <v>0</v>
      </c>
      <c r="FS669" s="93">
        <f t="shared" si="176"/>
        <v>0</v>
      </c>
      <c r="FT669" s="93">
        <f t="shared" si="176"/>
        <v>0</v>
      </c>
      <c r="FU669" s="93">
        <f t="shared" si="395"/>
        <v>0</v>
      </c>
      <c r="FV669" s="93">
        <f t="shared" si="177"/>
        <v>0</v>
      </c>
      <c r="FW669" s="93">
        <f t="shared" si="177"/>
        <v>0</v>
      </c>
      <c r="FX669" s="95"/>
      <c r="FY669" s="95"/>
      <c r="FZ669" s="95"/>
      <c r="GA669" s="93">
        <f t="shared" si="396"/>
        <v>0</v>
      </c>
      <c r="GB669" s="93">
        <f t="shared" si="397"/>
        <v>0</v>
      </c>
      <c r="GC669" s="93">
        <f t="shared" si="398"/>
        <v>0</v>
      </c>
      <c r="GD669" s="93">
        <f t="shared" si="399"/>
        <v>0</v>
      </c>
      <c r="GE669" s="93">
        <f t="shared" si="400"/>
        <v>0</v>
      </c>
      <c r="GF669" s="93">
        <f t="shared" si="401"/>
        <v>0</v>
      </c>
      <c r="GG669" s="93">
        <f t="shared" si="402"/>
        <v>0</v>
      </c>
      <c r="GH669" s="93">
        <f t="shared" si="403"/>
        <v>0</v>
      </c>
      <c r="GI669" s="93">
        <f t="shared" si="404"/>
        <v>0</v>
      </c>
      <c r="GJ669" s="93">
        <f t="shared" si="405"/>
        <v>0</v>
      </c>
      <c r="GK669" s="93">
        <f t="shared" si="406"/>
        <v>0</v>
      </c>
      <c r="GL669" s="93">
        <f t="shared" si="407"/>
        <v>0</v>
      </c>
      <c r="GM669" s="93">
        <f t="shared" si="408"/>
        <v>0</v>
      </c>
      <c r="GN669" s="93">
        <f t="shared" si="178"/>
        <v>0</v>
      </c>
      <c r="GO669" s="93">
        <f t="shared" si="178"/>
        <v>0</v>
      </c>
      <c r="GP669" s="93">
        <f t="shared" si="409"/>
        <v>0</v>
      </c>
      <c r="GQ669" s="93">
        <f t="shared" si="179"/>
        <v>0</v>
      </c>
      <c r="GR669" s="93">
        <f t="shared" si="179"/>
        <v>0</v>
      </c>
      <c r="GS669" s="447"/>
      <c r="GT669" s="447"/>
      <c r="GU669" s="447"/>
      <c r="GV669" s="93">
        <f t="shared" si="410"/>
        <v>0</v>
      </c>
      <c r="GW669" s="93">
        <f t="shared" si="411"/>
        <v>0</v>
      </c>
      <c r="GX669" s="93">
        <f t="shared" si="412"/>
        <v>0</v>
      </c>
      <c r="GY669" s="93">
        <f t="shared" si="413"/>
        <v>0</v>
      </c>
      <c r="GZ669" s="93">
        <f t="shared" si="414"/>
        <v>0</v>
      </c>
      <c r="HA669" s="93">
        <f t="shared" si="415"/>
        <v>0</v>
      </c>
      <c r="HB669" s="93">
        <f t="shared" si="416"/>
        <v>244879.62</v>
      </c>
      <c r="HC669" s="93">
        <f t="shared" si="417"/>
        <v>253216.76</v>
      </c>
      <c r="HD669" s="93">
        <f t="shared" si="418"/>
        <v>261998.78</v>
      </c>
      <c r="HE669" s="93">
        <f t="shared" si="419"/>
        <v>52855.91</v>
      </c>
      <c r="HF669" s="93">
        <f t="shared" si="420"/>
        <v>51606.01</v>
      </c>
      <c r="HG669" s="93">
        <f t="shared" si="421"/>
        <v>53656.95</v>
      </c>
      <c r="HH669" s="93">
        <f t="shared" si="422"/>
        <v>0</v>
      </c>
      <c r="HI669" s="93">
        <f t="shared" si="180"/>
        <v>0</v>
      </c>
      <c r="HJ669" s="93">
        <f t="shared" si="180"/>
        <v>0</v>
      </c>
      <c r="HK669" s="93">
        <f t="shared" si="423"/>
        <v>0</v>
      </c>
      <c r="HL669" s="93">
        <f t="shared" si="181"/>
        <v>0</v>
      </c>
      <c r="HM669" s="93">
        <f t="shared" si="181"/>
        <v>0</v>
      </c>
      <c r="HN669" s="447"/>
      <c r="HO669" s="447"/>
      <c r="HP669" s="447"/>
      <c r="HQ669" s="93">
        <f t="shared" si="424"/>
        <v>0</v>
      </c>
      <c r="HR669" s="93">
        <f t="shared" si="425"/>
        <v>0</v>
      </c>
      <c r="HS669" s="93">
        <f t="shared" si="426"/>
        <v>0</v>
      </c>
      <c r="HT669" s="93">
        <f t="shared" si="427"/>
        <v>0</v>
      </c>
      <c r="HU669" s="93">
        <f t="shared" si="428"/>
        <v>0</v>
      </c>
      <c r="HV669" s="93">
        <f t="shared" si="429"/>
        <v>0</v>
      </c>
      <c r="HW669" s="93">
        <f t="shared" si="430"/>
        <v>233468.98</v>
      </c>
      <c r="HX669" s="93">
        <f t="shared" si="431"/>
        <v>244253.16</v>
      </c>
      <c r="HY669" s="93">
        <f t="shared" si="432"/>
        <v>255350.49</v>
      </c>
      <c r="HZ669" s="93">
        <f t="shared" si="433"/>
        <v>61391.46</v>
      </c>
      <c r="IA669" s="93">
        <f t="shared" si="434"/>
        <v>60277.33</v>
      </c>
      <c r="IB669" s="93">
        <f t="shared" si="435"/>
        <v>62414.71</v>
      </c>
      <c r="IC669" s="93">
        <f t="shared" si="436"/>
        <v>0</v>
      </c>
      <c r="ID669" s="93">
        <f t="shared" si="182"/>
        <v>0</v>
      </c>
      <c r="IE669" s="93">
        <f t="shared" si="182"/>
        <v>0</v>
      </c>
      <c r="IF669" s="93">
        <f t="shared" si="437"/>
        <v>0</v>
      </c>
      <c r="IG669" s="93">
        <f t="shared" si="183"/>
        <v>0</v>
      </c>
      <c r="IH669" s="93">
        <f t="shared" si="183"/>
        <v>0</v>
      </c>
      <c r="II669" s="447"/>
      <c r="IJ669" s="447"/>
      <c r="IK669" s="447"/>
      <c r="IL669" s="93">
        <f t="shared" si="438"/>
        <v>0</v>
      </c>
      <c r="IM669" s="93">
        <f t="shared" si="439"/>
        <v>0</v>
      </c>
      <c r="IN669" s="93">
        <f t="shared" si="440"/>
        <v>0</v>
      </c>
      <c r="IO669" s="93">
        <f t="shared" si="441"/>
        <v>0</v>
      </c>
      <c r="IP669" s="93">
        <f t="shared" si="442"/>
        <v>0</v>
      </c>
      <c r="IQ669" s="93">
        <f t="shared" si="443"/>
        <v>0</v>
      </c>
      <c r="IR669" s="93">
        <f t="shared" si="444"/>
        <v>246400.42</v>
      </c>
      <c r="IS669" s="93">
        <f t="shared" si="445"/>
        <v>256553.75</v>
      </c>
      <c r="IT669" s="93">
        <f t="shared" si="446"/>
        <v>267086.03999999998</v>
      </c>
      <c r="IU669" s="93">
        <f t="shared" si="447"/>
        <v>55827.99</v>
      </c>
      <c r="IV669" s="93">
        <f t="shared" si="448"/>
        <v>56232.25</v>
      </c>
      <c r="IW669" s="93">
        <f t="shared" si="449"/>
        <v>58339.67</v>
      </c>
      <c r="IX669" s="93">
        <f t="shared" si="450"/>
        <v>0</v>
      </c>
      <c r="IY669" s="93">
        <f t="shared" si="184"/>
        <v>0</v>
      </c>
      <c r="IZ669" s="93">
        <f t="shared" si="184"/>
        <v>0</v>
      </c>
      <c r="JA669" s="93">
        <f t="shared" si="451"/>
        <v>0</v>
      </c>
      <c r="JB669" s="93">
        <f t="shared" si="185"/>
        <v>0</v>
      </c>
      <c r="JC669" s="93">
        <f t="shared" si="185"/>
        <v>0</v>
      </c>
      <c r="JD669" s="447"/>
      <c r="JE669" s="447"/>
      <c r="JF669" s="447"/>
      <c r="JG669" s="93">
        <f t="shared" si="452"/>
        <v>0</v>
      </c>
      <c r="JH669" s="93">
        <f t="shared" si="453"/>
        <v>0</v>
      </c>
      <c r="JI669" s="93">
        <f t="shared" si="454"/>
        <v>0</v>
      </c>
      <c r="JJ669" s="93">
        <f t="shared" si="455"/>
        <v>0</v>
      </c>
      <c r="JK669" s="93">
        <f t="shared" si="456"/>
        <v>0</v>
      </c>
      <c r="JL669" s="93">
        <f t="shared" si="457"/>
        <v>0</v>
      </c>
      <c r="JM669" s="93">
        <f t="shared" si="458"/>
        <v>201324.73</v>
      </c>
      <c r="JN669" s="93">
        <f t="shared" si="459"/>
        <v>209059.34</v>
      </c>
      <c r="JO669" s="93">
        <f t="shared" si="460"/>
        <v>217123.37</v>
      </c>
      <c r="JP669" s="93">
        <f t="shared" si="461"/>
        <v>74972.95</v>
      </c>
      <c r="JQ669" s="93">
        <f t="shared" si="462"/>
        <v>75400.97</v>
      </c>
      <c r="JR669" s="93">
        <f t="shared" si="463"/>
        <v>78145.27</v>
      </c>
      <c r="JS669" s="93">
        <f t="shared" si="464"/>
        <v>0</v>
      </c>
      <c r="JT669" s="93">
        <f t="shared" si="186"/>
        <v>0</v>
      </c>
      <c r="JU669" s="93">
        <f t="shared" si="186"/>
        <v>0</v>
      </c>
      <c r="JV669" s="93">
        <f t="shared" si="465"/>
        <v>0</v>
      </c>
      <c r="JW669" s="93">
        <f t="shared" si="187"/>
        <v>0</v>
      </c>
      <c r="JX669" s="93">
        <f t="shared" si="187"/>
        <v>0</v>
      </c>
      <c r="JY669" s="447"/>
      <c r="JZ669" s="447"/>
      <c r="KA669" s="447"/>
      <c r="KB669" s="93">
        <f t="shared" si="466"/>
        <v>0</v>
      </c>
      <c r="KC669" s="93">
        <f t="shared" si="467"/>
        <v>0</v>
      </c>
      <c r="KD669" s="93">
        <f t="shared" si="468"/>
        <v>0</v>
      </c>
      <c r="KE669" s="93">
        <f t="shared" si="469"/>
        <v>0</v>
      </c>
      <c r="KF669" s="93">
        <f t="shared" si="470"/>
        <v>0</v>
      </c>
      <c r="KG669" s="93">
        <f t="shared" si="471"/>
        <v>0</v>
      </c>
      <c r="KH669" s="93">
        <f t="shared" si="472"/>
        <v>251613.3</v>
      </c>
      <c r="KI669" s="93">
        <f t="shared" si="473"/>
        <v>265023.06</v>
      </c>
      <c r="KJ669" s="93">
        <f t="shared" si="474"/>
        <v>278705.71000000002</v>
      </c>
      <c r="KK669" s="93">
        <f t="shared" si="475"/>
        <v>60058.400000000001</v>
      </c>
      <c r="KL669" s="93">
        <f t="shared" si="476"/>
        <v>59998.94</v>
      </c>
      <c r="KM669" s="93">
        <f t="shared" si="477"/>
        <v>62213.599999999999</v>
      </c>
      <c r="KN669" s="93">
        <f t="shared" si="478"/>
        <v>0</v>
      </c>
      <c r="KO669" s="93">
        <f t="shared" si="188"/>
        <v>0</v>
      </c>
      <c r="KP669" s="93">
        <f t="shared" si="188"/>
        <v>0</v>
      </c>
      <c r="KQ669" s="93">
        <f t="shared" si="479"/>
        <v>0</v>
      </c>
      <c r="KR669" s="93">
        <f t="shared" si="189"/>
        <v>0</v>
      </c>
      <c r="KS669" s="93">
        <f t="shared" si="189"/>
        <v>0</v>
      </c>
      <c r="KT669" s="447"/>
      <c r="KU669" s="447"/>
      <c r="KV669" s="447"/>
      <c r="KW669" s="93">
        <f t="shared" si="480"/>
        <v>0</v>
      </c>
      <c r="KX669" s="93">
        <f t="shared" si="481"/>
        <v>0</v>
      </c>
      <c r="KY669" s="93">
        <f t="shared" si="482"/>
        <v>0</v>
      </c>
      <c r="KZ669" s="93">
        <f t="shared" si="483"/>
        <v>0</v>
      </c>
      <c r="LA669" s="93">
        <f t="shared" si="484"/>
        <v>0</v>
      </c>
      <c r="LB669" s="93">
        <f t="shared" si="485"/>
        <v>0</v>
      </c>
      <c r="LC669" s="93">
        <f t="shared" si="486"/>
        <v>249399.32</v>
      </c>
      <c r="LD669" s="93">
        <f t="shared" si="487"/>
        <v>262724.02</v>
      </c>
      <c r="LE669" s="93">
        <f t="shared" si="488"/>
        <v>276316.94</v>
      </c>
      <c r="LF669" s="93">
        <f t="shared" si="489"/>
        <v>58719.27</v>
      </c>
      <c r="LG669" s="93">
        <f t="shared" si="490"/>
        <v>58445.15</v>
      </c>
      <c r="LH669" s="93">
        <f t="shared" si="491"/>
        <v>60747.78</v>
      </c>
      <c r="LI669" s="93">
        <f t="shared" si="492"/>
        <v>0</v>
      </c>
      <c r="LJ669" s="93">
        <f t="shared" si="190"/>
        <v>0</v>
      </c>
      <c r="LK669" s="93">
        <f t="shared" si="190"/>
        <v>0</v>
      </c>
      <c r="LL669" s="93">
        <f t="shared" si="493"/>
        <v>0</v>
      </c>
      <c r="LM669" s="93">
        <f t="shared" si="191"/>
        <v>0</v>
      </c>
      <c r="LN669" s="93">
        <f t="shared" si="191"/>
        <v>0</v>
      </c>
      <c r="LO669" s="447"/>
      <c r="LP669" s="447"/>
      <c r="LQ669" s="447"/>
      <c r="LR669" s="93">
        <f t="shared" si="494"/>
        <v>0</v>
      </c>
      <c r="LS669" s="93">
        <f t="shared" si="495"/>
        <v>0</v>
      </c>
      <c r="LT669" s="93">
        <f t="shared" si="496"/>
        <v>0</v>
      </c>
      <c r="LU669" s="93">
        <f t="shared" si="497"/>
        <v>0</v>
      </c>
      <c r="LV669" s="93">
        <f t="shared" si="498"/>
        <v>0</v>
      </c>
      <c r="LW669" s="93">
        <f t="shared" si="499"/>
        <v>0</v>
      </c>
      <c r="LX669" s="93">
        <f t="shared" si="500"/>
        <v>240586.58</v>
      </c>
      <c r="LY669" s="93">
        <f t="shared" si="501"/>
        <v>250168.23</v>
      </c>
      <c r="LZ669" s="93">
        <f t="shared" si="502"/>
        <v>260116.78</v>
      </c>
      <c r="MA669" s="93">
        <f t="shared" si="503"/>
        <v>64226.33</v>
      </c>
      <c r="MB669" s="93">
        <f t="shared" si="504"/>
        <v>62461.27</v>
      </c>
      <c r="MC669" s="93">
        <f t="shared" si="505"/>
        <v>64966.5</v>
      </c>
      <c r="MD669" s="93">
        <f t="shared" si="506"/>
        <v>0</v>
      </c>
      <c r="ME669" s="93">
        <f t="shared" si="192"/>
        <v>0</v>
      </c>
      <c r="MF669" s="93">
        <f t="shared" si="192"/>
        <v>0</v>
      </c>
      <c r="MG669" s="93">
        <f t="shared" si="507"/>
        <v>0</v>
      </c>
      <c r="MH669" s="93">
        <f t="shared" si="193"/>
        <v>0</v>
      </c>
      <c r="MI669" s="93">
        <f t="shared" si="193"/>
        <v>0</v>
      </c>
      <c r="MJ669" s="447"/>
      <c r="MK669" s="447"/>
      <c r="ML669" s="447"/>
      <c r="MM669" s="93">
        <f t="shared" si="508"/>
        <v>0</v>
      </c>
      <c r="MN669" s="93">
        <f t="shared" si="509"/>
        <v>0</v>
      </c>
      <c r="MO669" s="93">
        <f t="shared" si="510"/>
        <v>0</v>
      </c>
      <c r="MP669" s="93">
        <f t="shared" si="511"/>
        <v>0</v>
      </c>
      <c r="MQ669" s="93">
        <f t="shared" si="512"/>
        <v>0</v>
      </c>
      <c r="MR669" s="93">
        <f t="shared" si="513"/>
        <v>0</v>
      </c>
      <c r="MS669" s="93">
        <f t="shared" si="514"/>
        <v>241016.88</v>
      </c>
      <c r="MT669" s="93">
        <f t="shared" si="515"/>
        <v>250720.79</v>
      </c>
      <c r="MU669" s="93">
        <f t="shared" si="516"/>
        <v>260794.77</v>
      </c>
      <c r="MV669" s="93">
        <f t="shared" si="517"/>
        <v>66413.37</v>
      </c>
      <c r="MW669" s="93">
        <f t="shared" si="518"/>
        <v>67983.070000000007</v>
      </c>
      <c r="MX669" s="93">
        <f t="shared" si="519"/>
        <v>70508.87</v>
      </c>
      <c r="MY669" s="93">
        <f t="shared" si="520"/>
        <v>0</v>
      </c>
      <c r="MZ669" s="93">
        <f t="shared" si="194"/>
        <v>0</v>
      </c>
      <c r="NA669" s="93">
        <f t="shared" si="194"/>
        <v>0</v>
      </c>
      <c r="NB669" s="93">
        <f t="shared" si="521"/>
        <v>0</v>
      </c>
      <c r="NC669" s="93">
        <f t="shared" si="195"/>
        <v>0</v>
      </c>
      <c r="ND669" s="93">
        <f t="shared" si="195"/>
        <v>0</v>
      </c>
      <c r="NE669" s="447"/>
      <c r="NF669" s="447"/>
      <c r="NG669" s="447"/>
      <c r="NH669" s="93">
        <f t="shared" si="522"/>
        <v>0</v>
      </c>
      <c r="NI669" s="93">
        <f t="shared" si="523"/>
        <v>0</v>
      </c>
      <c r="NJ669" s="93">
        <f t="shared" si="524"/>
        <v>0</v>
      </c>
      <c r="NK669" s="93">
        <f t="shared" si="525"/>
        <v>0</v>
      </c>
      <c r="NL669" s="93">
        <f t="shared" si="526"/>
        <v>0</v>
      </c>
      <c r="NM669" s="93">
        <f t="shared" si="527"/>
        <v>0</v>
      </c>
      <c r="NN669" s="93">
        <f t="shared" si="528"/>
        <v>241182.17</v>
      </c>
      <c r="NO669" s="93">
        <f t="shared" si="529"/>
        <v>249383.57</v>
      </c>
      <c r="NP669" s="93">
        <f t="shared" si="530"/>
        <v>258014.83</v>
      </c>
      <c r="NQ669" s="93">
        <f t="shared" si="531"/>
        <v>43481.01</v>
      </c>
      <c r="NR669" s="93">
        <f t="shared" si="532"/>
        <v>43996.78</v>
      </c>
      <c r="NS669" s="93">
        <f t="shared" si="533"/>
        <v>45719.62</v>
      </c>
      <c r="NT669" s="93">
        <f t="shared" si="534"/>
        <v>0</v>
      </c>
      <c r="NU669" s="93">
        <f t="shared" si="196"/>
        <v>0</v>
      </c>
      <c r="NV669" s="93">
        <f t="shared" si="196"/>
        <v>0</v>
      </c>
      <c r="NW669" s="93">
        <f t="shared" si="535"/>
        <v>0</v>
      </c>
      <c r="NX669" s="93">
        <f t="shared" si="197"/>
        <v>0</v>
      </c>
      <c r="NY669" s="93">
        <f t="shared" si="197"/>
        <v>0</v>
      </c>
      <c r="NZ669" s="447"/>
      <c r="OA669" s="447"/>
      <c r="OB669" s="447"/>
      <c r="OC669" s="93">
        <f t="shared" si="536"/>
        <v>0</v>
      </c>
      <c r="OD669" s="93">
        <f t="shared" si="537"/>
        <v>0</v>
      </c>
      <c r="OE669" s="93">
        <f t="shared" si="538"/>
        <v>0</v>
      </c>
      <c r="OF669" s="93">
        <f t="shared" si="539"/>
        <v>0</v>
      </c>
      <c r="OG669" s="93">
        <f t="shared" si="540"/>
        <v>0</v>
      </c>
      <c r="OH669" s="93">
        <f t="shared" si="541"/>
        <v>0</v>
      </c>
      <c r="OI669" s="93">
        <f t="shared" si="542"/>
        <v>239562.02</v>
      </c>
      <c r="OJ669" s="93">
        <f t="shared" si="543"/>
        <v>248713.12</v>
      </c>
      <c r="OK669" s="93">
        <f t="shared" si="544"/>
        <v>258251.75</v>
      </c>
      <c r="OL669" s="93">
        <f t="shared" si="545"/>
        <v>59483.57</v>
      </c>
      <c r="OM669" s="93">
        <f t="shared" si="546"/>
        <v>59522.61</v>
      </c>
      <c r="ON669" s="93">
        <f t="shared" si="547"/>
        <v>61865.59</v>
      </c>
      <c r="OO669" s="93">
        <f t="shared" si="548"/>
        <v>0</v>
      </c>
      <c r="OP669" s="93">
        <f t="shared" si="198"/>
        <v>0</v>
      </c>
      <c r="OQ669" s="93">
        <f t="shared" si="198"/>
        <v>0</v>
      </c>
      <c r="OR669" s="93">
        <f t="shared" si="549"/>
        <v>0</v>
      </c>
      <c r="OS669" s="93">
        <f t="shared" si="199"/>
        <v>0</v>
      </c>
      <c r="OT669" s="93">
        <f t="shared" si="199"/>
        <v>0</v>
      </c>
      <c r="OU669" s="447"/>
      <c r="OV669" s="447"/>
      <c r="OW669" s="447"/>
      <c r="OX669" s="93">
        <f t="shared" si="550"/>
        <v>0</v>
      </c>
      <c r="OY669" s="93">
        <f t="shared" si="551"/>
        <v>0</v>
      </c>
      <c r="OZ669" s="93">
        <f t="shared" si="552"/>
        <v>0</v>
      </c>
      <c r="PA669" s="93">
        <f t="shared" si="553"/>
        <v>0</v>
      </c>
      <c r="PB669" s="93">
        <f t="shared" si="554"/>
        <v>0</v>
      </c>
      <c r="PC669" s="93">
        <f t="shared" si="555"/>
        <v>0</v>
      </c>
      <c r="PD669" s="93">
        <f t="shared" si="556"/>
        <v>202157.99</v>
      </c>
      <c r="PE669" s="93">
        <f t="shared" si="557"/>
        <v>210301.19</v>
      </c>
      <c r="PF669" s="93">
        <f t="shared" si="558"/>
        <v>218760.95999999999</v>
      </c>
      <c r="PG669" s="93">
        <f t="shared" si="559"/>
        <v>55198.94</v>
      </c>
      <c r="PH669" s="93">
        <f t="shared" si="560"/>
        <v>54688.57</v>
      </c>
      <c r="PI669" s="93">
        <f t="shared" si="561"/>
        <v>56554.04</v>
      </c>
      <c r="PJ669" s="93">
        <f t="shared" si="562"/>
        <v>0</v>
      </c>
      <c r="PK669" s="93">
        <f t="shared" si="200"/>
        <v>0</v>
      </c>
      <c r="PL669" s="93">
        <f t="shared" si="200"/>
        <v>0</v>
      </c>
      <c r="PM669" s="93">
        <f t="shared" si="563"/>
        <v>0</v>
      </c>
      <c r="PN669" s="93">
        <f t="shared" si="201"/>
        <v>0</v>
      </c>
      <c r="PO669" s="93">
        <f t="shared" si="201"/>
        <v>0</v>
      </c>
      <c r="PP669" s="447"/>
      <c r="PQ669" s="447"/>
      <c r="PR669" s="447"/>
      <c r="PS669" s="93">
        <f t="shared" si="564"/>
        <v>0</v>
      </c>
      <c r="PT669" s="93">
        <f t="shared" si="565"/>
        <v>0</v>
      </c>
      <c r="PU669" s="93">
        <f t="shared" si="566"/>
        <v>0</v>
      </c>
      <c r="PV669" s="93">
        <f t="shared" si="567"/>
        <v>0</v>
      </c>
      <c r="PW669" s="93">
        <f t="shared" si="568"/>
        <v>0</v>
      </c>
      <c r="PX669" s="93">
        <f t="shared" si="569"/>
        <v>0</v>
      </c>
      <c r="PY669" s="93">
        <f t="shared" si="570"/>
        <v>250356.7</v>
      </c>
      <c r="PZ669" s="93">
        <f t="shared" si="571"/>
        <v>263626.09999999998</v>
      </c>
      <c r="QA669" s="93">
        <f t="shared" si="572"/>
        <v>277175.09000000003</v>
      </c>
      <c r="QB669" s="93">
        <f t="shared" si="573"/>
        <v>69939.41</v>
      </c>
      <c r="QC669" s="93">
        <f t="shared" si="574"/>
        <v>71531.850000000006</v>
      </c>
      <c r="QD669" s="93">
        <f t="shared" si="575"/>
        <v>74304.27</v>
      </c>
      <c r="QE669" s="93">
        <f t="shared" si="576"/>
        <v>0</v>
      </c>
      <c r="QF669" s="93">
        <f t="shared" si="202"/>
        <v>0</v>
      </c>
      <c r="QG669" s="93">
        <f t="shared" si="202"/>
        <v>0</v>
      </c>
      <c r="QH669" s="93">
        <f t="shared" si="577"/>
        <v>0</v>
      </c>
      <c r="QI669" s="93">
        <f t="shared" si="203"/>
        <v>0</v>
      </c>
      <c r="QJ669" s="93">
        <f t="shared" si="203"/>
        <v>0</v>
      </c>
      <c r="QK669" s="447"/>
      <c r="QL669" s="447"/>
      <c r="QM669" s="447"/>
      <c r="QN669" s="93">
        <f t="shared" si="578"/>
        <v>0</v>
      </c>
      <c r="QO669" s="93">
        <f t="shared" si="579"/>
        <v>0</v>
      </c>
      <c r="QP669" s="93">
        <f t="shared" si="580"/>
        <v>0</v>
      </c>
      <c r="QQ669" s="93">
        <f t="shared" si="581"/>
        <v>0</v>
      </c>
      <c r="QR669" s="93">
        <f t="shared" si="582"/>
        <v>0</v>
      </c>
      <c r="QS669" s="93">
        <f t="shared" si="583"/>
        <v>0</v>
      </c>
      <c r="QT669" s="93">
        <f t="shared" si="584"/>
        <v>244923.8</v>
      </c>
      <c r="QU669" s="93">
        <f t="shared" si="585"/>
        <v>254503.02</v>
      </c>
      <c r="QV669" s="93">
        <f t="shared" si="586"/>
        <v>264475.65000000002</v>
      </c>
      <c r="QW669" s="93">
        <f t="shared" si="587"/>
        <v>57562.400000000001</v>
      </c>
      <c r="QX669" s="93">
        <f t="shared" si="588"/>
        <v>57073.05</v>
      </c>
      <c r="QY669" s="93">
        <f t="shared" si="589"/>
        <v>59167.11</v>
      </c>
      <c r="QZ669" s="93">
        <f t="shared" si="590"/>
        <v>0</v>
      </c>
      <c r="RA669" s="93">
        <f t="shared" si="204"/>
        <v>0</v>
      </c>
      <c r="RB669" s="93">
        <f t="shared" si="204"/>
        <v>0</v>
      </c>
      <c r="RC669" s="93">
        <f t="shared" si="591"/>
        <v>0</v>
      </c>
      <c r="RD669" s="93">
        <f t="shared" si="205"/>
        <v>0</v>
      </c>
      <c r="RE669" s="93">
        <f t="shared" si="205"/>
        <v>0</v>
      </c>
      <c r="RF669" s="447"/>
      <c r="RG669" s="447"/>
      <c r="RH669" s="447"/>
      <c r="RI669" s="93">
        <f t="shared" si="592"/>
        <v>0</v>
      </c>
      <c r="RJ669" s="93">
        <f t="shared" si="593"/>
        <v>0</v>
      </c>
      <c r="RK669" s="93">
        <f t="shared" si="594"/>
        <v>0</v>
      </c>
      <c r="RL669" s="93">
        <f t="shared" si="595"/>
        <v>0</v>
      </c>
      <c r="RM669" s="93">
        <f t="shared" si="596"/>
        <v>0</v>
      </c>
      <c r="RN669" s="93">
        <f t="shared" si="597"/>
        <v>0</v>
      </c>
      <c r="RO669" s="93">
        <f t="shared" si="598"/>
        <v>240228.62</v>
      </c>
      <c r="RP669" s="93">
        <f t="shared" si="599"/>
        <v>249047.63</v>
      </c>
      <c r="RQ669" s="93">
        <f t="shared" si="600"/>
        <v>258269.11</v>
      </c>
      <c r="RR669" s="93">
        <f t="shared" si="601"/>
        <v>38523.19</v>
      </c>
      <c r="RS669" s="93">
        <f t="shared" si="602"/>
        <v>38242.81</v>
      </c>
      <c r="RT669" s="93">
        <f t="shared" si="603"/>
        <v>39669.97</v>
      </c>
      <c r="RU669" s="93">
        <f t="shared" si="604"/>
        <v>0</v>
      </c>
      <c r="RV669" s="93">
        <f t="shared" si="206"/>
        <v>0</v>
      </c>
      <c r="RW669" s="93">
        <f t="shared" si="206"/>
        <v>0</v>
      </c>
      <c r="RX669" s="93">
        <f t="shared" si="605"/>
        <v>0</v>
      </c>
      <c r="RY669" s="93">
        <f t="shared" si="207"/>
        <v>0</v>
      </c>
      <c r="RZ669" s="93">
        <f t="shared" si="207"/>
        <v>0</v>
      </c>
      <c r="SA669" s="447">
        <v>11</v>
      </c>
      <c r="SB669" s="447">
        <v>11</v>
      </c>
      <c r="SC669" s="447">
        <v>11</v>
      </c>
      <c r="SD669" s="93">
        <f t="shared" si="606"/>
        <v>2778666</v>
      </c>
      <c r="SE669" s="93">
        <f t="shared" si="607"/>
        <v>2895354</v>
      </c>
      <c r="SF669" s="93">
        <f t="shared" si="608"/>
        <v>3017740</v>
      </c>
      <c r="SG669" s="93">
        <f t="shared" si="609"/>
        <v>1215104.77</v>
      </c>
      <c r="SH669" s="93">
        <f t="shared" si="610"/>
        <v>1243407.77</v>
      </c>
      <c r="SI669" s="93">
        <f t="shared" si="611"/>
        <v>1270786.77</v>
      </c>
      <c r="SJ669" s="93">
        <f t="shared" si="612"/>
        <v>247751.72</v>
      </c>
      <c r="SK669" s="93">
        <f t="shared" si="613"/>
        <v>258677.6</v>
      </c>
      <c r="SL669" s="93">
        <f t="shared" si="614"/>
        <v>269960.56</v>
      </c>
      <c r="SM669" s="93">
        <f t="shared" si="615"/>
        <v>65008.28</v>
      </c>
      <c r="SN669" s="93">
        <f t="shared" si="616"/>
        <v>65437.120000000003</v>
      </c>
      <c r="SO669" s="93">
        <f t="shared" si="617"/>
        <v>67761.66</v>
      </c>
      <c r="SP669" s="93">
        <f t="shared" si="618"/>
        <v>2725268.92</v>
      </c>
      <c r="SQ669" s="93">
        <f t="shared" si="208"/>
        <v>2845453.6</v>
      </c>
      <c r="SR669" s="93">
        <f t="shared" si="208"/>
        <v>2969566.16</v>
      </c>
      <c r="SS669" s="93">
        <f t="shared" si="619"/>
        <v>715091.08</v>
      </c>
      <c r="ST669" s="93">
        <f t="shared" si="209"/>
        <v>719808.32</v>
      </c>
      <c r="SU669" s="93">
        <f t="shared" si="209"/>
        <v>745378.26</v>
      </c>
      <c r="SV669" s="447"/>
      <c r="SW669" s="447"/>
      <c r="SX669" s="447"/>
      <c r="SY669" s="93">
        <f t="shared" si="620"/>
        <v>0</v>
      </c>
      <c r="SZ669" s="93">
        <f t="shared" si="621"/>
        <v>0</v>
      </c>
      <c r="TA669" s="93">
        <f t="shared" si="622"/>
        <v>0</v>
      </c>
      <c r="TB669" s="93">
        <f t="shared" si="623"/>
        <v>0</v>
      </c>
      <c r="TC669" s="93">
        <f t="shared" si="624"/>
        <v>0</v>
      </c>
      <c r="TD669" s="93">
        <f t="shared" si="625"/>
        <v>0</v>
      </c>
      <c r="TE669" s="93">
        <f t="shared" si="626"/>
        <v>238823.78</v>
      </c>
      <c r="TF669" s="93">
        <f t="shared" si="627"/>
        <v>247703.11</v>
      </c>
      <c r="TG669" s="93">
        <f t="shared" si="628"/>
        <v>256974.85</v>
      </c>
      <c r="TH669" s="93">
        <f t="shared" si="629"/>
        <v>55528.9</v>
      </c>
      <c r="TI669" s="93">
        <f t="shared" si="630"/>
        <v>56804.93</v>
      </c>
      <c r="TJ669" s="93">
        <f t="shared" si="631"/>
        <v>58877.07</v>
      </c>
      <c r="TK669" s="93">
        <f t="shared" si="632"/>
        <v>0</v>
      </c>
      <c r="TL669" s="93">
        <f t="shared" si="210"/>
        <v>0</v>
      </c>
      <c r="TM669" s="93">
        <f t="shared" si="210"/>
        <v>0</v>
      </c>
      <c r="TN669" s="93">
        <f t="shared" si="633"/>
        <v>0</v>
      </c>
      <c r="TO669" s="93">
        <f t="shared" si="211"/>
        <v>0</v>
      </c>
      <c r="TP669" s="93">
        <f t="shared" si="211"/>
        <v>0</v>
      </c>
      <c r="TQ669" s="447"/>
      <c r="TR669" s="447"/>
      <c r="TS669" s="447"/>
      <c r="TT669" s="93">
        <f t="shared" si="634"/>
        <v>0</v>
      </c>
      <c r="TU669" s="93">
        <f t="shared" si="635"/>
        <v>0</v>
      </c>
      <c r="TV669" s="93">
        <f t="shared" si="636"/>
        <v>0</v>
      </c>
      <c r="TW669" s="93">
        <f t="shared" si="637"/>
        <v>0</v>
      </c>
      <c r="TX669" s="93">
        <f t="shared" si="638"/>
        <v>0</v>
      </c>
      <c r="TY669" s="93">
        <f t="shared" si="639"/>
        <v>0</v>
      </c>
      <c r="TZ669" s="93">
        <f t="shared" si="640"/>
        <v>241569.33</v>
      </c>
      <c r="UA669" s="93">
        <f t="shared" si="641"/>
        <v>251934.59</v>
      </c>
      <c r="UB669" s="93">
        <f t="shared" si="642"/>
        <v>262648.83</v>
      </c>
      <c r="UC669" s="93">
        <f t="shared" si="643"/>
        <v>64005.74</v>
      </c>
      <c r="UD669" s="93">
        <f t="shared" si="644"/>
        <v>64057.45</v>
      </c>
      <c r="UE669" s="93">
        <f t="shared" si="645"/>
        <v>66193.98</v>
      </c>
      <c r="UF669" s="93">
        <f t="shared" si="646"/>
        <v>0</v>
      </c>
      <c r="UG669" s="93">
        <f t="shared" si="212"/>
        <v>0</v>
      </c>
      <c r="UH669" s="93">
        <f t="shared" si="212"/>
        <v>0</v>
      </c>
      <c r="UI669" s="93">
        <f t="shared" si="647"/>
        <v>0</v>
      </c>
      <c r="UJ669" s="93">
        <f t="shared" si="213"/>
        <v>0</v>
      </c>
      <c r="UK669" s="93">
        <f t="shared" si="213"/>
        <v>0</v>
      </c>
      <c r="UL669" s="447"/>
      <c r="UM669" s="447"/>
      <c r="UN669" s="447"/>
      <c r="UO669" s="93">
        <f t="shared" si="648"/>
        <v>0</v>
      </c>
      <c r="UP669" s="93">
        <f t="shared" si="649"/>
        <v>0</v>
      </c>
      <c r="UQ669" s="93">
        <f t="shared" si="650"/>
        <v>0</v>
      </c>
      <c r="UR669" s="93">
        <f t="shared" si="651"/>
        <v>0</v>
      </c>
      <c r="US669" s="93">
        <f t="shared" si="652"/>
        <v>0</v>
      </c>
      <c r="UT669" s="93">
        <f t="shared" si="653"/>
        <v>0</v>
      </c>
      <c r="UU669" s="93">
        <f t="shared" si="654"/>
        <v>221076.44</v>
      </c>
      <c r="UV669" s="93">
        <f t="shared" si="655"/>
        <v>231047.98</v>
      </c>
      <c r="UW669" s="93">
        <f t="shared" si="656"/>
        <v>241310.57</v>
      </c>
      <c r="UX669" s="93">
        <f t="shared" si="657"/>
        <v>54881.7</v>
      </c>
      <c r="UY669" s="93">
        <f t="shared" si="658"/>
        <v>56137.599999999999</v>
      </c>
      <c r="UZ669" s="93">
        <f t="shared" si="659"/>
        <v>58123.28</v>
      </c>
      <c r="VA669" s="93">
        <f t="shared" si="660"/>
        <v>0</v>
      </c>
      <c r="VB669" s="93">
        <f t="shared" si="214"/>
        <v>0</v>
      </c>
      <c r="VC669" s="93">
        <f t="shared" si="214"/>
        <v>0</v>
      </c>
      <c r="VD669" s="93">
        <f t="shared" si="661"/>
        <v>0</v>
      </c>
      <c r="VE669" s="93">
        <f t="shared" si="215"/>
        <v>0</v>
      </c>
      <c r="VF669" s="93">
        <f t="shared" si="215"/>
        <v>0</v>
      </c>
      <c r="VG669" s="95"/>
      <c r="VH669" s="95"/>
      <c r="VI669" s="95"/>
      <c r="VJ669" s="93">
        <f t="shared" si="662"/>
        <v>0</v>
      </c>
      <c r="VK669" s="93">
        <f t="shared" si="663"/>
        <v>0</v>
      </c>
      <c r="VL669" s="93">
        <f t="shared" si="664"/>
        <v>0</v>
      </c>
      <c r="VM669" s="93">
        <f t="shared" si="665"/>
        <v>0</v>
      </c>
      <c r="VN669" s="93">
        <f t="shared" si="666"/>
        <v>0</v>
      </c>
      <c r="VO669" s="93">
        <f t="shared" si="667"/>
        <v>0</v>
      </c>
      <c r="VP669" s="93">
        <f t="shared" si="668"/>
        <v>0</v>
      </c>
      <c r="VQ669" s="93">
        <f t="shared" si="669"/>
        <v>0</v>
      </c>
      <c r="VR669" s="93">
        <f t="shared" si="670"/>
        <v>0</v>
      </c>
      <c r="VS669" s="93">
        <f t="shared" si="671"/>
        <v>0</v>
      </c>
      <c r="VT669" s="93">
        <f t="shared" si="672"/>
        <v>0</v>
      </c>
      <c r="VU669" s="93">
        <f t="shared" si="673"/>
        <v>0</v>
      </c>
      <c r="VV669" s="93">
        <f t="shared" si="674"/>
        <v>0</v>
      </c>
      <c r="VW669" s="93">
        <f t="shared" si="216"/>
        <v>0</v>
      </c>
      <c r="VX669" s="93">
        <f t="shared" si="216"/>
        <v>0</v>
      </c>
      <c r="VY669" s="93">
        <f t="shared" si="675"/>
        <v>0</v>
      </c>
      <c r="VZ669" s="93">
        <f t="shared" si="217"/>
        <v>0</v>
      </c>
      <c r="WA669" s="93">
        <f t="shared" si="217"/>
        <v>0</v>
      </c>
      <c r="WB669" s="447"/>
      <c r="WC669" s="447"/>
      <c r="WD669" s="447"/>
      <c r="WE669" s="93">
        <f t="shared" si="676"/>
        <v>0</v>
      </c>
      <c r="WF669" s="93">
        <f t="shared" si="677"/>
        <v>0</v>
      </c>
      <c r="WG669" s="93">
        <f t="shared" si="678"/>
        <v>0</v>
      </c>
      <c r="WH669" s="93">
        <f t="shared" si="679"/>
        <v>0</v>
      </c>
      <c r="WI669" s="93">
        <f t="shared" si="680"/>
        <v>0</v>
      </c>
      <c r="WJ669" s="93">
        <f t="shared" si="681"/>
        <v>0</v>
      </c>
      <c r="WK669" s="93">
        <f t="shared" si="682"/>
        <v>242158.54</v>
      </c>
      <c r="WL669" s="93">
        <f t="shared" si="683"/>
        <v>251699.08</v>
      </c>
      <c r="WM669" s="93">
        <f t="shared" si="684"/>
        <v>261625.12</v>
      </c>
      <c r="WN669" s="93">
        <f t="shared" si="685"/>
        <v>45439.82</v>
      </c>
      <c r="WO669" s="93">
        <f t="shared" si="686"/>
        <v>44904.480000000003</v>
      </c>
      <c r="WP669" s="93">
        <f t="shared" si="687"/>
        <v>46777.77</v>
      </c>
      <c r="WQ669" s="93">
        <f t="shared" si="688"/>
        <v>0</v>
      </c>
      <c r="WR669" s="93">
        <f t="shared" si="218"/>
        <v>0</v>
      </c>
      <c r="WS669" s="93">
        <f t="shared" si="218"/>
        <v>0</v>
      </c>
      <c r="WT669" s="93">
        <f t="shared" si="689"/>
        <v>0</v>
      </c>
      <c r="WU669" s="93">
        <f t="shared" si="219"/>
        <v>0</v>
      </c>
      <c r="WV669" s="93">
        <f t="shared" si="219"/>
        <v>0</v>
      </c>
      <c r="WW669" s="447"/>
      <c r="WX669" s="447"/>
      <c r="WY669" s="447"/>
      <c r="WZ669" s="93">
        <f t="shared" si="690"/>
        <v>0</v>
      </c>
      <c r="XA669" s="93">
        <f t="shared" si="691"/>
        <v>0</v>
      </c>
      <c r="XB669" s="93">
        <f t="shared" si="692"/>
        <v>0</v>
      </c>
      <c r="XC669" s="93">
        <f t="shared" si="693"/>
        <v>0</v>
      </c>
      <c r="XD669" s="93">
        <f t="shared" si="694"/>
        <v>0</v>
      </c>
      <c r="XE669" s="93">
        <f t="shared" si="695"/>
        <v>0</v>
      </c>
      <c r="XF669" s="93">
        <f t="shared" si="696"/>
        <v>233511.25</v>
      </c>
      <c r="XG669" s="93">
        <f t="shared" si="697"/>
        <v>242588.76</v>
      </c>
      <c r="XH669" s="93">
        <f t="shared" si="698"/>
        <v>252042.4</v>
      </c>
      <c r="XI669" s="93">
        <f t="shared" si="699"/>
        <v>46330.79</v>
      </c>
      <c r="XJ669" s="93">
        <f t="shared" si="700"/>
        <v>46219.41</v>
      </c>
      <c r="XK669" s="93">
        <f t="shared" si="701"/>
        <v>47958.94</v>
      </c>
      <c r="XL669" s="93">
        <f t="shared" si="702"/>
        <v>0</v>
      </c>
      <c r="XM669" s="93">
        <f t="shared" si="220"/>
        <v>0</v>
      </c>
      <c r="XN669" s="93">
        <f t="shared" si="220"/>
        <v>0</v>
      </c>
      <c r="XO669" s="93">
        <f t="shared" si="703"/>
        <v>0</v>
      </c>
      <c r="XP669" s="93">
        <f t="shared" si="221"/>
        <v>0</v>
      </c>
      <c r="XQ669" s="93">
        <f t="shared" si="221"/>
        <v>0</v>
      </c>
      <c r="XR669" s="447"/>
      <c r="XS669" s="447"/>
      <c r="XT669" s="447"/>
      <c r="XU669" s="93">
        <f t="shared" si="704"/>
        <v>0</v>
      </c>
      <c r="XV669" s="93">
        <f t="shared" si="705"/>
        <v>0</v>
      </c>
      <c r="XW669" s="93">
        <f t="shared" si="706"/>
        <v>0</v>
      </c>
      <c r="XX669" s="93">
        <f t="shared" si="707"/>
        <v>0</v>
      </c>
      <c r="XY669" s="93">
        <f t="shared" si="708"/>
        <v>0</v>
      </c>
      <c r="XZ669" s="93">
        <f t="shared" si="709"/>
        <v>0</v>
      </c>
      <c r="YA669" s="93">
        <f t="shared" si="710"/>
        <v>233297.44</v>
      </c>
      <c r="YB669" s="93">
        <f t="shared" si="711"/>
        <v>241921.21</v>
      </c>
      <c r="YC669" s="93">
        <f t="shared" si="712"/>
        <v>250931.78</v>
      </c>
      <c r="YD669" s="93">
        <f t="shared" si="713"/>
        <v>44093.2</v>
      </c>
      <c r="YE669" s="93">
        <f t="shared" si="714"/>
        <v>44008.19</v>
      </c>
      <c r="YF669" s="93">
        <f t="shared" si="715"/>
        <v>45574.23</v>
      </c>
      <c r="YG669" s="93">
        <f t="shared" si="716"/>
        <v>0</v>
      </c>
      <c r="YH669" s="93">
        <f t="shared" si="222"/>
        <v>0</v>
      </c>
      <c r="YI669" s="93">
        <f t="shared" si="222"/>
        <v>0</v>
      </c>
      <c r="YJ669" s="93">
        <f t="shared" si="717"/>
        <v>0</v>
      </c>
      <c r="YK669" s="93">
        <f t="shared" si="223"/>
        <v>0</v>
      </c>
      <c r="YL669" s="93">
        <f t="shared" si="223"/>
        <v>0</v>
      </c>
      <c r="YM669" s="447"/>
      <c r="YN669" s="447"/>
      <c r="YO669" s="447"/>
      <c r="YP669" s="93">
        <f t="shared" si="718"/>
        <v>0</v>
      </c>
      <c r="YQ669" s="93">
        <f t="shared" si="719"/>
        <v>0</v>
      </c>
      <c r="YR669" s="93">
        <f t="shared" si="720"/>
        <v>0</v>
      </c>
      <c r="YS669" s="93">
        <f t="shared" si="721"/>
        <v>0</v>
      </c>
      <c r="YT669" s="93">
        <f t="shared" si="722"/>
        <v>0</v>
      </c>
      <c r="YU669" s="93">
        <f t="shared" si="723"/>
        <v>0</v>
      </c>
      <c r="YV669" s="93">
        <f t="shared" si="724"/>
        <v>239769.98</v>
      </c>
      <c r="YW669" s="93">
        <f t="shared" si="725"/>
        <v>247692.94</v>
      </c>
      <c r="YX669" s="93">
        <f t="shared" si="726"/>
        <v>256047.42</v>
      </c>
      <c r="YY669" s="93">
        <f t="shared" si="727"/>
        <v>47989.43</v>
      </c>
      <c r="YZ669" s="93">
        <f t="shared" si="728"/>
        <v>47339.71</v>
      </c>
      <c r="ZA669" s="93">
        <f t="shared" si="729"/>
        <v>49072.38</v>
      </c>
      <c r="ZB669" s="93">
        <f t="shared" si="730"/>
        <v>0</v>
      </c>
      <c r="ZC669" s="93">
        <f t="shared" si="224"/>
        <v>0</v>
      </c>
      <c r="ZD669" s="93">
        <f t="shared" si="224"/>
        <v>0</v>
      </c>
      <c r="ZE669" s="93">
        <f t="shared" si="731"/>
        <v>0</v>
      </c>
      <c r="ZF669" s="93">
        <f t="shared" si="225"/>
        <v>0</v>
      </c>
      <c r="ZG669" s="93">
        <f t="shared" si="225"/>
        <v>0</v>
      </c>
      <c r="ZH669" s="447"/>
      <c r="ZI669" s="447"/>
      <c r="ZJ669" s="447"/>
      <c r="ZK669" s="93">
        <f t="shared" si="732"/>
        <v>0</v>
      </c>
      <c r="ZL669" s="93">
        <f t="shared" si="733"/>
        <v>0</v>
      </c>
      <c r="ZM669" s="93">
        <f t="shared" si="734"/>
        <v>0</v>
      </c>
      <c r="ZN669" s="93">
        <f t="shared" si="735"/>
        <v>0</v>
      </c>
      <c r="ZO669" s="93">
        <f t="shared" si="736"/>
        <v>0</v>
      </c>
      <c r="ZP669" s="93">
        <f t="shared" si="737"/>
        <v>0</v>
      </c>
      <c r="ZQ669" s="93">
        <f t="shared" si="738"/>
        <v>232213.16</v>
      </c>
      <c r="ZR669" s="93">
        <f t="shared" si="739"/>
        <v>241917.29</v>
      </c>
      <c r="ZS669" s="93">
        <f t="shared" si="740"/>
        <v>251970.64</v>
      </c>
      <c r="ZT669" s="93">
        <f t="shared" si="741"/>
        <v>59247.199999999997</v>
      </c>
      <c r="ZU669" s="93">
        <f t="shared" si="742"/>
        <v>60192.02</v>
      </c>
      <c r="ZV669" s="93">
        <f t="shared" si="743"/>
        <v>62167.29</v>
      </c>
      <c r="ZW669" s="93">
        <f t="shared" si="744"/>
        <v>0</v>
      </c>
      <c r="ZX669" s="93">
        <f t="shared" si="226"/>
        <v>0</v>
      </c>
      <c r="ZY669" s="93">
        <f t="shared" si="226"/>
        <v>0</v>
      </c>
      <c r="ZZ669" s="93">
        <f t="shared" si="745"/>
        <v>0</v>
      </c>
      <c r="AAA669" s="93">
        <f t="shared" si="227"/>
        <v>0</v>
      </c>
      <c r="AAB669" s="93">
        <f t="shared" si="227"/>
        <v>0</v>
      </c>
      <c r="AAC669" s="447"/>
      <c r="AAD669" s="447"/>
      <c r="AAE669" s="447"/>
      <c r="AAF669" s="93">
        <f t="shared" si="746"/>
        <v>0</v>
      </c>
      <c r="AAG669" s="93">
        <f t="shared" si="747"/>
        <v>0</v>
      </c>
      <c r="AAH669" s="93">
        <f t="shared" si="748"/>
        <v>0</v>
      </c>
      <c r="AAI669" s="93">
        <f t="shared" si="749"/>
        <v>0</v>
      </c>
      <c r="AAJ669" s="93">
        <f t="shared" si="750"/>
        <v>0</v>
      </c>
      <c r="AAK669" s="93">
        <f t="shared" si="751"/>
        <v>0</v>
      </c>
      <c r="AAL669" s="93">
        <f t="shared" si="752"/>
        <v>231970.41</v>
      </c>
      <c r="AAM669" s="93">
        <f t="shared" si="753"/>
        <v>241696.8</v>
      </c>
      <c r="AAN669" s="93">
        <f t="shared" si="754"/>
        <v>251766.05</v>
      </c>
      <c r="AAO669" s="93">
        <f t="shared" si="755"/>
        <v>55790.92</v>
      </c>
      <c r="AAP669" s="93">
        <f t="shared" si="756"/>
        <v>55111.53</v>
      </c>
      <c r="AAQ669" s="93">
        <f t="shared" si="757"/>
        <v>57184.73</v>
      </c>
      <c r="AAR669" s="93">
        <f t="shared" si="758"/>
        <v>0</v>
      </c>
      <c r="AAS669" s="93">
        <f t="shared" si="228"/>
        <v>0</v>
      </c>
      <c r="AAT669" s="93">
        <f t="shared" si="228"/>
        <v>0</v>
      </c>
      <c r="AAU669" s="93">
        <f t="shared" si="759"/>
        <v>0</v>
      </c>
      <c r="AAV669" s="93">
        <f t="shared" si="229"/>
        <v>0</v>
      </c>
      <c r="AAW669" s="93">
        <f t="shared" si="229"/>
        <v>0</v>
      </c>
      <c r="AAX669" s="447"/>
      <c r="AAY669" s="447"/>
      <c r="AAZ669" s="447"/>
      <c r="ABA669" s="93">
        <f t="shared" si="760"/>
        <v>0</v>
      </c>
      <c r="ABB669" s="93">
        <f t="shared" si="761"/>
        <v>0</v>
      </c>
      <c r="ABC669" s="93">
        <f t="shared" si="762"/>
        <v>0</v>
      </c>
      <c r="ABD669" s="93">
        <f t="shared" si="763"/>
        <v>0</v>
      </c>
      <c r="ABE669" s="93">
        <f t="shared" si="764"/>
        <v>0</v>
      </c>
      <c r="ABF669" s="93">
        <f t="shared" si="765"/>
        <v>0</v>
      </c>
      <c r="ABG669" s="93">
        <f t="shared" si="766"/>
        <v>214883.79</v>
      </c>
      <c r="ABH669" s="93">
        <f t="shared" si="767"/>
        <v>223207.85</v>
      </c>
      <c r="ABI669" s="93">
        <f t="shared" si="768"/>
        <v>231877.79</v>
      </c>
      <c r="ABJ669" s="93">
        <f t="shared" si="769"/>
        <v>37841.949999999997</v>
      </c>
      <c r="ABK669" s="93">
        <f t="shared" si="770"/>
        <v>37509.699999999997</v>
      </c>
      <c r="ABL669" s="93">
        <f t="shared" si="771"/>
        <v>38833.78</v>
      </c>
      <c r="ABM669" s="93">
        <f t="shared" si="772"/>
        <v>0</v>
      </c>
      <c r="ABN669" s="93">
        <f t="shared" si="230"/>
        <v>0</v>
      </c>
      <c r="ABO669" s="93">
        <f t="shared" si="230"/>
        <v>0</v>
      </c>
      <c r="ABP669" s="93">
        <f t="shared" si="773"/>
        <v>0</v>
      </c>
      <c r="ABQ669" s="93">
        <f t="shared" si="231"/>
        <v>0</v>
      </c>
      <c r="ABR669" s="93">
        <f t="shared" si="231"/>
        <v>0</v>
      </c>
      <c r="ABS669" s="425">
        <v>31</v>
      </c>
      <c r="ABT669" s="425">
        <v>31</v>
      </c>
      <c r="ABU669" s="425">
        <v>31</v>
      </c>
      <c r="ABV669" s="93">
        <f t="shared" si="774"/>
        <v>7830786</v>
      </c>
      <c r="ABW669" s="93">
        <f t="shared" si="775"/>
        <v>8159634</v>
      </c>
      <c r="ABX669" s="93">
        <f t="shared" si="776"/>
        <v>8504540</v>
      </c>
      <c r="ABY669" s="93">
        <f t="shared" si="777"/>
        <v>3424386.17</v>
      </c>
      <c r="ABZ669" s="93">
        <f t="shared" si="778"/>
        <v>3504149.17</v>
      </c>
      <c r="ACA669" s="93">
        <f t="shared" si="779"/>
        <v>3581308.17</v>
      </c>
      <c r="ACB669" s="93">
        <f t="shared" si="780"/>
        <v>246472.22</v>
      </c>
      <c r="ACC669" s="93">
        <f t="shared" si="781"/>
        <v>253644.56</v>
      </c>
      <c r="ACD669" s="93">
        <f t="shared" si="782"/>
        <v>261298.58</v>
      </c>
      <c r="ACE669" s="93">
        <f t="shared" si="783"/>
        <v>42373.38</v>
      </c>
      <c r="ACF669" s="93">
        <f t="shared" si="784"/>
        <v>42486.22</v>
      </c>
      <c r="ACG669" s="93">
        <f t="shared" si="785"/>
        <v>43962.04</v>
      </c>
      <c r="ACH669" s="93">
        <f t="shared" si="786"/>
        <v>7640638.8200000003</v>
      </c>
      <c r="ACI669" s="93">
        <f t="shared" si="232"/>
        <v>7862981.3600000003</v>
      </c>
      <c r="ACJ669" s="93">
        <f t="shared" si="232"/>
        <v>8100255.9800000004</v>
      </c>
      <c r="ACK669" s="93">
        <f t="shared" si="787"/>
        <v>1313574.78</v>
      </c>
      <c r="ACL669" s="93">
        <f t="shared" si="233"/>
        <v>1317072.82</v>
      </c>
      <c r="ACM669" s="93">
        <f t="shared" si="233"/>
        <v>1362823.24</v>
      </c>
      <c r="ACN669" s="447"/>
      <c r="ACO669" s="447"/>
      <c r="ACP669" s="447"/>
      <c r="ACQ669" s="93">
        <f t="shared" si="788"/>
        <v>0</v>
      </c>
      <c r="ACR669" s="93">
        <f t="shared" si="789"/>
        <v>0</v>
      </c>
      <c r="ACS669" s="93">
        <f t="shared" si="790"/>
        <v>0</v>
      </c>
      <c r="ACT669" s="93">
        <f t="shared" si="791"/>
        <v>0</v>
      </c>
      <c r="ACU669" s="93">
        <f t="shared" si="792"/>
        <v>0</v>
      </c>
      <c r="ACV669" s="93">
        <f t="shared" si="793"/>
        <v>0</v>
      </c>
      <c r="ACW669" s="93">
        <f t="shared" si="794"/>
        <v>228978.46</v>
      </c>
      <c r="ACX669" s="93">
        <f t="shared" si="795"/>
        <v>237105.06</v>
      </c>
      <c r="ACY669" s="93">
        <f t="shared" si="796"/>
        <v>245626.14</v>
      </c>
      <c r="ACZ669" s="93">
        <f t="shared" si="797"/>
        <v>48857.9</v>
      </c>
      <c r="ADA669" s="93">
        <f t="shared" si="798"/>
        <v>48695.98</v>
      </c>
      <c r="ADB669" s="93">
        <f t="shared" si="799"/>
        <v>50572.92</v>
      </c>
      <c r="ADC669" s="93">
        <f t="shared" si="800"/>
        <v>0</v>
      </c>
      <c r="ADD669" s="93">
        <f t="shared" si="234"/>
        <v>0</v>
      </c>
      <c r="ADE669" s="93">
        <f t="shared" si="234"/>
        <v>0</v>
      </c>
      <c r="ADF669" s="93">
        <f t="shared" si="801"/>
        <v>0</v>
      </c>
      <c r="ADG669" s="93">
        <f t="shared" si="235"/>
        <v>0</v>
      </c>
      <c r="ADH669" s="93">
        <f t="shared" si="235"/>
        <v>0</v>
      </c>
      <c r="ADI669" s="447"/>
      <c r="ADJ669" s="447"/>
      <c r="ADK669" s="447"/>
      <c r="ADL669" s="93">
        <f t="shared" si="802"/>
        <v>0</v>
      </c>
      <c r="ADM669" s="93">
        <f t="shared" si="803"/>
        <v>0</v>
      </c>
      <c r="ADN669" s="93">
        <f t="shared" si="804"/>
        <v>0</v>
      </c>
      <c r="ADO669" s="93">
        <f t="shared" si="805"/>
        <v>0</v>
      </c>
      <c r="ADP669" s="93">
        <f t="shared" si="806"/>
        <v>0</v>
      </c>
      <c r="ADQ669" s="93">
        <f t="shared" si="807"/>
        <v>0</v>
      </c>
      <c r="ADR669" s="93">
        <f t="shared" si="808"/>
        <v>230122.88</v>
      </c>
      <c r="ADS669" s="93">
        <f t="shared" si="809"/>
        <v>240027.06</v>
      </c>
      <c r="ADT669" s="93">
        <f t="shared" si="810"/>
        <v>250262.99</v>
      </c>
      <c r="ADU669" s="93">
        <f t="shared" si="811"/>
        <v>44697.47</v>
      </c>
      <c r="ADV669" s="93">
        <f t="shared" si="812"/>
        <v>45363.519999999997</v>
      </c>
      <c r="ADW669" s="93">
        <f t="shared" si="813"/>
        <v>47022.45</v>
      </c>
      <c r="ADX669" s="93">
        <f t="shared" si="814"/>
        <v>0</v>
      </c>
      <c r="ADY669" s="93">
        <f t="shared" si="236"/>
        <v>0</v>
      </c>
      <c r="ADZ669" s="93">
        <f t="shared" si="236"/>
        <v>0</v>
      </c>
      <c r="AEA669" s="93">
        <f t="shared" si="815"/>
        <v>0</v>
      </c>
      <c r="AEB669" s="93">
        <f t="shared" si="237"/>
        <v>0</v>
      </c>
      <c r="AEC669" s="93">
        <f t="shared" si="237"/>
        <v>0</v>
      </c>
      <c r="AED669" s="447">
        <v>31</v>
      </c>
      <c r="AEE669" s="447">
        <v>31</v>
      </c>
      <c r="AEF669" s="447">
        <v>31</v>
      </c>
      <c r="AEG669" s="93">
        <f t="shared" si="816"/>
        <v>7830786</v>
      </c>
      <c r="AEH669" s="93">
        <f t="shared" si="817"/>
        <v>8159634</v>
      </c>
      <c r="AEI669" s="93">
        <f t="shared" si="818"/>
        <v>8504540</v>
      </c>
      <c r="AEJ669" s="93">
        <f t="shared" si="819"/>
        <v>3424386.17</v>
      </c>
      <c r="AEK669" s="93">
        <f t="shared" si="820"/>
        <v>3504149.17</v>
      </c>
      <c r="AEL669" s="93">
        <f t="shared" si="821"/>
        <v>3581308.17</v>
      </c>
      <c r="AEM669" s="93">
        <f t="shared" si="822"/>
        <v>290187.7</v>
      </c>
      <c r="AEN669" s="93">
        <f t="shared" si="823"/>
        <v>300125.59000000003</v>
      </c>
      <c r="AEO669" s="93">
        <f t="shared" si="824"/>
        <v>310577.14</v>
      </c>
      <c r="AEP669" s="93">
        <f t="shared" si="825"/>
        <v>45694.02</v>
      </c>
      <c r="AEQ669" s="93">
        <f t="shared" si="826"/>
        <v>44718.89</v>
      </c>
      <c r="AER669" s="93">
        <f t="shared" si="827"/>
        <v>46304.92</v>
      </c>
      <c r="AES669" s="93">
        <f t="shared" si="828"/>
        <v>8995818.6999999993</v>
      </c>
      <c r="AET669" s="93">
        <f t="shared" si="238"/>
        <v>9303893.2899999991</v>
      </c>
      <c r="AEU669" s="93">
        <f t="shared" si="238"/>
        <v>9627891.3399999999</v>
      </c>
      <c r="AEV669" s="93">
        <f t="shared" si="829"/>
        <v>1416514.62</v>
      </c>
      <c r="AEW669" s="93">
        <f t="shared" si="239"/>
        <v>1386285.59</v>
      </c>
      <c r="AEX669" s="93">
        <f t="shared" si="239"/>
        <v>1435452.52</v>
      </c>
      <c r="AEY669" s="447"/>
      <c r="AEZ669" s="447"/>
      <c r="AFA669" s="447"/>
      <c r="AFB669" s="93">
        <f t="shared" si="830"/>
        <v>0</v>
      </c>
      <c r="AFC669" s="93">
        <f t="shared" si="831"/>
        <v>0</v>
      </c>
      <c r="AFD669" s="93">
        <f t="shared" si="832"/>
        <v>0</v>
      </c>
      <c r="AFE669" s="93">
        <f t="shared" si="833"/>
        <v>0</v>
      </c>
      <c r="AFF669" s="93">
        <f t="shared" si="834"/>
        <v>0</v>
      </c>
      <c r="AFG669" s="93">
        <f t="shared" si="835"/>
        <v>0</v>
      </c>
      <c r="AFH669" s="93">
        <f t="shared" si="836"/>
        <v>248975.76</v>
      </c>
      <c r="AFI669" s="93">
        <f t="shared" si="837"/>
        <v>259311.43</v>
      </c>
      <c r="AFJ669" s="93">
        <f t="shared" si="838"/>
        <v>270031.3</v>
      </c>
      <c r="AFK669" s="93">
        <f t="shared" si="839"/>
        <v>53022.35</v>
      </c>
      <c r="AFL669" s="93">
        <f t="shared" si="840"/>
        <v>52060.26</v>
      </c>
      <c r="AFM669" s="93">
        <f t="shared" si="841"/>
        <v>54013.26</v>
      </c>
      <c r="AFN669" s="93">
        <f t="shared" si="842"/>
        <v>0</v>
      </c>
      <c r="AFO669" s="93">
        <f t="shared" si="240"/>
        <v>0</v>
      </c>
      <c r="AFP669" s="93">
        <f t="shared" si="240"/>
        <v>0</v>
      </c>
      <c r="AFQ669" s="93">
        <f t="shared" si="843"/>
        <v>0</v>
      </c>
      <c r="AFR669" s="93">
        <f t="shared" si="241"/>
        <v>0</v>
      </c>
      <c r="AFS669" s="93">
        <f t="shared" si="241"/>
        <v>0</v>
      </c>
      <c r="AFT669" s="447"/>
      <c r="AFU669" s="447"/>
      <c r="AFV669" s="447"/>
      <c r="AFW669" s="93">
        <f t="shared" si="844"/>
        <v>0</v>
      </c>
      <c r="AFX669" s="93">
        <f t="shared" si="845"/>
        <v>0</v>
      </c>
      <c r="AFY669" s="93">
        <f t="shared" si="846"/>
        <v>0</v>
      </c>
      <c r="AFZ669" s="93">
        <f t="shared" si="847"/>
        <v>0</v>
      </c>
      <c r="AGA669" s="93">
        <f t="shared" si="848"/>
        <v>0</v>
      </c>
      <c r="AGB669" s="93">
        <f t="shared" si="849"/>
        <v>0</v>
      </c>
      <c r="AGC669" s="93">
        <f t="shared" si="850"/>
        <v>240834.36</v>
      </c>
      <c r="AGD669" s="93">
        <f t="shared" si="851"/>
        <v>248776.29</v>
      </c>
      <c r="AGE669" s="93">
        <f t="shared" si="852"/>
        <v>257153.74</v>
      </c>
      <c r="AGF669" s="93">
        <f t="shared" si="853"/>
        <v>52760.79</v>
      </c>
      <c r="AGG669" s="93">
        <f t="shared" si="854"/>
        <v>52496.84</v>
      </c>
      <c r="AGH669" s="93">
        <f t="shared" si="855"/>
        <v>54560.62</v>
      </c>
      <c r="AGI669" s="93">
        <f t="shared" si="856"/>
        <v>0</v>
      </c>
      <c r="AGJ669" s="93">
        <f t="shared" si="242"/>
        <v>0</v>
      </c>
      <c r="AGK669" s="93">
        <f t="shared" si="242"/>
        <v>0</v>
      </c>
      <c r="AGL669" s="93">
        <f t="shared" si="857"/>
        <v>0</v>
      </c>
      <c r="AGM669" s="93">
        <f t="shared" si="243"/>
        <v>0</v>
      </c>
      <c r="AGN669" s="93">
        <f t="shared" si="243"/>
        <v>0</v>
      </c>
      <c r="AGO669" s="447"/>
      <c r="AGP669" s="447"/>
      <c r="AGQ669" s="447"/>
      <c r="AGR669" s="93">
        <f t="shared" si="858"/>
        <v>0</v>
      </c>
      <c r="AGS669" s="93">
        <f t="shared" si="859"/>
        <v>0</v>
      </c>
      <c r="AGT669" s="93">
        <f t="shared" si="860"/>
        <v>0</v>
      </c>
      <c r="AGU669" s="93">
        <f t="shared" si="861"/>
        <v>0</v>
      </c>
      <c r="AGV669" s="93">
        <f t="shared" si="862"/>
        <v>0</v>
      </c>
      <c r="AGW669" s="93">
        <f t="shared" si="863"/>
        <v>0</v>
      </c>
      <c r="AGX669" s="93">
        <f t="shared" si="864"/>
        <v>247334.85</v>
      </c>
      <c r="AGY669" s="93">
        <f t="shared" si="865"/>
        <v>256865.06</v>
      </c>
      <c r="AGZ669" s="93">
        <f t="shared" si="866"/>
        <v>266808.23</v>
      </c>
      <c r="AHA669" s="93">
        <f t="shared" si="867"/>
        <v>84573.36</v>
      </c>
      <c r="AHB669" s="93">
        <f t="shared" si="868"/>
        <v>83514.5</v>
      </c>
      <c r="AHC669" s="93">
        <f t="shared" si="869"/>
        <v>86704.83</v>
      </c>
      <c r="AHD669" s="93">
        <f t="shared" si="870"/>
        <v>0</v>
      </c>
      <c r="AHE669" s="93">
        <f t="shared" si="244"/>
        <v>0</v>
      </c>
      <c r="AHF669" s="93">
        <f t="shared" si="244"/>
        <v>0</v>
      </c>
      <c r="AHG669" s="93">
        <f t="shared" si="871"/>
        <v>0</v>
      </c>
      <c r="AHH669" s="93">
        <f t="shared" si="245"/>
        <v>0</v>
      </c>
      <c r="AHI669" s="93">
        <f t="shared" si="245"/>
        <v>0</v>
      </c>
      <c r="AHJ669" s="447"/>
      <c r="AHK669" s="447"/>
      <c r="AHL669" s="447"/>
      <c r="AHM669" s="93">
        <f t="shared" si="872"/>
        <v>0</v>
      </c>
      <c r="AHN669" s="93">
        <f t="shared" si="873"/>
        <v>0</v>
      </c>
      <c r="AHO669" s="93">
        <f t="shared" si="874"/>
        <v>0</v>
      </c>
      <c r="AHP669" s="93">
        <f t="shared" si="875"/>
        <v>0</v>
      </c>
      <c r="AHQ669" s="93">
        <f t="shared" si="876"/>
        <v>0</v>
      </c>
      <c r="AHR669" s="93">
        <f t="shared" si="877"/>
        <v>0</v>
      </c>
      <c r="AHS669" s="93">
        <f t="shared" si="878"/>
        <v>239712</v>
      </c>
      <c r="AHT669" s="93">
        <f t="shared" si="879"/>
        <v>249743.09</v>
      </c>
      <c r="AHU669" s="93">
        <f t="shared" si="880"/>
        <v>260130.61</v>
      </c>
      <c r="AHV669" s="93">
        <f t="shared" si="881"/>
        <v>50383.13</v>
      </c>
      <c r="AHW669" s="93">
        <f t="shared" si="882"/>
        <v>51012.72</v>
      </c>
      <c r="AHX669" s="93">
        <f t="shared" si="883"/>
        <v>52898.720000000001</v>
      </c>
      <c r="AHY669" s="93">
        <f t="shared" si="884"/>
        <v>0</v>
      </c>
      <c r="AHZ669" s="93">
        <f t="shared" si="246"/>
        <v>0</v>
      </c>
      <c r="AIA669" s="93">
        <f t="shared" si="246"/>
        <v>0</v>
      </c>
      <c r="AIB669" s="93">
        <f t="shared" si="885"/>
        <v>0</v>
      </c>
      <c r="AIC669" s="93">
        <f t="shared" si="247"/>
        <v>0</v>
      </c>
      <c r="AID669" s="93">
        <f t="shared" si="247"/>
        <v>0</v>
      </c>
      <c r="AIE669" s="95"/>
      <c r="AIF669" s="95"/>
      <c r="AIG669" s="95"/>
      <c r="AIH669" s="93">
        <f t="shared" si="886"/>
        <v>0</v>
      </c>
      <c r="AII669" s="93">
        <f t="shared" si="887"/>
        <v>0</v>
      </c>
      <c r="AIJ669" s="93">
        <f t="shared" si="888"/>
        <v>0</v>
      </c>
      <c r="AIK669" s="93">
        <f t="shared" si="889"/>
        <v>0</v>
      </c>
      <c r="AIL669" s="93">
        <f t="shared" si="890"/>
        <v>0</v>
      </c>
      <c r="AIM669" s="93">
        <f t="shared" si="891"/>
        <v>0</v>
      </c>
      <c r="AIN669" s="93">
        <f t="shared" si="892"/>
        <v>0</v>
      </c>
      <c r="AIO669" s="93">
        <f t="shared" si="893"/>
        <v>0</v>
      </c>
      <c r="AIP669" s="93">
        <f t="shared" si="894"/>
        <v>0</v>
      </c>
      <c r="AIQ669" s="93">
        <f t="shared" si="895"/>
        <v>0</v>
      </c>
      <c r="AIR669" s="93">
        <f t="shared" si="896"/>
        <v>0</v>
      </c>
      <c r="AIS669" s="93">
        <f t="shared" si="897"/>
        <v>0</v>
      </c>
      <c r="AIT669" s="93">
        <f t="shared" si="898"/>
        <v>0</v>
      </c>
      <c r="AIU669" s="93">
        <f t="shared" si="248"/>
        <v>0</v>
      </c>
      <c r="AIV669" s="93">
        <f t="shared" si="248"/>
        <v>0</v>
      </c>
      <c r="AIW669" s="93">
        <f t="shared" si="899"/>
        <v>0</v>
      </c>
      <c r="AIX669" s="93">
        <f t="shared" si="249"/>
        <v>0</v>
      </c>
      <c r="AIY669" s="93">
        <f t="shared" si="249"/>
        <v>0</v>
      </c>
      <c r="AIZ669" s="447"/>
      <c r="AJA669" s="447"/>
      <c r="AJB669" s="447"/>
      <c r="AJC669" s="93">
        <f t="shared" si="900"/>
        <v>0</v>
      </c>
      <c r="AJD669" s="93">
        <f t="shared" si="901"/>
        <v>0</v>
      </c>
      <c r="AJE669" s="93">
        <f t="shared" si="902"/>
        <v>0</v>
      </c>
      <c r="AJF669" s="93">
        <f t="shared" si="903"/>
        <v>0</v>
      </c>
      <c r="AJG669" s="93">
        <f t="shared" si="904"/>
        <v>0</v>
      </c>
      <c r="AJH669" s="93">
        <f t="shared" si="905"/>
        <v>0</v>
      </c>
      <c r="AJI669" s="93">
        <f t="shared" si="906"/>
        <v>238705.46</v>
      </c>
      <c r="AJJ669" s="93">
        <f t="shared" si="907"/>
        <v>246434.56</v>
      </c>
      <c r="AJK669" s="93">
        <f t="shared" si="908"/>
        <v>254596.84</v>
      </c>
      <c r="AJL669" s="93">
        <f t="shared" si="909"/>
        <v>48377.24</v>
      </c>
      <c r="AJM669" s="93">
        <f t="shared" si="910"/>
        <v>48317.85</v>
      </c>
      <c r="AJN669" s="93">
        <f t="shared" si="911"/>
        <v>50218.91</v>
      </c>
      <c r="AJO669" s="93">
        <f t="shared" si="912"/>
        <v>0</v>
      </c>
      <c r="AJP669" s="93">
        <f t="shared" si="250"/>
        <v>0</v>
      </c>
      <c r="AJQ669" s="93">
        <f t="shared" si="250"/>
        <v>0</v>
      </c>
      <c r="AJR669" s="93">
        <f t="shared" si="913"/>
        <v>0</v>
      </c>
      <c r="AJS669" s="93">
        <f t="shared" si="251"/>
        <v>0</v>
      </c>
      <c r="AJT669" s="93">
        <f t="shared" si="251"/>
        <v>0</v>
      </c>
      <c r="AJU669" s="447"/>
      <c r="AJV669" s="447"/>
      <c r="AJW669" s="447"/>
      <c r="AJX669" s="93">
        <f t="shared" si="914"/>
        <v>0</v>
      </c>
      <c r="AJY669" s="93">
        <f t="shared" si="915"/>
        <v>0</v>
      </c>
      <c r="AJZ669" s="93">
        <f t="shared" si="916"/>
        <v>0</v>
      </c>
      <c r="AKA669" s="93">
        <f t="shared" si="917"/>
        <v>0</v>
      </c>
      <c r="AKB669" s="93">
        <f t="shared" si="918"/>
        <v>0</v>
      </c>
      <c r="AKC669" s="93">
        <f t="shared" si="919"/>
        <v>0</v>
      </c>
      <c r="AKD669" s="93">
        <f t="shared" si="920"/>
        <v>242225.3</v>
      </c>
      <c r="AKE669" s="93">
        <f t="shared" si="921"/>
        <v>251561.21</v>
      </c>
      <c r="AKF669" s="93">
        <f t="shared" si="922"/>
        <v>261291.49</v>
      </c>
      <c r="AKG669" s="93">
        <f t="shared" si="923"/>
        <v>49056.36</v>
      </c>
      <c r="AKH669" s="93">
        <f t="shared" si="924"/>
        <v>48287.03</v>
      </c>
      <c r="AKI669" s="93">
        <f t="shared" si="925"/>
        <v>50231.199999999997</v>
      </c>
      <c r="AKJ669" s="93">
        <f t="shared" si="926"/>
        <v>0</v>
      </c>
      <c r="AKK669" s="93">
        <f t="shared" si="252"/>
        <v>0</v>
      </c>
      <c r="AKL669" s="93">
        <f t="shared" si="252"/>
        <v>0</v>
      </c>
      <c r="AKM669" s="93">
        <f t="shared" si="927"/>
        <v>0</v>
      </c>
      <c r="AKN669" s="93">
        <f t="shared" si="253"/>
        <v>0</v>
      </c>
      <c r="AKO669" s="93">
        <f t="shared" si="253"/>
        <v>0</v>
      </c>
      <c r="AKP669" s="447"/>
      <c r="AKQ669" s="447"/>
      <c r="AKR669" s="447"/>
      <c r="AKS669" s="93">
        <f t="shared" si="928"/>
        <v>0</v>
      </c>
      <c r="AKT669" s="93">
        <f t="shared" si="929"/>
        <v>0</v>
      </c>
      <c r="AKU669" s="93">
        <f t="shared" si="930"/>
        <v>0</v>
      </c>
      <c r="AKV669" s="93">
        <f t="shared" si="931"/>
        <v>0</v>
      </c>
      <c r="AKW669" s="93">
        <f t="shared" si="932"/>
        <v>0</v>
      </c>
      <c r="AKX669" s="93">
        <f t="shared" si="933"/>
        <v>0</v>
      </c>
      <c r="AKY669" s="93">
        <f t="shared" si="934"/>
        <v>240755.95</v>
      </c>
      <c r="AKZ669" s="93">
        <f t="shared" si="935"/>
        <v>249587.37</v>
      </c>
      <c r="ALA669" s="93">
        <f t="shared" si="936"/>
        <v>258816.68</v>
      </c>
      <c r="ALB669" s="93">
        <f t="shared" si="937"/>
        <v>51074.48</v>
      </c>
      <c r="ALC669" s="93">
        <f t="shared" si="938"/>
        <v>51038.559999999998</v>
      </c>
      <c r="ALD669" s="93">
        <f t="shared" si="939"/>
        <v>52979.8</v>
      </c>
      <c r="ALE669" s="93">
        <f t="shared" si="940"/>
        <v>0</v>
      </c>
      <c r="ALF669" s="93">
        <f t="shared" si="254"/>
        <v>0</v>
      </c>
      <c r="ALG669" s="93">
        <f t="shared" si="254"/>
        <v>0</v>
      </c>
      <c r="ALH669" s="93">
        <f t="shared" si="941"/>
        <v>0</v>
      </c>
      <c r="ALI669" s="93">
        <f t="shared" si="255"/>
        <v>0</v>
      </c>
      <c r="ALJ669" s="93">
        <f t="shared" si="255"/>
        <v>0</v>
      </c>
      <c r="ALK669" s="447"/>
      <c r="ALL669" s="447"/>
      <c r="ALM669" s="447"/>
      <c r="ALN669" s="93">
        <f t="shared" si="942"/>
        <v>0</v>
      </c>
      <c r="ALO669" s="93">
        <f t="shared" si="943"/>
        <v>0</v>
      </c>
      <c r="ALP669" s="93">
        <f t="shared" si="944"/>
        <v>0</v>
      </c>
      <c r="ALQ669" s="93">
        <f t="shared" si="945"/>
        <v>0</v>
      </c>
      <c r="ALR669" s="93">
        <f t="shared" si="946"/>
        <v>0</v>
      </c>
      <c r="ALS669" s="93">
        <f t="shared" si="947"/>
        <v>0</v>
      </c>
      <c r="ALT669" s="93">
        <f t="shared" si="948"/>
        <v>246387.24</v>
      </c>
      <c r="ALU669" s="93">
        <f t="shared" si="949"/>
        <v>258012.05</v>
      </c>
      <c r="ALV669" s="93">
        <f t="shared" si="950"/>
        <v>269956.73</v>
      </c>
      <c r="ALW669" s="93">
        <f t="shared" si="951"/>
        <v>63254.33</v>
      </c>
      <c r="ALX669" s="93">
        <f t="shared" si="952"/>
        <v>63779.16</v>
      </c>
      <c r="ALY669" s="93">
        <f t="shared" si="953"/>
        <v>66049.59</v>
      </c>
      <c r="ALZ669" s="93">
        <f t="shared" si="954"/>
        <v>0</v>
      </c>
      <c r="AMA669" s="93">
        <f t="shared" si="256"/>
        <v>0</v>
      </c>
      <c r="AMB669" s="93">
        <f t="shared" si="256"/>
        <v>0</v>
      </c>
      <c r="AMC669" s="93">
        <f t="shared" si="955"/>
        <v>0</v>
      </c>
      <c r="AMD669" s="93">
        <f t="shared" si="257"/>
        <v>0</v>
      </c>
      <c r="AME669" s="93">
        <f t="shared" si="257"/>
        <v>0</v>
      </c>
      <c r="AMF669" s="447"/>
      <c r="AMG669" s="447"/>
      <c r="AMH669" s="447"/>
      <c r="AMI669" s="93">
        <f t="shared" si="956"/>
        <v>0</v>
      </c>
      <c r="AMJ669" s="93">
        <f t="shared" si="957"/>
        <v>0</v>
      </c>
      <c r="AMK669" s="93">
        <f t="shared" si="958"/>
        <v>0</v>
      </c>
      <c r="AML669" s="93">
        <f t="shared" si="959"/>
        <v>0</v>
      </c>
      <c r="AMM669" s="93">
        <f t="shared" si="960"/>
        <v>0</v>
      </c>
      <c r="AMN669" s="93">
        <f t="shared" si="961"/>
        <v>0</v>
      </c>
      <c r="AMO669" s="93">
        <f t="shared" si="962"/>
        <v>229676.28</v>
      </c>
      <c r="AMP669" s="93">
        <f t="shared" si="963"/>
        <v>239458.05</v>
      </c>
      <c r="AMQ669" s="93">
        <f t="shared" si="964"/>
        <v>249578.55</v>
      </c>
      <c r="AMR669" s="93">
        <f t="shared" si="965"/>
        <v>45577.599999999999</v>
      </c>
      <c r="AMS669" s="93">
        <f t="shared" si="966"/>
        <v>46757.13</v>
      </c>
      <c r="AMT669" s="93">
        <f t="shared" si="967"/>
        <v>48433.84</v>
      </c>
      <c r="AMU669" s="93">
        <f t="shared" si="968"/>
        <v>0</v>
      </c>
      <c r="AMV669" s="93">
        <f t="shared" si="258"/>
        <v>0</v>
      </c>
      <c r="AMW669" s="93">
        <f t="shared" si="258"/>
        <v>0</v>
      </c>
      <c r="AMX669" s="93">
        <f t="shared" si="969"/>
        <v>0</v>
      </c>
      <c r="AMY669" s="93">
        <f t="shared" si="259"/>
        <v>0</v>
      </c>
      <c r="AMZ669" s="93">
        <f t="shared" si="259"/>
        <v>0</v>
      </c>
      <c r="ANA669" s="447"/>
      <c r="ANB669" s="447"/>
      <c r="ANC669" s="447"/>
      <c r="AND669" s="93">
        <f t="shared" si="970"/>
        <v>0</v>
      </c>
      <c r="ANE669" s="93">
        <f t="shared" si="971"/>
        <v>0</v>
      </c>
      <c r="ANF669" s="93">
        <f t="shared" si="972"/>
        <v>0</v>
      </c>
      <c r="ANG669" s="93">
        <f t="shared" si="973"/>
        <v>0</v>
      </c>
      <c r="ANH669" s="93">
        <f t="shared" si="974"/>
        <v>0</v>
      </c>
      <c r="ANI669" s="93">
        <f t="shared" si="975"/>
        <v>0</v>
      </c>
      <c r="ANJ669" s="93">
        <f t="shared" si="976"/>
        <v>239027.32</v>
      </c>
      <c r="ANK669" s="93">
        <f t="shared" si="977"/>
        <v>248364.71</v>
      </c>
      <c r="ANL669" s="93">
        <f t="shared" si="978"/>
        <v>258081.82</v>
      </c>
      <c r="ANM669" s="93">
        <f t="shared" si="979"/>
        <v>71087.88</v>
      </c>
      <c r="ANN669" s="93">
        <f t="shared" si="980"/>
        <v>70809.3</v>
      </c>
      <c r="ANO669" s="93">
        <f t="shared" si="981"/>
        <v>73729.649999999994</v>
      </c>
      <c r="ANP669" s="93">
        <f t="shared" si="982"/>
        <v>0</v>
      </c>
      <c r="ANQ669" s="93">
        <f t="shared" si="260"/>
        <v>0</v>
      </c>
      <c r="ANR669" s="93">
        <f t="shared" si="260"/>
        <v>0</v>
      </c>
      <c r="ANS669" s="93">
        <f t="shared" si="983"/>
        <v>0</v>
      </c>
      <c r="ANT669" s="93">
        <f t="shared" si="261"/>
        <v>0</v>
      </c>
      <c r="ANU669" s="93">
        <f t="shared" si="261"/>
        <v>0</v>
      </c>
      <c r="ANV669" s="447"/>
      <c r="ANW669" s="447"/>
      <c r="ANX669" s="447"/>
      <c r="ANY669" s="93">
        <f t="shared" si="984"/>
        <v>0</v>
      </c>
      <c r="ANZ669" s="93">
        <f t="shared" si="985"/>
        <v>0</v>
      </c>
      <c r="AOA669" s="93">
        <f t="shared" si="986"/>
        <v>0</v>
      </c>
      <c r="AOB669" s="93">
        <f t="shared" si="987"/>
        <v>0</v>
      </c>
      <c r="AOC669" s="93">
        <f t="shared" si="988"/>
        <v>0</v>
      </c>
      <c r="AOD669" s="93">
        <f t="shared" si="989"/>
        <v>0</v>
      </c>
      <c r="AOE669" s="93">
        <f t="shared" si="990"/>
        <v>233773.22</v>
      </c>
      <c r="AOF669" s="93">
        <f t="shared" si="991"/>
        <v>244053.97</v>
      </c>
      <c r="AOG669" s="93">
        <f t="shared" si="992"/>
        <v>254667.34</v>
      </c>
      <c r="AOH669" s="93">
        <f t="shared" si="993"/>
        <v>47596.69</v>
      </c>
      <c r="AOI669" s="93">
        <f t="shared" si="994"/>
        <v>47732.6</v>
      </c>
      <c r="AOJ669" s="93">
        <f t="shared" si="995"/>
        <v>49470.85</v>
      </c>
      <c r="AOK669" s="93">
        <f t="shared" si="996"/>
        <v>0</v>
      </c>
      <c r="AOL669" s="93">
        <f t="shared" si="262"/>
        <v>0</v>
      </c>
      <c r="AOM669" s="93">
        <f t="shared" si="262"/>
        <v>0</v>
      </c>
      <c r="AON669" s="93">
        <f t="shared" si="997"/>
        <v>0</v>
      </c>
      <c r="AOO669" s="93">
        <f t="shared" si="263"/>
        <v>0</v>
      </c>
      <c r="AOP669" s="93">
        <f t="shared" si="263"/>
        <v>0</v>
      </c>
      <c r="AOQ669" s="447"/>
      <c r="AOR669" s="447"/>
      <c r="AOS669" s="447"/>
      <c r="AOT669" s="93">
        <f t="shared" si="998"/>
        <v>0</v>
      </c>
      <c r="AOU669" s="93">
        <f t="shared" si="999"/>
        <v>0</v>
      </c>
      <c r="AOV669" s="93">
        <f t="shared" si="1000"/>
        <v>0</v>
      </c>
      <c r="AOW669" s="93">
        <f t="shared" si="1001"/>
        <v>0</v>
      </c>
      <c r="AOX669" s="93">
        <f t="shared" si="1002"/>
        <v>0</v>
      </c>
      <c r="AOY669" s="93">
        <f t="shared" si="1003"/>
        <v>0</v>
      </c>
      <c r="AOZ669" s="93">
        <f t="shared" si="1004"/>
        <v>239378.02</v>
      </c>
      <c r="APA669" s="93">
        <f t="shared" si="1005"/>
        <v>250049.85</v>
      </c>
      <c r="APB669" s="93">
        <f t="shared" si="1006"/>
        <v>261056.87</v>
      </c>
      <c r="APC669" s="93">
        <f t="shared" si="1007"/>
        <v>63374.73</v>
      </c>
      <c r="APD669" s="93">
        <f t="shared" si="1008"/>
        <v>62695.64</v>
      </c>
      <c r="APE669" s="93">
        <f t="shared" si="1009"/>
        <v>64879.29</v>
      </c>
      <c r="APF669" s="93">
        <f t="shared" si="1010"/>
        <v>0</v>
      </c>
      <c r="APG669" s="93">
        <f t="shared" si="264"/>
        <v>0</v>
      </c>
      <c r="APH669" s="93">
        <f t="shared" si="264"/>
        <v>0</v>
      </c>
      <c r="API669" s="93">
        <f t="shared" si="1011"/>
        <v>0</v>
      </c>
      <c r="APJ669" s="93">
        <f t="shared" si="265"/>
        <v>0</v>
      </c>
      <c r="APK669" s="93">
        <f t="shared" si="265"/>
        <v>0</v>
      </c>
      <c r="APL669" s="447"/>
      <c r="APM669" s="447"/>
      <c r="APN669" s="447"/>
      <c r="APO669" s="93">
        <f t="shared" si="1012"/>
        <v>0</v>
      </c>
      <c r="APP669" s="93">
        <f t="shared" si="1013"/>
        <v>0</v>
      </c>
      <c r="APQ669" s="93">
        <f t="shared" si="1014"/>
        <v>0</v>
      </c>
      <c r="APR669" s="93">
        <f t="shared" si="1015"/>
        <v>0</v>
      </c>
      <c r="APS669" s="93">
        <f t="shared" si="1016"/>
        <v>0</v>
      </c>
      <c r="APT669" s="93">
        <f t="shared" si="1017"/>
        <v>0</v>
      </c>
      <c r="APU669" s="93">
        <f t="shared" si="1018"/>
        <v>245909.82</v>
      </c>
      <c r="APV669" s="93">
        <f t="shared" si="1019"/>
        <v>256061.17</v>
      </c>
      <c r="APW669" s="93">
        <f t="shared" si="1020"/>
        <v>266589.77</v>
      </c>
      <c r="APX669" s="93">
        <f t="shared" si="1021"/>
        <v>60073.919999999998</v>
      </c>
      <c r="APY669" s="93">
        <f t="shared" si="1022"/>
        <v>58228.29</v>
      </c>
      <c r="APZ669" s="93">
        <f t="shared" si="1023"/>
        <v>60386.39</v>
      </c>
      <c r="AQA669" s="93">
        <f t="shared" si="1024"/>
        <v>0</v>
      </c>
      <c r="AQB669" s="93">
        <f t="shared" si="266"/>
        <v>0</v>
      </c>
      <c r="AQC669" s="93">
        <f t="shared" si="266"/>
        <v>0</v>
      </c>
      <c r="AQD669" s="93">
        <f t="shared" si="1025"/>
        <v>0</v>
      </c>
      <c r="AQE669" s="93">
        <f t="shared" si="267"/>
        <v>0</v>
      </c>
      <c r="AQF669" s="93">
        <f t="shared" si="267"/>
        <v>0</v>
      </c>
      <c r="AQG669" s="447"/>
      <c r="AQH669" s="447"/>
      <c r="AQI669" s="447"/>
      <c r="AQJ669" s="93">
        <f t="shared" si="1026"/>
        <v>0</v>
      </c>
      <c r="AQK669" s="93">
        <f t="shared" si="1027"/>
        <v>0</v>
      </c>
      <c r="AQL669" s="93">
        <f t="shared" si="1028"/>
        <v>0</v>
      </c>
      <c r="AQM669" s="93">
        <f t="shared" si="1029"/>
        <v>0</v>
      </c>
      <c r="AQN669" s="93">
        <f t="shared" si="1030"/>
        <v>0</v>
      </c>
      <c r="AQO669" s="93">
        <f t="shared" si="1031"/>
        <v>0</v>
      </c>
      <c r="AQP669" s="93">
        <f t="shared" si="1032"/>
        <v>227633.25</v>
      </c>
      <c r="AQQ669" s="93">
        <f t="shared" si="1033"/>
        <v>237315.21</v>
      </c>
      <c r="AQR669" s="93">
        <f t="shared" si="1034"/>
        <v>247333.65</v>
      </c>
      <c r="AQS669" s="93">
        <f t="shared" si="1035"/>
        <v>43948.160000000003</v>
      </c>
      <c r="AQT669" s="93">
        <f t="shared" si="1036"/>
        <v>44785.06</v>
      </c>
      <c r="AQU669" s="93">
        <f t="shared" si="1037"/>
        <v>46450.52</v>
      </c>
      <c r="AQV669" s="93">
        <f t="shared" si="1038"/>
        <v>0</v>
      </c>
      <c r="AQW669" s="93">
        <f t="shared" si="268"/>
        <v>0</v>
      </c>
      <c r="AQX669" s="93">
        <f t="shared" si="268"/>
        <v>0</v>
      </c>
      <c r="AQY669" s="93">
        <f t="shared" si="1039"/>
        <v>0</v>
      </c>
      <c r="AQZ669" s="93">
        <f t="shared" si="269"/>
        <v>0</v>
      </c>
      <c r="ARA669" s="93">
        <f t="shared" si="269"/>
        <v>0</v>
      </c>
      <c r="ARB669" s="447"/>
      <c r="ARC669" s="447"/>
      <c r="ARD669" s="447"/>
      <c r="ARE669" s="93">
        <f t="shared" si="1040"/>
        <v>0</v>
      </c>
      <c r="ARF669" s="93">
        <f t="shared" si="1041"/>
        <v>0</v>
      </c>
      <c r="ARG669" s="93">
        <f t="shared" si="1042"/>
        <v>0</v>
      </c>
      <c r="ARH669" s="93">
        <f t="shared" si="1043"/>
        <v>0</v>
      </c>
      <c r="ARI669" s="93">
        <f t="shared" si="1044"/>
        <v>0</v>
      </c>
      <c r="ARJ669" s="93">
        <f t="shared" si="1045"/>
        <v>0</v>
      </c>
      <c r="ARK669" s="93">
        <f t="shared" si="1046"/>
        <v>232851.25</v>
      </c>
      <c r="ARL669" s="93">
        <f t="shared" si="1047"/>
        <v>240050.4</v>
      </c>
      <c r="ARM669" s="93">
        <f t="shared" si="1048"/>
        <v>247684.59</v>
      </c>
      <c r="ARN669" s="93">
        <f t="shared" si="1049"/>
        <v>42116.05</v>
      </c>
      <c r="ARO669" s="93">
        <f t="shared" si="1050"/>
        <v>42324.01</v>
      </c>
      <c r="ARP669" s="93">
        <f t="shared" si="1051"/>
        <v>43866.05</v>
      </c>
      <c r="ARQ669" s="93">
        <f t="shared" si="1052"/>
        <v>0</v>
      </c>
      <c r="ARR669" s="93">
        <f t="shared" si="270"/>
        <v>0</v>
      </c>
      <c r="ARS669" s="93">
        <f t="shared" si="270"/>
        <v>0</v>
      </c>
      <c r="ART669" s="93">
        <f t="shared" si="1053"/>
        <v>0</v>
      </c>
      <c r="ARU669" s="93">
        <f t="shared" si="271"/>
        <v>0</v>
      </c>
      <c r="ARV669" s="93">
        <f t="shared" si="271"/>
        <v>0</v>
      </c>
      <c r="ARW669" s="447"/>
      <c r="ARX669" s="447"/>
      <c r="ARY669" s="447"/>
      <c r="ARZ669" s="93">
        <f t="shared" si="1054"/>
        <v>0</v>
      </c>
      <c r="ASA669" s="93">
        <f t="shared" si="1055"/>
        <v>0</v>
      </c>
      <c r="ASB669" s="93">
        <f t="shared" si="1056"/>
        <v>0</v>
      </c>
      <c r="ASC669" s="93">
        <f t="shared" si="1057"/>
        <v>0</v>
      </c>
      <c r="ASD669" s="93">
        <f t="shared" si="1058"/>
        <v>0</v>
      </c>
      <c r="ASE669" s="93">
        <f t="shared" si="1059"/>
        <v>0</v>
      </c>
      <c r="ASF669" s="93">
        <f t="shared" si="1060"/>
        <v>232961.04</v>
      </c>
      <c r="ASG669" s="93">
        <f t="shared" si="1061"/>
        <v>241147.81</v>
      </c>
      <c r="ASH669" s="93">
        <f t="shared" si="1062"/>
        <v>249737.81</v>
      </c>
      <c r="ASI669" s="93">
        <f t="shared" si="1063"/>
        <v>49883.99</v>
      </c>
      <c r="ASJ669" s="93">
        <f t="shared" si="1064"/>
        <v>50845.09</v>
      </c>
      <c r="ASK669" s="93">
        <f t="shared" si="1065"/>
        <v>52689.71</v>
      </c>
      <c r="ASL669" s="93">
        <f t="shared" si="1066"/>
        <v>0</v>
      </c>
      <c r="ASM669" s="93">
        <f t="shared" si="272"/>
        <v>0</v>
      </c>
      <c r="ASN669" s="93">
        <f t="shared" si="272"/>
        <v>0</v>
      </c>
      <c r="ASO669" s="93">
        <f t="shared" si="1067"/>
        <v>0</v>
      </c>
      <c r="ASP669" s="93">
        <f t="shared" si="273"/>
        <v>0</v>
      </c>
      <c r="ASQ669" s="93">
        <f t="shared" si="273"/>
        <v>0</v>
      </c>
      <c r="ASR669" s="447"/>
      <c r="ASS669" s="447"/>
      <c r="AST669" s="447"/>
      <c r="ASU669" s="93">
        <f t="shared" si="1068"/>
        <v>0</v>
      </c>
      <c r="ASV669" s="93">
        <f t="shared" si="1069"/>
        <v>0</v>
      </c>
      <c r="ASW669" s="93">
        <f t="shared" si="1070"/>
        <v>0</v>
      </c>
      <c r="ASX669" s="93">
        <f t="shared" si="1071"/>
        <v>0</v>
      </c>
      <c r="ASY669" s="93">
        <f t="shared" si="1072"/>
        <v>0</v>
      </c>
      <c r="ASZ669" s="93">
        <f t="shared" si="1073"/>
        <v>0</v>
      </c>
      <c r="ATA669" s="93">
        <f t="shared" si="1074"/>
        <v>231633.44</v>
      </c>
      <c r="ATB669" s="93">
        <f t="shared" si="1075"/>
        <v>240455.87</v>
      </c>
      <c r="ATC669" s="93">
        <f t="shared" si="1076"/>
        <v>249657.37</v>
      </c>
      <c r="ATD669" s="93">
        <f t="shared" si="1077"/>
        <v>44255.1</v>
      </c>
      <c r="ATE669" s="93">
        <f t="shared" si="1078"/>
        <v>44269.45</v>
      </c>
      <c r="ATF669" s="93">
        <f t="shared" si="1079"/>
        <v>45873.17</v>
      </c>
      <c r="ATG669" s="93">
        <f t="shared" si="1080"/>
        <v>0</v>
      </c>
      <c r="ATH669" s="93">
        <f t="shared" si="274"/>
        <v>0</v>
      </c>
      <c r="ATI669" s="93">
        <f t="shared" si="274"/>
        <v>0</v>
      </c>
      <c r="ATJ669" s="93">
        <f t="shared" si="1081"/>
        <v>0</v>
      </c>
      <c r="ATK669" s="93">
        <f t="shared" si="275"/>
        <v>0</v>
      </c>
      <c r="ATL669" s="93">
        <f t="shared" si="275"/>
        <v>0</v>
      </c>
      <c r="ATM669" s="447"/>
      <c r="ATN669" s="447"/>
      <c r="ATO669" s="447"/>
      <c r="ATP669" s="93">
        <f t="shared" si="1082"/>
        <v>0</v>
      </c>
      <c r="ATQ669" s="93">
        <f t="shared" si="1083"/>
        <v>0</v>
      </c>
      <c r="ATR669" s="93">
        <f t="shared" si="1084"/>
        <v>0</v>
      </c>
      <c r="ATS669" s="93">
        <f t="shared" si="1085"/>
        <v>0</v>
      </c>
      <c r="ATT669" s="93">
        <f t="shared" si="1086"/>
        <v>0</v>
      </c>
      <c r="ATU669" s="93">
        <f t="shared" si="1087"/>
        <v>0</v>
      </c>
      <c r="ATV669" s="93">
        <f t="shared" si="1088"/>
        <v>239731.54</v>
      </c>
      <c r="ATW669" s="93">
        <f t="shared" si="1089"/>
        <v>248979.97</v>
      </c>
      <c r="ATX669" s="93">
        <f t="shared" si="1090"/>
        <v>258618.43</v>
      </c>
      <c r="ATY669" s="93">
        <f t="shared" si="1091"/>
        <v>48378.07</v>
      </c>
      <c r="ATZ669" s="93">
        <f t="shared" si="1092"/>
        <v>49601.120000000003</v>
      </c>
      <c r="AUA669" s="93">
        <f t="shared" si="1093"/>
        <v>51479.62</v>
      </c>
      <c r="AUB669" s="93">
        <f t="shared" si="1094"/>
        <v>0</v>
      </c>
      <c r="AUC669" s="93">
        <f t="shared" si="276"/>
        <v>0</v>
      </c>
      <c r="AUD669" s="93">
        <f t="shared" si="276"/>
        <v>0</v>
      </c>
      <c r="AUE669" s="93">
        <f t="shared" si="1095"/>
        <v>0</v>
      </c>
      <c r="AUF669" s="93">
        <f t="shared" si="277"/>
        <v>0</v>
      </c>
      <c r="AUG669" s="93">
        <f t="shared" si="277"/>
        <v>0</v>
      </c>
      <c r="AUH669" s="447"/>
      <c r="AUI669" s="447"/>
      <c r="AUJ669" s="447"/>
      <c r="AUK669" s="93">
        <f t="shared" si="1096"/>
        <v>0</v>
      </c>
      <c r="AUL669" s="93">
        <f t="shared" si="1097"/>
        <v>0</v>
      </c>
      <c r="AUM669" s="93">
        <f t="shared" si="1098"/>
        <v>0</v>
      </c>
      <c r="AUN669" s="93">
        <f t="shared" si="1099"/>
        <v>0</v>
      </c>
      <c r="AUO669" s="93">
        <f t="shared" si="1100"/>
        <v>0</v>
      </c>
      <c r="AUP669" s="93">
        <f t="shared" si="1101"/>
        <v>0</v>
      </c>
      <c r="AUQ669" s="93">
        <f t="shared" si="1102"/>
        <v>235070.85</v>
      </c>
      <c r="AUR669" s="93">
        <f t="shared" si="1103"/>
        <v>244220.39</v>
      </c>
      <c r="AUS669" s="93">
        <f t="shared" si="1104"/>
        <v>253738.07</v>
      </c>
      <c r="AUT669" s="93">
        <f t="shared" si="1105"/>
        <v>52319.26</v>
      </c>
      <c r="AUU669" s="93">
        <f t="shared" si="1106"/>
        <v>53273.18</v>
      </c>
      <c r="AUV669" s="93">
        <f t="shared" si="1107"/>
        <v>55191.24</v>
      </c>
      <c r="AUW669" s="93">
        <f t="shared" si="1108"/>
        <v>0</v>
      </c>
      <c r="AUX669" s="93">
        <f t="shared" si="278"/>
        <v>0</v>
      </c>
      <c r="AUY669" s="93">
        <f t="shared" si="278"/>
        <v>0</v>
      </c>
      <c r="AUZ669" s="93">
        <f t="shared" si="1109"/>
        <v>0</v>
      </c>
      <c r="AVA669" s="93">
        <f t="shared" si="279"/>
        <v>0</v>
      </c>
      <c r="AVB669" s="93">
        <f t="shared" si="279"/>
        <v>0</v>
      </c>
      <c r="AVC669" s="127">
        <f t="shared" si="1110"/>
        <v>73</v>
      </c>
      <c r="AVD669" s="127">
        <f t="shared" si="280"/>
        <v>73</v>
      </c>
      <c r="AVE669" s="127">
        <f t="shared" si="280"/>
        <v>73</v>
      </c>
      <c r="AVF669" s="93">
        <f t="shared" si="280"/>
        <v>18440238</v>
      </c>
      <c r="AVG669" s="93">
        <f t="shared" si="280"/>
        <v>19214622</v>
      </c>
      <c r="AVH669" s="93">
        <f t="shared" si="280"/>
        <v>20026820</v>
      </c>
      <c r="AVI669" s="93">
        <f t="shared" si="280"/>
        <v>8063877.1100000003</v>
      </c>
      <c r="AVJ669" s="93">
        <f t="shared" si="280"/>
        <v>8251706.1100000003</v>
      </c>
      <c r="AVK669" s="93">
        <f t="shared" si="280"/>
        <v>8433403.1099999994</v>
      </c>
      <c r="AVL669" s="93"/>
      <c r="AVM669" s="93"/>
      <c r="AVN669" s="93"/>
      <c r="AVO669" s="93"/>
      <c r="AVP669" s="93"/>
      <c r="AVQ669" s="93"/>
      <c r="AVR669" s="93">
        <f t="shared" si="281"/>
        <v>19361726.440000001</v>
      </c>
      <c r="AVS669" s="93">
        <f t="shared" si="281"/>
        <v>20012328.25</v>
      </c>
      <c r="AVT669" s="93">
        <f t="shared" si="281"/>
        <v>20697713.48</v>
      </c>
      <c r="AVU669" s="93">
        <f t="shared" si="281"/>
        <v>3445180.48</v>
      </c>
      <c r="AVV669" s="93">
        <f t="shared" si="281"/>
        <v>3423166.73</v>
      </c>
      <c r="AVW669" s="93">
        <f t="shared" si="281"/>
        <v>3543654.02</v>
      </c>
    </row>
    <row r="670" spans="1:1271" ht="24">
      <c r="A670" s="88" t="s">
        <v>432</v>
      </c>
      <c r="B670" s="88" t="s">
        <v>437</v>
      </c>
      <c r="C670" s="5"/>
      <c r="D670" s="414"/>
      <c r="E670" s="287"/>
      <c r="F670" s="101">
        <f t="shared" si="1111"/>
        <v>83876</v>
      </c>
      <c r="G670" s="101">
        <f t="shared" si="1111"/>
        <v>87430</v>
      </c>
      <c r="H670" s="101">
        <f t="shared" si="1111"/>
        <v>91166</v>
      </c>
      <c r="I670" s="93">
        <f t="shared" si="283"/>
        <v>48775</v>
      </c>
      <c r="J670" s="93">
        <f t="shared" si="283"/>
        <v>49988</v>
      </c>
      <c r="K670" s="93">
        <f t="shared" si="283"/>
        <v>51161</v>
      </c>
      <c r="L670" s="447"/>
      <c r="M670" s="447"/>
      <c r="N670" s="447"/>
      <c r="O670" s="93">
        <f t="shared" si="284"/>
        <v>0</v>
      </c>
      <c r="P670" s="93">
        <f t="shared" si="285"/>
        <v>0</v>
      </c>
      <c r="Q670" s="93">
        <f t="shared" si="286"/>
        <v>0</v>
      </c>
      <c r="R670" s="93">
        <f t="shared" si="287"/>
        <v>0</v>
      </c>
      <c r="S670" s="93">
        <f t="shared" si="288"/>
        <v>0</v>
      </c>
      <c r="T670" s="93">
        <f t="shared" si="289"/>
        <v>0</v>
      </c>
      <c r="U670" s="93">
        <f t="shared" si="290"/>
        <v>82880.22</v>
      </c>
      <c r="V670" s="93">
        <f t="shared" si="291"/>
        <v>86445.07</v>
      </c>
      <c r="W670" s="93">
        <f t="shared" si="292"/>
        <v>90145.18</v>
      </c>
      <c r="X670" s="93">
        <f t="shared" si="293"/>
        <v>23203.439999999999</v>
      </c>
      <c r="Y670" s="93">
        <f t="shared" si="294"/>
        <v>22361.1</v>
      </c>
      <c r="Z670" s="93">
        <f t="shared" si="295"/>
        <v>23193.4</v>
      </c>
      <c r="AA670" s="93">
        <f t="shared" si="296"/>
        <v>0</v>
      </c>
      <c r="AB670" s="93">
        <f t="shared" si="162"/>
        <v>0</v>
      </c>
      <c r="AC670" s="93">
        <f t="shared" si="162"/>
        <v>0</v>
      </c>
      <c r="AD670" s="93">
        <f t="shared" si="297"/>
        <v>0</v>
      </c>
      <c r="AE670" s="93">
        <f t="shared" si="163"/>
        <v>0</v>
      </c>
      <c r="AF670" s="93">
        <f t="shared" si="163"/>
        <v>0</v>
      </c>
      <c r="AG670" s="447"/>
      <c r="AH670" s="447"/>
      <c r="AI670" s="447"/>
      <c r="AJ670" s="93">
        <f t="shared" si="298"/>
        <v>0</v>
      </c>
      <c r="AK670" s="93">
        <f t="shared" si="299"/>
        <v>0</v>
      </c>
      <c r="AL670" s="93">
        <f t="shared" si="300"/>
        <v>0</v>
      </c>
      <c r="AM670" s="93">
        <f t="shared" si="301"/>
        <v>0</v>
      </c>
      <c r="AN670" s="93">
        <f t="shared" si="302"/>
        <v>0</v>
      </c>
      <c r="AO670" s="93">
        <f t="shared" si="303"/>
        <v>0</v>
      </c>
      <c r="AP670" s="93">
        <f t="shared" si="304"/>
        <v>77642.53</v>
      </c>
      <c r="AQ670" s="93">
        <f t="shared" si="305"/>
        <v>80926.52</v>
      </c>
      <c r="AR670" s="93">
        <f t="shared" si="306"/>
        <v>84336.29</v>
      </c>
      <c r="AS670" s="93">
        <f t="shared" si="307"/>
        <v>20773.25</v>
      </c>
      <c r="AT670" s="93">
        <f t="shared" si="308"/>
        <v>19856.990000000002</v>
      </c>
      <c r="AU670" s="93">
        <f t="shared" si="309"/>
        <v>20639</v>
      </c>
      <c r="AV670" s="93">
        <f t="shared" si="310"/>
        <v>0</v>
      </c>
      <c r="AW670" s="93">
        <f t="shared" si="164"/>
        <v>0</v>
      </c>
      <c r="AX670" s="93">
        <f t="shared" si="164"/>
        <v>0</v>
      </c>
      <c r="AY670" s="93">
        <f t="shared" si="311"/>
        <v>0</v>
      </c>
      <c r="AZ670" s="93">
        <f t="shared" si="165"/>
        <v>0</v>
      </c>
      <c r="BA670" s="93">
        <f t="shared" si="165"/>
        <v>0</v>
      </c>
      <c r="BB670" s="447"/>
      <c r="BC670" s="447"/>
      <c r="BD670" s="447"/>
      <c r="BE670" s="93">
        <f t="shared" si="312"/>
        <v>0</v>
      </c>
      <c r="BF670" s="93">
        <f t="shared" si="313"/>
        <v>0</v>
      </c>
      <c r="BG670" s="93">
        <f t="shared" si="314"/>
        <v>0</v>
      </c>
      <c r="BH670" s="93">
        <f t="shared" si="315"/>
        <v>0</v>
      </c>
      <c r="BI670" s="93">
        <f t="shared" si="316"/>
        <v>0</v>
      </c>
      <c r="BJ670" s="93">
        <f t="shared" si="317"/>
        <v>0</v>
      </c>
      <c r="BK670" s="93">
        <f t="shared" si="318"/>
        <v>82976.2</v>
      </c>
      <c r="BL670" s="93">
        <f t="shared" si="319"/>
        <v>86866.73</v>
      </c>
      <c r="BM670" s="93">
        <f t="shared" si="320"/>
        <v>90879.44</v>
      </c>
      <c r="BN670" s="93">
        <f t="shared" si="321"/>
        <v>20259.46</v>
      </c>
      <c r="BO670" s="93">
        <f t="shared" si="322"/>
        <v>19848.810000000001</v>
      </c>
      <c r="BP670" s="93">
        <f t="shared" si="323"/>
        <v>20661.91</v>
      </c>
      <c r="BQ670" s="93">
        <f t="shared" si="324"/>
        <v>0</v>
      </c>
      <c r="BR670" s="93">
        <f t="shared" si="166"/>
        <v>0</v>
      </c>
      <c r="BS670" s="93">
        <f t="shared" si="166"/>
        <v>0</v>
      </c>
      <c r="BT670" s="93">
        <f t="shared" si="325"/>
        <v>0</v>
      </c>
      <c r="BU670" s="93">
        <f t="shared" si="167"/>
        <v>0</v>
      </c>
      <c r="BV670" s="93">
        <f t="shared" si="167"/>
        <v>0</v>
      </c>
      <c r="BW670" s="447"/>
      <c r="BX670" s="447"/>
      <c r="BY670" s="447"/>
      <c r="BZ670" s="93">
        <f t="shared" si="326"/>
        <v>0</v>
      </c>
      <c r="CA670" s="93">
        <f t="shared" si="327"/>
        <v>0</v>
      </c>
      <c r="CB670" s="93">
        <f t="shared" si="328"/>
        <v>0</v>
      </c>
      <c r="CC670" s="93">
        <f t="shared" si="329"/>
        <v>0</v>
      </c>
      <c r="CD670" s="93">
        <f t="shared" si="330"/>
        <v>0</v>
      </c>
      <c r="CE670" s="93">
        <f t="shared" si="331"/>
        <v>0</v>
      </c>
      <c r="CF670" s="93">
        <f t="shared" si="332"/>
        <v>79578.2</v>
      </c>
      <c r="CG670" s="93">
        <f t="shared" si="333"/>
        <v>84088.98</v>
      </c>
      <c r="CH670" s="93">
        <f t="shared" si="334"/>
        <v>88682.9</v>
      </c>
      <c r="CI670" s="93">
        <f t="shared" si="335"/>
        <v>24933.5</v>
      </c>
      <c r="CJ670" s="93">
        <f t="shared" si="336"/>
        <v>24905.02</v>
      </c>
      <c r="CK670" s="93">
        <f t="shared" si="337"/>
        <v>25718.78</v>
      </c>
      <c r="CL670" s="93">
        <f t="shared" si="338"/>
        <v>0</v>
      </c>
      <c r="CM670" s="93">
        <f t="shared" si="168"/>
        <v>0</v>
      </c>
      <c r="CN670" s="93">
        <f t="shared" si="168"/>
        <v>0</v>
      </c>
      <c r="CO670" s="93">
        <f t="shared" si="339"/>
        <v>0</v>
      </c>
      <c r="CP670" s="93">
        <f t="shared" si="169"/>
        <v>0</v>
      </c>
      <c r="CQ670" s="93">
        <f t="shared" si="169"/>
        <v>0</v>
      </c>
      <c r="CR670" s="447"/>
      <c r="CS670" s="447"/>
      <c r="CT670" s="447"/>
      <c r="CU670" s="93">
        <f t="shared" si="340"/>
        <v>0</v>
      </c>
      <c r="CV670" s="93">
        <f t="shared" si="341"/>
        <v>0</v>
      </c>
      <c r="CW670" s="93">
        <f t="shared" si="342"/>
        <v>0</v>
      </c>
      <c r="CX670" s="93">
        <f t="shared" si="343"/>
        <v>0</v>
      </c>
      <c r="CY670" s="93">
        <f t="shared" si="344"/>
        <v>0</v>
      </c>
      <c r="CZ670" s="93">
        <f t="shared" si="345"/>
        <v>0</v>
      </c>
      <c r="DA670" s="93">
        <f t="shared" si="346"/>
        <v>81771.520000000004</v>
      </c>
      <c r="DB670" s="93">
        <f t="shared" si="347"/>
        <v>84797.38</v>
      </c>
      <c r="DC670" s="93">
        <f t="shared" si="348"/>
        <v>87970.38</v>
      </c>
      <c r="DD670" s="93">
        <f t="shared" si="349"/>
        <v>26435.96</v>
      </c>
      <c r="DE670" s="93">
        <f t="shared" si="350"/>
        <v>26531.39</v>
      </c>
      <c r="DF670" s="93">
        <f t="shared" si="351"/>
        <v>27577.96</v>
      </c>
      <c r="DG670" s="93">
        <f t="shared" si="352"/>
        <v>0</v>
      </c>
      <c r="DH670" s="93">
        <f t="shared" si="170"/>
        <v>0</v>
      </c>
      <c r="DI670" s="93">
        <f t="shared" si="170"/>
        <v>0</v>
      </c>
      <c r="DJ670" s="93">
        <f t="shared" si="353"/>
        <v>0</v>
      </c>
      <c r="DK670" s="93">
        <f t="shared" si="171"/>
        <v>0</v>
      </c>
      <c r="DL670" s="93">
        <f t="shared" si="171"/>
        <v>0</v>
      </c>
      <c r="DM670" s="447"/>
      <c r="DN670" s="447"/>
      <c r="DO670" s="447"/>
      <c r="DP670" s="93">
        <f t="shared" si="354"/>
        <v>0</v>
      </c>
      <c r="DQ670" s="93">
        <f t="shared" si="355"/>
        <v>0</v>
      </c>
      <c r="DR670" s="93">
        <f t="shared" si="356"/>
        <v>0</v>
      </c>
      <c r="DS670" s="93">
        <f t="shared" si="357"/>
        <v>0</v>
      </c>
      <c r="DT670" s="93">
        <f t="shared" si="358"/>
        <v>0</v>
      </c>
      <c r="DU670" s="93">
        <f t="shared" si="359"/>
        <v>0</v>
      </c>
      <c r="DV670" s="93">
        <f t="shared" si="360"/>
        <v>82930.11</v>
      </c>
      <c r="DW670" s="93">
        <f t="shared" si="361"/>
        <v>86520.7</v>
      </c>
      <c r="DX670" s="93">
        <f t="shared" si="362"/>
        <v>90243.14</v>
      </c>
      <c r="DY670" s="93">
        <f t="shared" si="363"/>
        <v>27665.66</v>
      </c>
      <c r="DZ670" s="93">
        <f t="shared" si="364"/>
        <v>26499.47</v>
      </c>
      <c r="EA670" s="93">
        <f t="shared" si="365"/>
        <v>27628.12</v>
      </c>
      <c r="EB670" s="93">
        <f t="shared" si="366"/>
        <v>0</v>
      </c>
      <c r="EC670" s="93">
        <f t="shared" si="172"/>
        <v>0</v>
      </c>
      <c r="ED670" s="93">
        <f t="shared" si="172"/>
        <v>0</v>
      </c>
      <c r="EE670" s="93">
        <f t="shared" si="367"/>
        <v>0</v>
      </c>
      <c r="EF670" s="93">
        <f t="shared" si="173"/>
        <v>0</v>
      </c>
      <c r="EG670" s="93">
        <f t="shared" si="173"/>
        <v>0</v>
      </c>
      <c r="EH670" s="95"/>
      <c r="EI670" s="95"/>
      <c r="EJ670" s="95"/>
      <c r="EK670" s="93">
        <f t="shared" si="368"/>
        <v>0</v>
      </c>
      <c r="EL670" s="93">
        <f t="shared" si="369"/>
        <v>0</v>
      </c>
      <c r="EM670" s="93">
        <f t="shared" si="370"/>
        <v>0</v>
      </c>
      <c r="EN670" s="93">
        <f t="shared" si="371"/>
        <v>0</v>
      </c>
      <c r="EO670" s="93">
        <f t="shared" si="372"/>
        <v>0</v>
      </c>
      <c r="EP670" s="93">
        <f t="shared" si="373"/>
        <v>0</v>
      </c>
      <c r="EQ670" s="93">
        <f t="shared" si="374"/>
        <v>0</v>
      </c>
      <c r="ER670" s="93">
        <f t="shared" si="375"/>
        <v>0</v>
      </c>
      <c r="ES670" s="93">
        <f t="shared" si="376"/>
        <v>0</v>
      </c>
      <c r="ET670" s="93">
        <f t="shared" si="377"/>
        <v>0</v>
      </c>
      <c r="EU670" s="93">
        <f t="shared" si="378"/>
        <v>0</v>
      </c>
      <c r="EV670" s="93">
        <f t="shared" si="379"/>
        <v>0</v>
      </c>
      <c r="EW670" s="93">
        <f t="shared" si="380"/>
        <v>0</v>
      </c>
      <c r="EX670" s="93">
        <f t="shared" si="174"/>
        <v>0</v>
      </c>
      <c r="EY670" s="93">
        <f t="shared" si="174"/>
        <v>0</v>
      </c>
      <c r="EZ670" s="93">
        <f t="shared" si="381"/>
        <v>0</v>
      </c>
      <c r="FA670" s="93">
        <f t="shared" si="175"/>
        <v>0</v>
      </c>
      <c r="FB670" s="93">
        <f t="shared" si="175"/>
        <v>0</v>
      </c>
      <c r="FC670" s="447"/>
      <c r="FD670" s="447"/>
      <c r="FE670" s="447"/>
      <c r="FF670" s="93">
        <f t="shared" si="382"/>
        <v>0</v>
      </c>
      <c r="FG670" s="93">
        <f t="shared" si="383"/>
        <v>0</v>
      </c>
      <c r="FH670" s="93">
        <f t="shared" si="384"/>
        <v>0</v>
      </c>
      <c r="FI670" s="93">
        <f t="shared" si="385"/>
        <v>0</v>
      </c>
      <c r="FJ670" s="93">
        <f t="shared" si="386"/>
        <v>0</v>
      </c>
      <c r="FK670" s="93">
        <f t="shared" si="387"/>
        <v>0</v>
      </c>
      <c r="FL670" s="93">
        <f t="shared" si="388"/>
        <v>75795.39</v>
      </c>
      <c r="FM670" s="93">
        <f t="shared" si="389"/>
        <v>78743.33</v>
      </c>
      <c r="FN670" s="93">
        <f t="shared" si="390"/>
        <v>81821.740000000005</v>
      </c>
      <c r="FO670" s="93">
        <f t="shared" si="391"/>
        <v>22531.4</v>
      </c>
      <c r="FP670" s="93">
        <f t="shared" si="392"/>
        <v>22110.2</v>
      </c>
      <c r="FQ670" s="93">
        <f t="shared" si="393"/>
        <v>22985.05</v>
      </c>
      <c r="FR670" s="93">
        <f t="shared" si="394"/>
        <v>0</v>
      </c>
      <c r="FS670" s="93">
        <f t="shared" si="176"/>
        <v>0</v>
      </c>
      <c r="FT670" s="93">
        <f t="shared" si="176"/>
        <v>0</v>
      </c>
      <c r="FU670" s="93">
        <f t="shared" si="395"/>
        <v>0</v>
      </c>
      <c r="FV670" s="93">
        <f t="shared" si="177"/>
        <v>0</v>
      </c>
      <c r="FW670" s="93">
        <f t="shared" si="177"/>
        <v>0</v>
      </c>
      <c r="FX670" s="95"/>
      <c r="FY670" s="95"/>
      <c r="FZ670" s="95"/>
      <c r="GA670" s="93">
        <f t="shared" si="396"/>
        <v>0</v>
      </c>
      <c r="GB670" s="93">
        <f t="shared" si="397"/>
        <v>0</v>
      </c>
      <c r="GC670" s="93">
        <f t="shared" si="398"/>
        <v>0</v>
      </c>
      <c r="GD670" s="93">
        <f t="shared" si="399"/>
        <v>0</v>
      </c>
      <c r="GE670" s="93">
        <f t="shared" si="400"/>
        <v>0</v>
      </c>
      <c r="GF670" s="93">
        <f t="shared" si="401"/>
        <v>0</v>
      </c>
      <c r="GG670" s="93">
        <f t="shared" si="402"/>
        <v>0</v>
      </c>
      <c r="GH670" s="93">
        <f t="shared" si="403"/>
        <v>0</v>
      </c>
      <c r="GI670" s="93">
        <f t="shared" si="404"/>
        <v>0</v>
      </c>
      <c r="GJ670" s="93">
        <f t="shared" si="405"/>
        <v>0</v>
      </c>
      <c r="GK670" s="93">
        <f t="shared" si="406"/>
        <v>0</v>
      </c>
      <c r="GL670" s="93">
        <f t="shared" si="407"/>
        <v>0</v>
      </c>
      <c r="GM670" s="93">
        <f t="shared" si="408"/>
        <v>0</v>
      </c>
      <c r="GN670" s="93">
        <f t="shared" si="178"/>
        <v>0</v>
      </c>
      <c r="GO670" s="93">
        <f t="shared" si="178"/>
        <v>0</v>
      </c>
      <c r="GP670" s="93">
        <f t="shared" si="409"/>
        <v>0</v>
      </c>
      <c r="GQ670" s="93">
        <f t="shared" si="179"/>
        <v>0</v>
      </c>
      <c r="GR670" s="93">
        <f t="shared" si="179"/>
        <v>0</v>
      </c>
      <c r="GS670" s="447"/>
      <c r="GT670" s="447"/>
      <c r="GU670" s="447"/>
      <c r="GV670" s="93">
        <f t="shared" si="410"/>
        <v>0</v>
      </c>
      <c r="GW670" s="93">
        <f t="shared" si="411"/>
        <v>0</v>
      </c>
      <c r="GX670" s="93">
        <f t="shared" si="412"/>
        <v>0</v>
      </c>
      <c r="GY670" s="93">
        <f t="shared" si="413"/>
        <v>0</v>
      </c>
      <c r="GZ670" s="93">
        <f t="shared" si="414"/>
        <v>0</v>
      </c>
      <c r="HA670" s="93">
        <f t="shared" si="415"/>
        <v>0</v>
      </c>
      <c r="HB670" s="93">
        <f t="shared" si="416"/>
        <v>81310.509999999995</v>
      </c>
      <c r="HC670" s="93">
        <f t="shared" si="417"/>
        <v>84109.28</v>
      </c>
      <c r="HD670" s="93">
        <f t="shared" si="418"/>
        <v>87064.89</v>
      </c>
      <c r="HE670" s="93">
        <f t="shared" si="419"/>
        <v>23338.33</v>
      </c>
      <c r="HF670" s="93">
        <f t="shared" si="420"/>
        <v>22821.55</v>
      </c>
      <c r="HG670" s="93">
        <f t="shared" si="421"/>
        <v>23762.11</v>
      </c>
      <c r="HH670" s="93">
        <f t="shared" si="422"/>
        <v>0</v>
      </c>
      <c r="HI670" s="93">
        <f t="shared" si="180"/>
        <v>0</v>
      </c>
      <c r="HJ670" s="93">
        <f t="shared" si="180"/>
        <v>0</v>
      </c>
      <c r="HK670" s="93">
        <f t="shared" si="423"/>
        <v>0</v>
      </c>
      <c r="HL670" s="93">
        <f t="shared" si="181"/>
        <v>0</v>
      </c>
      <c r="HM670" s="93">
        <f t="shared" si="181"/>
        <v>0</v>
      </c>
      <c r="HN670" s="447"/>
      <c r="HO670" s="447"/>
      <c r="HP670" s="447"/>
      <c r="HQ670" s="93">
        <f t="shared" si="424"/>
        <v>0</v>
      </c>
      <c r="HR670" s="93">
        <f t="shared" si="425"/>
        <v>0</v>
      </c>
      <c r="HS670" s="93">
        <f t="shared" si="426"/>
        <v>0</v>
      </c>
      <c r="HT670" s="93">
        <f t="shared" si="427"/>
        <v>0</v>
      </c>
      <c r="HU670" s="93">
        <f t="shared" si="428"/>
        <v>0</v>
      </c>
      <c r="HV670" s="93">
        <f t="shared" si="429"/>
        <v>0</v>
      </c>
      <c r="HW670" s="93">
        <f t="shared" si="430"/>
        <v>77521.69</v>
      </c>
      <c r="HX670" s="93">
        <f t="shared" si="431"/>
        <v>81131.91</v>
      </c>
      <c r="HY670" s="93">
        <f t="shared" si="432"/>
        <v>84855.59</v>
      </c>
      <c r="HZ670" s="93">
        <f t="shared" si="433"/>
        <v>27107.17</v>
      </c>
      <c r="IA670" s="93">
        <f t="shared" si="434"/>
        <v>26656.240000000002</v>
      </c>
      <c r="IB670" s="93">
        <f t="shared" si="435"/>
        <v>27640.5</v>
      </c>
      <c r="IC670" s="93">
        <f t="shared" si="436"/>
        <v>0</v>
      </c>
      <c r="ID670" s="93">
        <f t="shared" si="182"/>
        <v>0</v>
      </c>
      <c r="IE670" s="93">
        <f t="shared" si="182"/>
        <v>0</v>
      </c>
      <c r="IF670" s="93">
        <f t="shared" si="437"/>
        <v>0</v>
      </c>
      <c r="IG670" s="93">
        <f t="shared" si="183"/>
        <v>0</v>
      </c>
      <c r="IH670" s="93">
        <f t="shared" si="183"/>
        <v>0</v>
      </c>
      <c r="II670" s="447"/>
      <c r="IJ670" s="447"/>
      <c r="IK670" s="447"/>
      <c r="IL670" s="93">
        <f t="shared" si="438"/>
        <v>0</v>
      </c>
      <c r="IM670" s="93">
        <f t="shared" si="439"/>
        <v>0</v>
      </c>
      <c r="IN670" s="93">
        <f t="shared" si="440"/>
        <v>0</v>
      </c>
      <c r="IO670" s="93">
        <f t="shared" si="441"/>
        <v>0</v>
      </c>
      <c r="IP670" s="93">
        <f t="shared" si="442"/>
        <v>0</v>
      </c>
      <c r="IQ670" s="93">
        <f t="shared" si="443"/>
        <v>0</v>
      </c>
      <c r="IR670" s="93">
        <f t="shared" si="444"/>
        <v>81815.48</v>
      </c>
      <c r="IS670" s="93">
        <f t="shared" si="445"/>
        <v>85217.71</v>
      </c>
      <c r="IT670" s="93">
        <f t="shared" si="446"/>
        <v>88755.43</v>
      </c>
      <c r="IU670" s="93">
        <f t="shared" si="447"/>
        <v>24650.639999999999</v>
      </c>
      <c r="IV670" s="93">
        <f t="shared" si="448"/>
        <v>24867.4</v>
      </c>
      <c r="IW670" s="93">
        <f t="shared" si="449"/>
        <v>25835.86</v>
      </c>
      <c r="IX670" s="93">
        <f t="shared" si="450"/>
        <v>0</v>
      </c>
      <c r="IY670" s="93">
        <f t="shared" si="184"/>
        <v>0</v>
      </c>
      <c r="IZ670" s="93">
        <f t="shared" si="184"/>
        <v>0</v>
      </c>
      <c r="JA670" s="93">
        <f t="shared" si="451"/>
        <v>0</v>
      </c>
      <c r="JB670" s="93">
        <f t="shared" si="185"/>
        <v>0</v>
      </c>
      <c r="JC670" s="93">
        <f t="shared" si="185"/>
        <v>0</v>
      </c>
      <c r="JD670" s="447"/>
      <c r="JE670" s="447"/>
      <c r="JF670" s="447"/>
      <c r="JG670" s="93">
        <f t="shared" si="452"/>
        <v>0</v>
      </c>
      <c r="JH670" s="93">
        <f t="shared" si="453"/>
        <v>0</v>
      </c>
      <c r="JI670" s="93">
        <f t="shared" si="454"/>
        <v>0</v>
      </c>
      <c r="JJ670" s="93">
        <f t="shared" si="455"/>
        <v>0</v>
      </c>
      <c r="JK670" s="93">
        <f t="shared" si="456"/>
        <v>0</v>
      </c>
      <c r="JL670" s="93">
        <f t="shared" si="457"/>
        <v>0</v>
      </c>
      <c r="JM670" s="93">
        <f t="shared" si="458"/>
        <v>66848.42</v>
      </c>
      <c r="JN670" s="93">
        <f t="shared" si="459"/>
        <v>69441.820000000007</v>
      </c>
      <c r="JO670" s="93">
        <f t="shared" si="460"/>
        <v>72152.33</v>
      </c>
      <c r="JP670" s="93">
        <f t="shared" si="461"/>
        <v>33104.03</v>
      </c>
      <c r="JQ670" s="93">
        <f t="shared" si="462"/>
        <v>33344.32</v>
      </c>
      <c r="JR670" s="93">
        <f t="shared" si="463"/>
        <v>34606.82</v>
      </c>
      <c r="JS670" s="93">
        <f t="shared" si="464"/>
        <v>0</v>
      </c>
      <c r="JT670" s="93">
        <f t="shared" si="186"/>
        <v>0</v>
      </c>
      <c r="JU670" s="93">
        <f t="shared" si="186"/>
        <v>0</v>
      </c>
      <c r="JV670" s="93">
        <f t="shared" si="465"/>
        <v>0</v>
      </c>
      <c r="JW670" s="93">
        <f t="shared" si="187"/>
        <v>0</v>
      </c>
      <c r="JX670" s="93">
        <f t="shared" si="187"/>
        <v>0</v>
      </c>
      <c r="JY670" s="447"/>
      <c r="JZ670" s="447"/>
      <c r="KA670" s="447"/>
      <c r="KB670" s="93">
        <f t="shared" si="466"/>
        <v>0</v>
      </c>
      <c r="KC670" s="93">
        <f t="shared" si="467"/>
        <v>0</v>
      </c>
      <c r="KD670" s="93">
        <f t="shared" si="468"/>
        <v>0</v>
      </c>
      <c r="KE670" s="93">
        <f t="shared" si="469"/>
        <v>0</v>
      </c>
      <c r="KF670" s="93">
        <f t="shared" si="470"/>
        <v>0</v>
      </c>
      <c r="KG670" s="93">
        <f t="shared" si="471"/>
        <v>0</v>
      </c>
      <c r="KH670" s="93">
        <f t="shared" si="472"/>
        <v>83546.38</v>
      </c>
      <c r="KI670" s="93">
        <f t="shared" si="473"/>
        <v>88030.9</v>
      </c>
      <c r="KJ670" s="93">
        <f t="shared" si="474"/>
        <v>92616.77</v>
      </c>
      <c r="KK670" s="93">
        <f t="shared" si="475"/>
        <v>26518.560000000001</v>
      </c>
      <c r="KL670" s="93">
        <f t="shared" si="476"/>
        <v>26533.13</v>
      </c>
      <c r="KM670" s="93">
        <f t="shared" si="477"/>
        <v>27551.45</v>
      </c>
      <c r="KN670" s="93">
        <f t="shared" si="478"/>
        <v>0</v>
      </c>
      <c r="KO670" s="93">
        <f t="shared" si="188"/>
        <v>0</v>
      </c>
      <c r="KP670" s="93">
        <f t="shared" si="188"/>
        <v>0</v>
      </c>
      <c r="KQ670" s="93">
        <f t="shared" si="479"/>
        <v>0</v>
      </c>
      <c r="KR670" s="93">
        <f t="shared" si="189"/>
        <v>0</v>
      </c>
      <c r="KS670" s="93">
        <f t="shared" si="189"/>
        <v>0</v>
      </c>
      <c r="KT670" s="447"/>
      <c r="KU670" s="447"/>
      <c r="KV670" s="447"/>
      <c r="KW670" s="93">
        <f t="shared" si="480"/>
        <v>0</v>
      </c>
      <c r="KX670" s="93">
        <f t="shared" si="481"/>
        <v>0</v>
      </c>
      <c r="KY670" s="93">
        <f t="shared" si="482"/>
        <v>0</v>
      </c>
      <c r="KZ670" s="93">
        <f t="shared" si="483"/>
        <v>0</v>
      </c>
      <c r="LA670" s="93">
        <f t="shared" si="484"/>
        <v>0</v>
      </c>
      <c r="LB670" s="93">
        <f t="shared" si="485"/>
        <v>0</v>
      </c>
      <c r="LC670" s="93">
        <f t="shared" si="486"/>
        <v>82811.240000000005</v>
      </c>
      <c r="LD670" s="93">
        <f t="shared" si="487"/>
        <v>87267.25</v>
      </c>
      <c r="LE670" s="93">
        <f t="shared" si="488"/>
        <v>91822.96</v>
      </c>
      <c r="LF670" s="93">
        <f t="shared" si="489"/>
        <v>25927.279999999999</v>
      </c>
      <c r="LG670" s="93">
        <f t="shared" si="490"/>
        <v>25846</v>
      </c>
      <c r="LH670" s="93">
        <f t="shared" si="491"/>
        <v>26902.3</v>
      </c>
      <c r="LI670" s="93">
        <f t="shared" si="492"/>
        <v>0</v>
      </c>
      <c r="LJ670" s="93">
        <f t="shared" si="190"/>
        <v>0</v>
      </c>
      <c r="LK670" s="93">
        <f t="shared" si="190"/>
        <v>0</v>
      </c>
      <c r="LL670" s="93">
        <f t="shared" si="493"/>
        <v>0</v>
      </c>
      <c r="LM670" s="93">
        <f t="shared" si="191"/>
        <v>0</v>
      </c>
      <c r="LN670" s="93">
        <f t="shared" si="191"/>
        <v>0</v>
      </c>
      <c r="LO670" s="447"/>
      <c r="LP670" s="447"/>
      <c r="LQ670" s="447"/>
      <c r="LR670" s="93">
        <f t="shared" si="494"/>
        <v>0</v>
      </c>
      <c r="LS670" s="93">
        <f t="shared" si="495"/>
        <v>0</v>
      </c>
      <c r="LT670" s="93">
        <f t="shared" si="496"/>
        <v>0</v>
      </c>
      <c r="LU670" s="93">
        <f t="shared" si="497"/>
        <v>0</v>
      </c>
      <c r="LV670" s="93">
        <f t="shared" si="498"/>
        <v>0</v>
      </c>
      <c r="LW670" s="93">
        <f t="shared" si="499"/>
        <v>0</v>
      </c>
      <c r="LX670" s="93">
        <f t="shared" si="500"/>
        <v>79885.039999999994</v>
      </c>
      <c r="LY670" s="93">
        <f t="shared" si="501"/>
        <v>83096.679999999993</v>
      </c>
      <c r="LZ670" s="93">
        <f t="shared" si="502"/>
        <v>86439.48</v>
      </c>
      <c r="MA670" s="93">
        <f t="shared" si="503"/>
        <v>28358.9</v>
      </c>
      <c r="MB670" s="93">
        <f t="shared" si="504"/>
        <v>27622.04</v>
      </c>
      <c r="MC670" s="93">
        <f t="shared" si="505"/>
        <v>28770.57</v>
      </c>
      <c r="MD670" s="93">
        <f t="shared" si="506"/>
        <v>0</v>
      </c>
      <c r="ME670" s="93">
        <f t="shared" si="192"/>
        <v>0</v>
      </c>
      <c r="MF670" s="93">
        <f t="shared" si="192"/>
        <v>0</v>
      </c>
      <c r="MG670" s="93">
        <f t="shared" si="507"/>
        <v>0</v>
      </c>
      <c r="MH670" s="93">
        <f t="shared" si="193"/>
        <v>0</v>
      </c>
      <c r="MI670" s="93">
        <f t="shared" si="193"/>
        <v>0</v>
      </c>
      <c r="MJ670" s="447"/>
      <c r="MK670" s="447"/>
      <c r="ML670" s="447"/>
      <c r="MM670" s="93">
        <f t="shared" si="508"/>
        <v>0</v>
      </c>
      <c r="MN670" s="93">
        <f t="shared" si="509"/>
        <v>0</v>
      </c>
      <c r="MO670" s="93">
        <f t="shared" si="510"/>
        <v>0</v>
      </c>
      <c r="MP670" s="93">
        <f t="shared" si="511"/>
        <v>0</v>
      </c>
      <c r="MQ670" s="93">
        <f t="shared" si="512"/>
        <v>0</v>
      </c>
      <c r="MR670" s="93">
        <f t="shared" si="513"/>
        <v>0</v>
      </c>
      <c r="MS670" s="93">
        <f t="shared" si="514"/>
        <v>80027.92</v>
      </c>
      <c r="MT670" s="93">
        <f t="shared" si="515"/>
        <v>83280.22</v>
      </c>
      <c r="MU670" s="93">
        <f t="shared" si="516"/>
        <v>86664.78</v>
      </c>
      <c r="MV670" s="93">
        <f t="shared" si="517"/>
        <v>29324.58</v>
      </c>
      <c r="MW670" s="93">
        <f t="shared" si="518"/>
        <v>30063.919999999998</v>
      </c>
      <c r="MX670" s="93">
        <f t="shared" si="519"/>
        <v>31225.02</v>
      </c>
      <c r="MY670" s="93">
        <f t="shared" si="520"/>
        <v>0</v>
      </c>
      <c r="MZ670" s="93">
        <f t="shared" si="194"/>
        <v>0</v>
      </c>
      <c r="NA670" s="93">
        <f t="shared" si="194"/>
        <v>0</v>
      </c>
      <c r="NB670" s="93">
        <f t="shared" si="521"/>
        <v>0</v>
      </c>
      <c r="NC670" s="93">
        <f t="shared" si="195"/>
        <v>0</v>
      </c>
      <c r="ND670" s="93">
        <f t="shared" si="195"/>
        <v>0</v>
      </c>
      <c r="NE670" s="447"/>
      <c r="NF670" s="447"/>
      <c r="NG670" s="447"/>
      <c r="NH670" s="93">
        <f t="shared" si="522"/>
        <v>0</v>
      </c>
      <c r="NI670" s="93">
        <f t="shared" si="523"/>
        <v>0</v>
      </c>
      <c r="NJ670" s="93">
        <f t="shared" si="524"/>
        <v>0</v>
      </c>
      <c r="NK670" s="93">
        <f t="shared" si="525"/>
        <v>0</v>
      </c>
      <c r="NL670" s="93">
        <f t="shared" si="526"/>
        <v>0</v>
      </c>
      <c r="NM670" s="93">
        <f t="shared" si="527"/>
        <v>0</v>
      </c>
      <c r="NN670" s="93">
        <f t="shared" si="528"/>
        <v>80082.8</v>
      </c>
      <c r="NO670" s="93">
        <f t="shared" si="529"/>
        <v>82836.039999999994</v>
      </c>
      <c r="NP670" s="93">
        <f t="shared" si="530"/>
        <v>85740.98</v>
      </c>
      <c r="NQ670" s="93">
        <f t="shared" si="531"/>
        <v>19198.88</v>
      </c>
      <c r="NR670" s="93">
        <f t="shared" si="532"/>
        <v>19456.55</v>
      </c>
      <c r="NS670" s="93">
        <f t="shared" si="533"/>
        <v>20247.05</v>
      </c>
      <c r="NT670" s="93">
        <f t="shared" si="534"/>
        <v>0</v>
      </c>
      <c r="NU670" s="93">
        <f t="shared" si="196"/>
        <v>0</v>
      </c>
      <c r="NV670" s="93">
        <f t="shared" si="196"/>
        <v>0</v>
      </c>
      <c r="NW670" s="93">
        <f t="shared" si="535"/>
        <v>0</v>
      </c>
      <c r="NX670" s="93">
        <f t="shared" si="197"/>
        <v>0</v>
      </c>
      <c r="NY670" s="93">
        <f t="shared" si="197"/>
        <v>0</v>
      </c>
      <c r="NZ670" s="447"/>
      <c r="OA670" s="447"/>
      <c r="OB670" s="447"/>
      <c r="OC670" s="93">
        <f t="shared" si="536"/>
        <v>0</v>
      </c>
      <c r="OD670" s="93">
        <f t="shared" si="537"/>
        <v>0</v>
      </c>
      <c r="OE670" s="93">
        <f t="shared" si="538"/>
        <v>0</v>
      </c>
      <c r="OF670" s="93">
        <f t="shared" si="539"/>
        <v>0</v>
      </c>
      <c r="OG670" s="93">
        <f t="shared" si="540"/>
        <v>0</v>
      </c>
      <c r="OH670" s="93">
        <f t="shared" si="541"/>
        <v>0</v>
      </c>
      <c r="OI670" s="93">
        <f t="shared" si="542"/>
        <v>79544.84</v>
      </c>
      <c r="OJ670" s="93">
        <f t="shared" si="543"/>
        <v>82613.34</v>
      </c>
      <c r="OK670" s="93">
        <f t="shared" si="544"/>
        <v>85819.71</v>
      </c>
      <c r="OL670" s="93">
        <f t="shared" si="545"/>
        <v>26264.75</v>
      </c>
      <c r="OM670" s="93">
        <f t="shared" si="546"/>
        <v>26322.48</v>
      </c>
      <c r="ON670" s="93">
        <f t="shared" si="547"/>
        <v>27397.33</v>
      </c>
      <c r="OO670" s="93">
        <f t="shared" si="548"/>
        <v>0</v>
      </c>
      <c r="OP670" s="93">
        <f t="shared" si="198"/>
        <v>0</v>
      </c>
      <c r="OQ670" s="93">
        <f t="shared" si="198"/>
        <v>0</v>
      </c>
      <c r="OR670" s="93">
        <f t="shared" si="549"/>
        <v>0</v>
      </c>
      <c r="OS670" s="93">
        <f t="shared" si="199"/>
        <v>0</v>
      </c>
      <c r="OT670" s="93">
        <f t="shared" si="199"/>
        <v>0</v>
      </c>
      <c r="OU670" s="447"/>
      <c r="OV670" s="447"/>
      <c r="OW670" s="447"/>
      <c r="OX670" s="93">
        <f t="shared" si="550"/>
        <v>0</v>
      </c>
      <c r="OY670" s="93">
        <f t="shared" si="551"/>
        <v>0</v>
      </c>
      <c r="OZ670" s="93">
        <f t="shared" si="552"/>
        <v>0</v>
      </c>
      <c r="PA670" s="93">
        <f t="shared" si="553"/>
        <v>0</v>
      </c>
      <c r="PB670" s="93">
        <f t="shared" si="554"/>
        <v>0</v>
      </c>
      <c r="PC670" s="93">
        <f t="shared" si="555"/>
        <v>0</v>
      </c>
      <c r="PD670" s="93">
        <f t="shared" si="556"/>
        <v>67125.100000000006</v>
      </c>
      <c r="PE670" s="93">
        <f t="shared" si="557"/>
        <v>69854.31</v>
      </c>
      <c r="PF670" s="93">
        <f t="shared" si="558"/>
        <v>72696.509999999995</v>
      </c>
      <c r="PG670" s="93">
        <f t="shared" si="559"/>
        <v>24372.89</v>
      </c>
      <c r="PH670" s="93">
        <f t="shared" si="560"/>
        <v>24184.74</v>
      </c>
      <c r="PI670" s="93">
        <f t="shared" si="561"/>
        <v>25045.1</v>
      </c>
      <c r="PJ670" s="93">
        <f t="shared" si="562"/>
        <v>0</v>
      </c>
      <c r="PK670" s="93">
        <f t="shared" si="200"/>
        <v>0</v>
      </c>
      <c r="PL670" s="93">
        <f t="shared" si="200"/>
        <v>0</v>
      </c>
      <c r="PM670" s="93">
        <f t="shared" si="563"/>
        <v>0</v>
      </c>
      <c r="PN670" s="93">
        <f t="shared" si="201"/>
        <v>0</v>
      </c>
      <c r="PO670" s="93">
        <f t="shared" si="201"/>
        <v>0</v>
      </c>
      <c r="PP670" s="447"/>
      <c r="PQ670" s="447"/>
      <c r="PR670" s="447"/>
      <c r="PS670" s="93">
        <f t="shared" si="564"/>
        <v>0</v>
      </c>
      <c r="PT670" s="93">
        <f t="shared" si="565"/>
        <v>0</v>
      </c>
      <c r="PU670" s="93">
        <f t="shared" si="566"/>
        <v>0</v>
      </c>
      <c r="PV670" s="93">
        <f t="shared" si="567"/>
        <v>0</v>
      </c>
      <c r="PW670" s="93">
        <f t="shared" si="568"/>
        <v>0</v>
      </c>
      <c r="PX670" s="93">
        <f t="shared" si="569"/>
        <v>0</v>
      </c>
      <c r="PY670" s="93">
        <f t="shared" si="570"/>
        <v>83129.14</v>
      </c>
      <c r="PZ670" s="93">
        <f t="shared" si="571"/>
        <v>87566.88</v>
      </c>
      <c r="QA670" s="93">
        <f t="shared" si="572"/>
        <v>92108.13</v>
      </c>
      <c r="QB670" s="93">
        <f t="shared" si="573"/>
        <v>30881.49</v>
      </c>
      <c r="QC670" s="93">
        <f t="shared" si="574"/>
        <v>31633.29</v>
      </c>
      <c r="QD670" s="93">
        <f t="shared" si="575"/>
        <v>32905.82</v>
      </c>
      <c r="QE670" s="93">
        <f t="shared" si="576"/>
        <v>0</v>
      </c>
      <c r="QF670" s="93">
        <f t="shared" si="202"/>
        <v>0</v>
      </c>
      <c r="QG670" s="93">
        <f t="shared" si="202"/>
        <v>0</v>
      </c>
      <c r="QH670" s="93">
        <f t="shared" si="577"/>
        <v>0</v>
      </c>
      <c r="QI670" s="93">
        <f t="shared" si="203"/>
        <v>0</v>
      </c>
      <c r="QJ670" s="93">
        <f t="shared" si="203"/>
        <v>0</v>
      </c>
      <c r="QK670" s="447"/>
      <c r="QL670" s="447"/>
      <c r="QM670" s="447"/>
      <c r="QN670" s="93">
        <f t="shared" si="578"/>
        <v>0</v>
      </c>
      <c r="QO670" s="93">
        <f t="shared" si="579"/>
        <v>0</v>
      </c>
      <c r="QP670" s="93">
        <f t="shared" si="580"/>
        <v>0</v>
      </c>
      <c r="QQ670" s="93">
        <f t="shared" si="581"/>
        <v>0</v>
      </c>
      <c r="QR670" s="93">
        <f t="shared" si="582"/>
        <v>0</v>
      </c>
      <c r="QS670" s="93">
        <f t="shared" si="583"/>
        <v>0</v>
      </c>
      <c r="QT670" s="93">
        <f t="shared" si="584"/>
        <v>81325.179999999993</v>
      </c>
      <c r="QU670" s="93">
        <f t="shared" si="585"/>
        <v>84536.53</v>
      </c>
      <c r="QV670" s="93">
        <f t="shared" si="586"/>
        <v>87887.97</v>
      </c>
      <c r="QW670" s="93">
        <f t="shared" si="587"/>
        <v>25416.47</v>
      </c>
      <c r="QX670" s="93">
        <f t="shared" si="588"/>
        <v>25239.22</v>
      </c>
      <c r="QY670" s="93">
        <f t="shared" si="589"/>
        <v>26202.3</v>
      </c>
      <c r="QZ670" s="93">
        <f t="shared" si="590"/>
        <v>0</v>
      </c>
      <c r="RA670" s="93">
        <f t="shared" si="204"/>
        <v>0</v>
      </c>
      <c r="RB670" s="93">
        <f t="shared" si="204"/>
        <v>0</v>
      </c>
      <c r="RC670" s="93">
        <f t="shared" si="591"/>
        <v>0</v>
      </c>
      <c r="RD670" s="93">
        <f t="shared" si="205"/>
        <v>0</v>
      </c>
      <c r="RE670" s="93">
        <f t="shared" si="205"/>
        <v>0</v>
      </c>
      <c r="RF670" s="447"/>
      <c r="RG670" s="447"/>
      <c r="RH670" s="447"/>
      <c r="RI670" s="93">
        <f t="shared" si="592"/>
        <v>0</v>
      </c>
      <c r="RJ670" s="93">
        <f t="shared" si="593"/>
        <v>0</v>
      </c>
      <c r="RK670" s="93">
        <f t="shared" si="594"/>
        <v>0</v>
      </c>
      <c r="RL670" s="93">
        <f t="shared" si="595"/>
        <v>0</v>
      </c>
      <c r="RM670" s="93">
        <f t="shared" si="596"/>
        <v>0</v>
      </c>
      <c r="RN670" s="93">
        <f t="shared" si="597"/>
        <v>0</v>
      </c>
      <c r="RO670" s="93">
        <f t="shared" si="598"/>
        <v>79766.179999999993</v>
      </c>
      <c r="RP670" s="93">
        <f t="shared" si="599"/>
        <v>82724.45</v>
      </c>
      <c r="RQ670" s="93">
        <f t="shared" si="600"/>
        <v>85825.48</v>
      </c>
      <c r="RR670" s="93">
        <f t="shared" si="601"/>
        <v>17009.77</v>
      </c>
      <c r="RS670" s="93">
        <f t="shared" si="602"/>
        <v>16911.990000000002</v>
      </c>
      <c r="RT670" s="93">
        <f t="shared" si="603"/>
        <v>17567.939999999999</v>
      </c>
      <c r="RU670" s="93">
        <f t="shared" si="604"/>
        <v>0</v>
      </c>
      <c r="RV670" s="93">
        <f t="shared" si="206"/>
        <v>0</v>
      </c>
      <c r="RW670" s="93">
        <f t="shared" si="206"/>
        <v>0</v>
      </c>
      <c r="RX670" s="93">
        <f t="shared" si="605"/>
        <v>0</v>
      </c>
      <c r="RY670" s="93">
        <f t="shared" si="207"/>
        <v>0</v>
      </c>
      <c r="RZ670" s="93">
        <f t="shared" si="207"/>
        <v>0</v>
      </c>
      <c r="SA670" s="447"/>
      <c r="SB670" s="447"/>
      <c r="SC670" s="447"/>
      <c r="SD670" s="93">
        <f t="shared" si="606"/>
        <v>0</v>
      </c>
      <c r="SE670" s="93">
        <f t="shared" si="607"/>
        <v>0</v>
      </c>
      <c r="SF670" s="93">
        <f t="shared" si="608"/>
        <v>0</v>
      </c>
      <c r="SG670" s="93">
        <f t="shared" si="609"/>
        <v>0</v>
      </c>
      <c r="SH670" s="93">
        <f t="shared" si="610"/>
        <v>0</v>
      </c>
      <c r="SI670" s="93">
        <f t="shared" si="611"/>
        <v>0</v>
      </c>
      <c r="SJ670" s="93">
        <f t="shared" si="612"/>
        <v>82264.17</v>
      </c>
      <c r="SK670" s="93">
        <f t="shared" si="613"/>
        <v>85923.18</v>
      </c>
      <c r="SL670" s="93">
        <f t="shared" si="614"/>
        <v>89710.67</v>
      </c>
      <c r="SM670" s="93">
        <f t="shared" si="615"/>
        <v>28704.17</v>
      </c>
      <c r="SN670" s="93">
        <f t="shared" si="616"/>
        <v>28938.04</v>
      </c>
      <c r="SO670" s="93">
        <f t="shared" si="617"/>
        <v>30008.42</v>
      </c>
      <c r="SP670" s="93">
        <f t="shared" si="618"/>
        <v>0</v>
      </c>
      <c r="SQ670" s="93">
        <f t="shared" si="208"/>
        <v>0</v>
      </c>
      <c r="SR670" s="93">
        <f t="shared" si="208"/>
        <v>0</v>
      </c>
      <c r="SS670" s="93">
        <f t="shared" si="619"/>
        <v>0</v>
      </c>
      <c r="ST670" s="93">
        <f t="shared" si="209"/>
        <v>0</v>
      </c>
      <c r="SU670" s="93">
        <f t="shared" si="209"/>
        <v>0</v>
      </c>
      <c r="SV670" s="447"/>
      <c r="SW670" s="447"/>
      <c r="SX670" s="447"/>
      <c r="SY670" s="93">
        <f t="shared" si="620"/>
        <v>0</v>
      </c>
      <c r="SZ670" s="93">
        <f t="shared" si="621"/>
        <v>0</v>
      </c>
      <c r="TA670" s="93">
        <f t="shared" si="622"/>
        <v>0</v>
      </c>
      <c r="TB670" s="93">
        <f t="shared" si="623"/>
        <v>0</v>
      </c>
      <c r="TC670" s="93">
        <f t="shared" si="624"/>
        <v>0</v>
      </c>
      <c r="TD670" s="93">
        <f t="shared" si="625"/>
        <v>0</v>
      </c>
      <c r="TE670" s="93">
        <f t="shared" si="626"/>
        <v>79299.710000000006</v>
      </c>
      <c r="TF670" s="93">
        <f t="shared" si="627"/>
        <v>82277.850000000006</v>
      </c>
      <c r="TG670" s="93">
        <f t="shared" si="628"/>
        <v>85395.38</v>
      </c>
      <c r="TH670" s="93">
        <f t="shared" si="629"/>
        <v>24518.58</v>
      </c>
      <c r="TI670" s="93">
        <f t="shared" si="630"/>
        <v>25120.65</v>
      </c>
      <c r="TJ670" s="93">
        <f t="shared" si="631"/>
        <v>26073.85</v>
      </c>
      <c r="TK670" s="93">
        <f t="shared" si="632"/>
        <v>0</v>
      </c>
      <c r="TL670" s="93">
        <f t="shared" si="210"/>
        <v>0</v>
      </c>
      <c r="TM670" s="93">
        <f t="shared" si="210"/>
        <v>0</v>
      </c>
      <c r="TN670" s="93">
        <f t="shared" si="633"/>
        <v>0</v>
      </c>
      <c r="TO670" s="93">
        <f t="shared" si="211"/>
        <v>0</v>
      </c>
      <c r="TP670" s="93">
        <f t="shared" si="211"/>
        <v>0</v>
      </c>
      <c r="TQ670" s="447"/>
      <c r="TR670" s="447"/>
      <c r="TS670" s="447"/>
      <c r="TT670" s="93">
        <f t="shared" si="634"/>
        <v>0</v>
      </c>
      <c r="TU670" s="93">
        <f t="shared" si="635"/>
        <v>0</v>
      </c>
      <c r="TV670" s="93">
        <f t="shared" si="636"/>
        <v>0</v>
      </c>
      <c r="TW670" s="93">
        <f t="shared" si="637"/>
        <v>0</v>
      </c>
      <c r="TX670" s="93">
        <f t="shared" si="638"/>
        <v>0</v>
      </c>
      <c r="TY670" s="93">
        <f t="shared" si="639"/>
        <v>0</v>
      </c>
      <c r="TZ670" s="93">
        <f t="shared" si="640"/>
        <v>80211.350000000006</v>
      </c>
      <c r="UA670" s="93">
        <f t="shared" si="641"/>
        <v>83683.39</v>
      </c>
      <c r="UB670" s="93">
        <f t="shared" si="642"/>
        <v>87280.9</v>
      </c>
      <c r="UC670" s="93">
        <f t="shared" si="643"/>
        <v>28261.49</v>
      </c>
      <c r="UD670" s="93">
        <f t="shared" si="644"/>
        <v>28327.91</v>
      </c>
      <c r="UE670" s="93">
        <f t="shared" si="645"/>
        <v>29314.16</v>
      </c>
      <c r="UF670" s="93">
        <f t="shared" si="646"/>
        <v>0</v>
      </c>
      <c r="UG670" s="93">
        <f t="shared" si="212"/>
        <v>0</v>
      </c>
      <c r="UH670" s="93">
        <f t="shared" si="212"/>
        <v>0</v>
      </c>
      <c r="UI670" s="93">
        <f t="shared" si="647"/>
        <v>0</v>
      </c>
      <c r="UJ670" s="93">
        <f t="shared" si="213"/>
        <v>0</v>
      </c>
      <c r="UK670" s="93">
        <f t="shared" si="213"/>
        <v>0</v>
      </c>
      <c r="UL670" s="447"/>
      <c r="UM670" s="447"/>
      <c r="UN670" s="447"/>
      <c r="UO670" s="93">
        <f t="shared" si="648"/>
        <v>0</v>
      </c>
      <c r="UP670" s="93">
        <f t="shared" si="649"/>
        <v>0</v>
      </c>
      <c r="UQ670" s="93">
        <f t="shared" si="650"/>
        <v>0</v>
      </c>
      <c r="UR670" s="93">
        <f t="shared" si="651"/>
        <v>0</v>
      </c>
      <c r="US670" s="93">
        <f t="shared" si="652"/>
        <v>0</v>
      </c>
      <c r="UT670" s="93">
        <f t="shared" si="653"/>
        <v>0</v>
      </c>
      <c r="UU670" s="93">
        <f t="shared" si="654"/>
        <v>73406.84</v>
      </c>
      <c r="UV670" s="93">
        <f t="shared" si="655"/>
        <v>76745.63</v>
      </c>
      <c r="UW670" s="93">
        <f t="shared" si="656"/>
        <v>80189.98</v>
      </c>
      <c r="UX670" s="93">
        <f t="shared" si="657"/>
        <v>24232.81</v>
      </c>
      <c r="UY670" s="93">
        <f t="shared" si="658"/>
        <v>24825.54</v>
      </c>
      <c r="UZ670" s="93">
        <f t="shared" si="659"/>
        <v>25740.03</v>
      </c>
      <c r="VA670" s="93">
        <f t="shared" si="660"/>
        <v>0</v>
      </c>
      <c r="VB670" s="93">
        <f t="shared" si="214"/>
        <v>0</v>
      </c>
      <c r="VC670" s="93">
        <f t="shared" si="214"/>
        <v>0</v>
      </c>
      <c r="VD670" s="93">
        <f t="shared" si="661"/>
        <v>0</v>
      </c>
      <c r="VE670" s="93">
        <f t="shared" si="215"/>
        <v>0</v>
      </c>
      <c r="VF670" s="93">
        <f t="shared" si="215"/>
        <v>0</v>
      </c>
      <c r="VG670" s="95"/>
      <c r="VH670" s="95"/>
      <c r="VI670" s="95"/>
      <c r="VJ670" s="93">
        <f t="shared" si="662"/>
        <v>0</v>
      </c>
      <c r="VK670" s="93">
        <f t="shared" si="663"/>
        <v>0</v>
      </c>
      <c r="VL670" s="93">
        <f t="shared" si="664"/>
        <v>0</v>
      </c>
      <c r="VM670" s="93">
        <f t="shared" si="665"/>
        <v>0</v>
      </c>
      <c r="VN670" s="93">
        <f t="shared" si="666"/>
        <v>0</v>
      </c>
      <c r="VO670" s="93">
        <f t="shared" si="667"/>
        <v>0</v>
      </c>
      <c r="VP670" s="93">
        <f t="shared" si="668"/>
        <v>0</v>
      </c>
      <c r="VQ670" s="93">
        <f t="shared" si="669"/>
        <v>0</v>
      </c>
      <c r="VR670" s="93">
        <f t="shared" si="670"/>
        <v>0</v>
      </c>
      <c r="VS670" s="93">
        <f t="shared" si="671"/>
        <v>0</v>
      </c>
      <c r="VT670" s="93">
        <f t="shared" si="672"/>
        <v>0</v>
      </c>
      <c r="VU670" s="93">
        <f t="shared" si="673"/>
        <v>0</v>
      </c>
      <c r="VV670" s="93">
        <f t="shared" si="674"/>
        <v>0</v>
      </c>
      <c r="VW670" s="93">
        <f t="shared" si="216"/>
        <v>0</v>
      </c>
      <c r="VX670" s="93">
        <f t="shared" si="216"/>
        <v>0</v>
      </c>
      <c r="VY670" s="93">
        <f t="shared" si="675"/>
        <v>0</v>
      </c>
      <c r="VZ670" s="93">
        <f t="shared" si="217"/>
        <v>0</v>
      </c>
      <c r="WA670" s="93">
        <f t="shared" si="217"/>
        <v>0</v>
      </c>
      <c r="WB670" s="447"/>
      <c r="WC670" s="447"/>
      <c r="WD670" s="447"/>
      <c r="WE670" s="93">
        <f t="shared" si="676"/>
        <v>0</v>
      </c>
      <c r="WF670" s="93">
        <f t="shared" si="677"/>
        <v>0</v>
      </c>
      <c r="WG670" s="93">
        <f t="shared" si="678"/>
        <v>0</v>
      </c>
      <c r="WH670" s="93">
        <f t="shared" si="679"/>
        <v>0</v>
      </c>
      <c r="WI670" s="93">
        <f t="shared" si="680"/>
        <v>0</v>
      </c>
      <c r="WJ670" s="93">
        <f t="shared" si="681"/>
        <v>0</v>
      </c>
      <c r="WK670" s="93">
        <f t="shared" si="682"/>
        <v>80407</v>
      </c>
      <c r="WL670" s="93">
        <f t="shared" si="683"/>
        <v>83605.17</v>
      </c>
      <c r="WM670" s="93">
        <f t="shared" si="684"/>
        <v>86940.72</v>
      </c>
      <c r="WN670" s="93">
        <f t="shared" si="685"/>
        <v>20063.78</v>
      </c>
      <c r="WO670" s="93">
        <f t="shared" si="686"/>
        <v>19857.96</v>
      </c>
      <c r="WP670" s="93">
        <f t="shared" si="687"/>
        <v>20715.650000000001</v>
      </c>
      <c r="WQ670" s="93">
        <f t="shared" si="688"/>
        <v>0</v>
      </c>
      <c r="WR670" s="93">
        <f t="shared" si="218"/>
        <v>0</v>
      </c>
      <c r="WS670" s="93">
        <f t="shared" si="218"/>
        <v>0</v>
      </c>
      <c r="WT670" s="93">
        <f t="shared" si="689"/>
        <v>0</v>
      </c>
      <c r="WU670" s="93">
        <f t="shared" si="219"/>
        <v>0</v>
      </c>
      <c r="WV670" s="93">
        <f t="shared" si="219"/>
        <v>0</v>
      </c>
      <c r="WW670" s="447"/>
      <c r="WX670" s="447"/>
      <c r="WY670" s="447"/>
      <c r="WZ670" s="93">
        <f t="shared" si="690"/>
        <v>0</v>
      </c>
      <c r="XA670" s="93">
        <f t="shared" si="691"/>
        <v>0</v>
      </c>
      <c r="XB670" s="93">
        <f t="shared" si="692"/>
        <v>0</v>
      </c>
      <c r="XC670" s="93">
        <f t="shared" si="693"/>
        <v>0</v>
      </c>
      <c r="XD670" s="93">
        <f t="shared" si="694"/>
        <v>0</v>
      </c>
      <c r="XE670" s="93">
        <f t="shared" si="695"/>
        <v>0</v>
      </c>
      <c r="XF670" s="93">
        <f t="shared" si="696"/>
        <v>77535.73</v>
      </c>
      <c r="XG670" s="93">
        <f t="shared" si="697"/>
        <v>80579.06</v>
      </c>
      <c r="XH670" s="93">
        <f t="shared" si="698"/>
        <v>83756.28</v>
      </c>
      <c r="XI670" s="93">
        <f t="shared" si="699"/>
        <v>20457.189999999999</v>
      </c>
      <c r="XJ670" s="93">
        <f t="shared" si="700"/>
        <v>20439.45</v>
      </c>
      <c r="XK670" s="93">
        <f t="shared" si="701"/>
        <v>21238.73</v>
      </c>
      <c r="XL670" s="93">
        <f t="shared" si="702"/>
        <v>0</v>
      </c>
      <c r="XM670" s="93">
        <f t="shared" si="220"/>
        <v>0</v>
      </c>
      <c r="XN670" s="93">
        <f t="shared" si="220"/>
        <v>0</v>
      </c>
      <c r="XO670" s="93">
        <f t="shared" si="703"/>
        <v>0</v>
      </c>
      <c r="XP670" s="93">
        <f t="shared" si="221"/>
        <v>0</v>
      </c>
      <c r="XQ670" s="93">
        <f t="shared" si="221"/>
        <v>0</v>
      </c>
      <c r="XR670" s="447"/>
      <c r="XS670" s="447"/>
      <c r="XT670" s="447"/>
      <c r="XU670" s="93">
        <f t="shared" si="704"/>
        <v>0</v>
      </c>
      <c r="XV670" s="93">
        <f t="shared" si="705"/>
        <v>0</v>
      </c>
      <c r="XW670" s="93">
        <f t="shared" si="706"/>
        <v>0</v>
      </c>
      <c r="XX670" s="93">
        <f t="shared" si="707"/>
        <v>0</v>
      </c>
      <c r="XY670" s="93">
        <f t="shared" si="708"/>
        <v>0</v>
      </c>
      <c r="XZ670" s="93">
        <f t="shared" si="709"/>
        <v>0</v>
      </c>
      <c r="YA670" s="93">
        <f t="shared" si="710"/>
        <v>77464.73</v>
      </c>
      <c r="YB670" s="93">
        <f t="shared" si="711"/>
        <v>80357.320000000007</v>
      </c>
      <c r="YC670" s="93">
        <f t="shared" si="712"/>
        <v>83387.210000000006</v>
      </c>
      <c r="YD670" s="93">
        <f t="shared" si="713"/>
        <v>19469.189999999999</v>
      </c>
      <c r="YE670" s="93">
        <f t="shared" si="714"/>
        <v>19461.59</v>
      </c>
      <c r="YF670" s="93">
        <f t="shared" si="715"/>
        <v>20182.66</v>
      </c>
      <c r="YG670" s="93">
        <f t="shared" si="716"/>
        <v>0</v>
      </c>
      <c r="YH670" s="93">
        <f t="shared" si="222"/>
        <v>0</v>
      </c>
      <c r="YI670" s="93">
        <f t="shared" si="222"/>
        <v>0</v>
      </c>
      <c r="YJ670" s="93">
        <f t="shared" si="717"/>
        <v>0</v>
      </c>
      <c r="YK670" s="93">
        <f t="shared" si="223"/>
        <v>0</v>
      </c>
      <c r="YL670" s="93">
        <f t="shared" si="223"/>
        <v>0</v>
      </c>
      <c r="YM670" s="447"/>
      <c r="YN670" s="447"/>
      <c r="YO670" s="447"/>
      <c r="YP670" s="93">
        <f t="shared" si="718"/>
        <v>0</v>
      </c>
      <c r="YQ670" s="93">
        <f t="shared" si="719"/>
        <v>0</v>
      </c>
      <c r="YR670" s="93">
        <f t="shared" si="720"/>
        <v>0</v>
      </c>
      <c r="YS670" s="93">
        <f t="shared" si="721"/>
        <v>0</v>
      </c>
      <c r="YT670" s="93">
        <f t="shared" si="722"/>
        <v>0</v>
      </c>
      <c r="YU670" s="93">
        <f t="shared" si="723"/>
        <v>0</v>
      </c>
      <c r="YV670" s="93">
        <f t="shared" si="724"/>
        <v>79613.89</v>
      </c>
      <c r="YW670" s="93">
        <f t="shared" si="725"/>
        <v>82274.48</v>
      </c>
      <c r="YX670" s="93">
        <f t="shared" si="726"/>
        <v>85087.19</v>
      </c>
      <c r="YY670" s="93">
        <f t="shared" si="727"/>
        <v>21189.55</v>
      </c>
      <c r="YZ670" s="93">
        <f t="shared" si="728"/>
        <v>20934.88</v>
      </c>
      <c r="ZA670" s="93">
        <f t="shared" si="729"/>
        <v>21731.82</v>
      </c>
      <c r="ZB670" s="93">
        <f t="shared" si="730"/>
        <v>0</v>
      </c>
      <c r="ZC670" s="93">
        <f t="shared" si="224"/>
        <v>0</v>
      </c>
      <c r="ZD670" s="93">
        <f t="shared" si="224"/>
        <v>0</v>
      </c>
      <c r="ZE670" s="93">
        <f t="shared" si="731"/>
        <v>0</v>
      </c>
      <c r="ZF670" s="93">
        <f t="shared" si="225"/>
        <v>0</v>
      </c>
      <c r="ZG670" s="93">
        <f t="shared" si="225"/>
        <v>0</v>
      </c>
      <c r="ZH670" s="447"/>
      <c r="ZI670" s="447"/>
      <c r="ZJ670" s="447"/>
      <c r="ZK670" s="93">
        <f t="shared" si="732"/>
        <v>0</v>
      </c>
      <c r="ZL670" s="93">
        <f t="shared" si="733"/>
        <v>0</v>
      </c>
      <c r="ZM670" s="93">
        <f t="shared" si="734"/>
        <v>0</v>
      </c>
      <c r="ZN670" s="93">
        <f t="shared" si="735"/>
        <v>0</v>
      </c>
      <c r="ZO670" s="93">
        <f t="shared" si="736"/>
        <v>0</v>
      </c>
      <c r="ZP670" s="93">
        <f t="shared" si="737"/>
        <v>0</v>
      </c>
      <c r="ZQ670" s="93">
        <f t="shared" si="738"/>
        <v>77104.710000000006</v>
      </c>
      <c r="ZR670" s="93">
        <f t="shared" si="739"/>
        <v>80356.02</v>
      </c>
      <c r="ZS670" s="93">
        <f t="shared" si="740"/>
        <v>83732.429999999993</v>
      </c>
      <c r="ZT670" s="93">
        <f t="shared" si="741"/>
        <v>26160.38</v>
      </c>
      <c r="ZU670" s="93">
        <f t="shared" si="742"/>
        <v>26618.51</v>
      </c>
      <c r="ZV670" s="93">
        <f t="shared" si="743"/>
        <v>27530.94</v>
      </c>
      <c r="ZW670" s="93">
        <f t="shared" si="744"/>
        <v>0</v>
      </c>
      <c r="ZX670" s="93">
        <f t="shared" si="226"/>
        <v>0</v>
      </c>
      <c r="ZY670" s="93">
        <f t="shared" si="226"/>
        <v>0</v>
      </c>
      <c r="ZZ670" s="93">
        <f t="shared" si="745"/>
        <v>0</v>
      </c>
      <c r="AAA670" s="93">
        <f t="shared" si="227"/>
        <v>0</v>
      </c>
      <c r="AAB670" s="93">
        <f t="shared" si="227"/>
        <v>0</v>
      </c>
      <c r="AAC670" s="447"/>
      <c r="AAD670" s="447"/>
      <c r="AAE670" s="447"/>
      <c r="AAF670" s="93">
        <f t="shared" si="746"/>
        <v>0</v>
      </c>
      <c r="AAG670" s="93">
        <f t="shared" si="747"/>
        <v>0</v>
      </c>
      <c r="AAH670" s="93">
        <f t="shared" si="748"/>
        <v>0</v>
      </c>
      <c r="AAI670" s="93">
        <f t="shared" si="749"/>
        <v>0</v>
      </c>
      <c r="AAJ670" s="93">
        <f t="shared" si="750"/>
        <v>0</v>
      </c>
      <c r="AAK670" s="93">
        <f t="shared" si="751"/>
        <v>0</v>
      </c>
      <c r="AAL670" s="93">
        <f t="shared" si="752"/>
        <v>77024.100000000006</v>
      </c>
      <c r="AAM670" s="93">
        <f t="shared" si="753"/>
        <v>80282.78</v>
      </c>
      <c r="AAN670" s="93">
        <f t="shared" si="754"/>
        <v>83664.44</v>
      </c>
      <c r="AAO670" s="93">
        <f t="shared" si="755"/>
        <v>24634.27</v>
      </c>
      <c r="AAP670" s="93">
        <f t="shared" si="756"/>
        <v>24371.79</v>
      </c>
      <c r="AAQ670" s="93">
        <f t="shared" si="757"/>
        <v>25324.400000000001</v>
      </c>
      <c r="AAR670" s="93">
        <f t="shared" si="758"/>
        <v>0</v>
      </c>
      <c r="AAS670" s="93">
        <f t="shared" si="228"/>
        <v>0</v>
      </c>
      <c r="AAT670" s="93">
        <f t="shared" si="228"/>
        <v>0</v>
      </c>
      <c r="AAU670" s="93">
        <f t="shared" si="759"/>
        <v>0</v>
      </c>
      <c r="AAV670" s="93">
        <f t="shared" si="229"/>
        <v>0</v>
      </c>
      <c r="AAW670" s="93">
        <f t="shared" si="229"/>
        <v>0</v>
      </c>
      <c r="AAX670" s="447"/>
      <c r="AAY670" s="447"/>
      <c r="AAZ670" s="447"/>
      <c r="ABA670" s="93">
        <f t="shared" si="760"/>
        <v>0</v>
      </c>
      <c r="ABB670" s="93">
        <f t="shared" si="761"/>
        <v>0</v>
      </c>
      <c r="ABC670" s="93">
        <f t="shared" si="762"/>
        <v>0</v>
      </c>
      <c r="ABD670" s="93">
        <f t="shared" si="763"/>
        <v>0</v>
      </c>
      <c r="ABE670" s="93">
        <f t="shared" si="764"/>
        <v>0</v>
      </c>
      <c r="ABF670" s="93">
        <f t="shared" si="765"/>
        <v>0</v>
      </c>
      <c r="ABG670" s="93">
        <f t="shared" si="766"/>
        <v>71350.61</v>
      </c>
      <c r="ABH670" s="93">
        <f t="shared" si="767"/>
        <v>74141.429999999993</v>
      </c>
      <c r="ABI670" s="93">
        <f t="shared" si="768"/>
        <v>77055.37</v>
      </c>
      <c r="ABJ670" s="93">
        <f t="shared" si="769"/>
        <v>16708.97</v>
      </c>
      <c r="ABK670" s="93">
        <f t="shared" si="770"/>
        <v>16587.79</v>
      </c>
      <c r="ABL670" s="93">
        <f t="shared" si="771"/>
        <v>17197.63</v>
      </c>
      <c r="ABM670" s="93">
        <f t="shared" si="772"/>
        <v>0</v>
      </c>
      <c r="ABN670" s="93">
        <f t="shared" si="230"/>
        <v>0</v>
      </c>
      <c r="ABO670" s="93">
        <f t="shared" si="230"/>
        <v>0</v>
      </c>
      <c r="ABP670" s="93">
        <f t="shared" si="773"/>
        <v>0</v>
      </c>
      <c r="ABQ670" s="93">
        <f t="shared" si="231"/>
        <v>0</v>
      </c>
      <c r="ABR670" s="93">
        <f t="shared" si="231"/>
        <v>0</v>
      </c>
      <c r="ABS670" s="447"/>
      <c r="ABT670" s="447"/>
      <c r="ABU670" s="447"/>
      <c r="ABV670" s="93">
        <f t="shared" si="774"/>
        <v>0</v>
      </c>
      <c r="ABW670" s="93">
        <f t="shared" si="775"/>
        <v>0</v>
      </c>
      <c r="ABX670" s="93">
        <f t="shared" si="776"/>
        <v>0</v>
      </c>
      <c r="ABY670" s="93">
        <f t="shared" si="777"/>
        <v>0</v>
      </c>
      <c r="ABZ670" s="93">
        <f t="shared" si="778"/>
        <v>0</v>
      </c>
      <c r="ACA670" s="93">
        <f t="shared" si="779"/>
        <v>0</v>
      </c>
      <c r="ACB670" s="93">
        <f t="shared" si="780"/>
        <v>81839.320000000007</v>
      </c>
      <c r="ACC670" s="93">
        <f t="shared" si="781"/>
        <v>84251.39</v>
      </c>
      <c r="ACD670" s="93">
        <f t="shared" si="782"/>
        <v>86832.2</v>
      </c>
      <c r="ACE670" s="93">
        <f t="shared" si="783"/>
        <v>18709.810000000001</v>
      </c>
      <c r="ACF670" s="93">
        <f t="shared" si="784"/>
        <v>18788.54</v>
      </c>
      <c r="ACG670" s="93">
        <f t="shared" si="785"/>
        <v>19468.689999999999</v>
      </c>
      <c r="ACH670" s="93">
        <f t="shared" si="786"/>
        <v>0</v>
      </c>
      <c r="ACI670" s="93">
        <f t="shared" si="232"/>
        <v>0</v>
      </c>
      <c r="ACJ670" s="93">
        <f t="shared" si="232"/>
        <v>0</v>
      </c>
      <c r="ACK670" s="93">
        <f t="shared" si="787"/>
        <v>0</v>
      </c>
      <c r="ACL670" s="93">
        <f t="shared" si="233"/>
        <v>0</v>
      </c>
      <c r="ACM670" s="93">
        <f t="shared" si="233"/>
        <v>0</v>
      </c>
      <c r="ACN670" s="447"/>
      <c r="ACO670" s="447"/>
      <c r="ACP670" s="447"/>
      <c r="ACQ670" s="93">
        <f t="shared" si="788"/>
        <v>0</v>
      </c>
      <c r="ACR670" s="93">
        <f t="shared" si="789"/>
        <v>0</v>
      </c>
      <c r="ACS670" s="93">
        <f t="shared" si="790"/>
        <v>0</v>
      </c>
      <c r="ACT670" s="93">
        <f t="shared" si="791"/>
        <v>0</v>
      </c>
      <c r="ACU670" s="93">
        <f t="shared" si="792"/>
        <v>0</v>
      </c>
      <c r="ACV670" s="93">
        <f t="shared" si="793"/>
        <v>0</v>
      </c>
      <c r="ACW670" s="93">
        <f t="shared" si="794"/>
        <v>76030.649999999994</v>
      </c>
      <c r="ACX670" s="93">
        <f t="shared" si="795"/>
        <v>78757.570000000007</v>
      </c>
      <c r="ACY670" s="93">
        <f t="shared" si="796"/>
        <v>81624.09</v>
      </c>
      <c r="ACZ670" s="93">
        <f t="shared" si="797"/>
        <v>21573.03</v>
      </c>
      <c r="ADA670" s="93">
        <f t="shared" si="798"/>
        <v>21534.66</v>
      </c>
      <c r="ADB670" s="93">
        <f t="shared" si="799"/>
        <v>22396.34</v>
      </c>
      <c r="ADC670" s="93">
        <f t="shared" si="800"/>
        <v>0</v>
      </c>
      <c r="ADD670" s="93">
        <f t="shared" si="234"/>
        <v>0</v>
      </c>
      <c r="ADE670" s="93">
        <f t="shared" si="234"/>
        <v>0</v>
      </c>
      <c r="ADF670" s="93">
        <f t="shared" si="801"/>
        <v>0</v>
      </c>
      <c r="ADG670" s="93">
        <f t="shared" si="235"/>
        <v>0</v>
      </c>
      <c r="ADH670" s="93">
        <f t="shared" si="235"/>
        <v>0</v>
      </c>
      <c r="ADI670" s="447"/>
      <c r="ADJ670" s="447"/>
      <c r="ADK670" s="447"/>
      <c r="ADL670" s="93">
        <f t="shared" si="802"/>
        <v>0</v>
      </c>
      <c r="ADM670" s="93">
        <f t="shared" si="803"/>
        <v>0</v>
      </c>
      <c r="ADN670" s="93">
        <f t="shared" si="804"/>
        <v>0</v>
      </c>
      <c r="ADO670" s="93">
        <f t="shared" si="805"/>
        <v>0</v>
      </c>
      <c r="ADP670" s="93">
        <f t="shared" si="806"/>
        <v>0</v>
      </c>
      <c r="ADQ670" s="93">
        <f t="shared" si="807"/>
        <v>0</v>
      </c>
      <c r="ADR670" s="93">
        <f t="shared" si="808"/>
        <v>76410.64</v>
      </c>
      <c r="ADS670" s="93">
        <f t="shared" si="809"/>
        <v>79728.149999999994</v>
      </c>
      <c r="ADT670" s="93">
        <f t="shared" si="810"/>
        <v>83164.960000000006</v>
      </c>
      <c r="ADU670" s="93">
        <f t="shared" si="811"/>
        <v>19736</v>
      </c>
      <c r="ADV670" s="93">
        <f t="shared" si="812"/>
        <v>20060.96</v>
      </c>
      <c r="ADW670" s="93">
        <f t="shared" si="813"/>
        <v>20824.009999999998</v>
      </c>
      <c r="ADX670" s="93">
        <f t="shared" si="814"/>
        <v>0</v>
      </c>
      <c r="ADY670" s="93">
        <f t="shared" si="236"/>
        <v>0</v>
      </c>
      <c r="ADZ670" s="93">
        <f t="shared" si="236"/>
        <v>0</v>
      </c>
      <c r="AEA670" s="93">
        <f t="shared" si="815"/>
        <v>0</v>
      </c>
      <c r="AEB670" s="93">
        <f t="shared" si="237"/>
        <v>0</v>
      </c>
      <c r="AEC670" s="93">
        <f t="shared" si="237"/>
        <v>0</v>
      </c>
      <c r="AED670" s="447"/>
      <c r="AEE670" s="447"/>
      <c r="AEF670" s="447"/>
      <c r="AEG670" s="93">
        <f t="shared" si="816"/>
        <v>0</v>
      </c>
      <c r="AEH670" s="93">
        <f t="shared" si="817"/>
        <v>0</v>
      </c>
      <c r="AEI670" s="93">
        <f t="shared" si="818"/>
        <v>0</v>
      </c>
      <c r="AEJ670" s="93">
        <f t="shared" si="819"/>
        <v>0</v>
      </c>
      <c r="AEK670" s="93">
        <f t="shared" si="820"/>
        <v>0</v>
      </c>
      <c r="AEL670" s="93">
        <f t="shared" si="821"/>
        <v>0</v>
      </c>
      <c r="AEM670" s="93">
        <f t="shared" si="822"/>
        <v>96354.73</v>
      </c>
      <c r="AEN670" s="93">
        <f t="shared" si="823"/>
        <v>99690.67</v>
      </c>
      <c r="AEO670" s="93">
        <f t="shared" si="824"/>
        <v>103207.97</v>
      </c>
      <c r="AEP670" s="93">
        <f t="shared" si="825"/>
        <v>20176.03</v>
      </c>
      <c r="AEQ670" s="93">
        <f t="shared" si="826"/>
        <v>19775.88</v>
      </c>
      <c r="AER670" s="93">
        <f t="shared" si="827"/>
        <v>20506.25</v>
      </c>
      <c r="AES670" s="93">
        <f t="shared" si="828"/>
        <v>0</v>
      </c>
      <c r="AET670" s="93">
        <f t="shared" si="238"/>
        <v>0</v>
      </c>
      <c r="AEU670" s="93">
        <f t="shared" si="238"/>
        <v>0</v>
      </c>
      <c r="AEV670" s="93">
        <f t="shared" si="829"/>
        <v>0</v>
      </c>
      <c r="AEW670" s="93">
        <f t="shared" si="239"/>
        <v>0</v>
      </c>
      <c r="AEX670" s="93">
        <f t="shared" si="239"/>
        <v>0</v>
      </c>
      <c r="AEY670" s="447"/>
      <c r="AEZ670" s="447"/>
      <c r="AFA670" s="447"/>
      <c r="AFB670" s="93">
        <f t="shared" si="830"/>
        <v>0</v>
      </c>
      <c r="AFC670" s="93">
        <f t="shared" si="831"/>
        <v>0</v>
      </c>
      <c r="AFD670" s="93">
        <f t="shared" si="832"/>
        <v>0</v>
      </c>
      <c r="AFE670" s="93">
        <f t="shared" si="833"/>
        <v>0</v>
      </c>
      <c r="AFF670" s="93">
        <f t="shared" si="834"/>
        <v>0</v>
      </c>
      <c r="AFG670" s="93">
        <f t="shared" si="835"/>
        <v>0</v>
      </c>
      <c r="AFH670" s="93">
        <f t="shared" si="836"/>
        <v>82670.61</v>
      </c>
      <c r="AFI670" s="93">
        <f t="shared" si="837"/>
        <v>86133.71</v>
      </c>
      <c r="AFJ670" s="93">
        <f t="shared" si="838"/>
        <v>89734.17</v>
      </c>
      <c r="AFK670" s="93">
        <f t="shared" si="839"/>
        <v>23411.82</v>
      </c>
      <c r="AFL670" s="93">
        <f t="shared" si="840"/>
        <v>23022.43</v>
      </c>
      <c r="AFM670" s="93">
        <f t="shared" si="841"/>
        <v>23919.9</v>
      </c>
      <c r="AFN670" s="93">
        <f t="shared" si="842"/>
        <v>0</v>
      </c>
      <c r="AFO670" s="93">
        <f t="shared" si="240"/>
        <v>0</v>
      </c>
      <c r="AFP670" s="93">
        <f t="shared" si="240"/>
        <v>0</v>
      </c>
      <c r="AFQ670" s="93">
        <f t="shared" si="843"/>
        <v>0</v>
      </c>
      <c r="AFR670" s="93">
        <f t="shared" si="241"/>
        <v>0</v>
      </c>
      <c r="AFS670" s="93">
        <f t="shared" si="241"/>
        <v>0</v>
      </c>
      <c r="AFT670" s="447"/>
      <c r="AFU670" s="447"/>
      <c r="AFV670" s="447"/>
      <c r="AFW670" s="93">
        <f t="shared" si="844"/>
        <v>0</v>
      </c>
      <c r="AFX670" s="93">
        <f t="shared" si="845"/>
        <v>0</v>
      </c>
      <c r="AFY670" s="93">
        <f t="shared" si="846"/>
        <v>0</v>
      </c>
      <c r="AFZ670" s="93">
        <f t="shared" si="847"/>
        <v>0</v>
      </c>
      <c r="AGA670" s="93">
        <f t="shared" si="848"/>
        <v>0</v>
      </c>
      <c r="AGB670" s="93">
        <f t="shared" si="849"/>
        <v>0</v>
      </c>
      <c r="AGC670" s="93">
        <f t="shared" si="850"/>
        <v>79967.31</v>
      </c>
      <c r="AGD670" s="93">
        <f t="shared" si="851"/>
        <v>82634.320000000007</v>
      </c>
      <c r="AGE670" s="93">
        <f t="shared" si="852"/>
        <v>85454.83</v>
      </c>
      <c r="AGF670" s="93">
        <f t="shared" si="853"/>
        <v>23296.33</v>
      </c>
      <c r="AGG670" s="93">
        <f t="shared" si="854"/>
        <v>23215.5</v>
      </c>
      <c r="AGH670" s="93">
        <f t="shared" si="855"/>
        <v>24162.3</v>
      </c>
      <c r="AGI670" s="93">
        <f t="shared" si="856"/>
        <v>0</v>
      </c>
      <c r="AGJ670" s="93">
        <f t="shared" si="242"/>
        <v>0</v>
      </c>
      <c r="AGK670" s="93">
        <f t="shared" si="242"/>
        <v>0</v>
      </c>
      <c r="AGL670" s="93">
        <f t="shared" si="857"/>
        <v>0</v>
      </c>
      <c r="AGM670" s="93">
        <f t="shared" si="243"/>
        <v>0</v>
      </c>
      <c r="AGN670" s="93">
        <f t="shared" si="243"/>
        <v>0</v>
      </c>
      <c r="AGO670" s="447"/>
      <c r="AGP670" s="447"/>
      <c r="AGQ670" s="447"/>
      <c r="AGR670" s="93">
        <f t="shared" si="858"/>
        <v>0</v>
      </c>
      <c r="AGS670" s="93">
        <f t="shared" si="859"/>
        <v>0</v>
      </c>
      <c r="AGT670" s="93">
        <f t="shared" si="860"/>
        <v>0</v>
      </c>
      <c r="AGU670" s="93">
        <f t="shared" si="861"/>
        <v>0</v>
      </c>
      <c r="AGV670" s="93">
        <f t="shared" si="862"/>
        <v>0</v>
      </c>
      <c r="AGW670" s="93">
        <f t="shared" si="863"/>
        <v>0</v>
      </c>
      <c r="AGX670" s="93">
        <f t="shared" si="864"/>
        <v>82125.75</v>
      </c>
      <c r="AGY670" s="93">
        <f t="shared" si="865"/>
        <v>85321.11</v>
      </c>
      <c r="AGZ670" s="93">
        <f t="shared" si="866"/>
        <v>88663.12</v>
      </c>
      <c r="AHA670" s="93">
        <f t="shared" si="867"/>
        <v>37343.050000000003</v>
      </c>
      <c r="AHB670" s="93">
        <f t="shared" si="868"/>
        <v>36932.339999999997</v>
      </c>
      <c r="AHC670" s="93">
        <f t="shared" si="869"/>
        <v>38397.440000000002</v>
      </c>
      <c r="AHD670" s="93">
        <f t="shared" si="870"/>
        <v>0</v>
      </c>
      <c r="AHE670" s="93">
        <f t="shared" si="244"/>
        <v>0</v>
      </c>
      <c r="AHF670" s="93">
        <f t="shared" si="244"/>
        <v>0</v>
      </c>
      <c r="AHG670" s="93">
        <f t="shared" si="871"/>
        <v>0</v>
      </c>
      <c r="AHH670" s="93">
        <f t="shared" si="245"/>
        <v>0</v>
      </c>
      <c r="AHI670" s="93">
        <f t="shared" si="245"/>
        <v>0</v>
      </c>
      <c r="AHJ670" s="447"/>
      <c r="AHK670" s="447"/>
      <c r="AHL670" s="447"/>
      <c r="AHM670" s="93">
        <f t="shared" si="872"/>
        <v>0</v>
      </c>
      <c r="AHN670" s="93">
        <f t="shared" si="873"/>
        <v>0</v>
      </c>
      <c r="AHO670" s="93">
        <f t="shared" si="874"/>
        <v>0</v>
      </c>
      <c r="AHP670" s="93">
        <f t="shared" si="875"/>
        <v>0</v>
      </c>
      <c r="AHQ670" s="93">
        <f t="shared" si="876"/>
        <v>0</v>
      </c>
      <c r="AHR670" s="93">
        <f t="shared" si="877"/>
        <v>0</v>
      </c>
      <c r="AHS670" s="93">
        <f t="shared" si="878"/>
        <v>79594.64</v>
      </c>
      <c r="AHT670" s="93">
        <f t="shared" si="879"/>
        <v>82955.460000000006</v>
      </c>
      <c r="AHU670" s="93">
        <f t="shared" si="880"/>
        <v>86444.08</v>
      </c>
      <c r="AHV670" s="93">
        <f t="shared" si="881"/>
        <v>22246.48</v>
      </c>
      <c r="AHW670" s="93">
        <f t="shared" si="882"/>
        <v>22559.18</v>
      </c>
      <c r="AHX670" s="93">
        <f t="shared" si="883"/>
        <v>23426.33</v>
      </c>
      <c r="AHY670" s="93">
        <f t="shared" si="884"/>
        <v>0</v>
      </c>
      <c r="AHZ670" s="93">
        <f t="shared" si="246"/>
        <v>0</v>
      </c>
      <c r="AIA670" s="93">
        <f t="shared" si="246"/>
        <v>0</v>
      </c>
      <c r="AIB670" s="93">
        <f t="shared" si="885"/>
        <v>0</v>
      </c>
      <c r="AIC670" s="93">
        <f t="shared" si="247"/>
        <v>0</v>
      </c>
      <c r="AID670" s="93">
        <f t="shared" si="247"/>
        <v>0</v>
      </c>
      <c r="AIE670" s="95"/>
      <c r="AIF670" s="95"/>
      <c r="AIG670" s="95"/>
      <c r="AIH670" s="93">
        <f t="shared" si="886"/>
        <v>0</v>
      </c>
      <c r="AII670" s="93">
        <f t="shared" si="887"/>
        <v>0</v>
      </c>
      <c r="AIJ670" s="93">
        <f t="shared" si="888"/>
        <v>0</v>
      </c>
      <c r="AIK670" s="93">
        <f t="shared" si="889"/>
        <v>0</v>
      </c>
      <c r="AIL670" s="93">
        <f t="shared" si="890"/>
        <v>0</v>
      </c>
      <c r="AIM670" s="93">
        <f t="shared" si="891"/>
        <v>0</v>
      </c>
      <c r="AIN670" s="93">
        <f t="shared" si="892"/>
        <v>0</v>
      </c>
      <c r="AIO670" s="93">
        <f t="shared" si="893"/>
        <v>0</v>
      </c>
      <c r="AIP670" s="93">
        <f t="shared" si="894"/>
        <v>0</v>
      </c>
      <c r="AIQ670" s="93">
        <f t="shared" si="895"/>
        <v>0</v>
      </c>
      <c r="AIR670" s="93">
        <f t="shared" si="896"/>
        <v>0</v>
      </c>
      <c r="AIS670" s="93">
        <f t="shared" si="897"/>
        <v>0</v>
      </c>
      <c r="AIT670" s="93">
        <f t="shared" si="898"/>
        <v>0</v>
      </c>
      <c r="AIU670" s="93">
        <f t="shared" si="248"/>
        <v>0</v>
      </c>
      <c r="AIV670" s="93">
        <f t="shared" si="248"/>
        <v>0</v>
      </c>
      <c r="AIW670" s="93">
        <f t="shared" si="899"/>
        <v>0</v>
      </c>
      <c r="AIX670" s="93">
        <f t="shared" si="249"/>
        <v>0</v>
      </c>
      <c r="AIY670" s="93">
        <f t="shared" si="249"/>
        <v>0</v>
      </c>
      <c r="AIZ670" s="447"/>
      <c r="AJA670" s="447"/>
      <c r="AJB670" s="447"/>
      <c r="AJC670" s="93">
        <f t="shared" si="900"/>
        <v>0</v>
      </c>
      <c r="AJD670" s="93">
        <f t="shared" si="901"/>
        <v>0</v>
      </c>
      <c r="AJE670" s="93">
        <f t="shared" si="902"/>
        <v>0</v>
      </c>
      <c r="AJF670" s="93">
        <f t="shared" si="903"/>
        <v>0</v>
      </c>
      <c r="AJG670" s="93">
        <f t="shared" si="904"/>
        <v>0</v>
      </c>
      <c r="AJH670" s="93">
        <f t="shared" si="905"/>
        <v>0</v>
      </c>
      <c r="AJI670" s="93">
        <f t="shared" si="906"/>
        <v>79260.429999999993</v>
      </c>
      <c r="AJJ670" s="93">
        <f t="shared" si="907"/>
        <v>81856.490000000005</v>
      </c>
      <c r="AJK670" s="93">
        <f t="shared" si="908"/>
        <v>84605.14</v>
      </c>
      <c r="AJL670" s="93">
        <f t="shared" si="909"/>
        <v>21360.79</v>
      </c>
      <c r="AJM670" s="93">
        <f t="shared" si="910"/>
        <v>21367.439999999999</v>
      </c>
      <c r="AJN670" s="93">
        <f t="shared" si="911"/>
        <v>22239.56</v>
      </c>
      <c r="AJO670" s="93">
        <f t="shared" si="912"/>
        <v>0</v>
      </c>
      <c r="AJP670" s="93">
        <f t="shared" si="250"/>
        <v>0</v>
      </c>
      <c r="AJQ670" s="93">
        <f t="shared" si="250"/>
        <v>0</v>
      </c>
      <c r="AJR670" s="93">
        <f t="shared" si="913"/>
        <v>0</v>
      </c>
      <c r="AJS670" s="93">
        <f t="shared" si="251"/>
        <v>0</v>
      </c>
      <c r="AJT670" s="93">
        <f t="shared" si="251"/>
        <v>0</v>
      </c>
      <c r="AJU670" s="447"/>
      <c r="AJV670" s="447"/>
      <c r="AJW670" s="447"/>
      <c r="AJX670" s="93">
        <f t="shared" si="914"/>
        <v>0</v>
      </c>
      <c r="AJY670" s="93">
        <f t="shared" si="915"/>
        <v>0</v>
      </c>
      <c r="AJZ670" s="93">
        <f t="shared" si="916"/>
        <v>0</v>
      </c>
      <c r="AKA670" s="93">
        <f t="shared" si="917"/>
        <v>0</v>
      </c>
      <c r="AKB670" s="93">
        <f t="shared" si="918"/>
        <v>0</v>
      </c>
      <c r="AKC670" s="93">
        <f t="shared" si="919"/>
        <v>0</v>
      </c>
      <c r="AKD670" s="93">
        <f t="shared" si="920"/>
        <v>80429.16</v>
      </c>
      <c r="AKE670" s="93">
        <f t="shared" si="921"/>
        <v>83559.37</v>
      </c>
      <c r="AKF670" s="93">
        <f t="shared" si="922"/>
        <v>86829.85</v>
      </c>
      <c r="AKG670" s="93">
        <f t="shared" si="923"/>
        <v>21660.65</v>
      </c>
      <c r="AKH670" s="93">
        <f t="shared" si="924"/>
        <v>21353.81</v>
      </c>
      <c r="AKI670" s="93">
        <f t="shared" si="925"/>
        <v>22245.01</v>
      </c>
      <c r="AKJ670" s="93">
        <f t="shared" si="926"/>
        <v>0</v>
      </c>
      <c r="AKK670" s="93">
        <f t="shared" si="252"/>
        <v>0</v>
      </c>
      <c r="AKL670" s="93">
        <f t="shared" si="252"/>
        <v>0</v>
      </c>
      <c r="AKM670" s="93">
        <f t="shared" si="927"/>
        <v>0</v>
      </c>
      <c r="AKN670" s="93">
        <f t="shared" si="253"/>
        <v>0</v>
      </c>
      <c r="AKO670" s="93">
        <f t="shared" si="253"/>
        <v>0</v>
      </c>
      <c r="AKP670" s="447"/>
      <c r="AKQ670" s="447"/>
      <c r="AKR670" s="447"/>
      <c r="AKS670" s="93">
        <f t="shared" si="928"/>
        <v>0</v>
      </c>
      <c r="AKT670" s="93">
        <f t="shared" si="929"/>
        <v>0</v>
      </c>
      <c r="AKU670" s="93">
        <f t="shared" si="930"/>
        <v>0</v>
      </c>
      <c r="AKV670" s="93">
        <f t="shared" si="931"/>
        <v>0</v>
      </c>
      <c r="AKW670" s="93">
        <f t="shared" si="932"/>
        <v>0</v>
      </c>
      <c r="AKX670" s="93">
        <f t="shared" si="933"/>
        <v>0</v>
      </c>
      <c r="AKY670" s="93">
        <f t="shared" si="934"/>
        <v>79941.279999999999</v>
      </c>
      <c r="AKZ670" s="93">
        <f t="shared" si="935"/>
        <v>82903.73</v>
      </c>
      <c r="ALA670" s="93">
        <f t="shared" si="936"/>
        <v>86007.44</v>
      </c>
      <c r="ALB670" s="93">
        <f t="shared" si="937"/>
        <v>22551.75</v>
      </c>
      <c r="ALC670" s="93">
        <f t="shared" si="938"/>
        <v>22570.61</v>
      </c>
      <c r="ALD670" s="93">
        <f t="shared" si="939"/>
        <v>23462.23</v>
      </c>
      <c r="ALE670" s="93">
        <f t="shared" si="940"/>
        <v>0</v>
      </c>
      <c r="ALF670" s="93">
        <f t="shared" si="254"/>
        <v>0</v>
      </c>
      <c r="ALG670" s="93">
        <f t="shared" si="254"/>
        <v>0</v>
      </c>
      <c r="ALH670" s="93">
        <f t="shared" si="941"/>
        <v>0</v>
      </c>
      <c r="ALI670" s="93">
        <f t="shared" si="255"/>
        <v>0</v>
      </c>
      <c r="ALJ670" s="93">
        <f t="shared" si="255"/>
        <v>0</v>
      </c>
      <c r="ALK670" s="447"/>
      <c r="ALL670" s="447"/>
      <c r="ALM670" s="447"/>
      <c r="ALN670" s="93">
        <f t="shared" si="942"/>
        <v>0</v>
      </c>
      <c r="ALO670" s="93">
        <f t="shared" si="943"/>
        <v>0</v>
      </c>
      <c r="ALP670" s="93">
        <f t="shared" si="944"/>
        <v>0</v>
      </c>
      <c r="ALQ670" s="93">
        <f t="shared" si="945"/>
        <v>0</v>
      </c>
      <c r="ALR670" s="93">
        <f t="shared" si="946"/>
        <v>0</v>
      </c>
      <c r="ALS670" s="93">
        <f t="shared" si="947"/>
        <v>0</v>
      </c>
      <c r="ALT670" s="93">
        <f t="shared" si="948"/>
        <v>81811.11</v>
      </c>
      <c r="ALU670" s="93">
        <f t="shared" si="949"/>
        <v>85702.1</v>
      </c>
      <c r="ALV670" s="93">
        <f t="shared" si="950"/>
        <v>89709.39</v>
      </c>
      <c r="ALW670" s="93">
        <f t="shared" si="951"/>
        <v>27929.71</v>
      </c>
      <c r="ALX670" s="93">
        <f t="shared" si="952"/>
        <v>28204.84</v>
      </c>
      <c r="ALY670" s="93">
        <f t="shared" si="953"/>
        <v>29250.22</v>
      </c>
      <c r="ALZ670" s="93">
        <f t="shared" si="954"/>
        <v>0</v>
      </c>
      <c r="AMA670" s="93">
        <f t="shared" si="256"/>
        <v>0</v>
      </c>
      <c r="AMB670" s="93">
        <f t="shared" si="256"/>
        <v>0</v>
      </c>
      <c r="AMC670" s="93">
        <f t="shared" si="955"/>
        <v>0</v>
      </c>
      <c r="AMD670" s="93">
        <f t="shared" si="257"/>
        <v>0</v>
      </c>
      <c r="AME670" s="93">
        <f t="shared" si="257"/>
        <v>0</v>
      </c>
      <c r="AMF670" s="447"/>
      <c r="AMG670" s="447"/>
      <c r="AMH670" s="447"/>
      <c r="AMI670" s="93">
        <f t="shared" si="956"/>
        <v>0</v>
      </c>
      <c r="AMJ670" s="93">
        <f t="shared" si="957"/>
        <v>0</v>
      </c>
      <c r="AMK670" s="93">
        <f t="shared" si="958"/>
        <v>0</v>
      </c>
      <c r="AML670" s="93">
        <f t="shared" si="959"/>
        <v>0</v>
      </c>
      <c r="AMM670" s="93">
        <f t="shared" si="960"/>
        <v>0</v>
      </c>
      <c r="AMN670" s="93">
        <f t="shared" si="961"/>
        <v>0</v>
      </c>
      <c r="AMO670" s="93">
        <f t="shared" si="962"/>
        <v>76262.350000000006</v>
      </c>
      <c r="AMP670" s="93">
        <f t="shared" si="963"/>
        <v>79539.149999999994</v>
      </c>
      <c r="AMQ670" s="93">
        <f t="shared" si="964"/>
        <v>82937.52</v>
      </c>
      <c r="AMR670" s="93">
        <f t="shared" si="965"/>
        <v>20124.62</v>
      </c>
      <c r="AMS670" s="93">
        <f t="shared" si="966"/>
        <v>20677.25</v>
      </c>
      <c r="AMT670" s="93">
        <f t="shared" si="967"/>
        <v>21449.040000000001</v>
      </c>
      <c r="AMU670" s="93">
        <f t="shared" si="968"/>
        <v>0</v>
      </c>
      <c r="AMV670" s="93">
        <f t="shared" si="258"/>
        <v>0</v>
      </c>
      <c r="AMW670" s="93">
        <f t="shared" si="258"/>
        <v>0</v>
      </c>
      <c r="AMX670" s="93">
        <f t="shared" si="969"/>
        <v>0</v>
      </c>
      <c r="AMY670" s="93">
        <f t="shared" si="259"/>
        <v>0</v>
      </c>
      <c r="AMZ670" s="93">
        <f t="shared" si="259"/>
        <v>0</v>
      </c>
      <c r="ANA670" s="447"/>
      <c r="ANB670" s="447"/>
      <c r="ANC670" s="447"/>
      <c r="AND670" s="93">
        <f t="shared" si="970"/>
        <v>0</v>
      </c>
      <c r="ANE670" s="93">
        <f t="shared" si="971"/>
        <v>0</v>
      </c>
      <c r="ANF670" s="93">
        <f t="shared" si="972"/>
        <v>0</v>
      </c>
      <c r="ANG670" s="93">
        <f t="shared" si="973"/>
        <v>0</v>
      </c>
      <c r="ANH670" s="93">
        <f t="shared" si="974"/>
        <v>0</v>
      </c>
      <c r="ANI670" s="93">
        <f t="shared" si="975"/>
        <v>0</v>
      </c>
      <c r="ANJ670" s="93">
        <f t="shared" si="976"/>
        <v>79367.3</v>
      </c>
      <c r="ANK670" s="93">
        <f t="shared" si="977"/>
        <v>82497.61</v>
      </c>
      <c r="ANL670" s="93">
        <f t="shared" si="978"/>
        <v>85763.24</v>
      </c>
      <c r="ANM670" s="93">
        <f t="shared" si="979"/>
        <v>31388.59</v>
      </c>
      <c r="ANN670" s="93">
        <f t="shared" si="980"/>
        <v>31313.759999999998</v>
      </c>
      <c r="ANO670" s="93">
        <f t="shared" si="981"/>
        <v>32651.360000000001</v>
      </c>
      <c r="ANP670" s="93">
        <f t="shared" si="982"/>
        <v>0</v>
      </c>
      <c r="ANQ670" s="93">
        <f t="shared" si="260"/>
        <v>0</v>
      </c>
      <c r="ANR670" s="93">
        <f t="shared" si="260"/>
        <v>0</v>
      </c>
      <c r="ANS670" s="93">
        <f t="shared" si="983"/>
        <v>0</v>
      </c>
      <c r="ANT670" s="93">
        <f t="shared" si="261"/>
        <v>0</v>
      </c>
      <c r="ANU670" s="93">
        <f t="shared" si="261"/>
        <v>0</v>
      </c>
      <c r="ANV670" s="447"/>
      <c r="ANW670" s="447"/>
      <c r="ANX670" s="447"/>
      <c r="ANY670" s="93">
        <f t="shared" si="984"/>
        <v>0</v>
      </c>
      <c r="ANZ670" s="93">
        <f t="shared" si="985"/>
        <v>0</v>
      </c>
      <c r="AOA670" s="93">
        <f t="shared" si="986"/>
        <v>0</v>
      </c>
      <c r="AOB670" s="93">
        <f t="shared" si="987"/>
        <v>0</v>
      </c>
      <c r="AOC670" s="93">
        <f t="shared" si="988"/>
        <v>0</v>
      </c>
      <c r="AOD670" s="93">
        <f t="shared" si="989"/>
        <v>0</v>
      </c>
      <c r="AOE670" s="93">
        <f t="shared" si="990"/>
        <v>77622.710000000006</v>
      </c>
      <c r="AOF670" s="93">
        <f t="shared" si="991"/>
        <v>81065.740000000005</v>
      </c>
      <c r="AOG670" s="93">
        <f t="shared" si="992"/>
        <v>84628.57</v>
      </c>
      <c r="AOH670" s="93">
        <f t="shared" si="993"/>
        <v>21016.14</v>
      </c>
      <c r="AOI670" s="93">
        <f t="shared" si="994"/>
        <v>21108.63</v>
      </c>
      <c r="AOJ670" s="93">
        <f t="shared" si="995"/>
        <v>21908.28</v>
      </c>
      <c r="AOK670" s="93">
        <f t="shared" si="996"/>
        <v>0</v>
      </c>
      <c r="AOL670" s="93">
        <f t="shared" si="262"/>
        <v>0</v>
      </c>
      <c r="AOM670" s="93">
        <f t="shared" si="262"/>
        <v>0</v>
      </c>
      <c r="AON670" s="93">
        <f t="shared" si="997"/>
        <v>0</v>
      </c>
      <c r="AOO670" s="93">
        <f t="shared" si="263"/>
        <v>0</v>
      </c>
      <c r="AOP670" s="93">
        <f t="shared" si="263"/>
        <v>0</v>
      </c>
      <c r="AOQ670" s="447"/>
      <c r="AOR670" s="447"/>
      <c r="AOS670" s="447"/>
      <c r="AOT670" s="93">
        <f t="shared" si="998"/>
        <v>0</v>
      </c>
      <c r="AOU670" s="93">
        <f t="shared" si="999"/>
        <v>0</v>
      </c>
      <c r="AOV670" s="93">
        <f t="shared" si="1000"/>
        <v>0</v>
      </c>
      <c r="AOW670" s="93">
        <f t="shared" si="1001"/>
        <v>0</v>
      </c>
      <c r="AOX670" s="93">
        <f t="shared" si="1002"/>
        <v>0</v>
      </c>
      <c r="AOY670" s="93">
        <f t="shared" si="1003"/>
        <v>0</v>
      </c>
      <c r="AOZ670" s="93">
        <f t="shared" si="1004"/>
        <v>79483.75</v>
      </c>
      <c r="APA670" s="93">
        <f t="shared" si="1005"/>
        <v>83057.350000000006</v>
      </c>
      <c r="APB670" s="93">
        <f t="shared" si="1006"/>
        <v>86751.88</v>
      </c>
      <c r="APC670" s="93">
        <f t="shared" si="1007"/>
        <v>27982.880000000001</v>
      </c>
      <c r="APD670" s="93">
        <f t="shared" si="1008"/>
        <v>27725.68</v>
      </c>
      <c r="APE670" s="93">
        <f t="shared" si="1009"/>
        <v>28731.95</v>
      </c>
      <c r="APF670" s="93">
        <f t="shared" si="1010"/>
        <v>0</v>
      </c>
      <c r="APG670" s="93">
        <f t="shared" si="264"/>
        <v>0</v>
      </c>
      <c r="APH670" s="93">
        <f t="shared" si="264"/>
        <v>0</v>
      </c>
      <c r="API670" s="93">
        <f t="shared" si="1011"/>
        <v>0</v>
      </c>
      <c r="APJ670" s="93">
        <f t="shared" si="265"/>
        <v>0</v>
      </c>
      <c r="APK670" s="93">
        <f t="shared" si="265"/>
        <v>0</v>
      </c>
      <c r="APL670" s="447"/>
      <c r="APM670" s="447"/>
      <c r="APN670" s="447"/>
      <c r="APO670" s="93">
        <f t="shared" si="1012"/>
        <v>0</v>
      </c>
      <c r="APP670" s="93">
        <f t="shared" si="1013"/>
        <v>0</v>
      </c>
      <c r="APQ670" s="93">
        <f t="shared" si="1014"/>
        <v>0</v>
      </c>
      <c r="APR670" s="93">
        <f t="shared" si="1015"/>
        <v>0</v>
      </c>
      <c r="APS670" s="93">
        <f t="shared" si="1016"/>
        <v>0</v>
      </c>
      <c r="APT670" s="93">
        <f t="shared" si="1017"/>
        <v>0</v>
      </c>
      <c r="APU670" s="93">
        <f t="shared" si="1018"/>
        <v>81652.58</v>
      </c>
      <c r="APV670" s="93">
        <f t="shared" si="1019"/>
        <v>85054.09</v>
      </c>
      <c r="APW670" s="93">
        <f t="shared" si="1020"/>
        <v>88590.52</v>
      </c>
      <c r="APX670" s="93">
        <f t="shared" si="1021"/>
        <v>26525.41</v>
      </c>
      <c r="APY670" s="93">
        <f t="shared" si="1022"/>
        <v>25750.1</v>
      </c>
      <c r="APZ670" s="93">
        <f t="shared" si="1023"/>
        <v>26742.26</v>
      </c>
      <c r="AQA670" s="93">
        <f t="shared" si="1024"/>
        <v>0</v>
      </c>
      <c r="AQB670" s="93">
        <f t="shared" si="266"/>
        <v>0</v>
      </c>
      <c r="AQC670" s="93">
        <f t="shared" si="266"/>
        <v>0</v>
      </c>
      <c r="AQD670" s="93">
        <f t="shared" si="1025"/>
        <v>0</v>
      </c>
      <c r="AQE670" s="93">
        <f t="shared" si="267"/>
        <v>0</v>
      </c>
      <c r="AQF670" s="93">
        <f t="shared" si="267"/>
        <v>0</v>
      </c>
      <c r="AQG670" s="447"/>
      <c r="AQH670" s="447"/>
      <c r="AQI670" s="447"/>
      <c r="AQJ670" s="93">
        <f t="shared" si="1026"/>
        <v>0</v>
      </c>
      <c r="AQK670" s="93">
        <f t="shared" si="1027"/>
        <v>0</v>
      </c>
      <c r="AQL670" s="93">
        <f t="shared" si="1028"/>
        <v>0</v>
      </c>
      <c r="AQM670" s="93">
        <f t="shared" si="1029"/>
        <v>0</v>
      </c>
      <c r="AQN670" s="93">
        <f t="shared" si="1030"/>
        <v>0</v>
      </c>
      <c r="AQO670" s="93">
        <f t="shared" si="1031"/>
        <v>0</v>
      </c>
      <c r="AQP670" s="93">
        <f t="shared" si="1032"/>
        <v>75583.98</v>
      </c>
      <c r="AQQ670" s="93">
        <f t="shared" si="1033"/>
        <v>78827.37</v>
      </c>
      <c r="AQR670" s="93">
        <f t="shared" si="1034"/>
        <v>82191.509999999995</v>
      </c>
      <c r="AQS670" s="93">
        <f t="shared" si="1035"/>
        <v>19405.150000000001</v>
      </c>
      <c r="AQT670" s="93">
        <f t="shared" si="1036"/>
        <v>19805.150000000001</v>
      </c>
      <c r="AQU670" s="93">
        <f t="shared" si="1037"/>
        <v>20570.73</v>
      </c>
      <c r="AQV670" s="93">
        <f t="shared" si="1038"/>
        <v>0</v>
      </c>
      <c r="AQW670" s="93">
        <f t="shared" si="268"/>
        <v>0</v>
      </c>
      <c r="AQX670" s="93">
        <f t="shared" si="268"/>
        <v>0</v>
      </c>
      <c r="AQY670" s="93">
        <f t="shared" si="1039"/>
        <v>0</v>
      </c>
      <c r="AQZ670" s="93">
        <f t="shared" si="269"/>
        <v>0</v>
      </c>
      <c r="ARA670" s="93">
        <f t="shared" si="269"/>
        <v>0</v>
      </c>
      <c r="ARB670" s="447"/>
      <c r="ARC670" s="447"/>
      <c r="ARD670" s="447"/>
      <c r="ARE670" s="93">
        <f t="shared" si="1040"/>
        <v>0</v>
      </c>
      <c r="ARF670" s="93">
        <f t="shared" si="1041"/>
        <v>0</v>
      </c>
      <c r="ARG670" s="93">
        <f t="shared" si="1042"/>
        <v>0</v>
      </c>
      <c r="ARH670" s="93">
        <f t="shared" si="1043"/>
        <v>0</v>
      </c>
      <c r="ARI670" s="93">
        <f t="shared" si="1044"/>
        <v>0</v>
      </c>
      <c r="ARJ670" s="93">
        <f t="shared" si="1045"/>
        <v>0</v>
      </c>
      <c r="ARK670" s="93">
        <f t="shared" si="1046"/>
        <v>77316.58</v>
      </c>
      <c r="ARL670" s="93">
        <f t="shared" si="1047"/>
        <v>79735.91</v>
      </c>
      <c r="ARM670" s="93">
        <f t="shared" si="1048"/>
        <v>82308.13</v>
      </c>
      <c r="ARN670" s="93">
        <f t="shared" si="1049"/>
        <v>18596.189999999999</v>
      </c>
      <c r="ARO670" s="93">
        <f t="shared" si="1050"/>
        <v>18716.8</v>
      </c>
      <c r="ARP670" s="93">
        <f t="shared" si="1051"/>
        <v>19426.189999999999</v>
      </c>
      <c r="ARQ670" s="93">
        <f t="shared" si="1052"/>
        <v>0</v>
      </c>
      <c r="ARR670" s="93">
        <f t="shared" si="270"/>
        <v>0</v>
      </c>
      <c r="ARS670" s="93">
        <f t="shared" si="270"/>
        <v>0</v>
      </c>
      <c r="ART670" s="93">
        <f t="shared" si="1053"/>
        <v>0</v>
      </c>
      <c r="ARU670" s="93">
        <f t="shared" si="271"/>
        <v>0</v>
      </c>
      <c r="ARV670" s="93">
        <f t="shared" si="271"/>
        <v>0</v>
      </c>
      <c r="ARW670" s="447"/>
      <c r="ARX670" s="447"/>
      <c r="ARY670" s="447"/>
      <c r="ARZ670" s="93">
        <f t="shared" si="1054"/>
        <v>0</v>
      </c>
      <c r="ASA670" s="93">
        <f t="shared" si="1055"/>
        <v>0</v>
      </c>
      <c r="ASB670" s="93">
        <f t="shared" si="1056"/>
        <v>0</v>
      </c>
      <c r="ASC670" s="93">
        <f t="shared" si="1057"/>
        <v>0</v>
      </c>
      <c r="ASD670" s="93">
        <f t="shared" si="1058"/>
        <v>0</v>
      </c>
      <c r="ASE670" s="93">
        <f t="shared" si="1059"/>
        <v>0</v>
      </c>
      <c r="ASF670" s="93">
        <f t="shared" si="1060"/>
        <v>77353.03</v>
      </c>
      <c r="ASG670" s="93">
        <f t="shared" si="1061"/>
        <v>80100.42</v>
      </c>
      <c r="ASH670" s="93">
        <f t="shared" si="1062"/>
        <v>82990.44</v>
      </c>
      <c r="ASI670" s="93">
        <f t="shared" si="1063"/>
        <v>22026.09</v>
      </c>
      <c r="ASJ670" s="93">
        <f t="shared" si="1064"/>
        <v>22485.05</v>
      </c>
      <c r="ASK670" s="93">
        <f t="shared" si="1065"/>
        <v>23333.77</v>
      </c>
      <c r="ASL670" s="93">
        <f t="shared" si="1066"/>
        <v>0</v>
      </c>
      <c r="ASM670" s="93">
        <f t="shared" si="272"/>
        <v>0</v>
      </c>
      <c r="ASN670" s="93">
        <f t="shared" si="272"/>
        <v>0</v>
      </c>
      <c r="ASO670" s="93">
        <f t="shared" si="1067"/>
        <v>0</v>
      </c>
      <c r="ASP670" s="93">
        <f t="shared" si="273"/>
        <v>0</v>
      </c>
      <c r="ASQ670" s="93">
        <f t="shared" si="273"/>
        <v>0</v>
      </c>
      <c r="ASR670" s="447"/>
      <c r="ASS670" s="447"/>
      <c r="AST670" s="447"/>
      <c r="ASU670" s="93">
        <f t="shared" si="1068"/>
        <v>0</v>
      </c>
      <c r="ASV670" s="93">
        <f t="shared" si="1069"/>
        <v>0</v>
      </c>
      <c r="ASW670" s="93">
        <f t="shared" si="1070"/>
        <v>0</v>
      </c>
      <c r="ASX670" s="93">
        <f t="shared" si="1071"/>
        <v>0</v>
      </c>
      <c r="ASY670" s="93">
        <f t="shared" si="1072"/>
        <v>0</v>
      </c>
      <c r="ASZ670" s="93">
        <f t="shared" si="1073"/>
        <v>0</v>
      </c>
      <c r="ATA670" s="93">
        <f t="shared" si="1074"/>
        <v>76912.210000000006</v>
      </c>
      <c r="ATB670" s="93">
        <f t="shared" si="1075"/>
        <v>79870.59</v>
      </c>
      <c r="ATC670" s="93">
        <f t="shared" si="1076"/>
        <v>82963.710000000006</v>
      </c>
      <c r="ATD670" s="93">
        <f t="shared" si="1077"/>
        <v>19540.68</v>
      </c>
      <c r="ATE670" s="93">
        <f t="shared" si="1078"/>
        <v>19577.13</v>
      </c>
      <c r="ATF670" s="93">
        <f t="shared" si="1079"/>
        <v>20315.05</v>
      </c>
      <c r="ATG670" s="93">
        <f t="shared" si="1080"/>
        <v>0</v>
      </c>
      <c r="ATH670" s="93">
        <f t="shared" si="274"/>
        <v>0</v>
      </c>
      <c r="ATI670" s="93">
        <f t="shared" si="274"/>
        <v>0</v>
      </c>
      <c r="ATJ670" s="93">
        <f t="shared" si="1081"/>
        <v>0</v>
      </c>
      <c r="ATK670" s="93">
        <f t="shared" si="275"/>
        <v>0</v>
      </c>
      <c r="ATL670" s="93">
        <f t="shared" si="275"/>
        <v>0</v>
      </c>
      <c r="ATM670" s="447"/>
      <c r="ATN670" s="447"/>
      <c r="ATO670" s="447"/>
      <c r="ATP670" s="93">
        <f t="shared" si="1082"/>
        <v>0</v>
      </c>
      <c r="ATQ670" s="93">
        <f t="shared" si="1083"/>
        <v>0</v>
      </c>
      <c r="ATR670" s="93">
        <f t="shared" si="1084"/>
        <v>0</v>
      </c>
      <c r="ATS670" s="93">
        <f t="shared" si="1085"/>
        <v>0</v>
      </c>
      <c r="ATT670" s="93">
        <f t="shared" si="1086"/>
        <v>0</v>
      </c>
      <c r="ATU670" s="93">
        <f t="shared" si="1087"/>
        <v>0</v>
      </c>
      <c r="ATV670" s="93">
        <f t="shared" si="1088"/>
        <v>79601.13</v>
      </c>
      <c r="ATW670" s="93">
        <f t="shared" si="1089"/>
        <v>82701.98</v>
      </c>
      <c r="ATX670" s="93">
        <f t="shared" si="1090"/>
        <v>85941.56</v>
      </c>
      <c r="ATY670" s="93">
        <f t="shared" si="1091"/>
        <v>21361.16</v>
      </c>
      <c r="ATZ670" s="93">
        <f t="shared" si="1092"/>
        <v>21934.93</v>
      </c>
      <c r="AUA670" s="93">
        <f t="shared" si="1093"/>
        <v>22797.87</v>
      </c>
      <c r="AUB670" s="93">
        <f t="shared" si="1094"/>
        <v>0</v>
      </c>
      <c r="AUC670" s="93">
        <f t="shared" si="276"/>
        <v>0</v>
      </c>
      <c r="AUD670" s="93">
        <f t="shared" si="276"/>
        <v>0</v>
      </c>
      <c r="AUE670" s="93">
        <f t="shared" si="1095"/>
        <v>0</v>
      </c>
      <c r="AUF670" s="93">
        <f t="shared" si="277"/>
        <v>0</v>
      </c>
      <c r="AUG670" s="93">
        <f t="shared" si="277"/>
        <v>0</v>
      </c>
      <c r="AUH670" s="447"/>
      <c r="AUI670" s="447"/>
      <c r="AUJ670" s="447"/>
      <c r="AUK670" s="93">
        <f t="shared" si="1096"/>
        <v>0</v>
      </c>
      <c r="AUL670" s="93">
        <f t="shared" si="1097"/>
        <v>0</v>
      </c>
      <c r="AUM670" s="93">
        <f t="shared" si="1098"/>
        <v>0</v>
      </c>
      <c r="AUN670" s="93">
        <f t="shared" si="1099"/>
        <v>0</v>
      </c>
      <c r="AUO670" s="93">
        <f t="shared" si="1100"/>
        <v>0</v>
      </c>
      <c r="AUP670" s="93">
        <f t="shared" si="1101"/>
        <v>0</v>
      </c>
      <c r="AUQ670" s="93">
        <f t="shared" si="1102"/>
        <v>78053.58</v>
      </c>
      <c r="AUR670" s="93">
        <f t="shared" si="1103"/>
        <v>81121.02</v>
      </c>
      <c r="AUS670" s="93">
        <f t="shared" si="1104"/>
        <v>84319.77</v>
      </c>
      <c r="AUT670" s="93">
        <f t="shared" si="1105"/>
        <v>23101.38</v>
      </c>
      <c r="AUU670" s="93">
        <f t="shared" si="1106"/>
        <v>23558.82</v>
      </c>
      <c r="AUV670" s="93">
        <f t="shared" si="1107"/>
        <v>24441.58</v>
      </c>
      <c r="AUW670" s="93">
        <f t="shared" si="1108"/>
        <v>0</v>
      </c>
      <c r="AUX670" s="93">
        <f t="shared" si="278"/>
        <v>0</v>
      </c>
      <c r="AUY670" s="93">
        <f t="shared" si="278"/>
        <v>0</v>
      </c>
      <c r="AUZ670" s="93">
        <f t="shared" si="1109"/>
        <v>0</v>
      </c>
      <c r="AVA670" s="93">
        <f t="shared" si="279"/>
        <v>0</v>
      </c>
      <c r="AVB670" s="93">
        <f t="shared" si="279"/>
        <v>0</v>
      </c>
      <c r="AVC670" s="127">
        <f t="shared" si="1110"/>
        <v>0</v>
      </c>
      <c r="AVD670" s="127">
        <f t="shared" si="280"/>
        <v>0</v>
      </c>
      <c r="AVE670" s="127">
        <f t="shared" si="280"/>
        <v>0</v>
      </c>
      <c r="AVF670" s="93">
        <f t="shared" si="280"/>
        <v>0</v>
      </c>
      <c r="AVG670" s="93">
        <f t="shared" si="280"/>
        <v>0</v>
      </c>
      <c r="AVH670" s="93">
        <f t="shared" si="280"/>
        <v>0</v>
      </c>
      <c r="AVI670" s="93">
        <f t="shared" si="280"/>
        <v>0</v>
      </c>
      <c r="AVJ670" s="93">
        <f t="shared" si="280"/>
        <v>0</v>
      </c>
      <c r="AVK670" s="93">
        <f t="shared" si="280"/>
        <v>0</v>
      </c>
      <c r="AVL670" s="93"/>
      <c r="AVM670" s="93"/>
      <c r="AVN670" s="93"/>
      <c r="AVO670" s="93"/>
      <c r="AVP670" s="93"/>
      <c r="AVQ670" s="93"/>
      <c r="AVR670" s="93">
        <f t="shared" si="281"/>
        <v>0</v>
      </c>
      <c r="AVS670" s="93">
        <f t="shared" si="281"/>
        <v>0</v>
      </c>
      <c r="AVT670" s="93">
        <f t="shared" si="281"/>
        <v>0</v>
      </c>
      <c r="AVU670" s="93">
        <f t="shared" si="281"/>
        <v>0</v>
      </c>
      <c r="AVV670" s="93">
        <f t="shared" si="281"/>
        <v>0</v>
      </c>
      <c r="AVW670" s="93">
        <f t="shared" si="281"/>
        <v>0</v>
      </c>
    </row>
    <row r="671" spans="1:1271" ht="24">
      <c r="A671" s="94" t="s">
        <v>428</v>
      </c>
      <c r="B671" s="94" t="s">
        <v>440</v>
      </c>
      <c r="C671" s="5"/>
      <c r="D671" s="414"/>
      <c r="E671" s="287"/>
      <c r="F671" s="101">
        <f t="shared" si="1111"/>
        <v>65398</v>
      </c>
      <c r="G671" s="101">
        <f t="shared" si="1111"/>
        <v>68094</v>
      </c>
      <c r="H671" s="101">
        <f t="shared" si="1111"/>
        <v>70926</v>
      </c>
      <c r="I671" s="93">
        <f t="shared" si="283"/>
        <v>49253.53</v>
      </c>
      <c r="J671" s="93">
        <f t="shared" si="283"/>
        <v>50234.53</v>
      </c>
      <c r="K671" s="93">
        <f t="shared" si="283"/>
        <v>51183.53</v>
      </c>
      <c r="L671" s="447"/>
      <c r="M671" s="447"/>
      <c r="N671" s="447"/>
      <c r="O671" s="93">
        <f t="shared" si="284"/>
        <v>0</v>
      </c>
      <c r="P671" s="93">
        <f t="shared" si="285"/>
        <v>0</v>
      </c>
      <c r="Q671" s="93">
        <f t="shared" si="286"/>
        <v>0</v>
      </c>
      <c r="R671" s="93">
        <f t="shared" si="287"/>
        <v>0</v>
      </c>
      <c r="S671" s="93">
        <f t="shared" si="288"/>
        <v>0</v>
      </c>
      <c r="T671" s="93">
        <f t="shared" si="289"/>
        <v>0</v>
      </c>
      <c r="U671" s="93">
        <f t="shared" si="290"/>
        <v>64621.59</v>
      </c>
      <c r="V671" s="93">
        <f t="shared" si="291"/>
        <v>67326.89</v>
      </c>
      <c r="W671" s="93">
        <f t="shared" si="292"/>
        <v>70131.820000000007</v>
      </c>
      <c r="X671" s="93">
        <f t="shared" si="293"/>
        <v>23431.09</v>
      </c>
      <c r="Y671" s="93">
        <f t="shared" si="294"/>
        <v>22471.38</v>
      </c>
      <c r="Z671" s="93">
        <f t="shared" si="295"/>
        <v>23203.61</v>
      </c>
      <c r="AA671" s="93">
        <f t="shared" si="296"/>
        <v>0</v>
      </c>
      <c r="AB671" s="93">
        <f t="shared" si="162"/>
        <v>0</v>
      </c>
      <c r="AC671" s="93">
        <f t="shared" si="162"/>
        <v>0</v>
      </c>
      <c r="AD671" s="93">
        <f t="shared" si="297"/>
        <v>0</v>
      </c>
      <c r="AE671" s="93">
        <f t="shared" si="163"/>
        <v>0</v>
      </c>
      <c r="AF671" s="93">
        <f t="shared" si="163"/>
        <v>0</v>
      </c>
      <c r="AG671" s="447"/>
      <c r="AH671" s="447"/>
      <c r="AI671" s="447"/>
      <c r="AJ671" s="93">
        <f t="shared" si="298"/>
        <v>0</v>
      </c>
      <c r="AK671" s="93">
        <f t="shared" si="299"/>
        <v>0</v>
      </c>
      <c r="AL671" s="93">
        <f t="shared" si="300"/>
        <v>0</v>
      </c>
      <c r="AM671" s="93">
        <f t="shared" si="301"/>
        <v>0</v>
      </c>
      <c r="AN671" s="93">
        <f t="shared" si="302"/>
        <v>0</v>
      </c>
      <c r="AO671" s="93">
        <f t="shared" si="303"/>
        <v>0</v>
      </c>
      <c r="AP671" s="93">
        <f t="shared" si="304"/>
        <v>60537.77</v>
      </c>
      <c r="AQ671" s="93">
        <f t="shared" si="305"/>
        <v>63028.83</v>
      </c>
      <c r="AR671" s="93">
        <f t="shared" si="306"/>
        <v>65612.570000000007</v>
      </c>
      <c r="AS671" s="93">
        <f t="shared" si="307"/>
        <v>20977.05</v>
      </c>
      <c r="AT671" s="93">
        <f t="shared" si="308"/>
        <v>19954.919999999998</v>
      </c>
      <c r="AU671" s="93">
        <f t="shared" si="309"/>
        <v>20648.09</v>
      </c>
      <c r="AV671" s="93">
        <f t="shared" si="310"/>
        <v>0</v>
      </c>
      <c r="AW671" s="93">
        <f t="shared" si="164"/>
        <v>0</v>
      </c>
      <c r="AX671" s="93">
        <f t="shared" si="164"/>
        <v>0</v>
      </c>
      <c r="AY671" s="93">
        <f t="shared" si="311"/>
        <v>0</v>
      </c>
      <c r="AZ671" s="93">
        <f t="shared" si="165"/>
        <v>0</v>
      </c>
      <c r="BA671" s="93">
        <f t="shared" si="165"/>
        <v>0</v>
      </c>
      <c r="BB671" s="447"/>
      <c r="BC671" s="447"/>
      <c r="BD671" s="447"/>
      <c r="BE671" s="93">
        <f t="shared" si="312"/>
        <v>0</v>
      </c>
      <c r="BF671" s="93">
        <f t="shared" si="313"/>
        <v>0</v>
      </c>
      <c r="BG671" s="93">
        <f t="shared" si="314"/>
        <v>0</v>
      </c>
      <c r="BH671" s="93">
        <f t="shared" si="315"/>
        <v>0</v>
      </c>
      <c r="BI671" s="93">
        <f t="shared" si="316"/>
        <v>0</v>
      </c>
      <c r="BJ671" s="93">
        <f t="shared" si="317"/>
        <v>0</v>
      </c>
      <c r="BK671" s="93">
        <f t="shared" si="318"/>
        <v>64696.43</v>
      </c>
      <c r="BL671" s="93">
        <f t="shared" si="319"/>
        <v>67655.3</v>
      </c>
      <c r="BM671" s="93">
        <f t="shared" si="320"/>
        <v>70703.06</v>
      </c>
      <c r="BN671" s="93">
        <f t="shared" si="321"/>
        <v>20458.23</v>
      </c>
      <c r="BO671" s="93">
        <f t="shared" si="322"/>
        <v>19946.7</v>
      </c>
      <c r="BP671" s="93">
        <f t="shared" si="323"/>
        <v>20671.009999999998</v>
      </c>
      <c r="BQ671" s="93">
        <f t="shared" si="324"/>
        <v>0</v>
      </c>
      <c r="BR671" s="93">
        <f t="shared" si="166"/>
        <v>0</v>
      </c>
      <c r="BS671" s="93">
        <f t="shared" si="166"/>
        <v>0</v>
      </c>
      <c r="BT671" s="93">
        <f t="shared" si="325"/>
        <v>0</v>
      </c>
      <c r="BU671" s="93">
        <f t="shared" si="167"/>
        <v>0</v>
      </c>
      <c r="BV671" s="93">
        <f t="shared" si="167"/>
        <v>0</v>
      </c>
      <c r="BW671" s="447"/>
      <c r="BX671" s="447"/>
      <c r="BY671" s="447"/>
      <c r="BZ671" s="93">
        <f t="shared" si="326"/>
        <v>0</v>
      </c>
      <c r="CA671" s="93">
        <f t="shared" si="327"/>
        <v>0</v>
      </c>
      <c r="CB671" s="93">
        <f t="shared" si="328"/>
        <v>0</v>
      </c>
      <c r="CC671" s="93">
        <f t="shared" si="329"/>
        <v>0</v>
      </c>
      <c r="CD671" s="93">
        <f t="shared" si="330"/>
        <v>0</v>
      </c>
      <c r="CE671" s="93">
        <f t="shared" si="331"/>
        <v>0</v>
      </c>
      <c r="CF671" s="93">
        <f t="shared" si="332"/>
        <v>62047.01</v>
      </c>
      <c r="CG671" s="93">
        <f t="shared" si="333"/>
        <v>65491.88</v>
      </c>
      <c r="CH671" s="93">
        <f t="shared" si="334"/>
        <v>68994.179999999993</v>
      </c>
      <c r="CI671" s="93">
        <f t="shared" si="335"/>
        <v>25178.13</v>
      </c>
      <c r="CJ671" s="93">
        <f t="shared" si="336"/>
        <v>25027.85</v>
      </c>
      <c r="CK671" s="93">
        <f t="shared" si="337"/>
        <v>25730.11</v>
      </c>
      <c r="CL671" s="93">
        <f t="shared" si="338"/>
        <v>0</v>
      </c>
      <c r="CM671" s="93">
        <f t="shared" si="168"/>
        <v>0</v>
      </c>
      <c r="CN671" s="93">
        <f t="shared" si="168"/>
        <v>0</v>
      </c>
      <c r="CO671" s="93">
        <f t="shared" si="339"/>
        <v>0</v>
      </c>
      <c r="CP671" s="93">
        <f t="shared" si="169"/>
        <v>0</v>
      </c>
      <c r="CQ671" s="93">
        <f t="shared" si="169"/>
        <v>0</v>
      </c>
      <c r="CR671" s="447"/>
      <c r="CS671" s="447"/>
      <c r="CT671" s="447"/>
      <c r="CU671" s="93">
        <f t="shared" si="340"/>
        <v>0</v>
      </c>
      <c r="CV671" s="93">
        <f t="shared" si="341"/>
        <v>0</v>
      </c>
      <c r="CW671" s="93">
        <f t="shared" si="342"/>
        <v>0</v>
      </c>
      <c r="CX671" s="93">
        <f t="shared" si="343"/>
        <v>0</v>
      </c>
      <c r="CY671" s="93">
        <f t="shared" si="344"/>
        <v>0</v>
      </c>
      <c r="CZ671" s="93">
        <f t="shared" si="345"/>
        <v>0</v>
      </c>
      <c r="DA671" s="93">
        <f t="shared" si="346"/>
        <v>63757.14</v>
      </c>
      <c r="DB671" s="93">
        <f t="shared" si="347"/>
        <v>66043.61</v>
      </c>
      <c r="DC671" s="93">
        <f t="shared" si="348"/>
        <v>68439.850000000006</v>
      </c>
      <c r="DD671" s="93">
        <f t="shared" si="349"/>
        <v>26695.32</v>
      </c>
      <c r="DE671" s="93">
        <f t="shared" si="350"/>
        <v>26662.240000000002</v>
      </c>
      <c r="DF671" s="93">
        <f t="shared" si="351"/>
        <v>27590.11</v>
      </c>
      <c r="DG671" s="93">
        <f t="shared" si="352"/>
        <v>0</v>
      </c>
      <c r="DH671" s="93">
        <f t="shared" si="170"/>
        <v>0</v>
      </c>
      <c r="DI671" s="93">
        <f t="shared" si="170"/>
        <v>0</v>
      </c>
      <c r="DJ671" s="93">
        <f t="shared" si="353"/>
        <v>0</v>
      </c>
      <c r="DK671" s="93">
        <f t="shared" si="171"/>
        <v>0</v>
      </c>
      <c r="DL671" s="93">
        <f t="shared" si="171"/>
        <v>0</v>
      </c>
      <c r="DM671" s="447"/>
      <c r="DN671" s="447"/>
      <c r="DO671" s="447"/>
      <c r="DP671" s="93">
        <f t="shared" si="354"/>
        <v>0</v>
      </c>
      <c r="DQ671" s="93">
        <f t="shared" si="355"/>
        <v>0</v>
      </c>
      <c r="DR671" s="93">
        <f t="shared" si="356"/>
        <v>0</v>
      </c>
      <c r="DS671" s="93">
        <f t="shared" si="357"/>
        <v>0</v>
      </c>
      <c r="DT671" s="93">
        <f t="shared" si="358"/>
        <v>0</v>
      </c>
      <c r="DU671" s="93">
        <f t="shared" si="359"/>
        <v>0</v>
      </c>
      <c r="DV671" s="93">
        <f t="shared" si="360"/>
        <v>64660.49</v>
      </c>
      <c r="DW671" s="93">
        <f t="shared" si="361"/>
        <v>67385.8</v>
      </c>
      <c r="DX671" s="93">
        <f t="shared" si="362"/>
        <v>70208.02</v>
      </c>
      <c r="DY671" s="93">
        <f t="shared" si="363"/>
        <v>27937.09</v>
      </c>
      <c r="DZ671" s="93">
        <f t="shared" si="364"/>
        <v>26630.16</v>
      </c>
      <c r="EA671" s="93">
        <f t="shared" si="365"/>
        <v>27640.28</v>
      </c>
      <c r="EB671" s="93">
        <f t="shared" si="366"/>
        <v>0</v>
      </c>
      <c r="EC671" s="93">
        <f t="shared" si="172"/>
        <v>0</v>
      </c>
      <c r="ED671" s="93">
        <f t="shared" si="172"/>
        <v>0</v>
      </c>
      <c r="EE671" s="93">
        <f t="shared" si="367"/>
        <v>0</v>
      </c>
      <c r="EF671" s="93">
        <f t="shared" si="173"/>
        <v>0</v>
      </c>
      <c r="EG671" s="93">
        <f t="shared" si="173"/>
        <v>0</v>
      </c>
      <c r="EH671" s="95"/>
      <c r="EI671" s="95"/>
      <c r="EJ671" s="95"/>
      <c r="EK671" s="93">
        <f t="shared" si="368"/>
        <v>0</v>
      </c>
      <c r="EL671" s="93">
        <f t="shared" si="369"/>
        <v>0</v>
      </c>
      <c r="EM671" s="93">
        <f t="shared" si="370"/>
        <v>0</v>
      </c>
      <c r="EN671" s="93">
        <f t="shared" si="371"/>
        <v>0</v>
      </c>
      <c r="EO671" s="93">
        <f t="shared" si="372"/>
        <v>0</v>
      </c>
      <c r="EP671" s="93">
        <f t="shared" si="373"/>
        <v>0</v>
      </c>
      <c r="EQ671" s="93">
        <f t="shared" si="374"/>
        <v>0</v>
      </c>
      <c r="ER671" s="93">
        <f t="shared" si="375"/>
        <v>0</v>
      </c>
      <c r="ES671" s="93">
        <f t="shared" si="376"/>
        <v>0</v>
      </c>
      <c r="ET671" s="93">
        <f t="shared" si="377"/>
        <v>0</v>
      </c>
      <c r="EU671" s="93">
        <f t="shared" si="378"/>
        <v>0</v>
      </c>
      <c r="EV671" s="93">
        <f t="shared" si="379"/>
        <v>0</v>
      </c>
      <c r="EW671" s="93">
        <f t="shared" si="380"/>
        <v>0</v>
      </c>
      <c r="EX671" s="93">
        <f t="shared" si="174"/>
        <v>0</v>
      </c>
      <c r="EY671" s="93">
        <f t="shared" si="174"/>
        <v>0</v>
      </c>
      <c r="EZ671" s="93">
        <f t="shared" si="381"/>
        <v>0</v>
      </c>
      <c r="FA671" s="93">
        <f t="shared" si="175"/>
        <v>0</v>
      </c>
      <c r="FB671" s="93">
        <f t="shared" si="175"/>
        <v>0</v>
      </c>
      <c r="FC671" s="447"/>
      <c r="FD671" s="447"/>
      <c r="FE671" s="447"/>
      <c r="FF671" s="93">
        <f t="shared" si="382"/>
        <v>0</v>
      </c>
      <c r="FG671" s="93">
        <f t="shared" si="383"/>
        <v>0</v>
      </c>
      <c r="FH671" s="93">
        <f t="shared" si="384"/>
        <v>0</v>
      </c>
      <c r="FI671" s="93">
        <f t="shared" si="385"/>
        <v>0</v>
      </c>
      <c r="FJ671" s="93">
        <f t="shared" si="386"/>
        <v>0</v>
      </c>
      <c r="FK671" s="93">
        <f t="shared" si="387"/>
        <v>0</v>
      </c>
      <c r="FL671" s="93">
        <f t="shared" si="388"/>
        <v>59097.56</v>
      </c>
      <c r="FM671" s="93">
        <f t="shared" si="389"/>
        <v>61328.47</v>
      </c>
      <c r="FN671" s="93">
        <f t="shared" si="390"/>
        <v>63656.28</v>
      </c>
      <c r="FO671" s="93">
        <f t="shared" si="391"/>
        <v>22752.46</v>
      </c>
      <c r="FP671" s="93">
        <f t="shared" si="392"/>
        <v>22219.25</v>
      </c>
      <c r="FQ671" s="93">
        <f t="shared" si="393"/>
        <v>22995.17</v>
      </c>
      <c r="FR671" s="93">
        <f t="shared" si="394"/>
        <v>0</v>
      </c>
      <c r="FS671" s="93">
        <f t="shared" si="176"/>
        <v>0</v>
      </c>
      <c r="FT671" s="93">
        <f t="shared" si="176"/>
        <v>0</v>
      </c>
      <c r="FU671" s="93">
        <f t="shared" si="395"/>
        <v>0</v>
      </c>
      <c r="FV671" s="93">
        <f t="shared" si="177"/>
        <v>0</v>
      </c>
      <c r="FW671" s="93">
        <f t="shared" si="177"/>
        <v>0</v>
      </c>
      <c r="FX671" s="95"/>
      <c r="FY671" s="95"/>
      <c r="FZ671" s="95"/>
      <c r="GA671" s="93">
        <f t="shared" si="396"/>
        <v>0</v>
      </c>
      <c r="GB671" s="93">
        <f t="shared" si="397"/>
        <v>0</v>
      </c>
      <c r="GC671" s="93">
        <f t="shared" si="398"/>
        <v>0</v>
      </c>
      <c r="GD671" s="93">
        <f t="shared" si="399"/>
        <v>0</v>
      </c>
      <c r="GE671" s="93">
        <f t="shared" si="400"/>
        <v>0</v>
      </c>
      <c r="GF671" s="93">
        <f t="shared" si="401"/>
        <v>0</v>
      </c>
      <c r="GG671" s="93">
        <f t="shared" si="402"/>
        <v>0</v>
      </c>
      <c r="GH671" s="93">
        <f t="shared" si="403"/>
        <v>0</v>
      </c>
      <c r="GI671" s="93">
        <f t="shared" si="404"/>
        <v>0</v>
      </c>
      <c r="GJ671" s="93">
        <f t="shared" si="405"/>
        <v>0</v>
      </c>
      <c r="GK671" s="93">
        <f t="shared" si="406"/>
        <v>0</v>
      </c>
      <c r="GL671" s="93">
        <f t="shared" si="407"/>
        <v>0</v>
      </c>
      <c r="GM671" s="93">
        <f t="shared" si="408"/>
        <v>0</v>
      </c>
      <c r="GN671" s="93">
        <f t="shared" si="178"/>
        <v>0</v>
      </c>
      <c r="GO671" s="93">
        <f t="shared" si="178"/>
        <v>0</v>
      </c>
      <c r="GP671" s="93">
        <f t="shared" si="409"/>
        <v>0</v>
      </c>
      <c r="GQ671" s="93">
        <f t="shared" si="179"/>
        <v>0</v>
      </c>
      <c r="GR671" s="93">
        <f t="shared" si="179"/>
        <v>0</v>
      </c>
      <c r="GS671" s="447"/>
      <c r="GT671" s="447"/>
      <c r="GU671" s="447"/>
      <c r="GV671" s="93">
        <f t="shared" si="410"/>
        <v>0</v>
      </c>
      <c r="GW671" s="93">
        <f t="shared" si="411"/>
        <v>0</v>
      </c>
      <c r="GX671" s="93">
        <f t="shared" si="412"/>
        <v>0</v>
      </c>
      <c r="GY671" s="93">
        <f t="shared" si="413"/>
        <v>0</v>
      </c>
      <c r="GZ671" s="93">
        <f t="shared" si="414"/>
        <v>0</v>
      </c>
      <c r="HA671" s="93">
        <f t="shared" si="415"/>
        <v>0</v>
      </c>
      <c r="HB671" s="93">
        <f t="shared" si="416"/>
        <v>63397.69</v>
      </c>
      <c r="HC671" s="93">
        <f t="shared" si="417"/>
        <v>65507.69</v>
      </c>
      <c r="HD671" s="93">
        <f t="shared" si="418"/>
        <v>67735.38</v>
      </c>
      <c r="HE671" s="93">
        <f t="shared" si="419"/>
        <v>23567.3</v>
      </c>
      <c r="HF671" s="93">
        <f t="shared" si="420"/>
        <v>22934.1</v>
      </c>
      <c r="HG671" s="93">
        <f t="shared" si="421"/>
        <v>23772.57</v>
      </c>
      <c r="HH671" s="93">
        <f t="shared" si="422"/>
        <v>0</v>
      </c>
      <c r="HI671" s="93">
        <f t="shared" si="180"/>
        <v>0</v>
      </c>
      <c r="HJ671" s="93">
        <f t="shared" si="180"/>
        <v>0</v>
      </c>
      <c r="HK671" s="93">
        <f t="shared" si="423"/>
        <v>0</v>
      </c>
      <c r="HL671" s="93">
        <f t="shared" si="181"/>
        <v>0</v>
      </c>
      <c r="HM671" s="93">
        <f t="shared" si="181"/>
        <v>0</v>
      </c>
      <c r="HN671" s="447"/>
      <c r="HO671" s="447"/>
      <c r="HP671" s="447"/>
      <c r="HQ671" s="93">
        <f t="shared" si="424"/>
        <v>0</v>
      </c>
      <c r="HR671" s="93">
        <f t="shared" si="425"/>
        <v>0</v>
      </c>
      <c r="HS671" s="93">
        <f t="shared" si="426"/>
        <v>0</v>
      </c>
      <c r="HT671" s="93">
        <f t="shared" si="427"/>
        <v>0</v>
      </c>
      <c r="HU671" s="93">
        <f t="shared" si="428"/>
        <v>0</v>
      </c>
      <c r="HV671" s="93">
        <f t="shared" si="429"/>
        <v>0</v>
      </c>
      <c r="HW671" s="93">
        <f t="shared" si="430"/>
        <v>60443.55</v>
      </c>
      <c r="HX671" s="93">
        <f t="shared" si="431"/>
        <v>63188.79</v>
      </c>
      <c r="HY671" s="93">
        <f t="shared" si="432"/>
        <v>66016.58</v>
      </c>
      <c r="HZ671" s="93">
        <f t="shared" si="433"/>
        <v>27373.119999999999</v>
      </c>
      <c r="IA671" s="93">
        <f t="shared" si="434"/>
        <v>26787.7</v>
      </c>
      <c r="IB671" s="93">
        <f t="shared" si="435"/>
        <v>27652.68</v>
      </c>
      <c r="IC671" s="93">
        <f t="shared" si="436"/>
        <v>0</v>
      </c>
      <c r="ID671" s="93">
        <f t="shared" si="182"/>
        <v>0</v>
      </c>
      <c r="IE671" s="93">
        <f t="shared" si="182"/>
        <v>0</v>
      </c>
      <c r="IF671" s="93">
        <f t="shared" si="437"/>
        <v>0</v>
      </c>
      <c r="IG671" s="93">
        <f t="shared" si="183"/>
        <v>0</v>
      </c>
      <c r="IH671" s="93">
        <f t="shared" si="183"/>
        <v>0</v>
      </c>
      <c r="II671" s="447"/>
      <c r="IJ671" s="447"/>
      <c r="IK671" s="447"/>
      <c r="IL671" s="93">
        <f t="shared" si="438"/>
        <v>0</v>
      </c>
      <c r="IM671" s="93">
        <f t="shared" si="439"/>
        <v>0</v>
      </c>
      <c r="IN671" s="93">
        <f t="shared" si="440"/>
        <v>0</v>
      </c>
      <c r="IO671" s="93">
        <f t="shared" si="441"/>
        <v>0</v>
      </c>
      <c r="IP671" s="93">
        <f t="shared" si="442"/>
        <v>0</v>
      </c>
      <c r="IQ671" s="93">
        <f t="shared" si="443"/>
        <v>0</v>
      </c>
      <c r="IR671" s="93">
        <f t="shared" si="444"/>
        <v>63791.42</v>
      </c>
      <c r="IS671" s="93">
        <f t="shared" si="445"/>
        <v>66370.98</v>
      </c>
      <c r="IT671" s="93">
        <f t="shared" si="446"/>
        <v>69050.61</v>
      </c>
      <c r="IU671" s="93">
        <f t="shared" si="447"/>
        <v>24892.49</v>
      </c>
      <c r="IV671" s="93">
        <f t="shared" si="448"/>
        <v>24990.04</v>
      </c>
      <c r="IW671" s="93">
        <f t="shared" si="449"/>
        <v>25847.24</v>
      </c>
      <c r="IX671" s="93">
        <f t="shared" si="450"/>
        <v>0</v>
      </c>
      <c r="IY671" s="93">
        <f t="shared" si="184"/>
        <v>0</v>
      </c>
      <c r="IZ671" s="93">
        <f t="shared" si="184"/>
        <v>0</v>
      </c>
      <c r="JA671" s="93">
        <f t="shared" si="451"/>
        <v>0</v>
      </c>
      <c r="JB671" s="93">
        <f t="shared" si="185"/>
        <v>0</v>
      </c>
      <c r="JC671" s="93">
        <f t="shared" si="185"/>
        <v>0</v>
      </c>
      <c r="JD671" s="447"/>
      <c r="JE671" s="447"/>
      <c r="JF671" s="447"/>
      <c r="JG671" s="93">
        <f t="shared" si="452"/>
        <v>0</v>
      </c>
      <c r="JH671" s="93">
        <f t="shared" si="453"/>
        <v>0</v>
      </c>
      <c r="JI671" s="93">
        <f t="shared" si="454"/>
        <v>0</v>
      </c>
      <c r="JJ671" s="93">
        <f t="shared" si="455"/>
        <v>0</v>
      </c>
      <c r="JK671" s="93">
        <f t="shared" si="456"/>
        <v>0</v>
      </c>
      <c r="JL671" s="93">
        <f t="shared" si="457"/>
        <v>0</v>
      </c>
      <c r="JM671" s="93">
        <f t="shared" si="458"/>
        <v>52121.62</v>
      </c>
      <c r="JN671" s="93">
        <f t="shared" si="459"/>
        <v>54084.08</v>
      </c>
      <c r="JO671" s="93">
        <f t="shared" si="460"/>
        <v>56133.599999999999</v>
      </c>
      <c r="JP671" s="93">
        <f t="shared" si="461"/>
        <v>33428.81</v>
      </c>
      <c r="JQ671" s="93">
        <f t="shared" si="462"/>
        <v>33508.76</v>
      </c>
      <c r="JR671" s="93">
        <f t="shared" si="463"/>
        <v>34622.06</v>
      </c>
      <c r="JS671" s="93">
        <f t="shared" si="464"/>
        <v>0</v>
      </c>
      <c r="JT671" s="93">
        <f t="shared" si="186"/>
        <v>0</v>
      </c>
      <c r="JU671" s="93">
        <f t="shared" si="186"/>
        <v>0</v>
      </c>
      <c r="JV671" s="93">
        <f t="shared" si="465"/>
        <v>0</v>
      </c>
      <c r="JW671" s="93">
        <f t="shared" si="187"/>
        <v>0</v>
      </c>
      <c r="JX671" s="93">
        <f t="shared" si="187"/>
        <v>0</v>
      </c>
      <c r="JY671" s="447"/>
      <c r="JZ671" s="447"/>
      <c r="KA671" s="447"/>
      <c r="KB671" s="93">
        <f t="shared" si="466"/>
        <v>0</v>
      </c>
      <c r="KC671" s="93">
        <f t="shared" si="467"/>
        <v>0</v>
      </c>
      <c r="KD671" s="93">
        <f t="shared" si="468"/>
        <v>0</v>
      </c>
      <c r="KE671" s="93">
        <f t="shared" si="469"/>
        <v>0</v>
      </c>
      <c r="KF671" s="93">
        <f t="shared" si="470"/>
        <v>0</v>
      </c>
      <c r="KG671" s="93">
        <f t="shared" si="471"/>
        <v>0</v>
      </c>
      <c r="KH671" s="93">
        <f t="shared" si="472"/>
        <v>65141</v>
      </c>
      <c r="KI671" s="93">
        <f t="shared" si="473"/>
        <v>68562.009999999995</v>
      </c>
      <c r="KJ671" s="93">
        <f t="shared" si="474"/>
        <v>72054.679999999993</v>
      </c>
      <c r="KK671" s="93">
        <f t="shared" si="475"/>
        <v>26778.74</v>
      </c>
      <c r="KL671" s="93">
        <f t="shared" si="476"/>
        <v>26663.98</v>
      </c>
      <c r="KM671" s="93">
        <f t="shared" si="477"/>
        <v>27563.58</v>
      </c>
      <c r="KN671" s="93">
        <f t="shared" si="478"/>
        <v>0</v>
      </c>
      <c r="KO671" s="93">
        <f t="shared" si="188"/>
        <v>0</v>
      </c>
      <c r="KP671" s="93">
        <f t="shared" si="188"/>
        <v>0</v>
      </c>
      <c r="KQ671" s="93">
        <f t="shared" si="479"/>
        <v>0</v>
      </c>
      <c r="KR671" s="93">
        <f t="shared" si="189"/>
        <v>0</v>
      </c>
      <c r="KS671" s="93">
        <f t="shared" si="189"/>
        <v>0</v>
      </c>
      <c r="KT671" s="447"/>
      <c r="KU671" s="447"/>
      <c r="KV671" s="447"/>
      <c r="KW671" s="93">
        <f t="shared" si="480"/>
        <v>0</v>
      </c>
      <c r="KX671" s="93">
        <f t="shared" si="481"/>
        <v>0</v>
      </c>
      <c r="KY671" s="93">
        <f t="shared" si="482"/>
        <v>0</v>
      </c>
      <c r="KZ671" s="93">
        <f t="shared" si="483"/>
        <v>0</v>
      </c>
      <c r="LA671" s="93">
        <f t="shared" si="484"/>
        <v>0</v>
      </c>
      <c r="LB671" s="93">
        <f t="shared" si="485"/>
        <v>0</v>
      </c>
      <c r="LC671" s="93">
        <f t="shared" si="486"/>
        <v>64567.81</v>
      </c>
      <c r="LD671" s="93">
        <f t="shared" si="487"/>
        <v>67967.240000000005</v>
      </c>
      <c r="LE671" s="93">
        <f t="shared" si="488"/>
        <v>71437.100000000006</v>
      </c>
      <c r="LF671" s="93">
        <f t="shared" si="489"/>
        <v>26181.65</v>
      </c>
      <c r="LG671" s="93">
        <f t="shared" si="490"/>
        <v>25973.47</v>
      </c>
      <c r="LH671" s="93">
        <f t="shared" si="491"/>
        <v>26914.15</v>
      </c>
      <c r="LI671" s="93">
        <f t="shared" si="492"/>
        <v>0</v>
      </c>
      <c r="LJ671" s="93">
        <f t="shared" si="190"/>
        <v>0</v>
      </c>
      <c r="LK671" s="93">
        <f t="shared" si="190"/>
        <v>0</v>
      </c>
      <c r="LL671" s="93">
        <f t="shared" si="493"/>
        <v>0</v>
      </c>
      <c r="LM671" s="93">
        <f t="shared" si="191"/>
        <v>0</v>
      </c>
      <c r="LN671" s="93">
        <f t="shared" si="191"/>
        <v>0</v>
      </c>
      <c r="LO671" s="447"/>
      <c r="LP671" s="447"/>
      <c r="LQ671" s="447"/>
      <c r="LR671" s="93">
        <f t="shared" si="494"/>
        <v>0</v>
      </c>
      <c r="LS671" s="93">
        <f t="shared" si="495"/>
        <v>0</v>
      </c>
      <c r="LT671" s="93">
        <f t="shared" si="496"/>
        <v>0</v>
      </c>
      <c r="LU671" s="93">
        <f t="shared" si="497"/>
        <v>0</v>
      </c>
      <c r="LV671" s="93">
        <f t="shared" si="498"/>
        <v>0</v>
      </c>
      <c r="LW671" s="93">
        <f t="shared" si="499"/>
        <v>0</v>
      </c>
      <c r="LX671" s="93">
        <f t="shared" si="500"/>
        <v>62286.25</v>
      </c>
      <c r="LY671" s="93">
        <f t="shared" si="501"/>
        <v>64719.03</v>
      </c>
      <c r="LZ671" s="93">
        <f t="shared" si="502"/>
        <v>67248.83</v>
      </c>
      <c r="MA671" s="93">
        <f t="shared" si="503"/>
        <v>28637.119999999999</v>
      </c>
      <c r="MB671" s="93">
        <f t="shared" si="504"/>
        <v>27758.26</v>
      </c>
      <c r="MC671" s="93">
        <f t="shared" si="505"/>
        <v>28783.24</v>
      </c>
      <c r="MD671" s="93">
        <f t="shared" si="506"/>
        <v>0</v>
      </c>
      <c r="ME671" s="93">
        <f t="shared" si="192"/>
        <v>0</v>
      </c>
      <c r="MF671" s="93">
        <f t="shared" si="192"/>
        <v>0</v>
      </c>
      <c r="MG671" s="93">
        <f t="shared" si="507"/>
        <v>0</v>
      </c>
      <c r="MH671" s="93">
        <f t="shared" si="193"/>
        <v>0</v>
      </c>
      <c r="MI671" s="93">
        <f t="shared" si="193"/>
        <v>0</v>
      </c>
      <c r="MJ671" s="447"/>
      <c r="MK671" s="447"/>
      <c r="ML671" s="447"/>
      <c r="MM671" s="93">
        <f t="shared" si="508"/>
        <v>0</v>
      </c>
      <c r="MN671" s="93">
        <f t="shared" si="509"/>
        <v>0</v>
      </c>
      <c r="MO671" s="93">
        <f t="shared" si="510"/>
        <v>0</v>
      </c>
      <c r="MP671" s="93">
        <f t="shared" si="511"/>
        <v>0</v>
      </c>
      <c r="MQ671" s="93">
        <f t="shared" si="512"/>
        <v>0</v>
      </c>
      <c r="MR671" s="93">
        <f t="shared" si="513"/>
        <v>0</v>
      </c>
      <c r="MS671" s="93">
        <f t="shared" si="514"/>
        <v>62397.66</v>
      </c>
      <c r="MT671" s="93">
        <f t="shared" si="515"/>
        <v>64861.98</v>
      </c>
      <c r="MU671" s="93">
        <f t="shared" si="516"/>
        <v>67424.11</v>
      </c>
      <c r="MV671" s="93">
        <f t="shared" si="517"/>
        <v>29612.28</v>
      </c>
      <c r="MW671" s="93">
        <f t="shared" si="518"/>
        <v>30212.19</v>
      </c>
      <c r="MX671" s="93">
        <f t="shared" si="519"/>
        <v>31238.77</v>
      </c>
      <c r="MY671" s="93">
        <f t="shared" si="520"/>
        <v>0</v>
      </c>
      <c r="MZ671" s="93">
        <f t="shared" si="194"/>
        <v>0</v>
      </c>
      <c r="NA671" s="93">
        <f t="shared" si="194"/>
        <v>0</v>
      </c>
      <c r="NB671" s="93">
        <f t="shared" si="521"/>
        <v>0</v>
      </c>
      <c r="NC671" s="93">
        <f t="shared" si="195"/>
        <v>0</v>
      </c>
      <c r="ND671" s="93">
        <f t="shared" si="195"/>
        <v>0</v>
      </c>
      <c r="NE671" s="447"/>
      <c r="NF671" s="447"/>
      <c r="NG671" s="447"/>
      <c r="NH671" s="93">
        <f t="shared" si="522"/>
        <v>0</v>
      </c>
      <c r="NI671" s="93">
        <f t="shared" si="523"/>
        <v>0</v>
      </c>
      <c r="NJ671" s="93">
        <f t="shared" si="524"/>
        <v>0</v>
      </c>
      <c r="NK671" s="93">
        <f t="shared" si="525"/>
        <v>0</v>
      </c>
      <c r="NL671" s="93">
        <f t="shared" si="526"/>
        <v>0</v>
      </c>
      <c r="NM671" s="93">
        <f t="shared" si="527"/>
        <v>0</v>
      </c>
      <c r="NN671" s="93">
        <f t="shared" si="528"/>
        <v>62440.45</v>
      </c>
      <c r="NO671" s="93">
        <f t="shared" si="529"/>
        <v>64516.04</v>
      </c>
      <c r="NP671" s="93">
        <f t="shared" si="530"/>
        <v>66705.399999999994</v>
      </c>
      <c r="NQ671" s="93">
        <f t="shared" si="531"/>
        <v>19387.240000000002</v>
      </c>
      <c r="NR671" s="93">
        <f t="shared" si="532"/>
        <v>19552.5</v>
      </c>
      <c r="NS671" s="93">
        <f t="shared" si="533"/>
        <v>20255.96</v>
      </c>
      <c r="NT671" s="93">
        <f t="shared" si="534"/>
        <v>0</v>
      </c>
      <c r="NU671" s="93">
        <f t="shared" si="196"/>
        <v>0</v>
      </c>
      <c r="NV671" s="93">
        <f t="shared" si="196"/>
        <v>0</v>
      </c>
      <c r="NW671" s="93">
        <f t="shared" si="535"/>
        <v>0</v>
      </c>
      <c r="NX671" s="93">
        <f t="shared" si="197"/>
        <v>0</v>
      </c>
      <c r="NY671" s="93">
        <f t="shared" si="197"/>
        <v>0</v>
      </c>
      <c r="NZ671" s="447"/>
      <c r="OA671" s="447"/>
      <c r="OB671" s="447"/>
      <c r="OC671" s="93">
        <f t="shared" si="536"/>
        <v>0</v>
      </c>
      <c r="OD671" s="93">
        <f t="shared" si="537"/>
        <v>0</v>
      </c>
      <c r="OE671" s="93">
        <f t="shared" si="538"/>
        <v>0</v>
      </c>
      <c r="OF671" s="93">
        <f t="shared" si="539"/>
        <v>0</v>
      </c>
      <c r="OG671" s="93">
        <f t="shared" si="540"/>
        <v>0</v>
      </c>
      <c r="OH671" s="93">
        <f t="shared" si="541"/>
        <v>0</v>
      </c>
      <c r="OI671" s="93">
        <f t="shared" si="542"/>
        <v>62021</v>
      </c>
      <c r="OJ671" s="93">
        <f t="shared" si="543"/>
        <v>64342.59</v>
      </c>
      <c r="OK671" s="93">
        <f t="shared" si="544"/>
        <v>66766.649999999994</v>
      </c>
      <c r="OL671" s="93">
        <f t="shared" si="545"/>
        <v>26522.43</v>
      </c>
      <c r="OM671" s="93">
        <f t="shared" si="546"/>
        <v>26452.3</v>
      </c>
      <c r="ON671" s="93">
        <f t="shared" si="547"/>
        <v>27409.39</v>
      </c>
      <c r="OO671" s="93">
        <f t="shared" si="548"/>
        <v>0</v>
      </c>
      <c r="OP671" s="93">
        <f t="shared" si="198"/>
        <v>0</v>
      </c>
      <c r="OQ671" s="93">
        <f t="shared" si="198"/>
        <v>0</v>
      </c>
      <c r="OR671" s="93">
        <f t="shared" si="549"/>
        <v>0</v>
      </c>
      <c r="OS671" s="93">
        <f t="shared" si="199"/>
        <v>0</v>
      </c>
      <c r="OT671" s="93">
        <f t="shared" si="199"/>
        <v>0</v>
      </c>
      <c r="OU671" s="447"/>
      <c r="OV671" s="447"/>
      <c r="OW671" s="447"/>
      <c r="OX671" s="93">
        <f t="shared" si="550"/>
        <v>0</v>
      </c>
      <c r="OY671" s="93">
        <f t="shared" si="551"/>
        <v>0</v>
      </c>
      <c r="OZ671" s="93">
        <f t="shared" si="552"/>
        <v>0</v>
      </c>
      <c r="PA671" s="93">
        <f t="shared" si="553"/>
        <v>0</v>
      </c>
      <c r="PB671" s="93">
        <f t="shared" si="554"/>
        <v>0</v>
      </c>
      <c r="PC671" s="93">
        <f t="shared" si="555"/>
        <v>0</v>
      </c>
      <c r="PD671" s="93">
        <f t="shared" si="556"/>
        <v>52337.35</v>
      </c>
      <c r="PE671" s="93">
        <f t="shared" si="557"/>
        <v>54405.35</v>
      </c>
      <c r="PF671" s="93">
        <f t="shared" si="558"/>
        <v>56556.97</v>
      </c>
      <c r="PG671" s="93">
        <f t="shared" si="559"/>
        <v>24612.01</v>
      </c>
      <c r="PH671" s="93">
        <f t="shared" si="560"/>
        <v>24304.02</v>
      </c>
      <c r="PI671" s="93">
        <f t="shared" si="561"/>
        <v>25056.12</v>
      </c>
      <c r="PJ671" s="93">
        <f t="shared" si="562"/>
        <v>0</v>
      </c>
      <c r="PK671" s="93">
        <f t="shared" si="200"/>
        <v>0</v>
      </c>
      <c r="PL671" s="93">
        <f t="shared" si="200"/>
        <v>0</v>
      </c>
      <c r="PM671" s="93">
        <f t="shared" si="563"/>
        <v>0</v>
      </c>
      <c r="PN671" s="93">
        <f t="shared" si="201"/>
        <v>0</v>
      </c>
      <c r="PO671" s="93">
        <f t="shared" si="201"/>
        <v>0</v>
      </c>
      <c r="PP671" s="447"/>
      <c r="PQ671" s="447"/>
      <c r="PR671" s="447"/>
      <c r="PS671" s="93">
        <f t="shared" si="564"/>
        <v>0</v>
      </c>
      <c r="PT671" s="93">
        <f t="shared" si="565"/>
        <v>0</v>
      </c>
      <c r="PU671" s="93">
        <f t="shared" si="566"/>
        <v>0</v>
      </c>
      <c r="PV671" s="93">
        <f t="shared" si="567"/>
        <v>0</v>
      </c>
      <c r="PW671" s="93">
        <f t="shared" si="568"/>
        <v>0</v>
      </c>
      <c r="PX671" s="93">
        <f t="shared" si="569"/>
        <v>0</v>
      </c>
      <c r="PY671" s="93">
        <f t="shared" si="570"/>
        <v>64815.67</v>
      </c>
      <c r="PZ671" s="93">
        <f t="shared" si="571"/>
        <v>68200.61</v>
      </c>
      <c r="QA671" s="93">
        <f t="shared" si="572"/>
        <v>71658.960000000006</v>
      </c>
      <c r="QB671" s="93">
        <f t="shared" si="573"/>
        <v>31184.46</v>
      </c>
      <c r="QC671" s="93">
        <f t="shared" si="574"/>
        <v>31789.3</v>
      </c>
      <c r="QD671" s="93">
        <f t="shared" si="575"/>
        <v>32920.31</v>
      </c>
      <c r="QE671" s="93">
        <f t="shared" si="576"/>
        <v>0</v>
      </c>
      <c r="QF671" s="93">
        <f t="shared" si="202"/>
        <v>0</v>
      </c>
      <c r="QG671" s="93">
        <f t="shared" si="202"/>
        <v>0</v>
      </c>
      <c r="QH671" s="93">
        <f t="shared" si="577"/>
        <v>0</v>
      </c>
      <c r="QI671" s="93">
        <f t="shared" si="203"/>
        <v>0</v>
      </c>
      <c r="QJ671" s="93">
        <f t="shared" si="203"/>
        <v>0</v>
      </c>
      <c r="QK671" s="447"/>
      <c r="QL671" s="447"/>
      <c r="QM671" s="447"/>
      <c r="QN671" s="93">
        <f t="shared" si="578"/>
        <v>0</v>
      </c>
      <c r="QO671" s="93">
        <f t="shared" si="579"/>
        <v>0</v>
      </c>
      <c r="QP671" s="93">
        <f t="shared" si="580"/>
        <v>0</v>
      </c>
      <c r="QQ671" s="93">
        <f t="shared" si="581"/>
        <v>0</v>
      </c>
      <c r="QR671" s="93">
        <f t="shared" si="582"/>
        <v>0</v>
      </c>
      <c r="QS671" s="93">
        <f t="shared" si="583"/>
        <v>0</v>
      </c>
      <c r="QT671" s="93">
        <f t="shared" si="584"/>
        <v>63409.13</v>
      </c>
      <c r="QU671" s="93">
        <f t="shared" si="585"/>
        <v>65840.45</v>
      </c>
      <c r="QV671" s="93">
        <f t="shared" si="586"/>
        <v>68375.740000000005</v>
      </c>
      <c r="QW671" s="93">
        <f t="shared" si="587"/>
        <v>25665.83</v>
      </c>
      <c r="QX671" s="93">
        <f t="shared" si="588"/>
        <v>25363.7</v>
      </c>
      <c r="QY671" s="93">
        <f t="shared" si="589"/>
        <v>26213.84</v>
      </c>
      <c r="QZ671" s="93">
        <f t="shared" si="590"/>
        <v>0</v>
      </c>
      <c r="RA671" s="93">
        <f t="shared" si="204"/>
        <v>0</v>
      </c>
      <c r="RB671" s="93">
        <f t="shared" si="204"/>
        <v>0</v>
      </c>
      <c r="RC671" s="93">
        <f t="shared" si="591"/>
        <v>0</v>
      </c>
      <c r="RD671" s="93">
        <f t="shared" si="205"/>
        <v>0</v>
      </c>
      <c r="RE671" s="93">
        <f t="shared" si="205"/>
        <v>0</v>
      </c>
      <c r="RF671" s="447"/>
      <c r="RG671" s="447"/>
      <c r="RH671" s="447"/>
      <c r="RI671" s="93">
        <f t="shared" si="592"/>
        <v>0</v>
      </c>
      <c r="RJ671" s="93">
        <f t="shared" si="593"/>
        <v>0</v>
      </c>
      <c r="RK671" s="93">
        <f t="shared" si="594"/>
        <v>0</v>
      </c>
      <c r="RL671" s="93">
        <f t="shared" si="595"/>
        <v>0</v>
      </c>
      <c r="RM671" s="93">
        <f t="shared" si="596"/>
        <v>0</v>
      </c>
      <c r="RN671" s="93">
        <f t="shared" si="597"/>
        <v>0</v>
      </c>
      <c r="RO671" s="93">
        <f t="shared" si="598"/>
        <v>62193.58</v>
      </c>
      <c r="RP671" s="93">
        <f t="shared" si="599"/>
        <v>64429.13</v>
      </c>
      <c r="RQ671" s="93">
        <f t="shared" si="600"/>
        <v>66771.14</v>
      </c>
      <c r="RR671" s="93">
        <f t="shared" si="601"/>
        <v>17176.650000000001</v>
      </c>
      <c r="RS671" s="93">
        <f t="shared" si="602"/>
        <v>16995.400000000001</v>
      </c>
      <c r="RT671" s="93">
        <f t="shared" si="603"/>
        <v>17575.68</v>
      </c>
      <c r="RU671" s="93">
        <f t="shared" si="604"/>
        <v>0</v>
      </c>
      <c r="RV671" s="93">
        <f t="shared" si="206"/>
        <v>0</v>
      </c>
      <c r="RW671" s="93">
        <f t="shared" si="206"/>
        <v>0</v>
      </c>
      <c r="RX671" s="93">
        <f t="shared" si="605"/>
        <v>0</v>
      </c>
      <c r="RY671" s="93">
        <f t="shared" si="207"/>
        <v>0</v>
      </c>
      <c r="RZ671" s="93">
        <f t="shared" si="207"/>
        <v>0</v>
      </c>
      <c r="SA671" s="447"/>
      <c r="SB671" s="447"/>
      <c r="SC671" s="447"/>
      <c r="SD671" s="93">
        <f t="shared" si="606"/>
        <v>0</v>
      </c>
      <c r="SE671" s="93">
        <f t="shared" si="607"/>
        <v>0</v>
      </c>
      <c r="SF671" s="93">
        <f t="shared" si="608"/>
        <v>0</v>
      </c>
      <c r="SG671" s="93">
        <f t="shared" si="609"/>
        <v>0</v>
      </c>
      <c r="SH671" s="93">
        <f t="shared" si="610"/>
        <v>0</v>
      </c>
      <c r="SI671" s="93">
        <f t="shared" si="611"/>
        <v>0</v>
      </c>
      <c r="SJ671" s="93">
        <f t="shared" si="612"/>
        <v>64141.26</v>
      </c>
      <c r="SK671" s="93">
        <f t="shared" si="613"/>
        <v>66920.42</v>
      </c>
      <c r="SL671" s="93">
        <f t="shared" si="614"/>
        <v>69793.77</v>
      </c>
      <c r="SM671" s="93">
        <f t="shared" si="615"/>
        <v>28985.78</v>
      </c>
      <c r="SN671" s="93">
        <f t="shared" si="616"/>
        <v>29080.75</v>
      </c>
      <c r="SO671" s="93">
        <f t="shared" si="617"/>
        <v>30021.63</v>
      </c>
      <c r="SP671" s="93">
        <f t="shared" si="618"/>
        <v>0</v>
      </c>
      <c r="SQ671" s="93">
        <f t="shared" si="208"/>
        <v>0</v>
      </c>
      <c r="SR671" s="93">
        <f t="shared" si="208"/>
        <v>0</v>
      </c>
      <c r="SS671" s="93">
        <f t="shared" si="619"/>
        <v>0</v>
      </c>
      <c r="ST671" s="93">
        <f t="shared" si="209"/>
        <v>0</v>
      </c>
      <c r="SU671" s="93">
        <f t="shared" si="209"/>
        <v>0</v>
      </c>
      <c r="SV671" s="447"/>
      <c r="SW671" s="447"/>
      <c r="SX671" s="447"/>
      <c r="SY671" s="93">
        <f t="shared" si="620"/>
        <v>0</v>
      </c>
      <c r="SZ671" s="93">
        <f t="shared" si="621"/>
        <v>0</v>
      </c>
      <c r="TA671" s="93">
        <f t="shared" si="622"/>
        <v>0</v>
      </c>
      <c r="TB671" s="93">
        <f t="shared" si="623"/>
        <v>0</v>
      </c>
      <c r="TC671" s="93">
        <f t="shared" si="624"/>
        <v>0</v>
      </c>
      <c r="TD671" s="93">
        <f t="shared" si="625"/>
        <v>0</v>
      </c>
      <c r="TE671" s="93">
        <f t="shared" si="626"/>
        <v>61829.88</v>
      </c>
      <c r="TF671" s="93">
        <f t="shared" si="627"/>
        <v>64081.3</v>
      </c>
      <c r="TG671" s="93">
        <f t="shared" si="628"/>
        <v>66436.53</v>
      </c>
      <c r="TH671" s="93">
        <f t="shared" si="629"/>
        <v>24759.13</v>
      </c>
      <c r="TI671" s="93">
        <f t="shared" si="630"/>
        <v>25244.54</v>
      </c>
      <c r="TJ671" s="93">
        <f t="shared" si="631"/>
        <v>26085.34</v>
      </c>
      <c r="TK671" s="93">
        <f t="shared" si="632"/>
        <v>0</v>
      </c>
      <c r="TL671" s="93">
        <f t="shared" si="210"/>
        <v>0</v>
      </c>
      <c r="TM671" s="93">
        <f t="shared" si="210"/>
        <v>0</v>
      </c>
      <c r="TN671" s="93">
        <f t="shared" si="633"/>
        <v>0</v>
      </c>
      <c r="TO671" s="93">
        <f t="shared" si="211"/>
        <v>0</v>
      </c>
      <c r="TP671" s="93">
        <f t="shared" si="211"/>
        <v>0</v>
      </c>
      <c r="TQ671" s="447"/>
      <c r="TR671" s="447"/>
      <c r="TS671" s="447"/>
      <c r="TT671" s="93">
        <f t="shared" si="634"/>
        <v>0</v>
      </c>
      <c r="TU671" s="93">
        <f t="shared" si="635"/>
        <v>0</v>
      </c>
      <c r="TV671" s="93">
        <f t="shared" si="636"/>
        <v>0</v>
      </c>
      <c r="TW671" s="93">
        <f t="shared" si="637"/>
        <v>0</v>
      </c>
      <c r="TX671" s="93">
        <f t="shared" si="638"/>
        <v>0</v>
      </c>
      <c r="TY671" s="93">
        <f t="shared" si="639"/>
        <v>0</v>
      </c>
      <c r="TZ671" s="93">
        <f t="shared" si="640"/>
        <v>62540.68</v>
      </c>
      <c r="UA671" s="93">
        <f t="shared" si="641"/>
        <v>65175.99</v>
      </c>
      <c r="UB671" s="93">
        <f t="shared" si="642"/>
        <v>67903.44</v>
      </c>
      <c r="UC671" s="93">
        <f t="shared" si="643"/>
        <v>28538.77</v>
      </c>
      <c r="UD671" s="93">
        <f t="shared" si="644"/>
        <v>28467.62</v>
      </c>
      <c r="UE671" s="93">
        <f t="shared" si="645"/>
        <v>29327.07</v>
      </c>
      <c r="UF671" s="93">
        <f t="shared" si="646"/>
        <v>0</v>
      </c>
      <c r="UG671" s="93">
        <f t="shared" si="212"/>
        <v>0</v>
      </c>
      <c r="UH671" s="93">
        <f t="shared" si="212"/>
        <v>0</v>
      </c>
      <c r="UI671" s="93">
        <f t="shared" si="647"/>
        <v>0</v>
      </c>
      <c r="UJ671" s="93">
        <f t="shared" si="213"/>
        <v>0</v>
      </c>
      <c r="UK671" s="93">
        <f t="shared" si="213"/>
        <v>0</v>
      </c>
      <c r="UL671" s="447">
        <v>13</v>
      </c>
      <c r="UM671" s="447">
        <v>13</v>
      </c>
      <c r="UN671" s="447">
        <v>13</v>
      </c>
      <c r="UO671" s="93">
        <f t="shared" si="648"/>
        <v>850174</v>
      </c>
      <c r="UP671" s="93">
        <f t="shared" si="649"/>
        <v>885222</v>
      </c>
      <c r="UQ671" s="93">
        <f t="shared" si="650"/>
        <v>922038</v>
      </c>
      <c r="UR671" s="93">
        <f t="shared" si="651"/>
        <v>640295.89</v>
      </c>
      <c r="US671" s="93">
        <f t="shared" si="652"/>
        <v>653048.89</v>
      </c>
      <c r="UT671" s="93">
        <f t="shared" si="653"/>
        <v>665385.89</v>
      </c>
      <c r="UU671" s="93">
        <f t="shared" si="654"/>
        <v>57235.21</v>
      </c>
      <c r="UV671" s="93">
        <f t="shared" si="655"/>
        <v>59772.58</v>
      </c>
      <c r="UW671" s="93">
        <f t="shared" si="656"/>
        <v>62386.8</v>
      </c>
      <c r="UX671" s="93">
        <f t="shared" si="657"/>
        <v>24470.560000000001</v>
      </c>
      <c r="UY671" s="93">
        <f t="shared" si="658"/>
        <v>24947.98</v>
      </c>
      <c r="UZ671" s="93">
        <f t="shared" si="659"/>
        <v>25751.37</v>
      </c>
      <c r="VA671" s="93">
        <f t="shared" si="660"/>
        <v>744057.73</v>
      </c>
      <c r="VB671" s="93">
        <f t="shared" si="214"/>
        <v>777043.54</v>
      </c>
      <c r="VC671" s="93">
        <f t="shared" si="214"/>
        <v>811028.4</v>
      </c>
      <c r="VD671" s="93">
        <f t="shared" si="661"/>
        <v>318117.28000000003</v>
      </c>
      <c r="VE671" s="93">
        <f t="shared" si="215"/>
        <v>324323.74</v>
      </c>
      <c r="VF671" s="93">
        <f t="shared" si="215"/>
        <v>334767.81</v>
      </c>
      <c r="VG671" s="95"/>
      <c r="VH671" s="95"/>
      <c r="VI671" s="95"/>
      <c r="VJ671" s="93">
        <f t="shared" si="662"/>
        <v>0</v>
      </c>
      <c r="VK671" s="93">
        <f t="shared" si="663"/>
        <v>0</v>
      </c>
      <c r="VL671" s="93">
        <f t="shared" si="664"/>
        <v>0</v>
      </c>
      <c r="VM671" s="93">
        <f t="shared" si="665"/>
        <v>0</v>
      </c>
      <c r="VN671" s="93">
        <f t="shared" si="666"/>
        <v>0</v>
      </c>
      <c r="VO671" s="93">
        <f t="shared" si="667"/>
        <v>0</v>
      </c>
      <c r="VP671" s="93">
        <f t="shared" si="668"/>
        <v>0</v>
      </c>
      <c r="VQ671" s="93">
        <f t="shared" si="669"/>
        <v>0</v>
      </c>
      <c r="VR671" s="93">
        <f t="shared" si="670"/>
        <v>0</v>
      </c>
      <c r="VS671" s="93">
        <f t="shared" si="671"/>
        <v>0</v>
      </c>
      <c r="VT671" s="93">
        <f t="shared" si="672"/>
        <v>0</v>
      </c>
      <c r="VU671" s="93">
        <f t="shared" si="673"/>
        <v>0</v>
      </c>
      <c r="VV671" s="93">
        <f t="shared" si="674"/>
        <v>0</v>
      </c>
      <c r="VW671" s="93">
        <f t="shared" si="216"/>
        <v>0</v>
      </c>
      <c r="VX671" s="93">
        <f t="shared" si="216"/>
        <v>0</v>
      </c>
      <c r="VY671" s="93">
        <f t="shared" si="675"/>
        <v>0</v>
      </c>
      <c r="VZ671" s="93">
        <f t="shared" si="217"/>
        <v>0</v>
      </c>
      <c r="WA671" s="93">
        <f t="shared" si="217"/>
        <v>0</v>
      </c>
      <c r="WB671" s="447"/>
      <c r="WC671" s="447"/>
      <c r="WD671" s="447"/>
      <c r="WE671" s="93">
        <f t="shared" si="676"/>
        <v>0</v>
      </c>
      <c r="WF671" s="93">
        <f t="shared" si="677"/>
        <v>0</v>
      </c>
      <c r="WG671" s="93">
        <f t="shared" si="678"/>
        <v>0</v>
      </c>
      <c r="WH671" s="93">
        <f t="shared" si="679"/>
        <v>0</v>
      </c>
      <c r="WI671" s="93">
        <f t="shared" si="680"/>
        <v>0</v>
      </c>
      <c r="WJ671" s="93">
        <f t="shared" si="681"/>
        <v>0</v>
      </c>
      <c r="WK671" s="93">
        <f t="shared" si="682"/>
        <v>62693.22</v>
      </c>
      <c r="WL671" s="93">
        <f t="shared" si="683"/>
        <v>65115.07</v>
      </c>
      <c r="WM671" s="93">
        <f t="shared" si="684"/>
        <v>67638.78</v>
      </c>
      <c r="WN671" s="93">
        <f t="shared" si="685"/>
        <v>20260.63</v>
      </c>
      <c r="WO671" s="93">
        <f t="shared" si="686"/>
        <v>19955.89</v>
      </c>
      <c r="WP671" s="93">
        <f t="shared" si="687"/>
        <v>20724.77</v>
      </c>
      <c r="WQ671" s="93">
        <f t="shared" si="688"/>
        <v>0</v>
      </c>
      <c r="WR671" s="93">
        <f t="shared" si="218"/>
        <v>0</v>
      </c>
      <c r="WS671" s="93">
        <f t="shared" si="218"/>
        <v>0</v>
      </c>
      <c r="WT671" s="93">
        <f t="shared" si="689"/>
        <v>0</v>
      </c>
      <c r="WU671" s="93">
        <f t="shared" si="219"/>
        <v>0</v>
      </c>
      <c r="WV671" s="93">
        <f t="shared" si="219"/>
        <v>0</v>
      </c>
      <c r="WW671" s="447"/>
      <c r="WX671" s="447"/>
      <c r="WY671" s="447"/>
      <c r="WZ671" s="93">
        <f t="shared" si="690"/>
        <v>0</v>
      </c>
      <c r="XA671" s="93">
        <f t="shared" si="691"/>
        <v>0</v>
      </c>
      <c r="XB671" s="93">
        <f t="shared" si="692"/>
        <v>0</v>
      </c>
      <c r="XC671" s="93">
        <f t="shared" si="693"/>
        <v>0</v>
      </c>
      <c r="XD671" s="93">
        <f t="shared" si="694"/>
        <v>0</v>
      </c>
      <c r="XE671" s="93">
        <f t="shared" si="695"/>
        <v>0</v>
      </c>
      <c r="XF671" s="93">
        <f t="shared" si="696"/>
        <v>60454.5</v>
      </c>
      <c r="XG671" s="93">
        <f t="shared" si="697"/>
        <v>62758.21</v>
      </c>
      <c r="XH671" s="93">
        <f t="shared" si="698"/>
        <v>65161.33</v>
      </c>
      <c r="XI671" s="93">
        <f t="shared" si="699"/>
        <v>20657.89</v>
      </c>
      <c r="XJ671" s="93">
        <f t="shared" si="700"/>
        <v>20540.259999999998</v>
      </c>
      <c r="XK671" s="93">
        <f t="shared" si="701"/>
        <v>21248.080000000002</v>
      </c>
      <c r="XL671" s="93">
        <f t="shared" si="702"/>
        <v>0</v>
      </c>
      <c r="XM671" s="93">
        <f t="shared" si="220"/>
        <v>0</v>
      </c>
      <c r="XN671" s="93">
        <f t="shared" si="220"/>
        <v>0</v>
      </c>
      <c r="XO671" s="93">
        <f t="shared" si="703"/>
        <v>0</v>
      </c>
      <c r="XP671" s="93">
        <f t="shared" si="221"/>
        <v>0</v>
      </c>
      <c r="XQ671" s="93">
        <f t="shared" si="221"/>
        <v>0</v>
      </c>
      <c r="XR671" s="447"/>
      <c r="XS671" s="447"/>
      <c r="XT671" s="447"/>
      <c r="XU671" s="93">
        <f t="shared" si="704"/>
        <v>0</v>
      </c>
      <c r="XV671" s="93">
        <f t="shared" si="705"/>
        <v>0</v>
      </c>
      <c r="XW671" s="93">
        <f t="shared" si="706"/>
        <v>0</v>
      </c>
      <c r="XX671" s="93">
        <f t="shared" si="707"/>
        <v>0</v>
      </c>
      <c r="XY671" s="93">
        <f t="shared" si="708"/>
        <v>0</v>
      </c>
      <c r="XZ671" s="93">
        <f t="shared" si="709"/>
        <v>0</v>
      </c>
      <c r="YA671" s="93">
        <f t="shared" si="710"/>
        <v>60399.14</v>
      </c>
      <c r="YB671" s="93">
        <f t="shared" si="711"/>
        <v>62585.51</v>
      </c>
      <c r="YC671" s="93">
        <f t="shared" si="712"/>
        <v>64874.2</v>
      </c>
      <c r="YD671" s="93">
        <f t="shared" si="713"/>
        <v>19660.2</v>
      </c>
      <c r="YE671" s="93">
        <f t="shared" si="714"/>
        <v>19557.57</v>
      </c>
      <c r="YF671" s="93">
        <f t="shared" si="715"/>
        <v>20191.55</v>
      </c>
      <c r="YG671" s="93">
        <f t="shared" si="716"/>
        <v>0</v>
      </c>
      <c r="YH671" s="93">
        <f t="shared" si="222"/>
        <v>0</v>
      </c>
      <c r="YI671" s="93">
        <f t="shared" si="222"/>
        <v>0</v>
      </c>
      <c r="YJ671" s="93">
        <f t="shared" si="717"/>
        <v>0</v>
      </c>
      <c r="YK671" s="93">
        <f t="shared" si="223"/>
        <v>0</v>
      </c>
      <c r="YL671" s="93">
        <f t="shared" si="223"/>
        <v>0</v>
      </c>
      <c r="YM671" s="447"/>
      <c r="YN671" s="447"/>
      <c r="YO671" s="447"/>
      <c r="YP671" s="93">
        <f t="shared" si="718"/>
        <v>0</v>
      </c>
      <c r="YQ671" s="93">
        <f t="shared" si="719"/>
        <v>0</v>
      </c>
      <c r="YR671" s="93">
        <f t="shared" si="720"/>
        <v>0</v>
      </c>
      <c r="YS671" s="93">
        <f t="shared" si="721"/>
        <v>0</v>
      </c>
      <c r="YT671" s="93">
        <f t="shared" si="722"/>
        <v>0</v>
      </c>
      <c r="YU671" s="93">
        <f t="shared" si="723"/>
        <v>0</v>
      </c>
      <c r="YV671" s="93">
        <f t="shared" si="724"/>
        <v>62074.84</v>
      </c>
      <c r="YW671" s="93">
        <f t="shared" si="725"/>
        <v>64078.67</v>
      </c>
      <c r="YX671" s="93">
        <f t="shared" si="726"/>
        <v>66196.759999999995</v>
      </c>
      <c r="YY671" s="93">
        <f t="shared" si="727"/>
        <v>21397.439999999999</v>
      </c>
      <c r="YZ671" s="93">
        <f t="shared" si="728"/>
        <v>21038.13</v>
      </c>
      <c r="ZA671" s="93">
        <f t="shared" si="729"/>
        <v>21741.39</v>
      </c>
      <c r="ZB671" s="93">
        <f t="shared" si="730"/>
        <v>0</v>
      </c>
      <c r="ZC671" s="93">
        <f t="shared" si="224"/>
        <v>0</v>
      </c>
      <c r="ZD671" s="93">
        <f t="shared" si="224"/>
        <v>0</v>
      </c>
      <c r="ZE671" s="93">
        <f t="shared" si="731"/>
        <v>0</v>
      </c>
      <c r="ZF671" s="93">
        <f t="shared" si="225"/>
        <v>0</v>
      </c>
      <c r="ZG671" s="93">
        <f t="shared" si="225"/>
        <v>0</v>
      </c>
      <c r="ZH671" s="447"/>
      <c r="ZI671" s="447"/>
      <c r="ZJ671" s="447"/>
      <c r="ZK671" s="93">
        <f t="shared" si="732"/>
        <v>0</v>
      </c>
      <c r="ZL671" s="93">
        <f t="shared" si="733"/>
        <v>0</v>
      </c>
      <c r="ZM671" s="93">
        <f t="shared" si="734"/>
        <v>0</v>
      </c>
      <c r="ZN671" s="93">
        <f t="shared" si="735"/>
        <v>0</v>
      </c>
      <c r="ZO671" s="93">
        <f t="shared" si="736"/>
        <v>0</v>
      </c>
      <c r="ZP671" s="93">
        <f t="shared" si="737"/>
        <v>0</v>
      </c>
      <c r="ZQ671" s="93">
        <f t="shared" si="738"/>
        <v>60118.43</v>
      </c>
      <c r="ZR671" s="93">
        <f t="shared" si="739"/>
        <v>62584.5</v>
      </c>
      <c r="ZS671" s="93">
        <f t="shared" si="740"/>
        <v>65142.78</v>
      </c>
      <c r="ZT671" s="93">
        <f t="shared" si="741"/>
        <v>26417.040000000001</v>
      </c>
      <c r="ZU671" s="93">
        <f t="shared" si="742"/>
        <v>26749.79</v>
      </c>
      <c r="ZV671" s="93">
        <f t="shared" si="743"/>
        <v>27543.06</v>
      </c>
      <c r="ZW671" s="93">
        <f t="shared" si="744"/>
        <v>0</v>
      </c>
      <c r="ZX671" s="93">
        <f t="shared" si="226"/>
        <v>0</v>
      </c>
      <c r="ZY671" s="93">
        <f t="shared" si="226"/>
        <v>0</v>
      </c>
      <c r="ZZ671" s="93">
        <f t="shared" si="745"/>
        <v>0</v>
      </c>
      <c r="AAA671" s="93">
        <f t="shared" si="227"/>
        <v>0</v>
      </c>
      <c r="AAB671" s="93">
        <f t="shared" si="227"/>
        <v>0</v>
      </c>
      <c r="AAC671" s="447"/>
      <c r="AAD671" s="447"/>
      <c r="AAE671" s="447"/>
      <c r="AAF671" s="93">
        <f t="shared" si="746"/>
        <v>0</v>
      </c>
      <c r="AAG671" s="93">
        <f t="shared" si="747"/>
        <v>0</v>
      </c>
      <c r="AAH671" s="93">
        <f t="shared" si="748"/>
        <v>0</v>
      </c>
      <c r="AAI671" s="93">
        <f t="shared" si="749"/>
        <v>0</v>
      </c>
      <c r="AAJ671" s="93">
        <f t="shared" si="750"/>
        <v>0</v>
      </c>
      <c r="AAK671" s="93">
        <f t="shared" si="751"/>
        <v>0</v>
      </c>
      <c r="AAL671" s="93">
        <f t="shared" si="752"/>
        <v>60055.58</v>
      </c>
      <c r="AAM671" s="93">
        <f t="shared" si="753"/>
        <v>62527.46</v>
      </c>
      <c r="AAN671" s="93">
        <f t="shared" si="754"/>
        <v>65089.88</v>
      </c>
      <c r="AAO671" s="93">
        <f t="shared" si="755"/>
        <v>24875.96</v>
      </c>
      <c r="AAP671" s="93">
        <f t="shared" si="756"/>
        <v>24491.98</v>
      </c>
      <c r="AAQ671" s="93">
        <f t="shared" si="757"/>
        <v>25335.55</v>
      </c>
      <c r="AAR671" s="93">
        <f t="shared" si="758"/>
        <v>0</v>
      </c>
      <c r="AAS671" s="93">
        <f t="shared" si="228"/>
        <v>0</v>
      </c>
      <c r="AAT671" s="93">
        <f t="shared" si="228"/>
        <v>0</v>
      </c>
      <c r="AAU671" s="93">
        <f t="shared" si="759"/>
        <v>0</v>
      </c>
      <c r="AAV671" s="93">
        <f t="shared" si="229"/>
        <v>0</v>
      </c>
      <c r="AAW671" s="93">
        <f t="shared" si="229"/>
        <v>0</v>
      </c>
      <c r="AAX671" s="447"/>
      <c r="AAY671" s="447"/>
      <c r="AAZ671" s="447"/>
      <c r="ABA671" s="93">
        <f t="shared" si="760"/>
        <v>0</v>
      </c>
      <c r="ABB671" s="93">
        <f t="shared" si="761"/>
        <v>0</v>
      </c>
      <c r="ABC671" s="93">
        <f t="shared" si="762"/>
        <v>0</v>
      </c>
      <c r="ABD671" s="93">
        <f t="shared" si="763"/>
        <v>0</v>
      </c>
      <c r="ABE671" s="93">
        <f t="shared" si="764"/>
        <v>0</v>
      </c>
      <c r="ABF671" s="93">
        <f t="shared" si="765"/>
        <v>0</v>
      </c>
      <c r="ABG671" s="93">
        <f t="shared" si="766"/>
        <v>55631.97</v>
      </c>
      <c r="ABH671" s="93">
        <f t="shared" si="767"/>
        <v>57744.33</v>
      </c>
      <c r="ABI671" s="93">
        <f t="shared" si="768"/>
        <v>59948.11</v>
      </c>
      <c r="ABJ671" s="93">
        <f t="shared" si="769"/>
        <v>16872.900000000001</v>
      </c>
      <c r="ABK671" s="93">
        <f t="shared" si="770"/>
        <v>16669.59</v>
      </c>
      <c r="ABL671" s="93">
        <f t="shared" si="771"/>
        <v>17205.21</v>
      </c>
      <c r="ABM671" s="93">
        <f t="shared" si="772"/>
        <v>0</v>
      </c>
      <c r="ABN671" s="93">
        <f t="shared" si="230"/>
        <v>0</v>
      </c>
      <c r="ABO671" s="93">
        <f t="shared" si="230"/>
        <v>0</v>
      </c>
      <c r="ABP671" s="93">
        <f t="shared" si="773"/>
        <v>0</v>
      </c>
      <c r="ABQ671" s="93">
        <f t="shared" si="231"/>
        <v>0</v>
      </c>
      <c r="ABR671" s="93">
        <f t="shared" si="231"/>
        <v>0</v>
      </c>
      <c r="ABS671" s="447"/>
      <c r="ABT671" s="447"/>
      <c r="ABU671" s="447"/>
      <c r="ABV671" s="93">
        <f t="shared" si="774"/>
        <v>0</v>
      </c>
      <c r="ABW671" s="93">
        <f t="shared" si="775"/>
        <v>0</v>
      </c>
      <c r="ABX671" s="93">
        <f t="shared" si="776"/>
        <v>0</v>
      </c>
      <c r="ABY671" s="93">
        <f t="shared" si="777"/>
        <v>0</v>
      </c>
      <c r="ABZ671" s="93">
        <f t="shared" si="778"/>
        <v>0</v>
      </c>
      <c r="ACA671" s="93">
        <f t="shared" si="779"/>
        <v>0</v>
      </c>
      <c r="ACB671" s="93">
        <f t="shared" si="780"/>
        <v>63810</v>
      </c>
      <c r="ACC671" s="93">
        <f t="shared" si="781"/>
        <v>65618.37</v>
      </c>
      <c r="ACD671" s="93">
        <f t="shared" si="782"/>
        <v>67554.36</v>
      </c>
      <c r="ACE671" s="93">
        <f t="shared" si="783"/>
        <v>18893.37</v>
      </c>
      <c r="ACF671" s="93">
        <f t="shared" si="784"/>
        <v>18881.2</v>
      </c>
      <c r="ACG671" s="93">
        <f t="shared" si="785"/>
        <v>19477.27</v>
      </c>
      <c r="ACH671" s="93">
        <f t="shared" si="786"/>
        <v>0</v>
      </c>
      <c r="ACI671" s="93">
        <f t="shared" si="232"/>
        <v>0</v>
      </c>
      <c r="ACJ671" s="93">
        <f t="shared" si="232"/>
        <v>0</v>
      </c>
      <c r="ACK671" s="93">
        <f t="shared" si="787"/>
        <v>0</v>
      </c>
      <c r="ACL671" s="93">
        <f t="shared" si="233"/>
        <v>0</v>
      </c>
      <c r="ACM671" s="93">
        <f t="shared" si="233"/>
        <v>0</v>
      </c>
      <c r="ACN671" s="447"/>
      <c r="ACO671" s="447"/>
      <c r="ACP671" s="447"/>
      <c r="ACQ671" s="93">
        <f t="shared" si="788"/>
        <v>0</v>
      </c>
      <c r="ACR671" s="93">
        <f t="shared" si="789"/>
        <v>0</v>
      </c>
      <c r="ACS671" s="93">
        <f t="shared" si="790"/>
        <v>0</v>
      </c>
      <c r="ACT671" s="93">
        <f t="shared" si="791"/>
        <v>0</v>
      </c>
      <c r="ACU671" s="93">
        <f t="shared" si="792"/>
        <v>0</v>
      </c>
      <c r="ACV671" s="93">
        <f t="shared" si="793"/>
        <v>0</v>
      </c>
      <c r="ACW671" s="93">
        <f t="shared" si="794"/>
        <v>59280.99</v>
      </c>
      <c r="ACX671" s="93">
        <f t="shared" si="795"/>
        <v>61339.56</v>
      </c>
      <c r="ACY671" s="93">
        <f t="shared" si="796"/>
        <v>63502.51</v>
      </c>
      <c r="ACZ671" s="93">
        <f t="shared" si="797"/>
        <v>21784.68</v>
      </c>
      <c r="ADA671" s="93">
        <f t="shared" si="798"/>
        <v>21640.86</v>
      </c>
      <c r="ADB671" s="93">
        <f t="shared" si="799"/>
        <v>22406.2</v>
      </c>
      <c r="ADC671" s="93">
        <f t="shared" si="800"/>
        <v>0</v>
      </c>
      <c r="ADD671" s="93">
        <f t="shared" si="234"/>
        <v>0</v>
      </c>
      <c r="ADE671" s="93">
        <f t="shared" si="234"/>
        <v>0</v>
      </c>
      <c r="ADF671" s="93">
        <f t="shared" si="801"/>
        <v>0</v>
      </c>
      <c r="ADG671" s="93">
        <f t="shared" si="235"/>
        <v>0</v>
      </c>
      <c r="ADH671" s="93">
        <f t="shared" si="235"/>
        <v>0</v>
      </c>
      <c r="ADI671" s="447"/>
      <c r="ADJ671" s="447"/>
      <c r="ADK671" s="447"/>
      <c r="ADL671" s="93">
        <f t="shared" si="802"/>
        <v>0</v>
      </c>
      <c r="ADM671" s="93">
        <f t="shared" si="803"/>
        <v>0</v>
      </c>
      <c r="ADN671" s="93">
        <f t="shared" si="804"/>
        <v>0</v>
      </c>
      <c r="ADO671" s="93">
        <f t="shared" si="805"/>
        <v>0</v>
      </c>
      <c r="ADP671" s="93">
        <f t="shared" si="806"/>
        <v>0</v>
      </c>
      <c r="ADQ671" s="93">
        <f t="shared" si="807"/>
        <v>0</v>
      </c>
      <c r="ADR671" s="93">
        <f t="shared" si="808"/>
        <v>59577.27</v>
      </c>
      <c r="ADS671" s="93">
        <f t="shared" si="809"/>
        <v>62095.49</v>
      </c>
      <c r="ADT671" s="93">
        <f t="shared" si="810"/>
        <v>64701.29</v>
      </c>
      <c r="ADU671" s="93">
        <f t="shared" si="811"/>
        <v>19929.63</v>
      </c>
      <c r="ADV671" s="93">
        <f t="shared" si="812"/>
        <v>20159.89</v>
      </c>
      <c r="ADW671" s="93">
        <f t="shared" si="813"/>
        <v>20833.18</v>
      </c>
      <c r="ADX671" s="93">
        <f t="shared" si="814"/>
        <v>0</v>
      </c>
      <c r="ADY671" s="93">
        <f t="shared" si="236"/>
        <v>0</v>
      </c>
      <c r="ADZ671" s="93">
        <f t="shared" si="236"/>
        <v>0</v>
      </c>
      <c r="AEA671" s="93">
        <f t="shared" si="815"/>
        <v>0</v>
      </c>
      <c r="AEB671" s="93">
        <f t="shared" si="237"/>
        <v>0</v>
      </c>
      <c r="AEC671" s="93">
        <f t="shared" si="237"/>
        <v>0</v>
      </c>
      <c r="AED671" s="447"/>
      <c r="AEE671" s="447"/>
      <c r="AEF671" s="447"/>
      <c r="AEG671" s="93">
        <f t="shared" si="816"/>
        <v>0</v>
      </c>
      <c r="AEH671" s="93">
        <f t="shared" si="817"/>
        <v>0</v>
      </c>
      <c r="AEI671" s="93">
        <f t="shared" si="818"/>
        <v>0</v>
      </c>
      <c r="AEJ671" s="93">
        <f t="shared" si="819"/>
        <v>0</v>
      </c>
      <c r="AEK671" s="93">
        <f t="shared" si="820"/>
        <v>0</v>
      </c>
      <c r="AEL671" s="93">
        <f t="shared" si="821"/>
        <v>0</v>
      </c>
      <c r="AEM671" s="93">
        <f t="shared" si="822"/>
        <v>75127.649999999994</v>
      </c>
      <c r="AEN671" s="93">
        <f t="shared" si="823"/>
        <v>77643.100000000006</v>
      </c>
      <c r="AEO671" s="93">
        <f t="shared" si="824"/>
        <v>80294.5</v>
      </c>
      <c r="AEP671" s="93">
        <f t="shared" si="825"/>
        <v>20373.97</v>
      </c>
      <c r="AEQ671" s="93">
        <f t="shared" si="826"/>
        <v>19873.41</v>
      </c>
      <c r="AER671" s="93">
        <f t="shared" si="827"/>
        <v>20515.28</v>
      </c>
      <c r="AES671" s="93">
        <f t="shared" si="828"/>
        <v>0</v>
      </c>
      <c r="AET671" s="93">
        <f t="shared" si="238"/>
        <v>0</v>
      </c>
      <c r="AEU671" s="93">
        <f t="shared" si="238"/>
        <v>0</v>
      </c>
      <c r="AEV671" s="93">
        <f t="shared" si="829"/>
        <v>0</v>
      </c>
      <c r="AEW671" s="93">
        <f t="shared" si="239"/>
        <v>0</v>
      </c>
      <c r="AEX671" s="93">
        <f t="shared" si="239"/>
        <v>0</v>
      </c>
      <c r="AEY671" s="447"/>
      <c r="AEZ671" s="447"/>
      <c r="AFA671" s="447"/>
      <c r="AFB671" s="93">
        <f t="shared" si="830"/>
        <v>0</v>
      </c>
      <c r="AFC671" s="93">
        <f t="shared" si="831"/>
        <v>0</v>
      </c>
      <c r="AFD671" s="93">
        <f t="shared" si="832"/>
        <v>0</v>
      </c>
      <c r="AFE671" s="93">
        <f t="shared" si="833"/>
        <v>0</v>
      </c>
      <c r="AFF671" s="93">
        <f t="shared" si="834"/>
        <v>0</v>
      </c>
      <c r="AFG671" s="93">
        <f t="shared" si="835"/>
        <v>0</v>
      </c>
      <c r="AFH671" s="93">
        <f t="shared" si="836"/>
        <v>64458.16</v>
      </c>
      <c r="AFI671" s="93">
        <f t="shared" si="837"/>
        <v>67084.399999999994</v>
      </c>
      <c r="AFJ671" s="93">
        <f t="shared" si="838"/>
        <v>69812.06</v>
      </c>
      <c r="AFK671" s="93">
        <f t="shared" si="839"/>
        <v>23641.51</v>
      </c>
      <c r="AFL671" s="93">
        <f t="shared" si="840"/>
        <v>23135.97</v>
      </c>
      <c r="AFM671" s="93">
        <f t="shared" si="841"/>
        <v>23930.44</v>
      </c>
      <c r="AFN671" s="93">
        <f t="shared" si="842"/>
        <v>0</v>
      </c>
      <c r="AFO671" s="93">
        <f t="shared" si="240"/>
        <v>0</v>
      </c>
      <c r="AFP671" s="93">
        <f t="shared" si="240"/>
        <v>0</v>
      </c>
      <c r="AFQ671" s="93">
        <f t="shared" si="843"/>
        <v>0</v>
      </c>
      <c r="AFR671" s="93">
        <f t="shared" si="241"/>
        <v>0</v>
      </c>
      <c r="AFS671" s="93">
        <f t="shared" si="241"/>
        <v>0</v>
      </c>
      <c r="AFT671" s="447"/>
      <c r="AFU671" s="447"/>
      <c r="AFV671" s="447"/>
      <c r="AFW671" s="93">
        <f t="shared" si="844"/>
        <v>0</v>
      </c>
      <c r="AFX671" s="93">
        <f t="shared" si="845"/>
        <v>0</v>
      </c>
      <c r="AFY671" s="93">
        <f t="shared" si="846"/>
        <v>0</v>
      </c>
      <c r="AFZ671" s="93">
        <f t="shared" si="847"/>
        <v>0</v>
      </c>
      <c r="AGA671" s="93">
        <f t="shared" si="848"/>
        <v>0</v>
      </c>
      <c r="AGB671" s="93">
        <f t="shared" si="849"/>
        <v>0</v>
      </c>
      <c r="AGC671" s="93">
        <f t="shared" si="850"/>
        <v>62350.400000000001</v>
      </c>
      <c r="AGD671" s="93">
        <f t="shared" si="851"/>
        <v>64358.93</v>
      </c>
      <c r="AGE671" s="93">
        <f t="shared" si="852"/>
        <v>66482.78</v>
      </c>
      <c r="AGF671" s="93">
        <f t="shared" si="853"/>
        <v>23524.89</v>
      </c>
      <c r="AGG671" s="93">
        <f t="shared" si="854"/>
        <v>23329.99</v>
      </c>
      <c r="AGH671" s="93">
        <f t="shared" si="855"/>
        <v>24172.94</v>
      </c>
      <c r="AGI671" s="93">
        <f t="shared" si="856"/>
        <v>0</v>
      </c>
      <c r="AGJ671" s="93">
        <f t="shared" si="242"/>
        <v>0</v>
      </c>
      <c r="AGK671" s="93">
        <f t="shared" si="242"/>
        <v>0</v>
      </c>
      <c r="AGL671" s="93">
        <f t="shared" si="857"/>
        <v>0</v>
      </c>
      <c r="AGM671" s="93">
        <f t="shared" si="243"/>
        <v>0</v>
      </c>
      <c r="AGN671" s="93">
        <f t="shared" si="243"/>
        <v>0</v>
      </c>
      <c r="AGO671" s="447"/>
      <c r="AGP671" s="447"/>
      <c r="AGQ671" s="447"/>
      <c r="AGR671" s="93">
        <f t="shared" si="858"/>
        <v>0</v>
      </c>
      <c r="AGS671" s="93">
        <f t="shared" si="859"/>
        <v>0</v>
      </c>
      <c r="AGT671" s="93">
        <f t="shared" si="860"/>
        <v>0</v>
      </c>
      <c r="AGU671" s="93">
        <f t="shared" si="861"/>
        <v>0</v>
      </c>
      <c r="AGV671" s="93">
        <f t="shared" si="862"/>
        <v>0</v>
      </c>
      <c r="AGW671" s="93">
        <f t="shared" si="863"/>
        <v>0</v>
      </c>
      <c r="AGX671" s="93">
        <f t="shared" si="864"/>
        <v>64033.33</v>
      </c>
      <c r="AGY671" s="93">
        <f t="shared" si="865"/>
        <v>66451.520000000004</v>
      </c>
      <c r="AGZ671" s="93">
        <f t="shared" si="866"/>
        <v>68978.789999999994</v>
      </c>
      <c r="AHA671" s="93">
        <f t="shared" si="867"/>
        <v>37709.42</v>
      </c>
      <c r="AHB671" s="93">
        <f t="shared" si="868"/>
        <v>37114.480000000003</v>
      </c>
      <c r="AHC671" s="93">
        <f t="shared" si="869"/>
        <v>38414.35</v>
      </c>
      <c r="AHD671" s="93">
        <f t="shared" si="870"/>
        <v>0</v>
      </c>
      <c r="AHE671" s="93">
        <f t="shared" si="244"/>
        <v>0</v>
      </c>
      <c r="AHF671" s="93">
        <f t="shared" si="244"/>
        <v>0</v>
      </c>
      <c r="AHG671" s="93">
        <f t="shared" si="871"/>
        <v>0</v>
      </c>
      <c r="AHH671" s="93">
        <f t="shared" si="245"/>
        <v>0</v>
      </c>
      <c r="AHI671" s="93">
        <f t="shared" si="245"/>
        <v>0</v>
      </c>
      <c r="AHJ671" s="447"/>
      <c r="AHK671" s="447"/>
      <c r="AHL671" s="447"/>
      <c r="AHM671" s="93">
        <f t="shared" si="872"/>
        <v>0</v>
      </c>
      <c r="AHN671" s="93">
        <f t="shared" si="873"/>
        <v>0</v>
      </c>
      <c r="AHO671" s="93">
        <f t="shared" si="874"/>
        <v>0</v>
      </c>
      <c r="AHP671" s="93">
        <f t="shared" si="875"/>
        <v>0</v>
      </c>
      <c r="AHQ671" s="93">
        <f t="shared" si="876"/>
        <v>0</v>
      </c>
      <c r="AHR671" s="93">
        <f t="shared" si="877"/>
        <v>0</v>
      </c>
      <c r="AHS671" s="93">
        <f t="shared" si="878"/>
        <v>62059.83</v>
      </c>
      <c r="AHT671" s="93">
        <f t="shared" si="879"/>
        <v>64609.05</v>
      </c>
      <c r="AHU671" s="93">
        <f t="shared" si="880"/>
        <v>67252.399999999994</v>
      </c>
      <c r="AHV671" s="93">
        <f t="shared" si="881"/>
        <v>22464.74</v>
      </c>
      <c r="AHW671" s="93">
        <f t="shared" si="882"/>
        <v>22670.44</v>
      </c>
      <c r="AHX671" s="93">
        <f t="shared" si="883"/>
        <v>23436.639999999999</v>
      </c>
      <c r="AHY671" s="93">
        <f t="shared" si="884"/>
        <v>0</v>
      </c>
      <c r="AHZ671" s="93">
        <f t="shared" si="246"/>
        <v>0</v>
      </c>
      <c r="AIA671" s="93">
        <f t="shared" si="246"/>
        <v>0</v>
      </c>
      <c r="AIB671" s="93">
        <f t="shared" si="885"/>
        <v>0</v>
      </c>
      <c r="AIC671" s="93">
        <f t="shared" si="247"/>
        <v>0</v>
      </c>
      <c r="AID671" s="93">
        <f t="shared" si="247"/>
        <v>0</v>
      </c>
      <c r="AIE671" s="95"/>
      <c r="AIF671" s="95"/>
      <c r="AIG671" s="95"/>
      <c r="AIH671" s="93">
        <f t="shared" si="886"/>
        <v>0</v>
      </c>
      <c r="AII671" s="93">
        <f t="shared" si="887"/>
        <v>0</v>
      </c>
      <c r="AIJ671" s="93">
        <f t="shared" si="888"/>
        <v>0</v>
      </c>
      <c r="AIK671" s="93">
        <f t="shared" si="889"/>
        <v>0</v>
      </c>
      <c r="AIL671" s="93">
        <f t="shared" si="890"/>
        <v>0</v>
      </c>
      <c r="AIM671" s="93">
        <f t="shared" si="891"/>
        <v>0</v>
      </c>
      <c r="AIN671" s="93">
        <f t="shared" si="892"/>
        <v>0</v>
      </c>
      <c r="AIO671" s="93">
        <f t="shared" si="893"/>
        <v>0</v>
      </c>
      <c r="AIP671" s="93">
        <f t="shared" si="894"/>
        <v>0</v>
      </c>
      <c r="AIQ671" s="93">
        <f t="shared" si="895"/>
        <v>0</v>
      </c>
      <c r="AIR671" s="93">
        <f t="shared" si="896"/>
        <v>0</v>
      </c>
      <c r="AIS671" s="93">
        <f t="shared" si="897"/>
        <v>0</v>
      </c>
      <c r="AIT671" s="93">
        <f t="shared" si="898"/>
        <v>0</v>
      </c>
      <c r="AIU671" s="93">
        <f t="shared" si="248"/>
        <v>0</v>
      </c>
      <c r="AIV671" s="93">
        <f t="shared" si="248"/>
        <v>0</v>
      </c>
      <c r="AIW671" s="93">
        <f t="shared" si="899"/>
        <v>0</v>
      </c>
      <c r="AIX671" s="93">
        <f t="shared" si="249"/>
        <v>0</v>
      </c>
      <c r="AIY671" s="93">
        <f t="shared" si="249"/>
        <v>0</v>
      </c>
      <c r="AIZ671" s="447"/>
      <c r="AJA671" s="447"/>
      <c r="AJB671" s="447"/>
      <c r="AJC671" s="93">
        <f t="shared" si="900"/>
        <v>0</v>
      </c>
      <c r="AJD671" s="93">
        <f t="shared" si="901"/>
        <v>0</v>
      </c>
      <c r="AJE671" s="93">
        <f t="shared" si="902"/>
        <v>0</v>
      </c>
      <c r="AJF671" s="93">
        <f t="shared" si="903"/>
        <v>0</v>
      </c>
      <c r="AJG671" s="93">
        <f t="shared" si="904"/>
        <v>0</v>
      </c>
      <c r="AJH671" s="93">
        <f t="shared" si="905"/>
        <v>0</v>
      </c>
      <c r="AJI671" s="93">
        <f t="shared" si="906"/>
        <v>61799.24</v>
      </c>
      <c r="AJJ671" s="93">
        <f t="shared" si="907"/>
        <v>63753.13</v>
      </c>
      <c r="AJK671" s="93">
        <f t="shared" si="908"/>
        <v>65821.740000000005</v>
      </c>
      <c r="AJL671" s="93">
        <f t="shared" si="909"/>
        <v>21570.36</v>
      </c>
      <c r="AJM671" s="93">
        <f t="shared" si="910"/>
        <v>21472.82</v>
      </c>
      <c r="AJN671" s="93">
        <f t="shared" si="911"/>
        <v>22249.360000000001</v>
      </c>
      <c r="AJO671" s="93">
        <f t="shared" si="912"/>
        <v>0</v>
      </c>
      <c r="AJP671" s="93">
        <f t="shared" si="250"/>
        <v>0</v>
      </c>
      <c r="AJQ671" s="93">
        <f t="shared" si="250"/>
        <v>0</v>
      </c>
      <c r="AJR671" s="93">
        <f t="shared" si="913"/>
        <v>0</v>
      </c>
      <c r="AJS671" s="93">
        <f t="shared" si="251"/>
        <v>0</v>
      </c>
      <c r="AJT671" s="93">
        <f t="shared" si="251"/>
        <v>0</v>
      </c>
      <c r="AJU671" s="447"/>
      <c r="AJV671" s="447"/>
      <c r="AJW671" s="447"/>
      <c r="AJX671" s="93">
        <f t="shared" si="914"/>
        <v>0</v>
      </c>
      <c r="AJY671" s="93">
        <f t="shared" si="915"/>
        <v>0</v>
      </c>
      <c r="AJZ671" s="93">
        <f t="shared" si="916"/>
        <v>0</v>
      </c>
      <c r="AKA671" s="93">
        <f t="shared" si="917"/>
        <v>0</v>
      </c>
      <c r="AKB671" s="93">
        <f t="shared" si="918"/>
        <v>0</v>
      </c>
      <c r="AKC671" s="93">
        <f t="shared" si="919"/>
        <v>0</v>
      </c>
      <c r="AKD671" s="93">
        <f t="shared" si="920"/>
        <v>62710.51</v>
      </c>
      <c r="AKE671" s="93">
        <f t="shared" si="921"/>
        <v>65079.4</v>
      </c>
      <c r="AKF671" s="93">
        <f t="shared" si="922"/>
        <v>67552.53</v>
      </c>
      <c r="AKG671" s="93">
        <f t="shared" si="923"/>
        <v>21873.17</v>
      </c>
      <c r="AKH671" s="93">
        <f t="shared" si="924"/>
        <v>21459.119999999999</v>
      </c>
      <c r="AKI671" s="93">
        <f t="shared" si="925"/>
        <v>22254.81</v>
      </c>
      <c r="AKJ671" s="93">
        <f t="shared" si="926"/>
        <v>0</v>
      </c>
      <c r="AKK671" s="93">
        <f t="shared" si="252"/>
        <v>0</v>
      </c>
      <c r="AKL671" s="93">
        <f t="shared" si="252"/>
        <v>0</v>
      </c>
      <c r="AKM671" s="93">
        <f t="shared" si="927"/>
        <v>0</v>
      </c>
      <c r="AKN671" s="93">
        <f t="shared" si="253"/>
        <v>0</v>
      </c>
      <c r="AKO671" s="93">
        <f t="shared" si="253"/>
        <v>0</v>
      </c>
      <c r="AKP671" s="447"/>
      <c r="AKQ671" s="447"/>
      <c r="AKR671" s="447"/>
      <c r="AKS671" s="93">
        <f t="shared" si="928"/>
        <v>0</v>
      </c>
      <c r="AKT671" s="93">
        <f t="shared" si="929"/>
        <v>0</v>
      </c>
      <c r="AKU671" s="93">
        <f t="shared" si="930"/>
        <v>0</v>
      </c>
      <c r="AKV671" s="93">
        <f t="shared" si="931"/>
        <v>0</v>
      </c>
      <c r="AKW671" s="93">
        <f t="shared" si="932"/>
        <v>0</v>
      </c>
      <c r="AKX671" s="93">
        <f t="shared" si="933"/>
        <v>0</v>
      </c>
      <c r="AKY671" s="93">
        <f t="shared" si="934"/>
        <v>62330.1</v>
      </c>
      <c r="AKZ671" s="93">
        <f t="shared" si="935"/>
        <v>64568.76</v>
      </c>
      <c r="ALA671" s="93">
        <f t="shared" si="936"/>
        <v>66912.710000000006</v>
      </c>
      <c r="ALB671" s="93">
        <f t="shared" si="937"/>
        <v>22773</v>
      </c>
      <c r="ALC671" s="93">
        <f t="shared" si="938"/>
        <v>22681.919999999998</v>
      </c>
      <c r="ALD671" s="93">
        <f t="shared" si="939"/>
        <v>23472.560000000001</v>
      </c>
      <c r="ALE671" s="93">
        <f t="shared" si="940"/>
        <v>0</v>
      </c>
      <c r="ALF671" s="93">
        <f t="shared" si="254"/>
        <v>0</v>
      </c>
      <c r="ALG671" s="93">
        <f t="shared" si="254"/>
        <v>0</v>
      </c>
      <c r="ALH671" s="93">
        <f t="shared" si="941"/>
        <v>0</v>
      </c>
      <c r="ALI671" s="93">
        <f t="shared" si="255"/>
        <v>0</v>
      </c>
      <c r="ALJ671" s="93">
        <f t="shared" si="255"/>
        <v>0</v>
      </c>
      <c r="ALK671" s="447"/>
      <c r="ALL671" s="447"/>
      <c r="ALM671" s="447"/>
      <c r="ALN671" s="93">
        <f t="shared" si="942"/>
        <v>0</v>
      </c>
      <c r="ALO671" s="93">
        <f t="shared" si="943"/>
        <v>0</v>
      </c>
      <c r="ALP671" s="93">
        <f t="shared" si="944"/>
        <v>0</v>
      </c>
      <c r="ALQ671" s="93">
        <f t="shared" si="945"/>
        <v>0</v>
      </c>
      <c r="ALR671" s="93">
        <f t="shared" si="946"/>
        <v>0</v>
      </c>
      <c r="ALS671" s="93">
        <f t="shared" si="947"/>
        <v>0</v>
      </c>
      <c r="ALT671" s="93">
        <f t="shared" si="948"/>
        <v>63788</v>
      </c>
      <c r="ALU671" s="93">
        <f t="shared" si="949"/>
        <v>66748.240000000005</v>
      </c>
      <c r="ALV671" s="93">
        <f t="shared" si="950"/>
        <v>69792.78</v>
      </c>
      <c r="ALW671" s="93">
        <f t="shared" si="951"/>
        <v>28203.73</v>
      </c>
      <c r="ALX671" s="93">
        <f t="shared" si="952"/>
        <v>28343.94</v>
      </c>
      <c r="ALY671" s="93">
        <f t="shared" si="953"/>
        <v>29263.1</v>
      </c>
      <c r="ALZ671" s="93">
        <f t="shared" si="954"/>
        <v>0</v>
      </c>
      <c r="AMA671" s="93">
        <f t="shared" si="256"/>
        <v>0</v>
      </c>
      <c r="AMB671" s="93">
        <f t="shared" si="256"/>
        <v>0</v>
      </c>
      <c r="AMC671" s="93">
        <f t="shared" si="955"/>
        <v>0</v>
      </c>
      <c r="AMD671" s="93">
        <f t="shared" si="257"/>
        <v>0</v>
      </c>
      <c r="AME671" s="93">
        <f t="shared" si="257"/>
        <v>0</v>
      </c>
      <c r="AMF671" s="447"/>
      <c r="AMG671" s="447"/>
      <c r="AMH671" s="447"/>
      <c r="AMI671" s="93">
        <f t="shared" si="956"/>
        <v>0</v>
      </c>
      <c r="AMJ671" s="93">
        <f t="shared" si="957"/>
        <v>0</v>
      </c>
      <c r="AMK671" s="93">
        <f t="shared" si="958"/>
        <v>0</v>
      </c>
      <c r="AML671" s="93">
        <f t="shared" si="959"/>
        <v>0</v>
      </c>
      <c r="AMM671" s="93">
        <f t="shared" si="960"/>
        <v>0</v>
      </c>
      <c r="AMN671" s="93">
        <f t="shared" si="961"/>
        <v>0</v>
      </c>
      <c r="AMO671" s="93">
        <f t="shared" si="962"/>
        <v>59461.65</v>
      </c>
      <c r="AMP671" s="93">
        <f t="shared" si="963"/>
        <v>61948.29</v>
      </c>
      <c r="AMQ671" s="93">
        <f t="shared" si="964"/>
        <v>64524.34</v>
      </c>
      <c r="AMR671" s="93">
        <f t="shared" si="965"/>
        <v>20322.060000000001</v>
      </c>
      <c r="AMS671" s="93">
        <f t="shared" si="966"/>
        <v>20779.22</v>
      </c>
      <c r="AMT671" s="93">
        <f t="shared" si="967"/>
        <v>21458.49</v>
      </c>
      <c r="AMU671" s="93">
        <f t="shared" si="968"/>
        <v>0</v>
      </c>
      <c r="AMV671" s="93">
        <f t="shared" si="258"/>
        <v>0</v>
      </c>
      <c r="AMW671" s="93">
        <f t="shared" si="258"/>
        <v>0</v>
      </c>
      <c r="AMX671" s="93">
        <f t="shared" si="969"/>
        <v>0</v>
      </c>
      <c r="AMY671" s="93">
        <f t="shared" si="259"/>
        <v>0</v>
      </c>
      <c r="AMZ671" s="93">
        <f t="shared" si="259"/>
        <v>0</v>
      </c>
      <c r="ANA671" s="447"/>
      <c r="ANB671" s="447"/>
      <c r="ANC671" s="447"/>
      <c r="AND671" s="93">
        <f t="shared" si="970"/>
        <v>0</v>
      </c>
      <c r="ANE671" s="93">
        <f t="shared" si="971"/>
        <v>0</v>
      </c>
      <c r="ANF671" s="93">
        <f t="shared" si="972"/>
        <v>0</v>
      </c>
      <c r="ANG671" s="93">
        <f t="shared" si="973"/>
        <v>0</v>
      </c>
      <c r="ANH671" s="93">
        <f t="shared" si="974"/>
        <v>0</v>
      </c>
      <c r="ANI671" s="93">
        <f t="shared" si="975"/>
        <v>0</v>
      </c>
      <c r="ANJ671" s="93">
        <f t="shared" si="976"/>
        <v>61882.57</v>
      </c>
      <c r="ANK671" s="93">
        <f t="shared" si="977"/>
        <v>64252.46</v>
      </c>
      <c r="ANL671" s="93">
        <f t="shared" si="978"/>
        <v>66722.720000000001</v>
      </c>
      <c r="ANM671" s="93">
        <f t="shared" si="979"/>
        <v>31696.54</v>
      </c>
      <c r="ANN671" s="93">
        <f t="shared" si="980"/>
        <v>31468.19</v>
      </c>
      <c r="ANO671" s="93">
        <f t="shared" si="981"/>
        <v>32665.73</v>
      </c>
      <c r="ANP671" s="93">
        <f t="shared" si="982"/>
        <v>0</v>
      </c>
      <c r="ANQ671" s="93">
        <f t="shared" si="260"/>
        <v>0</v>
      </c>
      <c r="ANR671" s="93">
        <f t="shared" si="260"/>
        <v>0</v>
      </c>
      <c r="ANS671" s="93">
        <f t="shared" si="983"/>
        <v>0</v>
      </c>
      <c r="ANT671" s="93">
        <f t="shared" si="261"/>
        <v>0</v>
      </c>
      <c r="ANU671" s="93">
        <f t="shared" si="261"/>
        <v>0</v>
      </c>
      <c r="ANV671" s="447"/>
      <c r="ANW671" s="447"/>
      <c r="ANX671" s="447"/>
      <c r="ANY671" s="93">
        <f t="shared" si="984"/>
        <v>0</v>
      </c>
      <c r="ANZ671" s="93">
        <f t="shared" si="985"/>
        <v>0</v>
      </c>
      <c r="AOA671" s="93">
        <f t="shared" si="986"/>
        <v>0</v>
      </c>
      <c r="AOB671" s="93">
        <f t="shared" si="987"/>
        <v>0</v>
      </c>
      <c r="AOC671" s="93">
        <f t="shared" si="988"/>
        <v>0</v>
      </c>
      <c r="AOD671" s="93">
        <f t="shared" si="989"/>
        <v>0</v>
      </c>
      <c r="AOE671" s="93">
        <f t="shared" si="990"/>
        <v>60522.32</v>
      </c>
      <c r="AOF671" s="93">
        <f t="shared" si="991"/>
        <v>63137.26</v>
      </c>
      <c r="AOG671" s="93">
        <f t="shared" si="992"/>
        <v>65839.960000000006</v>
      </c>
      <c r="AOH671" s="93">
        <f t="shared" si="993"/>
        <v>21222.33</v>
      </c>
      <c r="AOI671" s="93">
        <f t="shared" si="994"/>
        <v>21212.73</v>
      </c>
      <c r="AOJ671" s="93">
        <f t="shared" si="995"/>
        <v>21917.93</v>
      </c>
      <c r="AOK671" s="93">
        <f t="shared" si="996"/>
        <v>0</v>
      </c>
      <c r="AOL671" s="93">
        <f t="shared" si="262"/>
        <v>0</v>
      </c>
      <c r="AOM671" s="93">
        <f t="shared" si="262"/>
        <v>0</v>
      </c>
      <c r="AON671" s="93">
        <f t="shared" si="997"/>
        <v>0</v>
      </c>
      <c r="AOO671" s="93">
        <f t="shared" si="263"/>
        <v>0</v>
      </c>
      <c r="AOP671" s="93">
        <f t="shared" si="263"/>
        <v>0</v>
      </c>
      <c r="AOQ671" s="447"/>
      <c r="AOR671" s="447"/>
      <c r="AOS671" s="447"/>
      <c r="AOT671" s="93">
        <f t="shared" si="998"/>
        <v>0</v>
      </c>
      <c r="AOU671" s="93">
        <f t="shared" si="999"/>
        <v>0</v>
      </c>
      <c r="AOV671" s="93">
        <f t="shared" si="1000"/>
        <v>0</v>
      </c>
      <c r="AOW671" s="93">
        <f t="shared" si="1001"/>
        <v>0</v>
      </c>
      <c r="AOX671" s="93">
        <f t="shared" si="1002"/>
        <v>0</v>
      </c>
      <c r="AOY671" s="93">
        <f t="shared" si="1003"/>
        <v>0</v>
      </c>
      <c r="AOZ671" s="93">
        <f t="shared" si="1004"/>
        <v>61973.37</v>
      </c>
      <c r="APA671" s="93">
        <f t="shared" si="1005"/>
        <v>64688.41</v>
      </c>
      <c r="APB671" s="93">
        <f t="shared" si="1006"/>
        <v>67491.87</v>
      </c>
      <c r="APC671" s="93">
        <f t="shared" si="1007"/>
        <v>28257.42</v>
      </c>
      <c r="APD671" s="93">
        <f t="shared" si="1008"/>
        <v>27862.42</v>
      </c>
      <c r="APE671" s="93">
        <f t="shared" si="1009"/>
        <v>28744.6</v>
      </c>
      <c r="APF671" s="93">
        <f t="shared" si="1010"/>
        <v>0</v>
      </c>
      <c r="APG671" s="93">
        <f t="shared" si="264"/>
        <v>0</v>
      </c>
      <c r="APH671" s="93">
        <f t="shared" si="264"/>
        <v>0</v>
      </c>
      <c r="API671" s="93">
        <f t="shared" si="1011"/>
        <v>0</v>
      </c>
      <c r="APJ671" s="93">
        <f t="shared" si="265"/>
        <v>0</v>
      </c>
      <c r="APK671" s="93">
        <f t="shared" si="265"/>
        <v>0</v>
      </c>
      <c r="APL671" s="447"/>
      <c r="APM671" s="447"/>
      <c r="APN671" s="447"/>
      <c r="APO671" s="93">
        <f t="shared" si="1012"/>
        <v>0</v>
      </c>
      <c r="APP671" s="93">
        <f t="shared" si="1013"/>
        <v>0</v>
      </c>
      <c r="APQ671" s="93">
        <f t="shared" si="1014"/>
        <v>0</v>
      </c>
      <c r="APR671" s="93">
        <f t="shared" si="1015"/>
        <v>0</v>
      </c>
      <c r="APS671" s="93">
        <f t="shared" si="1016"/>
        <v>0</v>
      </c>
      <c r="APT671" s="93">
        <f t="shared" si="1017"/>
        <v>0</v>
      </c>
      <c r="APU671" s="93">
        <f t="shared" si="1018"/>
        <v>63664.4</v>
      </c>
      <c r="APV671" s="93">
        <f t="shared" si="1019"/>
        <v>66243.55</v>
      </c>
      <c r="APW671" s="93">
        <f t="shared" si="1020"/>
        <v>68922.31</v>
      </c>
      <c r="APX671" s="93">
        <f t="shared" si="1021"/>
        <v>26785.65</v>
      </c>
      <c r="APY671" s="93">
        <f t="shared" si="1022"/>
        <v>25877.09</v>
      </c>
      <c r="APZ671" s="93">
        <f t="shared" si="1023"/>
        <v>26754.04</v>
      </c>
      <c r="AQA671" s="93">
        <f t="shared" si="1024"/>
        <v>0</v>
      </c>
      <c r="AQB671" s="93">
        <f t="shared" si="266"/>
        <v>0</v>
      </c>
      <c r="AQC671" s="93">
        <f t="shared" si="266"/>
        <v>0</v>
      </c>
      <c r="AQD671" s="93">
        <f t="shared" si="1025"/>
        <v>0</v>
      </c>
      <c r="AQE671" s="93">
        <f t="shared" si="267"/>
        <v>0</v>
      </c>
      <c r="AQF671" s="93">
        <f t="shared" si="267"/>
        <v>0</v>
      </c>
      <c r="AQG671" s="447"/>
      <c r="AQH671" s="447"/>
      <c r="AQI671" s="447"/>
      <c r="AQJ671" s="93">
        <f t="shared" si="1026"/>
        <v>0</v>
      </c>
      <c r="AQK671" s="93">
        <f t="shared" si="1027"/>
        <v>0</v>
      </c>
      <c r="AQL671" s="93">
        <f t="shared" si="1028"/>
        <v>0</v>
      </c>
      <c r="AQM671" s="93">
        <f t="shared" si="1029"/>
        <v>0</v>
      </c>
      <c r="AQN671" s="93">
        <f t="shared" si="1030"/>
        <v>0</v>
      </c>
      <c r="AQO671" s="93">
        <f t="shared" si="1031"/>
        <v>0</v>
      </c>
      <c r="AQP671" s="93">
        <f t="shared" si="1032"/>
        <v>58932.72</v>
      </c>
      <c r="AQQ671" s="93">
        <f t="shared" si="1033"/>
        <v>61393.93</v>
      </c>
      <c r="AQR671" s="93">
        <f t="shared" si="1034"/>
        <v>63943.96</v>
      </c>
      <c r="AQS671" s="93">
        <f t="shared" si="1035"/>
        <v>19595.53</v>
      </c>
      <c r="AQT671" s="93">
        <f t="shared" si="1036"/>
        <v>19902.82</v>
      </c>
      <c r="AQU671" s="93">
        <f t="shared" si="1037"/>
        <v>20579.79</v>
      </c>
      <c r="AQV671" s="93">
        <f t="shared" si="1038"/>
        <v>0</v>
      </c>
      <c r="AQW671" s="93">
        <f t="shared" si="268"/>
        <v>0</v>
      </c>
      <c r="AQX671" s="93">
        <f t="shared" si="268"/>
        <v>0</v>
      </c>
      <c r="AQY671" s="93">
        <f t="shared" si="1039"/>
        <v>0</v>
      </c>
      <c r="AQZ671" s="93">
        <f t="shared" si="269"/>
        <v>0</v>
      </c>
      <c r="ARA671" s="93">
        <f t="shared" si="269"/>
        <v>0</v>
      </c>
      <c r="ARB671" s="447"/>
      <c r="ARC671" s="447"/>
      <c r="ARD671" s="447"/>
      <c r="ARE671" s="93">
        <f t="shared" si="1040"/>
        <v>0</v>
      </c>
      <c r="ARF671" s="93">
        <f t="shared" si="1041"/>
        <v>0</v>
      </c>
      <c r="ARG671" s="93">
        <f t="shared" si="1042"/>
        <v>0</v>
      </c>
      <c r="ARH671" s="93">
        <f t="shared" si="1043"/>
        <v>0</v>
      </c>
      <c r="ARI671" s="93">
        <f t="shared" si="1044"/>
        <v>0</v>
      </c>
      <c r="ARJ671" s="93">
        <f t="shared" si="1045"/>
        <v>0</v>
      </c>
      <c r="ARK671" s="93">
        <f t="shared" si="1046"/>
        <v>60283.63</v>
      </c>
      <c r="ARL671" s="93">
        <f t="shared" si="1047"/>
        <v>62101.53</v>
      </c>
      <c r="ARM671" s="93">
        <f t="shared" si="1048"/>
        <v>64034.69</v>
      </c>
      <c r="ARN671" s="93">
        <f t="shared" si="1049"/>
        <v>18778.63</v>
      </c>
      <c r="ARO671" s="93">
        <f t="shared" si="1050"/>
        <v>18809.11</v>
      </c>
      <c r="ARP671" s="93">
        <f t="shared" si="1051"/>
        <v>19434.740000000002</v>
      </c>
      <c r="ARQ671" s="93">
        <f t="shared" si="1052"/>
        <v>0</v>
      </c>
      <c r="ARR671" s="93">
        <f t="shared" si="270"/>
        <v>0</v>
      </c>
      <c r="ARS671" s="93">
        <f t="shared" si="270"/>
        <v>0</v>
      </c>
      <c r="ART671" s="93">
        <f t="shared" si="1053"/>
        <v>0</v>
      </c>
      <c r="ARU671" s="93">
        <f t="shared" si="271"/>
        <v>0</v>
      </c>
      <c r="ARV671" s="93">
        <f t="shared" si="271"/>
        <v>0</v>
      </c>
      <c r="ARW671" s="447"/>
      <c r="ARX671" s="447"/>
      <c r="ARY671" s="447"/>
      <c r="ARZ671" s="93">
        <f t="shared" si="1054"/>
        <v>0</v>
      </c>
      <c r="ASA671" s="93">
        <f t="shared" si="1055"/>
        <v>0</v>
      </c>
      <c r="ASB671" s="93">
        <f t="shared" si="1056"/>
        <v>0</v>
      </c>
      <c r="ASC671" s="93">
        <f t="shared" si="1057"/>
        <v>0</v>
      </c>
      <c r="ASD671" s="93">
        <f t="shared" si="1058"/>
        <v>0</v>
      </c>
      <c r="ASE671" s="93">
        <f t="shared" si="1059"/>
        <v>0</v>
      </c>
      <c r="ASF671" s="93">
        <f t="shared" si="1060"/>
        <v>60312.05</v>
      </c>
      <c r="ASG671" s="93">
        <f t="shared" si="1061"/>
        <v>62385.43</v>
      </c>
      <c r="ASH671" s="93">
        <f t="shared" si="1062"/>
        <v>64565.52</v>
      </c>
      <c r="ASI671" s="93">
        <f t="shared" si="1063"/>
        <v>22242.19</v>
      </c>
      <c r="ASJ671" s="93">
        <f t="shared" si="1064"/>
        <v>22595.94</v>
      </c>
      <c r="ASK671" s="93">
        <f t="shared" si="1065"/>
        <v>23344.04</v>
      </c>
      <c r="ASL671" s="93">
        <f t="shared" si="1066"/>
        <v>0</v>
      </c>
      <c r="ASM671" s="93">
        <f t="shared" si="272"/>
        <v>0</v>
      </c>
      <c r="ASN671" s="93">
        <f t="shared" si="272"/>
        <v>0</v>
      </c>
      <c r="ASO671" s="93">
        <f t="shared" si="1067"/>
        <v>0</v>
      </c>
      <c r="ASP671" s="93">
        <f t="shared" si="273"/>
        <v>0</v>
      </c>
      <c r="ASQ671" s="93">
        <f t="shared" si="273"/>
        <v>0</v>
      </c>
      <c r="ASR671" s="447"/>
      <c r="ASS671" s="447"/>
      <c r="AST671" s="447"/>
      <c r="ASU671" s="93">
        <f t="shared" si="1068"/>
        <v>0</v>
      </c>
      <c r="ASV671" s="93">
        <f t="shared" si="1069"/>
        <v>0</v>
      </c>
      <c r="ASW671" s="93">
        <f t="shared" si="1070"/>
        <v>0</v>
      </c>
      <c r="ASX671" s="93">
        <f t="shared" si="1071"/>
        <v>0</v>
      </c>
      <c r="ASY671" s="93">
        <f t="shared" si="1072"/>
        <v>0</v>
      </c>
      <c r="ASZ671" s="93">
        <f t="shared" si="1073"/>
        <v>0</v>
      </c>
      <c r="ATA671" s="93">
        <f t="shared" si="1074"/>
        <v>59968.34</v>
      </c>
      <c r="ATB671" s="93">
        <f t="shared" si="1075"/>
        <v>62206.42</v>
      </c>
      <c r="ATC671" s="93">
        <f t="shared" si="1076"/>
        <v>64544.72</v>
      </c>
      <c r="ATD671" s="93">
        <f t="shared" si="1077"/>
        <v>19732.39</v>
      </c>
      <c r="ATE671" s="93">
        <f t="shared" si="1078"/>
        <v>19673.68</v>
      </c>
      <c r="ATF671" s="93">
        <f t="shared" si="1079"/>
        <v>20323.990000000002</v>
      </c>
      <c r="ATG671" s="93">
        <f t="shared" si="1080"/>
        <v>0</v>
      </c>
      <c r="ATH671" s="93">
        <f t="shared" si="274"/>
        <v>0</v>
      </c>
      <c r="ATI671" s="93">
        <f t="shared" si="274"/>
        <v>0</v>
      </c>
      <c r="ATJ671" s="93">
        <f t="shared" si="1081"/>
        <v>0</v>
      </c>
      <c r="ATK671" s="93">
        <f t="shared" si="275"/>
        <v>0</v>
      </c>
      <c r="ATL671" s="93">
        <f t="shared" si="275"/>
        <v>0</v>
      </c>
      <c r="ATM671" s="447"/>
      <c r="ATN671" s="447"/>
      <c r="ATO671" s="447"/>
      <c r="ATP671" s="93">
        <f t="shared" si="1082"/>
        <v>0</v>
      </c>
      <c r="ATQ671" s="93">
        <f t="shared" si="1083"/>
        <v>0</v>
      </c>
      <c r="ATR671" s="93">
        <f t="shared" si="1084"/>
        <v>0</v>
      </c>
      <c r="ATS671" s="93">
        <f t="shared" si="1085"/>
        <v>0</v>
      </c>
      <c r="ATT671" s="93">
        <f t="shared" si="1086"/>
        <v>0</v>
      </c>
      <c r="ATU671" s="93">
        <f t="shared" si="1087"/>
        <v>0</v>
      </c>
      <c r="ATV671" s="93">
        <f t="shared" si="1088"/>
        <v>62064.89</v>
      </c>
      <c r="ATW671" s="93">
        <f t="shared" si="1089"/>
        <v>64411.63</v>
      </c>
      <c r="ATX671" s="93">
        <f t="shared" si="1090"/>
        <v>66861.45</v>
      </c>
      <c r="ATY671" s="93">
        <f t="shared" si="1091"/>
        <v>21570.73</v>
      </c>
      <c r="ATZ671" s="93">
        <f t="shared" si="1092"/>
        <v>22043.11</v>
      </c>
      <c r="AUA671" s="93">
        <f t="shared" si="1093"/>
        <v>22807.91</v>
      </c>
      <c r="AUB671" s="93">
        <f t="shared" si="1094"/>
        <v>0</v>
      </c>
      <c r="AUC671" s="93">
        <f t="shared" si="276"/>
        <v>0</v>
      </c>
      <c r="AUD671" s="93">
        <f t="shared" si="276"/>
        <v>0</v>
      </c>
      <c r="AUE671" s="93">
        <f t="shared" si="1095"/>
        <v>0</v>
      </c>
      <c r="AUF671" s="93">
        <f t="shared" si="277"/>
        <v>0</v>
      </c>
      <c r="AUG671" s="93">
        <f t="shared" si="277"/>
        <v>0</v>
      </c>
      <c r="AUH671" s="447"/>
      <c r="AUI671" s="447"/>
      <c r="AUJ671" s="447"/>
      <c r="AUK671" s="93">
        <f t="shared" si="1096"/>
        <v>0</v>
      </c>
      <c r="AUL671" s="93">
        <f t="shared" si="1097"/>
        <v>0</v>
      </c>
      <c r="AUM671" s="93">
        <f t="shared" si="1098"/>
        <v>0</v>
      </c>
      <c r="AUN671" s="93">
        <f t="shared" si="1099"/>
        <v>0</v>
      </c>
      <c r="AUO671" s="93">
        <f t="shared" si="1100"/>
        <v>0</v>
      </c>
      <c r="AUP671" s="93">
        <f t="shared" si="1101"/>
        <v>0</v>
      </c>
      <c r="AUQ671" s="93">
        <f t="shared" si="1102"/>
        <v>60858.27</v>
      </c>
      <c r="AUR671" s="93">
        <f t="shared" si="1103"/>
        <v>63180.31</v>
      </c>
      <c r="AUS671" s="93">
        <f t="shared" si="1104"/>
        <v>65599.72</v>
      </c>
      <c r="AUT671" s="93">
        <f t="shared" si="1105"/>
        <v>23328.02</v>
      </c>
      <c r="AUU671" s="93">
        <f t="shared" si="1106"/>
        <v>23675</v>
      </c>
      <c r="AUV671" s="93">
        <f t="shared" si="1107"/>
        <v>24452.34</v>
      </c>
      <c r="AUW671" s="93">
        <f t="shared" si="1108"/>
        <v>0</v>
      </c>
      <c r="AUX671" s="93">
        <f t="shared" si="278"/>
        <v>0</v>
      </c>
      <c r="AUY671" s="93">
        <f t="shared" si="278"/>
        <v>0</v>
      </c>
      <c r="AUZ671" s="93">
        <f t="shared" si="1109"/>
        <v>0</v>
      </c>
      <c r="AVA671" s="93">
        <f t="shared" si="279"/>
        <v>0</v>
      </c>
      <c r="AVB671" s="93">
        <f t="shared" si="279"/>
        <v>0</v>
      </c>
      <c r="AVC671" s="127">
        <f t="shared" si="1110"/>
        <v>13</v>
      </c>
      <c r="AVD671" s="127">
        <f t="shared" si="280"/>
        <v>13</v>
      </c>
      <c r="AVE671" s="127">
        <f t="shared" si="280"/>
        <v>13</v>
      </c>
      <c r="AVF671" s="93">
        <f t="shared" si="280"/>
        <v>850174</v>
      </c>
      <c r="AVG671" s="93">
        <f t="shared" si="280"/>
        <v>885222</v>
      </c>
      <c r="AVH671" s="93">
        <f t="shared" si="280"/>
        <v>922038</v>
      </c>
      <c r="AVI671" s="93">
        <f t="shared" si="280"/>
        <v>640295.89</v>
      </c>
      <c r="AVJ671" s="93">
        <f t="shared" si="280"/>
        <v>653048.89</v>
      </c>
      <c r="AVK671" s="93">
        <f t="shared" si="280"/>
        <v>665385.89</v>
      </c>
      <c r="AVL671" s="93"/>
      <c r="AVM671" s="93"/>
      <c r="AVN671" s="93"/>
      <c r="AVO671" s="93"/>
      <c r="AVP671" s="93"/>
      <c r="AVQ671" s="93"/>
      <c r="AVR671" s="93">
        <f t="shared" si="281"/>
        <v>744057.73</v>
      </c>
      <c r="AVS671" s="93">
        <f t="shared" si="281"/>
        <v>777043.54</v>
      </c>
      <c r="AVT671" s="93">
        <f t="shared" si="281"/>
        <v>811028.4</v>
      </c>
      <c r="AVU671" s="93">
        <f t="shared" si="281"/>
        <v>318117.28000000003</v>
      </c>
      <c r="AVV671" s="93">
        <f t="shared" si="281"/>
        <v>324323.74</v>
      </c>
      <c r="AVW671" s="93">
        <f t="shared" si="281"/>
        <v>334767.81</v>
      </c>
    </row>
    <row r="672" spans="1:1271" ht="24">
      <c r="A672" s="88" t="s">
        <v>433</v>
      </c>
      <c r="B672" s="88" t="s">
        <v>437</v>
      </c>
      <c r="C672" s="5"/>
      <c r="D672" s="414"/>
      <c r="E672" s="287"/>
      <c r="F672" s="101">
        <f t="shared" si="1111"/>
        <v>133229</v>
      </c>
      <c r="G672" s="101">
        <f t="shared" si="1111"/>
        <v>138865</v>
      </c>
      <c r="H672" s="101">
        <f t="shared" si="1111"/>
        <v>144783</v>
      </c>
      <c r="I672" s="93">
        <f t="shared" si="283"/>
        <v>75762</v>
      </c>
      <c r="J672" s="93">
        <f t="shared" si="283"/>
        <v>77676</v>
      </c>
      <c r="K672" s="93">
        <f t="shared" si="283"/>
        <v>79529</v>
      </c>
      <c r="L672" s="447"/>
      <c r="M672" s="447"/>
      <c r="N672" s="447"/>
      <c r="O672" s="93">
        <f t="shared" si="284"/>
        <v>0</v>
      </c>
      <c r="P672" s="93">
        <f t="shared" si="285"/>
        <v>0</v>
      </c>
      <c r="Q672" s="93">
        <f t="shared" si="286"/>
        <v>0</v>
      </c>
      <c r="R672" s="93">
        <f t="shared" si="287"/>
        <v>0</v>
      </c>
      <c r="S672" s="93">
        <f t="shared" si="288"/>
        <v>0</v>
      </c>
      <c r="T672" s="93">
        <f t="shared" si="289"/>
        <v>0</v>
      </c>
      <c r="U672" s="93">
        <f t="shared" si="290"/>
        <v>131647.29999999999</v>
      </c>
      <c r="V672" s="93">
        <f t="shared" si="291"/>
        <v>137300.63</v>
      </c>
      <c r="W672" s="93">
        <f t="shared" si="292"/>
        <v>143161.82</v>
      </c>
      <c r="X672" s="93">
        <f t="shared" si="293"/>
        <v>36041.800000000003</v>
      </c>
      <c r="Y672" s="93">
        <f t="shared" si="294"/>
        <v>34746.75</v>
      </c>
      <c r="Z672" s="93">
        <f t="shared" si="295"/>
        <v>36053.78</v>
      </c>
      <c r="AA672" s="93">
        <f t="shared" si="296"/>
        <v>0</v>
      </c>
      <c r="AB672" s="93">
        <f t="shared" si="162"/>
        <v>0</v>
      </c>
      <c r="AC672" s="93">
        <f t="shared" si="162"/>
        <v>0</v>
      </c>
      <c r="AD672" s="93">
        <f t="shared" si="297"/>
        <v>0</v>
      </c>
      <c r="AE672" s="93">
        <f t="shared" si="163"/>
        <v>0</v>
      </c>
      <c r="AF672" s="93">
        <f t="shared" si="163"/>
        <v>0</v>
      </c>
      <c r="AG672" s="447"/>
      <c r="AH672" s="447"/>
      <c r="AI672" s="447"/>
      <c r="AJ672" s="93">
        <f t="shared" si="298"/>
        <v>0</v>
      </c>
      <c r="AK672" s="93">
        <f t="shared" si="299"/>
        <v>0</v>
      </c>
      <c r="AL672" s="93">
        <f t="shared" si="300"/>
        <v>0</v>
      </c>
      <c r="AM672" s="93">
        <f t="shared" si="301"/>
        <v>0</v>
      </c>
      <c r="AN672" s="93">
        <f t="shared" si="302"/>
        <v>0</v>
      </c>
      <c r="AO672" s="93">
        <f t="shared" si="303"/>
        <v>0</v>
      </c>
      <c r="AP672" s="93">
        <f t="shared" si="304"/>
        <v>123327.72</v>
      </c>
      <c r="AQ672" s="93">
        <f t="shared" si="305"/>
        <v>128535.53</v>
      </c>
      <c r="AR672" s="93">
        <f t="shared" si="306"/>
        <v>133936.57</v>
      </c>
      <c r="AS672" s="93">
        <f t="shared" si="307"/>
        <v>32267</v>
      </c>
      <c r="AT672" s="93">
        <f t="shared" si="308"/>
        <v>30855.63</v>
      </c>
      <c r="AU672" s="93">
        <f t="shared" si="309"/>
        <v>32083.02</v>
      </c>
      <c r="AV672" s="93">
        <f t="shared" si="310"/>
        <v>0</v>
      </c>
      <c r="AW672" s="93">
        <f t="shared" si="164"/>
        <v>0</v>
      </c>
      <c r="AX672" s="93">
        <f t="shared" si="164"/>
        <v>0</v>
      </c>
      <c r="AY672" s="93">
        <f t="shared" si="311"/>
        <v>0</v>
      </c>
      <c r="AZ672" s="93">
        <f t="shared" si="165"/>
        <v>0</v>
      </c>
      <c r="BA672" s="93">
        <f t="shared" si="165"/>
        <v>0</v>
      </c>
      <c r="BB672" s="447"/>
      <c r="BC672" s="447"/>
      <c r="BD672" s="447"/>
      <c r="BE672" s="93">
        <f t="shared" si="312"/>
        <v>0</v>
      </c>
      <c r="BF672" s="93">
        <f t="shared" si="313"/>
        <v>0</v>
      </c>
      <c r="BG672" s="93">
        <f t="shared" si="314"/>
        <v>0</v>
      </c>
      <c r="BH672" s="93">
        <f t="shared" si="315"/>
        <v>0</v>
      </c>
      <c r="BI672" s="93">
        <f t="shared" si="316"/>
        <v>0</v>
      </c>
      <c r="BJ672" s="93">
        <f t="shared" si="317"/>
        <v>0</v>
      </c>
      <c r="BK672" s="93">
        <f t="shared" si="318"/>
        <v>131799.76</v>
      </c>
      <c r="BL672" s="93">
        <f t="shared" si="319"/>
        <v>137970.35</v>
      </c>
      <c r="BM672" s="93">
        <f t="shared" si="320"/>
        <v>144327.91</v>
      </c>
      <c r="BN672" s="93">
        <f t="shared" si="321"/>
        <v>31468.94</v>
      </c>
      <c r="BO672" s="93">
        <f t="shared" si="322"/>
        <v>30842.92</v>
      </c>
      <c r="BP672" s="93">
        <f t="shared" si="323"/>
        <v>32118.63</v>
      </c>
      <c r="BQ672" s="93">
        <f t="shared" si="324"/>
        <v>0</v>
      </c>
      <c r="BR672" s="93">
        <f t="shared" si="166"/>
        <v>0</v>
      </c>
      <c r="BS672" s="93">
        <f t="shared" si="166"/>
        <v>0</v>
      </c>
      <c r="BT672" s="93">
        <f t="shared" si="325"/>
        <v>0</v>
      </c>
      <c r="BU672" s="93">
        <f t="shared" si="167"/>
        <v>0</v>
      </c>
      <c r="BV672" s="93">
        <f t="shared" si="167"/>
        <v>0</v>
      </c>
      <c r="BW672" s="447"/>
      <c r="BX672" s="447"/>
      <c r="BY672" s="447"/>
      <c r="BZ672" s="93">
        <f t="shared" si="326"/>
        <v>0</v>
      </c>
      <c r="CA672" s="93">
        <f t="shared" si="327"/>
        <v>0</v>
      </c>
      <c r="CB672" s="93">
        <f t="shared" si="328"/>
        <v>0</v>
      </c>
      <c r="CC672" s="93">
        <f t="shared" si="329"/>
        <v>0</v>
      </c>
      <c r="CD672" s="93">
        <f t="shared" si="330"/>
        <v>0</v>
      </c>
      <c r="CE672" s="93">
        <f t="shared" si="331"/>
        <v>0</v>
      </c>
      <c r="CF672" s="93">
        <f t="shared" si="332"/>
        <v>126402.36</v>
      </c>
      <c r="CG672" s="93">
        <f t="shared" si="333"/>
        <v>133558.47</v>
      </c>
      <c r="CH672" s="93">
        <f t="shared" si="334"/>
        <v>140839.51999999999</v>
      </c>
      <c r="CI672" s="93">
        <f t="shared" si="335"/>
        <v>38729.11</v>
      </c>
      <c r="CJ672" s="93">
        <f t="shared" si="336"/>
        <v>38699.74</v>
      </c>
      <c r="CK672" s="93">
        <f t="shared" si="337"/>
        <v>39979.46</v>
      </c>
      <c r="CL672" s="93">
        <f t="shared" si="338"/>
        <v>0</v>
      </c>
      <c r="CM672" s="93">
        <f t="shared" si="168"/>
        <v>0</v>
      </c>
      <c r="CN672" s="93">
        <f t="shared" si="168"/>
        <v>0</v>
      </c>
      <c r="CO672" s="93">
        <f t="shared" si="339"/>
        <v>0</v>
      </c>
      <c r="CP672" s="93">
        <f t="shared" si="169"/>
        <v>0</v>
      </c>
      <c r="CQ672" s="93">
        <f t="shared" si="169"/>
        <v>0</v>
      </c>
      <c r="CR672" s="447"/>
      <c r="CS672" s="447"/>
      <c r="CT672" s="447"/>
      <c r="CU672" s="93">
        <f t="shared" si="340"/>
        <v>0</v>
      </c>
      <c r="CV672" s="93">
        <f t="shared" si="341"/>
        <v>0</v>
      </c>
      <c r="CW672" s="93">
        <f t="shared" si="342"/>
        <v>0</v>
      </c>
      <c r="CX672" s="93">
        <f t="shared" si="343"/>
        <v>0</v>
      </c>
      <c r="CY672" s="93">
        <f t="shared" si="344"/>
        <v>0</v>
      </c>
      <c r="CZ672" s="93">
        <f t="shared" si="345"/>
        <v>0</v>
      </c>
      <c r="DA672" s="93">
        <f t="shared" si="346"/>
        <v>129886.24</v>
      </c>
      <c r="DB672" s="93">
        <f t="shared" si="347"/>
        <v>134683.60999999999</v>
      </c>
      <c r="DC672" s="93">
        <f t="shared" si="348"/>
        <v>139707.96</v>
      </c>
      <c r="DD672" s="93">
        <f t="shared" si="349"/>
        <v>41062.86</v>
      </c>
      <c r="DE672" s="93">
        <f t="shared" si="350"/>
        <v>41226.94</v>
      </c>
      <c r="DF672" s="93">
        <f t="shared" si="351"/>
        <v>42869.53</v>
      </c>
      <c r="DG672" s="93">
        <f t="shared" si="352"/>
        <v>0</v>
      </c>
      <c r="DH672" s="93">
        <f t="shared" si="170"/>
        <v>0</v>
      </c>
      <c r="DI672" s="93">
        <f t="shared" si="170"/>
        <v>0</v>
      </c>
      <c r="DJ672" s="93">
        <f t="shared" si="353"/>
        <v>0</v>
      </c>
      <c r="DK672" s="93">
        <f t="shared" si="171"/>
        <v>0</v>
      </c>
      <c r="DL672" s="93">
        <f t="shared" si="171"/>
        <v>0</v>
      </c>
      <c r="DM672" s="447"/>
      <c r="DN672" s="447"/>
      <c r="DO672" s="447"/>
      <c r="DP672" s="93">
        <f t="shared" si="354"/>
        <v>0</v>
      </c>
      <c r="DQ672" s="93">
        <f t="shared" si="355"/>
        <v>0</v>
      </c>
      <c r="DR672" s="93">
        <f t="shared" si="356"/>
        <v>0</v>
      </c>
      <c r="DS672" s="93">
        <f t="shared" si="357"/>
        <v>0</v>
      </c>
      <c r="DT672" s="93">
        <f t="shared" si="358"/>
        <v>0</v>
      </c>
      <c r="DU672" s="93">
        <f t="shared" si="359"/>
        <v>0</v>
      </c>
      <c r="DV672" s="93">
        <f t="shared" si="360"/>
        <v>131726.54999999999</v>
      </c>
      <c r="DW672" s="93">
        <f t="shared" si="361"/>
        <v>137420.76</v>
      </c>
      <c r="DX672" s="93">
        <f t="shared" si="362"/>
        <v>143317.38</v>
      </c>
      <c r="DY672" s="93">
        <f t="shared" si="363"/>
        <v>42972.959999999999</v>
      </c>
      <c r="DZ672" s="93">
        <f t="shared" si="364"/>
        <v>41177.339999999997</v>
      </c>
      <c r="EA672" s="93">
        <f t="shared" si="365"/>
        <v>42947.49</v>
      </c>
      <c r="EB672" s="93">
        <f t="shared" si="366"/>
        <v>0</v>
      </c>
      <c r="EC672" s="93">
        <f t="shared" si="172"/>
        <v>0</v>
      </c>
      <c r="ED672" s="93">
        <f t="shared" si="172"/>
        <v>0</v>
      </c>
      <c r="EE672" s="93">
        <f t="shared" si="367"/>
        <v>0</v>
      </c>
      <c r="EF672" s="93">
        <f t="shared" si="173"/>
        <v>0</v>
      </c>
      <c r="EG672" s="93">
        <f t="shared" si="173"/>
        <v>0</v>
      </c>
      <c r="EH672" s="95"/>
      <c r="EI672" s="95"/>
      <c r="EJ672" s="95"/>
      <c r="EK672" s="93">
        <f t="shared" si="368"/>
        <v>0</v>
      </c>
      <c r="EL672" s="93">
        <f t="shared" si="369"/>
        <v>0</v>
      </c>
      <c r="EM672" s="93">
        <f t="shared" si="370"/>
        <v>0</v>
      </c>
      <c r="EN672" s="93">
        <f t="shared" si="371"/>
        <v>0</v>
      </c>
      <c r="EO672" s="93">
        <f t="shared" si="372"/>
        <v>0</v>
      </c>
      <c r="EP672" s="93">
        <f t="shared" si="373"/>
        <v>0</v>
      </c>
      <c r="EQ672" s="93">
        <f t="shared" si="374"/>
        <v>0</v>
      </c>
      <c r="ER672" s="93">
        <f t="shared" si="375"/>
        <v>0</v>
      </c>
      <c r="ES672" s="93">
        <f t="shared" si="376"/>
        <v>0</v>
      </c>
      <c r="ET672" s="93">
        <f t="shared" si="377"/>
        <v>0</v>
      </c>
      <c r="EU672" s="93">
        <f t="shared" si="378"/>
        <v>0</v>
      </c>
      <c r="EV672" s="93">
        <f t="shared" si="379"/>
        <v>0</v>
      </c>
      <c r="EW672" s="93">
        <f t="shared" si="380"/>
        <v>0</v>
      </c>
      <c r="EX672" s="93">
        <f t="shared" si="174"/>
        <v>0</v>
      </c>
      <c r="EY672" s="93">
        <f t="shared" si="174"/>
        <v>0</v>
      </c>
      <c r="EZ672" s="93">
        <f t="shared" si="381"/>
        <v>0</v>
      </c>
      <c r="FA672" s="93">
        <f t="shared" si="175"/>
        <v>0</v>
      </c>
      <c r="FB672" s="93">
        <f t="shared" si="175"/>
        <v>0</v>
      </c>
      <c r="FC672" s="447"/>
      <c r="FD672" s="447"/>
      <c r="FE672" s="447"/>
      <c r="FF672" s="93">
        <f t="shared" si="382"/>
        <v>0</v>
      </c>
      <c r="FG672" s="93">
        <f t="shared" si="383"/>
        <v>0</v>
      </c>
      <c r="FH672" s="93">
        <f t="shared" si="384"/>
        <v>0</v>
      </c>
      <c r="FI672" s="93">
        <f t="shared" si="385"/>
        <v>0</v>
      </c>
      <c r="FJ672" s="93">
        <f t="shared" si="386"/>
        <v>0</v>
      </c>
      <c r="FK672" s="93">
        <f t="shared" si="387"/>
        <v>0</v>
      </c>
      <c r="FL672" s="93">
        <f t="shared" si="388"/>
        <v>120393.73</v>
      </c>
      <c r="FM672" s="93">
        <f t="shared" si="389"/>
        <v>125067.97</v>
      </c>
      <c r="FN672" s="93">
        <f t="shared" si="390"/>
        <v>129943.14</v>
      </c>
      <c r="FO672" s="93">
        <f t="shared" si="391"/>
        <v>34997.93</v>
      </c>
      <c r="FP672" s="93">
        <f t="shared" si="392"/>
        <v>34356.89</v>
      </c>
      <c r="FQ672" s="93">
        <f t="shared" si="393"/>
        <v>35729.910000000003</v>
      </c>
      <c r="FR672" s="93">
        <f t="shared" si="394"/>
        <v>0</v>
      </c>
      <c r="FS672" s="93">
        <f t="shared" si="176"/>
        <v>0</v>
      </c>
      <c r="FT672" s="93">
        <f t="shared" si="176"/>
        <v>0</v>
      </c>
      <c r="FU672" s="93">
        <f t="shared" si="395"/>
        <v>0</v>
      </c>
      <c r="FV672" s="93">
        <f t="shared" si="177"/>
        <v>0</v>
      </c>
      <c r="FW672" s="93">
        <f t="shared" si="177"/>
        <v>0</v>
      </c>
      <c r="FX672" s="95"/>
      <c r="FY672" s="95"/>
      <c r="FZ672" s="95"/>
      <c r="GA672" s="93">
        <f t="shared" si="396"/>
        <v>0</v>
      </c>
      <c r="GB672" s="93">
        <f t="shared" si="397"/>
        <v>0</v>
      </c>
      <c r="GC672" s="93">
        <f t="shared" si="398"/>
        <v>0</v>
      </c>
      <c r="GD672" s="93">
        <f t="shared" si="399"/>
        <v>0</v>
      </c>
      <c r="GE672" s="93">
        <f t="shared" si="400"/>
        <v>0</v>
      </c>
      <c r="GF672" s="93">
        <f t="shared" si="401"/>
        <v>0</v>
      </c>
      <c r="GG672" s="93">
        <f t="shared" si="402"/>
        <v>0</v>
      </c>
      <c r="GH672" s="93">
        <f t="shared" si="403"/>
        <v>0</v>
      </c>
      <c r="GI672" s="93">
        <f t="shared" si="404"/>
        <v>0</v>
      </c>
      <c r="GJ672" s="93">
        <f t="shared" si="405"/>
        <v>0</v>
      </c>
      <c r="GK672" s="93">
        <f t="shared" si="406"/>
        <v>0</v>
      </c>
      <c r="GL672" s="93">
        <f t="shared" si="407"/>
        <v>0</v>
      </c>
      <c r="GM672" s="93">
        <f t="shared" si="408"/>
        <v>0</v>
      </c>
      <c r="GN672" s="93">
        <f t="shared" si="178"/>
        <v>0</v>
      </c>
      <c r="GO672" s="93">
        <f t="shared" si="178"/>
        <v>0</v>
      </c>
      <c r="GP672" s="93">
        <f t="shared" si="409"/>
        <v>0</v>
      </c>
      <c r="GQ672" s="93">
        <f t="shared" si="179"/>
        <v>0</v>
      </c>
      <c r="GR672" s="93">
        <f t="shared" si="179"/>
        <v>0</v>
      </c>
      <c r="GS672" s="447"/>
      <c r="GT672" s="447"/>
      <c r="GU672" s="447"/>
      <c r="GV672" s="93">
        <f t="shared" si="410"/>
        <v>0</v>
      </c>
      <c r="GW672" s="93">
        <f t="shared" si="411"/>
        <v>0</v>
      </c>
      <c r="GX672" s="93">
        <f t="shared" si="412"/>
        <v>0</v>
      </c>
      <c r="GY672" s="93">
        <f t="shared" si="413"/>
        <v>0</v>
      </c>
      <c r="GZ672" s="93">
        <f t="shared" si="414"/>
        <v>0</v>
      </c>
      <c r="HA672" s="93">
        <f t="shared" si="415"/>
        <v>0</v>
      </c>
      <c r="HB672" s="93">
        <f t="shared" si="416"/>
        <v>129153.97</v>
      </c>
      <c r="HC672" s="93">
        <f t="shared" si="417"/>
        <v>133590.71</v>
      </c>
      <c r="HD672" s="93">
        <f t="shared" si="418"/>
        <v>138269.92000000001</v>
      </c>
      <c r="HE672" s="93">
        <f t="shared" si="419"/>
        <v>36251.33</v>
      </c>
      <c r="HF672" s="93">
        <f t="shared" si="420"/>
        <v>35462.25</v>
      </c>
      <c r="HG672" s="93">
        <f t="shared" si="421"/>
        <v>36937.839999999997</v>
      </c>
      <c r="HH672" s="93">
        <f t="shared" si="422"/>
        <v>0</v>
      </c>
      <c r="HI672" s="93">
        <f t="shared" si="180"/>
        <v>0</v>
      </c>
      <c r="HJ672" s="93">
        <f t="shared" si="180"/>
        <v>0</v>
      </c>
      <c r="HK672" s="93">
        <f t="shared" si="423"/>
        <v>0</v>
      </c>
      <c r="HL672" s="93">
        <f t="shared" si="181"/>
        <v>0</v>
      </c>
      <c r="HM672" s="93">
        <f t="shared" si="181"/>
        <v>0</v>
      </c>
      <c r="HN672" s="447"/>
      <c r="HO672" s="447"/>
      <c r="HP672" s="447"/>
      <c r="HQ672" s="93">
        <f t="shared" si="424"/>
        <v>0</v>
      </c>
      <c r="HR672" s="93">
        <f t="shared" si="425"/>
        <v>0</v>
      </c>
      <c r="HS672" s="93">
        <f t="shared" si="426"/>
        <v>0</v>
      </c>
      <c r="HT672" s="93">
        <f t="shared" si="427"/>
        <v>0</v>
      </c>
      <c r="HU672" s="93">
        <f t="shared" si="428"/>
        <v>0</v>
      </c>
      <c r="HV672" s="93">
        <f t="shared" si="429"/>
        <v>0</v>
      </c>
      <c r="HW672" s="93">
        <f t="shared" si="430"/>
        <v>123135.79</v>
      </c>
      <c r="HX672" s="93">
        <f t="shared" si="431"/>
        <v>128861.74</v>
      </c>
      <c r="HY672" s="93">
        <f t="shared" si="432"/>
        <v>134761.28</v>
      </c>
      <c r="HZ672" s="93">
        <f t="shared" si="433"/>
        <v>42105.46</v>
      </c>
      <c r="IA672" s="93">
        <f t="shared" si="434"/>
        <v>41420.94</v>
      </c>
      <c r="IB672" s="93">
        <f t="shared" si="435"/>
        <v>42966.75</v>
      </c>
      <c r="IC672" s="93">
        <f t="shared" si="436"/>
        <v>0</v>
      </c>
      <c r="ID672" s="93">
        <f t="shared" si="182"/>
        <v>0</v>
      </c>
      <c r="IE672" s="93">
        <f t="shared" si="182"/>
        <v>0</v>
      </c>
      <c r="IF672" s="93">
        <f t="shared" si="437"/>
        <v>0</v>
      </c>
      <c r="IG672" s="93">
        <f t="shared" si="183"/>
        <v>0</v>
      </c>
      <c r="IH672" s="93">
        <f t="shared" si="183"/>
        <v>0</v>
      </c>
      <c r="II672" s="447"/>
      <c r="IJ672" s="447"/>
      <c r="IK672" s="447"/>
      <c r="IL672" s="93">
        <f t="shared" si="438"/>
        <v>0</v>
      </c>
      <c r="IM672" s="93">
        <f t="shared" si="439"/>
        <v>0</v>
      </c>
      <c r="IN672" s="93">
        <f t="shared" si="440"/>
        <v>0</v>
      </c>
      <c r="IO672" s="93">
        <f t="shared" si="441"/>
        <v>0</v>
      </c>
      <c r="IP672" s="93">
        <f t="shared" si="442"/>
        <v>0</v>
      </c>
      <c r="IQ672" s="93">
        <f t="shared" si="443"/>
        <v>0</v>
      </c>
      <c r="IR672" s="93">
        <f t="shared" si="444"/>
        <v>129956.06</v>
      </c>
      <c r="IS672" s="93">
        <f t="shared" si="445"/>
        <v>135351.22</v>
      </c>
      <c r="IT672" s="93">
        <f t="shared" si="446"/>
        <v>140954.72</v>
      </c>
      <c r="IU672" s="93">
        <f t="shared" si="447"/>
        <v>38289.74</v>
      </c>
      <c r="IV672" s="93">
        <f t="shared" si="448"/>
        <v>38641.269999999997</v>
      </c>
      <c r="IW672" s="93">
        <f t="shared" si="449"/>
        <v>40161.46</v>
      </c>
      <c r="IX672" s="93">
        <f t="shared" si="450"/>
        <v>0</v>
      </c>
      <c r="IY672" s="93">
        <f t="shared" si="184"/>
        <v>0</v>
      </c>
      <c r="IZ672" s="93">
        <f t="shared" si="184"/>
        <v>0</v>
      </c>
      <c r="JA672" s="93">
        <f t="shared" si="451"/>
        <v>0</v>
      </c>
      <c r="JB672" s="93">
        <f t="shared" si="185"/>
        <v>0</v>
      </c>
      <c r="JC672" s="93">
        <f t="shared" si="185"/>
        <v>0</v>
      </c>
      <c r="JD672" s="447"/>
      <c r="JE672" s="447"/>
      <c r="JF672" s="447"/>
      <c r="JG672" s="93">
        <f t="shared" si="452"/>
        <v>0</v>
      </c>
      <c r="JH672" s="93">
        <f t="shared" si="453"/>
        <v>0</v>
      </c>
      <c r="JI672" s="93">
        <f t="shared" si="454"/>
        <v>0</v>
      </c>
      <c r="JJ672" s="93">
        <f t="shared" si="455"/>
        <v>0</v>
      </c>
      <c r="JK672" s="93">
        <f t="shared" si="456"/>
        <v>0</v>
      </c>
      <c r="JL672" s="93">
        <f t="shared" si="457"/>
        <v>0</v>
      </c>
      <c r="JM672" s="93">
        <f t="shared" si="458"/>
        <v>106182.33</v>
      </c>
      <c r="JN672" s="93">
        <f t="shared" si="459"/>
        <v>110294.38</v>
      </c>
      <c r="JO672" s="93">
        <f t="shared" si="460"/>
        <v>114586.91</v>
      </c>
      <c r="JP672" s="93">
        <f t="shared" si="461"/>
        <v>51420.35</v>
      </c>
      <c r="JQ672" s="93">
        <f t="shared" si="462"/>
        <v>51813.5</v>
      </c>
      <c r="JR672" s="93">
        <f t="shared" si="463"/>
        <v>53795.78</v>
      </c>
      <c r="JS672" s="93">
        <f t="shared" si="464"/>
        <v>0</v>
      </c>
      <c r="JT672" s="93">
        <f t="shared" si="186"/>
        <v>0</v>
      </c>
      <c r="JU672" s="93">
        <f t="shared" si="186"/>
        <v>0</v>
      </c>
      <c r="JV672" s="93">
        <f t="shared" si="465"/>
        <v>0</v>
      </c>
      <c r="JW672" s="93">
        <f t="shared" si="187"/>
        <v>0</v>
      </c>
      <c r="JX672" s="93">
        <f t="shared" si="187"/>
        <v>0</v>
      </c>
      <c r="JY672" s="447"/>
      <c r="JZ672" s="447"/>
      <c r="KA672" s="447"/>
      <c r="KB672" s="93">
        <f t="shared" si="466"/>
        <v>0</v>
      </c>
      <c r="KC672" s="93">
        <f t="shared" si="467"/>
        <v>0</v>
      </c>
      <c r="KD672" s="93">
        <f t="shared" si="468"/>
        <v>0</v>
      </c>
      <c r="KE672" s="93">
        <f t="shared" si="469"/>
        <v>0</v>
      </c>
      <c r="KF672" s="93">
        <f t="shared" si="470"/>
        <v>0</v>
      </c>
      <c r="KG672" s="93">
        <f t="shared" si="471"/>
        <v>0</v>
      </c>
      <c r="KH672" s="93">
        <f t="shared" si="472"/>
        <v>132705.43</v>
      </c>
      <c r="KI672" s="93">
        <f t="shared" si="473"/>
        <v>139819.41</v>
      </c>
      <c r="KJ672" s="93">
        <f t="shared" si="474"/>
        <v>147087</v>
      </c>
      <c r="KK672" s="93">
        <f t="shared" si="475"/>
        <v>41191.17</v>
      </c>
      <c r="KL672" s="93">
        <f t="shared" si="476"/>
        <v>41229.64</v>
      </c>
      <c r="KM672" s="93">
        <f t="shared" si="477"/>
        <v>42828.3</v>
      </c>
      <c r="KN672" s="93">
        <f t="shared" si="478"/>
        <v>0</v>
      </c>
      <c r="KO672" s="93">
        <f t="shared" si="188"/>
        <v>0</v>
      </c>
      <c r="KP672" s="93">
        <f t="shared" si="188"/>
        <v>0</v>
      </c>
      <c r="KQ672" s="93">
        <f t="shared" si="479"/>
        <v>0</v>
      </c>
      <c r="KR672" s="93">
        <f t="shared" si="189"/>
        <v>0</v>
      </c>
      <c r="KS672" s="93">
        <f t="shared" si="189"/>
        <v>0</v>
      </c>
      <c r="KT672" s="447"/>
      <c r="KU672" s="447"/>
      <c r="KV672" s="447"/>
      <c r="KW672" s="93">
        <f t="shared" si="480"/>
        <v>0</v>
      </c>
      <c r="KX672" s="93">
        <f t="shared" si="481"/>
        <v>0</v>
      </c>
      <c r="KY672" s="93">
        <f t="shared" si="482"/>
        <v>0</v>
      </c>
      <c r="KZ672" s="93">
        <f t="shared" si="483"/>
        <v>0</v>
      </c>
      <c r="LA672" s="93">
        <f t="shared" si="484"/>
        <v>0</v>
      </c>
      <c r="LB672" s="93">
        <f t="shared" si="485"/>
        <v>0</v>
      </c>
      <c r="LC672" s="93">
        <f t="shared" si="486"/>
        <v>131537.74</v>
      </c>
      <c r="LD672" s="93">
        <f t="shared" si="487"/>
        <v>138606.5</v>
      </c>
      <c r="LE672" s="93">
        <f t="shared" si="488"/>
        <v>145826.32999999999</v>
      </c>
      <c r="LF672" s="93">
        <f t="shared" si="489"/>
        <v>40272.730000000003</v>
      </c>
      <c r="LG672" s="93">
        <f t="shared" si="490"/>
        <v>40161.919999999998</v>
      </c>
      <c r="LH672" s="93">
        <f t="shared" si="491"/>
        <v>41819.22</v>
      </c>
      <c r="LI672" s="93">
        <f t="shared" si="492"/>
        <v>0</v>
      </c>
      <c r="LJ672" s="93">
        <f t="shared" si="190"/>
        <v>0</v>
      </c>
      <c r="LK672" s="93">
        <f t="shared" si="190"/>
        <v>0</v>
      </c>
      <c r="LL672" s="93">
        <f t="shared" si="493"/>
        <v>0</v>
      </c>
      <c r="LM672" s="93">
        <f t="shared" si="191"/>
        <v>0</v>
      </c>
      <c r="LN672" s="93">
        <f t="shared" si="191"/>
        <v>0</v>
      </c>
      <c r="LO672" s="447"/>
      <c r="LP672" s="447"/>
      <c r="LQ672" s="447"/>
      <c r="LR672" s="93">
        <f t="shared" si="494"/>
        <v>0</v>
      </c>
      <c r="LS672" s="93">
        <f t="shared" si="495"/>
        <v>0</v>
      </c>
      <c r="LT672" s="93">
        <f t="shared" si="496"/>
        <v>0</v>
      </c>
      <c r="LU672" s="93">
        <f t="shared" si="497"/>
        <v>0</v>
      </c>
      <c r="LV672" s="93">
        <f t="shared" si="498"/>
        <v>0</v>
      </c>
      <c r="LW672" s="93">
        <f t="shared" si="499"/>
        <v>0</v>
      </c>
      <c r="LX672" s="93">
        <f t="shared" si="500"/>
        <v>126889.74</v>
      </c>
      <c r="LY672" s="93">
        <f t="shared" si="501"/>
        <v>131982.39000000001</v>
      </c>
      <c r="LZ672" s="93">
        <f t="shared" si="502"/>
        <v>137276.69</v>
      </c>
      <c r="MA672" s="93">
        <f t="shared" si="503"/>
        <v>44049.75</v>
      </c>
      <c r="MB672" s="93">
        <f t="shared" si="504"/>
        <v>42921.69</v>
      </c>
      <c r="MC672" s="93">
        <f t="shared" si="505"/>
        <v>44723.42</v>
      </c>
      <c r="MD672" s="93">
        <f t="shared" si="506"/>
        <v>0</v>
      </c>
      <c r="ME672" s="93">
        <f t="shared" si="192"/>
        <v>0</v>
      </c>
      <c r="MF672" s="93">
        <f t="shared" si="192"/>
        <v>0</v>
      </c>
      <c r="MG672" s="93">
        <f t="shared" si="507"/>
        <v>0</v>
      </c>
      <c r="MH672" s="93">
        <f t="shared" si="193"/>
        <v>0</v>
      </c>
      <c r="MI672" s="93">
        <f t="shared" si="193"/>
        <v>0</v>
      </c>
      <c r="MJ672" s="447"/>
      <c r="MK672" s="447"/>
      <c r="ML672" s="447"/>
      <c r="MM672" s="93">
        <f t="shared" si="508"/>
        <v>0</v>
      </c>
      <c r="MN672" s="93">
        <f t="shared" si="509"/>
        <v>0</v>
      </c>
      <c r="MO672" s="93">
        <f t="shared" si="510"/>
        <v>0</v>
      </c>
      <c r="MP672" s="93">
        <f t="shared" si="511"/>
        <v>0</v>
      </c>
      <c r="MQ672" s="93">
        <f t="shared" si="512"/>
        <v>0</v>
      </c>
      <c r="MR672" s="93">
        <f t="shared" si="513"/>
        <v>0</v>
      </c>
      <c r="MS672" s="93">
        <f t="shared" si="514"/>
        <v>127116.69</v>
      </c>
      <c r="MT672" s="93">
        <f t="shared" si="515"/>
        <v>132273.9</v>
      </c>
      <c r="MU672" s="93">
        <f t="shared" si="516"/>
        <v>137634.5</v>
      </c>
      <c r="MV672" s="93">
        <f t="shared" si="517"/>
        <v>45549.74</v>
      </c>
      <c r="MW672" s="93">
        <f t="shared" si="518"/>
        <v>46716.12</v>
      </c>
      <c r="MX672" s="93">
        <f t="shared" si="519"/>
        <v>48538.83</v>
      </c>
      <c r="MY672" s="93">
        <f t="shared" si="520"/>
        <v>0</v>
      </c>
      <c r="MZ672" s="93">
        <f t="shared" si="194"/>
        <v>0</v>
      </c>
      <c r="NA672" s="93">
        <f t="shared" si="194"/>
        <v>0</v>
      </c>
      <c r="NB672" s="93">
        <f t="shared" si="521"/>
        <v>0</v>
      </c>
      <c r="NC672" s="93">
        <f t="shared" si="195"/>
        <v>0</v>
      </c>
      <c r="ND672" s="93">
        <f t="shared" si="195"/>
        <v>0</v>
      </c>
      <c r="NE672" s="447"/>
      <c r="NF672" s="447"/>
      <c r="NG672" s="447"/>
      <c r="NH672" s="93">
        <f t="shared" si="522"/>
        <v>0</v>
      </c>
      <c r="NI672" s="93">
        <f t="shared" si="523"/>
        <v>0</v>
      </c>
      <c r="NJ672" s="93">
        <f t="shared" si="524"/>
        <v>0</v>
      </c>
      <c r="NK672" s="93">
        <f t="shared" si="525"/>
        <v>0</v>
      </c>
      <c r="NL672" s="93">
        <f t="shared" si="526"/>
        <v>0</v>
      </c>
      <c r="NM672" s="93">
        <f t="shared" si="527"/>
        <v>0</v>
      </c>
      <c r="NN672" s="93">
        <f t="shared" si="528"/>
        <v>127203.86</v>
      </c>
      <c r="NO672" s="93">
        <f t="shared" si="529"/>
        <v>131568.42000000001</v>
      </c>
      <c r="NP672" s="93">
        <f t="shared" si="530"/>
        <v>136167.39000000001</v>
      </c>
      <c r="NQ672" s="93">
        <f t="shared" si="531"/>
        <v>29821.53</v>
      </c>
      <c r="NR672" s="93">
        <f t="shared" si="532"/>
        <v>30233.39</v>
      </c>
      <c r="NS672" s="93">
        <f t="shared" si="533"/>
        <v>31473.73</v>
      </c>
      <c r="NT672" s="93">
        <f t="shared" si="534"/>
        <v>0</v>
      </c>
      <c r="NU672" s="93">
        <f t="shared" si="196"/>
        <v>0</v>
      </c>
      <c r="NV672" s="93">
        <f t="shared" si="196"/>
        <v>0</v>
      </c>
      <c r="NW672" s="93">
        <f t="shared" si="535"/>
        <v>0</v>
      </c>
      <c r="NX672" s="93">
        <f t="shared" si="197"/>
        <v>0</v>
      </c>
      <c r="NY672" s="93">
        <f t="shared" si="197"/>
        <v>0</v>
      </c>
      <c r="NZ672" s="447"/>
      <c r="OA672" s="447"/>
      <c r="OB672" s="447"/>
      <c r="OC672" s="93">
        <f t="shared" si="536"/>
        <v>0</v>
      </c>
      <c r="OD672" s="93">
        <f t="shared" si="537"/>
        <v>0</v>
      </c>
      <c r="OE672" s="93">
        <f t="shared" si="538"/>
        <v>0</v>
      </c>
      <c r="OF672" s="93">
        <f t="shared" si="539"/>
        <v>0</v>
      </c>
      <c r="OG672" s="93">
        <f t="shared" si="540"/>
        <v>0</v>
      </c>
      <c r="OH672" s="93">
        <f t="shared" si="541"/>
        <v>0</v>
      </c>
      <c r="OI672" s="93">
        <f t="shared" si="542"/>
        <v>126349.37</v>
      </c>
      <c r="OJ672" s="93">
        <f t="shared" si="543"/>
        <v>131214.71</v>
      </c>
      <c r="OK672" s="93">
        <f t="shared" si="544"/>
        <v>136292.42000000001</v>
      </c>
      <c r="OL672" s="93">
        <f t="shared" si="545"/>
        <v>40796.92</v>
      </c>
      <c r="OM672" s="93">
        <f t="shared" si="546"/>
        <v>40902.32</v>
      </c>
      <c r="ON672" s="93">
        <f t="shared" si="547"/>
        <v>42588.73</v>
      </c>
      <c r="OO672" s="93">
        <f t="shared" si="548"/>
        <v>0</v>
      </c>
      <c r="OP672" s="93">
        <f t="shared" si="198"/>
        <v>0</v>
      </c>
      <c r="OQ672" s="93">
        <f t="shared" si="198"/>
        <v>0</v>
      </c>
      <c r="OR672" s="93">
        <f t="shared" si="549"/>
        <v>0</v>
      </c>
      <c r="OS672" s="93">
        <f t="shared" si="199"/>
        <v>0</v>
      </c>
      <c r="OT672" s="93">
        <f t="shared" si="199"/>
        <v>0</v>
      </c>
      <c r="OU672" s="447"/>
      <c r="OV672" s="447"/>
      <c r="OW672" s="447"/>
      <c r="OX672" s="93">
        <f t="shared" si="550"/>
        <v>0</v>
      </c>
      <c r="OY672" s="93">
        <f t="shared" si="551"/>
        <v>0</v>
      </c>
      <c r="OZ672" s="93">
        <f t="shared" si="552"/>
        <v>0</v>
      </c>
      <c r="PA672" s="93">
        <f t="shared" si="553"/>
        <v>0</v>
      </c>
      <c r="PB672" s="93">
        <f t="shared" si="554"/>
        <v>0</v>
      </c>
      <c r="PC672" s="93">
        <f t="shared" si="555"/>
        <v>0</v>
      </c>
      <c r="PD672" s="93">
        <f t="shared" si="556"/>
        <v>106621.8</v>
      </c>
      <c r="PE672" s="93">
        <f t="shared" si="557"/>
        <v>110949.55</v>
      </c>
      <c r="PF672" s="93">
        <f t="shared" si="558"/>
        <v>115451.15</v>
      </c>
      <c r="PG672" s="93">
        <f t="shared" si="559"/>
        <v>37858.300000000003</v>
      </c>
      <c r="PH672" s="93">
        <f t="shared" si="560"/>
        <v>37580.5</v>
      </c>
      <c r="PI672" s="93">
        <f t="shared" si="561"/>
        <v>38932.22</v>
      </c>
      <c r="PJ672" s="93">
        <f t="shared" si="562"/>
        <v>0</v>
      </c>
      <c r="PK672" s="93">
        <f t="shared" si="200"/>
        <v>0</v>
      </c>
      <c r="PL672" s="93">
        <f t="shared" si="200"/>
        <v>0</v>
      </c>
      <c r="PM672" s="93">
        <f t="shared" si="563"/>
        <v>0</v>
      </c>
      <c r="PN672" s="93">
        <f t="shared" si="201"/>
        <v>0</v>
      </c>
      <c r="PO672" s="93">
        <f t="shared" si="201"/>
        <v>0</v>
      </c>
      <c r="PP672" s="447"/>
      <c r="PQ672" s="447"/>
      <c r="PR672" s="447"/>
      <c r="PS672" s="93">
        <f t="shared" si="564"/>
        <v>0</v>
      </c>
      <c r="PT672" s="93">
        <f t="shared" si="565"/>
        <v>0</v>
      </c>
      <c r="PU672" s="93">
        <f t="shared" si="566"/>
        <v>0</v>
      </c>
      <c r="PV672" s="93">
        <f t="shared" si="567"/>
        <v>0</v>
      </c>
      <c r="PW672" s="93">
        <f t="shared" si="568"/>
        <v>0</v>
      </c>
      <c r="PX672" s="93">
        <f t="shared" si="569"/>
        <v>0</v>
      </c>
      <c r="PY672" s="93">
        <f t="shared" si="570"/>
        <v>132042.68</v>
      </c>
      <c r="PZ672" s="93">
        <f t="shared" si="571"/>
        <v>139082.41</v>
      </c>
      <c r="QA672" s="93">
        <f t="shared" si="572"/>
        <v>146279.22</v>
      </c>
      <c r="QB672" s="93">
        <f t="shared" si="573"/>
        <v>47968.08</v>
      </c>
      <c r="QC672" s="93">
        <f t="shared" si="574"/>
        <v>49154.74</v>
      </c>
      <c r="QD672" s="93">
        <f t="shared" si="575"/>
        <v>51151.6</v>
      </c>
      <c r="QE672" s="93">
        <f t="shared" si="576"/>
        <v>0</v>
      </c>
      <c r="QF672" s="93">
        <f t="shared" si="202"/>
        <v>0</v>
      </c>
      <c r="QG672" s="93">
        <f t="shared" si="202"/>
        <v>0</v>
      </c>
      <c r="QH672" s="93">
        <f t="shared" si="577"/>
        <v>0</v>
      </c>
      <c r="QI672" s="93">
        <f t="shared" si="203"/>
        <v>0</v>
      </c>
      <c r="QJ672" s="93">
        <f t="shared" si="203"/>
        <v>0</v>
      </c>
      <c r="QK672" s="447"/>
      <c r="QL672" s="447"/>
      <c r="QM672" s="447"/>
      <c r="QN672" s="93">
        <f t="shared" si="578"/>
        <v>0</v>
      </c>
      <c r="QO672" s="93">
        <f t="shared" si="579"/>
        <v>0</v>
      </c>
      <c r="QP672" s="93">
        <f t="shared" si="580"/>
        <v>0</v>
      </c>
      <c r="QQ672" s="93">
        <f t="shared" si="581"/>
        <v>0</v>
      </c>
      <c r="QR672" s="93">
        <f t="shared" si="582"/>
        <v>0</v>
      </c>
      <c r="QS672" s="93">
        <f t="shared" si="583"/>
        <v>0</v>
      </c>
      <c r="QT672" s="93">
        <f t="shared" si="584"/>
        <v>129177.27</v>
      </c>
      <c r="QU672" s="93">
        <f t="shared" si="585"/>
        <v>134269.31</v>
      </c>
      <c r="QV672" s="93">
        <f t="shared" si="586"/>
        <v>139577.09</v>
      </c>
      <c r="QW672" s="93">
        <f t="shared" si="587"/>
        <v>39479.29</v>
      </c>
      <c r="QX672" s="93">
        <f t="shared" si="588"/>
        <v>39219.050000000003</v>
      </c>
      <c r="QY672" s="93">
        <f t="shared" si="589"/>
        <v>40731.08</v>
      </c>
      <c r="QZ672" s="93">
        <f t="shared" si="590"/>
        <v>0</v>
      </c>
      <c r="RA672" s="93">
        <f t="shared" si="204"/>
        <v>0</v>
      </c>
      <c r="RB672" s="93">
        <f t="shared" si="204"/>
        <v>0</v>
      </c>
      <c r="RC672" s="93">
        <f t="shared" si="591"/>
        <v>0</v>
      </c>
      <c r="RD672" s="93">
        <f t="shared" si="205"/>
        <v>0</v>
      </c>
      <c r="RE672" s="93">
        <f t="shared" si="205"/>
        <v>0</v>
      </c>
      <c r="RF672" s="447"/>
      <c r="RG672" s="447"/>
      <c r="RH672" s="447"/>
      <c r="RI672" s="93">
        <f t="shared" si="592"/>
        <v>0</v>
      </c>
      <c r="RJ672" s="93">
        <f t="shared" si="593"/>
        <v>0</v>
      </c>
      <c r="RK672" s="93">
        <f t="shared" si="594"/>
        <v>0</v>
      </c>
      <c r="RL672" s="93">
        <f t="shared" si="595"/>
        <v>0</v>
      </c>
      <c r="RM672" s="93">
        <f t="shared" si="596"/>
        <v>0</v>
      </c>
      <c r="RN672" s="93">
        <f t="shared" si="597"/>
        <v>0</v>
      </c>
      <c r="RO672" s="93">
        <f t="shared" si="598"/>
        <v>126700.94</v>
      </c>
      <c r="RP672" s="93">
        <f t="shared" si="599"/>
        <v>131391.18</v>
      </c>
      <c r="RQ672" s="93">
        <f t="shared" si="600"/>
        <v>136301.57999999999</v>
      </c>
      <c r="RR672" s="93">
        <f t="shared" si="601"/>
        <v>26421.21</v>
      </c>
      <c r="RS672" s="93">
        <f t="shared" si="602"/>
        <v>26279.42</v>
      </c>
      <c r="RT672" s="93">
        <f t="shared" si="603"/>
        <v>27309.1</v>
      </c>
      <c r="RU672" s="93">
        <f t="shared" si="604"/>
        <v>0</v>
      </c>
      <c r="RV672" s="93">
        <f t="shared" si="206"/>
        <v>0</v>
      </c>
      <c r="RW672" s="93">
        <f t="shared" si="206"/>
        <v>0</v>
      </c>
      <c r="RX672" s="93">
        <f t="shared" si="605"/>
        <v>0</v>
      </c>
      <c r="RY672" s="93">
        <f t="shared" si="207"/>
        <v>0</v>
      </c>
      <c r="RZ672" s="93">
        <f t="shared" si="207"/>
        <v>0</v>
      </c>
      <c r="SA672" s="447"/>
      <c r="SB672" s="447"/>
      <c r="SC672" s="447"/>
      <c r="SD672" s="93">
        <f t="shared" si="606"/>
        <v>0</v>
      </c>
      <c r="SE672" s="93">
        <f t="shared" si="607"/>
        <v>0</v>
      </c>
      <c r="SF672" s="93">
        <f t="shared" si="608"/>
        <v>0</v>
      </c>
      <c r="SG672" s="93">
        <f t="shared" si="609"/>
        <v>0</v>
      </c>
      <c r="SH672" s="93">
        <f t="shared" si="610"/>
        <v>0</v>
      </c>
      <c r="SI672" s="93">
        <f t="shared" si="611"/>
        <v>0</v>
      </c>
      <c r="SJ672" s="93">
        <f t="shared" si="612"/>
        <v>130668.77</v>
      </c>
      <c r="SK672" s="93">
        <f t="shared" si="613"/>
        <v>136471.71</v>
      </c>
      <c r="SL672" s="93">
        <f t="shared" si="614"/>
        <v>142471.75</v>
      </c>
      <c r="SM672" s="93">
        <f t="shared" si="615"/>
        <v>44586.06</v>
      </c>
      <c r="SN672" s="93">
        <f t="shared" si="616"/>
        <v>44966.61</v>
      </c>
      <c r="SO672" s="93">
        <f t="shared" si="617"/>
        <v>46647.63</v>
      </c>
      <c r="SP672" s="93">
        <f t="shared" si="618"/>
        <v>0</v>
      </c>
      <c r="SQ672" s="93">
        <f t="shared" si="208"/>
        <v>0</v>
      </c>
      <c r="SR672" s="93">
        <f t="shared" si="208"/>
        <v>0</v>
      </c>
      <c r="SS672" s="93">
        <f t="shared" si="619"/>
        <v>0</v>
      </c>
      <c r="ST672" s="93">
        <f t="shared" si="209"/>
        <v>0</v>
      </c>
      <c r="SU672" s="93">
        <f t="shared" si="209"/>
        <v>0</v>
      </c>
      <c r="SV672" s="447"/>
      <c r="SW672" s="447"/>
      <c r="SX672" s="447"/>
      <c r="SY672" s="93">
        <f t="shared" si="620"/>
        <v>0</v>
      </c>
      <c r="SZ672" s="93">
        <f t="shared" si="621"/>
        <v>0</v>
      </c>
      <c r="TA672" s="93">
        <f t="shared" si="622"/>
        <v>0</v>
      </c>
      <c r="TB672" s="93">
        <f t="shared" si="623"/>
        <v>0</v>
      </c>
      <c r="TC672" s="93">
        <f t="shared" si="624"/>
        <v>0</v>
      </c>
      <c r="TD672" s="93">
        <f t="shared" si="625"/>
        <v>0</v>
      </c>
      <c r="TE672" s="93">
        <f t="shared" si="626"/>
        <v>125960.01</v>
      </c>
      <c r="TF672" s="93">
        <f t="shared" si="627"/>
        <v>130681.85</v>
      </c>
      <c r="TG672" s="93">
        <f t="shared" si="628"/>
        <v>135618.54</v>
      </c>
      <c r="TH672" s="93">
        <f t="shared" si="629"/>
        <v>38084.61</v>
      </c>
      <c r="TI672" s="93">
        <f t="shared" si="630"/>
        <v>39034.800000000003</v>
      </c>
      <c r="TJ672" s="93">
        <f t="shared" si="631"/>
        <v>40531.410000000003</v>
      </c>
      <c r="TK672" s="93">
        <f t="shared" si="632"/>
        <v>0</v>
      </c>
      <c r="TL672" s="93">
        <f t="shared" si="210"/>
        <v>0</v>
      </c>
      <c r="TM672" s="93">
        <f t="shared" si="210"/>
        <v>0</v>
      </c>
      <c r="TN672" s="93">
        <f t="shared" si="633"/>
        <v>0</v>
      </c>
      <c r="TO672" s="93">
        <f t="shared" si="211"/>
        <v>0</v>
      </c>
      <c r="TP672" s="93">
        <f t="shared" si="211"/>
        <v>0</v>
      </c>
      <c r="TQ672" s="447"/>
      <c r="TR672" s="447"/>
      <c r="TS672" s="447"/>
      <c r="TT672" s="93">
        <f t="shared" si="634"/>
        <v>0</v>
      </c>
      <c r="TU672" s="93">
        <f t="shared" si="635"/>
        <v>0</v>
      </c>
      <c r="TV672" s="93">
        <f t="shared" si="636"/>
        <v>0</v>
      </c>
      <c r="TW672" s="93">
        <f t="shared" si="637"/>
        <v>0</v>
      </c>
      <c r="TX672" s="93">
        <f t="shared" si="638"/>
        <v>0</v>
      </c>
      <c r="TY672" s="93">
        <f t="shared" si="639"/>
        <v>0</v>
      </c>
      <c r="TZ672" s="93">
        <f t="shared" si="640"/>
        <v>127408.06</v>
      </c>
      <c r="UA672" s="93">
        <f t="shared" si="641"/>
        <v>132914.26999999999</v>
      </c>
      <c r="UB672" s="93">
        <f t="shared" si="642"/>
        <v>138612.98000000001</v>
      </c>
      <c r="UC672" s="93">
        <f t="shared" si="643"/>
        <v>43898.46</v>
      </c>
      <c r="UD672" s="93">
        <f t="shared" si="644"/>
        <v>44018.54</v>
      </c>
      <c r="UE672" s="93">
        <f t="shared" si="645"/>
        <v>45568.42</v>
      </c>
      <c r="UF672" s="93">
        <f t="shared" si="646"/>
        <v>0</v>
      </c>
      <c r="UG672" s="93">
        <f t="shared" si="212"/>
        <v>0</v>
      </c>
      <c r="UH672" s="93">
        <f t="shared" si="212"/>
        <v>0</v>
      </c>
      <c r="UI672" s="93">
        <f t="shared" si="647"/>
        <v>0</v>
      </c>
      <c r="UJ672" s="93">
        <f t="shared" si="213"/>
        <v>0</v>
      </c>
      <c r="UK672" s="93">
        <f t="shared" si="213"/>
        <v>0</v>
      </c>
      <c r="UL672" s="447"/>
      <c r="UM672" s="447"/>
      <c r="UN672" s="447"/>
      <c r="UO672" s="93">
        <f t="shared" si="648"/>
        <v>0</v>
      </c>
      <c r="UP672" s="93">
        <f t="shared" si="649"/>
        <v>0</v>
      </c>
      <c r="UQ672" s="93">
        <f t="shared" si="650"/>
        <v>0</v>
      </c>
      <c r="UR672" s="93">
        <f t="shared" si="651"/>
        <v>0</v>
      </c>
      <c r="US672" s="93">
        <f t="shared" si="652"/>
        <v>0</v>
      </c>
      <c r="UT672" s="93">
        <f t="shared" si="653"/>
        <v>0</v>
      </c>
      <c r="UU672" s="93">
        <f t="shared" si="654"/>
        <v>116599.74</v>
      </c>
      <c r="UV672" s="93">
        <f t="shared" si="655"/>
        <v>121895.03</v>
      </c>
      <c r="UW672" s="93">
        <f t="shared" si="656"/>
        <v>127351.71</v>
      </c>
      <c r="UX672" s="93">
        <f t="shared" si="657"/>
        <v>37640.720000000001</v>
      </c>
      <c r="UY672" s="93">
        <f t="shared" si="658"/>
        <v>38576.230000000003</v>
      </c>
      <c r="UZ672" s="93">
        <f t="shared" si="659"/>
        <v>40012.49</v>
      </c>
      <c r="VA672" s="93">
        <f t="shared" si="660"/>
        <v>0</v>
      </c>
      <c r="VB672" s="93">
        <f t="shared" si="214"/>
        <v>0</v>
      </c>
      <c r="VC672" s="93">
        <f t="shared" si="214"/>
        <v>0</v>
      </c>
      <c r="VD672" s="93">
        <f t="shared" si="661"/>
        <v>0</v>
      </c>
      <c r="VE672" s="93">
        <f t="shared" si="215"/>
        <v>0</v>
      </c>
      <c r="VF672" s="93">
        <f t="shared" si="215"/>
        <v>0</v>
      </c>
      <c r="VG672" s="95"/>
      <c r="VH672" s="95"/>
      <c r="VI672" s="95"/>
      <c r="VJ672" s="93">
        <f t="shared" si="662"/>
        <v>0</v>
      </c>
      <c r="VK672" s="93">
        <f t="shared" si="663"/>
        <v>0</v>
      </c>
      <c r="VL672" s="93">
        <f t="shared" si="664"/>
        <v>0</v>
      </c>
      <c r="VM672" s="93">
        <f t="shared" si="665"/>
        <v>0</v>
      </c>
      <c r="VN672" s="93">
        <f t="shared" si="666"/>
        <v>0</v>
      </c>
      <c r="VO672" s="93">
        <f t="shared" si="667"/>
        <v>0</v>
      </c>
      <c r="VP672" s="93">
        <f t="shared" si="668"/>
        <v>0</v>
      </c>
      <c r="VQ672" s="93">
        <f t="shared" si="669"/>
        <v>0</v>
      </c>
      <c r="VR672" s="93">
        <f t="shared" si="670"/>
        <v>0</v>
      </c>
      <c r="VS672" s="93">
        <f t="shared" si="671"/>
        <v>0</v>
      </c>
      <c r="VT672" s="93">
        <f t="shared" si="672"/>
        <v>0</v>
      </c>
      <c r="VU672" s="93">
        <f t="shared" si="673"/>
        <v>0</v>
      </c>
      <c r="VV672" s="93">
        <f t="shared" si="674"/>
        <v>0</v>
      </c>
      <c r="VW672" s="93">
        <f t="shared" si="216"/>
        <v>0</v>
      </c>
      <c r="VX672" s="93">
        <f t="shared" si="216"/>
        <v>0</v>
      </c>
      <c r="VY672" s="93">
        <f t="shared" si="675"/>
        <v>0</v>
      </c>
      <c r="VZ672" s="93">
        <f t="shared" si="217"/>
        <v>0</v>
      </c>
      <c r="WA672" s="93">
        <f t="shared" si="217"/>
        <v>0</v>
      </c>
      <c r="WB672" s="447"/>
      <c r="WC672" s="447"/>
      <c r="WD672" s="447"/>
      <c r="WE672" s="93">
        <f t="shared" si="676"/>
        <v>0</v>
      </c>
      <c r="WF672" s="93">
        <f t="shared" si="677"/>
        <v>0</v>
      </c>
      <c r="WG672" s="93">
        <f t="shared" si="678"/>
        <v>0</v>
      </c>
      <c r="WH672" s="93">
        <f t="shared" si="679"/>
        <v>0</v>
      </c>
      <c r="WI672" s="93">
        <f t="shared" si="680"/>
        <v>0</v>
      </c>
      <c r="WJ672" s="93">
        <f t="shared" si="681"/>
        <v>0</v>
      </c>
      <c r="WK672" s="93">
        <f t="shared" si="682"/>
        <v>127718.82</v>
      </c>
      <c r="WL672" s="93">
        <f t="shared" si="683"/>
        <v>132790.01999999999</v>
      </c>
      <c r="WM672" s="93">
        <f t="shared" si="684"/>
        <v>138072.72</v>
      </c>
      <c r="WN672" s="93">
        <f t="shared" si="685"/>
        <v>31164.99</v>
      </c>
      <c r="WO672" s="93">
        <f t="shared" si="686"/>
        <v>30857.14</v>
      </c>
      <c r="WP672" s="93">
        <f t="shared" si="687"/>
        <v>32202.16</v>
      </c>
      <c r="WQ672" s="93">
        <f t="shared" si="688"/>
        <v>0</v>
      </c>
      <c r="WR672" s="93">
        <f t="shared" si="218"/>
        <v>0</v>
      </c>
      <c r="WS672" s="93">
        <f t="shared" si="218"/>
        <v>0</v>
      </c>
      <c r="WT672" s="93">
        <f t="shared" si="689"/>
        <v>0</v>
      </c>
      <c r="WU672" s="93">
        <f t="shared" si="219"/>
        <v>0</v>
      </c>
      <c r="WV672" s="93">
        <f t="shared" si="219"/>
        <v>0</v>
      </c>
      <c r="WW672" s="447"/>
      <c r="WX672" s="447"/>
      <c r="WY672" s="447"/>
      <c r="WZ672" s="93">
        <f t="shared" si="690"/>
        <v>0</v>
      </c>
      <c r="XA672" s="93">
        <f t="shared" si="691"/>
        <v>0</v>
      </c>
      <c r="XB672" s="93">
        <f t="shared" si="692"/>
        <v>0</v>
      </c>
      <c r="XC672" s="93">
        <f t="shared" si="693"/>
        <v>0</v>
      </c>
      <c r="XD672" s="93">
        <f t="shared" si="694"/>
        <v>0</v>
      </c>
      <c r="XE672" s="93">
        <f t="shared" si="695"/>
        <v>0</v>
      </c>
      <c r="XF672" s="93">
        <f t="shared" si="696"/>
        <v>123158.08</v>
      </c>
      <c r="XG672" s="93">
        <f t="shared" si="697"/>
        <v>127983.65</v>
      </c>
      <c r="XH672" s="93">
        <f t="shared" si="698"/>
        <v>133015.43</v>
      </c>
      <c r="XI672" s="93">
        <f t="shared" si="699"/>
        <v>31776.06</v>
      </c>
      <c r="XJ672" s="93">
        <f t="shared" si="700"/>
        <v>31760.720000000001</v>
      </c>
      <c r="XK672" s="93">
        <f t="shared" si="701"/>
        <v>33015.29</v>
      </c>
      <c r="XL672" s="93">
        <f t="shared" si="702"/>
        <v>0</v>
      </c>
      <c r="XM672" s="93">
        <f t="shared" si="220"/>
        <v>0</v>
      </c>
      <c r="XN672" s="93">
        <f t="shared" si="220"/>
        <v>0</v>
      </c>
      <c r="XO672" s="93">
        <f t="shared" si="703"/>
        <v>0</v>
      </c>
      <c r="XP672" s="93">
        <f t="shared" si="221"/>
        <v>0</v>
      </c>
      <c r="XQ672" s="93">
        <f t="shared" si="221"/>
        <v>0</v>
      </c>
      <c r="XR672" s="447"/>
      <c r="XS672" s="447"/>
      <c r="XT672" s="447"/>
      <c r="XU672" s="93">
        <f t="shared" si="704"/>
        <v>0</v>
      </c>
      <c r="XV672" s="93">
        <f t="shared" si="705"/>
        <v>0</v>
      </c>
      <c r="XW672" s="93">
        <f t="shared" si="706"/>
        <v>0</v>
      </c>
      <c r="XX672" s="93">
        <f t="shared" si="707"/>
        <v>0</v>
      </c>
      <c r="XY672" s="93">
        <f t="shared" si="708"/>
        <v>0</v>
      </c>
      <c r="XZ672" s="93">
        <f t="shared" si="709"/>
        <v>0</v>
      </c>
      <c r="YA672" s="93">
        <f t="shared" si="710"/>
        <v>123045.32</v>
      </c>
      <c r="YB672" s="93">
        <f t="shared" si="711"/>
        <v>127631.47</v>
      </c>
      <c r="YC672" s="93">
        <f t="shared" si="712"/>
        <v>132429.31</v>
      </c>
      <c r="YD672" s="93">
        <f t="shared" si="713"/>
        <v>30241.41</v>
      </c>
      <c r="YE672" s="93">
        <f t="shared" si="714"/>
        <v>30241.23</v>
      </c>
      <c r="YF672" s="93">
        <f t="shared" si="715"/>
        <v>31373.64</v>
      </c>
      <c r="YG672" s="93">
        <f t="shared" si="716"/>
        <v>0</v>
      </c>
      <c r="YH672" s="93">
        <f t="shared" si="222"/>
        <v>0</v>
      </c>
      <c r="YI672" s="93">
        <f t="shared" si="222"/>
        <v>0</v>
      </c>
      <c r="YJ672" s="93">
        <f t="shared" si="717"/>
        <v>0</v>
      </c>
      <c r="YK672" s="93">
        <f t="shared" si="223"/>
        <v>0</v>
      </c>
      <c r="YL672" s="93">
        <f t="shared" si="223"/>
        <v>0</v>
      </c>
      <c r="YM672" s="447"/>
      <c r="YN672" s="447"/>
      <c r="YO672" s="447"/>
      <c r="YP672" s="93">
        <f t="shared" si="718"/>
        <v>0</v>
      </c>
      <c r="YQ672" s="93">
        <f t="shared" si="719"/>
        <v>0</v>
      </c>
      <c r="YR672" s="93">
        <f t="shared" si="720"/>
        <v>0</v>
      </c>
      <c r="YS672" s="93">
        <f t="shared" si="721"/>
        <v>0</v>
      </c>
      <c r="YT672" s="93">
        <f t="shared" si="722"/>
        <v>0</v>
      </c>
      <c r="YU672" s="93">
        <f t="shared" si="723"/>
        <v>0</v>
      </c>
      <c r="YV672" s="93">
        <f t="shared" si="724"/>
        <v>126459.05</v>
      </c>
      <c r="YW672" s="93">
        <f t="shared" si="725"/>
        <v>130676.49</v>
      </c>
      <c r="YX672" s="93">
        <f t="shared" si="726"/>
        <v>135129.09</v>
      </c>
      <c r="YY672" s="93">
        <f t="shared" si="727"/>
        <v>32913.64</v>
      </c>
      <c r="YZ672" s="93">
        <f t="shared" si="728"/>
        <v>32530.560000000001</v>
      </c>
      <c r="ZA672" s="93">
        <f t="shared" si="729"/>
        <v>33781.79</v>
      </c>
      <c r="ZB672" s="93">
        <f t="shared" si="730"/>
        <v>0</v>
      </c>
      <c r="ZC672" s="93">
        <f t="shared" si="224"/>
        <v>0</v>
      </c>
      <c r="ZD672" s="93">
        <f t="shared" si="224"/>
        <v>0</v>
      </c>
      <c r="ZE672" s="93">
        <f t="shared" si="731"/>
        <v>0</v>
      </c>
      <c r="ZF672" s="93">
        <f t="shared" si="225"/>
        <v>0</v>
      </c>
      <c r="ZG672" s="93">
        <f t="shared" si="225"/>
        <v>0</v>
      </c>
      <c r="ZH672" s="447"/>
      <c r="ZI672" s="447"/>
      <c r="ZJ672" s="447"/>
      <c r="ZK672" s="93">
        <f t="shared" si="732"/>
        <v>0</v>
      </c>
      <c r="ZL672" s="93">
        <f t="shared" si="733"/>
        <v>0</v>
      </c>
      <c r="ZM672" s="93">
        <f t="shared" si="734"/>
        <v>0</v>
      </c>
      <c r="ZN672" s="93">
        <f t="shared" si="735"/>
        <v>0</v>
      </c>
      <c r="ZO672" s="93">
        <f t="shared" si="736"/>
        <v>0</v>
      </c>
      <c r="ZP672" s="93">
        <f t="shared" si="737"/>
        <v>0</v>
      </c>
      <c r="ZQ672" s="93">
        <f t="shared" si="738"/>
        <v>122473.45</v>
      </c>
      <c r="ZR672" s="93">
        <f t="shared" si="739"/>
        <v>127629.4</v>
      </c>
      <c r="ZS672" s="93">
        <f t="shared" si="740"/>
        <v>132977.57</v>
      </c>
      <c r="ZT672" s="93">
        <f t="shared" si="741"/>
        <v>40634.81</v>
      </c>
      <c r="ZU672" s="93">
        <f t="shared" si="742"/>
        <v>41362.32</v>
      </c>
      <c r="ZV672" s="93">
        <f t="shared" si="743"/>
        <v>42796.42</v>
      </c>
      <c r="ZW672" s="93">
        <f t="shared" si="744"/>
        <v>0</v>
      </c>
      <c r="ZX672" s="93">
        <f t="shared" si="226"/>
        <v>0</v>
      </c>
      <c r="ZY672" s="93">
        <f t="shared" si="226"/>
        <v>0</v>
      </c>
      <c r="ZZ672" s="93">
        <f t="shared" si="745"/>
        <v>0</v>
      </c>
      <c r="AAA672" s="93">
        <f t="shared" si="227"/>
        <v>0</v>
      </c>
      <c r="AAB672" s="93">
        <f t="shared" si="227"/>
        <v>0</v>
      </c>
      <c r="AAC672" s="447"/>
      <c r="AAD672" s="447"/>
      <c r="AAE672" s="447"/>
      <c r="AAF672" s="93">
        <f t="shared" si="746"/>
        <v>0</v>
      </c>
      <c r="AAG672" s="93">
        <f t="shared" si="747"/>
        <v>0</v>
      </c>
      <c r="AAH672" s="93">
        <f t="shared" si="748"/>
        <v>0</v>
      </c>
      <c r="AAI672" s="93">
        <f t="shared" si="749"/>
        <v>0</v>
      </c>
      <c r="AAJ672" s="93">
        <f t="shared" si="750"/>
        <v>0</v>
      </c>
      <c r="AAK672" s="93">
        <f t="shared" si="751"/>
        <v>0</v>
      </c>
      <c r="AAL672" s="93">
        <f t="shared" si="752"/>
        <v>122345.42</v>
      </c>
      <c r="AAM672" s="93">
        <f t="shared" si="753"/>
        <v>127513.07</v>
      </c>
      <c r="AAN672" s="93">
        <f t="shared" si="754"/>
        <v>132869.59</v>
      </c>
      <c r="AAO672" s="93">
        <f t="shared" si="755"/>
        <v>38264.31</v>
      </c>
      <c r="AAP672" s="93">
        <f t="shared" si="756"/>
        <v>37871.15</v>
      </c>
      <c r="AAQ672" s="93">
        <f t="shared" si="757"/>
        <v>39366.39</v>
      </c>
      <c r="AAR672" s="93">
        <f t="shared" si="758"/>
        <v>0</v>
      </c>
      <c r="AAS672" s="93">
        <f t="shared" si="228"/>
        <v>0</v>
      </c>
      <c r="AAT672" s="93">
        <f t="shared" si="228"/>
        <v>0</v>
      </c>
      <c r="AAU672" s="93">
        <f t="shared" si="759"/>
        <v>0</v>
      </c>
      <c r="AAV672" s="93">
        <f t="shared" si="229"/>
        <v>0</v>
      </c>
      <c r="AAW672" s="93">
        <f t="shared" si="229"/>
        <v>0</v>
      </c>
      <c r="AAX672" s="447"/>
      <c r="AAY672" s="447"/>
      <c r="AAZ672" s="447"/>
      <c r="ABA672" s="93">
        <f t="shared" si="760"/>
        <v>0</v>
      </c>
      <c r="ABB672" s="93">
        <f t="shared" si="761"/>
        <v>0</v>
      </c>
      <c r="ABC672" s="93">
        <f t="shared" si="762"/>
        <v>0</v>
      </c>
      <c r="ABD672" s="93">
        <f t="shared" si="763"/>
        <v>0</v>
      </c>
      <c r="ABE672" s="93">
        <f t="shared" si="764"/>
        <v>0</v>
      </c>
      <c r="ABF672" s="93">
        <f t="shared" si="765"/>
        <v>0</v>
      </c>
      <c r="ABG672" s="93">
        <f t="shared" si="766"/>
        <v>113333.62</v>
      </c>
      <c r="ABH672" s="93">
        <f t="shared" si="767"/>
        <v>117758.77</v>
      </c>
      <c r="ABI672" s="93">
        <f t="shared" si="768"/>
        <v>122373.56</v>
      </c>
      <c r="ABJ672" s="93">
        <f t="shared" si="769"/>
        <v>25953.97</v>
      </c>
      <c r="ABK672" s="93">
        <f t="shared" si="770"/>
        <v>25775.64</v>
      </c>
      <c r="ABL672" s="93">
        <f t="shared" si="771"/>
        <v>26733.46</v>
      </c>
      <c r="ABM672" s="93">
        <f t="shared" si="772"/>
        <v>0</v>
      </c>
      <c r="ABN672" s="93">
        <f t="shared" si="230"/>
        <v>0</v>
      </c>
      <c r="ABO672" s="93">
        <f t="shared" si="230"/>
        <v>0</v>
      </c>
      <c r="ABP672" s="93">
        <f t="shared" si="773"/>
        <v>0</v>
      </c>
      <c r="ABQ672" s="93">
        <f t="shared" si="231"/>
        <v>0</v>
      </c>
      <c r="ABR672" s="93">
        <f t="shared" si="231"/>
        <v>0</v>
      </c>
      <c r="ABS672" s="447"/>
      <c r="ABT672" s="447"/>
      <c r="ABU672" s="447"/>
      <c r="ABV672" s="93">
        <f t="shared" si="774"/>
        <v>0</v>
      </c>
      <c r="ABW672" s="93">
        <f t="shared" si="775"/>
        <v>0</v>
      </c>
      <c r="ABX672" s="93">
        <f t="shared" si="776"/>
        <v>0</v>
      </c>
      <c r="ABY672" s="93">
        <f t="shared" si="777"/>
        <v>0</v>
      </c>
      <c r="ABZ672" s="93">
        <f t="shared" si="778"/>
        <v>0</v>
      </c>
      <c r="ACA672" s="93">
        <f t="shared" si="779"/>
        <v>0</v>
      </c>
      <c r="ACB672" s="93">
        <f t="shared" si="780"/>
        <v>129993.93</v>
      </c>
      <c r="ACC672" s="93">
        <f t="shared" si="781"/>
        <v>133816.41</v>
      </c>
      <c r="ACD672" s="93">
        <f t="shared" si="782"/>
        <v>137900.39000000001</v>
      </c>
      <c r="ACE672" s="93">
        <f t="shared" si="783"/>
        <v>29061.86</v>
      </c>
      <c r="ACF672" s="93">
        <f t="shared" si="784"/>
        <v>29195.38</v>
      </c>
      <c r="ACG672" s="93">
        <f t="shared" si="785"/>
        <v>30263.79</v>
      </c>
      <c r="ACH672" s="93">
        <f t="shared" si="786"/>
        <v>0</v>
      </c>
      <c r="ACI672" s="93">
        <f t="shared" si="232"/>
        <v>0</v>
      </c>
      <c r="ACJ672" s="93">
        <f t="shared" si="232"/>
        <v>0</v>
      </c>
      <c r="ACK672" s="93">
        <f t="shared" si="787"/>
        <v>0</v>
      </c>
      <c r="ACL672" s="93">
        <f t="shared" si="233"/>
        <v>0</v>
      </c>
      <c r="ACM672" s="93">
        <f t="shared" si="233"/>
        <v>0</v>
      </c>
      <c r="ACN672" s="447"/>
      <c r="ACO672" s="447"/>
      <c r="ACP672" s="447"/>
      <c r="ACQ672" s="93">
        <f t="shared" si="788"/>
        <v>0</v>
      </c>
      <c r="ACR672" s="93">
        <f t="shared" si="789"/>
        <v>0</v>
      </c>
      <c r="ACS672" s="93">
        <f t="shared" si="790"/>
        <v>0</v>
      </c>
      <c r="ACT672" s="93">
        <f t="shared" si="791"/>
        <v>0</v>
      </c>
      <c r="ACU672" s="93">
        <f t="shared" si="792"/>
        <v>0</v>
      </c>
      <c r="ACV672" s="93">
        <f t="shared" si="793"/>
        <v>0</v>
      </c>
      <c r="ACW672" s="93">
        <f t="shared" si="794"/>
        <v>120767.41</v>
      </c>
      <c r="ACX672" s="93">
        <f t="shared" si="795"/>
        <v>125090.59</v>
      </c>
      <c r="ACY672" s="93">
        <f t="shared" si="796"/>
        <v>129629.26</v>
      </c>
      <c r="ACZ672" s="93">
        <f t="shared" si="797"/>
        <v>33509.29</v>
      </c>
      <c r="ADA672" s="93">
        <f t="shared" si="798"/>
        <v>33462.550000000003</v>
      </c>
      <c r="ADB672" s="93">
        <f t="shared" si="799"/>
        <v>34814.769999999997</v>
      </c>
      <c r="ADC672" s="93">
        <f t="shared" si="800"/>
        <v>0</v>
      </c>
      <c r="ADD672" s="93">
        <f t="shared" si="234"/>
        <v>0</v>
      </c>
      <c r="ADE672" s="93">
        <f t="shared" si="234"/>
        <v>0</v>
      </c>
      <c r="ADF672" s="93">
        <f t="shared" si="801"/>
        <v>0</v>
      </c>
      <c r="ADG672" s="93">
        <f t="shared" si="235"/>
        <v>0</v>
      </c>
      <c r="ADH672" s="93">
        <f t="shared" si="235"/>
        <v>0</v>
      </c>
      <c r="ADI672" s="447"/>
      <c r="ADJ672" s="447"/>
      <c r="ADK672" s="447"/>
      <c r="ADL672" s="93">
        <f t="shared" si="802"/>
        <v>0</v>
      </c>
      <c r="ADM672" s="93">
        <f t="shared" si="803"/>
        <v>0</v>
      </c>
      <c r="ADN672" s="93">
        <f t="shared" si="804"/>
        <v>0</v>
      </c>
      <c r="ADO672" s="93">
        <f t="shared" si="805"/>
        <v>0</v>
      </c>
      <c r="ADP672" s="93">
        <f t="shared" si="806"/>
        <v>0</v>
      </c>
      <c r="ADQ672" s="93">
        <f t="shared" si="807"/>
        <v>0</v>
      </c>
      <c r="ADR672" s="93">
        <f t="shared" si="808"/>
        <v>121370.99</v>
      </c>
      <c r="ADS672" s="93">
        <f t="shared" si="809"/>
        <v>126632.16</v>
      </c>
      <c r="ADT672" s="93">
        <f t="shared" si="810"/>
        <v>132076.35</v>
      </c>
      <c r="ADU672" s="93">
        <f t="shared" si="811"/>
        <v>30655.85</v>
      </c>
      <c r="ADV672" s="93">
        <f t="shared" si="812"/>
        <v>31172.58</v>
      </c>
      <c r="ADW672" s="93">
        <f t="shared" si="813"/>
        <v>32370.6</v>
      </c>
      <c r="ADX672" s="93">
        <f t="shared" si="814"/>
        <v>0</v>
      </c>
      <c r="ADY672" s="93">
        <f t="shared" si="236"/>
        <v>0</v>
      </c>
      <c r="ADZ672" s="93">
        <f t="shared" si="236"/>
        <v>0</v>
      </c>
      <c r="AEA672" s="93">
        <f t="shared" si="815"/>
        <v>0</v>
      </c>
      <c r="AEB672" s="93">
        <f t="shared" si="237"/>
        <v>0</v>
      </c>
      <c r="AEC672" s="93">
        <f t="shared" si="237"/>
        <v>0</v>
      </c>
      <c r="AED672" s="447"/>
      <c r="AEE672" s="447"/>
      <c r="AEF672" s="447"/>
      <c r="AEG672" s="93">
        <f t="shared" si="816"/>
        <v>0</v>
      </c>
      <c r="AEH672" s="93">
        <f t="shared" si="817"/>
        <v>0</v>
      </c>
      <c r="AEI672" s="93">
        <f t="shared" si="818"/>
        <v>0</v>
      </c>
      <c r="AEJ672" s="93">
        <f t="shared" si="819"/>
        <v>0</v>
      </c>
      <c r="AEK672" s="93">
        <f t="shared" si="820"/>
        <v>0</v>
      </c>
      <c r="AEL672" s="93">
        <f t="shared" si="821"/>
        <v>0</v>
      </c>
      <c r="AEM672" s="93">
        <f t="shared" si="822"/>
        <v>153050.26999999999</v>
      </c>
      <c r="AEN672" s="93">
        <f t="shared" si="823"/>
        <v>158338.60999999999</v>
      </c>
      <c r="AEO672" s="93">
        <f t="shared" si="824"/>
        <v>163907.16</v>
      </c>
      <c r="AEP672" s="93">
        <f t="shared" si="825"/>
        <v>31339.34</v>
      </c>
      <c r="AEQ672" s="93">
        <f t="shared" si="826"/>
        <v>30729.599999999999</v>
      </c>
      <c r="AER672" s="93">
        <f t="shared" si="827"/>
        <v>31876.65</v>
      </c>
      <c r="AES672" s="93">
        <f t="shared" si="828"/>
        <v>0</v>
      </c>
      <c r="AET672" s="93">
        <f t="shared" si="238"/>
        <v>0</v>
      </c>
      <c r="AEU672" s="93">
        <f t="shared" si="238"/>
        <v>0</v>
      </c>
      <c r="AEV672" s="93">
        <f t="shared" si="829"/>
        <v>0</v>
      </c>
      <c r="AEW672" s="93">
        <f t="shared" si="239"/>
        <v>0</v>
      </c>
      <c r="AEX672" s="93">
        <f t="shared" si="239"/>
        <v>0</v>
      </c>
      <c r="AEY672" s="447"/>
      <c r="AEZ672" s="447"/>
      <c r="AFA672" s="447"/>
      <c r="AFB672" s="93">
        <f t="shared" si="830"/>
        <v>0</v>
      </c>
      <c r="AFC672" s="93">
        <f t="shared" si="831"/>
        <v>0</v>
      </c>
      <c r="AFD672" s="93">
        <f t="shared" si="832"/>
        <v>0</v>
      </c>
      <c r="AFE672" s="93">
        <f t="shared" si="833"/>
        <v>0</v>
      </c>
      <c r="AFF672" s="93">
        <f t="shared" si="834"/>
        <v>0</v>
      </c>
      <c r="AFG672" s="93">
        <f t="shared" si="835"/>
        <v>0</v>
      </c>
      <c r="AFH672" s="93">
        <f t="shared" si="836"/>
        <v>131314.35</v>
      </c>
      <c r="AFI672" s="93">
        <f t="shared" si="837"/>
        <v>136806.1</v>
      </c>
      <c r="AFJ672" s="93">
        <f t="shared" si="838"/>
        <v>142509.07999999999</v>
      </c>
      <c r="AFK672" s="93">
        <f t="shared" si="839"/>
        <v>36365.480000000003</v>
      </c>
      <c r="AFL672" s="93">
        <f t="shared" si="840"/>
        <v>35774.39</v>
      </c>
      <c r="AFM672" s="93">
        <f t="shared" si="841"/>
        <v>37183.129999999997</v>
      </c>
      <c r="AFN672" s="93">
        <f t="shared" si="842"/>
        <v>0</v>
      </c>
      <c r="AFO672" s="93">
        <f t="shared" si="240"/>
        <v>0</v>
      </c>
      <c r="AFP672" s="93">
        <f t="shared" si="240"/>
        <v>0</v>
      </c>
      <c r="AFQ672" s="93">
        <f t="shared" si="843"/>
        <v>0</v>
      </c>
      <c r="AFR672" s="93">
        <f t="shared" si="241"/>
        <v>0</v>
      </c>
      <c r="AFS672" s="93">
        <f t="shared" si="241"/>
        <v>0</v>
      </c>
      <c r="AFT672" s="447"/>
      <c r="AFU672" s="447"/>
      <c r="AFV672" s="447"/>
      <c r="AFW672" s="93">
        <f t="shared" si="844"/>
        <v>0</v>
      </c>
      <c r="AFX672" s="93">
        <f t="shared" si="845"/>
        <v>0</v>
      </c>
      <c r="AFY672" s="93">
        <f t="shared" si="846"/>
        <v>0</v>
      </c>
      <c r="AFZ672" s="93">
        <f t="shared" si="847"/>
        <v>0</v>
      </c>
      <c r="AGA672" s="93">
        <f t="shared" si="848"/>
        <v>0</v>
      </c>
      <c r="AGB672" s="93">
        <f t="shared" si="849"/>
        <v>0</v>
      </c>
      <c r="AGC672" s="93">
        <f t="shared" si="850"/>
        <v>127020.42</v>
      </c>
      <c r="AGD672" s="93">
        <f t="shared" si="851"/>
        <v>131248.03</v>
      </c>
      <c r="AGE672" s="93">
        <f t="shared" si="852"/>
        <v>135712.95000000001</v>
      </c>
      <c r="AGF672" s="93">
        <f t="shared" si="853"/>
        <v>36186.089999999997</v>
      </c>
      <c r="AGG672" s="93">
        <f t="shared" si="854"/>
        <v>36074.400000000001</v>
      </c>
      <c r="AGH672" s="93">
        <f t="shared" si="855"/>
        <v>37559.93</v>
      </c>
      <c r="AGI672" s="93">
        <f t="shared" si="856"/>
        <v>0</v>
      </c>
      <c r="AGJ672" s="93">
        <f t="shared" si="242"/>
        <v>0</v>
      </c>
      <c r="AGK672" s="93">
        <f t="shared" si="242"/>
        <v>0</v>
      </c>
      <c r="AGL672" s="93">
        <f t="shared" si="857"/>
        <v>0</v>
      </c>
      <c r="AGM672" s="93">
        <f t="shared" si="243"/>
        <v>0</v>
      </c>
      <c r="AGN672" s="93">
        <f t="shared" si="243"/>
        <v>0</v>
      </c>
      <c r="AGO672" s="447"/>
      <c r="AGP672" s="447"/>
      <c r="AGQ672" s="447"/>
      <c r="AGR672" s="93">
        <f t="shared" si="858"/>
        <v>0</v>
      </c>
      <c r="AGS672" s="93">
        <f t="shared" si="859"/>
        <v>0</v>
      </c>
      <c r="AGT672" s="93">
        <f t="shared" si="860"/>
        <v>0</v>
      </c>
      <c r="AGU672" s="93">
        <f t="shared" si="861"/>
        <v>0</v>
      </c>
      <c r="AGV672" s="93">
        <f t="shared" si="862"/>
        <v>0</v>
      </c>
      <c r="AGW672" s="93">
        <f t="shared" si="863"/>
        <v>0</v>
      </c>
      <c r="AGX672" s="93">
        <f t="shared" si="864"/>
        <v>130448.9</v>
      </c>
      <c r="AGY672" s="93">
        <f t="shared" si="865"/>
        <v>135515.46</v>
      </c>
      <c r="AGZ672" s="93">
        <f t="shared" si="866"/>
        <v>140808.10999999999</v>
      </c>
      <c r="AHA672" s="93">
        <f t="shared" si="867"/>
        <v>58004.800000000003</v>
      </c>
      <c r="AHB672" s="93">
        <f t="shared" si="868"/>
        <v>57388.9</v>
      </c>
      <c r="AHC672" s="93">
        <f t="shared" si="869"/>
        <v>59688.24</v>
      </c>
      <c r="AHD672" s="93">
        <f t="shared" si="870"/>
        <v>0</v>
      </c>
      <c r="AHE672" s="93">
        <f t="shared" si="244"/>
        <v>0</v>
      </c>
      <c r="AHF672" s="93">
        <f t="shared" si="244"/>
        <v>0</v>
      </c>
      <c r="AHG672" s="93">
        <f t="shared" si="871"/>
        <v>0</v>
      </c>
      <c r="AHH672" s="93">
        <f t="shared" si="245"/>
        <v>0</v>
      </c>
      <c r="AHI672" s="93">
        <f t="shared" si="245"/>
        <v>0</v>
      </c>
      <c r="AHJ672" s="447"/>
      <c r="AHK672" s="447"/>
      <c r="AHL672" s="447"/>
      <c r="AHM672" s="93">
        <f t="shared" si="872"/>
        <v>0</v>
      </c>
      <c r="AHN672" s="93">
        <f t="shared" si="873"/>
        <v>0</v>
      </c>
      <c r="AHO672" s="93">
        <f t="shared" si="874"/>
        <v>0</v>
      </c>
      <c r="AHP672" s="93">
        <f t="shared" si="875"/>
        <v>0</v>
      </c>
      <c r="AHQ672" s="93">
        <f t="shared" si="876"/>
        <v>0</v>
      </c>
      <c r="AHR672" s="93">
        <f t="shared" si="877"/>
        <v>0</v>
      </c>
      <c r="AHS672" s="93">
        <f t="shared" si="878"/>
        <v>126428.47</v>
      </c>
      <c r="AHT672" s="93">
        <f t="shared" si="879"/>
        <v>131758.09</v>
      </c>
      <c r="AHU672" s="93">
        <f t="shared" si="880"/>
        <v>137283.99</v>
      </c>
      <c r="AHV672" s="93">
        <f t="shared" si="881"/>
        <v>34555.370000000003</v>
      </c>
      <c r="AHW672" s="93">
        <f t="shared" si="882"/>
        <v>35054.559999999998</v>
      </c>
      <c r="AHX672" s="93">
        <f t="shared" si="883"/>
        <v>36415.870000000003</v>
      </c>
      <c r="AHY672" s="93">
        <f t="shared" si="884"/>
        <v>0</v>
      </c>
      <c r="AHZ672" s="93">
        <f t="shared" si="246"/>
        <v>0</v>
      </c>
      <c r="AIA672" s="93">
        <f t="shared" si="246"/>
        <v>0</v>
      </c>
      <c r="AIB672" s="93">
        <f t="shared" si="885"/>
        <v>0</v>
      </c>
      <c r="AIC672" s="93">
        <f t="shared" si="247"/>
        <v>0</v>
      </c>
      <c r="AID672" s="93">
        <f t="shared" si="247"/>
        <v>0</v>
      </c>
      <c r="AIE672" s="95"/>
      <c r="AIF672" s="95"/>
      <c r="AIG672" s="95"/>
      <c r="AIH672" s="93">
        <f t="shared" si="886"/>
        <v>0</v>
      </c>
      <c r="AII672" s="93">
        <f t="shared" si="887"/>
        <v>0</v>
      </c>
      <c r="AIJ672" s="93">
        <f t="shared" si="888"/>
        <v>0</v>
      </c>
      <c r="AIK672" s="93">
        <f t="shared" si="889"/>
        <v>0</v>
      </c>
      <c r="AIL672" s="93">
        <f t="shared" si="890"/>
        <v>0</v>
      </c>
      <c r="AIM672" s="93">
        <f t="shared" si="891"/>
        <v>0</v>
      </c>
      <c r="AIN672" s="93">
        <f t="shared" si="892"/>
        <v>0</v>
      </c>
      <c r="AIO672" s="93">
        <f t="shared" si="893"/>
        <v>0</v>
      </c>
      <c r="AIP672" s="93">
        <f t="shared" si="894"/>
        <v>0</v>
      </c>
      <c r="AIQ672" s="93">
        <f t="shared" si="895"/>
        <v>0</v>
      </c>
      <c r="AIR672" s="93">
        <f t="shared" si="896"/>
        <v>0</v>
      </c>
      <c r="AIS672" s="93">
        <f t="shared" si="897"/>
        <v>0</v>
      </c>
      <c r="AIT672" s="93">
        <f t="shared" si="898"/>
        <v>0</v>
      </c>
      <c r="AIU672" s="93">
        <f t="shared" si="248"/>
        <v>0</v>
      </c>
      <c r="AIV672" s="93">
        <f t="shared" si="248"/>
        <v>0</v>
      </c>
      <c r="AIW672" s="93">
        <f t="shared" si="899"/>
        <v>0</v>
      </c>
      <c r="AIX672" s="93">
        <f t="shared" si="249"/>
        <v>0</v>
      </c>
      <c r="AIY672" s="93">
        <f t="shared" si="249"/>
        <v>0</v>
      </c>
      <c r="AIZ672" s="447"/>
      <c r="AJA672" s="447"/>
      <c r="AJB672" s="447"/>
      <c r="AJC672" s="93">
        <f t="shared" si="900"/>
        <v>0</v>
      </c>
      <c r="AJD672" s="93">
        <f t="shared" si="901"/>
        <v>0</v>
      </c>
      <c r="AJE672" s="93">
        <f t="shared" si="902"/>
        <v>0</v>
      </c>
      <c r="AJF672" s="93">
        <f t="shared" si="903"/>
        <v>0</v>
      </c>
      <c r="AJG672" s="93">
        <f t="shared" si="904"/>
        <v>0</v>
      </c>
      <c r="AJH672" s="93">
        <f t="shared" si="905"/>
        <v>0</v>
      </c>
      <c r="AJI672" s="93">
        <f t="shared" si="906"/>
        <v>125897.60000000001</v>
      </c>
      <c r="AJJ672" s="93">
        <f t="shared" si="907"/>
        <v>130012.6</v>
      </c>
      <c r="AJK672" s="93">
        <f t="shared" si="908"/>
        <v>134363.54</v>
      </c>
      <c r="AJL672" s="93">
        <f t="shared" si="909"/>
        <v>33179.620000000003</v>
      </c>
      <c r="AJM672" s="93">
        <f t="shared" si="910"/>
        <v>33202.71</v>
      </c>
      <c r="AJN672" s="93">
        <f t="shared" si="911"/>
        <v>34571.07</v>
      </c>
      <c r="AJO672" s="93">
        <f t="shared" si="912"/>
        <v>0</v>
      </c>
      <c r="AJP672" s="93">
        <f t="shared" si="250"/>
        <v>0</v>
      </c>
      <c r="AJQ672" s="93">
        <f t="shared" si="250"/>
        <v>0</v>
      </c>
      <c r="AJR672" s="93">
        <f t="shared" si="913"/>
        <v>0</v>
      </c>
      <c r="AJS672" s="93">
        <f t="shared" si="251"/>
        <v>0</v>
      </c>
      <c r="AJT672" s="93">
        <f t="shared" si="251"/>
        <v>0</v>
      </c>
      <c r="AJU672" s="447"/>
      <c r="AJV672" s="447"/>
      <c r="AJW672" s="447"/>
      <c r="AJX672" s="93">
        <f t="shared" si="914"/>
        <v>0</v>
      </c>
      <c r="AJY672" s="93">
        <f t="shared" si="915"/>
        <v>0</v>
      </c>
      <c r="AJZ672" s="93">
        <f t="shared" si="916"/>
        <v>0</v>
      </c>
      <c r="AKA672" s="93">
        <f t="shared" si="917"/>
        <v>0</v>
      </c>
      <c r="AKB672" s="93">
        <f t="shared" si="918"/>
        <v>0</v>
      </c>
      <c r="AKC672" s="93">
        <f t="shared" si="919"/>
        <v>0</v>
      </c>
      <c r="AKD672" s="93">
        <f t="shared" si="920"/>
        <v>127754.03</v>
      </c>
      <c r="AKE672" s="93">
        <f t="shared" si="921"/>
        <v>132717.28</v>
      </c>
      <c r="AKF672" s="93">
        <f t="shared" si="922"/>
        <v>137896.65</v>
      </c>
      <c r="AKG672" s="93">
        <f t="shared" si="923"/>
        <v>33645.4</v>
      </c>
      <c r="AKH672" s="93">
        <f t="shared" si="924"/>
        <v>33181.53</v>
      </c>
      <c r="AKI672" s="93">
        <f t="shared" si="925"/>
        <v>34579.53</v>
      </c>
      <c r="AKJ672" s="93">
        <f t="shared" si="926"/>
        <v>0</v>
      </c>
      <c r="AKK672" s="93">
        <f t="shared" si="252"/>
        <v>0</v>
      </c>
      <c r="AKL672" s="93">
        <f t="shared" si="252"/>
        <v>0</v>
      </c>
      <c r="AKM672" s="93">
        <f t="shared" si="927"/>
        <v>0</v>
      </c>
      <c r="AKN672" s="93">
        <f t="shared" si="253"/>
        <v>0</v>
      </c>
      <c r="AKO672" s="93">
        <f t="shared" si="253"/>
        <v>0</v>
      </c>
      <c r="AKP672" s="447"/>
      <c r="AKQ672" s="447"/>
      <c r="AKR672" s="447"/>
      <c r="AKS672" s="93">
        <f t="shared" si="928"/>
        <v>0</v>
      </c>
      <c r="AKT672" s="93">
        <f t="shared" si="929"/>
        <v>0</v>
      </c>
      <c r="AKU672" s="93">
        <f t="shared" si="930"/>
        <v>0</v>
      </c>
      <c r="AKV672" s="93">
        <f t="shared" si="931"/>
        <v>0</v>
      </c>
      <c r="AKW672" s="93">
        <f t="shared" si="932"/>
        <v>0</v>
      </c>
      <c r="AKX672" s="93">
        <f t="shared" si="933"/>
        <v>0</v>
      </c>
      <c r="AKY672" s="93">
        <f t="shared" si="934"/>
        <v>126979.07</v>
      </c>
      <c r="AKZ672" s="93">
        <f t="shared" si="935"/>
        <v>131675.94</v>
      </c>
      <c r="ALA672" s="93">
        <f t="shared" si="936"/>
        <v>136590.56</v>
      </c>
      <c r="ALB672" s="93">
        <f t="shared" si="937"/>
        <v>35029.54</v>
      </c>
      <c r="ALC672" s="93">
        <f t="shared" si="938"/>
        <v>35072.31</v>
      </c>
      <c r="ALD672" s="93">
        <f t="shared" si="939"/>
        <v>36471.69</v>
      </c>
      <c r="ALE672" s="93">
        <f t="shared" si="940"/>
        <v>0</v>
      </c>
      <c r="ALF672" s="93">
        <f t="shared" si="254"/>
        <v>0</v>
      </c>
      <c r="ALG672" s="93">
        <f t="shared" si="254"/>
        <v>0</v>
      </c>
      <c r="ALH672" s="93">
        <f t="shared" si="941"/>
        <v>0</v>
      </c>
      <c r="ALI672" s="93">
        <f t="shared" si="255"/>
        <v>0</v>
      </c>
      <c r="ALJ672" s="93">
        <f t="shared" si="255"/>
        <v>0</v>
      </c>
      <c r="ALK672" s="447"/>
      <c r="ALL672" s="447"/>
      <c r="ALM672" s="447"/>
      <c r="ALN672" s="93">
        <f t="shared" si="942"/>
        <v>0</v>
      </c>
      <c r="ALO672" s="93">
        <f t="shared" si="943"/>
        <v>0</v>
      </c>
      <c r="ALP672" s="93">
        <f t="shared" si="944"/>
        <v>0</v>
      </c>
      <c r="ALQ672" s="93">
        <f t="shared" si="945"/>
        <v>0</v>
      </c>
      <c r="ALR672" s="93">
        <f t="shared" si="946"/>
        <v>0</v>
      </c>
      <c r="ALS672" s="93">
        <f t="shared" si="947"/>
        <v>0</v>
      </c>
      <c r="ALT672" s="93">
        <f t="shared" si="948"/>
        <v>129949.11</v>
      </c>
      <c r="ALU672" s="93">
        <f t="shared" si="949"/>
        <v>136120.57999999999</v>
      </c>
      <c r="ALV672" s="93">
        <f t="shared" si="950"/>
        <v>142469.73000000001</v>
      </c>
      <c r="ALW672" s="93">
        <f t="shared" si="951"/>
        <v>43383.11</v>
      </c>
      <c r="ALX672" s="93">
        <f t="shared" si="952"/>
        <v>43827.3</v>
      </c>
      <c r="ALY672" s="93">
        <f t="shared" si="953"/>
        <v>45469.02</v>
      </c>
      <c r="ALZ672" s="93">
        <f t="shared" si="954"/>
        <v>0</v>
      </c>
      <c r="AMA672" s="93">
        <f t="shared" si="256"/>
        <v>0</v>
      </c>
      <c r="AMB672" s="93">
        <f t="shared" si="256"/>
        <v>0</v>
      </c>
      <c r="AMC672" s="93">
        <f t="shared" si="955"/>
        <v>0</v>
      </c>
      <c r="AMD672" s="93">
        <f t="shared" si="257"/>
        <v>0</v>
      </c>
      <c r="AME672" s="93">
        <f t="shared" si="257"/>
        <v>0</v>
      </c>
      <c r="AMF672" s="447"/>
      <c r="AMG672" s="447"/>
      <c r="AMH672" s="447"/>
      <c r="AMI672" s="93">
        <f t="shared" si="956"/>
        <v>0</v>
      </c>
      <c r="AMJ672" s="93">
        <f t="shared" si="957"/>
        <v>0</v>
      </c>
      <c r="AMK672" s="93">
        <f t="shared" si="958"/>
        <v>0</v>
      </c>
      <c r="AML672" s="93">
        <f t="shared" si="959"/>
        <v>0</v>
      </c>
      <c r="AMM672" s="93">
        <f t="shared" si="960"/>
        <v>0</v>
      </c>
      <c r="AMN672" s="93">
        <f t="shared" si="961"/>
        <v>0</v>
      </c>
      <c r="AMO672" s="93">
        <f t="shared" si="962"/>
        <v>121135.45</v>
      </c>
      <c r="AMP672" s="93">
        <f t="shared" si="963"/>
        <v>126331.97</v>
      </c>
      <c r="AMQ672" s="93">
        <f t="shared" si="964"/>
        <v>131715.14000000001</v>
      </c>
      <c r="AMR672" s="93">
        <f t="shared" si="965"/>
        <v>31259.49</v>
      </c>
      <c r="AMS672" s="93">
        <f t="shared" si="966"/>
        <v>32130.23</v>
      </c>
      <c r="AMT672" s="93">
        <f t="shared" si="967"/>
        <v>33342.21</v>
      </c>
      <c r="AMU672" s="93">
        <f t="shared" si="968"/>
        <v>0</v>
      </c>
      <c r="AMV672" s="93">
        <f t="shared" si="258"/>
        <v>0</v>
      </c>
      <c r="AMW672" s="93">
        <f t="shared" si="258"/>
        <v>0</v>
      </c>
      <c r="AMX672" s="93">
        <f t="shared" si="969"/>
        <v>0</v>
      </c>
      <c r="AMY672" s="93">
        <f t="shared" si="259"/>
        <v>0</v>
      </c>
      <c r="AMZ672" s="93">
        <f t="shared" si="259"/>
        <v>0</v>
      </c>
      <c r="ANA672" s="447"/>
      <c r="ANB672" s="447"/>
      <c r="ANC672" s="447"/>
      <c r="AND672" s="93">
        <f t="shared" si="970"/>
        <v>0</v>
      </c>
      <c r="ANE672" s="93">
        <f t="shared" si="971"/>
        <v>0</v>
      </c>
      <c r="ANF672" s="93">
        <f t="shared" si="972"/>
        <v>0</v>
      </c>
      <c r="ANG672" s="93">
        <f t="shared" si="973"/>
        <v>0</v>
      </c>
      <c r="ANH672" s="93">
        <f t="shared" si="974"/>
        <v>0</v>
      </c>
      <c r="ANI672" s="93">
        <f t="shared" si="975"/>
        <v>0</v>
      </c>
      <c r="ANJ672" s="93">
        <f t="shared" si="976"/>
        <v>126067.36</v>
      </c>
      <c r="ANK672" s="93">
        <f t="shared" si="977"/>
        <v>131030.9</v>
      </c>
      <c r="ANL672" s="93">
        <f t="shared" si="978"/>
        <v>136202.74</v>
      </c>
      <c r="ANM672" s="93">
        <f t="shared" si="979"/>
        <v>48755.76</v>
      </c>
      <c r="ANN672" s="93">
        <f t="shared" si="980"/>
        <v>48658.22</v>
      </c>
      <c r="ANO672" s="93">
        <f t="shared" si="981"/>
        <v>50756.04</v>
      </c>
      <c r="ANP672" s="93">
        <f t="shared" si="982"/>
        <v>0</v>
      </c>
      <c r="ANQ672" s="93">
        <f t="shared" si="260"/>
        <v>0</v>
      </c>
      <c r="ANR672" s="93">
        <f t="shared" si="260"/>
        <v>0</v>
      </c>
      <c r="ANS672" s="93">
        <f t="shared" si="983"/>
        <v>0</v>
      </c>
      <c r="ANT672" s="93">
        <f t="shared" si="261"/>
        <v>0</v>
      </c>
      <c r="ANU672" s="93">
        <f t="shared" si="261"/>
        <v>0</v>
      </c>
      <c r="ANV672" s="447"/>
      <c r="ANW672" s="447"/>
      <c r="ANX672" s="447"/>
      <c r="ANY672" s="93">
        <f t="shared" si="984"/>
        <v>0</v>
      </c>
      <c r="ANZ672" s="93">
        <f t="shared" si="985"/>
        <v>0</v>
      </c>
      <c r="AOA672" s="93">
        <f t="shared" si="986"/>
        <v>0</v>
      </c>
      <c r="AOB672" s="93">
        <f t="shared" si="987"/>
        <v>0</v>
      </c>
      <c r="AOC672" s="93">
        <f t="shared" si="988"/>
        <v>0</v>
      </c>
      <c r="AOD672" s="93">
        <f t="shared" si="989"/>
        <v>0</v>
      </c>
      <c r="AOE672" s="93">
        <f t="shared" si="990"/>
        <v>123296.25</v>
      </c>
      <c r="AOF672" s="93">
        <f t="shared" si="991"/>
        <v>128756.66</v>
      </c>
      <c r="AOG672" s="93">
        <f t="shared" si="992"/>
        <v>134400.75</v>
      </c>
      <c r="AOH672" s="93">
        <f t="shared" si="993"/>
        <v>32644.28</v>
      </c>
      <c r="AOI672" s="93">
        <f t="shared" si="994"/>
        <v>32800.550000000003</v>
      </c>
      <c r="AOJ672" s="93">
        <f t="shared" si="995"/>
        <v>34056.1</v>
      </c>
      <c r="AOK672" s="93">
        <f t="shared" si="996"/>
        <v>0</v>
      </c>
      <c r="AOL672" s="93">
        <f t="shared" si="262"/>
        <v>0</v>
      </c>
      <c r="AOM672" s="93">
        <f t="shared" si="262"/>
        <v>0</v>
      </c>
      <c r="AON672" s="93">
        <f t="shared" si="997"/>
        <v>0</v>
      </c>
      <c r="AOO672" s="93">
        <f t="shared" si="263"/>
        <v>0</v>
      </c>
      <c r="AOP672" s="93">
        <f t="shared" si="263"/>
        <v>0</v>
      </c>
      <c r="AOQ672" s="447"/>
      <c r="AOR672" s="447"/>
      <c r="AOS672" s="447"/>
      <c r="AOT672" s="93">
        <f t="shared" si="998"/>
        <v>0</v>
      </c>
      <c r="AOU672" s="93">
        <f t="shared" si="999"/>
        <v>0</v>
      </c>
      <c r="AOV672" s="93">
        <f t="shared" si="1000"/>
        <v>0</v>
      </c>
      <c r="AOW672" s="93">
        <f t="shared" si="1001"/>
        <v>0</v>
      </c>
      <c r="AOX672" s="93">
        <f t="shared" si="1002"/>
        <v>0</v>
      </c>
      <c r="AOY672" s="93">
        <f t="shared" si="1003"/>
        <v>0</v>
      </c>
      <c r="AOZ672" s="93">
        <f t="shared" si="1004"/>
        <v>126252.32</v>
      </c>
      <c r="APA672" s="93">
        <f t="shared" si="1005"/>
        <v>131919.93</v>
      </c>
      <c r="APB672" s="93">
        <f t="shared" si="1006"/>
        <v>137772.82999999999</v>
      </c>
      <c r="APC672" s="93">
        <f t="shared" si="1007"/>
        <v>43465.68</v>
      </c>
      <c r="APD672" s="93">
        <f t="shared" si="1008"/>
        <v>43082.74</v>
      </c>
      <c r="APE672" s="93">
        <f t="shared" si="1009"/>
        <v>44663.38</v>
      </c>
      <c r="APF672" s="93">
        <f t="shared" si="1010"/>
        <v>0</v>
      </c>
      <c r="APG672" s="93">
        <f t="shared" si="264"/>
        <v>0</v>
      </c>
      <c r="APH672" s="93">
        <f t="shared" si="264"/>
        <v>0</v>
      </c>
      <c r="API672" s="93">
        <f t="shared" si="1011"/>
        <v>0</v>
      </c>
      <c r="APJ672" s="93">
        <f t="shared" si="265"/>
        <v>0</v>
      </c>
      <c r="APK672" s="93">
        <f t="shared" si="265"/>
        <v>0</v>
      </c>
      <c r="APL672" s="447"/>
      <c r="APM672" s="447"/>
      <c r="APN672" s="447"/>
      <c r="APO672" s="93">
        <f t="shared" si="1012"/>
        <v>0</v>
      </c>
      <c r="APP672" s="93">
        <f t="shared" si="1013"/>
        <v>0</v>
      </c>
      <c r="APQ672" s="93">
        <f t="shared" si="1014"/>
        <v>0</v>
      </c>
      <c r="APR672" s="93">
        <f t="shared" si="1015"/>
        <v>0</v>
      </c>
      <c r="APS672" s="93">
        <f t="shared" si="1016"/>
        <v>0</v>
      </c>
      <c r="APT672" s="93">
        <f t="shared" si="1017"/>
        <v>0</v>
      </c>
      <c r="APU672" s="93">
        <f t="shared" si="1018"/>
        <v>129697.31</v>
      </c>
      <c r="APV672" s="93">
        <f t="shared" si="1019"/>
        <v>135091.35</v>
      </c>
      <c r="APW672" s="93">
        <f t="shared" si="1020"/>
        <v>140692.82</v>
      </c>
      <c r="APX672" s="93">
        <f t="shared" si="1021"/>
        <v>41201.81</v>
      </c>
      <c r="APY672" s="93">
        <f t="shared" si="1022"/>
        <v>40012.9</v>
      </c>
      <c r="APZ672" s="93">
        <f t="shared" si="1023"/>
        <v>41570.44</v>
      </c>
      <c r="AQA672" s="93">
        <f t="shared" si="1024"/>
        <v>0</v>
      </c>
      <c r="AQB672" s="93">
        <f t="shared" si="266"/>
        <v>0</v>
      </c>
      <c r="AQC672" s="93">
        <f t="shared" si="266"/>
        <v>0</v>
      </c>
      <c r="AQD672" s="93">
        <f t="shared" si="1025"/>
        <v>0</v>
      </c>
      <c r="AQE672" s="93">
        <f t="shared" si="267"/>
        <v>0</v>
      </c>
      <c r="AQF672" s="93">
        <f t="shared" si="267"/>
        <v>0</v>
      </c>
      <c r="AQG672" s="447"/>
      <c r="AQH672" s="447"/>
      <c r="AQI672" s="447"/>
      <c r="AQJ672" s="93">
        <f t="shared" si="1026"/>
        <v>0</v>
      </c>
      <c r="AQK672" s="93">
        <f t="shared" si="1027"/>
        <v>0</v>
      </c>
      <c r="AQL672" s="93">
        <f t="shared" si="1028"/>
        <v>0</v>
      </c>
      <c r="AQM672" s="93">
        <f t="shared" si="1029"/>
        <v>0</v>
      </c>
      <c r="AQN672" s="93">
        <f t="shared" si="1030"/>
        <v>0</v>
      </c>
      <c r="AQO672" s="93">
        <f t="shared" si="1031"/>
        <v>0</v>
      </c>
      <c r="AQP672" s="93">
        <f t="shared" si="1032"/>
        <v>120057.92</v>
      </c>
      <c r="AQQ672" s="93">
        <f t="shared" si="1033"/>
        <v>125201.46</v>
      </c>
      <c r="AQR672" s="93">
        <f t="shared" si="1034"/>
        <v>130530.39</v>
      </c>
      <c r="AQS672" s="93">
        <f t="shared" si="1035"/>
        <v>30141.93</v>
      </c>
      <c r="AQT672" s="93">
        <f t="shared" si="1036"/>
        <v>30775.08</v>
      </c>
      <c r="AQU672" s="93">
        <f t="shared" si="1037"/>
        <v>31976.880000000001</v>
      </c>
      <c r="AQV672" s="93">
        <f t="shared" si="1038"/>
        <v>0</v>
      </c>
      <c r="AQW672" s="93">
        <f t="shared" si="268"/>
        <v>0</v>
      </c>
      <c r="AQX672" s="93">
        <f t="shared" si="268"/>
        <v>0</v>
      </c>
      <c r="AQY672" s="93">
        <f t="shared" si="1039"/>
        <v>0</v>
      </c>
      <c r="AQZ672" s="93">
        <f t="shared" si="269"/>
        <v>0</v>
      </c>
      <c r="ARA672" s="93">
        <f t="shared" si="269"/>
        <v>0</v>
      </c>
      <c r="ARB672" s="447"/>
      <c r="ARC672" s="447"/>
      <c r="ARD672" s="447"/>
      <c r="ARE672" s="93">
        <f t="shared" si="1040"/>
        <v>0</v>
      </c>
      <c r="ARF672" s="93">
        <f t="shared" si="1041"/>
        <v>0</v>
      </c>
      <c r="ARG672" s="93">
        <f t="shared" si="1042"/>
        <v>0</v>
      </c>
      <c r="ARH672" s="93">
        <f t="shared" si="1043"/>
        <v>0</v>
      </c>
      <c r="ARI672" s="93">
        <f t="shared" si="1044"/>
        <v>0</v>
      </c>
      <c r="ARJ672" s="93">
        <f t="shared" si="1045"/>
        <v>0</v>
      </c>
      <c r="ARK672" s="93">
        <f t="shared" si="1046"/>
        <v>122809.99</v>
      </c>
      <c r="ARL672" s="93">
        <f t="shared" si="1047"/>
        <v>126644.48</v>
      </c>
      <c r="ARM672" s="93">
        <f t="shared" si="1048"/>
        <v>130715.6</v>
      </c>
      <c r="ARN672" s="93">
        <f t="shared" si="1049"/>
        <v>28885.38</v>
      </c>
      <c r="ARO672" s="93">
        <f t="shared" si="1050"/>
        <v>29083.91</v>
      </c>
      <c r="ARP672" s="93">
        <f t="shared" si="1051"/>
        <v>30197.71</v>
      </c>
      <c r="ARQ672" s="93">
        <f t="shared" si="1052"/>
        <v>0</v>
      </c>
      <c r="ARR672" s="93">
        <f t="shared" si="270"/>
        <v>0</v>
      </c>
      <c r="ARS672" s="93">
        <f t="shared" si="270"/>
        <v>0</v>
      </c>
      <c r="ART672" s="93">
        <f t="shared" si="1053"/>
        <v>0</v>
      </c>
      <c r="ARU672" s="93">
        <f t="shared" si="271"/>
        <v>0</v>
      </c>
      <c r="ARV672" s="93">
        <f t="shared" si="271"/>
        <v>0</v>
      </c>
      <c r="ARW672" s="447"/>
      <c r="ARX672" s="447"/>
      <c r="ARY672" s="447"/>
      <c r="ARZ672" s="93">
        <f t="shared" si="1054"/>
        <v>0</v>
      </c>
      <c r="ASA672" s="93">
        <f t="shared" si="1055"/>
        <v>0</v>
      </c>
      <c r="ASB672" s="93">
        <f t="shared" si="1056"/>
        <v>0</v>
      </c>
      <c r="ASC672" s="93">
        <f t="shared" si="1057"/>
        <v>0</v>
      </c>
      <c r="ASD672" s="93">
        <f t="shared" si="1058"/>
        <v>0</v>
      </c>
      <c r="ASE672" s="93">
        <f t="shared" si="1059"/>
        <v>0</v>
      </c>
      <c r="ASF672" s="93">
        <f t="shared" si="1060"/>
        <v>122867.89</v>
      </c>
      <c r="ASG672" s="93">
        <f t="shared" si="1061"/>
        <v>127223.44</v>
      </c>
      <c r="ASH672" s="93">
        <f t="shared" si="1062"/>
        <v>131799.19</v>
      </c>
      <c r="ASI672" s="93">
        <f t="shared" si="1063"/>
        <v>34213.03</v>
      </c>
      <c r="ASJ672" s="93">
        <f t="shared" si="1064"/>
        <v>34939.370000000003</v>
      </c>
      <c r="ASK672" s="93">
        <f t="shared" si="1065"/>
        <v>36271.99</v>
      </c>
      <c r="ASL672" s="93">
        <f t="shared" si="1066"/>
        <v>0</v>
      </c>
      <c r="ASM672" s="93">
        <f t="shared" si="272"/>
        <v>0</v>
      </c>
      <c r="ASN672" s="93">
        <f t="shared" si="272"/>
        <v>0</v>
      </c>
      <c r="ASO672" s="93">
        <f t="shared" si="1067"/>
        <v>0</v>
      </c>
      <c r="ASP672" s="93">
        <f t="shared" si="273"/>
        <v>0</v>
      </c>
      <c r="ASQ672" s="93">
        <f t="shared" si="273"/>
        <v>0</v>
      </c>
      <c r="ASR672" s="447"/>
      <c r="ASS672" s="447"/>
      <c r="AST672" s="447"/>
      <c r="ASU672" s="93">
        <f t="shared" si="1068"/>
        <v>0</v>
      </c>
      <c r="ASV672" s="93">
        <f t="shared" si="1069"/>
        <v>0</v>
      </c>
      <c r="ASW672" s="93">
        <f t="shared" si="1070"/>
        <v>0</v>
      </c>
      <c r="ASX672" s="93">
        <f t="shared" si="1071"/>
        <v>0</v>
      </c>
      <c r="ASY672" s="93">
        <f t="shared" si="1072"/>
        <v>0</v>
      </c>
      <c r="ASZ672" s="93">
        <f t="shared" si="1073"/>
        <v>0</v>
      </c>
      <c r="ATA672" s="93">
        <f t="shared" si="1074"/>
        <v>122167.69</v>
      </c>
      <c r="ATB672" s="93">
        <f t="shared" si="1075"/>
        <v>126858.39</v>
      </c>
      <c r="ATC672" s="93">
        <f t="shared" si="1076"/>
        <v>131756.74</v>
      </c>
      <c r="ATD672" s="93">
        <f t="shared" si="1077"/>
        <v>30352.45</v>
      </c>
      <c r="ATE672" s="93">
        <f t="shared" si="1078"/>
        <v>30420.76</v>
      </c>
      <c r="ATF672" s="93">
        <f t="shared" si="1079"/>
        <v>31579.43</v>
      </c>
      <c r="ATG672" s="93">
        <f t="shared" si="1080"/>
        <v>0</v>
      </c>
      <c r="ATH672" s="93">
        <f t="shared" si="274"/>
        <v>0</v>
      </c>
      <c r="ATI672" s="93">
        <f t="shared" si="274"/>
        <v>0</v>
      </c>
      <c r="ATJ672" s="93">
        <f t="shared" si="1081"/>
        <v>0</v>
      </c>
      <c r="ATK672" s="93">
        <f t="shared" si="275"/>
        <v>0</v>
      </c>
      <c r="ATL672" s="93">
        <f t="shared" si="275"/>
        <v>0</v>
      </c>
      <c r="ATM672" s="447"/>
      <c r="ATN672" s="447"/>
      <c r="ATO672" s="447"/>
      <c r="ATP672" s="93">
        <f t="shared" si="1082"/>
        <v>0</v>
      </c>
      <c r="ATQ672" s="93">
        <f t="shared" si="1083"/>
        <v>0</v>
      </c>
      <c r="ATR672" s="93">
        <f t="shared" si="1084"/>
        <v>0</v>
      </c>
      <c r="ATS672" s="93">
        <f t="shared" si="1085"/>
        <v>0</v>
      </c>
      <c r="ATT672" s="93">
        <f t="shared" si="1086"/>
        <v>0</v>
      </c>
      <c r="ATU672" s="93">
        <f t="shared" si="1087"/>
        <v>0</v>
      </c>
      <c r="ATV672" s="93">
        <f t="shared" si="1088"/>
        <v>126438.78</v>
      </c>
      <c r="ATW672" s="93">
        <f t="shared" si="1089"/>
        <v>131355.49</v>
      </c>
      <c r="ATX672" s="93">
        <f t="shared" si="1090"/>
        <v>136485.94</v>
      </c>
      <c r="ATY672" s="93">
        <f t="shared" si="1091"/>
        <v>33180.19</v>
      </c>
      <c r="ATZ672" s="93">
        <f t="shared" si="1092"/>
        <v>34084.54</v>
      </c>
      <c r="AUA672" s="93">
        <f t="shared" si="1093"/>
        <v>35438.949999999997</v>
      </c>
      <c r="AUB672" s="93">
        <f t="shared" si="1094"/>
        <v>0</v>
      </c>
      <c r="AUC672" s="93">
        <f t="shared" si="276"/>
        <v>0</v>
      </c>
      <c r="AUD672" s="93">
        <f t="shared" si="276"/>
        <v>0</v>
      </c>
      <c r="AUE672" s="93">
        <f t="shared" si="1095"/>
        <v>0</v>
      </c>
      <c r="AUF672" s="93">
        <f t="shared" si="277"/>
        <v>0</v>
      </c>
      <c r="AUG672" s="93">
        <f t="shared" si="277"/>
        <v>0</v>
      </c>
      <c r="AUH672" s="447"/>
      <c r="AUI672" s="447"/>
      <c r="AUJ672" s="447"/>
      <c r="AUK672" s="93">
        <f t="shared" si="1096"/>
        <v>0</v>
      </c>
      <c r="AUL672" s="93">
        <f t="shared" si="1097"/>
        <v>0</v>
      </c>
      <c r="AUM672" s="93">
        <f t="shared" si="1098"/>
        <v>0</v>
      </c>
      <c r="AUN672" s="93">
        <f t="shared" si="1099"/>
        <v>0</v>
      </c>
      <c r="AUO672" s="93">
        <f t="shared" si="1100"/>
        <v>0</v>
      </c>
      <c r="AUP672" s="93">
        <f t="shared" si="1101"/>
        <v>0</v>
      </c>
      <c r="AUQ672" s="93">
        <f t="shared" si="1102"/>
        <v>123980.64</v>
      </c>
      <c r="AUR672" s="93">
        <f t="shared" si="1103"/>
        <v>128844.46</v>
      </c>
      <c r="AUS672" s="93">
        <f t="shared" si="1104"/>
        <v>133910.32</v>
      </c>
      <c r="AUT672" s="93">
        <f t="shared" si="1105"/>
        <v>35883.269999999997</v>
      </c>
      <c r="AUU672" s="93">
        <f t="shared" si="1106"/>
        <v>36607.879999999997</v>
      </c>
      <c r="AUV672" s="93">
        <f t="shared" si="1107"/>
        <v>37994.06</v>
      </c>
      <c r="AUW672" s="93">
        <f t="shared" si="1108"/>
        <v>0</v>
      </c>
      <c r="AUX672" s="93">
        <f t="shared" si="278"/>
        <v>0</v>
      </c>
      <c r="AUY672" s="93">
        <f t="shared" si="278"/>
        <v>0</v>
      </c>
      <c r="AUZ672" s="93">
        <f t="shared" si="1109"/>
        <v>0</v>
      </c>
      <c r="AVA672" s="93">
        <f t="shared" si="279"/>
        <v>0</v>
      </c>
      <c r="AVB672" s="93">
        <f t="shared" si="279"/>
        <v>0</v>
      </c>
      <c r="AVC672" s="127">
        <f t="shared" si="1110"/>
        <v>0</v>
      </c>
      <c r="AVD672" s="127">
        <f t="shared" si="280"/>
        <v>0</v>
      </c>
      <c r="AVE672" s="127">
        <f t="shared" si="280"/>
        <v>0</v>
      </c>
      <c r="AVF672" s="93">
        <f t="shared" si="280"/>
        <v>0</v>
      </c>
      <c r="AVG672" s="93">
        <f t="shared" si="280"/>
        <v>0</v>
      </c>
      <c r="AVH672" s="93">
        <f t="shared" si="280"/>
        <v>0</v>
      </c>
      <c r="AVI672" s="93">
        <f t="shared" si="280"/>
        <v>0</v>
      </c>
      <c r="AVJ672" s="93">
        <f t="shared" si="280"/>
        <v>0</v>
      </c>
      <c r="AVK672" s="93">
        <f t="shared" si="280"/>
        <v>0</v>
      </c>
      <c r="AVL672" s="93"/>
      <c r="AVM672" s="93"/>
      <c r="AVN672" s="93"/>
      <c r="AVO672" s="93"/>
      <c r="AVP672" s="93"/>
      <c r="AVQ672" s="93"/>
      <c r="AVR672" s="93">
        <f t="shared" si="281"/>
        <v>0</v>
      </c>
      <c r="AVS672" s="93">
        <f t="shared" si="281"/>
        <v>0</v>
      </c>
      <c r="AVT672" s="93">
        <f t="shared" si="281"/>
        <v>0</v>
      </c>
      <c r="AVU672" s="93">
        <f t="shared" si="281"/>
        <v>0</v>
      </c>
      <c r="AVV672" s="93">
        <f t="shared" si="281"/>
        <v>0</v>
      </c>
      <c r="AVW672" s="93">
        <f t="shared" si="281"/>
        <v>0</v>
      </c>
    </row>
    <row r="673" spans="1:1271" ht="24">
      <c r="A673" s="94" t="s">
        <v>429</v>
      </c>
      <c r="B673" s="94" t="s">
        <v>440</v>
      </c>
      <c r="C673" s="5"/>
      <c r="D673" s="414"/>
      <c r="E673" s="287"/>
      <c r="F673" s="101">
        <f t="shared" si="1111"/>
        <v>98271</v>
      </c>
      <c r="G673" s="101">
        <f t="shared" si="1111"/>
        <v>102340</v>
      </c>
      <c r="H673" s="101">
        <f t="shared" si="1111"/>
        <v>106612</v>
      </c>
      <c r="I673" s="93">
        <f t="shared" si="283"/>
        <v>68074.13</v>
      </c>
      <c r="J673" s="93">
        <f t="shared" si="283"/>
        <v>69544.13</v>
      </c>
      <c r="K673" s="93">
        <f t="shared" si="283"/>
        <v>70966.13</v>
      </c>
      <c r="L673" s="447"/>
      <c r="M673" s="447"/>
      <c r="N673" s="447"/>
      <c r="O673" s="93">
        <f t="shared" si="284"/>
        <v>0</v>
      </c>
      <c r="P673" s="93">
        <f t="shared" si="285"/>
        <v>0</v>
      </c>
      <c r="Q673" s="93">
        <f t="shared" si="286"/>
        <v>0</v>
      </c>
      <c r="R673" s="93">
        <f t="shared" si="287"/>
        <v>0</v>
      </c>
      <c r="S673" s="93">
        <f t="shared" si="288"/>
        <v>0</v>
      </c>
      <c r="T673" s="93">
        <f t="shared" si="289"/>
        <v>0</v>
      </c>
      <c r="U673" s="93">
        <f t="shared" si="290"/>
        <v>97104.320000000007</v>
      </c>
      <c r="V673" s="93">
        <f t="shared" si="291"/>
        <v>101187.1</v>
      </c>
      <c r="W673" s="93">
        <f t="shared" si="292"/>
        <v>105418.23</v>
      </c>
      <c r="X673" s="93">
        <f t="shared" si="293"/>
        <v>32384.5</v>
      </c>
      <c r="Y673" s="93">
        <f t="shared" si="294"/>
        <v>31109.13</v>
      </c>
      <c r="Z673" s="93">
        <f t="shared" si="295"/>
        <v>32171.88</v>
      </c>
      <c r="AA673" s="93">
        <f t="shared" si="296"/>
        <v>0</v>
      </c>
      <c r="AB673" s="93">
        <f t="shared" si="162"/>
        <v>0</v>
      </c>
      <c r="AC673" s="93">
        <f t="shared" si="162"/>
        <v>0</v>
      </c>
      <c r="AD673" s="93">
        <f t="shared" si="297"/>
        <v>0</v>
      </c>
      <c r="AE673" s="93">
        <f t="shared" si="163"/>
        <v>0</v>
      </c>
      <c r="AF673" s="93">
        <f t="shared" si="163"/>
        <v>0</v>
      </c>
      <c r="AG673" s="447"/>
      <c r="AH673" s="447"/>
      <c r="AI673" s="447"/>
      <c r="AJ673" s="93">
        <f t="shared" si="298"/>
        <v>0</v>
      </c>
      <c r="AK673" s="93">
        <f t="shared" si="299"/>
        <v>0</v>
      </c>
      <c r="AL673" s="93">
        <f t="shared" si="300"/>
        <v>0</v>
      </c>
      <c r="AM673" s="93">
        <f t="shared" si="301"/>
        <v>0</v>
      </c>
      <c r="AN673" s="93">
        <f t="shared" si="302"/>
        <v>0</v>
      </c>
      <c r="AO673" s="93">
        <f t="shared" si="303"/>
        <v>0</v>
      </c>
      <c r="AP673" s="93">
        <f t="shared" si="304"/>
        <v>90967.72</v>
      </c>
      <c r="AQ673" s="93">
        <f t="shared" si="305"/>
        <v>94727.44</v>
      </c>
      <c r="AR673" s="93">
        <f t="shared" si="306"/>
        <v>98625.16</v>
      </c>
      <c r="AS673" s="93">
        <f t="shared" si="307"/>
        <v>28992.74</v>
      </c>
      <c r="AT673" s="93">
        <f t="shared" si="308"/>
        <v>27625.37</v>
      </c>
      <c r="AU673" s="93">
        <f t="shared" si="309"/>
        <v>28628.639999999999</v>
      </c>
      <c r="AV673" s="93">
        <f t="shared" si="310"/>
        <v>0</v>
      </c>
      <c r="AW673" s="93">
        <f t="shared" si="164"/>
        <v>0</v>
      </c>
      <c r="AX673" s="93">
        <f t="shared" si="164"/>
        <v>0</v>
      </c>
      <c r="AY673" s="93">
        <f t="shared" si="311"/>
        <v>0</v>
      </c>
      <c r="AZ673" s="93">
        <f t="shared" si="165"/>
        <v>0</v>
      </c>
      <c r="BA673" s="93">
        <f t="shared" si="165"/>
        <v>0</v>
      </c>
      <c r="BB673" s="447"/>
      <c r="BC673" s="447"/>
      <c r="BD673" s="447"/>
      <c r="BE673" s="93">
        <f t="shared" si="312"/>
        <v>0</v>
      </c>
      <c r="BF673" s="93">
        <f t="shared" si="313"/>
        <v>0</v>
      </c>
      <c r="BG673" s="93">
        <f t="shared" si="314"/>
        <v>0</v>
      </c>
      <c r="BH673" s="93">
        <f t="shared" si="315"/>
        <v>0</v>
      </c>
      <c r="BI673" s="93">
        <f t="shared" si="316"/>
        <v>0</v>
      </c>
      <c r="BJ673" s="93">
        <f t="shared" si="317"/>
        <v>0</v>
      </c>
      <c r="BK673" s="93">
        <f t="shared" si="318"/>
        <v>97216.78</v>
      </c>
      <c r="BL673" s="93">
        <f t="shared" si="319"/>
        <v>101680.67</v>
      </c>
      <c r="BM673" s="93">
        <f t="shared" si="320"/>
        <v>106276.89</v>
      </c>
      <c r="BN673" s="93">
        <f t="shared" si="321"/>
        <v>28275.66</v>
      </c>
      <c r="BO673" s="93">
        <f t="shared" si="322"/>
        <v>27613.99</v>
      </c>
      <c r="BP673" s="93">
        <f t="shared" si="323"/>
        <v>28660.42</v>
      </c>
      <c r="BQ673" s="93">
        <f t="shared" si="324"/>
        <v>0</v>
      </c>
      <c r="BR673" s="93">
        <f t="shared" si="166"/>
        <v>0</v>
      </c>
      <c r="BS673" s="93">
        <f t="shared" si="166"/>
        <v>0</v>
      </c>
      <c r="BT673" s="93">
        <f t="shared" si="325"/>
        <v>0</v>
      </c>
      <c r="BU673" s="93">
        <f t="shared" si="167"/>
        <v>0</v>
      </c>
      <c r="BV673" s="93">
        <f t="shared" si="167"/>
        <v>0</v>
      </c>
      <c r="BW673" s="447"/>
      <c r="BX673" s="447"/>
      <c r="BY673" s="447"/>
      <c r="BZ673" s="93">
        <f t="shared" si="326"/>
        <v>0</v>
      </c>
      <c r="CA673" s="93">
        <f t="shared" si="327"/>
        <v>0</v>
      </c>
      <c r="CB673" s="93">
        <f t="shared" si="328"/>
        <v>0</v>
      </c>
      <c r="CC673" s="93">
        <f t="shared" si="329"/>
        <v>0</v>
      </c>
      <c r="CD673" s="93">
        <f t="shared" si="330"/>
        <v>0</v>
      </c>
      <c r="CE673" s="93">
        <f t="shared" si="331"/>
        <v>0</v>
      </c>
      <c r="CF673" s="93">
        <f t="shared" si="332"/>
        <v>93235.6</v>
      </c>
      <c r="CG673" s="93">
        <f t="shared" si="333"/>
        <v>98429.22</v>
      </c>
      <c r="CH673" s="93">
        <f t="shared" si="334"/>
        <v>103708.19</v>
      </c>
      <c r="CI673" s="93">
        <f t="shared" si="335"/>
        <v>34799.11</v>
      </c>
      <c r="CJ673" s="93">
        <f t="shared" si="336"/>
        <v>34648.28</v>
      </c>
      <c r="CK673" s="93">
        <f t="shared" si="337"/>
        <v>35674.879999999997</v>
      </c>
      <c r="CL673" s="93">
        <f t="shared" si="338"/>
        <v>0</v>
      </c>
      <c r="CM673" s="93">
        <f t="shared" si="168"/>
        <v>0</v>
      </c>
      <c r="CN673" s="93">
        <f t="shared" si="168"/>
        <v>0</v>
      </c>
      <c r="CO673" s="93">
        <f t="shared" si="339"/>
        <v>0</v>
      </c>
      <c r="CP673" s="93">
        <f t="shared" si="169"/>
        <v>0</v>
      </c>
      <c r="CQ673" s="93">
        <f t="shared" si="169"/>
        <v>0</v>
      </c>
      <c r="CR673" s="447"/>
      <c r="CS673" s="447"/>
      <c r="CT673" s="447"/>
      <c r="CU673" s="93">
        <f t="shared" si="340"/>
        <v>0</v>
      </c>
      <c r="CV673" s="93">
        <f t="shared" si="341"/>
        <v>0</v>
      </c>
      <c r="CW673" s="93">
        <f t="shared" si="342"/>
        <v>0</v>
      </c>
      <c r="CX673" s="93">
        <f t="shared" si="343"/>
        <v>0</v>
      </c>
      <c r="CY673" s="93">
        <f t="shared" si="344"/>
        <v>0</v>
      </c>
      <c r="CZ673" s="93">
        <f t="shared" si="345"/>
        <v>0</v>
      </c>
      <c r="DA673" s="93">
        <f t="shared" si="346"/>
        <v>95805.35</v>
      </c>
      <c r="DB673" s="93">
        <f t="shared" si="347"/>
        <v>99258.42</v>
      </c>
      <c r="DC673" s="93">
        <f t="shared" si="348"/>
        <v>102874.96</v>
      </c>
      <c r="DD673" s="93">
        <f t="shared" si="349"/>
        <v>36896.050000000003</v>
      </c>
      <c r="DE673" s="93">
        <f t="shared" si="350"/>
        <v>36910.9</v>
      </c>
      <c r="DF673" s="93">
        <f t="shared" si="351"/>
        <v>38253.769999999997</v>
      </c>
      <c r="DG673" s="93">
        <f t="shared" si="352"/>
        <v>0</v>
      </c>
      <c r="DH673" s="93">
        <f t="shared" si="170"/>
        <v>0</v>
      </c>
      <c r="DI673" s="93">
        <f t="shared" si="170"/>
        <v>0</v>
      </c>
      <c r="DJ673" s="93">
        <f t="shared" si="353"/>
        <v>0</v>
      </c>
      <c r="DK673" s="93">
        <f t="shared" si="171"/>
        <v>0</v>
      </c>
      <c r="DL673" s="93">
        <f t="shared" si="171"/>
        <v>0</v>
      </c>
      <c r="DM673" s="447"/>
      <c r="DN673" s="447"/>
      <c r="DO673" s="447"/>
      <c r="DP673" s="93">
        <f t="shared" si="354"/>
        <v>0</v>
      </c>
      <c r="DQ673" s="93">
        <f t="shared" si="355"/>
        <v>0</v>
      </c>
      <c r="DR673" s="93">
        <f t="shared" si="356"/>
        <v>0</v>
      </c>
      <c r="DS673" s="93">
        <f t="shared" si="357"/>
        <v>0</v>
      </c>
      <c r="DT673" s="93">
        <f t="shared" si="358"/>
        <v>0</v>
      </c>
      <c r="DU673" s="93">
        <f t="shared" si="359"/>
        <v>0</v>
      </c>
      <c r="DV673" s="93">
        <f t="shared" si="360"/>
        <v>97162.78</v>
      </c>
      <c r="DW673" s="93">
        <f t="shared" si="361"/>
        <v>101275.63</v>
      </c>
      <c r="DX673" s="93">
        <f t="shared" si="362"/>
        <v>105532.78</v>
      </c>
      <c r="DY673" s="93">
        <f t="shared" si="363"/>
        <v>38612.32</v>
      </c>
      <c r="DZ673" s="93">
        <f t="shared" si="364"/>
        <v>36866.5</v>
      </c>
      <c r="EA673" s="93">
        <f t="shared" si="365"/>
        <v>38323.339999999997</v>
      </c>
      <c r="EB673" s="93">
        <f t="shared" si="366"/>
        <v>0</v>
      </c>
      <c r="EC673" s="93">
        <f t="shared" si="172"/>
        <v>0</v>
      </c>
      <c r="ED673" s="93">
        <f t="shared" si="172"/>
        <v>0</v>
      </c>
      <c r="EE673" s="93">
        <f t="shared" si="367"/>
        <v>0</v>
      </c>
      <c r="EF673" s="93">
        <f t="shared" si="173"/>
        <v>0</v>
      </c>
      <c r="EG673" s="93">
        <f t="shared" si="173"/>
        <v>0</v>
      </c>
      <c r="EH673" s="95"/>
      <c r="EI673" s="95"/>
      <c r="EJ673" s="95"/>
      <c r="EK673" s="93">
        <f t="shared" si="368"/>
        <v>0</v>
      </c>
      <c r="EL673" s="93">
        <f t="shared" si="369"/>
        <v>0</v>
      </c>
      <c r="EM673" s="93">
        <f t="shared" si="370"/>
        <v>0</v>
      </c>
      <c r="EN673" s="93">
        <f t="shared" si="371"/>
        <v>0</v>
      </c>
      <c r="EO673" s="93">
        <f t="shared" si="372"/>
        <v>0</v>
      </c>
      <c r="EP673" s="93">
        <f t="shared" si="373"/>
        <v>0</v>
      </c>
      <c r="EQ673" s="93">
        <f t="shared" si="374"/>
        <v>0</v>
      </c>
      <c r="ER673" s="93">
        <f t="shared" si="375"/>
        <v>0</v>
      </c>
      <c r="ES673" s="93">
        <f t="shared" si="376"/>
        <v>0</v>
      </c>
      <c r="ET673" s="93">
        <f t="shared" si="377"/>
        <v>0</v>
      </c>
      <c r="EU673" s="93">
        <f t="shared" si="378"/>
        <v>0</v>
      </c>
      <c r="EV673" s="93">
        <f t="shared" si="379"/>
        <v>0</v>
      </c>
      <c r="EW673" s="93">
        <f t="shared" si="380"/>
        <v>0</v>
      </c>
      <c r="EX673" s="93">
        <f t="shared" si="174"/>
        <v>0</v>
      </c>
      <c r="EY673" s="93">
        <f t="shared" si="174"/>
        <v>0</v>
      </c>
      <c r="EZ673" s="93">
        <f t="shared" si="381"/>
        <v>0</v>
      </c>
      <c r="FA673" s="93">
        <f t="shared" si="175"/>
        <v>0</v>
      </c>
      <c r="FB673" s="93">
        <f t="shared" si="175"/>
        <v>0</v>
      </c>
      <c r="FC673" s="447"/>
      <c r="FD673" s="447"/>
      <c r="FE673" s="447"/>
      <c r="FF673" s="93">
        <f t="shared" si="382"/>
        <v>0</v>
      </c>
      <c r="FG673" s="93">
        <f t="shared" si="383"/>
        <v>0</v>
      </c>
      <c r="FH673" s="93">
        <f t="shared" si="384"/>
        <v>0</v>
      </c>
      <c r="FI673" s="93">
        <f t="shared" si="385"/>
        <v>0</v>
      </c>
      <c r="FJ673" s="93">
        <f t="shared" si="386"/>
        <v>0</v>
      </c>
      <c r="FK673" s="93">
        <f t="shared" si="387"/>
        <v>0</v>
      </c>
      <c r="FL673" s="93">
        <f t="shared" si="388"/>
        <v>88803.58</v>
      </c>
      <c r="FM673" s="93">
        <f t="shared" si="389"/>
        <v>92171.94</v>
      </c>
      <c r="FN673" s="93">
        <f t="shared" si="390"/>
        <v>95684.57</v>
      </c>
      <c r="FO673" s="93">
        <f t="shared" si="391"/>
        <v>31446.55</v>
      </c>
      <c r="FP673" s="93">
        <f t="shared" si="392"/>
        <v>30760.080000000002</v>
      </c>
      <c r="FQ673" s="93">
        <f t="shared" si="393"/>
        <v>31882.880000000001</v>
      </c>
      <c r="FR673" s="93">
        <f t="shared" si="394"/>
        <v>0</v>
      </c>
      <c r="FS673" s="93">
        <f t="shared" si="176"/>
        <v>0</v>
      </c>
      <c r="FT673" s="93">
        <f t="shared" si="176"/>
        <v>0</v>
      </c>
      <c r="FU673" s="93">
        <f t="shared" si="395"/>
        <v>0</v>
      </c>
      <c r="FV673" s="93">
        <f t="shared" si="177"/>
        <v>0</v>
      </c>
      <c r="FW673" s="93">
        <f t="shared" si="177"/>
        <v>0</v>
      </c>
      <c r="FX673" s="95"/>
      <c r="FY673" s="95"/>
      <c r="FZ673" s="95"/>
      <c r="GA673" s="93">
        <f t="shared" si="396"/>
        <v>0</v>
      </c>
      <c r="GB673" s="93">
        <f t="shared" si="397"/>
        <v>0</v>
      </c>
      <c r="GC673" s="93">
        <f t="shared" si="398"/>
        <v>0</v>
      </c>
      <c r="GD673" s="93">
        <f t="shared" si="399"/>
        <v>0</v>
      </c>
      <c r="GE673" s="93">
        <f t="shared" si="400"/>
        <v>0</v>
      </c>
      <c r="GF673" s="93">
        <f t="shared" si="401"/>
        <v>0</v>
      </c>
      <c r="GG673" s="93">
        <f t="shared" si="402"/>
        <v>0</v>
      </c>
      <c r="GH673" s="93">
        <f t="shared" si="403"/>
        <v>0</v>
      </c>
      <c r="GI673" s="93">
        <f t="shared" si="404"/>
        <v>0</v>
      </c>
      <c r="GJ673" s="93">
        <f t="shared" si="405"/>
        <v>0</v>
      </c>
      <c r="GK673" s="93">
        <f t="shared" si="406"/>
        <v>0</v>
      </c>
      <c r="GL673" s="93">
        <f t="shared" si="407"/>
        <v>0</v>
      </c>
      <c r="GM673" s="93">
        <f t="shared" si="408"/>
        <v>0</v>
      </c>
      <c r="GN673" s="93">
        <f t="shared" si="178"/>
        <v>0</v>
      </c>
      <c r="GO673" s="93">
        <f t="shared" si="178"/>
        <v>0</v>
      </c>
      <c r="GP673" s="93">
        <f t="shared" si="409"/>
        <v>0</v>
      </c>
      <c r="GQ673" s="93">
        <f t="shared" si="179"/>
        <v>0</v>
      </c>
      <c r="GR673" s="93">
        <f t="shared" si="179"/>
        <v>0</v>
      </c>
      <c r="GS673" s="447"/>
      <c r="GT673" s="447"/>
      <c r="GU673" s="447"/>
      <c r="GV673" s="93">
        <f t="shared" si="410"/>
        <v>0</v>
      </c>
      <c r="GW673" s="93">
        <f t="shared" si="411"/>
        <v>0</v>
      </c>
      <c r="GX673" s="93">
        <f t="shared" si="412"/>
        <v>0</v>
      </c>
      <c r="GY673" s="93">
        <f t="shared" si="413"/>
        <v>0</v>
      </c>
      <c r="GZ673" s="93">
        <f t="shared" si="414"/>
        <v>0</v>
      </c>
      <c r="HA673" s="93">
        <f t="shared" si="415"/>
        <v>0</v>
      </c>
      <c r="HB673" s="93">
        <f t="shared" si="416"/>
        <v>95265.22</v>
      </c>
      <c r="HC673" s="93">
        <f t="shared" si="417"/>
        <v>98452.98</v>
      </c>
      <c r="HD673" s="93">
        <f t="shared" si="418"/>
        <v>101816.05</v>
      </c>
      <c r="HE673" s="93">
        <f t="shared" si="419"/>
        <v>32572.76</v>
      </c>
      <c r="HF673" s="93">
        <f t="shared" si="420"/>
        <v>31749.72</v>
      </c>
      <c r="HG673" s="93">
        <f t="shared" si="421"/>
        <v>32960.75</v>
      </c>
      <c r="HH673" s="93">
        <f t="shared" si="422"/>
        <v>0</v>
      </c>
      <c r="HI673" s="93">
        <f t="shared" si="180"/>
        <v>0</v>
      </c>
      <c r="HJ673" s="93">
        <f t="shared" si="180"/>
        <v>0</v>
      </c>
      <c r="HK673" s="93">
        <f t="shared" si="423"/>
        <v>0</v>
      </c>
      <c r="HL673" s="93">
        <f t="shared" si="181"/>
        <v>0</v>
      </c>
      <c r="HM673" s="93">
        <f t="shared" si="181"/>
        <v>0</v>
      </c>
      <c r="HN673" s="447"/>
      <c r="HO673" s="447"/>
      <c r="HP673" s="447"/>
      <c r="HQ673" s="93">
        <f t="shared" si="424"/>
        <v>0</v>
      </c>
      <c r="HR673" s="93">
        <f t="shared" si="425"/>
        <v>0</v>
      </c>
      <c r="HS673" s="93">
        <f t="shared" si="426"/>
        <v>0</v>
      </c>
      <c r="HT673" s="93">
        <f t="shared" si="427"/>
        <v>0</v>
      </c>
      <c r="HU673" s="93">
        <f t="shared" si="428"/>
        <v>0</v>
      </c>
      <c r="HV673" s="93">
        <f t="shared" si="429"/>
        <v>0</v>
      </c>
      <c r="HW673" s="93">
        <f t="shared" si="430"/>
        <v>90826.15</v>
      </c>
      <c r="HX673" s="93">
        <f t="shared" si="431"/>
        <v>94967.85</v>
      </c>
      <c r="HY673" s="93">
        <f t="shared" si="432"/>
        <v>99232.43</v>
      </c>
      <c r="HZ673" s="93">
        <f t="shared" si="433"/>
        <v>37832.85</v>
      </c>
      <c r="IA673" s="93">
        <f t="shared" si="434"/>
        <v>37084.6</v>
      </c>
      <c r="IB673" s="93">
        <f t="shared" si="435"/>
        <v>38340.53</v>
      </c>
      <c r="IC673" s="93">
        <f t="shared" si="436"/>
        <v>0</v>
      </c>
      <c r="ID673" s="93">
        <f t="shared" si="182"/>
        <v>0</v>
      </c>
      <c r="IE673" s="93">
        <f t="shared" si="182"/>
        <v>0</v>
      </c>
      <c r="IF673" s="93">
        <f t="shared" si="437"/>
        <v>0</v>
      </c>
      <c r="IG673" s="93">
        <f t="shared" si="183"/>
        <v>0</v>
      </c>
      <c r="IH673" s="93">
        <f t="shared" si="183"/>
        <v>0</v>
      </c>
      <c r="II673" s="447"/>
      <c r="IJ673" s="447"/>
      <c r="IK673" s="447"/>
      <c r="IL673" s="93">
        <f t="shared" si="438"/>
        <v>0</v>
      </c>
      <c r="IM673" s="93">
        <f t="shared" si="439"/>
        <v>0</v>
      </c>
      <c r="IN673" s="93">
        <f t="shared" si="440"/>
        <v>0</v>
      </c>
      <c r="IO673" s="93">
        <f t="shared" si="441"/>
        <v>0</v>
      </c>
      <c r="IP673" s="93">
        <f t="shared" si="442"/>
        <v>0</v>
      </c>
      <c r="IQ673" s="93">
        <f t="shared" si="443"/>
        <v>0</v>
      </c>
      <c r="IR673" s="93">
        <f t="shared" si="444"/>
        <v>95856.85</v>
      </c>
      <c r="IS673" s="93">
        <f t="shared" si="445"/>
        <v>99750.44</v>
      </c>
      <c r="IT673" s="93">
        <f t="shared" si="446"/>
        <v>103793.02</v>
      </c>
      <c r="IU673" s="93">
        <f t="shared" si="447"/>
        <v>34404.33</v>
      </c>
      <c r="IV673" s="93">
        <f t="shared" si="448"/>
        <v>34595.93</v>
      </c>
      <c r="IW673" s="93">
        <f t="shared" si="449"/>
        <v>35837.279999999999</v>
      </c>
      <c r="IX673" s="93">
        <f t="shared" si="450"/>
        <v>0</v>
      </c>
      <c r="IY673" s="93">
        <f t="shared" si="184"/>
        <v>0</v>
      </c>
      <c r="IZ673" s="93">
        <f t="shared" si="184"/>
        <v>0</v>
      </c>
      <c r="JA673" s="93">
        <f t="shared" si="451"/>
        <v>0</v>
      </c>
      <c r="JB673" s="93">
        <f t="shared" si="185"/>
        <v>0</v>
      </c>
      <c r="JC673" s="93">
        <f t="shared" si="185"/>
        <v>0</v>
      </c>
      <c r="JD673" s="447"/>
      <c r="JE673" s="447"/>
      <c r="JF673" s="447"/>
      <c r="JG673" s="93">
        <f t="shared" si="452"/>
        <v>0</v>
      </c>
      <c r="JH673" s="93">
        <f t="shared" si="453"/>
        <v>0</v>
      </c>
      <c r="JI673" s="93">
        <f t="shared" si="454"/>
        <v>0</v>
      </c>
      <c r="JJ673" s="93">
        <f t="shared" si="455"/>
        <v>0</v>
      </c>
      <c r="JK673" s="93">
        <f t="shared" si="456"/>
        <v>0</v>
      </c>
      <c r="JL673" s="93">
        <f t="shared" si="457"/>
        <v>0</v>
      </c>
      <c r="JM673" s="93">
        <f t="shared" si="458"/>
        <v>78321.11</v>
      </c>
      <c r="JN673" s="93">
        <f t="shared" si="459"/>
        <v>81284.179999999993</v>
      </c>
      <c r="JO673" s="93">
        <f t="shared" si="460"/>
        <v>84376.89</v>
      </c>
      <c r="JP673" s="93">
        <f t="shared" si="461"/>
        <v>46202.52</v>
      </c>
      <c r="JQ673" s="93">
        <f t="shared" si="462"/>
        <v>46389.16</v>
      </c>
      <c r="JR673" s="93">
        <f t="shared" si="463"/>
        <v>48003.6</v>
      </c>
      <c r="JS673" s="93">
        <f t="shared" si="464"/>
        <v>0</v>
      </c>
      <c r="JT673" s="93">
        <f t="shared" si="186"/>
        <v>0</v>
      </c>
      <c r="JU673" s="93">
        <f t="shared" si="186"/>
        <v>0</v>
      </c>
      <c r="JV673" s="93">
        <f t="shared" si="465"/>
        <v>0</v>
      </c>
      <c r="JW673" s="93">
        <f t="shared" si="187"/>
        <v>0</v>
      </c>
      <c r="JX673" s="93">
        <f t="shared" si="187"/>
        <v>0</v>
      </c>
      <c r="JY673" s="447"/>
      <c r="JZ673" s="447"/>
      <c r="KA673" s="447"/>
      <c r="KB673" s="93">
        <f t="shared" si="466"/>
        <v>0</v>
      </c>
      <c r="KC673" s="93">
        <f t="shared" si="467"/>
        <v>0</v>
      </c>
      <c r="KD673" s="93">
        <f t="shared" si="468"/>
        <v>0</v>
      </c>
      <c r="KE673" s="93">
        <f t="shared" si="469"/>
        <v>0</v>
      </c>
      <c r="KF673" s="93">
        <f t="shared" si="470"/>
        <v>0</v>
      </c>
      <c r="KG673" s="93">
        <f t="shared" si="471"/>
        <v>0</v>
      </c>
      <c r="KH673" s="93">
        <f t="shared" si="472"/>
        <v>97884.81</v>
      </c>
      <c r="KI673" s="93">
        <f t="shared" si="473"/>
        <v>103043.38</v>
      </c>
      <c r="KJ673" s="93">
        <f t="shared" si="474"/>
        <v>108308.57</v>
      </c>
      <c r="KK673" s="93">
        <f t="shared" si="475"/>
        <v>37011.339999999997</v>
      </c>
      <c r="KL673" s="93">
        <f t="shared" si="476"/>
        <v>36913.32</v>
      </c>
      <c r="KM673" s="93">
        <f t="shared" si="477"/>
        <v>38216.99</v>
      </c>
      <c r="KN673" s="93">
        <f t="shared" si="478"/>
        <v>0</v>
      </c>
      <c r="KO673" s="93">
        <f t="shared" si="188"/>
        <v>0</v>
      </c>
      <c r="KP673" s="93">
        <f t="shared" si="188"/>
        <v>0</v>
      </c>
      <c r="KQ673" s="93">
        <f t="shared" si="479"/>
        <v>0</v>
      </c>
      <c r="KR673" s="93">
        <f t="shared" si="189"/>
        <v>0</v>
      </c>
      <c r="KS673" s="93">
        <f t="shared" si="189"/>
        <v>0</v>
      </c>
      <c r="KT673" s="447"/>
      <c r="KU673" s="447"/>
      <c r="KV673" s="447"/>
      <c r="KW673" s="93">
        <f t="shared" si="480"/>
        <v>0</v>
      </c>
      <c r="KX673" s="93">
        <f t="shared" si="481"/>
        <v>0</v>
      </c>
      <c r="KY673" s="93">
        <f t="shared" si="482"/>
        <v>0</v>
      </c>
      <c r="KZ673" s="93">
        <f t="shared" si="483"/>
        <v>0</v>
      </c>
      <c r="LA673" s="93">
        <f t="shared" si="484"/>
        <v>0</v>
      </c>
      <c r="LB673" s="93">
        <f t="shared" si="485"/>
        <v>0</v>
      </c>
      <c r="LC673" s="93">
        <f t="shared" si="486"/>
        <v>97023.51</v>
      </c>
      <c r="LD673" s="93">
        <f t="shared" si="487"/>
        <v>102149.49</v>
      </c>
      <c r="LE673" s="93">
        <f t="shared" si="488"/>
        <v>107380.26</v>
      </c>
      <c r="LF673" s="93">
        <f t="shared" si="489"/>
        <v>36186.089999999997</v>
      </c>
      <c r="LG673" s="93">
        <f t="shared" si="490"/>
        <v>35957.379999999997</v>
      </c>
      <c r="LH673" s="93">
        <f t="shared" si="491"/>
        <v>37316.559999999998</v>
      </c>
      <c r="LI673" s="93">
        <f t="shared" si="492"/>
        <v>0</v>
      </c>
      <c r="LJ673" s="93">
        <f t="shared" si="190"/>
        <v>0</v>
      </c>
      <c r="LK673" s="93">
        <f t="shared" si="190"/>
        <v>0</v>
      </c>
      <c r="LL673" s="93">
        <f t="shared" si="493"/>
        <v>0</v>
      </c>
      <c r="LM673" s="93">
        <f t="shared" si="191"/>
        <v>0</v>
      </c>
      <c r="LN673" s="93">
        <f t="shared" si="191"/>
        <v>0</v>
      </c>
      <c r="LO673" s="447"/>
      <c r="LP673" s="447"/>
      <c r="LQ673" s="447"/>
      <c r="LR673" s="93">
        <f t="shared" si="494"/>
        <v>0</v>
      </c>
      <c r="LS673" s="93">
        <f t="shared" si="495"/>
        <v>0</v>
      </c>
      <c r="LT673" s="93">
        <f t="shared" si="496"/>
        <v>0</v>
      </c>
      <c r="LU673" s="93">
        <f t="shared" si="497"/>
        <v>0</v>
      </c>
      <c r="LV673" s="93">
        <f t="shared" si="498"/>
        <v>0</v>
      </c>
      <c r="LW673" s="93">
        <f t="shared" si="499"/>
        <v>0</v>
      </c>
      <c r="LX673" s="93">
        <f t="shared" si="500"/>
        <v>93595.1</v>
      </c>
      <c r="LY673" s="93">
        <f t="shared" si="501"/>
        <v>97267.69</v>
      </c>
      <c r="LZ673" s="93">
        <f t="shared" si="502"/>
        <v>101084.68</v>
      </c>
      <c r="MA673" s="93">
        <f t="shared" si="503"/>
        <v>39579.85</v>
      </c>
      <c r="MB673" s="93">
        <f t="shared" si="504"/>
        <v>38428.230000000003</v>
      </c>
      <c r="MC673" s="93">
        <f t="shared" si="505"/>
        <v>39908.06</v>
      </c>
      <c r="MD673" s="93">
        <f t="shared" si="506"/>
        <v>0</v>
      </c>
      <c r="ME673" s="93">
        <f t="shared" si="192"/>
        <v>0</v>
      </c>
      <c r="MF673" s="93">
        <f t="shared" si="192"/>
        <v>0</v>
      </c>
      <c r="MG673" s="93">
        <f t="shared" si="507"/>
        <v>0</v>
      </c>
      <c r="MH673" s="93">
        <f t="shared" si="193"/>
        <v>0</v>
      </c>
      <c r="MI673" s="93">
        <f t="shared" si="193"/>
        <v>0</v>
      </c>
      <c r="MJ673" s="447"/>
      <c r="MK673" s="447"/>
      <c r="ML673" s="447"/>
      <c r="MM673" s="93">
        <f t="shared" si="508"/>
        <v>0</v>
      </c>
      <c r="MN673" s="93">
        <f t="shared" si="509"/>
        <v>0</v>
      </c>
      <c r="MO673" s="93">
        <f t="shared" si="510"/>
        <v>0</v>
      </c>
      <c r="MP673" s="93">
        <f t="shared" si="511"/>
        <v>0</v>
      </c>
      <c r="MQ673" s="93">
        <f t="shared" si="512"/>
        <v>0</v>
      </c>
      <c r="MR673" s="93">
        <f t="shared" si="513"/>
        <v>0</v>
      </c>
      <c r="MS673" s="93">
        <f t="shared" si="514"/>
        <v>93762.5</v>
      </c>
      <c r="MT673" s="93">
        <f t="shared" si="515"/>
        <v>97482.53</v>
      </c>
      <c r="MU673" s="93">
        <f t="shared" si="516"/>
        <v>101348.15</v>
      </c>
      <c r="MV673" s="93">
        <f t="shared" si="517"/>
        <v>40927.629999999997</v>
      </c>
      <c r="MW673" s="93">
        <f t="shared" si="518"/>
        <v>41825.42</v>
      </c>
      <c r="MX673" s="93">
        <f t="shared" si="519"/>
        <v>43312.66</v>
      </c>
      <c r="MY673" s="93">
        <f t="shared" si="520"/>
        <v>0</v>
      </c>
      <c r="MZ673" s="93">
        <f t="shared" si="194"/>
        <v>0</v>
      </c>
      <c r="NA673" s="93">
        <f t="shared" si="194"/>
        <v>0</v>
      </c>
      <c r="NB673" s="93">
        <f t="shared" si="521"/>
        <v>0</v>
      </c>
      <c r="NC673" s="93">
        <f t="shared" si="195"/>
        <v>0</v>
      </c>
      <c r="ND673" s="93">
        <f t="shared" si="195"/>
        <v>0</v>
      </c>
      <c r="NE673" s="447"/>
      <c r="NF673" s="447"/>
      <c r="NG673" s="447"/>
      <c r="NH673" s="93">
        <f t="shared" si="522"/>
        <v>0</v>
      </c>
      <c r="NI673" s="93">
        <f t="shared" si="523"/>
        <v>0</v>
      </c>
      <c r="NJ673" s="93">
        <f t="shared" si="524"/>
        <v>0</v>
      </c>
      <c r="NK673" s="93">
        <f t="shared" si="525"/>
        <v>0</v>
      </c>
      <c r="NL673" s="93">
        <f t="shared" si="526"/>
        <v>0</v>
      </c>
      <c r="NM673" s="93">
        <f t="shared" si="527"/>
        <v>0</v>
      </c>
      <c r="NN673" s="93">
        <f t="shared" si="528"/>
        <v>93826.8</v>
      </c>
      <c r="NO673" s="93">
        <f t="shared" si="529"/>
        <v>96962.6</v>
      </c>
      <c r="NP673" s="93">
        <f t="shared" si="530"/>
        <v>100267.83</v>
      </c>
      <c r="NQ673" s="93">
        <f t="shared" si="531"/>
        <v>26795.42</v>
      </c>
      <c r="NR673" s="93">
        <f t="shared" si="532"/>
        <v>27068.27</v>
      </c>
      <c r="NS673" s="93">
        <f t="shared" si="533"/>
        <v>28084.959999999999</v>
      </c>
      <c r="NT673" s="93">
        <f t="shared" si="534"/>
        <v>0</v>
      </c>
      <c r="NU673" s="93">
        <f t="shared" si="196"/>
        <v>0</v>
      </c>
      <c r="NV673" s="93">
        <f t="shared" si="196"/>
        <v>0</v>
      </c>
      <c r="NW673" s="93">
        <f t="shared" si="535"/>
        <v>0</v>
      </c>
      <c r="NX673" s="93">
        <f t="shared" si="197"/>
        <v>0</v>
      </c>
      <c r="NY673" s="93">
        <f t="shared" si="197"/>
        <v>0</v>
      </c>
      <c r="NZ673" s="447"/>
      <c r="OA673" s="447"/>
      <c r="OB673" s="447"/>
      <c r="OC673" s="93">
        <f t="shared" si="536"/>
        <v>0</v>
      </c>
      <c r="OD673" s="93">
        <f t="shared" si="537"/>
        <v>0</v>
      </c>
      <c r="OE673" s="93">
        <f t="shared" si="538"/>
        <v>0</v>
      </c>
      <c r="OF673" s="93">
        <f t="shared" si="539"/>
        <v>0</v>
      </c>
      <c r="OG673" s="93">
        <f t="shared" si="540"/>
        <v>0</v>
      </c>
      <c r="OH673" s="93">
        <f t="shared" si="541"/>
        <v>0</v>
      </c>
      <c r="OI673" s="93">
        <f t="shared" si="542"/>
        <v>93196.52</v>
      </c>
      <c r="OJ673" s="93">
        <f t="shared" si="543"/>
        <v>96701.93</v>
      </c>
      <c r="OK673" s="93">
        <f t="shared" si="544"/>
        <v>100359.9</v>
      </c>
      <c r="OL673" s="93">
        <f t="shared" si="545"/>
        <v>36657.1</v>
      </c>
      <c r="OM673" s="93">
        <f t="shared" si="546"/>
        <v>36620.269999999997</v>
      </c>
      <c r="ON673" s="93">
        <f t="shared" si="547"/>
        <v>38003.21</v>
      </c>
      <c r="OO673" s="93">
        <f t="shared" si="548"/>
        <v>0</v>
      </c>
      <c r="OP673" s="93">
        <f t="shared" si="198"/>
        <v>0</v>
      </c>
      <c r="OQ673" s="93">
        <f t="shared" si="198"/>
        <v>0</v>
      </c>
      <c r="OR673" s="93">
        <f t="shared" si="549"/>
        <v>0</v>
      </c>
      <c r="OS673" s="93">
        <f t="shared" si="199"/>
        <v>0</v>
      </c>
      <c r="OT673" s="93">
        <f t="shared" si="199"/>
        <v>0</v>
      </c>
      <c r="OU673" s="447"/>
      <c r="OV673" s="447"/>
      <c r="OW673" s="447"/>
      <c r="OX673" s="93">
        <f t="shared" si="550"/>
        <v>0</v>
      </c>
      <c r="OY673" s="93">
        <f t="shared" si="551"/>
        <v>0</v>
      </c>
      <c r="OZ673" s="93">
        <f t="shared" si="552"/>
        <v>0</v>
      </c>
      <c r="PA673" s="93">
        <f t="shared" si="553"/>
        <v>0</v>
      </c>
      <c r="PB673" s="93">
        <f t="shared" si="554"/>
        <v>0</v>
      </c>
      <c r="PC673" s="93">
        <f t="shared" si="555"/>
        <v>0</v>
      </c>
      <c r="PD673" s="93">
        <f t="shared" si="556"/>
        <v>78645.27</v>
      </c>
      <c r="PE673" s="93">
        <f t="shared" si="557"/>
        <v>81767.02</v>
      </c>
      <c r="PF673" s="93">
        <f t="shared" si="558"/>
        <v>85013.28</v>
      </c>
      <c r="PG673" s="93">
        <f t="shared" si="559"/>
        <v>34016.67</v>
      </c>
      <c r="PH673" s="93">
        <f t="shared" si="560"/>
        <v>33646.21</v>
      </c>
      <c r="PI673" s="93">
        <f t="shared" si="561"/>
        <v>34740.400000000001</v>
      </c>
      <c r="PJ673" s="93">
        <f t="shared" si="562"/>
        <v>0</v>
      </c>
      <c r="PK673" s="93">
        <f t="shared" si="200"/>
        <v>0</v>
      </c>
      <c r="PL673" s="93">
        <f t="shared" si="200"/>
        <v>0</v>
      </c>
      <c r="PM673" s="93">
        <f t="shared" si="563"/>
        <v>0</v>
      </c>
      <c r="PN673" s="93">
        <f t="shared" si="201"/>
        <v>0</v>
      </c>
      <c r="PO673" s="93">
        <f t="shared" si="201"/>
        <v>0</v>
      </c>
      <c r="PP673" s="447"/>
      <c r="PQ673" s="447"/>
      <c r="PR673" s="447"/>
      <c r="PS673" s="93">
        <f t="shared" si="564"/>
        <v>0</v>
      </c>
      <c r="PT673" s="93">
        <f t="shared" si="565"/>
        <v>0</v>
      </c>
      <c r="PU673" s="93">
        <f t="shared" si="566"/>
        <v>0</v>
      </c>
      <c r="PV673" s="93">
        <f t="shared" si="567"/>
        <v>0</v>
      </c>
      <c r="PW673" s="93">
        <f t="shared" si="568"/>
        <v>0</v>
      </c>
      <c r="PX673" s="93">
        <f t="shared" si="569"/>
        <v>0</v>
      </c>
      <c r="PY673" s="93">
        <f t="shared" si="570"/>
        <v>97395.96</v>
      </c>
      <c r="PZ673" s="93">
        <f t="shared" si="571"/>
        <v>102500.23</v>
      </c>
      <c r="QA673" s="93">
        <f t="shared" si="572"/>
        <v>107713.75</v>
      </c>
      <c r="QB673" s="93">
        <f t="shared" si="573"/>
        <v>43100.57</v>
      </c>
      <c r="QC673" s="93">
        <f t="shared" si="574"/>
        <v>44008.75</v>
      </c>
      <c r="QD673" s="93">
        <f t="shared" si="575"/>
        <v>45644.12</v>
      </c>
      <c r="QE673" s="93">
        <f t="shared" si="576"/>
        <v>0</v>
      </c>
      <c r="QF673" s="93">
        <f t="shared" si="202"/>
        <v>0</v>
      </c>
      <c r="QG673" s="93">
        <f t="shared" si="202"/>
        <v>0</v>
      </c>
      <c r="QH673" s="93">
        <f t="shared" si="577"/>
        <v>0</v>
      </c>
      <c r="QI673" s="93">
        <f t="shared" si="203"/>
        <v>0</v>
      </c>
      <c r="QJ673" s="93">
        <f t="shared" si="203"/>
        <v>0</v>
      </c>
      <c r="QK673" s="447"/>
      <c r="QL673" s="447"/>
      <c r="QM673" s="447"/>
      <c r="QN673" s="93">
        <f t="shared" si="578"/>
        <v>0</v>
      </c>
      <c r="QO673" s="93">
        <f t="shared" si="579"/>
        <v>0</v>
      </c>
      <c r="QP673" s="93">
        <f t="shared" si="580"/>
        <v>0</v>
      </c>
      <c r="QQ673" s="93">
        <f t="shared" si="581"/>
        <v>0</v>
      </c>
      <c r="QR673" s="93">
        <f t="shared" si="582"/>
        <v>0</v>
      </c>
      <c r="QS673" s="93">
        <f t="shared" si="583"/>
        <v>0</v>
      </c>
      <c r="QT673" s="93">
        <f t="shared" si="584"/>
        <v>95282.4</v>
      </c>
      <c r="QU673" s="93">
        <f t="shared" si="585"/>
        <v>98953.09</v>
      </c>
      <c r="QV673" s="93">
        <f t="shared" si="586"/>
        <v>102778.59</v>
      </c>
      <c r="QW673" s="93">
        <f t="shared" si="587"/>
        <v>35473.17</v>
      </c>
      <c r="QX673" s="93">
        <f t="shared" si="588"/>
        <v>35113.22</v>
      </c>
      <c r="QY673" s="93">
        <f t="shared" si="589"/>
        <v>36345.57</v>
      </c>
      <c r="QZ673" s="93">
        <f t="shared" si="590"/>
        <v>0</v>
      </c>
      <c r="RA673" s="93">
        <f t="shared" si="204"/>
        <v>0</v>
      </c>
      <c r="RB673" s="93">
        <f t="shared" si="204"/>
        <v>0</v>
      </c>
      <c r="RC673" s="93">
        <f t="shared" si="591"/>
        <v>0</v>
      </c>
      <c r="RD673" s="93">
        <f t="shared" si="205"/>
        <v>0</v>
      </c>
      <c r="RE673" s="93">
        <f t="shared" si="205"/>
        <v>0</v>
      </c>
      <c r="RF673" s="447"/>
      <c r="RG673" s="447"/>
      <c r="RH673" s="447"/>
      <c r="RI673" s="93">
        <f t="shared" si="592"/>
        <v>0</v>
      </c>
      <c r="RJ673" s="93">
        <f t="shared" si="593"/>
        <v>0</v>
      </c>
      <c r="RK673" s="93">
        <f t="shared" si="594"/>
        <v>0</v>
      </c>
      <c r="RL673" s="93">
        <f t="shared" si="595"/>
        <v>0</v>
      </c>
      <c r="RM673" s="93">
        <f t="shared" si="596"/>
        <v>0</v>
      </c>
      <c r="RN673" s="93">
        <f t="shared" si="597"/>
        <v>0</v>
      </c>
      <c r="RO673" s="93">
        <f t="shared" si="598"/>
        <v>93455.84</v>
      </c>
      <c r="RP673" s="93">
        <f t="shared" si="599"/>
        <v>96831.99</v>
      </c>
      <c r="RQ673" s="93">
        <f t="shared" si="600"/>
        <v>100366.65</v>
      </c>
      <c r="RR673" s="93">
        <f t="shared" si="601"/>
        <v>23740.14</v>
      </c>
      <c r="RS673" s="93">
        <f t="shared" si="602"/>
        <v>23528.240000000002</v>
      </c>
      <c r="RT673" s="93">
        <f t="shared" si="603"/>
        <v>24368.73</v>
      </c>
      <c r="RU673" s="93">
        <f t="shared" si="604"/>
        <v>0</v>
      </c>
      <c r="RV673" s="93">
        <f t="shared" si="206"/>
        <v>0</v>
      </c>
      <c r="RW673" s="93">
        <f t="shared" si="206"/>
        <v>0</v>
      </c>
      <c r="RX673" s="93">
        <f t="shared" si="605"/>
        <v>0</v>
      </c>
      <c r="RY673" s="93">
        <f t="shared" si="207"/>
        <v>0</v>
      </c>
      <c r="RZ673" s="93">
        <f t="shared" si="207"/>
        <v>0</v>
      </c>
      <c r="SA673" s="447"/>
      <c r="SB673" s="447"/>
      <c r="SC673" s="447"/>
      <c r="SD673" s="93">
        <f t="shared" si="606"/>
        <v>0</v>
      </c>
      <c r="SE673" s="93">
        <f t="shared" si="607"/>
        <v>0</v>
      </c>
      <c r="SF673" s="93">
        <f t="shared" si="608"/>
        <v>0</v>
      </c>
      <c r="SG673" s="93">
        <f t="shared" si="609"/>
        <v>0</v>
      </c>
      <c r="SH673" s="93">
        <f t="shared" si="610"/>
        <v>0</v>
      </c>
      <c r="SI673" s="93">
        <f t="shared" si="611"/>
        <v>0</v>
      </c>
      <c r="SJ673" s="93">
        <f t="shared" si="612"/>
        <v>96382.55</v>
      </c>
      <c r="SK673" s="93">
        <f t="shared" si="613"/>
        <v>100576.21</v>
      </c>
      <c r="SL673" s="93">
        <f t="shared" si="614"/>
        <v>104910.09</v>
      </c>
      <c r="SM673" s="93">
        <f t="shared" si="615"/>
        <v>40061.74</v>
      </c>
      <c r="SN673" s="93">
        <f t="shared" si="616"/>
        <v>40259.07</v>
      </c>
      <c r="SO673" s="93">
        <f t="shared" si="617"/>
        <v>41625.089999999997</v>
      </c>
      <c r="SP673" s="93">
        <f t="shared" si="618"/>
        <v>0</v>
      </c>
      <c r="SQ673" s="93">
        <f t="shared" si="208"/>
        <v>0</v>
      </c>
      <c r="SR673" s="93">
        <f t="shared" si="208"/>
        <v>0</v>
      </c>
      <c r="SS673" s="93">
        <f t="shared" si="619"/>
        <v>0</v>
      </c>
      <c r="ST673" s="93">
        <f t="shared" si="209"/>
        <v>0</v>
      </c>
      <c r="SU673" s="93">
        <f t="shared" si="209"/>
        <v>0</v>
      </c>
      <c r="SV673" s="447"/>
      <c r="SW673" s="447"/>
      <c r="SX673" s="447"/>
      <c r="SY673" s="93">
        <f t="shared" si="620"/>
        <v>0</v>
      </c>
      <c r="SZ673" s="93">
        <f t="shared" si="621"/>
        <v>0</v>
      </c>
      <c r="TA673" s="93">
        <f t="shared" si="622"/>
        <v>0</v>
      </c>
      <c r="TB673" s="93">
        <f t="shared" si="623"/>
        <v>0</v>
      </c>
      <c r="TC673" s="93">
        <f t="shared" si="624"/>
        <v>0</v>
      </c>
      <c r="TD673" s="93">
        <f t="shared" si="625"/>
        <v>0</v>
      </c>
      <c r="TE673" s="93">
        <f t="shared" si="626"/>
        <v>92909.32</v>
      </c>
      <c r="TF673" s="93">
        <f t="shared" si="627"/>
        <v>96309.22</v>
      </c>
      <c r="TG673" s="93">
        <f t="shared" si="628"/>
        <v>99863.679999999993</v>
      </c>
      <c r="TH673" s="93">
        <f t="shared" si="629"/>
        <v>34220.01</v>
      </c>
      <c r="TI673" s="93">
        <f t="shared" si="630"/>
        <v>34948.269999999997</v>
      </c>
      <c r="TJ673" s="93">
        <f t="shared" si="631"/>
        <v>36167.4</v>
      </c>
      <c r="TK673" s="93">
        <f t="shared" si="632"/>
        <v>0</v>
      </c>
      <c r="TL673" s="93">
        <f t="shared" si="210"/>
        <v>0</v>
      </c>
      <c r="TM673" s="93">
        <f t="shared" si="210"/>
        <v>0</v>
      </c>
      <c r="TN673" s="93">
        <f t="shared" si="633"/>
        <v>0</v>
      </c>
      <c r="TO673" s="93">
        <f t="shared" si="211"/>
        <v>0</v>
      </c>
      <c r="TP673" s="93">
        <f t="shared" si="211"/>
        <v>0</v>
      </c>
      <c r="TQ673" s="447"/>
      <c r="TR673" s="447"/>
      <c r="TS673" s="447"/>
      <c r="TT673" s="93">
        <f t="shared" si="634"/>
        <v>0</v>
      </c>
      <c r="TU673" s="93">
        <f t="shared" si="635"/>
        <v>0</v>
      </c>
      <c r="TV673" s="93">
        <f t="shared" si="636"/>
        <v>0</v>
      </c>
      <c r="TW673" s="93">
        <f t="shared" si="637"/>
        <v>0</v>
      </c>
      <c r="TX673" s="93">
        <f t="shared" si="638"/>
        <v>0</v>
      </c>
      <c r="TY673" s="93">
        <f t="shared" si="639"/>
        <v>0</v>
      </c>
      <c r="TZ673" s="93">
        <f t="shared" si="640"/>
        <v>93977.42</v>
      </c>
      <c r="UA673" s="93">
        <f t="shared" si="641"/>
        <v>97954.46</v>
      </c>
      <c r="UB673" s="93">
        <f t="shared" si="642"/>
        <v>102068.66</v>
      </c>
      <c r="UC673" s="93">
        <f t="shared" si="643"/>
        <v>39443.910000000003</v>
      </c>
      <c r="UD673" s="93">
        <f t="shared" si="644"/>
        <v>39410.25</v>
      </c>
      <c r="UE673" s="93">
        <f t="shared" si="645"/>
        <v>40662.080000000002</v>
      </c>
      <c r="UF673" s="93">
        <f t="shared" si="646"/>
        <v>0</v>
      </c>
      <c r="UG673" s="93">
        <f t="shared" si="212"/>
        <v>0</v>
      </c>
      <c r="UH673" s="93">
        <f t="shared" si="212"/>
        <v>0</v>
      </c>
      <c r="UI673" s="93">
        <f t="shared" si="647"/>
        <v>0</v>
      </c>
      <c r="UJ673" s="93">
        <f t="shared" si="213"/>
        <v>0</v>
      </c>
      <c r="UK673" s="93">
        <f t="shared" si="213"/>
        <v>0</v>
      </c>
      <c r="UL673" s="447"/>
      <c r="UM673" s="447"/>
      <c r="UN673" s="447"/>
      <c r="UO673" s="93">
        <f t="shared" si="648"/>
        <v>0</v>
      </c>
      <c r="UP673" s="93">
        <f t="shared" si="649"/>
        <v>0</v>
      </c>
      <c r="UQ673" s="93">
        <f t="shared" si="650"/>
        <v>0</v>
      </c>
      <c r="UR673" s="93">
        <f t="shared" si="651"/>
        <v>0</v>
      </c>
      <c r="US673" s="93">
        <f t="shared" si="652"/>
        <v>0</v>
      </c>
      <c r="UT673" s="93">
        <f t="shared" si="653"/>
        <v>0</v>
      </c>
      <c r="UU673" s="93">
        <f t="shared" si="654"/>
        <v>86005.09</v>
      </c>
      <c r="UV673" s="93">
        <f t="shared" si="655"/>
        <v>89833.56</v>
      </c>
      <c r="UW673" s="93">
        <f t="shared" si="656"/>
        <v>93776.34</v>
      </c>
      <c r="UX673" s="93">
        <f t="shared" si="657"/>
        <v>33821.17</v>
      </c>
      <c r="UY673" s="93">
        <f t="shared" si="658"/>
        <v>34537.699999999997</v>
      </c>
      <c r="UZ673" s="93">
        <f t="shared" si="659"/>
        <v>35704.36</v>
      </c>
      <c r="VA673" s="93">
        <f t="shared" si="660"/>
        <v>0</v>
      </c>
      <c r="VB673" s="93">
        <f t="shared" si="214"/>
        <v>0</v>
      </c>
      <c r="VC673" s="93">
        <f t="shared" si="214"/>
        <v>0</v>
      </c>
      <c r="VD673" s="93">
        <f t="shared" si="661"/>
        <v>0</v>
      </c>
      <c r="VE673" s="93">
        <f t="shared" si="215"/>
        <v>0</v>
      </c>
      <c r="VF673" s="93">
        <f t="shared" si="215"/>
        <v>0</v>
      </c>
      <c r="VG673" s="95"/>
      <c r="VH673" s="95"/>
      <c r="VI673" s="95"/>
      <c r="VJ673" s="93">
        <f t="shared" si="662"/>
        <v>0</v>
      </c>
      <c r="VK673" s="93">
        <f t="shared" si="663"/>
        <v>0</v>
      </c>
      <c r="VL673" s="93">
        <f t="shared" si="664"/>
        <v>0</v>
      </c>
      <c r="VM673" s="93">
        <f t="shared" si="665"/>
        <v>0</v>
      </c>
      <c r="VN673" s="93">
        <f t="shared" si="666"/>
        <v>0</v>
      </c>
      <c r="VO673" s="93">
        <f t="shared" si="667"/>
        <v>0</v>
      </c>
      <c r="VP673" s="93">
        <f t="shared" si="668"/>
        <v>0</v>
      </c>
      <c r="VQ673" s="93">
        <f t="shared" si="669"/>
        <v>0</v>
      </c>
      <c r="VR673" s="93">
        <f t="shared" si="670"/>
        <v>0</v>
      </c>
      <c r="VS673" s="93">
        <f t="shared" si="671"/>
        <v>0</v>
      </c>
      <c r="VT673" s="93">
        <f t="shared" si="672"/>
        <v>0</v>
      </c>
      <c r="VU673" s="93">
        <f t="shared" si="673"/>
        <v>0</v>
      </c>
      <c r="VV673" s="93">
        <f t="shared" si="674"/>
        <v>0</v>
      </c>
      <c r="VW673" s="93">
        <f t="shared" si="216"/>
        <v>0</v>
      </c>
      <c r="VX673" s="93">
        <f t="shared" si="216"/>
        <v>0</v>
      </c>
      <c r="VY673" s="93">
        <f t="shared" si="675"/>
        <v>0</v>
      </c>
      <c r="VZ673" s="93">
        <f t="shared" si="217"/>
        <v>0</v>
      </c>
      <c r="WA673" s="93">
        <f t="shared" si="217"/>
        <v>0</v>
      </c>
      <c r="WB673" s="447"/>
      <c r="WC673" s="447"/>
      <c r="WD673" s="447"/>
      <c r="WE673" s="93">
        <f t="shared" si="676"/>
        <v>0</v>
      </c>
      <c r="WF673" s="93">
        <f t="shared" si="677"/>
        <v>0</v>
      </c>
      <c r="WG673" s="93">
        <f t="shared" si="678"/>
        <v>0</v>
      </c>
      <c r="WH673" s="93">
        <f t="shared" si="679"/>
        <v>0</v>
      </c>
      <c r="WI673" s="93">
        <f t="shared" si="680"/>
        <v>0</v>
      </c>
      <c r="WJ673" s="93">
        <f t="shared" si="681"/>
        <v>0</v>
      </c>
      <c r="WK673" s="93">
        <f t="shared" si="682"/>
        <v>94206.64</v>
      </c>
      <c r="WL673" s="93">
        <f t="shared" si="683"/>
        <v>97862.89</v>
      </c>
      <c r="WM673" s="93">
        <f t="shared" si="684"/>
        <v>101670.84</v>
      </c>
      <c r="WN673" s="93">
        <f t="shared" si="685"/>
        <v>28002.55</v>
      </c>
      <c r="WO673" s="93">
        <f t="shared" si="686"/>
        <v>27626.720000000001</v>
      </c>
      <c r="WP673" s="93">
        <f t="shared" si="687"/>
        <v>28734.959999999999</v>
      </c>
      <c r="WQ673" s="93">
        <f t="shared" si="688"/>
        <v>0</v>
      </c>
      <c r="WR673" s="93">
        <f t="shared" si="218"/>
        <v>0</v>
      </c>
      <c r="WS673" s="93">
        <f t="shared" si="218"/>
        <v>0</v>
      </c>
      <c r="WT673" s="93">
        <f t="shared" si="689"/>
        <v>0</v>
      </c>
      <c r="WU673" s="93">
        <f t="shared" si="219"/>
        <v>0</v>
      </c>
      <c r="WV673" s="93">
        <f t="shared" si="219"/>
        <v>0</v>
      </c>
      <c r="WW673" s="447"/>
      <c r="WX673" s="447"/>
      <c r="WY673" s="447"/>
      <c r="WZ673" s="93">
        <f t="shared" si="690"/>
        <v>0</v>
      </c>
      <c r="XA673" s="93">
        <f t="shared" si="691"/>
        <v>0</v>
      </c>
      <c r="XB673" s="93">
        <f t="shared" si="692"/>
        <v>0</v>
      </c>
      <c r="XC673" s="93">
        <f t="shared" si="693"/>
        <v>0</v>
      </c>
      <c r="XD673" s="93">
        <f t="shared" si="694"/>
        <v>0</v>
      </c>
      <c r="XE673" s="93">
        <f t="shared" si="695"/>
        <v>0</v>
      </c>
      <c r="XF673" s="93">
        <f t="shared" si="696"/>
        <v>90842.59</v>
      </c>
      <c r="XG673" s="93">
        <f t="shared" si="697"/>
        <v>94320.72</v>
      </c>
      <c r="XH673" s="93">
        <f t="shared" si="698"/>
        <v>97946.87</v>
      </c>
      <c r="XI673" s="93">
        <f t="shared" si="699"/>
        <v>28551.62</v>
      </c>
      <c r="XJ673" s="93">
        <f t="shared" si="700"/>
        <v>28435.71</v>
      </c>
      <c r="XK673" s="93">
        <f t="shared" si="701"/>
        <v>29460.54</v>
      </c>
      <c r="XL673" s="93">
        <f t="shared" si="702"/>
        <v>0</v>
      </c>
      <c r="XM673" s="93">
        <f t="shared" si="220"/>
        <v>0</v>
      </c>
      <c r="XN673" s="93">
        <f t="shared" si="220"/>
        <v>0</v>
      </c>
      <c r="XO673" s="93">
        <f t="shared" si="703"/>
        <v>0</v>
      </c>
      <c r="XP673" s="93">
        <f t="shared" si="221"/>
        <v>0</v>
      </c>
      <c r="XQ673" s="93">
        <f t="shared" si="221"/>
        <v>0</v>
      </c>
      <c r="XR673" s="447"/>
      <c r="XS673" s="447"/>
      <c r="XT673" s="447"/>
      <c r="XU673" s="93">
        <f t="shared" si="704"/>
        <v>0</v>
      </c>
      <c r="XV673" s="93">
        <f t="shared" si="705"/>
        <v>0</v>
      </c>
      <c r="XW673" s="93">
        <f t="shared" si="706"/>
        <v>0</v>
      </c>
      <c r="XX673" s="93">
        <f t="shared" si="707"/>
        <v>0</v>
      </c>
      <c r="XY673" s="93">
        <f t="shared" si="708"/>
        <v>0</v>
      </c>
      <c r="XZ673" s="93">
        <f t="shared" si="709"/>
        <v>0</v>
      </c>
      <c r="YA673" s="93">
        <f t="shared" si="710"/>
        <v>90759.42</v>
      </c>
      <c r="YB673" s="93">
        <f t="shared" si="711"/>
        <v>94061.17</v>
      </c>
      <c r="YC673" s="93">
        <f t="shared" si="712"/>
        <v>97515.27</v>
      </c>
      <c r="YD673" s="93">
        <f t="shared" si="713"/>
        <v>27172.69</v>
      </c>
      <c r="YE673" s="93">
        <f t="shared" si="714"/>
        <v>27075.29</v>
      </c>
      <c r="YF673" s="93">
        <f t="shared" si="715"/>
        <v>27995.64</v>
      </c>
      <c r="YG673" s="93">
        <f t="shared" si="716"/>
        <v>0</v>
      </c>
      <c r="YH673" s="93">
        <f t="shared" si="222"/>
        <v>0</v>
      </c>
      <c r="YI673" s="93">
        <f t="shared" si="222"/>
        <v>0</v>
      </c>
      <c r="YJ673" s="93">
        <f t="shared" si="717"/>
        <v>0</v>
      </c>
      <c r="YK673" s="93">
        <f t="shared" si="223"/>
        <v>0</v>
      </c>
      <c r="YL673" s="93">
        <f t="shared" si="223"/>
        <v>0</v>
      </c>
      <c r="YM673" s="447"/>
      <c r="YN673" s="447"/>
      <c r="YO673" s="447"/>
      <c r="YP673" s="93">
        <f t="shared" si="718"/>
        <v>0</v>
      </c>
      <c r="YQ673" s="93">
        <f t="shared" si="719"/>
        <v>0</v>
      </c>
      <c r="YR673" s="93">
        <f t="shared" si="720"/>
        <v>0</v>
      </c>
      <c r="YS673" s="93">
        <f t="shared" si="721"/>
        <v>0</v>
      </c>
      <c r="YT673" s="93">
        <f t="shared" si="722"/>
        <v>0</v>
      </c>
      <c r="YU673" s="93">
        <f t="shared" si="723"/>
        <v>0</v>
      </c>
      <c r="YV673" s="93">
        <f t="shared" si="724"/>
        <v>93277.42</v>
      </c>
      <c r="YW673" s="93">
        <f t="shared" si="725"/>
        <v>96305.27</v>
      </c>
      <c r="YX673" s="93">
        <f t="shared" si="726"/>
        <v>99503.27</v>
      </c>
      <c r="YY673" s="93">
        <f t="shared" si="727"/>
        <v>29573.759999999998</v>
      </c>
      <c r="YZ673" s="93">
        <f t="shared" si="728"/>
        <v>29124.95</v>
      </c>
      <c r="ZA673" s="93">
        <f t="shared" si="729"/>
        <v>30144.51</v>
      </c>
      <c r="ZB673" s="93">
        <f t="shared" si="730"/>
        <v>0</v>
      </c>
      <c r="ZC673" s="93">
        <f t="shared" si="224"/>
        <v>0</v>
      </c>
      <c r="ZD673" s="93">
        <f t="shared" si="224"/>
        <v>0</v>
      </c>
      <c r="ZE673" s="93">
        <f t="shared" si="731"/>
        <v>0</v>
      </c>
      <c r="ZF673" s="93">
        <f t="shared" si="225"/>
        <v>0</v>
      </c>
      <c r="ZG673" s="93">
        <f t="shared" si="225"/>
        <v>0</v>
      </c>
      <c r="ZH673" s="447"/>
      <c r="ZI673" s="447"/>
      <c r="ZJ673" s="447"/>
      <c r="ZK673" s="93">
        <f t="shared" si="732"/>
        <v>0</v>
      </c>
      <c r="ZL673" s="93">
        <f t="shared" si="733"/>
        <v>0</v>
      </c>
      <c r="ZM673" s="93">
        <f t="shared" si="734"/>
        <v>0</v>
      </c>
      <c r="ZN673" s="93">
        <f t="shared" si="735"/>
        <v>0</v>
      </c>
      <c r="ZO673" s="93">
        <f t="shared" si="736"/>
        <v>0</v>
      </c>
      <c r="ZP673" s="93">
        <f t="shared" si="737"/>
        <v>0</v>
      </c>
      <c r="ZQ673" s="93">
        <f t="shared" si="738"/>
        <v>90337.600000000006</v>
      </c>
      <c r="ZR673" s="93">
        <f t="shared" si="739"/>
        <v>94059.65</v>
      </c>
      <c r="ZS673" s="93">
        <f t="shared" si="740"/>
        <v>97918.98</v>
      </c>
      <c r="ZT673" s="93">
        <f t="shared" si="741"/>
        <v>36511.43</v>
      </c>
      <c r="ZU673" s="93">
        <f t="shared" si="742"/>
        <v>37032.11</v>
      </c>
      <c r="ZV673" s="93">
        <f t="shared" si="743"/>
        <v>38188.54</v>
      </c>
      <c r="ZW673" s="93">
        <f t="shared" si="744"/>
        <v>0</v>
      </c>
      <c r="ZX673" s="93">
        <f t="shared" si="226"/>
        <v>0</v>
      </c>
      <c r="ZY673" s="93">
        <f t="shared" si="226"/>
        <v>0</v>
      </c>
      <c r="ZZ673" s="93">
        <f t="shared" si="745"/>
        <v>0</v>
      </c>
      <c r="AAA673" s="93">
        <f t="shared" si="227"/>
        <v>0</v>
      </c>
      <c r="AAB673" s="93">
        <f t="shared" si="227"/>
        <v>0</v>
      </c>
      <c r="AAC673" s="447"/>
      <c r="AAD673" s="447"/>
      <c r="AAE673" s="447"/>
      <c r="AAF673" s="93">
        <f t="shared" si="746"/>
        <v>0</v>
      </c>
      <c r="AAG673" s="93">
        <f t="shared" si="747"/>
        <v>0</v>
      </c>
      <c r="AAH673" s="93">
        <f t="shared" si="748"/>
        <v>0</v>
      </c>
      <c r="AAI673" s="93">
        <f t="shared" si="749"/>
        <v>0</v>
      </c>
      <c r="AAJ673" s="93">
        <f t="shared" si="750"/>
        <v>0</v>
      </c>
      <c r="AAK673" s="93">
        <f t="shared" si="751"/>
        <v>0</v>
      </c>
      <c r="AAL673" s="93">
        <f t="shared" si="752"/>
        <v>90243.16</v>
      </c>
      <c r="AAM673" s="93">
        <f t="shared" si="753"/>
        <v>93973.91</v>
      </c>
      <c r="AAN673" s="93">
        <f t="shared" si="754"/>
        <v>97839.48</v>
      </c>
      <c r="AAO673" s="93">
        <f t="shared" si="755"/>
        <v>34381.480000000003</v>
      </c>
      <c r="AAP673" s="93">
        <f t="shared" si="756"/>
        <v>33906.43</v>
      </c>
      <c r="AAQ673" s="93">
        <f t="shared" si="757"/>
        <v>35127.82</v>
      </c>
      <c r="AAR673" s="93">
        <f t="shared" si="758"/>
        <v>0</v>
      </c>
      <c r="AAS673" s="93">
        <f t="shared" si="228"/>
        <v>0</v>
      </c>
      <c r="AAT673" s="93">
        <f t="shared" si="228"/>
        <v>0</v>
      </c>
      <c r="AAU673" s="93">
        <f t="shared" si="759"/>
        <v>0</v>
      </c>
      <c r="AAV673" s="93">
        <f t="shared" si="229"/>
        <v>0</v>
      </c>
      <c r="AAW673" s="93">
        <f t="shared" si="229"/>
        <v>0</v>
      </c>
      <c r="AAX673" s="447">
        <v>66</v>
      </c>
      <c r="AAY673" s="447">
        <v>66</v>
      </c>
      <c r="AAZ673" s="447">
        <v>66</v>
      </c>
      <c r="ABA673" s="93">
        <f t="shared" si="760"/>
        <v>6485886</v>
      </c>
      <c r="ABB673" s="93">
        <f t="shared" si="761"/>
        <v>6754440</v>
      </c>
      <c r="ABC673" s="93">
        <f t="shared" si="762"/>
        <v>7036392</v>
      </c>
      <c r="ABD673" s="93">
        <f t="shared" si="763"/>
        <v>4492892.58</v>
      </c>
      <c r="ABE673" s="93">
        <f t="shared" si="764"/>
        <v>4589912.58</v>
      </c>
      <c r="ABF673" s="93">
        <f t="shared" si="765"/>
        <v>4683764.58</v>
      </c>
      <c r="ABG673" s="93">
        <f t="shared" si="766"/>
        <v>83595.97</v>
      </c>
      <c r="ABH673" s="93">
        <f t="shared" si="767"/>
        <v>86785.24</v>
      </c>
      <c r="ABI673" s="93">
        <f t="shared" si="768"/>
        <v>90110.65</v>
      </c>
      <c r="ABJ673" s="93">
        <f t="shared" si="769"/>
        <v>23320.32</v>
      </c>
      <c r="ABK673" s="93">
        <f t="shared" si="770"/>
        <v>23077.200000000001</v>
      </c>
      <c r="ABL673" s="93">
        <f t="shared" si="771"/>
        <v>23855.08</v>
      </c>
      <c r="ABM673" s="93">
        <f t="shared" si="772"/>
        <v>5517334.0199999996</v>
      </c>
      <c r="ABN673" s="93">
        <f t="shared" si="230"/>
        <v>5727825.8399999999</v>
      </c>
      <c r="ABO673" s="93">
        <f t="shared" si="230"/>
        <v>5947302.9000000004</v>
      </c>
      <c r="ABP673" s="93">
        <f t="shared" si="773"/>
        <v>1539141.12</v>
      </c>
      <c r="ABQ673" s="93">
        <f t="shared" si="231"/>
        <v>1523095.2</v>
      </c>
      <c r="ABR673" s="93">
        <f t="shared" si="231"/>
        <v>1574435.28</v>
      </c>
      <c r="ABS673" s="447"/>
      <c r="ABT673" s="447"/>
      <c r="ABU673" s="447"/>
      <c r="ABV673" s="93">
        <f t="shared" si="774"/>
        <v>0</v>
      </c>
      <c r="ABW673" s="93">
        <f t="shared" si="775"/>
        <v>0</v>
      </c>
      <c r="ABX673" s="93">
        <f t="shared" si="776"/>
        <v>0</v>
      </c>
      <c r="ABY673" s="93">
        <f t="shared" si="777"/>
        <v>0</v>
      </c>
      <c r="ABZ673" s="93">
        <f t="shared" si="778"/>
        <v>0</v>
      </c>
      <c r="ACA673" s="93">
        <f t="shared" si="779"/>
        <v>0</v>
      </c>
      <c r="ACB673" s="93">
        <f t="shared" si="780"/>
        <v>95884.78</v>
      </c>
      <c r="ACC673" s="93">
        <f t="shared" si="781"/>
        <v>98619.32</v>
      </c>
      <c r="ACD673" s="93">
        <f t="shared" si="782"/>
        <v>101543.94</v>
      </c>
      <c r="ACE673" s="93">
        <f t="shared" si="783"/>
        <v>26112.84</v>
      </c>
      <c r="ACF673" s="93">
        <f t="shared" si="784"/>
        <v>26138.92</v>
      </c>
      <c r="ACG673" s="93">
        <f t="shared" si="785"/>
        <v>27005.29</v>
      </c>
      <c r="ACH673" s="93">
        <f t="shared" si="786"/>
        <v>0</v>
      </c>
      <c r="ACI673" s="93">
        <f t="shared" si="232"/>
        <v>0</v>
      </c>
      <c r="ACJ673" s="93">
        <f t="shared" si="232"/>
        <v>0</v>
      </c>
      <c r="ACK673" s="93">
        <f t="shared" si="787"/>
        <v>0</v>
      </c>
      <c r="ACL673" s="93">
        <f t="shared" si="233"/>
        <v>0</v>
      </c>
      <c r="ACM673" s="93">
        <f t="shared" si="233"/>
        <v>0</v>
      </c>
      <c r="ACN673" s="447"/>
      <c r="ACO673" s="447"/>
      <c r="ACP673" s="447"/>
      <c r="ACQ673" s="93">
        <f t="shared" si="788"/>
        <v>0</v>
      </c>
      <c r="ACR673" s="93">
        <f t="shared" si="789"/>
        <v>0</v>
      </c>
      <c r="ACS673" s="93">
        <f t="shared" si="790"/>
        <v>0</v>
      </c>
      <c r="ACT673" s="93">
        <f t="shared" si="791"/>
        <v>0</v>
      </c>
      <c r="ACU673" s="93">
        <f t="shared" si="792"/>
        <v>0</v>
      </c>
      <c r="ACV673" s="93">
        <f t="shared" si="793"/>
        <v>0</v>
      </c>
      <c r="ACW673" s="93">
        <f t="shared" si="794"/>
        <v>89079.21</v>
      </c>
      <c r="ACX673" s="93">
        <f t="shared" si="795"/>
        <v>92188.61</v>
      </c>
      <c r="ACY673" s="93">
        <f t="shared" si="796"/>
        <v>95453.43</v>
      </c>
      <c r="ACZ673" s="93">
        <f t="shared" si="797"/>
        <v>30108.97</v>
      </c>
      <c r="ADA673" s="93">
        <f t="shared" si="798"/>
        <v>29959.37</v>
      </c>
      <c r="ADB673" s="93">
        <f t="shared" si="799"/>
        <v>31066.27</v>
      </c>
      <c r="ADC673" s="93">
        <f t="shared" si="800"/>
        <v>0</v>
      </c>
      <c r="ADD673" s="93">
        <f t="shared" si="234"/>
        <v>0</v>
      </c>
      <c r="ADE673" s="93">
        <f t="shared" si="234"/>
        <v>0</v>
      </c>
      <c r="ADF673" s="93">
        <f t="shared" si="801"/>
        <v>0</v>
      </c>
      <c r="ADG673" s="93">
        <f t="shared" si="235"/>
        <v>0</v>
      </c>
      <c r="ADH673" s="93">
        <f t="shared" si="235"/>
        <v>0</v>
      </c>
      <c r="ADI673" s="447"/>
      <c r="ADJ673" s="447"/>
      <c r="ADK673" s="447"/>
      <c r="ADL673" s="93">
        <f t="shared" si="802"/>
        <v>0</v>
      </c>
      <c r="ADM673" s="93">
        <f t="shared" si="803"/>
        <v>0</v>
      </c>
      <c r="ADN673" s="93">
        <f t="shared" si="804"/>
        <v>0</v>
      </c>
      <c r="ADO673" s="93">
        <f t="shared" si="805"/>
        <v>0</v>
      </c>
      <c r="ADP673" s="93">
        <f t="shared" si="806"/>
        <v>0</v>
      </c>
      <c r="ADQ673" s="93">
        <f t="shared" si="807"/>
        <v>0</v>
      </c>
      <c r="ADR673" s="93">
        <f t="shared" si="808"/>
        <v>89524.42</v>
      </c>
      <c r="ADS673" s="93">
        <f t="shared" si="809"/>
        <v>93324.71</v>
      </c>
      <c r="ADT673" s="93">
        <f t="shared" si="810"/>
        <v>97255.37</v>
      </c>
      <c r="ADU673" s="93">
        <f t="shared" si="811"/>
        <v>27545.08</v>
      </c>
      <c r="ADV673" s="93">
        <f t="shared" si="812"/>
        <v>27909.13</v>
      </c>
      <c r="ADW673" s="93">
        <f t="shared" si="813"/>
        <v>28885.27</v>
      </c>
      <c r="ADX673" s="93">
        <f t="shared" si="814"/>
        <v>0</v>
      </c>
      <c r="ADY673" s="93">
        <f t="shared" si="236"/>
        <v>0</v>
      </c>
      <c r="ADZ673" s="93">
        <f t="shared" si="236"/>
        <v>0</v>
      </c>
      <c r="AEA673" s="93">
        <f t="shared" si="815"/>
        <v>0</v>
      </c>
      <c r="AEB673" s="93">
        <f t="shared" si="237"/>
        <v>0</v>
      </c>
      <c r="AEC673" s="93">
        <f t="shared" si="237"/>
        <v>0</v>
      </c>
      <c r="AED673" s="447"/>
      <c r="AEE673" s="447"/>
      <c r="AEF673" s="447"/>
      <c r="AEG673" s="93">
        <f t="shared" si="816"/>
        <v>0</v>
      </c>
      <c r="AEH673" s="93">
        <f t="shared" si="817"/>
        <v>0</v>
      </c>
      <c r="AEI673" s="93">
        <f t="shared" si="818"/>
        <v>0</v>
      </c>
      <c r="AEJ673" s="93">
        <f t="shared" si="819"/>
        <v>0</v>
      </c>
      <c r="AEK673" s="93">
        <f t="shared" si="820"/>
        <v>0</v>
      </c>
      <c r="AEL673" s="93">
        <f t="shared" si="821"/>
        <v>0</v>
      </c>
      <c r="AEM673" s="93">
        <f t="shared" si="822"/>
        <v>112891.36</v>
      </c>
      <c r="AEN673" s="93">
        <f t="shared" si="823"/>
        <v>116691.56</v>
      </c>
      <c r="AEO673" s="93">
        <f t="shared" si="824"/>
        <v>120694.21</v>
      </c>
      <c r="AEP673" s="93">
        <f t="shared" si="825"/>
        <v>28159.21</v>
      </c>
      <c r="AEQ673" s="93">
        <f t="shared" si="826"/>
        <v>27512.53</v>
      </c>
      <c r="AER673" s="93">
        <f t="shared" si="827"/>
        <v>28444.5</v>
      </c>
      <c r="AES673" s="93">
        <f t="shared" si="828"/>
        <v>0</v>
      </c>
      <c r="AET673" s="93">
        <f t="shared" si="238"/>
        <v>0</v>
      </c>
      <c r="AEU673" s="93">
        <f t="shared" si="238"/>
        <v>0</v>
      </c>
      <c r="AEV673" s="93">
        <f t="shared" si="829"/>
        <v>0</v>
      </c>
      <c r="AEW673" s="93">
        <f t="shared" si="239"/>
        <v>0</v>
      </c>
      <c r="AEX673" s="93">
        <f t="shared" si="239"/>
        <v>0</v>
      </c>
      <c r="AEY673" s="447"/>
      <c r="AEZ673" s="447"/>
      <c r="AFA673" s="447"/>
      <c r="AFB673" s="93">
        <f t="shared" si="830"/>
        <v>0</v>
      </c>
      <c r="AFC673" s="93">
        <f t="shared" si="831"/>
        <v>0</v>
      </c>
      <c r="AFD673" s="93">
        <f t="shared" si="832"/>
        <v>0</v>
      </c>
      <c r="AFE673" s="93">
        <f t="shared" si="833"/>
        <v>0</v>
      </c>
      <c r="AFF673" s="93">
        <f t="shared" si="834"/>
        <v>0</v>
      </c>
      <c r="AFG673" s="93">
        <f t="shared" si="835"/>
        <v>0</v>
      </c>
      <c r="AFH673" s="93">
        <f t="shared" si="836"/>
        <v>96858.73</v>
      </c>
      <c r="AFI673" s="93">
        <f t="shared" si="837"/>
        <v>100822.65</v>
      </c>
      <c r="AFJ673" s="93">
        <f t="shared" si="838"/>
        <v>104937.58</v>
      </c>
      <c r="AFK673" s="93">
        <f t="shared" si="839"/>
        <v>32675.33</v>
      </c>
      <c r="AFL673" s="93">
        <f t="shared" si="840"/>
        <v>32029.19</v>
      </c>
      <c r="AFM673" s="93">
        <f t="shared" si="841"/>
        <v>33179.629999999997</v>
      </c>
      <c r="AFN673" s="93">
        <f t="shared" si="842"/>
        <v>0</v>
      </c>
      <c r="AFO673" s="93">
        <f t="shared" si="240"/>
        <v>0</v>
      </c>
      <c r="AFP673" s="93">
        <f t="shared" si="240"/>
        <v>0</v>
      </c>
      <c r="AFQ673" s="93">
        <f t="shared" si="843"/>
        <v>0</v>
      </c>
      <c r="AFR673" s="93">
        <f t="shared" si="241"/>
        <v>0</v>
      </c>
      <c r="AFS673" s="93">
        <f t="shared" si="241"/>
        <v>0</v>
      </c>
      <c r="AFT673" s="447"/>
      <c r="AFU673" s="447"/>
      <c r="AFV673" s="447"/>
      <c r="AFW673" s="93">
        <f t="shared" si="844"/>
        <v>0</v>
      </c>
      <c r="AFX673" s="93">
        <f t="shared" si="845"/>
        <v>0</v>
      </c>
      <c r="AFY673" s="93">
        <f t="shared" si="846"/>
        <v>0</v>
      </c>
      <c r="AFZ673" s="93">
        <f t="shared" si="847"/>
        <v>0</v>
      </c>
      <c r="AGA673" s="93">
        <f t="shared" si="848"/>
        <v>0</v>
      </c>
      <c r="AGB673" s="93">
        <f t="shared" si="849"/>
        <v>0</v>
      </c>
      <c r="AGC673" s="93">
        <f t="shared" si="850"/>
        <v>93691.49</v>
      </c>
      <c r="AGD673" s="93">
        <f t="shared" si="851"/>
        <v>96726.49</v>
      </c>
      <c r="AGE673" s="93">
        <f t="shared" si="852"/>
        <v>99933.2</v>
      </c>
      <c r="AGF673" s="93">
        <f t="shared" si="853"/>
        <v>32514.15</v>
      </c>
      <c r="AGG673" s="93">
        <f t="shared" si="854"/>
        <v>32297.79</v>
      </c>
      <c r="AGH673" s="93">
        <f t="shared" si="855"/>
        <v>33515.86</v>
      </c>
      <c r="AGI673" s="93">
        <f t="shared" si="856"/>
        <v>0</v>
      </c>
      <c r="AGJ673" s="93">
        <f t="shared" si="242"/>
        <v>0</v>
      </c>
      <c r="AGK673" s="93">
        <f t="shared" si="242"/>
        <v>0</v>
      </c>
      <c r="AGL673" s="93">
        <f t="shared" si="857"/>
        <v>0</v>
      </c>
      <c r="AGM673" s="93">
        <f t="shared" si="243"/>
        <v>0</v>
      </c>
      <c r="AGN673" s="93">
        <f t="shared" si="243"/>
        <v>0</v>
      </c>
      <c r="AGO673" s="447"/>
      <c r="AGP673" s="447"/>
      <c r="AGQ673" s="447"/>
      <c r="AGR673" s="93">
        <f t="shared" si="858"/>
        <v>0</v>
      </c>
      <c r="AGS673" s="93">
        <f t="shared" si="859"/>
        <v>0</v>
      </c>
      <c r="AGT673" s="93">
        <f t="shared" si="860"/>
        <v>0</v>
      </c>
      <c r="AGU673" s="93">
        <f t="shared" si="861"/>
        <v>0</v>
      </c>
      <c r="AGV673" s="93">
        <f t="shared" si="862"/>
        <v>0</v>
      </c>
      <c r="AGW673" s="93">
        <f t="shared" si="863"/>
        <v>0</v>
      </c>
      <c r="AGX673" s="93">
        <f t="shared" si="864"/>
        <v>96220.37</v>
      </c>
      <c r="AGY673" s="93">
        <f t="shared" si="865"/>
        <v>99871.47</v>
      </c>
      <c r="AGZ673" s="93">
        <f t="shared" si="866"/>
        <v>103685.06</v>
      </c>
      <c r="AHA673" s="93">
        <f t="shared" si="867"/>
        <v>52118.83</v>
      </c>
      <c r="AHB673" s="93">
        <f t="shared" si="868"/>
        <v>51380.88</v>
      </c>
      <c r="AHC673" s="93">
        <f t="shared" si="869"/>
        <v>53261.62</v>
      </c>
      <c r="AHD673" s="93">
        <f t="shared" si="870"/>
        <v>0</v>
      </c>
      <c r="AHE673" s="93">
        <f t="shared" si="244"/>
        <v>0</v>
      </c>
      <c r="AHF673" s="93">
        <f t="shared" si="244"/>
        <v>0</v>
      </c>
      <c r="AHG673" s="93">
        <f t="shared" si="871"/>
        <v>0</v>
      </c>
      <c r="AHH673" s="93">
        <f t="shared" si="245"/>
        <v>0</v>
      </c>
      <c r="AHI673" s="93">
        <f t="shared" si="245"/>
        <v>0</v>
      </c>
      <c r="AHJ673" s="447"/>
      <c r="AHK673" s="447"/>
      <c r="AHL673" s="447"/>
      <c r="AHM673" s="93">
        <f t="shared" si="872"/>
        <v>0</v>
      </c>
      <c r="AHN673" s="93">
        <f t="shared" si="873"/>
        <v>0</v>
      </c>
      <c r="AHO673" s="93">
        <f t="shared" si="874"/>
        <v>0</v>
      </c>
      <c r="AHP673" s="93">
        <f t="shared" si="875"/>
        <v>0</v>
      </c>
      <c r="AHQ673" s="93">
        <f t="shared" si="876"/>
        <v>0</v>
      </c>
      <c r="AHR673" s="93">
        <f t="shared" si="877"/>
        <v>0</v>
      </c>
      <c r="AHS673" s="93">
        <f t="shared" si="878"/>
        <v>93254.86</v>
      </c>
      <c r="AHT673" s="93">
        <f t="shared" si="879"/>
        <v>97102.39</v>
      </c>
      <c r="AHU673" s="93">
        <f t="shared" si="880"/>
        <v>101090.05</v>
      </c>
      <c r="AHV673" s="93">
        <f t="shared" si="881"/>
        <v>31048.9</v>
      </c>
      <c r="AHW673" s="93">
        <f t="shared" si="882"/>
        <v>31384.71</v>
      </c>
      <c r="AHX673" s="93">
        <f t="shared" si="883"/>
        <v>32494.98</v>
      </c>
      <c r="AHY673" s="93">
        <f t="shared" si="884"/>
        <v>0</v>
      </c>
      <c r="AHZ673" s="93">
        <f t="shared" si="246"/>
        <v>0</v>
      </c>
      <c r="AIA673" s="93">
        <f t="shared" si="246"/>
        <v>0</v>
      </c>
      <c r="AIB673" s="93">
        <f t="shared" si="885"/>
        <v>0</v>
      </c>
      <c r="AIC673" s="93">
        <f t="shared" si="247"/>
        <v>0</v>
      </c>
      <c r="AID673" s="93">
        <f t="shared" si="247"/>
        <v>0</v>
      </c>
      <c r="AIE673" s="95"/>
      <c r="AIF673" s="95"/>
      <c r="AIG673" s="95"/>
      <c r="AIH673" s="93">
        <f t="shared" si="886"/>
        <v>0</v>
      </c>
      <c r="AII673" s="93">
        <f t="shared" si="887"/>
        <v>0</v>
      </c>
      <c r="AIJ673" s="93">
        <f t="shared" si="888"/>
        <v>0</v>
      </c>
      <c r="AIK673" s="93">
        <f t="shared" si="889"/>
        <v>0</v>
      </c>
      <c r="AIL673" s="93">
        <f t="shared" si="890"/>
        <v>0</v>
      </c>
      <c r="AIM673" s="93">
        <f t="shared" si="891"/>
        <v>0</v>
      </c>
      <c r="AIN673" s="93">
        <f t="shared" si="892"/>
        <v>0</v>
      </c>
      <c r="AIO673" s="93">
        <f t="shared" si="893"/>
        <v>0</v>
      </c>
      <c r="AIP673" s="93">
        <f t="shared" si="894"/>
        <v>0</v>
      </c>
      <c r="AIQ673" s="93">
        <f t="shared" si="895"/>
        <v>0</v>
      </c>
      <c r="AIR673" s="93">
        <f t="shared" si="896"/>
        <v>0</v>
      </c>
      <c r="AIS673" s="93">
        <f t="shared" si="897"/>
        <v>0</v>
      </c>
      <c r="AIT673" s="93">
        <f t="shared" si="898"/>
        <v>0</v>
      </c>
      <c r="AIU673" s="93">
        <f t="shared" si="248"/>
        <v>0</v>
      </c>
      <c r="AIV673" s="93">
        <f t="shared" si="248"/>
        <v>0</v>
      </c>
      <c r="AIW673" s="93">
        <f t="shared" si="899"/>
        <v>0</v>
      </c>
      <c r="AIX673" s="93">
        <f t="shared" si="249"/>
        <v>0</v>
      </c>
      <c r="AIY673" s="93">
        <f t="shared" si="249"/>
        <v>0</v>
      </c>
      <c r="AIZ673" s="447"/>
      <c r="AJA673" s="447"/>
      <c r="AJB673" s="447"/>
      <c r="AJC673" s="93">
        <f t="shared" si="900"/>
        <v>0</v>
      </c>
      <c r="AJD673" s="93">
        <f t="shared" si="901"/>
        <v>0</v>
      </c>
      <c r="AJE673" s="93">
        <f t="shared" si="902"/>
        <v>0</v>
      </c>
      <c r="AJF673" s="93">
        <f t="shared" si="903"/>
        <v>0</v>
      </c>
      <c r="AJG673" s="93">
        <f t="shared" si="904"/>
        <v>0</v>
      </c>
      <c r="AJH673" s="93">
        <f t="shared" si="905"/>
        <v>0</v>
      </c>
      <c r="AJI673" s="93">
        <f t="shared" si="906"/>
        <v>92863.29</v>
      </c>
      <c r="AJJ673" s="93">
        <f t="shared" si="907"/>
        <v>95816</v>
      </c>
      <c r="AJK673" s="93">
        <f t="shared" si="908"/>
        <v>98939.56</v>
      </c>
      <c r="AJL673" s="93">
        <f t="shared" si="909"/>
        <v>29812.76</v>
      </c>
      <c r="AJM673" s="93">
        <f t="shared" si="910"/>
        <v>29726.73</v>
      </c>
      <c r="AJN673" s="93">
        <f t="shared" si="911"/>
        <v>30848.81</v>
      </c>
      <c r="AJO673" s="93">
        <f t="shared" si="912"/>
        <v>0</v>
      </c>
      <c r="AJP673" s="93">
        <f t="shared" si="250"/>
        <v>0</v>
      </c>
      <c r="AJQ673" s="93">
        <f t="shared" si="250"/>
        <v>0</v>
      </c>
      <c r="AJR673" s="93">
        <f t="shared" si="913"/>
        <v>0</v>
      </c>
      <c r="AJS673" s="93">
        <f t="shared" si="251"/>
        <v>0</v>
      </c>
      <c r="AJT673" s="93">
        <f t="shared" si="251"/>
        <v>0</v>
      </c>
      <c r="AJU673" s="447"/>
      <c r="AJV673" s="447"/>
      <c r="AJW673" s="447"/>
      <c r="AJX673" s="93">
        <f t="shared" si="914"/>
        <v>0</v>
      </c>
      <c r="AJY673" s="93">
        <f t="shared" si="915"/>
        <v>0</v>
      </c>
      <c r="AJZ673" s="93">
        <f t="shared" si="916"/>
        <v>0</v>
      </c>
      <c r="AKA673" s="93">
        <f t="shared" si="917"/>
        <v>0</v>
      </c>
      <c r="AKB673" s="93">
        <f t="shared" si="918"/>
        <v>0</v>
      </c>
      <c r="AKC673" s="93">
        <f t="shared" si="919"/>
        <v>0</v>
      </c>
      <c r="AKD673" s="93">
        <f t="shared" si="920"/>
        <v>94232.61</v>
      </c>
      <c r="AKE673" s="93">
        <f t="shared" si="921"/>
        <v>97809.29</v>
      </c>
      <c r="AKF673" s="93">
        <f t="shared" si="922"/>
        <v>101541.18</v>
      </c>
      <c r="AKG673" s="93">
        <f t="shared" si="923"/>
        <v>30231.27</v>
      </c>
      <c r="AKH673" s="93">
        <f t="shared" si="924"/>
        <v>29707.77</v>
      </c>
      <c r="AKI673" s="93">
        <f t="shared" si="925"/>
        <v>30856.36</v>
      </c>
      <c r="AKJ673" s="93">
        <f t="shared" si="926"/>
        <v>0</v>
      </c>
      <c r="AKK673" s="93">
        <f t="shared" si="252"/>
        <v>0</v>
      </c>
      <c r="AKL673" s="93">
        <f t="shared" si="252"/>
        <v>0</v>
      </c>
      <c r="AKM673" s="93">
        <f t="shared" si="927"/>
        <v>0</v>
      </c>
      <c r="AKN673" s="93">
        <f t="shared" si="253"/>
        <v>0</v>
      </c>
      <c r="AKO673" s="93">
        <f t="shared" si="253"/>
        <v>0</v>
      </c>
      <c r="AKP673" s="447"/>
      <c r="AKQ673" s="447"/>
      <c r="AKR673" s="447"/>
      <c r="AKS673" s="93">
        <f t="shared" si="928"/>
        <v>0</v>
      </c>
      <c r="AKT673" s="93">
        <f t="shared" si="929"/>
        <v>0</v>
      </c>
      <c r="AKU673" s="93">
        <f t="shared" si="930"/>
        <v>0</v>
      </c>
      <c r="AKV673" s="93">
        <f t="shared" si="931"/>
        <v>0</v>
      </c>
      <c r="AKW673" s="93">
        <f t="shared" si="932"/>
        <v>0</v>
      </c>
      <c r="AKX673" s="93">
        <f t="shared" si="933"/>
        <v>0</v>
      </c>
      <c r="AKY673" s="93">
        <f t="shared" si="934"/>
        <v>93660.99</v>
      </c>
      <c r="AKZ673" s="93">
        <f t="shared" si="935"/>
        <v>97041.84</v>
      </c>
      <c r="ALA673" s="93">
        <f t="shared" si="936"/>
        <v>100579.44</v>
      </c>
      <c r="ALB673" s="93">
        <f t="shared" si="937"/>
        <v>31474.95</v>
      </c>
      <c r="ALC673" s="93">
        <f t="shared" si="938"/>
        <v>31400.61</v>
      </c>
      <c r="ALD673" s="93">
        <f t="shared" si="939"/>
        <v>32544.79</v>
      </c>
      <c r="ALE673" s="93">
        <f t="shared" si="940"/>
        <v>0</v>
      </c>
      <c r="ALF673" s="93">
        <f t="shared" si="254"/>
        <v>0</v>
      </c>
      <c r="ALG673" s="93">
        <f t="shared" si="254"/>
        <v>0</v>
      </c>
      <c r="ALH673" s="93">
        <f t="shared" si="941"/>
        <v>0</v>
      </c>
      <c r="ALI673" s="93">
        <f t="shared" si="255"/>
        <v>0</v>
      </c>
      <c r="ALJ673" s="93">
        <f t="shared" si="255"/>
        <v>0</v>
      </c>
      <c r="ALK673" s="447"/>
      <c r="ALL673" s="447"/>
      <c r="ALM673" s="447"/>
      <c r="ALN673" s="93">
        <f t="shared" si="942"/>
        <v>0</v>
      </c>
      <c r="ALO673" s="93">
        <f t="shared" si="943"/>
        <v>0</v>
      </c>
      <c r="ALP673" s="93">
        <f t="shared" si="944"/>
        <v>0</v>
      </c>
      <c r="ALQ673" s="93">
        <f t="shared" si="945"/>
        <v>0</v>
      </c>
      <c r="ALR673" s="93">
        <f t="shared" si="946"/>
        <v>0</v>
      </c>
      <c r="ALS673" s="93">
        <f t="shared" si="947"/>
        <v>0</v>
      </c>
      <c r="ALT673" s="93">
        <f t="shared" si="948"/>
        <v>95851.72</v>
      </c>
      <c r="ALU673" s="93">
        <f t="shared" si="949"/>
        <v>100317.43</v>
      </c>
      <c r="ALV673" s="93">
        <f t="shared" si="950"/>
        <v>104908.6</v>
      </c>
      <c r="ALW673" s="93">
        <f t="shared" si="951"/>
        <v>38980.85</v>
      </c>
      <c r="ALX673" s="93">
        <f t="shared" si="952"/>
        <v>39239.040000000001</v>
      </c>
      <c r="ALY673" s="93">
        <f t="shared" si="953"/>
        <v>40573.379999999997</v>
      </c>
      <c r="ALZ673" s="93">
        <f t="shared" si="954"/>
        <v>0</v>
      </c>
      <c r="AMA673" s="93">
        <f t="shared" si="256"/>
        <v>0</v>
      </c>
      <c r="AMB673" s="93">
        <f t="shared" si="256"/>
        <v>0</v>
      </c>
      <c r="AMC673" s="93">
        <f t="shared" si="955"/>
        <v>0</v>
      </c>
      <c r="AMD673" s="93">
        <f t="shared" si="257"/>
        <v>0</v>
      </c>
      <c r="AME673" s="93">
        <f t="shared" si="257"/>
        <v>0</v>
      </c>
      <c r="AMF673" s="447"/>
      <c r="AMG673" s="447"/>
      <c r="AMH673" s="447"/>
      <c r="AMI673" s="93">
        <f t="shared" si="956"/>
        <v>0</v>
      </c>
      <c r="AMJ673" s="93">
        <f t="shared" si="957"/>
        <v>0</v>
      </c>
      <c r="AMK673" s="93">
        <f t="shared" si="958"/>
        <v>0</v>
      </c>
      <c r="AML673" s="93">
        <f t="shared" si="959"/>
        <v>0</v>
      </c>
      <c r="AMM673" s="93">
        <f t="shared" si="960"/>
        <v>0</v>
      </c>
      <c r="AMN673" s="93">
        <f t="shared" si="961"/>
        <v>0</v>
      </c>
      <c r="AMO673" s="93">
        <f t="shared" si="962"/>
        <v>89350.68</v>
      </c>
      <c r="AMP673" s="93">
        <f t="shared" si="963"/>
        <v>93103.47</v>
      </c>
      <c r="AMQ673" s="93">
        <f t="shared" si="964"/>
        <v>96989.39</v>
      </c>
      <c r="AMR673" s="93">
        <f t="shared" si="965"/>
        <v>28087.46</v>
      </c>
      <c r="AMS673" s="93">
        <f t="shared" si="966"/>
        <v>28766.53</v>
      </c>
      <c r="AMT673" s="93">
        <f t="shared" si="967"/>
        <v>29752.26</v>
      </c>
      <c r="AMU673" s="93">
        <f t="shared" si="968"/>
        <v>0</v>
      </c>
      <c r="AMV673" s="93">
        <f t="shared" si="258"/>
        <v>0</v>
      </c>
      <c r="AMW673" s="93">
        <f t="shared" si="258"/>
        <v>0</v>
      </c>
      <c r="AMX673" s="93">
        <f t="shared" si="969"/>
        <v>0</v>
      </c>
      <c r="AMY673" s="93">
        <f t="shared" si="259"/>
        <v>0</v>
      </c>
      <c r="AMZ673" s="93">
        <f t="shared" si="259"/>
        <v>0</v>
      </c>
      <c r="ANA673" s="447"/>
      <c r="ANB673" s="447"/>
      <c r="ANC673" s="447"/>
      <c r="AND673" s="93">
        <f t="shared" si="970"/>
        <v>0</v>
      </c>
      <c r="ANE673" s="93">
        <f t="shared" si="971"/>
        <v>0</v>
      </c>
      <c r="ANF673" s="93">
        <f t="shared" si="972"/>
        <v>0</v>
      </c>
      <c r="ANG673" s="93">
        <f t="shared" si="973"/>
        <v>0</v>
      </c>
      <c r="ANH673" s="93">
        <f t="shared" si="974"/>
        <v>0</v>
      </c>
      <c r="ANI673" s="93">
        <f t="shared" si="975"/>
        <v>0</v>
      </c>
      <c r="ANJ673" s="93">
        <f t="shared" si="976"/>
        <v>92988.5</v>
      </c>
      <c r="ANK673" s="93">
        <f t="shared" si="977"/>
        <v>96566.46</v>
      </c>
      <c r="ANL673" s="93">
        <f t="shared" si="978"/>
        <v>100293.87</v>
      </c>
      <c r="ANM673" s="93">
        <f t="shared" si="979"/>
        <v>43808.32</v>
      </c>
      <c r="ANN673" s="93">
        <f t="shared" si="980"/>
        <v>43564.21</v>
      </c>
      <c r="ANO673" s="93">
        <f t="shared" si="981"/>
        <v>45291.15</v>
      </c>
      <c r="ANP673" s="93">
        <f t="shared" si="982"/>
        <v>0</v>
      </c>
      <c r="ANQ673" s="93">
        <f t="shared" si="260"/>
        <v>0</v>
      </c>
      <c r="ANR673" s="93">
        <f t="shared" si="260"/>
        <v>0</v>
      </c>
      <c r="ANS673" s="93">
        <f t="shared" si="983"/>
        <v>0</v>
      </c>
      <c r="ANT673" s="93">
        <f t="shared" si="261"/>
        <v>0</v>
      </c>
      <c r="ANU673" s="93">
        <f t="shared" si="261"/>
        <v>0</v>
      </c>
      <c r="ANV673" s="447"/>
      <c r="ANW673" s="447"/>
      <c r="ANX673" s="447"/>
      <c r="ANY673" s="93">
        <f t="shared" si="984"/>
        <v>0</v>
      </c>
      <c r="ANZ673" s="93">
        <f t="shared" si="985"/>
        <v>0</v>
      </c>
      <c r="AOA673" s="93">
        <f t="shared" si="986"/>
        <v>0</v>
      </c>
      <c r="AOB673" s="93">
        <f t="shared" si="987"/>
        <v>0</v>
      </c>
      <c r="AOC673" s="93">
        <f t="shared" si="988"/>
        <v>0</v>
      </c>
      <c r="AOD673" s="93">
        <f t="shared" si="989"/>
        <v>0</v>
      </c>
      <c r="AOE673" s="93">
        <f t="shared" si="990"/>
        <v>90944.51</v>
      </c>
      <c r="AOF673" s="93">
        <f t="shared" si="991"/>
        <v>94890.41</v>
      </c>
      <c r="AOG673" s="93">
        <f t="shared" si="992"/>
        <v>98966.96</v>
      </c>
      <c r="AOH673" s="93">
        <f t="shared" si="993"/>
        <v>29331.74</v>
      </c>
      <c r="AOI673" s="93">
        <f t="shared" si="994"/>
        <v>29366.67</v>
      </c>
      <c r="AOJ673" s="93">
        <f t="shared" si="995"/>
        <v>30389.279999999999</v>
      </c>
      <c r="AOK673" s="93">
        <f t="shared" si="996"/>
        <v>0</v>
      </c>
      <c r="AOL673" s="93">
        <f t="shared" si="262"/>
        <v>0</v>
      </c>
      <c r="AOM673" s="93">
        <f t="shared" si="262"/>
        <v>0</v>
      </c>
      <c r="AON673" s="93">
        <f t="shared" si="997"/>
        <v>0</v>
      </c>
      <c r="AOO673" s="93">
        <f t="shared" si="263"/>
        <v>0</v>
      </c>
      <c r="AOP673" s="93">
        <f t="shared" si="263"/>
        <v>0</v>
      </c>
      <c r="AOQ673" s="447">
        <v>21</v>
      </c>
      <c r="AOR673" s="447">
        <v>21</v>
      </c>
      <c r="AOS673" s="447">
        <v>21</v>
      </c>
      <c r="AOT673" s="93">
        <f t="shared" si="998"/>
        <v>2063691</v>
      </c>
      <c r="AOU673" s="93">
        <f t="shared" si="999"/>
        <v>2149140</v>
      </c>
      <c r="AOV673" s="93">
        <f t="shared" si="1000"/>
        <v>2238852</v>
      </c>
      <c r="AOW673" s="93">
        <f t="shared" si="1001"/>
        <v>1429556.73</v>
      </c>
      <c r="AOX673" s="93">
        <f t="shared" si="1002"/>
        <v>1460426.73</v>
      </c>
      <c r="AOY673" s="93">
        <f t="shared" si="1003"/>
        <v>1490288.73</v>
      </c>
      <c r="AOZ673" s="93">
        <f t="shared" si="1004"/>
        <v>93124.94</v>
      </c>
      <c r="APA673" s="93">
        <f t="shared" si="1005"/>
        <v>97221.66</v>
      </c>
      <c r="APB673" s="93">
        <f t="shared" si="1006"/>
        <v>101450.01</v>
      </c>
      <c r="APC673" s="93">
        <f t="shared" si="1007"/>
        <v>39055.050000000003</v>
      </c>
      <c r="APD673" s="93">
        <f t="shared" si="1008"/>
        <v>38572.42</v>
      </c>
      <c r="APE673" s="93">
        <f t="shared" si="1009"/>
        <v>39854.49</v>
      </c>
      <c r="APF673" s="93">
        <f t="shared" si="1010"/>
        <v>1955623.74</v>
      </c>
      <c r="APG673" s="93">
        <f t="shared" si="264"/>
        <v>2041654.86</v>
      </c>
      <c r="APH673" s="93">
        <f t="shared" si="264"/>
        <v>2130450.21</v>
      </c>
      <c r="API673" s="93">
        <f t="shared" si="1011"/>
        <v>820156.05</v>
      </c>
      <c r="APJ673" s="93">
        <f t="shared" si="265"/>
        <v>810020.82</v>
      </c>
      <c r="APK673" s="93">
        <f t="shared" si="265"/>
        <v>836944.29</v>
      </c>
      <c r="APL673" s="447"/>
      <c r="APM673" s="447"/>
      <c r="APN673" s="447"/>
      <c r="APO673" s="93">
        <f t="shared" si="1012"/>
        <v>0</v>
      </c>
      <c r="APP673" s="93">
        <f t="shared" si="1013"/>
        <v>0</v>
      </c>
      <c r="APQ673" s="93">
        <f t="shared" si="1014"/>
        <v>0</v>
      </c>
      <c r="APR673" s="93">
        <f t="shared" si="1015"/>
        <v>0</v>
      </c>
      <c r="APS673" s="93">
        <f t="shared" si="1016"/>
        <v>0</v>
      </c>
      <c r="APT673" s="93">
        <f t="shared" si="1017"/>
        <v>0</v>
      </c>
      <c r="APU673" s="93">
        <f t="shared" si="1018"/>
        <v>95665.99</v>
      </c>
      <c r="APV673" s="93">
        <f t="shared" si="1019"/>
        <v>99558.91</v>
      </c>
      <c r="APW673" s="93">
        <f t="shared" si="1020"/>
        <v>103600.16</v>
      </c>
      <c r="APX673" s="93">
        <f t="shared" si="1021"/>
        <v>37020.9</v>
      </c>
      <c r="APY673" s="93">
        <f t="shared" si="1022"/>
        <v>35823.96</v>
      </c>
      <c r="APZ673" s="93">
        <f t="shared" si="1023"/>
        <v>37094.559999999998</v>
      </c>
      <c r="AQA673" s="93">
        <f t="shared" si="1024"/>
        <v>0</v>
      </c>
      <c r="AQB673" s="93">
        <f t="shared" si="266"/>
        <v>0</v>
      </c>
      <c r="AQC673" s="93">
        <f t="shared" si="266"/>
        <v>0</v>
      </c>
      <c r="AQD673" s="93">
        <f t="shared" si="1025"/>
        <v>0</v>
      </c>
      <c r="AQE673" s="93">
        <f t="shared" si="267"/>
        <v>0</v>
      </c>
      <c r="AQF673" s="93">
        <f t="shared" si="267"/>
        <v>0</v>
      </c>
      <c r="AQG673" s="447"/>
      <c r="AQH673" s="447"/>
      <c r="AQI673" s="447"/>
      <c r="AQJ673" s="93">
        <f t="shared" si="1026"/>
        <v>0</v>
      </c>
      <c r="AQK673" s="93">
        <f t="shared" si="1027"/>
        <v>0</v>
      </c>
      <c r="AQL673" s="93">
        <f t="shared" si="1028"/>
        <v>0</v>
      </c>
      <c r="AQM673" s="93">
        <f t="shared" si="1029"/>
        <v>0</v>
      </c>
      <c r="AQN673" s="93">
        <f t="shared" si="1030"/>
        <v>0</v>
      </c>
      <c r="AQO673" s="93">
        <f t="shared" si="1031"/>
        <v>0</v>
      </c>
      <c r="AQP673" s="93">
        <f t="shared" si="1032"/>
        <v>88555.88</v>
      </c>
      <c r="AQQ673" s="93">
        <f t="shared" si="1033"/>
        <v>92270.31</v>
      </c>
      <c r="AQR673" s="93">
        <f t="shared" si="1034"/>
        <v>96116.99</v>
      </c>
      <c r="AQS673" s="93">
        <f t="shared" si="1035"/>
        <v>27083.31</v>
      </c>
      <c r="AQT673" s="93">
        <f t="shared" si="1036"/>
        <v>27553.25</v>
      </c>
      <c r="AQU673" s="93">
        <f t="shared" si="1037"/>
        <v>28533.94</v>
      </c>
      <c r="AQV673" s="93">
        <f t="shared" si="1038"/>
        <v>0</v>
      </c>
      <c r="AQW673" s="93">
        <f t="shared" si="268"/>
        <v>0</v>
      </c>
      <c r="AQX673" s="93">
        <f t="shared" si="268"/>
        <v>0</v>
      </c>
      <c r="AQY673" s="93">
        <f t="shared" si="1039"/>
        <v>0</v>
      </c>
      <c r="AQZ673" s="93">
        <f t="shared" si="269"/>
        <v>0</v>
      </c>
      <c r="ARA673" s="93">
        <f t="shared" si="269"/>
        <v>0</v>
      </c>
      <c r="ARB673" s="447"/>
      <c r="ARC673" s="447"/>
      <c r="ARD673" s="447"/>
      <c r="ARE673" s="93">
        <f t="shared" si="1040"/>
        <v>0</v>
      </c>
      <c r="ARF673" s="93">
        <f t="shared" si="1041"/>
        <v>0</v>
      </c>
      <c r="ARG673" s="93">
        <f t="shared" si="1042"/>
        <v>0</v>
      </c>
      <c r="ARH673" s="93">
        <f t="shared" si="1043"/>
        <v>0</v>
      </c>
      <c r="ARI673" s="93">
        <f t="shared" si="1044"/>
        <v>0</v>
      </c>
      <c r="ARJ673" s="93">
        <f t="shared" si="1045"/>
        <v>0</v>
      </c>
      <c r="ARK673" s="93">
        <f t="shared" si="1046"/>
        <v>90585.84</v>
      </c>
      <c r="ARL673" s="93">
        <f t="shared" si="1047"/>
        <v>93333.78</v>
      </c>
      <c r="ARM673" s="93">
        <f t="shared" si="1048"/>
        <v>96253.37</v>
      </c>
      <c r="ARN673" s="93">
        <f t="shared" si="1049"/>
        <v>25954.26</v>
      </c>
      <c r="ARO673" s="93">
        <f t="shared" si="1050"/>
        <v>26039.119999999999</v>
      </c>
      <c r="ARP673" s="93">
        <f t="shared" si="1051"/>
        <v>26946.33</v>
      </c>
      <c r="ARQ673" s="93">
        <f t="shared" si="1052"/>
        <v>0</v>
      </c>
      <c r="ARR673" s="93">
        <f t="shared" si="270"/>
        <v>0</v>
      </c>
      <c r="ARS673" s="93">
        <f t="shared" si="270"/>
        <v>0</v>
      </c>
      <c r="ART673" s="93">
        <f t="shared" si="1053"/>
        <v>0</v>
      </c>
      <c r="ARU673" s="93">
        <f t="shared" si="271"/>
        <v>0</v>
      </c>
      <c r="ARV673" s="93">
        <f t="shared" si="271"/>
        <v>0</v>
      </c>
      <c r="ARW673" s="447"/>
      <c r="ARX673" s="447"/>
      <c r="ARY673" s="447"/>
      <c r="ARZ673" s="93">
        <f t="shared" si="1054"/>
        <v>0</v>
      </c>
      <c r="ASA673" s="93">
        <f t="shared" si="1055"/>
        <v>0</v>
      </c>
      <c r="ASB673" s="93">
        <f t="shared" si="1056"/>
        <v>0</v>
      </c>
      <c r="ASC673" s="93">
        <f t="shared" si="1057"/>
        <v>0</v>
      </c>
      <c r="ASD673" s="93">
        <f t="shared" si="1058"/>
        <v>0</v>
      </c>
      <c r="ASE673" s="93">
        <f t="shared" si="1059"/>
        <v>0</v>
      </c>
      <c r="ASF673" s="93">
        <f t="shared" si="1060"/>
        <v>90628.55</v>
      </c>
      <c r="ASG673" s="93">
        <f t="shared" si="1061"/>
        <v>93760.46</v>
      </c>
      <c r="ASH673" s="93">
        <f t="shared" si="1062"/>
        <v>97051.28</v>
      </c>
      <c r="ASI673" s="93">
        <f t="shared" si="1063"/>
        <v>30741.3</v>
      </c>
      <c r="ASJ673" s="93">
        <f t="shared" si="1064"/>
        <v>31281.58</v>
      </c>
      <c r="ASK673" s="93">
        <f t="shared" si="1065"/>
        <v>32366.59</v>
      </c>
      <c r="ASL673" s="93">
        <f t="shared" si="1066"/>
        <v>0</v>
      </c>
      <c r="ASM673" s="93">
        <f t="shared" si="272"/>
        <v>0</v>
      </c>
      <c r="ASN673" s="93">
        <f t="shared" si="272"/>
        <v>0</v>
      </c>
      <c r="ASO673" s="93">
        <f t="shared" si="1067"/>
        <v>0</v>
      </c>
      <c r="ASP673" s="93">
        <f t="shared" si="273"/>
        <v>0</v>
      </c>
      <c r="ASQ673" s="93">
        <f t="shared" si="273"/>
        <v>0</v>
      </c>
      <c r="ASR673" s="447"/>
      <c r="ASS673" s="447"/>
      <c r="AST673" s="447"/>
      <c r="ASU673" s="93">
        <f t="shared" si="1068"/>
        <v>0</v>
      </c>
      <c r="ASV673" s="93">
        <f t="shared" si="1069"/>
        <v>0</v>
      </c>
      <c r="ASW673" s="93">
        <f t="shared" si="1070"/>
        <v>0</v>
      </c>
      <c r="ASX673" s="93">
        <f t="shared" si="1071"/>
        <v>0</v>
      </c>
      <c r="ASY673" s="93">
        <f t="shared" si="1072"/>
        <v>0</v>
      </c>
      <c r="ASZ673" s="93">
        <f t="shared" si="1073"/>
        <v>0</v>
      </c>
      <c r="ATA673" s="93">
        <f t="shared" si="1074"/>
        <v>90112.07</v>
      </c>
      <c r="ATB673" s="93">
        <f t="shared" si="1075"/>
        <v>93491.43</v>
      </c>
      <c r="ATC673" s="93">
        <f t="shared" si="1076"/>
        <v>97020.02</v>
      </c>
      <c r="ATD673" s="93">
        <f t="shared" si="1077"/>
        <v>27272.47</v>
      </c>
      <c r="ATE673" s="93">
        <f t="shared" si="1078"/>
        <v>27236.02</v>
      </c>
      <c r="ATF673" s="93">
        <f t="shared" si="1079"/>
        <v>28179.279999999999</v>
      </c>
      <c r="ATG673" s="93">
        <f t="shared" si="1080"/>
        <v>0</v>
      </c>
      <c r="ATH673" s="93">
        <f t="shared" si="274"/>
        <v>0</v>
      </c>
      <c r="ATI673" s="93">
        <f t="shared" si="274"/>
        <v>0</v>
      </c>
      <c r="ATJ673" s="93">
        <f t="shared" si="1081"/>
        <v>0</v>
      </c>
      <c r="ATK673" s="93">
        <f t="shared" si="275"/>
        <v>0</v>
      </c>
      <c r="ATL673" s="93">
        <f t="shared" si="275"/>
        <v>0</v>
      </c>
      <c r="ATM673" s="447"/>
      <c r="ATN673" s="447"/>
      <c r="ATO673" s="447"/>
      <c r="ATP673" s="93">
        <f t="shared" si="1082"/>
        <v>0</v>
      </c>
      <c r="ATQ673" s="93">
        <f t="shared" si="1083"/>
        <v>0</v>
      </c>
      <c r="ATR673" s="93">
        <f t="shared" si="1084"/>
        <v>0</v>
      </c>
      <c r="ATS673" s="93">
        <f t="shared" si="1085"/>
        <v>0</v>
      </c>
      <c r="ATT673" s="93">
        <f t="shared" si="1086"/>
        <v>0</v>
      </c>
      <c r="ATU673" s="93">
        <f t="shared" si="1087"/>
        <v>0</v>
      </c>
      <c r="ATV673" s="93">
        <f t="shared" si="1088"/>
        <v>93262.47</v>
      </c>
      <c r="ATW673" s="93">
        <f t="shared" si="1089"/>
        <v>96805.68</v>
      </c>
      <c r="ATX673" s="93">
        <f t="shared" si="1090"/>
        <v>100502.39999999999</v>
      </c>
      <c r="ATY673" s="93">
        <f t="shared" si="1091"/>
        <v>29813.27</v>
      </c>
      <c r="ATZ673" s="93">
        <f t="shared" si="1092"/>
        <v>30516.240000000002</v>
      </c>
      <c r="AUA673" s="93">
        <f t="shared" si="1093"/>
        <v>31623.24</v>
      </c>
      <c r="AUB673" s="93">
        <f t="shared" si="1094"/>
        <v>0</v>
      </c>
      <c r="AUC673" s="93">
        <f t="shared" si="276"/>
        <v>0</v>
      </c>
      <c r="AUD673" s="93">
        <f t="shared" si="276"/>
        <v>0</v>
      </c>
      <c r="AUE673" s="93">
        <f t="shared" si="1095"/>
        <v>0</v>
      </c>
      <c r="AUF673" s="93">
        <f t="shared" si="277"/>
        <v>0</v>
      </c>
      <c r="AUG673" s="93">
        <f t="shared" si="277"/>
        <v>0</v>
      </c>
      <c r="AUH673" s="447"/>
      <c r="AUI673" s="447"/>
      <c r="AUJ673" s="447"/>
      <c r="AUK673" s="93">
        <f t="shared" si="1096"/>
        <v>0</v>
      </c>
      <c r="AUL673" s="93">
        <f t="shared" si="1097"/>
        <v>0</v>
      </c>
      <c r="AUM673" s="93">
        <f t="shared" si="1098"/>
        <v>0</v>
      </c>
      <c r="AUN673" s="93">
        <f t="shared" si="1099"/>
        <v>0</v>
      </c>
      <c r="AUO673" s="93">
        <f t="shared" si="1100"/>
        <v>0</v>
      </c>
      <c r="AUP673" s="93">
        <f t="shared" si="1101"/>
        <v>0</v>
      </c>
      <c r="AUQ673" s="93">
        <f t="shared" si="1102"/>
        <v>91449.32</v>
      </c>
      <c r="AUR673" s="93">
        <f t="shared" si="1103"/>
        <v>94955.11</v>
      </c>
      <c r="AUS673" s="93">
        <f t="shared" si="1104"/>
        <v>98605.83</v>
      </c>
      <c r="AUT673" s="93">
        <f t="shared" si="1105"/>
        <v>32242.05</v>
      </c>
      <c r="AUU673" s="93">
        <f t="shared" si="1106"/>
        <v>32775.410000000003</v>
      </c>
      <c r="AUV673" s="93">
        <f t="shared" si="1107"/>
        <v>33903.25</v>
      </c>
      <c r="AUW673" s="93">
        <f t="shared" si="1108"/>
        <v>0</v>
      </c>
      <c r="AUX673" s="93">
        <f t="shared" si="278"/>
        <v>0</v>
      </c>
      <c r="AUY673" s="93">
        <f t="shared" si="278"/>
        <v>0</v>
      </c>
      <c r="AUZ673" s="93">
        <f t="shared" si="1109"/>
        <v>0</v>
      </c>
      <c r="AVA673" s="93">
        <f t="shared" si="279"/>
        <v>0</v>
      </c>
      <c r="AVB673" s="93">
        <f t="shared" si="279"/>
        <v>0</v>
      </c>
      <c r="AVC673" s="127">
        <f t="shared" si="1110"/>
        <v>87</v>
      </c>
      <c r="AVD673" s="127">
        <f t="shared" si="280"/>
        <v>87</v>
      </c>
      <c r="AVE673" s="127">
        <f t="shared" si="280"/>
        <v>87</v>
      </c>
      <c r="AVF673" s="93">
        <f t="shared" si="280"/>
        <v>8549577</v>
      </c>
      <c r="AVG673" s="93">
        <f t="shared" si="280"/>
        <v>8903580</v>
      </c>
      <c r="AVH673" s="93">
        <f t="shared" si="280"/>
        <v>9275244</v>
      </c>
      <c r="AVI673" s="93">
        <f t="shared" si="280"/>
        <v>5922449.3099999996</v>
      </c>
      <c r="AVJ673" s="93">
        <f t="shared" si="280"/>
        <v>6050339.3099999996</v>
      </c>
      <c r="AVK673" s="93">
        <f t="shared" si="280"/>
        <v>6174053.3099999996</v>
      </c>
      <c r="AVL673" s="93"/>
      <c r="AVM673" s="93"/>
      <c r="AVN673" s="93"/>
      <c r="AVO673" s="93"/>
      <c r="AVP673" s="93"/>
      <c r="AVQ673" s="93"/>
      <c r="AVR673" s="93">
        <f t="shared" si="281"/>
        <v>7472957.7599999998</v>
      </c>
      <c r="AVS673" s="93">
        <f t="shared" si="281"/>
        <v>7769480.7000000002</v>
      </c>
      <c r="AVT673" s="93">
        <f t="shared" si="281"/>
        <v>8077753.1100000003</v>
      </c>
      <c r="AVU673" s="93">
        <f t="shared" si="281"/>
        <v>2359297.17</v>
      </c>
      <c r="AVV673" s="93">
        <f t="shared" si="281"/>
        <v>2333116.02</v>
      </c>
      <c r="AVW673" s="93">
        <f t="shared" si="281"/>
        <v>2411379.5699999998</v>
      </c>
    </row>
    <row r="674" spans="1:1271" ht="40.5" customHeight="1">
      <c r="A674" s="452" t="s">
        <v>1248</v>
      </c>
      <c r="B674" s="12" t="s">
        <v>1253</v>
      </c>
      <c r="C674" s="5"/>
      <c r="D674" s="414"/>
      <c r="E674" s="287"/>
      <c r="F674" s="101">
        <f t="shared" si="1111"/>
        <v>114829</v>
      </c>
      <c r="G674" s="101">
        <f t="shared" si="1111"/>
        <v>119859</v>
      </c>
      <c r="H674" s="101">
        <f t="shared" si="1111"/>
        <v>125151</v>
      </c>
      <c r="I674" s="93">
        <f t="shared" si="283"/>
        <v>49259.7</v>
      </c>
      <c r="J674" s="93">
        <f t="shared" si="283"/>
        <v>50240.7</v>
      </c>
      <c r="K674" s="93">
        <f t="shared" si="283"/>
        <v>51189.7</v>
      </c>
      <c r="L674" s="447"/>
      <c r="M674" s="447"/>
      <c r="N674" s="447"/>
      <c r="O674" s="93">
        <f t="shared" si="284"/>
        <v>0</v>
      </c>
      <c r="P674" s="93">
        <f t="shared" si="285"/>
        <v>0</v>
      </c>
      <c r="Q674" s="93">
        <f t="shared" si="286"/>
        <v>0</v>
      </c>
      <c r="R674" s="93">
        <f t="shared" si="287"/>
        <v>0</v>
      </c>
      <c r="S674" s="93">
        <f t="shared" si="288"/>
        <v>0</v>
      </c>
      <c r="T674" s="93">
        <f t="shared" si="289"/>
        <v>0</v>
      </c>
      <c r="U674" s="93">
        <f t="shared" si="290"/>
        <v>113465.74</v>
      </c>
      <c r="V674" s="93">
        <f t="shared" si="291"/>
        <v>118508.74</v>
      </c>
      <c r="W674" s="93">
        <f t="shared" si="292"/>
        <v>123749.64</v>
      </c>
      <c r="X674" s="93">
        <f t="shared" si="293"/>
        <v>23434.02</v>
      </c>
      <c r="Y674" s="93">
        <f t="shared" si="294"/>
        <v>22474.14</v>
      </c>
      <c r="Z674" s="93">
        <f t="shared" si="295"/>
        <v>23206.41</v>
      </c>
      <c r="AA674" s="93">
        <f t="shared" si="296"/>
        <v>0</v>
      </c>
      <c r="AB674" s="93">
        <f t="shared" si="162"/>
        <v>0</v>
      </c>
      <c r="AC674" s="93">
        <f t="shared" si="162"/>
        <v>0</v>
      </c>
      <c r="AD674" s="93">
        <f t="shared" si="297"/>
        <v>0</v>
      </c>
      <c r="AE674" s="93">
        <f t="shared" si="163"/>
        <v>0</v>
      </c>
      <c r="AF674" s="93">
        <f t="shared" si="163"/>
        <v>0</v>
      </c>
      <c r="AG674" s="447"/>
      <c r="AH674" s="447"/>
      <c r="AI674" s="447"/>
      <c r="AJ674" s="93">
        <f t="shared" si="298"/>
        <v>0</v>
      </c>
      <c r="AK674" s="93">
        <f t="shared" si="299"/>
        <v>0</v>
      </c>
      <c r="AL674" s="93">
        <f t="shared" si="300"/>
        <v>0</v>
      </c>
      <c r="AM674" s="93">
        <f t="shared" si="301"/>
        <v>0</v>
      </c>
      <c r="AN674" s="93">
        <f t="shared" si="302"/>
        <v>0</v>
      </c>
      <c r="AO674" s="93">
        <f t="shared" si="303"/>
        <v>0</v>
      </c>
      <c r="AP674" s="93">
        <f t="shared" si="304"/>
        <v>106295.17</v>
      </c>
      <c r="AQ674" s="93">
        <f t="shared" si="305"/>
        <v>110943.29</v>
      </c>
      <c r="AR674" s="93">
        <f t="shared" si="306"/>
        <v>115775.31</v>
      </c>
      <c r="AS674" s="93">
        <f t="shared" si="307"/>
        <v>20979.68</v>
      </c>
      <c r="AT674" s="93">
        <f t="shared" si="308"/>
        <v>19957.37</v>
      </c>
      <c r="AU674" s="93">
        <f t="shared" si="309"/>
        <v>20650.580000000002</v>
      </c>
      <c r="AV674" s="93">
        <f t="shared" si="310"/>
        <v>0</v>
      </c>
      <c r="AW674" s="93">
        <f t="shared" si="164"/>
        <v>0</v>
      </c>
      <c r="AX674" s="93">
        <f t="shared" si="164"/>
        <v>0</v>
      </c>
      <c r="AY674" s="93">
        <f t="shared" si="311"/>
        <v>0</v>
      </c>
      <c r="AZ674" s="93">
        <f t="shared" si="165"/>
        <v>0</v>
      </c>
      <c r="BA674" s="93">
        <f t="shared" si="165"/>
        <v>0</v>
      </c>
      <c r="BB674" s="447"/>
      <c r="BC674" s="447"/>
      <c r="BD674" s="447"/>
      <c r="BE674" s="93">
        <f t="shared" si="312"/>
        <v>0</v>
      </c>
      <c r="BF674" s="93">
        <f t="shared" si="313"/>
        <v>0</v>
      </c>
      <c r="BG674" s="93">
        <f t="shared" si="314"/>
        <v>0</v>
      </c>
      <c r="BH674" s="93">
        <f t="shared" si="315"/>
        <v>0</v>
      </c>
      <c r="BI674" s="93">
        <f t="shared" si="316"/>
        <v>0</v>
      </c>
      <c r="BJ674" s="93">
        <f t="shared" si="317"/>
        <v>0</v>
      </c>
      <c r="BK674" s="93">
        <f t="shared" si="318"/>
        <v>113597.15</v>
      </c>
      <c r="BL674" s="93">
        <f t="shared" si="319"/>
        <v>119086.8</v>
      </c>
      <c r="BM674" s="93">
        <f t="shared" si="320"/>
        <v>124757.62</v>
      </c>
      <c r="BN674" s="93">
        <f t="shared" si="321"/>
        <v>20460.79</v>
      </c>
      <c r="BO674" s="93">
        <f t="shared" si="322"/>
        <v>19949.150000000001</v>
      </c>
      <c r="BP674" s="93">
        <f t="shared" si="323"/>
        <v>20673.5</v>
      </c>
      <c r="BQ674" s="93">
        <f t="shared" si="324"/>
        <v>0</v>
      </c>
      <c r="BR674" s="93">
        <f t="shared" si="166"/>
        <v>0</v>
      </c>
      <c r="BS674" s="93">
        <f t="shared" si="166"/>
        <v>0</v>
      </c>
      <c r="BT674" s="93">
        <f t="shared" si="325"/>
        <v>0</v>
      </c>
      <c r="BU674" s="93">
        <f t="shared" si="167"/>
        <v>0</v>
      </c>
      <c r="BV674" s="93">
        <f t="shared" si="167"/>
        <v>0</v>
      </c>
      <c r="BW674" s="447"/>
      <c r="BX674" s="447"/>
      <c r="BY674" s="447"/>
      <c r="BZ674" s="93">
        <f t="shared" si="326"/>
        <v>0</v>
      </c>
      <c r="CA674" s="93">
        <f t="shared" si="327"/>
        <v>0</v>
      </c>
      <c r="CB674" s="93">
        <f t="shared" si="328"/>
        <v>0</v>
      </c>
      <c r="CC674" s="93">
        <f t="shared" si="329"/>
        <v>0</v>
      </c>
      <c r="CD674" s="93">
        <f t="shared" si="330"/>
        <v>0</v>
      </c>
      <c r="CE674" s="93">
        <f t="shared" si="331"/>
        <v>0</v>
      </c>
      <c r="CF674" s="93">
        <f t="shared" si="332"/>
        <v>108945.17</v>
      </c>
      <c r="CG674" s="93">
        <f t="shared" si="333"/>
        <v>115278.75</v>
      </c>
      <c r="CH674" s="93">
        <f t="shared" si="334"/>
        <v>121742.24</v>
      </c>
      <c r="CI674" s="93">
        <f t="shared" si="335"/>
        <v>25181.279999999999</v>
      </c>
      <c r="CJ674" s="93">
        <f t="shared" si="336"/>
        <v>25030.92</v>
      </c>
      <c r="CK674" s="93">
        <f t="shared" si="337"/>
        <v>25733.21</v>
      </c>
      <c r="CL674" s="93">
        <f t="shared" si="338"/>
        <v>0</v>
      </c>
      <c r="CM674" s="93">
        <f t="shared" si="168"/>
        <v>0</v>
      </c>
      <c r="CN674" s="93">
        <f t="shared" si="168"/>
        <v>0</v>
      </c>
      <c r="CO674" s="93">
        <f t="shared" si="339"/>
        <v>0</v>
      </c>
      <c r="CP674" s="93">
        <f t="shared" si="169"/>
        <v>0</v>
      </c>
      <c r="CQ674" s="93">
        <f t="shared" si="169"/>
        <v>0</v>
      </c>
      <c r="CR674" s="447"/>
      <c r="CS674" s="447"/>
      <c r="CT674" s="447"/>
      <c r="CU674" s="93">
        <f t="shared" si="340"/>
        <v>0</v>
      </c>
      <c r="CV674" s="93">
        <f t="shared" si="341"/>
        <v>0</v>
      </c>
      <c r="CW674" s="93">
        <f t="shared" si="342"/>
        <v>0</v>
      </c>
      <c r="CX674" s="93">
        <f t="shared" si="343"/>
        <v>0</v>
      </c>
      <c r="CY674" s="93">
        <f t="shared" si="344"/>
        <v>0</v>
      </c>
      <c r="CZ674" s="93">
        <f t="shared" si="345"/>
        <v>0</v>
      </c>
      <c r="DA674" s="93">
        <f t="shared" si="346"/>
        <v>111947.9</v>
      </c>
      <c r="DB674" s="93">
        <f t="shared" si="347"/>
        <v>116249.9</v>
      </c>
      <c r="DC674" s="93">
        <f t="shared" si="348"/>
        <v>120764.11</v>
      </c>
      <c r="DD674" s="93">
        <f t="shared" si="349"/>
        <v>26698.66</v>
      </c>
      <c r="DE674" s="93">
        <f t="shared" si="350"/>
        <v>26665.51</v>
      </c>
      <c r="DF674" s="93">
        <f t="shared" si="351"/>
        <v>27593.43</v>
      </c>
      <c r="DG674" s="93">
        <f t="shared" si="352"/>
        <v>0</v>
      </c>
      <c r="DH674" s="93">
        <f t="shared" si="170"/>
        <v>0</v>
      </c>
      <c r="DI674" s="93">
        <f t="shared" si="170"/>
        <v>0</v>
      </c>
      <c r="DJ674" s="93">
        <f t="shared" si="353"/>
        <v>0</v>
      </c>
      <c r="DK674" s="93">
        <f t="shared" si="171"/>
        <v>0</v>
      </c>
      <c r="DL674" s="93">
        <f t="shared" si="171"/>
        <v>0</v>
      </c>
      <c r="DM674" s="447"/>
      <c r="DN674" s="447"/>
      <c r="DO674" s="447"/>
      <c r="DP674" s="93">
        <f t="shared" si="354"/>
        <v>0</v>
      </c>
      <c r="DQ674" s="93">
        <f t="shared" si="355"/>
        <v>0</v>
      </c>
      <c r="DR674" s="93">
        <f t="shared" si="356"/>
        <v>0</v>
      </c>
      <c r="DS674" s="93">
        <f t="shared" si="357"/>
        <v>0</v>
      </c>
      <c r="DT674" s="93">
        <f t="shared" si="358"/>
        <v>0</v>
      </c>
      <c r="DU674" s="93">
        <f t="shared" si="359"/>
        <v>0</v>
      </c>
      <c r="DV674" s="93">
        <f t="shared" si="360"/>
        <v>113534.05</v>
      </c>
      <c r="DW674" s="93">
        <f t="shared" si="361"/>
        <v>118612.43</v>
      </c>
      <c r="DX674" s="93">
        <f t="shared" si="362"/>
        <v>123884.11</v>
      </c>
      <c r="DY674" s="93">
        <f t="shared" si="363"/>
        <v>27940.59</v>
      </c>
      <c r="DZ674" s="93">
        <f t="shared" si="364"/>
        <v>26633.43</v>
      </c>
      <c r="EA674" s="93">
        <f t="shared" si="365"/>
        <v>27643.62</v>
      </c>
      <c r="EB674" s="93">
        <f t="shared" si="366"/>
        <v>0</v>
      </c>
      <c r="EC674" s="93">
        <f t="shared" si="172"/>
        <v>0</v>
      </c>
      <c r="ED674" s="93">
        <f t="shared" si="172"/>
        <v>0</v>
      </c>
      <c r="EE674" s="93">
        <f t="shared" si="367"/>
        <v>0</v>
      </c>
      <c r="EF674" s="93">
        <f t="shared" si="173"/>
        <v>0</v>
      </c>
      <c r="EG674" s="93">
        <f t="shared" si="173"/>
        <v>0</v>
      </c>
      <c r="EH674" s="95"/>
      <c r="EI674" s="95"/>
      <c r="EJ674" s="95"/>
      <c r="EK674" s="93">
        <f t="shared" si="368"/>
        <v>0</v>
      </c>
      <c r="EL674" s="93">
        <f t="shared" si="369"/>
        <v>0</v>
      </c>
      <c r="EM674" s="93">
        <f t="shared" si="370"/>
        <v>0</v>
      </c>
      <c r="EN674" s="93">
        <f t="shared" si="371"/>
        <v>0</v>
      </c>
      <c r="EO674" s="93">
        <f t="shared" si="372"/>
        <v>0</v>
      </c>
      <c r="EP674" s="93">
        <f t="shared" si="373"/>
        <v>0</v>
      </c>
      <c r="EQ674" s="93">
        <f t="shared" si="374"/>
        <v>0</v>
      </c>
      <c r="ER674" s="93">
        <f t="shared" si="375"/>
        <v>0</v>
      </c>
      <c r="ES674" s="93">
        <f t="shared" si="376"/>
        <v>0</v>
      </c>
      <c r="ET674" s="93">
        <f t="shared" si="377"/>
        <v>0</v>
      </c>
      <c r="EU674" s="93">
        <f t="shared" si="378"/>
        <v>0</v>
      </c>
      <c r="EV674" s="93">
        <f t="shared" si="379"/>
        <v>0</v>
      </c>
      <c r="EW674" s="93">
        <f t="shared" si="380"/>
        <v>0</v>
      </c>
      <c r="EX674" s="93">
        <f t="shared" si="174"/>
        <v>0</v>
      </c>
      <c r="EY674" s="93">
        <f t="shared" si="174"/>
        <v>0</v>
      </c>
      <c r="EZ674" s="93">
        <f t="shared" si="381"/>
        <v>0</v>
      </c>
      <c r="FA674" s="93">
        <f t="shared" si="175"/>
        <v>0</v>
      </c>
      <c r="FB674" s="93">
        <f t="shared" si="175"/>
        <v>0</v>
      </c>
      <c r="FC674" s="447"/>
      <c r="FD674" s="447"/>
      <c r="FE674" s="447"/>
      <c r="FF674" s="93">
        <f t="shared" si="382"/>
        <v>0</v>
      </c>
      <c r="FG674" s="93">
        <f t="shared" si="383"/>
        <v>0</v>
      </c>
      <c r="FH674" s="93">
        <f t="shared" si="384"/>
        <v>0</v>
      </c>
      <c r="FI674" s="93">
        <f t="shared" si="385"/>
        <v>0</v>
      </c>
      <c r="FJ674" s="93">
        <f t="shared" si="386"/>
        <v>0</v>
      </c>
      <c r="FK674" s="93">
        <f t="shared" si="387"/>
        <v>0</v>
      </c>
      <c r="FL674" s="93">
        <f t="shared" si="388"/>
        <v>103766.38</v>
      </c>
      <c r="FM674" s="93">
        <f t="shared" si="389"/>
        <v>107950.32</v>
      </c>
      <c r="FN674" s="93">
        <f t="shared" si="390"/>
        <v>112323.37</v>
      </c>
      <c r="FO674" s="93">
        <f t="shared" si="391"/>
        <v>22755.31</v>
      </c>
      <c r="FP674" s="93">
        <f t="shared" si="392"/>
        <v>22221.97</v>
      </c>
      <c r="FQ674" s="93">
        <f t="shared" si="393"/>
        <v>22997.94</v>
      </c>
      <c r="FR674" s="93">
        <f t="shared" si="394"/>
        <v>0</v>
      </c>
      <c r="FS674" s="93">
        <f t="shared" si="176"/>
        <v>0</v>
      </c>
      <c r="FT674" s="93">
        <f t="shared" si="176"/>
        <v>0</v>
      </c>
      <c r="FU674" s="93">
        <f t="shared" si="395"/>
        <v>0</v>
      </c>
      <c r="FV674" s="93">
        <f t="shared" si="177"/>
        <v>0</v>
      </c>
      <c r="FW674" s="93">
        <f t="shared" si="177"/>
        <v>0</v>
      </c>
      <c r="FX674" s="95"/>
      <c r="FY674" s="95"/>
      <c r="FZ674" s="95"/>
      <c r="GA674" s="93">
        <f t="shared" si="396"/>
        <v>0</v>
      </c>
      <c r="GB674" s="93">
        <f t="shared" si="397"/>
        <v>0</v>
      </c>
      <c r="GC674" s="93">
        <f t="shared" si="398"/>
        <v>0</v>
      </c>
      <c r="GD674" s="93">
        <f t="shared" si="399"/>
        <v>0</v>
      </c>
      <c r="GE674" s="93">
        <f t="shared" si="400"/>
        <v>0</v>
      </c>
      <c r="GF674" s="93">
        <f t="shared" si="401"/>
        <v>0</v>
      </c>
      <c r="GG674" s="93">
        <f t="shared" si="402"/>
        <v>0</v>
      </c>
      <c r="GH674" s="93">
        <f t="shared" si="403"/>
        <v>0</v>
      </c>
      <c r="GI674" s="93">
        <f t="shared" si="404"/>
        <v>0</v>
      </c>
      <c r="GJ674" s="93">
        <f t="shared" si="405"/>
        <v>0</v>
      </c>
      <c r="GK674" s="93">
        <f t="shared" si="406"/>
        <v>0</v>
      </c>
      <c r="GL674" s="93">
        <f t="shared" si="407"/>
        <v>0</v>
      </c>
      <c r="GM674" s="93">
        <f t="shared" si="408"/>
        <v>0</v>
      </c>
      <c r="GN674" s="93">
        <f t="shared" si="178"/>
        <v>0</v>
      </c>
      <c r="GO674" s="93">
        <f t="shared" si="178"/>
        <v>0</v>
      </c>
      <c r="GP674" s="93">
        <f t="shared" si="409"/>
        <v>0</v>
      </c>
      <c r="GQ674" s="93">
        <f t="shared" si="179"/>
        <v>0</v>
      </c>
      <c r="GR674" s="93">
        <f t="shared" si="179"/>
        <v>0</v>
      </c>
      <c r="GS674" s="447"/>
      <c r="GT674" s="447"/>
      <c r="GU674" s="447"/>
      <c r="GV674" s="93">
        <f t="shared" si="410"/>
        <v>0</v>
      </c>
      <c r="GW674" s="93">
        <f t="shared" si="411"/>
        <v>0</v>
      </c>
      <c r="GX674" s="93">
        <f t="shared" si="412"/>
        <v>0</v>
      </c>
      <c r="GY674" s="93">
        <f t="shared" si="413"/>
        <v>0</v>
      </c>
      <c r="GZ674" s="93">
        <f t="shared" si="414"/>
        <v>0</v>
      </c>
      <c r="HA674" s="93">
        <f t="shared" si="415"/>
        <v>0</v>
      </c>
      <c r="HB674" s="93">
        <f t="shared" si="416"/>
        <v>111316.76</v>
      </c>
      <c r="HC674" s="93">
        <f t="shared" si="417"/>
        <v>115306.58</v>
      </c>
      <c r="HD674" s="93">
        <f t="shared" si="418"/>
        <v>119521.07</v>
      </c>
      <c r="HE674" s="93">
        <f t="shared" si="419"/>
        <v>23570.25</v>
      </c>
      <c r="HF674" s="93">
        <f t="shared" si="420"/>
        <v>22936.92</v>
      </c>
      <c r="HG674" s="93">
        <f t="shared" si="421"/>
        <v>23775.439999999999</v>
      </c>
      <c r="HH674" s="93">
        <f t="shared" si="422"/>
        <v>0</v>
      </c>
      <c r="HI674" s="93">
        <f t="shared" si="180"/>
        <v>0</v>
      </c>
      <c r="HJ674" s="93">
        <f t="shared" si="180"/>
        <v>0</v>
      </c>
      <c r="HK674" s="93">
        <f t="shared" si="423"/>
        <v>0</v>
      </c>
      <c r="HL674" s="93">
        <f t="shared" si="181"/>
        <v>0</v>
      </c>
      <c r="HM674" s="93">
        <f t="shared" si="181"/>
        <v>0</v>
      </c>
      <c r="HN674" s="447"/>
      <c r="HO674" s="447"/>
      <c r="HP674" s="447"/>
      <c r="HQ674" s="93">
        <f t="shared" si="424"/>
        <v>0</v>
      </c>
      <c r="HR674" s="93">
        <f t="shared" si="425"/>
        <v>0</v>
      </c>
      <c r="HS674" s="93">
        <f t="shared" si="426"/>
        <v>0</v>
      </c>
      <c r="HT674" s="93">
        <f t="shared" si="427"/>
        <v>0</v>
      </c>
      <c r="HU674" s="93">
        <f t="shared" si="428"/>
        <v>0</v>
      </c>
      <c r="HV674" s="93">
        <f t="shared" si="429"/>
        <v>0</v>
      </c>
      <c r="HW674" s="93">
        <f t="shared" si="430"/>
        <v>106129.74</v>
      </c>
      <c r="HX674" s="93">
        <f t="shared" si="431"/>
        <v>111224.86</v>
      </c>
      <c r="HY674" s="93">
        <f t="shared" si="432"/>
        <v>116488.18</v>
      </c>
      <c r="HZ674" s="93">
        <f t="shared" si="433"/>
        <v>27376.55</v>
      </c>
      <c r="IA674" s="93">
        <f t="shared" si="434"/>
        <v>26790.99</v>
      </c>
      <c r="IB674" s="93">
        <f t="shared" si="435"/>
        <v>27656.01</v>
      </c>
      <c r="IC674" s="93">
        <f t="shared" si="436"/>
        <v>0</v>
      </c>
      <c r="ID674" s="93">
        <f t="shared" si="182"/>
        <v>0</v>
      </c>
      <c r="IE674" s="93">
        <f t="shared" si="182"/>
        <v>0</v>
      </c>
      <c r="IF674" s="93">
        <f t="shared" si="437"/>
        <v>0</v>
      </c>
      <c r="IG674" s="93">
        <f t="shared" si="183"/>
        <v>0</v>
      </c>
      <c r="IH674" s="93">
        <f t="shared" si="183"/>
        <v>0</v>
      </c>
      <c r="II674" s="447"/>
      <c r="IJ674" s="447"/>
      <c r="IK674" s="447"/>
      <c r="IL674" s="93">
        <f t="shared" si="438"/>
        <v>0</v>
      </c>
      <c r="IM674" s="93">
        <f t="shared" si="439"/>
        <v>0</v>
      </c>
      <c r="IN674" s="93">
        <f t="shared" si="440"/>
        <v>0</v>
      </c>
      <c r="IO674" s="93">
        <f t="shared" si="441"/>
        <v>0</v>
      </c>
      <c r="IP674" s="93">
        <f t="shared" si="442"/>
        <v>0</v>
      </c>
      <c r="IQ674" s="93">
        <f t="shared" si="443"/>
        <v>0</v>
      </c>
      <c r="IR674" s="93">
        <f t="shared" si="444"/>
        <v>112008.08</v>
      </c>
      <c r="IS674" s="93">
        <f t="shared" si="445"/>
        <v>116826.14</v>
      </c>
      <c r="IT674" s="93">
        <f t="shared" si="446"/>
        <v>121841.82</v>
      </c>
      <c r="IU674" s="93">
        <f t="shared" si="447"/>
        <v>24895.61</v>
      </c>
      <c r="IV674" s="93">
        <f t="shared" si="448"/>
        <v>24993.11</v>
      </c>
      <c r="IW674" s="93">
        <f t="shared" si="449"/>
        <v>25850.36</v>
      </c>
      <c r="IX674" s="93">
        <f t="shared" si="450"/>
        <v>0</v>
      </c>
      <c r="IY674" s="93">
        <f t="shared" si="184"/>
        <v>0</v>
      </c>
      <c r="IZ674" s="93">
        <f t="shared" si="184"/>
        <v>0</v>
      </c>
      <c r="JA674" s="93">
        <f t="shared" si="451"/>
        <v>0</v>
      </c>
      <c r="JB674" s="93">
        <f t="shared" si="185"/>
        <v>0</v>
      </c>
      <c r="JC674" s="93">
        <f t="shared" si="185"/>
        <v>0</v>
      </c>
      <c r="JD674" s="447"/>
      <c r="JE674" s="447"/>
      <c r="JF674" s="447"/>
      <c r="JG674" s="93">
        <f t="shared" si="452"/>
        <v>0</v>
      </c>
      <c r="JH674" s="93">
        <f t="shared" si="453"/>
        <v>0</v>
      </c>
      <c r="JI674" s="93">
        <f t="shared" si="454"/>
        <v>0</v>
      </c>
      <c r="JJ674" s="93">
        <f t="shared" si="455"/>
        <v>0</v>
      </c>
      <c r="JK674" s="93">
        <f t="shared" si="456"/>
        <v>0</v>
      </c>
      <c r="JL674" s="93">
        <f t="shared" si="457"/>
        <v>0</v>
      </c>
      <c r="JM674" s="93">
        <f t="shared" si="458"/>
        <v>91517.69</v>
      </c>
      <c r="JN674" s="93">
        <f t="shared" si="459"/>
        <v>95198.75</v>
      </c>
      <c r="JO674" s="93">
        <f t="shared" si="460"/>
        <v>99049.38</v>
      </c>
      <c r="JP674" s="93">
        <f t="shared" si="461"/>
        <v>33433</v>
      </c>
      <c r="JQ674" s="93">
        <f t="shared" si="462"/>
        <v>33512.879999999997</v>
      </c>
      <c r="JR674" s="93">
        <f t="shared" si="463"/>
        <v>34626.239999999998</v>
      </c>
      <c r="JS674" s="93">
        <f t="shared" si="464"/>
        <v>0</v>
      </c>
      <c r="JT674" s="93">
        <f t="shared" si="186"/>
        <v>0</v>
      </c>
      <c r="JU674" s="93">
        <f t="shared" si="186"/>
        <v>0</v>
      </c>
      <c r="JV674" s="93">
        <f t="shared" si="465"/>
        <v>0</v>
      </c>
      <c r="JW674" s="93">
        <f t="shared" si="187"/>
        <v>0</v>
      </c>
      <c r="JX674" s="93">
        <f t="shared" si="187"/>
        <v>0</v>
      </c>
      <c r="JY674" s="447"/>
      <c r="JZ674" s="447"/>
      <c r="KA674" s="447"/>
      <c r="KB674" s="93">
        <f t="shared" si="466"/>
        <v>0</v>
      </c>
      <c r="KC674" s="93">
        <f t="shared" si="467"/>
        <v>0</v>
      </c>
      <c r="KD674" s="93">
        <f t="shared" si="468"/>
        <v>0</v>
      </c>
      <c r="KE674" s="93">
        <f t="shared" si="469"/>
        <v>0</v>
      </c>
      <c r="KF674" s="93">
        <f t="shared" si="470"/>
        <v>0</v>
      </c>
      <c r="KG674" s="93">
        <f t="shared" si="471"/>
        <v>0</v>
      </c>
      <c r="KH674" s="93">
        <f t="shared" si="472"/>
        <v>114377.74</v>
      </c>
      <c r="KI674" s="93">
        <f t="shared" si="473"/>
        <v>120682.79</v>
      </c>
      <c r="KJ674" s="93">
        <f t="shared" si="474"/>
        <v>127142.59</v>
      </c>
      <c r="KK674" s="93">
        <f t="shared" si="475"/>
        <v>26782.09</v>
      </c>
      <c r="KL674" s="93">
        <f t="shared" si="476"/>
        <v>26667.26</v>
      </c>
      <c r="KM674" s="93">
        <f t="shared" si="477"/>
        <v>27566.9</v>
      </c>
      <c r="KN674" s="93">
        <f t="shared" si="478"/>
        <v>0</v>
      </c>
      <c r="KO674" s="93">
        <f t="shared" si="188"/>
        <v>0</v>
      </c>
      <c r="KP674" s="93">
        <f t="shared" si="188"/>
        <v>0</v>
      </c>
      <c r="KQ674" s="93">
        <f t="shared" si="479"/>
        <v>0</v>
      </c>
      <c r="KR674" s="93">
        <f t="shared" si="189"/>
        <v>0</v>
      </c>
      <c r="KS674" s="93">
        <f t="shared" si="189"/>
        <v>0</v>
      </c>
      <c r="KT674" s="447"/>
      <c r="KU674" s="447"/>
      <c r="KV674" s="447"/>
      <c r="KW674" s="93">
        <f t="shared" si="480"/>
        <v>0</v>
      </c>
      <c r="KX674" s="93">
        <f t="shared" si="481"/>
        <v>0</v>
      </c>
      <c r="KY674" s="93">
        <f t="shared" si="482"/>
        <v>0</v>
      </c>
      <c r="KZ674" s="93">
        <f t="shared" si="483"/>
        <v>0</v>
      </c>
      <c r="LA674" s="93">
        <f t="shared" si="484"/>
        <v>0</v>
      </c>
      <c r="LB674" s="93">
        <f t="shared" si="485"/>
        <v>0</v>
      </c>
      <c r="LC674" s="93">
        <f t="shared" si="486"/>
        <v>113371.32</v>
      </c>
      <c r="LD674" s="93">
        <f t="shared" si="487"/>
        <v>119635.88</v>
      </c>
      <c r="LE674" s="93">
        <f t="shared" si="488"/>
        <v>126052.86</v>
      </c>
      <c r="LF674" s="93">
        <f t="shared" si="489"/>
        <v>26184.93</v>
      </c>
      <c r="LG674" s="93">
        <f t="shared" si="490"/>
        <v>25976.66</v>
      </c>
      <c r="LH674" s="93">
        <f t="shared" si="491"/>
        <v>26917.39</v>
      </c>
      <c r="LI674" s="93">
        <f t="shared" si="492"/>
        <v>0</v>
      </c>
      <c r="LJ674" s="93">
        <f t="shared" si="190"/>
        <v>0</v>
      </c>
      <c r="LK674" s="93">
        <f t="shared" si="190"/>
        <v>0</v>
      </c>
      <c r="LL674" s="93">
        <f t="shared" si="493"/>
        <v>0</v>
      </c>
      <c r="LM674" s="93">
        <f t="shared" si="191"/>
        <v>0</v>
      </c>
      <c r="LN674" s="93">
        <f t="shared" si="191"/>
        <v>0</v>
      </c>
      <c r="LO674" s="447"/>
      <c r="LP674" s="447"/>
      <c r="LQ674" s="447"/>
      <c r="LR674" s="93">
        <f t="shared" si="494"/>
        <v>0</v>
      </c>
      <c r="LS674" s="93">
        <f t="shared" si="495"/>
        <v>0</v>
      </c>
      <c r="LT674" s="93">
        <f t="shared" si="496"/>
        <v>0</v>
      </c>
      <c r="LU674" s="93">
        <f t="shared" si="497"/>
        <v>0</v>
      </c>
      <c r="LV674" s="93">
        <f t="shared" si="498"/>
        <v>0</v>
      </c>
      <c r="LW674" s="93">
        <f t="shared" si="499"/>
        <v>0</v>
      </c>
      <c r="LX674" s="93">
        <f t="shared" si="500"/>
        <v>109365.24</v>
      </c>
      <c r="LY674" s="93">
        <f t="shared" si="501"/>
        <v>113918.39</v>
      </c>
      <c r="LZ674" s="93">
        <f t="shared" si="502"/>
        <v>118662.52</v>
      </c>
      <c r="MA674" s="93">
        <f t="shared" si="503"/>
        <v>28640.71</v>
      </c>
      <c r="MB674" s="93">
        <f t="shared" si="504"/>
        <v>27761.67</v>
      </c>
      <c r="MC674" s="93">
        <f t="shared" si="505"/>
        <v>28786.71</v>
      </c>
      <c r="MD674" s="93">
        <f t="shared" si="506"/>
        <v>0</v>
      </c>
      <c r="ME674" s="93">
        <f t="shared" si="192"/>
        <v>0</v>
      </c>
      <c r="MF674" s="93">
        <f t="shared" si="192"/>
        <v>0</v>
      </c>
      <c r="MG674" s="93">
        <f t="shared" si="507"/>
        <v>0</v>
      </c>
      <c r="MH674" s="93">
        <f t="shared" si="193"/>
        <v>0</v>
      </c>
      <c r="MI674" s="93">
        <f t="shared" si="193"/>
        <v>0</v>
      </c>
      <c r="MJ674" s="447"/>
      <c r="MK674" s="447"/>
      <c r="ML674" s="447"/>
      <c r="MM674" s="93">
        <f t="shared" si="508"/>
        <v>0</v>
      </c>
      <c r="MN674" s="93">
        <f t="shared" si="509"/>
        <v>0</v>
      </c>
      <c r="MO674" s="93">
        <f t="shared" si="510"/>
        <v>0</v>
      </c>
      <c r="MP674" s="93">
        <f t="shared" si="511"/>
        <v>0</v>
      </c>
      <c r="MQ674" s="93">
        <f t="shared" si="512"/>
        <v>0</v>
      </c>
      <c r="MR674" s="93">
        <f t="shared" si="513"/>
        <v>0</v>
      </c>
      <c r="MS674" s="93">
        <f t="shared" si="514"/>
        <v>109560.85</v>
      </c>
      <c r="MT674" s="93">
        <f t="shared" si="515"/>
        <v>114170</v>
      </c>
      <c r="MU674" s="93">
        <f t="shared" si="516"/>
        <v>118971.81</v>
      </c>
      <c r="MV674" s="93">
        <f t="shared" si="517"/>
        <v>29615.99</v>
      </c>
      <c r="MW674" s="93">
        <f t="shared" si="518"/>
        <v>30215.9</v>
      </c>
      <c r="MX674" s="93">
        <f t="shared" si="519"/>
        <v>31242.54</v>
      </c>
      <c r="MY674" s="93">
        <f t="shared" si="520"/>
        <v>0</v>
      </c>
      <c r="MZ674" s="93">
        <f t="shared" si="194"/>
        <v>0</v>
      </c>
      <c r="NA674" s="93">
        <f t="shared" si="194"/>
        <v>0</v>
      </c>
      <c r="NB674" s="93">
        <f t="shared" si="521"/>
        <v>0</v>
      </c>
      <c r="NC674" s="93">
        <f t="shared" si="195"/>
        <v>0</v>
      </c>
      <c r="ND674" s="93">
        <f t="shared" si="195"/>
        <v>0</v>
      </c>
      <c r="NE674" s="447"/>
      <c r="NF674" s="447"/>
      <c r="NG674" s="447"/>
      <c r="NH674" s="93">
        <f t="shared" si="522"/>
        <v>0</v>
      </c>
      <c r="NI674" s="93">
        <f t="shared" si="523"/>
        <v>0</v>
      </c>
      <c r="NJ674" s="93">
        <f t="shared" si="524"/>
        <v>0</v>
      </c>
      <c r="NK674" s="93">
        <f t="shared" si="525"/>
        <v>0</v>
      </c>
      <c r="NL674" s="93">
        <f t="shared" si="526"/>
        <v>0</v>
      </c>
      <c r="NM674" s="93">
        <f t="shared" si="527"/>
        <v>0</v>
      </c>
      <c r="NN674" s="93">
        <f t="shared" si="528"/>
        <v>109635.98</v>
      </c>
      <c r="NO674" s="93">
        <f t="shared" si="529"/>
        <v>113561.07</v>
      </c>
      <c r="NP674" s="93">
        <f t="shared" si="530"/>
        <v>117703.63</v>
      </c>
      <c r="NQ674" s="93">
        <f t="shared" si="531"/>
        <v>19389.66</v>
      </c>
      <c r="NR674" s="93">
        <f t="shared" si="532"/>
        <v>19554.91</v>
      </c>
      <c r="NS674" s="93">
        <f t="shared" si="533"/>
        <v>20258.400000000001</v>
      </c>
      <c r="NT674" s="93">
        <f t="shared" si="534"/>
        <v>0</v>
      </c>
      <c r="NU674" s="93">
        <f t="shared" si="196"/>
        <v>0</v>
      </c>
      <c r="NV674" s="93">
        <f t="shared" si="196"/>
        <v>0</v>
      </c>
      <c r="NW674" s="93">
        <f t="shared" si="535"/>
        <v>0</v>
      </c>
      <c r="NX674" s="93">
        <f t="shared" si="197"/>
        <v>0</v>
      </c>
      <c r="NY674" s="93">
        <f t="shared" si="197"/>
        <v>0</v>
      </c>
      <c r="NZ674" s="447"/>
      <c r="OA674" s="447"/>
      <c r="OB674" s="447"/>
      <c r="OC674" s="93">
        <f t="shared" si="536"/>
        <v>0</v>
      </c>
      <c r="OD674" s="93">
        <f t="shared" si="537"/>
        <v>0</v>
      </c>
      <c r="OE674" s="93">
        <f t="shared" si="538"/>
        <v>0</v>
      </c>
      <c r="OF674" s="93">
        <f t="shared" si="539"/>
        <v>0</v>
      </c>
      <c r="OG674" s="93">
        <f t="shared" si="540"/>
        <v>0</v>
      </c>
      <c r="OH674" s="93">
        <f t="shared" si="541"/>
        <v>0</v>
      </c>
      <c r="OI674" s="93">
        <f t="shared" si="542"/>
        <v>108899.5</v>
      </c>
      <c r="OJ674" s="93">
        <f t="shared" si="543"/>
        <v>113255.78</v>
      </c>
      <c r="OK674" s="93">
        <f t="shared" si="544"/>
        <v>117811.71</v>
      </c>
      <c r="OL674" s="93">
        <f t="shared" si="545"/>
        <v>26525.75</v>
      </c>
      <c r="OM674" s="93">
        <f t="shared" si="546"/>
        <v>26455.55</v>
      </c>
      <c r="ON674" s="93">
        <f t="shared" si="547"/>
        <v>27412.7</v>
      </c>
      <c r="OO674" s="93">
        <f t="shared" si="548"/>
        <v>0</v>
      </c>
      <c r="OP674" s="93">
        <f t="shared" si="198"/>
        <v>0</v>
      </c>
      <c r="OQ674" s="93">
        <f t="shared" si="198"/>
        <v>0</v>
      </c>
      <c r="OR674" s="93">
        <f t="shared" si="549"/>
        <v>0</v>
      </c>
      <c r="OS674" s="93">
        <f t="shared" si="199"/>
        <v>0</v>
      </c>
      <c r="OT674" s="93">
        <f t="shared" si="199"/>
        <v>0</v>
      </c>
      <c r="OU674" s="447"/>
      <c r="OV674" s="447"/>
      <c r="OW674" s="447"/>
      <c r="OX674" s="93">
        <f t="shared" si="550"/>
        <v>0</v>
      </c>
      <c r="OY674" s="93">
        <f t="shared" si="551"/>
        <v>0</v>
      </c>
      <c r="OZ674" s="93">
        <f t="shared" si="552"/>
        <v>0</v>
      </c>
      <c r="PA674" s="93">
        <f t="shared" si="553"/>
        <v>0</v>
      </c>
      <c r="PB674" s="93">
        <f t="shared" si="554"/>
        <v>0</v>
      </c>
      <c r="PC674" s="93">
        <f t="shared" si="555"/>
        <v>0</v>
      </c>
      <c r="PD674" s="93">
        <f t="shared" si="556"/>
        <v>91896.47</v>
      </c>
      <c r="PE674" s="93">
        <f t="shared" si="557"/>
        <v>95764.24</v>
      </c>
      <c r="PF674" s="93">
        <f t="shared" si="558"/>
        <v>99796.43</v>
      </c>
      <c r="PG674" s="93">
        <f t="shared" si="559"/>
        <v>24615.09</v>
      </c>
      <c r="PH674" s="93">
        <f t="shared" si="560"/>
        <v>24307</v>
      </c>
      <c r="PI674" s="93">
        <f t="shared" si="561"/>
        <v>25059.14</v>
      </c>
      <c r="PJ674" s="93">
        <f t="shared" si="562"/>
        <v>0</v>
      </c>
      <c r="PK674" s="93">
        <f t="shared" si="200"/>
        <v>0</v>
      </c>
      <c r="PL674" s="93">
        <f t="shared" si="200"/>
        <v>0</v>
      </c>
      <c r="PM674" s="93">
        <f t="shared" si="563"/>
        <v>0</v>
      </c>
      <c r="PN674" s="93">
        <f t="shared" si="201"/>
        <v>0</v>
      </c>
      <c r="PO674" s="93">
        <f t="shared" si="201"/>
        <v>0</v>
      </c>
      <c r="PP674" s="447"/>
      <c r="PQ674" s="447"/>
      <c r="PR674" s="447"/>
      <c r="PS674" s="93">
        <f t="shared" si="564"/>
        <v>0</v>
      </c>
      <c r="PT674" s="93">
        <f t="shared" si="565"/>
        <v>0</v>
      </c>
      <c r="PU674" s="93">
        <f t="shared" si="566"/>
        <v>0</v>
      </c>
      <c r="PV674" s="93">
        <f t="shared" si="567"/>
        <v>0</v>
      </c>
      <c r="PW674" s="93">
        <f t="shared" si="568"/>
        <v>0</v>
      </c>
      <c r="PX674" s="93">
        <f t="shared" si="569"/>
        <v>0</v>
      </c>
      <c r="PY674" s="93">
        <f t="shared" si="570"/>
        <v>113806.52</v>
      </c>
      <c r="PZ674" s="93">
        <f t="shared" si="571"/>
        <v>120046.66</v>
      </c>
      <c r="QA674" s="93">
        <f t="shared" si="572"/>
        <v>126444.34</v>
      </c>
      <c r="QB674" s="93">
        <f t="shared" si="573"/>
        <v>31188.37</v>
      </c>
      <c r="QC674" s="93">
        <f t="shared" si="574"/>
        <v>31793.200000000001</v>
      </c>
      <c r="QD674" s="93">
        <f t="shared" si="575"/>
        <v>32924.28</v>
      </c>
      <c r="QE674" s="93">
        <f t="shared" si="576"/>
        <v>0</v>
      </c>
      <c r="QF674" s="93">
        <f t="shared" si="202"/>
        <v>0</v>
      </c>
      <c r="QG674" s="93">
        <f t="shared" si="202"/>
        <v>0</v>
      </c>
      <c r="QH674" s="93">
        <f t="shared" si="577"/>
        <v>0</v>
      </c>
      <c r="QI674" s="93">
        <f t="shared" si="203"/>
        <v>0</v>
      </c>
      <c r="QJ674" s="93">
        <f t="shared" si="203"/>
        <v>0</v>
      </c>
      <c r="QK674" s="447"/>
      <c r="QL674" s="447"/>
      <c r="QM674" s="447"/>
      <c r="QN674" s="93">
        <f t="shared" si="578"/>
        <v>0</v>
      </c>
      <c r="QO674" s="93">
        <f t="shared" si="579"/>
        <v>0</v>
      </c>
      <c r="QP674" s="93">
        <f t="shared" si="580"/>
        <v>0</v>
      </c>
      <c r="QQ674" s="93">
        <f t="shared" si="581"/>
        <v>0</v>
      </c>
      <c r="QR674" s="93">
        <f t="shared" si="582"/>
        <v>0</v>
      </c>
      <c r="QS674" s="93">
        <f t="shared" si="583"/>
        <v>0</v>
      </c>
      <c r="QT674" s="93">
        <f t="shared" si="584"/>
        <v>111336.84</v>
      </c>
      <c r="QU674" s="93">
        <f t="shared" si="585"/>
        <v>115892.31</v>
      </c>
      <c r="QV674" s="93">
        <f t="shared" si="586"/>
        <v>120650.99</v>
      </c>
      <c r="QW674" s="93">
        <f t="shared" si="587"/>
        <v>25669.040000000001</v>
      </c>
      <c r="QX674" s="93">
        <f t="shared" si="588"/>
        <v>25366.81</v>
      </c>
      <c r="QY674" s="93">
        <f t="shared" si="589"/>
        <v>26217</v>
      </c>
      <c r="QZ674" s="93">
        <f t="shared" si="590"/>
        <v>0</v>
      </c>
      <c r="RA674" s="93">
        <f t="shared" si="204"/>
        <v>0</v>
      </c>
      <c r="RB674" s="93">
        <f t="shared" si="204"/>
        <v>0</v>
      </c>
      <c r="RC674" s="93">
        <f t="shared" si="591"/>
        <v>0</v>
      </c>
      <c r="RD674" s="93">
        <f t="shared" si="205"/>
        <v>0</v>
      </c>
      <c r="RE674" s="93">
        <f t="shared" si="205"/>
        <v>0</v>
      </c>
      <c r="RF674" s="447"/>
      <c r="RG674" s="447"/>
      <c r="RH674" s="447"/>
      <c r="RI674" s="93">
        <f t="shared" si="592"/>
        <v>0</v>
      </c>
      <c r="RJ674" s="93">
        <f t="shared" si="593"/>
        <v>0</v>
      </c>
      <c r="RK674" s="93">
        <f t="shared" si="594"/>
        <v>0</v>
      </c>
      <c r="RL674" s="93">
        <f t="shared" si="595"/>
        <v>0</v>
      </c>
      <c r="RM674" s="93">
        <f t="shared" si="596"/>
        <v>0</v>
      </c>
      <c r="RN674" s="93">
        <f t="shared" si="597"/>
        <v>0</v>
      </c>
      <c r="RO674" s="93">
        <f t="shared" si="598"/>
        <v>109202.52</v>
      </c>
      <c r="RP674" s="93">
        <f t="shared" si="599"/>
        <v>113408.1</v>
      </c>
      <c r="RQ674" s="93">
        <f t="shared" si="600"/>
        <v>117819.63</v>
      </c>
      <c r="RR674" s="93">
        <f t="shared" si="601"/>
        <v>17178.810000000001</v>
      </c>
      <c r="RS674" s="93">
        <f t="shared" si="602"/>
        <v>16997.48</v>
      </c>
      <c r="RT674" s="93">
        <f t="shared" si="603"/>
        <v>17577.8</v>
      </c>
      <c r="RU674" s="93">
        <f t="shared" si="604"/>
        <v>0</v>
      </c>
      <c r="RV674" s="93">
        <f t="shared" si="206"/>
        <v>0</v>
      </c>
      <c r="RW674" s="93">
        <f t="shared" si="206"/>
        <v>0</v>
      </c>
      <c r="RX674" s="93">
        <f t="shared" si="605"/>
        <v>0</v>
      </c>
      <c r="RY674" s="93">
        <f t="shared" si="207"/>
        <v>0</v>
      </c>
      <c r="RZ674" s="93">
        <f t="shared" si="207"/>
        <v>0</v>
      </c>
      <c r="SA674" s="447"/>
      <c r="SB674" s="447"/>
      <c r="SC674" s="447"/>
      <c r="SD674" s="93">
        <f t="shared" si="606"/>
        <v>0</v>
      </c>
      <c r="SE674" s="93">
        <f t="shared" si="607"/>
        <v>0</v>
      </c>
      <c r="SF674" s="93">
        <f t="shared" si="608"/>
        <v>0</v>
      </c>
      <c r="SG674" s="93">
        <f t="shared" si="609"/>
        <v>0</v>
      </c>
      <c r="SH674" s="93">
        <f t="shared" si="610"/>
        <v>0</v>
      </c>
      <c r="SI674" s="93">
        <f t="shared" si="611"/>
        <v>0</v>
      </c>
      <c r="SJ674" s="93">
        <f t="shared" si="612"/>
        <v>112622.35</v>
      </c>
      <c r="SK674" s="93">
        <f t="shared" si="613"/>
        <v>117793.27</v>
      </c>
      <c r="SL674" s="93">
        <f t="shared" si="614"/>
        <v>123153.14</v>
      </c>
      <c r="SM674" s="93">
        <f t="shared" si="615"/>
        <v>28989.41</v>
      </c>
      <c r="SN674" s="93">
        <f t="shared" si="616"/>
        <v>29084.32</v>
      </c>
      <c r="SO674" s="93">
        <f t="shared" si="617"/>
        <v>30025.25</v>
      </c>
      <c r="SP674" s="93">
        <f t="shared" si="618"/>
        <v>0</v>
      </c>
      <c r="SQ674" s="93">
        <f t="shared" si="208"/>
        <v>0</v>
      </c>
      <c r="SR674" s="93">
        <f t="shared" si="208"/>
        <v>0</v>
      </c>
      <c r="SS674" s="93">
        <f t="shared" si="619"/>
        <v>0</v>
      </c>
      <c r="ST674" s="93">
        <f t="shared" si="209"/>
        <v>0</v>
      </c>
      <c r="SU674" s="93">
        <f t="shared" si="209"/>
        <v>0</v>
      </c>
      <c r="SV674" s="447"/>
      <c r="SW674" s="447"/>
      <c r="SX674" s="447"/>
      <c r="SY674" s="93">
        <f t="shared" si="620"/>
        <v>0</v>
      </c>
      <c r="SZ674" s="93">
        <f t="shared" si="621"/>
        <v>0</v>
      </c>
      <c r="TA674" s="93">
        <f t="shared" si="622"/>
        <v>0</v>
      </c>
      <c r="TB674" s="93">
        <f t="shared" si="623"/>
        <v>0</v>
      </c>
      <c r="TC674" s="93">
        <f t="shared" si="624"/>
        <v>0</v>
      </c>
      <c r="TD674" s="93">
        <f t="shared" si="625"/>
        <v>0</v>
      </c>
      <c r="TE674" s="93">
        <f t="shared" si="626"/>
        <v>108563.91</v>
      </c>
      <c r="TF674" s="93">
        <f t="shared" si="627"/>
        <v>112795.85</v>
      </c>
      <c r="TG674" s="93">
        <f t="shared" si="628"/>
        <v>117229.2</v>
      </c>
      <c r="TH674" s="93">
        <f t="shared" si="629"/>
        <v>24762.23</v>
      </c>
      <c r="TI674" s="93">
        <f t="shared" si="630"/>
        <v>25247.64</v>
      </c>
      <c r="TJ674" s="93">
        <f t="shared" si="631"/>
        <v>26088.48</v>
      </c>
      <c r="TK674" s="93">
        <f t="shared" si="632"/>
        <v>0</v>
      </c>
      <c r="TL674" s="93">
        <f t="shared" si="210"/>
        <v>0</v>
      </c>
      <c r="TM674" s="93">
        <f t="shared" si="210"/>
        <v>0</v>
      </c>
      <c r="TN674" s="93">
        <f t="shared" si="633"/>
        <v>0</v>
      </c>
      <c r="TO674" s="93">
        <f t="shared" si="211"/>
        <v>0</v>
      </c>
      <c r="TP674" s="93">
        <f t="shared" si="211"/>
        <v>0</v>
      </c>
      <c r="TQ674" s="447"/>
      <c r="TR674" s="447"/>
      <c r="TS674" s="447"/>
      <c r="TT674" s="93">
        <f t="shared" si="634"/>
        <v>0</v>
      </c>
      <c r="TU674" s="93">
        <f t="shared" si="635"/>
        <v>0</v>
      </c>
      <c r="TV674" s="93">
        <f t="shared" si="636"/>
        <v>0</v>
      </c>
      <c r="TW674" s="93">
        <f t="shared" si="637"/>
        <v>0</v>
      </c>
      <c r="TX674" s="93">
        <f t="shared" si="638"/>
        <v>0</v>
      </c>
      <c r="TY674" s="93">
        <f t="shared" si="639"/>
        <v>0</v>
      </c>
      <c r="TZ674" s="93">
        <f t="shared" si="640"/>
        <v>109811.98</v>
      </c>
      <c r="UA674" s="93">
        <f t="shared" si="641"/>
        <v>114722.73</v>
      </c>
      <c r="UB674" s="93">
        <f t="shared" si="642"/>
        <v>119817.61</v>
      </c>
      <c r="UC674" s="93">
        <f t="shared" si="643"/>
        <v>28542.34</v>
      </c>
      <c r="UD674" s="93">
        <f t="shared" si="644"/>
        <v>28471.11</v>
      </c>
      <c r="UE674" s="93">
        <f t="shared" si="645"/>
        <v>29330.61</v>
      </c>
      <c r="UF674" s="93">
        <f t="shared" si="646"/>
        <v>0</v>
      </c>
      <c r="UG674" s="93">
        <f t="shared" si="212"/>
        <v>0</v>
      </c>
      <c r="UH674" s="93">
        <f t="shared" si="212"/>
        <v>0</v>
      </c>
      <c r="UI674" s="93">
        <f t="shared" si="647"/>
        <v>0</v>
      </c>
      <c r="UJ674" s="93">
        <f t="shared" si="213"/>
        <v>0</v>
      </c>
      <c r="UK674" s="93">
        <f t="shared" si="213"/>
        <v>0</v>
      </c>
      <c r="UL674" s="447">
        <v>28</v>
      </c>
      <c r="UM674" s="447">
        <v>28</v>
      </c>
      <c r="UN674" s="447">
        <v>28</v>
      </c>
      <c r="UO674" s="93">
        <f t="shared" si="648"/>
        <v>3215212</v>
      </c>
      <c r="UP674" s="93">
        <f t="shared" si="649"/>
        <v>3356052</v>
      </c>
      <c r="UQ674" s="93">
        <f t="shared" si="650"/>
        <v>3504228</v>
      </c>
      <c r="UR674" s="93">
        <f t="shared" si="651"/>
        <v>1379271.6</v>
      </c>
      <c r="US674" s="93">
        <f t="shared" si="652"/>
        <v>1406739.6</v>
      </c>
      <c r="UT674" s="93">
        <f t="shared" si="653"/>
        <v>1433311.6</v>
      </c>
      <c r="UU674" s="93">
        <f t="shared" si="654"/>
        <v>100496.37</v>
      </c>
      <c r="UV674" s="93">
        <f t="shared" si="655"/>
        <v>105211.65</v>
      </c>
      <c r="UW674" s="93">
        <f t="shared" si="656"/>
        <v>110083.32</v>
      </c>
      <c r="UX674" s="93">
        <f t="shared" si="657"/>
        <v>24473.62</v>
      </c>
      <c r="UY674" s="93">
        <f t="shared" si="658"/>
        <v>24951.040000000001</v>
      </c>
      <c r="UZ674" s="93">
        <f t="shared" si="659"/>
        <v>25754.47</v>
      </c>
      <c r="VA674" s="93">
        <f t="shared" si="660"/>
        <v>2813898.36</v>
      </c>
      <c r="VB674" s="93">
        <f t="shared" si="214"/>
        <v>2945926.2</v>
      </c>
      <c r="VC674" s="93">
        <f t="shared" si="214"/>
        <v>3082332.96</v>
      </c>
      <c r="VD674" s="93">
        <f t="shared" si="661"/>
        <v>685261.36</v>
      </c>
      <c r="VE674" s="93">
        <f t="shared" si="215"/>
        <v>698629.12</v>
      </c>
      <c r="VF674" s="93">
        <f t="shared" si="215"/>
        <v>721125.16</v>
      </c>
      <c r="VG674" s="95"/>
      <c r="VH674" s="95"/>
      <c r="VI674" s="95"/>
      <c r="VJ674" s="93">
        <f t="shared" si="662"/>
        <v>0</v>
      </c>
      <c r="VK674" s="93">
        <f t="shared" si="663"/>
        <v>0</v>
      </c>
      <c r="VL674" s="93">
        <f t="shared" si="664"/>
        <v>0</v>
      </c>
      <c r="VM674" s="93">
        <f t="shared" si="665"/>
        <v>0</v>
      </c>
      <c r="VN674" s="93">
        <f t="shared" si="666"/>
        <v>0</v>
      </c>
      <c r="VO674" s="93">
        <f t="shared" si="667"/>
        <v>0</v>
      </c>
      <c r="VP674" s="93">
        <f t="shared" si="668"/>
        <v>0</v>
      </c>
      <c r="VQ674" s="93">
        <f t="shared" si="669"/>
        <v>0</v>
      </c>
      <c r="VR674" s="93">
        <f t="shared" si="670"/>
        <v>0</v>
      </c>
      <c r="VS674" s="93">
        <f t="shared" si="671"/>
        <v>0</v>
      </c>
      <c r="VT674" s="93">
        <f t="shared" si="672"/>
        <v>0</v>
      </c>
      <c r="VU674" s="93">
        <f t="shared" si="673"/>
        <v>0</v>
      </c>
      <c r="VV674" s="93">
        <f t="shared" si="674"/>
        <v>0</v>
      </c>
      <c r="VW674" s="93">
        <f t="shared" si="216"/>
        <v>0</v>
      </c>
      <c r="VX674" s="93">
        <f t="shared" si="216"/>
        <v>0</v>
      </c>
      <c r="VY674" s="93">
        <f t="shared" si="675"/>
        <v>0</v>
      </c>
      <c r="VZ674" s="93">
        <f t="shared" si="217"/>
        <v>0</v>
      </c>
      <c r="WA674" s="93">
        <f t="shared" si="217"/>
        <v>0</v>
      </c>
      <c r="WB674" s="447"/>
      <c r="WC674" s="447"/>
      <c r="WD674" s="447"/>
      <c r="WE674" s="93">
        <f t="shared" si="676"/>
        <v>0</v>
      </c>
      <c r="WF674" s="93">
        <f t="shared" si="677"/>
        <v>0</v>
      </c>
      <c r="WG674" s="93">
        <f t="shared" si="678"/>
        <v>0</v>
      </c>
      <c r="WH674" s="93">
        <f t="shared" si="679"/>
        <v>0</v>
      </c>
      <c r="WI674" s="93">
        <f t="shared" si="680"/>
        <v>0</v>
      </c>
      <c r="WJ674" s="93">
        <f t="shared" si="681"/>
        <v>0</v>
      </c>
      <c r="WK674" s="93">
        <f t="shared" si="682"/>
        <v>110079.82</v>
      </c>
      <c r="WL674" s="93">
        <f t="shared" si="683"/>
        <v>114615.48</v>
      </c>
      <c r="WM674" s="93">
        <f t="shared" si="684"/>
        <v>119350.61</v>
      </c>
      <c r="WN674" s="93">
        <f t="shared" si="685"/>
        <v>20263.169999999998</v>
      </c>
      <c r="WO674" s="93">
        <f t="shared" si="686"/>
        <v>19958.34</v>
      </c>
      <c r="WP674" s="93">
        <f t="shared" si="687"/>
        <v>20727.27</v>
      </c>
      <c r="WQ674" s="93">
        <f t="shared" si="688"/>
        <v>0</v>
      </c>
      <c r="WR674" s="93">
        <f t="shared" si="218"/>
        <v>0</v>
      </c>
      <c r="WS674" s="93">
        <f t="shared" si="218"/>
        <v>0</v>
      </c>
      <c r="WT674" s="93">
        <f t="shared" si="689"/>
        <v>0</v>
      </c>
      <c r="WU674" s="93">
        <f t="shared" si="219"/>
        <v>0</v>
      </c>
      <c r="WV674" s="93">
        <f t="shared" si="219"/>
        <v>0</v>
      </c>
      <c r="WW674" s="447"/>
      <c r="WX674" s="447"/>
      <c r="WY674" s="447"/>
      <c r="WZ674" s="93">
        <f t="shared" si="690"/>
        <v>0</v>
      </c>
      <c r="XA674" s="93">
        <f t="shared" si="691"/>
        <v>0</v>
      </c>
      <c r="XB674" s="93">
        <f t="shared" si="692"/>
        <v>0</v>
      </c>
      <c r="XC674" s="93">
        <f t="shared" si="693"/>
        <v>0</v>
      </c>
      <c r="XD674" s="93">
        <f t="shared" si="694"/>
        <v>0</v>
      </c>
      <c r="XE674" s="93">
        <f t="shared" si="695"/>
        <v>0</v>
      </c>
      <c r="XF674" s="93">
        <f t="shared" si="696"/>
        <v>106148.96</v>
      </c>
      <c r="XG674" s="93">
        <f t="shared" si="697"/>
        <v>110466.95</v>
      </c>
      <c r="XH674" s="93">
        <f t="shared" si="698"/>
        <v>114979.07</v>
      </c>
      <c r="XI674" s="93">
        <f t="shared" si="699"/>
        <v>20660.48</v>
      </c>
      <c r="XJ674" s="93">
        <f t="shared" si="700"/>
        <v>20542.78</v>
      </c>
      <c r="XK674" s="93">
        <f t="shared" si="701"/>
        <v>21250.639999999999</v>
      </c>
      <c r="XL674" s="93">
        <f t="shared" si="702"/>
        <v>0</v>
      </c>
      <c r="XM674" s="93">
        <f t="shared" si="220"/>
        <v>0</v>
      </c>
      <c r="XN674" s="93">
        <f t="shared" si="220"/>
        <v>0</v>
      </c>
      <c r="XO674" s="93">
        <f t="shared" si="703"/>
        <v>0</v>
      </c>
      <c r="XP674" s="93">
        <f t="shared" si="221"/>
        <v>0</v>
      </c>
      <c r="XQ674" s="93">
        <f t="shared" si="221"/>
        <v>0</v>
      </c>
      <c r="XR674" s="447"/>
      <c r="XS674" s="447"/>
      <c r="XT674" s="447"/>
      <c r="XU674" s="93">
        <f t="shared" si="704"/>
        <v>0</v>
      </c>
      <c r="XV674" s="93">
        <f t="shared" si="705"/>
        <v>0</v>
      </c>
      <c r="XW674" s="93">
        <f t="shared" si="706"/>
        <v>0</v>
      </c>
      <c r="XX674" s="93">
        <f t="shared" si="707"/>
        <v>0</v>
      </c>
      <c r="XY674" s="93">
        <f t="shared" si="708"/>
        <v>0</v>
      </c>
      <c r="XZ674" s="93">
        <f t="shared" si="709"/>
        <v>0</v>
      </c>
      <c r="YA674" s="93">
        <f t="shared" si="710"/>
        <v>106051.76</v>
      </c>
      <c r="YB674" s="93">
        <f t="shared" si="711"/>
        <v>110162.96</v>
      </c>
      <c r="YC674" s="93">
        <f t="shared" si="712"/>
        <v>114472.42</v>
      </c>
      <c r="YD674" s="93">
        <f t="shared" si="713"/>
        <v>19662.66</v>
      </c>
      <c r="YE674" s="93">
        <f t="shared" si="714"/>
        <v>19559.97</v>
      </c>
      <c r="YF674" s="93">
        <f t="shared" si="715"/>
        <v>20193.98</v>
      </c>
      <c r="YG674" s="93">
        <f t="shared" si="716"/>
        <v>0</v>
      </c>
      <c r="YH674" s="93">
        <f t="shared" si="222"/>
        <v>0</v>
      </c>
      <c r="YI674" s="93">
        <f t="shared" si="222"/>
        <v>0</v>
      </c>
      <c r="YJ674" s="93">
        <f t="shared" si="717"/>
        <v>0</v>
      </c>
      <c r="YK674" s="93">
        <f t="shared" si="223"/>
        <v>0</v>
      </c>
      <c r="YL674" s="93">
        <f t="shared" si="223"/>
        <v>0</v>
      </c>
      <c r="YM674" s="447"/>
      <c r="YN674" s="447"/>
      <c r="YO674" s="447"/>
      <c r="YP674" s="93">
        <f t="shared" si="718"/>
        <v>0</v>
      </c>
      <c r="YQ674" s="93">
        <f t="shared" si="719"/>
        <v>0</v>
      </c>
      <c r="YR674" s="93">
        <f t="shared" si="720"/>
        <v>0</v>
      </c>
      <c r="YS674" s="93">
        <f t="shared" si="721"/>
        <v>0</v>
      </c>
      <c r="YT674" s="93">
        <f t="shared" si="722"/>
        <v>0</v>
      </c>
      <c r="YU674" s="93">
        <f t="shared" si="723"/>
        <v>0</v>
      </c>
      <c r="YV674" s="93">
        <f t="shared" si="724"/>
        <v>108994.03</v>
      </c>
      <c r="YW674" s="93">
        <f t="shared" si="725"/>
        <v>112791.22</v>
      </c>
      <c r="YX674" s="93">
        <f t="shared" si="726"/>
        <v>116806.12</v>
      </c>
      <c r="YY674" s="93">
        <f t="shared" si="727"/>
        <v>21400.12</v>
      </c>
      <c r="YZ674" s="93">
        <f t="shared" si="728"/>
        <v>21040.71</v>
      </c>
      <c r="ZA674" s="93">
        <f t="shared" si="729"/>
        <v>21744.02</v>
      </c>
      <c r="ZB674" s="93">
        <f t="shared" si="730"/>
        <v>0</v>
      </c>
      <c r="ZC674" s="93">
        <f t="shared" si="224"/>
        <v>0</v>
      </c>
      <c r="ZD674" s="93">
        <f t="shared" si="224"/>
        <v>0</v>
      </c>
      <c r="ZE674" s="93">
        <f t="shared" si="731"/>
        <v>0</v>
      </c>
      <c r="ZF674" s="93">
        <f t="shared" si="225"/>
        <v>0</v>
      </c>
      <c r="ZG674" s="93">
        <f t="shared" si="225"/>
        <v>0</v>
      </c>
      <c r="ZH674" s="447"/>
      <c r="ZI674" s="447"/>
      <c r="ZJ674" s="447"/>
      <c r="ZK674" s="93">
        <f t="shared" si="732"/>
        <v>0</v>
      </c>
      <c r="ZL674" s="93">
        <f t="shared" si="733"/>
        <v>0</v>
      </c>
      <c r="ZM674" s="93">
        <f t="shared" si="734"/>
        <v>0</v>
      </c>
      <c r="ZN674" s="93">
        <f t="shared" si="735"/>
        <v>0</v>
      </c>
      <c r="ZO674" s="93">
        <f t="shared" si="736"/>
        <v>0</v>
      </c>
      <c r="ZP674" s="93">
        <f t="shared" si="737"/>
        <v>0</v>
      </c>
      <c r="ZQ674" s="93">
        <f t="shared" si="738"/>
        <v>105558.88</v>
      </c>
      <c r="ZR674" s="93">
        <f t="shared" si="739"/>
        <v>110161.18</v>
      </c>
      <c r="ZS674" s="93">
        <f t="shared" si="740"/>
        <v>114946.34</v>
      </c>
      <c r="ZT674" s="93">
        <f t="shared" si="741"/>
        <v>26420.35</v>
      </c>
      <c r="ZU674" s="93">
        <f t="shared" si="742"/>
        <v>26753.07</v>
      </c>
      <c r="ZV674" s="93">
        <f t="shared" si="743"/>
        <v>27546.38</v>
      </c>
      <c r="ZW674" s="93">
        <f t="shared" si="744"/>
        <v>0</v>
      </c>
      <c r="ZX674" s="93">
        <f t="shared" si="226"/>
        <v>0</v>
      </c>
      <c r="ZY674" s="93">
        <f t="shared" si="226"/>
        <v>0</v>
      </c>
      <c r="ZZ674" s="93">
        <f t="shared" si="745"/>
        <v>0</v>
      </c>
      <c r="AAA674" s="93">
        <f t="shared" si="227"/>
        <v>0</v>
      </c>
      <c r="AAB674" s="93">
        <f t="shared" si="227"/>
        <v>0</v>
      </c>
      <c r="AAC674" s="447"/>
      <c r="AAD674" s="447"/>
      <c r="AAE674" s="447"/>
      <c r="AAF674" s="93">
        <f t="shared" si="746"/>
        <v>0</v>
      </c>
      <c r="AAG674" s="93">
        <f t="shared" si="747"/>
        <v>0</v>
      </c>
      <c r="AAH674" s="93">
        <f t="shared" si="748"/>
        <v>0</v>
      </c>
      <c r="AAI674" s="93">
        <f t="shared" si="749"/>
        <v>0</v>
      </c>
      <c r="AAJ674" s="93">
        <f t="shared" si="750"/>
        <v>0</v>
      </c>
      <c r="AAK674" s="93">
        <f t="shared" si="751"/>
        <v>0</v>
      </c>
      <c r="AAL674" s="93">
        <f t="shared" si="752"/>
        <v>105448.53</v>
      </c>
      <c r="AAM674" s="93">
        <f t="shared" si="753"/>
        <v>110060.77</v>
      </c>
      <c r="AAN674" s="93">
        <f t="shared" si="754"/>
        <v>114853</v>
      </c>
      <c r="AAO674" s="93">
        <f t="shared" si="755"/>
        <v>24879.08</v>
      </c>
      <c r="AAP674" s="93">
        <f t="shared" si="756"/>
        <v>24494.99</v>
      </c>
      <c r="AAQ674" s="93">
        <f t="shared" si="757"/>
        <v>25338.6</v>
      </c>
      <c r="AAR674" s="93">
        <f t="shared" si="758"/>
        <v>0</v>
      </c>
      <c r="AAS674" s="93">
        <f t="shared" si="228"/>
        <v>0</v>
      </c>
      <c r="AAT674" s="93">
        <f t="shared" si="228"/>
        <v>0</v>
      </c>
      <c r="AAU674" s="93">
        <f t="shared" si="759"/>
        <v>0</v>
      </c>
      <c r="AAV674" s="93">
        <f t="shared" si="229"/>
        <v>0</v>
      </c>
      <c r="AAW674" s="93">
        <f t="shared" si="229"/>
        <v>0</v>
      </c>
      <c r="AAX674" s="447"/>
      <c r="AAY674" s="447"/>
      <c r="AAZ674" s="447"/>
      <c r="ABA674" s="93">
        <f t="shared" si="760"/>
        <v>0</v>
      </c>
      <c r="ABB674" s="93">
        <f t="shared" si="761"/>
        <v>0</v>
      </c>
      <c r="ABC674" s="93">
        <f t="shared" si="762"/>
        <v>0</v>
      </c>
      <c r="ABD674" s="93">
        <f t="shared" si="763"/>
        <v>0</v>
      </c>
      <c r="ABE674" s="93">
        <f t="shared" si="764"/>
        <v>0</v>
      </c>
      <c r="ABF674" s="93">
        <f t="shared" si="765"/>
        <v>0</v>
      </c>
      <c r="ABG674" s="93">
        <f t="shared" si="766"/>
        <v>97681.33</v>
      </c>
      <c r="ABH674" s="93">
        <f t="shared" si="767"/>
        <v>101641.51</v>
      </c>
      <c r="ABI674" s="93">
        <f t="shared" si="768"/>
        <v>105780.19</v>
      </c>
      <c r="ABJ674" s="93">
        <f t="shared" si="769"/>
        <v>16875.02</v>
      </c>
      <c r="ABK674" s="93">
        <f t="shared" si="770"/>
        <v>16671.64</v>
      </c>
      <c r="ABL674" s="93">
        <f t="shared" si="771"/>
        <v>17207.28</v>
      </c>
      <c r="ABM674" s="93">
        <f t="shared" si="772"/>
        <v>0</v>
      </c>
      <c r="ABN674" s="93">
        <f t="shared" si="230"/>
        <v>0</v>
      </c>
      <c r="ABO674" s="93">
        <f t="shared" si="230"/>
        <v>0</v>
      </c>
      <c r="ABP674" s="93">
        <f t="shared" si="773"/>
        <v>0</v>
      </c>
      <c r="ABQ674" s="93">
        <f t="shared" si="231"/>
        <v>0</v>
      </c>
      <c r="ABR674" s="93">
        <f t="shared" si="231"/>
        <v>0</v>
      </c>
      <c r="ABS674" s="447"/>
      <c r="ABT674" s="447"/>
      <c r="ABU674" s="447"/>
      <c r="ABV674" s="93">
        <f t="shared" si="774"/>
        <v>0</v>
      </c>
      <c r="ABW674" s="93">
        <f t="shared" si="775"/>
        <v>0</v>
      </c>
      <c r="ABX674" s="93">
        <f t="shared" si="776"/>
        <v>0</v>
      </c>
      <c r="ABY674" s="93">
        <f t="shared" si="777"/>
        <v>0</v>
      </c>
      <c r="ABZ674" s="93">
        <f t="shared" si="778"/>
        <v>0</v>
      </c>
      <c r="ACA674" s="93">
        <f t="shared" si="779"/>
        <v>0</v>
      </c>
      <c r="ACB674" s="93">
        <f t="shared" si="780"/>
        <v>112040.72</v>
      </c>
      <c r="ACC674" s="93">
        <f t="shared" si="781"/>
        <v>115501.39</v>
      </c>
      <c r="ACD674" s="93">
        <f t="shared" si="782"/>
        <v>119201.64</v>
      </c>
      <c r="ACE674" s="93">
        <f t="shared" si="783"/>
        <v>18895.740000000002</v>
      </c>
      <c r="ACF674" s="93">
        <f t="shared" si="784"/>
        <v>18883.52</v>
      </c>
      <c r="ACG674" s="93">
        <f t="shared" si="785"/>
        <v>19479.62</v>
      </c>
      <c r="ACH674" s="93">
        <f t="shared" si="786"/>
        <v>0</v>
      </c>
      <c r="ACI674" s="93">
        <f t="shared" si="232"/>
        <v>0</v>
      </c>
      <c r="ACJ674" s="93">
        <f t="shared" si="232"/>
        <v>0</v>
      </c>
      <c r="ACK674" s="93">
        <f t="shared" si="787"/>
        <v>0</v>
      </c>
      <c r="ACL674" s="93">
        <f t="shared" si="233"/>
        <v>0</v>
      </c>
      <c r="ACM674" s="93">
        <f t="shared" si="233"/>
        <v>0</v>
      </c>
      <c r="ACN674" s="447"/>
      <c r="ACO674" s="447"/>
      <c r="ACP674" s="447"/>
      <c r="ACQ674" s="93">
        <f t="shared" si="788"/>
        <v>0</v>
      </c>
      <c r="ACR674" s="93">
        <f t="shared" si="789"/>
        <v>0</v>
      </c>
      <c r="ACS674" s="93">
        <f t="shared" si="790"/>
        <v>0</v>
      </c>
      <c r="ACT674" s="93">
        <f t="shared" si="791"/>
        <v>0</v>
      </c>
      <c r="ACU674" s="93">
        <f t="shared" si="792"/>
        <v>0</v>
      </c>
      <c r="ACV674" s="93">
        <f t="shared" si="793"/>
        <v>0</v>
      </c>
      <c r="ACW674" s="93">
        <f t="shared" si="794"/>
        <v>104088.45</v>
      </c>
      <c r="ACX674" s="93">
        <f t="shared" si="795"/>
        <v>107969.85</v>
      </c>
      <c r="ACY674" s="93">
        <f t="shared" si="796"/>
        <v>112052.04</v>
      </c>
      <c r="ACZ674" s="93">
        <f t="shared" si="797"/>
        <v>21787.41</v>
      </c>
      <c r="ADA674" s="93">
        <f t="shared" si="798"/>
        <v>21643.52</v>
      </c>
      <c r="ADB674" s="93">
        <f t="shared" si="799"/>
        <v>22408.9</v>
      </c>
      <c r="ADC674" s="93">
        <f t="shared" si="800"/>
        <v>0</v>
      </c>
      <c r="ADD674" s="93">
        <f t="shared" si="234"/>
        <v>0</v>
      </c>
      <c r="ADE674" s="93">
        <f t="shared" si="234"/>
        <v>0</v>
      </c>
      <c r="ADF674" s="93">
        <f t="shared" si="801"/>
        <v>0</v>
      </c>
      <c r="ADG674" s="93">
        <f t="shared" si="235"/>
        <v>0</v>
      </c>
      <c r="ADH674" s="93">
        <f t="shared" si="235"/>
        <v>0</v>
      </c>
      <c r="ADI674" s="447"/>
      <c r="ADJ674" s="447"/>
      <c r="ADK674" s="447"/>
      <c r="ADL674" s="93">
        <f t="shared" si="802"/>
        <v>0</v>
      </c>
      <c r="ADM674" s="93">
        <f t="shared" si="803"/>
        <v>0</v>
      </c>
      <c r="ADN674" s="93">
        <f t="shared" si="804"/>
        <v>0</v>
      </c>
      <c r="ADO674" s="93">
        <f t="shared" si="805"/>
        <v>0</v>
      </c>
      <c r="ADP674" s="93">
        <f t="shared" si="806"/>
        <v>0</v>
      </c>
      <c r="ADQ674" s="93">
        <f t="shared" si="807"/>
        <v>0</v>
      </c>
      <c r="ADR674" s="93">
        <f t="shared" si="808"/>
        <v>104608.68</v>
      </c>
      <c r="ADS674" s="93">
        <f t="shared" si="809"/>
        <v>109300.43</v>
      </c>
      <c r="ADT674" s="93">
        <f t="shared" si="810"/>
        <v>114167.32</v>
      </c>
      <c r="ADU674" s="93">
        <f t="shared" si="811"/>
        <v>19932.13</v>
      </c>
      <c r="ADV674" s="93">
        <f t="shared" si="812"/>
        <v>20162.37</v>
      </c>
      <c r="ADW674" s="93">
        <f t="shared" si="813"/>
        <v>20835.689999999999</v>
      </c>
      <c r="ADX674" s="93">
        <f t="shared" si="814"/>
        <v>0</v>
      </c>
      <c r="ADY674" s="93">
        <f t="shared" si="236"/>
        <v>0</v>
      </c>
      <c r="ADZ674" s="93">
        <f t="shared" si="236"/>
        <v>0</v>
      </c>
      <c r="AEA674" s="93">
        <f t="shared" si="815"/>
        <v>0</v>
      </c>
      <c r="AEB674" s="93">
        <f t="shared" si="237"/>
        <v>0</v>
      </c>
      <c r="AEC674" s="93">
        <f t="shared" si="237"/>
        <v>0</v>
      </c>
      <c r="AED674" s="447"/>
      <c r="AEE674" s="447"/>
      <c r="AEF674" s="447"/>
      <c r="AEG674" s="93">
        <f t="shared" si="816"/>
        <v>0</v>
      </c>
      <c r="AEH674" s="93">
        <f t="shared" si="817"/>
        <v>0</v>
      </c>
      <c r="AEI674" s="93">
        <f t="shared" si="818"/>
        <v>0</v>
      </c>
      <c r="AEJ674" s="93">
        <f t="shared" si="819"/>
        <v>0</v>
      </c>
      <c r="AEK674" s="93">
        <f t="shared" si="820"/>
        <v>0</v>
      </c>
      <c r="AEL674" s="93">
        <f t="shared" si="821"/>
        <v>0</v>
      </c>
      <c r="AEM674" s="93">
        <f t="shared" si="822"/>
        <v>131912.79</v>
      </c>
      <c r="AEN674" s="93">
        <f t="shared" si="823"/>
        <v>136667.32</v>
      </c>
      <c r="AEO674" s="93">
        <f t="shared" si="824"/>
        <v>141682</v>
      </c>
      <c r="AEP674" s="93">
        <f t="shared" si="825"/>
        <v>20376.53</v>
      </c>
      <c r="AEQ674" s="93">
        <f t="shared" si="826"/>
        <v>19875.849999999999</v>
      </c>
      <c r="AER674" s="93">
        <f t="shared" si="827"/>
        <v>20517.75</v>
      </c>
      <c r="AES674" s="93">
        <f t="shared" si="828"/>
        <v>0</v>
      </c>
      <c r="AET674" s="93">
        <f t="shared" si="238"/>
        <v>0</v>
      </c>
      <c r="AEU674" s="93">
        <f t="shared" si="238"/>
        <v>0</v>
      </c>
      <c r="AEV674" s="93">
        <f t="shared" si="829"/>
        <v>0</v>
      </c>
      <c r="AEW674" s="93">
        <f t="shared" si="239"/>
        <v>0</v>
      </c>
      <c r="AEX674" s="93">
        <f t="shared" si="239"/>
        <v>0</v>
      </c>
      <c r="AEY674" s="447"/>
      <c r="AEZ674" s="447"/>
      <c r="AFA674" s="447"/>
      <c r="AFB674" s="93">
        <f t="shared" si="830"/>
        <v>0</v>
      </c>
      <c r="AFC674" s="93">
        <f t="shared" si="831"/>
        <v>0</v>
      </c>
      <c r="AFD674" s="93">
        <f t="shared" si="832"/>
        <v>0</v>
      </c>
      <c r="AFE674" s="93">
        <f t="shared" si="833"/>
        <v>0</v>
      </c>
      <c r="AFF674" s="93">
        <f t="shared" si="834"/>
        <v>0</v>
      </c>
      <c r="AFG674" s="93">
        <f t="shared" si="835"/>
        <v>0</v>
      </c>
      <c r="AFH674" s="93">
        <f t="shared" si="836"/>
        <v>113178.78</v>
      </c>
      <c r="AFI674" s="93">
        <f t="shared" si="837"/>
        <v>118081.9</v>
      </c>
      <c r="AFJ674" s="93">
        <f t="shared" si="838"/>
        <v>123185.41</v>
      </c>
      <c r="AFK674" s="93">
        <f t="shared" si="839"/>
        <v>23644.47</v>
      </c>
      <c r="AFL674" s="93">
        <f t="shared" si="840"/>
        <v>23138.81</v>
      </c>
      <c r="AFM674" s="93">
        <f t="shared" si="841"/>
        <v>23933.32</v>
      </c>
      <c r="AFN674" s="93">
        <f t="shared" si="842"/>
        <v>0</v>
      </c>
      <c r="AFO674" s="93">
        <f t="shared" si="240"/>
        <v>0</v>
      </c>
      <c r="AFP674" s="93">
        <f t="shared" si="240"/>
        <v>0</v>
      </c>
      <c r="AFQ674" s="93">
        <f t="shared" si="843"/>
        <v>0</v>
      </c>
      <c r="AFR674" s="93">
        <f t="shared" si="241"/>
        <v>0</v>
      </c>
      <c r="AFS674" s="93">
        <f t="shared" si="241"/>
        <v>0</v>
      </c>
      <c r="AFT674" s="447"/>
      <c r="AFU674" s="447"/>
      <c r="AFV674" s="447"/>
      <c r="AFW674" s="93">
        <f t="shared" si="844"/>
        <v>0</v>
      </c>
      <c r="AFX674" s="93">
        <f t="shared" si="845"/>
        <v>0</v>
      </c>
      <c r="AFY674" s="93">
        <f t="shared" si="846"/>
        <v>0</v>
      </c>
      <c r="AFZ674" s="93">
        <f t="shared" si="847"/>
        <v>0</v>
      </c>
      <c r="AGA674" s="93">
        <f t="shared" si="848"/>
        <v>0</v>
      </c>
      <c r="AGB674" s="93">
        <f t="shared" si="849"/>
        <v>0</v>
      </c>
      <c r="AGC674" s="93">
        <f t="shared" si="850"/>
        <v>109477.88</v>
      </c>
      <c r="AGD674" s="93">
        <f t="shared" si="851"/>
        <v>113284.54</v>
      </c>
      <c r="AGE674" s="93">
        <f t="shared" si="852"/>
        <v>117310.81</v>
      </c>
      <c r="AGF674" s="93">
        <f t="shared" si="853"/>
        <v>23527.84</v>
      </c>
      <c r="AGG674" s="93">
        <f t="shared" si="854"/>
        <v>23332.86</v>
      </c>
      <c r="AGH674" s="93">
        <f t="shared" si="855"/>
        <v>24175.86</v>
      </c>
      <c r="AGI674" s="93">
        <f t="shared" si="856"/>
        <v>0</v>
      </c>
      <c r="AGJ674" s="93">
        <f t="shared" si="242"/>
        <v>0</v>
      </c>
      <c r="AGK674" s="93">
        <f t="shared" si="242"/>
        <v>0</v>
      </c>
      <c r="AGL674" s="93">
        <f t="shared" si="857"/>
        <v>0</v>
      </c>
      <c r="AGM674" s="93">
        <f t="shared" si="243"/>
        <v>0</v>
      </c>
      <c r="AGN674" s="93">
        <f t="shared" si="243"/>
        <v>0</v>
      </c>
      <c r="AGO674" s="447"/>
      <c r="AGP674" s="447"/>
      <c r="AGQ674" s="447"/>
      <c r="AGR674" s="93">
        <f t="shared" si="858"/>
        <v>0</v>
      </c>
      <c r="AGS674" s="93">
        <f t="shared" si="859"/>
        <v>0</v>
      </c>
      <c r="AGT674" s="93">
        <f t="shared" si="860"/>
        <v>0</v>
      </c>
      <c r="AGU674" s="93">
        <f t="shared" si="861"/>
        <v>0</v>
      </c>
      <c r="AGV674" s="93">
        <f t="shared" si="862"/>
        <v>0</v>
      </c>
      <c r="AGW674" s="93">
        <f t="shared" si="863"/>
        <v>0</v>
      </c>
      <c r="AGX674" s="93">
        <f t="shared" si="864"/>
        <v>112432.85</v>
      </c>
      <c r="AGY674" s="93">
        <f t="shared" si="865"/>
        <v>116967.9</v>
      </c>
      <c r="AGZ674" s="93">
        <f t="shared" si="866"/>
        <v>121715.09</v>
      </c>
      <c r="AHA674" s="93">
        <f t="shared" si="867"/>
        <v>37714.15</v>
      </c>
      <c r="AHB674" s="93">
        <f t="shared" si="868"/>
        <v>37119.040000000001</v>
      </c>
      <c r="AHC674" s="93">
        <f t="shared" si="869"/>
        <v>38418.980000000003</v>
      </c>
      <c r="AHD674" s="93">
        <f t="shared" si="870"/>
        <v>0</v>
      </c>
      <c r="AHE674" s="93">
        <f t="shared" si="244"/>
        <v>0</v>
      </c>
      <c r="AHF674" s="93">
        <f t="shared" si="244"/>
        <v>0</v>
      </c>
      <c r="AHG674" s="93">
        <f t="shared" si="871"/>
        <v>0</v>
      </c>
      <c r="AHH674" s="93">
        <f t="shared" si="245"/>
        <v>0</v>
      </c>
      <c r="AHI674" s="93">
        <f t="shared" si="245"/>
        <v>0</v>
      </c>
      <c r="AHJ674" s="447"/>
      <c r="AHK674" s="447"/>
      <c r="AHL674" s="447"/>
      <c r="AHM674" s="93">
        <f t="shared" si="872"/>
        <v>0</v>
      </c>
      <c r="AHN674" s="93">
        <f t="shared" si="873"/>
        <v>0</v>
      </c>
      <c r="AHO674" s="93">
        <f t="shared" si="874"/>
        <v>0</v>
      </c>
      <c r="AHP674" s="93">
        <f t="shared" si="875"/>
        <v>0</v>
      </c>
      <c r="AHQ674" s="93">
        <f t="shared" si="876"/>
        <v>0</v>
      </c>
      <c r="AHR674" s="93">
        <f t="shared" si="877"/>
        <v>0</v>
      </c>
      <c r="AHS674" s="93">
        <f t="shared" si="878"/>
        <v>108967.67999999999</v>
      </c>
      <c r="AHT674" s="93">
        <f t="shared" si="879"/>
        <v>113724.79</v>
      </c>
      <c r="AHU674" s="93">
        <f t="shared" si="880"/>
        <v>118668.83</v>
      </c>
      <c r="AHV674" s="93">
        <f t="shared" si="881"/>
        <v>22467.56</v>
      </c>
      <c r="AHW674" s="93">
        <f t="shared" si="882"/>
        <v>22673.23</v>
      </c>
      <c r="AHX674" s="93">
        <f t="shared" si="883"/>
        <v>23439.47</v>
      </c>
      <c r="AHY674" s="93">
        <f t="shared" si="884"/>
        <v>0</v>
      </c>
      <c r="AHZ674" s="93">
        <f t="shared" si="246"/>
        <v>0</v>
      </c>
      <c r="AIA674" s="93">
        <f t="shared" si="246"/>
        <v>0</v>
      </c>
      <c r="AIB674" s="93">
        <f t="shared" si="885"/>
        <v>0</v>
      </c>
      <c r="AIC674" s="93">
        <f t="shared" si="247"/>
        <v>0</v>
      </c>
      <c r="AID674" s="93">
        <f t="shared" si="247"/>
        <v>0</v>
      </c>
      <c r="AIE674" s="95"/>
      <c r="AIF674" s="95"/>
      <c r="AIG674" s="95"/>
      <c r="AIH674" s="93">
        <f t="shared" si="886"/>
        <v>0</v>
      </c>
      <c r="AII674" s="93">
        <f t="shared" si="887"/>
        <v>0</v>
      </c>
      <c r="AIJ674" s="93">
        <f t="shared" si="888"/>
        <v>0</v>
      </c>
      <c r="AIK674" s="93">
        <f t="shared" si="889"/>
        <v>0</v>
      </c>
      <c r="AIL674" s="93">
        <f t="shared" si="890"/>
        <v>0</v>
      </c>
      <c r="AIM674" s="93">
        <f t="shared" si="891"/>
        <v>0</v>
      </c>
      <c r="AIN674" s="93">
        <f t="shared" si="892"/>
        <v>0</v>
      </c>
      <c r="AIO674" s="93">
        <f t="shared" si="893"/>
        <v>0</v>
      </c>
      <c r="AIP674" s="93">
        <f t="shared" si="894"/>
        <v>0</v>
      </c>
      <c r="AIQ674" s="93">
        <f t="shared" si="895"/>
        <v>0</v>
      </c>
      <c r="AIR674" s="93">
        <f t="shared" si="896"/>
        <v>0</v>
      </c>
      <c r="AIS674" s="93">
        <f t="shared" si="897"/>
        <v>0</v>
      </c>
      <c r="AIT674" s="93">
        <f t="shared" si="898"/>
        <v>0</v>
      </c>
      <c r="AIU674" s="93">
        <f t="shared" si="248"/>
        <v>0</v>
      </c>
      <c r="AIV674" s="93">
        <f t="shared" si="248"/>
        <v>0</v>
      </c>
      <c r="AIW674" s="93">
        <f t="shared" si="899"/>
        <v>0</v>
      </c>
      <c r="AIX674" s="93">
        <f t="shared" si="249"/>
        <v>0</v>
      </c>
      <c r="AIY674" s="93">
        <f t="shared" si="249"/>
        <v>0</v>
      </c>
      <c r="AIZ674" s="447"/>
      <c r="AJA674" s="447"/>
      <c r="AJB674" s="447"/>
      <c r="AJC674" s="93">
        <f t="shared" si="900"/>
        <v>0</v>
      </c>
      <c r="AJD674" s="93">
        <f t="shared" si="901"/>
        <v>0</v>
      </c>
      <c r="AJE674" s="93">
        <f t="shared" si="902"/>
        <v>0</v>
      </c>
      <c r="AJF674" s="93">
        <f t="shared" si="903"/>
        <v>0</v>
      </c>
      <c r="AJG674" s="93">
        <f t="shared" si="904"/>
        <v>0</v>
      </c>
      <c r="AJH674" s="93">
        <f t="shared" si="905"/>
        <v>0</v>
      </c>
      <c r="AJI674" s="93">
        <f t="shared" si="906"/>
        <v>108510.13</v>
      </c>
      <c r="AJJ674" s="93">
        <f t="shared" si="907"/>
        <v>112218.2</v>
      </c>
      <c r="AJK674" s="93">
        <f t="shared" si="908"/>
        <v>116144.38</v>
      </c>
      <c r="AJL674" s="93">
        <f t="shared" si="909"/>
        <v>21573.06</v>
      </c>
      <c r="AJM674" s="93">
        <f t="shared" si="910"/>
        <v>21475.45</v>
      </c>
      <c r="AJN674" s="93">
        <f t="shared" si="911"/>
        <v>22252.04</v>
      </c>
      <c r="AJO674" s="93">
        <f t="shared" si="912"/>
        <v>0</v>
      </c>
      <c r="AJP674" s="93">
        <f t="shared" si="250"/>
        <v>0</v>
      </c>
      <c r="AJQ674" s="93">
        <f t="shared" si="250"/>
        <v>0</v>
      </c>
      <c r="AJR674" s="93">
        <f t="shared" si="913"/>
        <v>0</v>
      </c>
      <c r="AJS674" s="93">
        <f t="shared" si="251"/>
        <v>0</v>
      </c>
      <c r="AJT674" s="93">
        <f t="shared" si="251"/>
        <v>0</v>
      </c>
      <c r="AJU674" s="447"/>
      <c r="AJV674" s="447"/>
      <c r="AJW674" s="447"/>
      <c r="AJX674" s="93">
        <f t="shared" si="914"/>
        <v>0</v>
      </c>
      <c r="AJY674" s="93">
        <f t="shared" si="915"/>
        <v>0</v>
      </c>
      <c r="AJZ674" s="93">
        <f t="shared" si="916"/>
        <v>0</v>
      </c>
      <c r="AKA674" s="93">
        <f t="shared" si="917"/>
        <v>0</v>
      </c>
      <c r="AKB674" s="93">
        <f t="shared" si="918"/>
        <v>0</v>
      </c>
      <c r="AKC674" s="93">
        <f t="shared" si="919"/>
        <v>0</v>
      </c>
      <c r="AKD674" s="93">
        <f t="shared" si="920"/>
        <v>110110.17</v>
      </c>
      <c r="AKE674" s="93">
        <f t="shared" si="921"/>
        <v>114552.7</v>
      </c>
      <c r="AKF674" s="93">
        <f t="shared" si="922"/>
        <v>119198.41</v>
      </c>
      <c r="AKG674" s="93">
        <f t="shared" si="923"/>
        <v>21875.91</v>
      </c>
      <c r="AKH674" s="93">
        <f t="shared" si="924"/>
        <v>21461.759999999998</v>
      </c>
      <c r="AKI674" s="93">
        <f t="shared" si="925"/>
        <v>22257.49</v>
      </c>
      <c r="AKJ674" s="93">
        <f t="shared" si="926"/>
        <v>0</v>
      </c>
      <c r="AKK674" s="93">
        <f t="shared" si="252"/>
        <v>0</v>
      </c>
      <c r="AKL674" s="93">
        <f t="shared" si="252"/>
        <v>0</v>
      </c>
      <c r="AKM674" s="93">
        <f t="shared" si="927"/>
        <v>0</v>
      </c>
      <c r="AKN674" s="93">
        <f t="shared" si="253"/>
        <v>0</v>
      </c>
      <c r="AKO674" s="93">
        <f t="shared" si="253"/>
        <v>0</v>
      </c>
      <c r="AKP674" s="447"/>
      <c r="AKQ674" s="447"/>
      <c r="AKR674" s="447"/>
      <c r="AKS674" s="93">
        <f t="shared" si="928"/>
        <v>0</v>
      </c>
      <c r="AKT674" s="93">
        <f t="shared" si="929"/>
        <v>0</v>
      </c>
      <c r="AKU674" s="93">
        <f t="shared" si="930"/>
        <v>0</v>
      </c>
      <c r="AKV674" s="93">
        <f t="shared" si="931"/>
        <v>0</v>
      </c>
      <c r="AKW674" s="93">
        <f t="shared" si="932"/>
        <v>0</v>
      </c>
      <c r="AKX674" s="93">
        <f t="shared" si="933"/>
        <v>0</v>
      </c>
      <c r="AKY674" s="93">
        <f t="shared" si="934"/>
        <v>109442.23</v>
      </c>
      <c r="AKZ674" s="93">
        <f t="shared" si="935"/>
        <v>113653.88</v>
      </c>
      <c r="ALA674" s="93">
        <f t="shared" si="936"/>
        <v>118069.43</v>
      </c>
      <c r="ALB674" s="93">
        <f t="shared" si="937"/>
        <v>22775.86</v>
      </c>
      <c r="ALC674" s="93">
        <f t="shared" si="938"/>
        <v>22684.71</v>
      </c>
      <c r="ALD674" s="93">
        <f t="shared" si="939"/>
        <v>23475.39</v>
      </c>
      <c r="ALE674" s="93">
        <f t="shared" si="940"/>
        <v>0</v>
      </c>
      <c r="ALF674" s="93">
        <f t="shared" si="254"/>
        <v>0</v>
      </c>
      <c r="ALG674" s="93">
        <f t="shared" si="254"/>
        <v>0</v>
      </c>
      <c r="ALH674" s="93">
        <f t="shared" si="941"/>
        <v>0</v>
      </c>
      <c r="ALI674" s="93">
        <f t="shared" si="255"/>
        <v>0</v>
      </c>
      <c r="ALJ674" s="93">
        <f t="shared" si="255"/>
        <v>0</v>
      </c>
      <c r="ALK674" s="447"/>
      <c r="ALL674" s="447"/>
      <c r="ALM674" s="447"/>
      <c r="ALN674" s="93">
        <f t="shared" si="942"/>
        <v>0</v>
      </c>
      <c r="ALO674" s="93">
        <f t="shared" si="943"/>
        <v>0</v>
      </c>
      <c r="ALP674" s="93">
        <f t="shared" si="944"/>
        <v>0</v>
      </c>
      <c r="ALQ674" s="93">
        <f t="shared" si="945"/>
        <v>0</v>
      </c>
      <c r="ALR674" s="93">
        <f t="shared" si="946"/>
        <v>0</v>
      </c>
      <c r="ALS674" s="93">
        <f t="shared" si="947"/>
        <v>0</v>
      </c>
      <c r="ALT674" s="93">
        <f t="shared" si="948"/>
        <v>112002.09</v>
      </c>
      <c r="ALU674" s="93">
        <f t="shared" si="949"/>
        <v>117490.2</v>
      </c>
      <c r="ALV674" s="93">
        <f t="shared" si="950"/>
        <v>123151.4</v>
      </c>
      <c r="ALW674" s="93">
        <f t="shared" si="951"/>
        <v>28207.26</v>
      </c>
      <c r="ALX674" s="93">
        <f t="shared" si="952"/>
        <v>28347.42</v>
      </c>
      <c r="ALY674" s="93">
        <f t="shared" si="953"/>
        <v>29266.63</v>
      </c>
      <c r="ALZ674" s="93">
        <f t="shared" si="954"/>
        <v>0</v>
      </c>
      <c r="AMA674" s="93">
        <f t="shared" si="256"/>
        <v>0</v>
      </c>
      <c r="AMB674" s="93">
        <f t="shared" si="256"/>
        <v>0</v>
      </c>
      <c r="AMC674" s="93">
        <f t="shared" si="955"/>
        <v>0</v>
      </c>
      <c r="AMD674" s="93">
        <f t="shared" si="257"/>
        <v>0</v>
      </c>
      <c r="AME674" s="93">
        <f t="shared" si="257"/>
        <v>0</v>
      </c>
      <c r="AMF674" s="447"/>
      <c r="AMG674" s="447"/>
      <c r="AMH674" s="447"/>
      <c r="AMI674" s="93">
        <f t="shared" si="956"/>
        <v>0</v>
      </c>
      <c r="AMJ674" s="93">
        <f t="shared" si="957"/>
        <v>0</v>
      </c>
      <c r="AMK674" s="93">
        <f t="shared" si="958"/>
        <v>0</v>
      </c>
      <c r="AML674" s="93">
        <f t="shared" si="959"/>
        <v>0</v>
      </c>
      <c r="AMM674" s="93">
        <f t="shared" si="960"/>
        <v>0</v>
      </c>
      <c r="AMN674" s="93">
        <f t="shared" si="961"/>
        <v>0</v>
      </c>
      <c r="AMO674" s="93">
        <f t="shared" si="962"/>
        <v>104405.66</v>
      </c>
      <c r="AMP674" s="93">
        <f t="shared" si="963"/>
        <v>109041.32</v>
      </c>
      <c r="AMQ674" s="93">
        <f t="shared" si="964"/>
        <v>113855.09</v>
      </c>
      <c r="AMR674" s="93">
        <f t="shared" si="965"/>
        <v>20324.61</v>
      </c>
      <c r="AMS674" s="93">
        <f t="shared" si="966"/>
        <v>20781.77</v>
      </c>
      <c r="AMT674" s="93">
        <f t="shared" si="967"/>
        <v>21461.07</v>
      </c>
      <c r="AMU674" s="93">
        <f t="shared" si="968"/>
        <v>0</v>
      </c>
      <c r="AMV674" s="93">
        <f t="shared" si="258"/>
        <v>0</v>
      </c>
      <c r="AMW674" s="93">
        <f t="shared" si="258"/>
        <v>0</v>
      </c>
      <c r="AMX674" s="93">
        <f t="shared" si="969"/>
        <v>0</v>
      </c>
      <c r="AMY674" s="93">
        <f t="shared" si="259"/>
        <v>0</v>
      </c>
      <c r="AMZ674" s="93">
        <f t="shared" si="259"/>
        <v>0</v>
      </c>
      <c r="ANA674" s="447"/>
      <c r="ANB674" s="447"/>
      <c r="ANC674" s="447"/>
      <c r="AND674" s="93">
        <f t="shared" si="970"/>
        <v>0</v>
      </c>
      <c r="ANE674" s="93">
        <f t="shared" si="971"/>
        <v>0</v>
      </c>
      <c r="ANF674" s="93">
        <f t="shared" si="972"/>
        <v>0</v>
      </c>
      <c r="ANG674" s="93">
        <f t="shared" si="973"/>
        <v>0</v>
      </c>
      <c r="ANH674" s="93">
        <f t="shared" si="974"/>
        <v>0</v>
      </c>
      <c r="ANI674" s="93">
        <f t="shared" si="975"/>
        <v>0</v>
      </c>
      <c r="ANJ674" s="93">
        <f t="shared" si="976"/>
        <v>108656.44</v>
      </c>
      <c r="ANK674" s="93">
        <f t="shared" si="977"/>
        <v>113097.12</v>
      </c>
      <c r="ANL674" s="93">
        <f t="shared" si="978"/>
        <v>117734.19</v>
      </c>
      <c r="ANM674" s="93">
        <f t="shared" si="979"/>
        <v>31700.51</v>
      </c>
      <c r="ANN674" s="93">
        <f t="shared" si="980"/>
        <v>31472.05</v>
      </c>
      <c r="ANO674" s="93">
        <f t="shared" si="981"/>
        <v>32669.67</v>
      </c>
      <c r="ANP674" s="93">
        <f t="shared" si="982"/>
        <v>0</v>
      </c>
      <c r="ANQ674" s="93">
        <f t="shared" si="260"/>
        <v>0</v>
      </c>
      <c r="ANR674" s="93">
        <f t="shared" si="260"/>
        <v>0</v>
      </c>
      <c r="ANS674" s="93">
        <f t="shared" si="983"/>
        <v>0</v>
      </c>
      <c r="ANT674" s="93">
        <f t="shared" si="261"/>
        <v>0</v>
      </c>
      <c r="ANU674" s="93">
        <f t="shared" si="261"/>
        <v>0</v>
      </c>
      <c r="ANV674" s="447"/>
      <c r="ANW674" s="447"/>
      <c r="ANX674" s="447"/>
      <c r="ANY674" s="93">
        <f t="shared" si="984"/>
        <v>0</v>
      </c>
      <c r="ANZ674" s="93">
        <f t="shared" si="985"/>
        <v>0</v>
      </c>
      <c r="AOA674" s="93">
        <f t="shared" si="986"/>
        <v>0</v>
      </c>
      <c r="AOB674" s="93">
        <f t="shared" si="987"/>
        <v>0</v>
      </c>
      <c r="AOC674" s="93">
        <f t="shared" si="988"/>
        <v>0</v>
      </c>
      <c r="AOD674" s="93">
        <f t="shared" si="989"/>
        <v>0</v>
      </c>
      <c r="AOE674" s="93">
        <f t="shared" si="990"/>
        <v>106268.04</v>
      </c>
      <c r="AOF674" s="93">
        <f t="shared" si="991"/>
        <v>111134.15</v>
      </c>
      <c r="AOG674" s="93">
        <f t="shared" si="992"/>
        <v>116176.54</v>
      </c>
      <c r="AOH674" s="93">
        <f t="shared" si="993"/>
        <v>21224.99</v>
      </c>
      <c r="AOI674" s="93">
        <f t="shared" si="994"/>
        <v>21215.34</v>
      </c>
      <c r="AOJ674" s="93">
        <f t="shared" si="995"/>
        <v>21920.57</v>
      </c>
      <c r="AOK674" s="93">
        <f t="shared" si="996"/>
        <v>0</v>
      </c>
      <c r="AOL674" s="93">
        <f t="shared" si="262"/>
        <v>0</v>
      </c>
      <c r="AOM674" s="93">
        <f t="shared" si="262"/>
        <v>0</v>
      </c>
      <c r="AON674" s="93">
        <f t="shared" si="997"/>
        <v>0</v>
      </c>
      <c r="AOO674" s="93">
        <f t="shared" si="263"/>
        <v>0</v>
      </c>
      <c r="AOP674" s="93">
        <f t="shared" si="263"/>
        <v>0</v>
      </c>
      <c r="AOQ674" s="447"/>
      <c r="AOR674" s="447"/>
      <c r="AOS674" s="447"/>
      <c r="AOT674" s="93">
        <f t="shared" si="998"/>
        <v>0</v>
      </c>
      <c r="AOU674" s="93">
        <f t="shared" si="999"/>
        <v>0</v>
      </c>
      <c r="AOV674" s="93">
        <f t="shared" si="1000"/>
        <v>0</v>
      </c>
      <c r="AOW674" s="93">
        <f t="shared" si="1001"/>
        <v>0</v>
      </c>
      <c r="AOX674" s="93">
        <f t="shared" si="1002"/>
        <v>0</v>
      </c>
      <c r="AOY674" s="93">
        <f t="shared" si="1003"/>
        <v>0</v>
      </c>
      <c r="AOZ674" s="93">
        <f t="shared" si="1004"/>
        <v>108815.86</v>
      </c>
      <c r="APA674" s="93">
        <f t="shared" si="1005"/>
        <v>113864.48</v>
      </c>
      <c r="APB674" s="93">
        <f t="shared" si="1006"/>
        <v>119091.38</v>
      </c>
      <c r="APC674" s="93">
        <f t="shared" si="1007"/>
        <v>28260.959999999999</v>
      </c>
      <c r="APD674" s="93">
        <f t="shared" si="1008"/>
        <v>27865.84</v>
      </c>
      <c r="APE674" s="93">
        <f t="shared" si="1009"/>
        <v>28748.07</v>
      </c>
      <c r="APF674" s="93">
        <f t="shared" si="1010"/>
        <v>0</v>
      </c>
      <c r="APG674" s="93">
        <f t="shared" si="264"/>
        <v>0</v>
      </c>
      <c r="APH674" s="93">
        <f t="shared" si="264"/>
        <v>0</v>
      </c>
      <c r="API674" s="93">
        <f t="shared" si="1011"/>
        <v>0</v>
      </c>
      <c r="APJ674" s="93">
        <f t="shared" si="265"/>
        <v>0</v>
      </c>
      <c r="APK674" s="93">
        <f t="shared" si="265"/>
        <v>0</v>
      </c>
      <c r="APL674" s="447"/>
      <c r="APM674" s="447"/>
      <c r="APN674" s="447"/>
      <c r="APO674" s="93">
        <f t="shared" si="1012"/>
        <v>0</v>
      </c>
      <c r="APP674" s="93">
        <f t="shared" si="1013"/>
        <v>0</v>
      </c>
      <c r="APQ674" s="93">
        <f t="shared" si="1014"/>
        <v>0</v>
      </c>
      <c r="APR674" s="93">
        <f t="shared" si="1015"/>
        <v>0</v>
      </c>
      <c r="APS674" s="93">
        <f t="shared" si="1016"/>
        <v>0</v>
      </c>
      <c r="APT674" s="93">
        <f t="shared" si="1017"/>
        <v>0</v>
      </c>
      <c r="APU674" s="93">
        <f t="shared" si="1018"/>
        <v>111785.07</v>
      </c>
      <c r="APV674" s="93">
        <f t="shared" si="1019"/>
        <v>116601.84</v>
      </c>
      <c r="APW674" s="93">
        <f t="shared" si="1020"/>
        <v>121615.43</v>
      </c>
      <c r="APX674" s="93">
        <f t="shared" si="1021"/>
        <v>26789.01</v>
      </c>
      <c r="APY674" s="93">
        <f t="shared" si="1022"/>
        <v>25880.27</v>
      </c>
      <c r="APZ674" s="93">
        <f t="shared" si="1023"/>
        <v>26757.26</v>
      </c>
      <c r="AQA674" s="93">
        <f t="shared" si="1024"/>
        <v>0</v>
      </c>
      <c r="AQB674" s="93">
        <f t="shared" si="266"/>
        <v>0</v>
      </c>
      <c r="AQC674" s="93">
        <f t="shared" si="266"/>
        <v>0</v>
      </c>
      <c r="AQD674" s="93">
        <f t="shared" si="1025"/>
        <v>0</v>
      </c>
      <c r="AQE674" s="93">
        <f t="shared" si="267"/>
        <v>0</v>
      </c>
      <c r="AQF674" s="93">
        <f t="shared" si="267"/>
        <v>0</v>
      </c>
      <c r="AQG674" s="447"/>
      <c r="AQH674" s="447"/>
      <c r="AQI674" s="447"/>
      <c r="AQJ674" s="93">
        <f t="shared" si="1026"/>
        <v>0</v>
      </c>
      <c r="AQK674" s="93">
        <f t="shared" si="1027"/>
        <v>0</v>
      </c>
      <c r="AQL674" s="93">
        <f t="shared" si="1028"/>
        <v>0</v>
      </c>
      <c r="AQM674" s="93">
        <f t="shared" si="1029"/>
        <v>0</v>
      </c>
      <c r="AQN674" s="93">
        <f t="shared" si="1030"/>
        <v>0</v>
      </c>
      <c r="AQO674" s="93">
        <f t="shared" si="1031"/>
        <v>0</v>
      </c>
      <c r="AQP674" s="93">
        <f t="shared" si="1032"/>
        <v>103476.95</v>
      </c>
      <c r="AQQ674" s="93">
        <f t="shared" si="1033"/>
        <v>108065.54</v>
      </c>
      <c r="AQR674" s="93">
        <f t="shared" si="1034"/>
        <v>112830.99</v>
      </c>
      <c r="AQS674" s="93">
        <f t="shared" si="1035"/>
        <v>19597.990000000002</v>
      </c>
      <c r="AQT674" s="93">
        <f t="shared" si="1036"/>
        <v>19905.27</v>
      </c>
      <c r="AQU674" s="93">
        <f t="shared" si="1037"/>
        <v>20582.27</v>
      </c>
      <c r="AQV674" s="93">
        <f t="shared" si="1038"/>
        <v>0</v>
      </c>
      <c r="AQW674" s="93">
        <f t="shared" si="268"/>
        <v>0</v>
      </c>
      <c r="AQX674" s="93">
        <f t="shared" si="268"/>
        <v>0</v>
      </c>
      <c r="AQY674" s="93">
        <f t="shared" si="1039"/>
        <v>0</v>
      </c>
      <c r="AQZ674" s="93">
        <f t="shared" si="269"/>
        <v>0</v>
      </c>
      <c r="ARA674" s="93">
        <f t="shared" si="269"/>
        <v>0</v>
      </c>
      <c r="ARB674" s="447"/>
      <c r="ARC674" s="447"/>
      <c r="ARD674" s="447"/>
      <c r="ARE674" s="93">
        <f t="shared" si="1040"/>
        <v>0</v>
      </c>
      <c r="ARF674" s="93">
        <f t="shared" si="1041"/>
        <v>0</v>
      </c>
      <c r="ARG674" s="93">
        <f t="shared" si="1042"/>
        <v>0</v>
      </c>
      <c r="ARH674" s="93">
        <f t="shared" si="1043"/>
        <v>0</v>
      </c>
      <c r="ARI674" s="93">
        <f t="shared" si="1044"/>
        <v>0</v>
      </c>
      <c r="ARJ674" s="93">
        <f t="shared" si="1045"/>
        <v>0</v>
      </c>
      <c r="ARK674" s="93">
        <f t="shared" si="1046"/>
        <v>105848.94</v>
      </c>
      <c r="ARL674" s="93">
        <f t="shared" si="1047"/>
        <v>109311.06</v>
      </c>
      <c r="ARM674" s="93">
        <f t="shared" si="1048"/>
        <v>112991.09</v>
      </c>
      <c r="ARN674" s="93">
        <f t="shared" si="1049"/>
        <v>18780.990000000002</v>
      </c>
      <c r="ARO674" s="93">
        <f t="shared" si="1050"/>
        <v>18811.419999999998</v>
      </c>
      <c r="ARP674" s="93">
        <f t="shared" si="1051"/>
        <v>19437.080000000002</v>
      </c>
      <c r="ARQ674" s="93">
        <f t="shared" si="1052"/>
        <v>0</v>
      </c>
      <c r="ARR674" s="93">
        <f t="shared" si="270"/>
        <v>0</v>
      </c>
      <c r="ARS674" s="93">
        <f t="shared" si="270"/>
        <v>0</v>
      </c>
      <c r="ART674" s="93">
        <f t="shared" si="1053"/>
        <v>0</v>
      </c>
      <c r="ARU674" s="93">
        <f t="shared" si="271"/>
        <v>0</v>
      </c>
      <c r="ARV674" s="93">
        <f t="shared" si="271"/>
        <v>0</v>
      </c>
      <c r="ARW674" s="447"/>
      <c r="ARX674" s="447"/>
      <c r="ARY674" s="447"/>
      <c r="ARZ674" s="93">
        <f t="shared" si="1054"/>
        <v>0</v>
      </c>
      <c r="ASA674" s="93">
        <f t="shared" si="1055"/>
        <v>0</v>
      </c>
      <c r="ASB674" s="93">
        <f t="shared" si="1056"/>
        <v>0</v>
      </c>
      <c r="ASC674" s="93">
        <f t="shared" si="1057"/>
        <v>0</v>
      </c>
      <c r="ASD674" s="93">
        <f t="shared" si="1058"/>
        <v>0</v>
      </c>
      <c r="ASE674" s="93">
        <f t="shared" si="1059"/>
        <v>0</v>
      </c>
      <c r="ASF674" s="93">
        <f t="shared" si="1060"/>
        <v>105898.84</v>
      </c>
      <c r="ASG674" s="93">
        <f t="shared" si="1061"/>
        <v>109810.78</v>
      </c>
      <c r="ASH674" s="93">
        <f t="shared" si="1062"/>
        <v>113927.74</v>
      </c>
      <c r="ASI674" s="93">
        <f t="shared" si="1063"/>
        <v>22244.97</v>
      </c>
      <c r="ASJ674" s="93">
        <f t="shared" si="1064"/>
        <v>22598.720000000001</v>
      </c>
      <c r="ASK674" s="93">
        <f t="shared" si="1065"/>
        <v>23346.86</v>
      </c>
      <c r="ASL674" s="93">
        <f t="shared" si="1066"/>
        <v>0</v>
      </c>
      <c r="ASM674" s="93">
        <f t="shared" si="272"/>
        <v>0</v>
      </c>
      <c r="ASN674" s="93">
        <f t="shared" si="272"/>
        <v>0</v>
      </c>
      <c r="ASO674" s="93">
        <f t="shared" si="1067"/>
        <v>0</v>
      </c>
      <c r="ASP674" s="93">
        <f t="shared" si="273"/>
        <v>0</v>
      </c>
      <c r="ASQ674" s="93">
        <f t="shared" si="273"/>
        <v>0</v>
      </c>
      <c r="ASR674" s="447"/>
      <c r="ASS674" s="447"/>
      <c r="AST674" s="447"/>
      <c r="ASU674" s="93">
        <f t="shared" si="1068"/>
        <v>0</v>
      </c>
      <c r="ASV674" s="93">
        <f t="shared" si="1069"/>
        <v>0</v>
      </c>
      <c r="ASW674" s="93">
        <f t="shared" si="1070"/>
        <v>0</v>
      </c>
      <c r="ASX674" s="93">
        <f t="shared" si="1071"/>
        <v>0</v>
      </c>
      <c r="ASY674" s="93">
        <f t="shared" si="1072"/>
        <v>0</v>
      </c>
      <c r="ASZ674" s="93">
        <f t="shared" si="1073"/>
        <v>0</v>
      </c>
      <c r="ATA674" s="93">
        <f t="shared" si="1074"/>
        <v>105295.35</v>
      </c>
      <c r="ATB674" s="93">
        <f t="shared" si="1075"/>
        <v>109495.7</v>
      </c>
      <c r="ATC674" s="93">
        <f t="shared" si="1076"/>
        <v>113891.05</v>
      </c>
      <c r="ATD674" s="93">
        <f t="shared" si="1077"/>
        <v>19734.86</v>
      </c>
      <c r="ATE674" s="93">
        <f t="shared" si="1078"/>
        <v>19676.09</v>
      </c>
      <c r="ATF674" s="93">
        <f t="shared" si="1079"/>
        <v>20326.439999999999</v>
      </c>
      <c r="ATG674" s="93">
        <f t="shared" si="1080"/>
        <v>0</v>
      </c>
      <c r="ATH674" s="93">
        <f t="shared" si="274"/>
        <v>0</v>
      </c>
      <c r="ATI674" s="93">
        <f t="shared" si="274"/>
        <v>0</v>
      </c>
      <c r="ATJ674" s="93">
        <f t="shared" si="1081"/>
        <v>0</v>
      </c>
      <c r="ATK674" s="93">
        <f t="shared" si="275"/>
        <v>0</v>
      </c>
      <c r="ATL674" s="93">
        <f t="shared" si="275"/>
        <v>0</v>
      </c>
      <c r="ATM674" s="447"/>
      <c r="ATN674" s="447"/>
      <c r="ATO674" s="447"/>
      <c r="ATP674" s="93">
        <f t="shared" si="1082"/>
        <v>0</v>
      </c>
      <c r="ATQ674" s="93">
        <f t="shared" si="1083"/>
        <v>0</v>
      </c>
      <c r="ATR674" s="93">
        <f t="shared" si="1084"/>
        <v>0</v>
      </c>
      <c r="ATS674" s="93">
        <f t="shared" si="1085"/>
        <v>0</v>
      </c>
      <c r="ATT674" s="93">
        <f t="shared" si="1086"/>
        <v>0</v>
      </c>
      <c r="ATU674" s="93">
        <f t="shared" si="1087"/>
        <v>0</v>
      </c>
      <c r="ATV674" s="93">
        <f t="shared" si="1088"/>
        <v>108976.56</v>
      </c>
      <c r="ATW674" s="93">
        <f t="shared" si="1089"/>
        <v>113377.29</v>
      </c>
      <c r="ATX674" s="93">
        <f t="shared" si="1090"/>
        <v>117978.99</v>
      </c>
      <c r="ATY674" s="93">
        <f t="shared" si="1091"/>
        <v>21573.43</v>
      </c>
      <c r="ATZ674" s="93">
        <f t="shared" si="1092"/>
        <v>22045.82</v>
      </c>
      <c r="AUA674" s="93">
        <f t="shared" si="1093"/>
        <v>22810.66</v>
      </c>
      <c r="AUB674" s="93">
        <f t="shared" si="1094"/>
        <v>0</v>
      </c>
      <c r="AUC674" s="93">
        <f t="shared" si="276"/>
        <v>0</v>
      </c>
      <c r="AUD674" s="93">
        <f t="shared" si="276"/>
        <v>0</v>
      </c>
      <c r="AUE674" s="93">
        <f t="shared" si="1095"/>
        <v>0</v>
      </c>
      <c r="AUF674" s="93">
        <f t="shared" si="277"/>
        <v>0</v>
      </c>
      <c r="AUG674" s="93">
        <f t="shared" si="277"/>
        <v>0</v>
      </c>
      <c r="AUH674" s="447"/>
      <c r="AUI674" s="447"/>
      <c r="AUJ674" s="447"/>
      <c r="AUK674" s="93">
        <f t="shared" si="1096"/>
        <v>0</v>
      </c>
      <c r="AUL674" s="93">
        <f t="shared" si="1097"/>
        <v>0</v>
      </c>
      <c r="AUM674" s="93">
        <f t="shared" si="1098"/>
        <v>0</v>
      </c>
      <c r="AUN674" s="93">
        <f t="shared" si="1099"/>
        <v>0</v>
      </c>
      <c r="AUO674" s="93">
        <f t="shared" si="1100"/>
        <v>0</v>
      </c>
      <c r="AUP674" s="93">
        <f t="shared" si="1101"/>
        <v>0</v>
      </c>
      <c r="AUQ674" s="93">
        <f t="shared" si="1102"/>
        <v>106857.92</v>
      </c>
      <c r="AUR674" s="93">
        <f t="shared" si="1103"/>
        <v>111209.93</v>
      </c>
      <c r="AUS674" s="93">
        <f t="shared" si="1104"/>
        <v>115752.62</v>
      </c>
      <c r="AUT674" s="93">
        <f t="shared" si="1105"/>
        <v>23330.95</v>
      </c>
      <c r="AUU674" s="93">
        <f t="shared" si="1106"/>
        <v>23677.91</v>
      </c>
      <c r="AUV674" s="93">
        <f t="shared" si="1107"/>
        <v>24455.29</v>
      </c>
      <c r="AUW674" s="93">
        <f t="shared" si="1108"/>
        <v>0</v>
      </c>
      <c r="AUX674" s="93">
        <f t="shared" si="278"/>
        <v>0</v>
      </c>
      <c r="AUY674" s="93">
        <f t="shared" si="278"/>
        <v>0</v>
      </c>
      <c r="AUZ674" s="93">
        <f t="shared" si="1109"/>
        <v>0</v>
      </c>
      <c r="AVA674" s="93">
        <f t="shared" si="279"/>
        <v>0</v>
      </c>
      <c r="AVB674" s="93">
        <f t="shared" si="279"/>
        <v>0</v>
      </c>
      <c r="AVC674" s="127">
        <f t="shared" si="1110"/>
        <v>28</v>
      </c>
      <c r="AVD674" s="127">
        <f t="shared" si="280"/>
        <v>28</v>
      </c>
      <c r="AVE674" s="127">
        <f t="shared" si="280"/>
        <v>28</v>
      </c>
      <c r="AVF674" s="93">
        <f t="shared" si="280"/>
        <v>3215212</v>
      </c>
      <c r="AVG674" s="93">
        <f t="shared" si="280"/>
        <v>3356052</v>
      </c>
      <c r="AVH674" s="93">
        <f t="shared" si="280"/>
        <v>3504228</v>
      </c>
      <c r="AVI674" s="93">
        <f t="shared" si="280"/>
        <v>1379271.6</v>
      </c>
      <c r="AVJ674" s="93">
        <f t="shared" si="280"/>
        <v>1406739.6</v>
      </c>
      <c r="AVK674" s="93">
        <f t="shared" si="280"/>
        <v>1433311.6</v>
      </c>
      <c r="AVL674" s="93"/>
      <c r="AVM674" s="93"/>
      <c r="AVN674" s="93"/>
      <c r="AVO674" s="93"/>
      <c r="AVP674" s="93"/>
      <c r="AVQ674" s="93"/>
      <c r="AVR674" s="93">
        <f t="shared" si="281"/>
        <v>2813898.36</v>
      </c>
      <c r="AVS674" s="93">
        <f t="shared" si="281"/>
        <v>2945926.2</v>
      </c>
      <c r="AVT674" s="93">
        <f t="shared" si="281"/>
        <v>3082332.96</v>
      </c>
      <c r="AVU674" s="93">
        <f t="shared" si="281"/>
        <v>685261.36</v>
      </c>
      <c r="AVV674" s="93">
        <f t="shared" si="281"/>
        <v>698629.12</v>
      </c>
      <c r="AVW674" s="93">
        <f t="shared" si="281"/>
        <v>721125.16</v>
      </c>
    </row>
    <row r="675" spans="1:1271" s="136" customFormat="1" ht="24" customHeight="1">
      <c r="A675" s="247" t="s">
        <v>948</v>
      </c>
    </row>
    <row r="676" spans="1:1271">
      <c r="A676" s="103" t="s">
        <v>649</v>
      </c>
      <c r="B676" s="96"/>
      <c r="C676" s="102" t="s">
        <v>459</v>
      </c>
      <c r="D676" s="799"/>
      <c r="E676" s="800"/>
      <c r="F676" s="248" t="s">
        <v>951</v>
      </c>
      <c r="G676" s="248" t="s">
        <v>951</v>
      </c>
      <c r="H676" s="248" t="s">
        <v>951</v>
      </c>
      <c r="I676" s="248" t="s">
        <v>951</v>
      </c>
      <c r="J676" s="248" t="s">
        <v>951</v>
      </c>
      <c r="K676" s="248" t="s">
        <v>951</v>
      </c>
      <c r="L676" s="111">
        <f>SUM(L677:L691)</f>
        <v>264</v>
      </c>
      <c r="M676" s="111">
        <f t="shared" ref="M676:T676" si="1112">SUM(M677:M691)</f>
        <v>264</v>
      </c>
      <c r="N676" s="111">
        <f t="shared" si="1112"/>
        <v>264</v>
      </c>
      <c r="O676" s="111">
        <f t="shared" si="1112"/>
        <v>0</v>
      </c>
      <c r="P676" s="111">
        <f t="shared" si="1112"/>
        <v>0</v>
      </c>
      <c r="Q676" s="111">
        <f t="shared" si="1112"/>
        <v>0</v>
      </c>
      <c r="R676" s="111">
        <f t="shared" si="1112"/>
        <v>2105004</v>
      </c>
      <c r="S676" s="111">
        <f t="shared" si="1112"/>
        <v>2105004</v>
      </c>
      <c r="T676" s="111">
        <f t="shared" si="1112"/>
        <v>2105004</v>
      </c>
      <c r="U676" s="248" t="s">
        <v>951</v>
      </c>
      <c r="V676" s="248" t="s">
        <v>951</v>
      </c>
      <c r="W676" s="248" t="s">
        <v>951</v>
      </c>
      <c r="X676" s="248" t="s">
        <v>951</v>
      </c>
      <c r="Y676" s="248" t="s">
        <v>951</v>
      </c>
      <c r="Z676" s="248" t="s">
        <v>951</v>
      </c>
      <c r="AA676" s="111">
        <f t="shared" ref="AA676:AO676" si="1113">SUM(AA677:AA691)</f>
        <v>0</v>
      </c>
      <c r="AB676" s="111">
        <f t="shared" si="1113"/>
        <v>0</v>
      </c>
      <c r="AC676" s="111">
        <f t="shared" si="1113"/>
        <v>0</v>
      </c>
      <c r="AD676" s="111">
        <f t="shared" si="1113"/>
        <v>1001401.96</v>
      </c>
      <c r="AE676" s="111">
        <f t="shared" si="1113"/>
        <v>941629.92</v>
      </c>
      <c r="AF676" s="111">
        <f t="shared" si="1113"/>
        <v>954284.84</v>
      </c>
      <c r="AG676" s="111">
        <f t="shared" si="1113"/>
        <v>468</v>
      </c>
      <c r="AH676" s="111">
        <f t="shared" si="1113"/>
        <v>468</v>
      </c>
      <c r="AI676" s="111">
        <f t="shared" si="1113"/>
        <v>468</v>
      </c>
      <c r="AJ676" s="111">
        <f t="shared" si="1113"/>
        <v>0</v>
      </c>
      <c r="AK676" s="111">
        <f t="shared" si="1113"/>
        <v>0</v>
      </c>
      <c r="AL676" s="111">
        <f t="shared" si="1113"/>
        <v>0</v>
      </c>
      <c r="AM676" s="111">
        <f t="shared" si="1113"/>
        <v>4164036.52</v>
      </c>
      <c r="AN676" s="111">
        <f t="shared" si="1113"/>
        <v>4164036.52</v>
      </c>
      <c r="AO676" s="111">
        <f t="shared" si="1113"/>
        <v>4164036.52</v>
      </c>
      <c r="AP676" s="248" t="s">
        <v>951</v>
      </c>
      <c r="AQ676" s="248" t="s">
        <v>951</v>
      </c>
      <c r="AR676" s="248" t="s">
        <v>951</v>
      </c>
      <c r="AS676" s="248" t="s">
        <v>951</v>
      </c>
      <c r="AT676" s="248" t="s">
        <v>951</v>
      </c>
      <c r="AU676" s="248" t="s">
        <v>951</v>
      </c>
      <c r="AV676" s="111">
        <f t="shared" ref="AV676:BJ676" si="1114">SUM(AV677:AV691)</f>
        <v>0</v>
      </c>
      <c r="AW676" s="111">
        <f t="shared" si="1114"/>
        <v>0</v>
      </c>
      <c r="AX676" s="111">
        <f t="shared" si="1114"/>
        <v>0</v>
      </c>
      <c r="AY676" s="111">
        <f t="shared" si="1114"/>
        <v>1773460.75</v>
      </c>
      <c r="AZ676" s="111">
        <f t="shared" si="1114"/>
        <v>1654100.34</v>
      </c>
      <c r="BA676" s="111">
        <f t="shared" si="1114"/>
        <v>1679825.44</v>
      </c>
      <c r="BB676" s="111">
        <f t="shared" si="1114"/>
        <v>279</v>
      </c>
      <c r="BC676" s="111">
        <f t="shared" si="1114"/>
        <v>279</v>
      </c>
      <c r="BD676" s="111">
        <f t="shared" si="1114"/>
        <v>279</v>
      </c>
      <c r="BE676" s="111">
        <f t="shared" si="1114"/>
        <v>0</v>
      </c>
      <c r="BF676" s="111">
        <f t="shared" si="1114"/>
        <v>0</v>
      </c>
      <c r="BG676" s="111">
        <f t="shared" si="1114"/>
        <v>0</v>
      </c>
      <c r="BH676" s="111">
        <f t="shared" si="1114"/>
        <v>2340133.08</v>
      </c>
      <c r="BI676" s="111">
        <f t="shared" si="1114"/>
        <v>2340133.08</v>
      </c>
      <c r="BJ676" s="111">
        <f t="shared" si="1114"/>
        <v>2340133.08</v>
      </c>
      <c r="BK676" s="248" t="s">
        <v>951</v>
      </c>
      <c r="BL676" s="248" t="s">
        <v>951</v>
      </c>
      <c r="BM676" s="248" t="s">
        <v>951</v>
      </c>
      <c r="BN676" s="248" t="s">
        <v>951</v>
      </c>
      <c r="BO676" s="248" t="s">
        <v>951</v>
      </c>
      <c r="BP676" s="248" t="s">
        <v>951</v>
      </c>
      <c r="BQ676" s="111">
        <f t="shared" ref="BQ676:CE676" si="1115">SUM(BQ677:BQ691)</f>
        <v>0</v>
      </c>
      <c r="BR676" s="111">
        <f t="shared" si="1115"/>
        <v>0</v>
      </c>
      <c r="BS676" s="111">
        <f t="shared" si="1115"/>
        <v>0</v>
      </c>
      <c r="BT676" s="111">
        <f t="shared" si="1115"/>
        <v>972012.02</v>
      </c>
      <c r="BU676" s="111">
        <f t="shared" si="1115"/>
        <v>929199.68</v>
      </c>
      <c r="BV676" s="111">
        <f t="shared" si="1115"/>
        <v>945088.47</v>
      </c>
      <c r="BW676" s="111">
        <f t="shared" si="1115"/>
        <v>246</v>
      </c>
      <c r="BX676" s="111">
        <f t="shared" si="1115"/>
        <v>246</v>
      </c>
      <c r="BY676" s="111">
        <f t="shared" si="1115"/>
        <v>246</v>
      </c>
      <c r="BZ676" s="111">
        <f t="shared" si="1115"/>
        <v>0</v>
      </c>
      <c r="CA676" s="111">
        <f t="shared" si="1115"/>
        <v>0</v>
      </c>
      <c r="CB676" s="111">
        <f t="shared" si="1115"/>
        <v>0</v>
      </c>
      <c r="CC676" s="111">
        <f t="shared" si="1115"/>
        <v>1802893.03</v>
      </c>
      <c r="CD676" s="111">
        <f t="shared" si="1115"/>
        <v>1802893.03</v>
      </c>
      <c r="CE676" s="111">
        <f t="shared" si="1115"/>
        <v>1802893.03</v>
      </c>
      <c r="CF676" s="248" t="s">
        <v>951</v>
      </c>
      <c r="CG676" s="248" t="s">
        <v>951</v>
      </c>
      <c r="CH676" s="248" t="s">
        <v>951</v>
      </c>
      <c r="CI676" s="248" t="s">
        <v>951</v>
      </c>
      <c r="CJ676" s="248" t="s">
        <v>951</v>
      </c>
      <c r="CK676" s="248" t="s">
        <v>951</v>
      </c>
      <c r="CL676" s="111">
        <f t="shared" ref="CL676:CZ676" si="1116">SUM(CL677:CL691)</f>
        <v>0</v>
      </c>
      <c r="CM676" s="111">
        <f t="shared" si="1116"/>
        <v>0</v>
      </c>
      <c r="CN676" s="111">
        <f t="shared" si="1116"/>
        <v>0</v>
      </c>
      <c r="CO676" s="111">
        <f t="shared" si="1116"/>
        <v>921628.72</v>
      </c>
      <c r="CP676" s="111">
        <f t="shared" si="1116"/>
        <v>898237.01</v>
      </c>
      <c r="CQ676" s="111">
        <f t="shared" si="1116"/>
        <v>906319.71</v>
      </c>
      <c r="CR676" s="111">
        <f t="shared" si="1116"/>
        <v>133</v>
      </c>
      <c r="CS676" s="111">
        <f t="shared" si="1116"/>
        <v>133</v>
      </c>
      <c r="CT676" s="111">
        <f t="shared" si="1116"/>
        <v>133</v>
      </c>
      <c r="CU676" s="111">
        <f t="shared" si="1116"/>
        <v>0</v>
      </c>
      <c r="CV676" s="111">
        <f t="shared" si="1116"/>
        <v>0</v>
      </c>
      <c r="CW676" s="111">
        <f t="shared" si="1116"/>
        <v>0</v>
      </c>
      <c r="CX676" s="111">
        <f t="shared" si="1116"/>
        <v>1082188.6499999999</v>
      </c>
      <c r="CY676" s="111">
        <f t="shared" si="1116"/>
        <v>1082188.6499999999</v>
      </c>
      <c r="CZ676" s="111">
        <f t="shared" si="1116"/>
        <v>1082188.6499999999</v>
      </c>
      <c r="DA676" s="248" t="s">
        <v>951</v>
      </c>
      <c r="DB676" s="248" t="s">
        <v>951</v>
      </c>
      <c r="DC676" s="248" t="s">
        <v>951</v>
      </c>
      <c r="DD676" s="248" t="s">
        <v>951</v>
      </c>
      <c r="DE676" s="248" t="s">
        <v>951</v>
      </c>
      <c r="DF676" s="248" t="s">
        <v>951</v>
      </c>
      <c r="DG676" s="111">
        <f t="shared" ref="DG676:DU676" si="1117">SUM(DG677:DG691)</f>
        <v>0</v>
      </c>
      <c r="DH676" s="111">
        <f t="shared" si="1117"/>
        <v>0</v>
      </c>
      <c r="DI676" s="111">
        <f t="shared" si="1117"/>
        <v>0</v>
      </c>
      <c r="DJ676" s="111">
        <f t="shared" si="1117"/>
        <v>586543.84</v>
      </c>
      <c r="DK676" s="111">
        <f t="shared" si="1117"/>
        <v>574377.64</v>
      </c>
      <c r="DL676" s="111">
        <f t="shared" si="1117"/>
        <v>583346.24</v>
      </c>
      <c r="DM676" s="111">
        <f t="shared" si="1117"/>
        <v>162</v>
      </c>
      <c r="DN676" s="111">
        <f t="shared" si="1117"/>
        <v>162</v>
      </c>
      <c r="DO676" s="111">
        <f t="shared" si="1117"/>
        <v>162</v>
      </c>
      <c r="DP676" s="111">
        <f t="shared" si="1117"/>
        <v>0</v>
      </c>
      <c r="DQ676" s="111">
        <f t="shared" si="1117"/>
        <v>0</v>
      </c>
      <c r="DR676" s="111">
        <f t="shared" si="1117"/>
        <v>0</v>
      </c>
      <c r="DS676" s="111">
        <f t="shared" si="1117"/>
        <v>1284380.76</v>
      </c>
      <c r="DT676" s="111">
        <f t="shared" si="1117"/>
        <v>1284380.76</v>
      </c>
      <c r="DU676" s="111">
        <f t="shared" si="1117"/>
        <v>1284380.76</v>
      </c>
      <c r="DV676" s="248" t="s">
        <v>951</v>
      </c>
      <c r="DW676" s="248" t="s">
        <v>951</v>
      </c>
      <c r="DX676" s="248" t="s">
        <v>951</v>
      </c>
      <c r="DY676" s="248" t="s">
        <v>951</v>
      </c>
      <c r="DZ676" s="248" t="s">
        <v>951</v>
      </c>
      <c r="EA676" s="248" t="s">
        <v>951</v>
      </c>
      <c r="EB676" s="111">
        <f t="shared" ref="EB676:EP676" si="1118">SUM(EB677:EB691)</f>
        <v>0</v>
      </c>
      <c r="EC676" s="111">
        <f t="shared" si="1118"/>
        <v>0</v>
      </c>
      <c r="ED676" s="111">
        <f t="shared" si="1118"/>
        <v>0</v>
      </c>
      <c r="EE676" s="111">
        <f t="shared" si="1118"/>
        <v>728513.24</v>
      </c>
      <c r="EF676" s="111">
        <f t="shared" si="1118"/>
        <v>680871.23</v>
      </c>
      <c r="EG676" s="111">
        <f t="shared" si="1118"/>
        <v>693594.61</v>
      </c>
      <c r="EH676" s="111">
        <f t="shared" si="1118"/>
        <v>0</v>
      </c>
      <c r="EI676" s="111">
        <f t="shared" si="1118"/>
        <v>0</v>
      </c>
      <c r="EJ676" s="111">
        <f t="shared" si="1118"/>
        <v>0</v>
      </c>
      <c r="EK676" s="111">
        <f t="shared" si="1118"/>
        <v>0</v>
      </c>
      <c r="EL676" s="111">
        <f t="shared" si="1118"/>
        <v>0</v>
      </c>
      <c r="EM676" s="111">
        <f t="shared" si="1118"/>
        <v>0</v>
      </c>
      <c r="EN676" s="111">
        <f t="shared" si="1118"/>
        <v>0</v>
      </c>
      <c r="EO676" s="111">
        <f t="shared" si="1118"/>
        <v>0</v>
      </c>
      <c r="EP676" s="111">
        <f t="shared" si="1118"/>
        <v>0</v>
      </c>
      <c r="EQ676" s="248" t="s">
        <v>951</v>
      </c>
      <c r="ER676" s="248" t="s">
        <v>951</v>
      </c>
      <c r="ES676" s="248" t="s">
        <v>951</v>
      </c>
      <c r="ET676" s="248" t="s">
        <v>951</v>
      </c>
      <c r="EU676" s="248" t="s">
        <v>951</v>
      </c>
      <c r="EV676" s="248" t="s">
        <v>951</v>
      </c>
      <c r="EW676" s="111">
        <f t="shared" ref="EW676:FK676" si="1119">SUM(EW677:EW691)</f>
        <v>0</v>
      </c>
      <c r="EX676" s="111">
        <f t="shared" si="1119"/>
        <v>0</v>
      </c>
      <c r="EY676" s="111">
        <f t="shared" si="1119"/>
        <v>0</v>
      </c>
      <c r="EZ676" s="111">
        <f t="shared" si="1119"/>
        <v>0</v>
      </c>
      <c r="FA676" s="111">
        <f t="shared" si="1119"/>
        <v>0</v>
      </c>
      <c r="FB676" s="111">
        <f t="shared" si="1119"/>
        <v>0</v>
      </c>
      <c r="FC676" s="111">
        <f t="shared" si="1119"/>
        <v>152</v>
      </c>
      <c r="FD676" s="111">
        <f t="shared" si="1119"/>
        <v>152</v>
      </c>
      <c r="FE676" s="111">
        <f t="shared" si="1119"/>
        <v>152</v>
      </c>
      <c r="FF676" s="111">
        <f t="shared" si="1119"/>
        <v>0</v>
      </c>
      <c r="FG676" s="111">
        <f t="shared" si="1119"/>
        <v>0</v>
      </c>
      <c r="FH676" s="111">
        <f t="shared" si="1119"/>
        <v>0</v>
      </c>
      <c r="FI676" s="111">
        <f t="shared" si="1119"/>
        <v>1282289.3500000001</v>
      </c>
      <c r="FJ676" s="111">
        <f t="shared" si="1119"/>
        <v>1282289.3500000001</v>
      </c>
      <c r="FK676" s="111">
        <f t="shared" si="1119"/>
        <v>1282289.3500000001</v>
      </c>
      <c r="FL676" s="248" t="s">
        <v>951</v>
      </c>
      <c r="FM676" s="248" t="s">
        <v>951</v>
      </c>
      <c r="FN676" s="248" t="s">
        <v>951</v>
      </c>
      <c r="FO676" s="248" t="s">
        <v>951</v>
      </c>
      <c r="FP676" s="248" t="s">
        <v>951</v>
      </c>
      <c r="FQ676" s="248" t="s">
        <v>951</v>
      </c>
      <c r="FR676" s="111">
        <f t="shared" ref="FR676:GF676" si="1120">SUM(FR677:FR691)</f>
        <v>0</v>
      </c>
      <c r="FS676" s="111">
        <f t="shared" si="1120"/>
        <v>0</v>
      </c>
      <c r="FT676" s="111">
        <f t="shared" si="1120"/>
        <v>0</v>
      </c>
      <c r="FU676" s="111">
        <f t="shared" si="1120"/>
        <v>592347.9</v>
      </c>
      <c r="FV676" s="111">
        <f t="shared" si="1120"/>
        <v>567169.88</v>
      </c>
      <c r="FW676" s="111">
        <f t="shared" si="1120"/>
        <v>576093.22</v>
      </c>
      <c r="FX676" s="111">
        <f t="shared" si="1120"/>
        <v>0</v>
      </c>
      <c r="FY676" s="111">
        <f t="shared" si="1120"/>
        <v>0</v>
      </c>
      <c r="FZ676" s="111">
        <f t="shared" si="1120"/>
        <v>0</v>
      </c>
      <c r="GA676" s="111">
        <f t="shared" si="1120"/>
        <v>0</v>
      </c>
      <c r="GB676" s="111">
        <f t="shared" si="1120"/>
        <v>0</v>
      </c>
      <c r="GC676" s="111">
        <f t="shared" si="1120"/>
        <v>0</v>
      </c>
      <c r="GD676" s="111">
        <f t="shared" si="1120"/>
        <v>0</v>
      </c>
      <c r="GE676" s="111">
        <f t="shared" si="1120"/>
        <v>0</v>
      </c>
      <c r="GF676" s="111">
        <f t="shared" si="1120"/>
        <v>0</v>
      </c>
      <c r="GG676" s="248" t="s">
        <v>951</v>
      </c>
      <c r="GH676" s="248" t="s">
        <v>951</v>
      </c>
      <c r="GI676" s="248" t="s">
        <v>951</v>
      </c>
      <c r="GJ676" s="248" t="s">
        <v>951</v>
      </c>
      <c r="GK676" s="248" t="s">
        <v>951</v>
      </c>
      <c r="GL676" s="248" t="s">
        <v>951</v>
      </c>
      <c r="GM676" s="111">
        <f t="shared" ref="GM676:HA676" si="1121">SUM(GM677:GM691)</f>
        <v>0</v>
      </c>
      <c r="GN676" s="111">
        <f t="shared" si="1121"/>
        <v>0</v>
      </c>
      <c r="GO676" s="111">
        <f t="shared" si="1121"/>
        <v>0</v>
      </c>
      <c r="GP676" s="111">
        <f t="shared" si="1121"/>
        <v>0</v>
      </c>
      <c r="GQ676" s="111">
        <f t="shared" si="1121"/>
        <v>0</v>
      </c>
      <c r="GR676" s="111">
        <f t="shared" si="1121"/>
        <v>0</v>
      </c>
      <c r="GS676" s="111">
        <f t="shared" si="1121"/>
        <v>130</v>
      </c>
      <c r="GT676" s="111">
        <f t="shared" si="1121"/>
        <v>130</v>
      </c>
      <c r="GU676" s="111">
        <f t="shared" si="1121"/>
        <v>130</v>
      </c>
      <c r="GV676" s="111">
        <f t="shared" si="1121"/>
        <v>0</v>
      </c>
      <c r="GW676" s="111">
        <f t="shared" si="1121"/>
        <v>0</v>
      </c>
      <c r="GX676" s="111">
        <f t="shared" si="1121"/>
        <v>0</v>
      </c>
      <c r="GY676" s="111">
        <f t="shared" si="1121"/>
        <v>1057949.6399999999</v>
      </c>
      <c r="GZ676" s="111">
        <f t="shared" si="1121"/>
        <v>1057949.6399999999</v>
      </c>
      <c r="HA676" s="111">
        <f t="shared" si="1121"/>
        <v>1057949.6399999999</v>
      </c>
      <c r="HB676" s="248" t="s">
        <v>951</v>
      </c>
      <c r="HC676" s="248" t="s">
        <v>951</v>
      </c>
      <c r="HD676" s="248" t="s">
        <v>951</v>
      </c>
      <c r="HE676" s="248" t="s">
        <v>951</v>
      </c>
      <c r="HF676" s="248" t="s">
        <v>951</v>
      </c>
      <c r="HG676" s="248" t="s">
        <v>951</v>
      </c>
      <c r="HH676" s="111">
        <f t="shared" ref="HH676:HV676" si="1122">SUM(HH677:HH691)</f>
        <v>0</v>
      </c>
      <c r="HI676" s="111">
        <f t="shared" si="1122"/>
        <v>0</v>
      </c>
      <c r="HJ676" s="111">
        <f t="shared" si="1122"/>
        <v>0</v>
      </c>
      <c r="HK676" s="111">
        <f t="shared" si="1122"/>
        <v>506217.88</v>
      </c>
      <c r="HL676" s="111">
        <f t="shared" si="1122"/>
        <v>482997.35</v>
      </c>
      <c r="HM676" s="111">
        <f t="shared" si="1122"/>
        <v>491372.1</v>
      </c>
      <c r="HN676" s="111">
        <f t="shared" si="1122"/>
        <v>306</v>
      </c>
      <c r="HO676" s="111">
        <f t="shared" si="1122"/>
        <v>306</v>
      </c>
      <c r="HP676" s="111">
        <f t="shared" si="1122"/>
        <v>306</v>
      </c>
      <c r="HQ676" s="111">
        <f t="shared" si="1122"/>
        <v>0</v>
      </c>
      <c r="HR676" s="111">
        <f t="shared" si="1122"/>
        <v>0</v>
      </c>
      <c r="HS676" s="111">
        <f t="shared" si="1122"/>
        <v>0</v>
      </c>
      <c r="HT676" s="111">
        <f t="shared" si="1122"/>
        <v>2524199.8199999998</v>
      </c>
      <c r="HU676" s="111">
        <f t="shared" si="1122"/>
        <v>2524199.8199999998</v>
      </c>
      <c r="HV676" s="111">
        <f t="shared" si="1122"/>
        <v>2524199.8199999998</v>
      </c>
      <c r="HW676" s="248" t="s">
        <v>951</v>
      </c>
      <c r="HX676" s="248" t="s">
        <v>951</v>
      </c>
      <c r="HY676" s="248" t="s">
        <v>951</v>
      </c>
      <c r="HZ676" s="248" t="s">
        <v>951</v>
      </c>
      <c r="IA676" s="248" t="s">
        <v>951</v>
      </c>
      <c r="IB676" s="248" t="s">
        <v>951</v>
      </c>
      <c r="IC676" s="111">
        <f t="shared" ref="IC676:IQ676" si="1123">SUM(IC677:IC691)</f>
        <v>0</v>
      </c>
      <c r="ID676" s="111">
        <f t="shared" si="1123"/>
        <v>0</v>
      </c>
      <c r="IE676" s="111">
        <f t="shared" si="1123"/>
        <v>0</v>
      </c>
      <c r="IF676" s="111">
        <f t="shared" si="1123"/>
        <v>1402848.16</v>
      </c>
      <c r="IG676" s="111">
        <f t="shared" si="1123"/>
        <v>1346036.76</v>
      </c>
      <c r="IH676" s="111">
        <f t="shared" si="1123"/>
        <v>1363737.54</v>
      </c>
      <c r="II676" s="111">
        <f t="shared" si="1123"/>
        <v>159</v>
      </c>
      <c r="IJ676" s="111">
        <f t="shared" si="1123"/>
        <v>159</v>
      </c>
      <c r="IK676" s="111">
        <f t="shared" si="1123"/>
        <v>159</v>
      </c>
      <c r="IL676" s="111">
        <f t="shared" si="1123"/>
        <v>0</v>
      </c>
      <c r="IM676" s="111">
        <f t="shared" si="1123"/>
        <v>0</v>
      </c>
      <c r="IN676" s="111">
        <f t="shared" si="1123"/>
        <v>0</v>
      </c>
      <c r="IO676" s="111">
        <f t="shared" si="1123"/>
        <v>1233231.02</v>
      </c>
      <c r="IP676" s="111">
        <f t="shared" si="1123"/>
        <v>1233231.02</v>
      </c>
      <c r="IQ676" s="111">
        <f t="shared" si="1123"/>
        <v>1233231.02</v>
      </c>
      <c r="IR676" s="248" t="s">
        <v>951</v>
      </c>
      <c r="IS676" s="248" t="s">
        <v>951</v>
      </c>
      <c r="IT676" s="248" t="s">
        <v>951</v>
      </c>
      <c r="IU676" s="248" t="s">
        <v>951</v>
      </c>
      <c r="IV676" s="248" t="s">
        <v>951</v>
      </c>
      <c r="IW676" s="248" t="s">
        <v>951</v>
      </c>
      <c r="IX676" s="111">
        <f t="shared" ref="IX676:JL676" si="1124">SUM(IX677:IX691)</f>
        <v>0</v>
      </c>
      <c r="IY676" s="111">
        <f t="shared" si="1124"/>
        <v>0</v>
      </c>
      <c r="IZ676" s="111">
        <f t="shared" si="1124"/>
        <v>0</v>
      </c>
      <c r="JA676" s="111">
        <f t="shared" si="1124"/>
        <v>623268.36</v>
      </c>
      <c r="JB676" s="111">
        <f t="shared" si="1124"/>
        <v>613492.18000000005</v>
      </c>
      <c r="JC676" s="111">
        <f t="shared" si="1124"/>
        <v>622770.59</v>
      </c>
      <c r="JD676" s="111">
        <f t="shared" si="1124"/>
        <v>51</v>
      </c>
      <c r="JE676" s="111">
        <f t="shared" si="1124"/>
        <v>51</v>
      </c>
      <c r="JF676" s="111">
        <f t="shared" si="1124"/>
        <v>51</v>
      </c>
      <c r="JG676" s="111">
        <f t="shared" si="1124"/>
        <v>0</v>
      </c>
      <c r="JH676" s="111">
        <f t="shared" si="1124"/>
        <v>0</v>
      </c>
      <c r="JI676" s="111">
        <f t="shared" si="1124"/>
        <v>0</v>
      </c>
      <c r="JJ676" s="111">
        <f t="shared" si="1124"/>
        <v>632805.44999999995</v>
      </c>
      <c r="JK676" s="111">
        <f t="shared" si="1124"/>
        <v>632805.44999999995</v>
      </c>
      <c r="JL676" s="111">
        <f t="shared" si="1124"/>
        <v>632805.44999999995</v>
      </c>
      <c r="JM676" s="248" t="s">
        <v>951</v>
      </c>
      <c r="JN676" s="248" t="s">
        <v>951</v>
      </c>
      <c r="JO676" s="248" t="s">
        <v>951</v>
      </c>
      <c r="JP676" s="248" t="s">
        <v>951</v>
      </c>
      <c r="JQ676" s="248" t="s">
        <v>951</v>
      </c>
      <c r="JR676" s="248" t="s">
        <v>951</v>
      </c>
      <c r="JS676" s="111">
        <f t="shared" ref="JS676:KG676" si="1125">SUM(JS677:JS691)</f>
        <v>0</v>
      </c>
      <c r="JT676" s="111">
        <f t="shared" si="1125"/>
        <v>0</v>
      </c>
      <c r="JU676" s="111">
        <f t="shared" si="1125"/>
        <v>0</v>
      </c>
      <c r="JV676" s="111">
        <f t="shared" si="1125"/>
        <v>429490.5</v>
      </c>
      <c r="JW676" s="111">
        <f t="shared" si="1125"/>
        <v>422110.58</v>
      </c>
      <c r="JX676" s="111">
        <f t="shared" si="1125"/>
        <v>428048.32</v>
      </c>
      <c r="JY676" s="111">
        <f t="shared" si="1125"/>
        <v>197</v>
      </c>
      <c r="JZ676" s="111">
        <f t="shared" si="1125"/>
        <v>197</v>
      </c>
      <c r="KA676" s="111">
        <f t="shared" si="1125"/>
        <v>197</v>
      </c>
      <c r="KB676" s="111">
        <f t="shared" si="1125"/>
        <v>0</v>
      </c>
      <c r="KC676" s="111">
        <f t="shared" si="1125"/>
        <v>0</v>
      </c>
      <c r="KD676" s="111">
        <f t="shared" si="1125"/>
        <v>0</v>
      </c>
      <c r="KE676" s="111">
        <f t="shared" si="1125"/>
        <v>1544807.79</v>
      </c>
      <c r="KF676" s="111">
        <f t="shared" si="1125"/>
        <v>1544807.79</v>
      </c>
      <c r="KG676" s="111">
        <f t="shared" si="1125"/>
        <v>1544807.79</v>
      </c>
      <c r="KH676" s="248" t="s">
        <v>951</v>
      </c>
      <c r="KI676" s="248" t="s">
        <v>951</v>
      </c>
      <c r="KJ676" s="248" t="s">
        <v>951</v>
      </c>
      <c r="KK676" s="248" t="s">
        <v>951</v>
      </c>
      <c r="KL676" s="248" t="s">
        <v>951</v>
      </c>
      <c r="KM676" s="248" t="s">
        <v>951</v>
      </c>
      <c r="KN676" s="111">
        <f t="shared" ref="KN676:LB676" si="1126">SUM(KN677:KN691)</f>
        <v>0</v>
      </c>
      <c r="KO676" s="111">
        <f t="shared" si="1126"/>
        <v>0</v>
      </c>
      <c r="KP676" s="111">
        <f t="shared" si="1126"/>
        <v>0</v>
      </c>
      <c r="KQ676" s="111">
        <f t="shared" si="1126"/>
        <v>839899.1</v>
      </c>
      <c r="KR676" s="111">
        <f t="shared" si="1126"/>
        <v>819968.8</v>
      </c>
      <c r="KS676" s="111">
        <f t="shared" si="1126"/>
        <v>831917.34</v>
      </c>
      <c r="KT676" s="111">
        <f t="shared" si="1126"/>
        <v>232</v>
      </c>
      <c r="KU676" s="111">
        <f t="shared" si="1126"/>
        <v>232</v>
      </c>
      <c r="KV676" s="111">
        <f t="shared" si="1126"/>
        <v>232</v>
      </c>
      <c r="KW676" s="111">
        <f t="shared" si="1126"/>
        <v>0</v>
      </c>
      <c r="KX676" s="111">
        <f t="shared" si="1126"/>
        <v>0</v>
      </c>
      <c r="KY676" s="111">
        <f t="shared" si="1126"/>
        <v>0</v>
      </c>
      <c r="KZ676" s="111">
        <f t="shared" si="1126"/>
        <v>1854208.2</v>
      </c>
      <c r="LA676" s="111">
        <f t="shared" si="1126"/>
        <v>1854208.2</v>
      </c>
      <c r="LB676" s="111">
        <f t="shared" si="1126"/>
        <v>1854208.2</v>
      </c>
      <c r="LC676" s="248" t="s">
        <v>951</v>
      </c>
      <c r="LD676" s="248" t="s">
        <v>951</v>
      </c>
      <c r="LE676" s="248" t="s">
        <v>951</v>
      </c>
      <c r="LF676" s="248" t="s">
        <v>951</v>
      </c>
      <c r="LG676" s="248" t="s">
        <v>951</v>
      </c>
      <c r="LH676" s="248" t="s">
        <v>951</v>
      </c>
      <c r="LI676" s="111">
        <f t="shared" ref="LI676:LW676" si="1127">SUM(LI677:LI691)</f>
        <v>0</v>
      </c>
      <c r="LJ676" s="111">
        <f t="shared" si="1127"/>
        <v>0</v>
      </c>
      <c r="LK676" s="111">
        <f t="shared" si="1127"/>
        <v>0</v>
      </c>
      <c r="LL676" s="111">
        <f t="shared" si="1127"/>
        <v>985639.39</v>
      </c>
      <c r="LM676" s="111">
        <f t="shared" si="1127"/>
        <v>958707.44</v>
      </c>
      <c r="LN676" s="111">
        <f t="shared" si="1127"/>
        <v>975010.32</v>
      </c>
      <c r="LO676" s="111">
        <f t="shared" si="1127"/>
        <v>107</v>
      </c>
      <c r="LP676" s="111">
        <f t="shared" si="1127"/>
        <v>107</v>
      </c>
      <c r="LQ676" s="111">
        <f t="shared" si="1127"/>
        <v>107</v>
      </c>
      <c r="LR676" s="111">
        <f t="shared" si="1127"/>
        <v>0</v>
      </c>
      <c r="LS676" s="111">
        <f t="shared" si="1127"/>
        <v>0</v>
      </c>
      <c r="LT676" s="111">
        <f t="shared" si="1127"/>
        <v>0</v>
      </c>
      <c r="LU676" s="111">
        <f t="shared" si="1127"/>
        <v>821802.23</v>
      </c>
      <c r="LV676" s="111">
        <f t="shared" si="1127"/>
        <v>821802.23</v>
      </c>
      <c r="LW676" s="111">
        <f t="shared" si="1127"/>
        <v>821802.23</v>
      </c>
      <c r="LX676" s="248" t="s">
        <v>951</v>
      </c>
      <c r="LY676" s="248" t="s">
        <v>951</v>
      </c>
      <c r="LZ676" s="248" t="s">
        <v>951</v>
      </c>
      <c r="MA676" s="248" t="s">
        <v>951</v>
      </c>
      <c r="MB676" s="248" t="s">
        <v>951</v>
      </c>
      <c r="MC676" s="248" t="s">
        <v>951</v>
      </c>
      <c r="MD676" s="111">
        <f t="shared" ref="MD676:MR676" si="1128">SUM(MD677:MD691)</f>
        <v>0</v>
      </c>
      <c r="ME676" s="111">
        <f t="shared" si="1128"/>
        <v>0</v>
      </c>
      <c r="MF676" s="111">
        <f t="shared" si="1128"/>
        <v>0</v>
      </c>
      <c r="MG676" s="111">
        <f t="shared" si="1128"/>
        <v>477814.84</v>
      </c>
      <c r="MH676" s="111">
        <f t="shared" si="1128"/>
        <v>454106.06</v>
      </c>
      <c r="MI676" s="111">
        <f t="shared" si="1128"/>
        <v>462143.74</v>
      </c>
      <c r="MJ676" s="111">
        <f t="shared" si="1128"/>
        <v>188</v>
      </c>
      <c r="MK676" s="111">
        <f t="shared" si="1128"/>
        <v>188</v>
      </c>
      <c r="ML676" s="111">
        <f t="shared" si="1128"/>
        <v>188</v>
      </c>
      <c r="MM676" s="111">
        <f t="shared" si="1128"/>
        <v>0</v>
      </c>
      <c r="MN676" s="111">
        <f t="shared" si="1128"/>
        <v>0</v>
      </c>
      <c r="MO676" s="111">
        <f t="shared" si="1128"/>
        <v>0</v>
      </c>
      <c r="MP676" s="111">
        <f t="shared" si="1128"/>
        <v>1597670.3</v>
      </c>
      <c r="MQ676" s="111">
        <f t="shared" si="1128"/>
        <v>1597670.3</v>
      </c>
      <c r="MR676" s="111">
        <f t="shared" si="1128"/>
        <v>1597670.3</v>
      </c>
      <c r="MS676" s="248" t="s">
        <v>951</v>
      </c>
      <c r="MT676" s="248" t="s">
        <v>951</v>
      </c>
      <c r="MU676" s="248" t="s">
        <v>951</v>
      </c>
      <c r="MV676" s="248" t="s">
        <v>951</v>
      </c>
      <c r="MW676" s="248" t="s">
        <v>951</v>
      </c>
      <c r="MX676" s="248" t="s">
        <v>951</v>
      </c>
      <c r="MY676" s="111">
        <f t="shared" ref="MY676:NM676" si="1129">SUM(MY677:MY691)</f>
        <v>0</v>
      </c>
      <c r="MZ676" s="111">
        <f t="shared" si="1129"/>
        <v>0</v>
      </c>
      <c r="NA676" s="111">
        <f t="shared" si="1129"/>
        <v>0</v>
      </c>
      <c r="NB676" s="111">
        <f t="shared" si="1129"/>
        <v>960553.8</v>
      </c>
      <c r="NC676" s="111">
        <f t="shared" si="1129"/>
        <v>960875.13</v>
      </c>
      <c r="ND676" s="111">
        <f t="shared" si="1129"/>
        <v>975104.44</v>
      </c>
      <c r="NE676" s="111">
        <f t="shared" si="1129"/>
        <v>313</v>
      </c>
      <c r="NF676" s="111">
        <f t="shared" si="1129"/>
        <v>313</v>
      </c>
      <c r="NG676" s="111">
        <f t="shared" si="1129"/>
        <v>313</v>
      </c>
      <c r="NH676" s="111">
        <f t="shared" si="1129"/>
        <v>0</v>
      </c>
      <c r="NI676" s="111">
        <f t="shared" si="1129"/>
        <v>0</v>
      </c>
      <c r="NJ676" s="111">
        <f t="shared" si="1129"/>
        <v>0</v>
      </c>
      <c r="NK676" s="111">
        <f t="shared" si="1129"/>
        <v>2578941.92</v>
      </c>
      <c r="NL676" s="111">
        <f t="shared" si="1129"/>
        <v>2578941.92</v>
      </c>
      <c r="NM676" s="111">
        <f t="shared" si="1129"/>
        <v>2578941.92</v>
      </c>
      <c r="NN676" s="248" t="s">
        <v>951</v>
      </c>
      <c r="NO676" s="248" t="s">
        <v>951</v>
      </c>
      <c r="NP676" s="248" t="s">
        <v>951</v>
      </c>
      <c r="NQ676" s="248" t="s">
        <v>951</v>
      </c>
      <c r="NR676" s="248" t="s">
        <v>951</v>
      </c>
      <c r="NS676" s="248" t="s">
        <v>951</v>
      </c>
      <c r="NT676" s="111">
        <f t="shared" ref="NT676:OH676" si="1130">SUM(NT677:NT691)</f>
        <v>0</v>
      </c>
      <c r="NU676" s="111">
        <f t="shared" si="1130"/>
        <v>0</v>
      </c>
      <c r="NV676" s="111">
        <f t="shared" si="1130"/>
        <v>0</v>
      </c>
      <c r="NW676" s="111">
        <f t="shared" si="1130"/>
        <v>1015125.29</v>
      </c>
      <c r="NX676" s="111">
        <f t="shared" si="1130"/>
        <v>1003786</v>
      </c>
      <c r="NY676" s="111">
        <f t="shared" si="1130"/>
        <v>1020620.56</v>
      </c>
      <c r="NZ676" s="111">
        <f t="shared" si="1130"/>
        <v>170</v>
      </c>
      <c r="OA676" s="111">
        <f t="shared" si="1130"/>
        <v>170</v>
      </c>
      <c r="OB676" s="111">
        <f t="shared" si="1130"/>
        <v>170</v>
      </c>
      <c r="OC676" s="111">
        <f t="shared" si="1130"/>
        <v>0</v>
      </c>
      <c r="OD676" s="111">
        <f t="shared" si="1130"/>
        <v>0</v>
      </c>
      <c r="OE676" s="111">
        <f t="shared" si="1130"/>
        <v>0</v>
      </c>
      <c r="OF676" s="111">
        <f t="shared" si="1130"/>
        <v>1331985.68</v>
      </c>
      <c r="OG676" s="111">
        <f t="shared" si="1130"/>
        <v>1331985.68</v>
      </c>
      <c r="OH676" s="111">
        <f t="shared" si="1130"/>
        <v>1331985.68</v>
      </c>
      <c r="OI676" s="248" t="s">
        <v>951</v>
      </c>
      <c r="OJ676" s="248" t="s">
        <v>951</v>
      </c>
      <c r="OK676" s="248" t="s">
        <v>951</v>
      </c>
      <c r="OL676" s="248" t="s">
        <v>951</v>
      </c>
      <c r="OM676" s="248" t="s">
        <v>951</v>
      </c>
      <c r="ON676" s="248" t="s">
        <v>951</v>
      </c>
      <c r="OO676" s="111">
        <f t="shared" ref="OO676:PC676" si="1131">SUM(OO677:OO691)</f>
        <v>0</v>
      </c>
      <c r="OP676" s="111">
        <f t="shared" si="1131"/>
        <v>0</v>
      </c>
      <c r="OQ676" s="111">
        <f t="shared" si="1131"/>
        <v>0</v>
      </c>
      <c r="OR676" s="111">
        <f t="shared" si="1131"/>
        <v>717258.03</v>
      </c>
      <c r="OS676" s="111">
        <f t="shared" si="1131"/>
        <v>701391.5</v>
      </c>
      <c r="OT676" s="111">
        <f t="shared" si="1131"/>
        <v>713293.84</v>
      </c>
      <c r="OU676" s="111">
        <f t="shared" si="1131"/>
        <v>94</v>
      </c>
      <c r="OV676" s="111">
        <f t="shared" si="1131"/>
        <v>94</v>
      </c>
      <c r="OW676" s="111">
        <f t="shared" si="1131"/>
        <v>94</v>
      </c>
      <c r="OX676" s="111">
        <f t="shared" si="1131"/>
        <v>0</v>
      </c>
      <c r="OY676" s="111">
        <f t="shared" si="1131"/>
        <v>0</v>
      </c>
      <c r="OZ676" s="111">
        <f t="shared" si="1131"/>
        <v>0</v>
      </c>
      <c r="PA676" s="111">
        <f t="shared" si="1131"/>
        <v>1168270.98</v>
      </c>
      <c r="PB676" s="111">
        <f t="shared" si="1131"/>
        <v>1168270.98</v>
      </c>
      <c r="PC676" s="111">
        <f t="shared" si="1131"/>
        <v>1168270.98</v>
      </c>
      <c r="PD676" s="248" t="s">
        <v>951</v>
      </c>
      <c r="PE676" s="248" t="s">
        <v>951</v>
      </c>
      <c r="PF676" s="248" t="s">
        <v>951</v>
      </c>
      <c r="PG676" s="248" t="s">
        <v>951</v>
      </c>
      <c r="PH676" s="248" t="s">
        <v>951</v>
      </c>
      <c r="PI676" s="248" t="s">
        <v>951</v>
      </c>
      <c r="PJ676" s="111">
        <f t="shared" ref="PJ676:PX676" si="1132">SUM(PJ677:PJ691)</f>
        <v>0</v>
      </c>
      <c r="PK676" s="111">
        <f t="shared" si="1132"/>
        <v>0</v>
      </c>
      <c r="PL676" s="111">
        <f t="shared" si="1132"/>
        <v>0</v>
      </c>
      <c r="PM676" s="111">
        <f t="shared" si="1132"/>
        <v>583785.5</v>
      </c>
      <c r="PN676" s="111">
        <f t="shared" si="1132"/>
        <v>565222.76</v>
      </c>
      <c r="PO676" s="111">
        <f t="shared" si="1132"/>
        <v>571909.31999999995</v>
      </c>
      <c r="PP676" s="111">
        <f t="shared" si="1132"/>
        <v>181</v>
      </c>
      <c r="PQ676" s="111">
        <f t="shared" si="1132"/>
        <v>181</v>
      </c>
      <c r="PR676" s="111">
        <f t="shared" si="1132"/>
        <v>181</v>
      </c>
      <c r="PS676" s="111">
        <f t="shared" si="1132"/>
        <v>0</v>
      </c>
      <c r="PT676" s="111">
        <f t="shared" si="1132"/>
        <v>0</v>
      </c>
      <c r="PU676" s="111">
        <f t="shared" si="1132"/>
        <v>0</v>
      </c>
      <c r="PV676" s="111">
        <f t="shared" si="1132"/>
        <v>1418445.72</v>
      </c>
      <c r="PW676" s="111">
        <f t="shared" si="1132"/>
        <v>1418445.72</v>
      </c>
      <c r="PX676" s="111">
        <f t="shared" si="1132"/>
        <v>1418445.72</v>
      </c>
      <c r="PY676" s="248" t="s">
        <v>951</v>
      </c>
      <c r="PZ676" s="248" t="s">
        <v>951</v>
      </c>
      <c r="QA676" s="248" t="s">
        <v>951</v>
      </c>
      <c r="QB676" s="248" t="s">
        <v>951</v>
      </c>
      <c r="QC676" s="248" t="s">
        <v>951</v>
      </c>
      <c r="QD676" s="248" t="s">
        <v>951</v>
      </c>
      <c r="QE676" s="111">
        <f t="shared" ref="QE676:QS676" si="1133">SUM(QE677:QE691)</f>
        <v>0</v>
      </c>
      <c r="QF676" s="111">
        <f t="shared" si="1133"/>
        <v>0</v>
      </c>
      <c r="QG676" s="111">
        <f t="shared" si="1133"/>
        <v>0</v>
      </c>
      <c r="QH676" s="111">
        <f t="shared" si="1133"/>
        <v>898076.7</v>
      </c>
      <c r="QI676" s="111">
        <f t="shared" si="1133"/>
        <v>897616.9</v>
      </c>
      <c r="QJ676" s="111">
        <f t="shared" si="1133"/>
        <v>912318.64</v>
      </c>
      <c r="QK676" s="111">
        <f t="shared" si="1133"/>
        <v>279</v>
      </c>
      <c r="QL676" s="111">
        <f t="shared" si="1133"/>
        <v>279</v>
      </c>
      <c r="QM676" s="111">
        <f t="shared" si="1133"/>
        <v>279</v>
      </c>
      <c r="QN676" s="111">
        <f t="shared" si="1133"/>
        <v>0</v>
      </c>
      <c r="QO676" s="111">
        <f t="shared" si="1133"/>
        <v>0</v>
      </c>
      <c r="QP676" s="111">
        <f t="shared" si="1133"/>
        <v>0</v>
      </c>
      <c r="QQ676" s="111">
        <f t="shared" si="1133"/>
        <v>2385109.02</v>
      </c>
      <c r="QR676" s="111">
        <f t="shared" si="1133"/>
        <v>2385109.02</v>
      </c>
      <c r="QS676" s="111">
        <f t="shared" si="1133"/>
        <v>2385109.02</v>
      </c>
      <c r="QT676" s="248" t="s">
        <v>951</v>
      </c>
      <c r="QU676" s="248" t="s">
        <v>951</v>
      </c>
      <c r="QV676" s="248" t="s">
        <v>951</v>
      </c>
      <c r="QW676" s="248" t="s">
        <v>951</v>
      </c>
      <c r="QX676" s="248" t="s">
        <v>951</v>
      </c>
      <c r="QY676" s="248" t="s">
        <v>951</v>
      </c>
      <c r="QZ676" s="111">
        <f t="shared" ref="QZ676:RN676" si="1134">SUM(QZ677:QZ691)</f>
        <v>0</v>
      </c>
      <c r="RA676" s="111">
        <f t="shared" si="1134"/>
        <v>0</v>
      </c>
      <c r="RB676" s="111">
        <f t="shared" si="1134"/>
        <v>0</v>
      </c>
      <c r="RC676" s="111">
        <f t="shared" si="1134"/>
        <v>1242871.6599999999</v>
      </c>
      <c r="RD676" s="111">
        <f t="shared" si="1134"/>
        <v>1204254.3799999999</v>
      </c>
      <c r="RE676" s="111">
        <f t="shared" si="1134"/>
        <v>1221543.1299999999</v>
      </c>
      <c r="RF676" s="111">
        <f t="shared" si="1134"/>
        <v>481</v>
      </c>
      <c r="RG676" s="111">
        <f t="shared" si="1134"/>
        <v>481</v>
      </c>
      <c r="RH676" s="111">
        <f t="shared" si="1134"/>
        <v>481</v>
      </c>
      <c r="RI676" s="111">
        <f t="shared" si="1134"/>
        <v>0</v>
      </c>
      <c r="RJ676" s="111">
        <f t="shared" si="1134"/>
        <v>0</v>
      </c>
      <c r="RK676" s="111">
        <f t="shared" si="1134"/>
        <v>0</v>
      </c>
      <c r="RL676" s="111">
        <f t="shared" si="1134"/>
        <v>4027203</v>
      </c>
      <c r="RM676" s="111">
        <f t="shared" si="1134"/>
        <v>4027203</v>
      </c>
      <c r="RN676" s="111">
        <f t="shared" si="1134"/>
        <v>4027203</v>
      </c>
      <c r="RO676" s="248" t="s">
        <v>951</v>
      </c>
      <c r="RP676" s="248" t="s">
        <v>951</v>
      </c>
      <c r="RQ676" s="248" t="s">
        <v>951</v>
      </c>
      <c r="RR676" s="248" t="s">
        <v>951</v>
      </c>
      <c r="RS676" s="248" t="s">
        <v>951</v>
      </c>
      <c r="RT676" s="248" t="s">
        <v>951</v>
      </c>
      <c r="RU676" s="111">
        <f t="shared" ref="RU676:SI676" si="1135">SUM(RU677:RU691)</f>
        <v>0</v>
      </c>
      <c r="RV676" s="111">
        <f t="shared" si="1135"/>
        <v>0</v>
      </c>
      <c r="RW676" s="111">
        <f t="shared" si="1135"/>
        <v>0</v>
      </c>
      <c r="RX676" s="111">
        <f t="shared" si="1135"/>
        <v>1404444.41</v>
      </c>
      <c r="RY676" s="111">
        <f t="shared" si="1135"/>
        <v>1362486.48</v>
      </c>
      <c r="RZ676" s="111">
        <f t="shared" si="1135"/>
        <v>1382883.55</v>
      </c>
      <c r="SA676" s="111">
        <f t="shared" si="1135"/>
        <v>157</v>
      </c>
      <c r="SB676" s="111">
        <f t="shared" si="1135"/>
        <v>157</v>
      </c>
      <c r="SC676" s="111">
        <f t="shared" si="1135"/>
        <v>157</v>
      </c>
      <c r="SD676" s="111">
        <f t="shared" si="1135"/>
        <v>0</v>
      </c>
      <c r="SE676" s="111">
        <f t="shared" si="1135"/>
        <v>0</v>
      </c>
      <c r="SF676" s="111">
        <f t="shared" si="1135"/>
        <v>0</v>
      </c>
      <c r="SG676" s="111">
        <f t="shared" si="1135"/>
        <v>1608965.91</v>
      </c>
      <c r="SH676" s="111">
        <f t="shared" si="1135"/>
        <v>1608965.91</v>
      </c>
      <c r="SI676" s="111">
        <f t="shared" si="1135"/>
        <v>1608965.91</v>
      </c>
      <c r="SJ676" s="248" t="s">
        <v>951</v>
      </c>
      <c r="SK676" s="248" t="s">
        <v>951</v>
      </c>
      <c r="SL676" s="248" t="s">
        <v>951</v>
      </c>
      <c r="SM676" s="248" t="s">
        <v>951</v>
      </c>
      <c r="SN676" s="248" t="s">
        <v>951</v>
      </c>
      <c r="SO676" s="248" t="s">
        <v>951</v>
      </c>
      <c r="SP676" s="111">
        <f t="shared" ref="SP676:TD676" si="1136">SUM(SP677:SP691)</f>
        <v>0</v>
      </c>
      <c r="SQ676" s="111">
        <f t="shared" si="1136"/>
        <v>0</v>
      </c>
      <c r="SR676" s="111">
        <f t="shared" si="1136"/>
        <v>0</v>
      </c>
      <c r="SS676" s="111">
        <f t="shared" si="1136"/>
        <v>946878.8</v>
      </c>
      <c r="ST676" s="111">
        <f t="shared" si="1136"/>
        <v>931430.25</v>
      </c>
      <c r="SU676" s="111">
        <f t="shared" si="1136"/>
        <v>943737.44</v>
      </c>
      <c r="SV676" s="111">
        <f t="shared" si="1136"/>
        <v>123</v>
      </c>
      <c r="SW676" s="111">
        <f t="shared" si="1136"/>
        <v>123</v>
      </c>
      <c r="SX676" s="111">
        <f t="shared" si="1136"/>
        <v>123</v>
      </c>
      <c r="SY676" s="111">
        <f t="shared" si="1136"/>
        <v>0</v>
      </c>
      <c r="SZ676" s="111">
        <f t="shared" si="1136"/>
        <v>0</v>
      </c>
      <c r="TA676" s="111">
        <f t="shared" si="1136"/>
        <v>0</v>
      </c>
      <c r="TB676" s="111">
        <f t="shared" si="1136"/>
        <v>952417.2</v>
      </c>
      <c r="TC676" s="111">
        <f t="shared" si="1136"/>
        <v>952417.2</v>
      </c>
      <c r="TD676" s="111">
        <f t="shared" si="1136"/>
        <v>952417.2</v>
      </c>
      <c r="TE676" s="248" t="s">
        <v>951</v>
      </c>
      <c r="TF676" s="248" t="s">
        <v>951</v>
      </c>
      <c r="TG676" s="248" t="s">
        <v>951</v>
      </c>
      <c r="TH676" s="248" t="s">
        <v>951</v>
      </c>
      <c r="TI676" s="248" t="s">
        <v>951</v>
      </c>
      <c r="TJ676" s="248" t="s">
        <v>951</v>
      </c>
      <c r="TK676" s="111">
        <f t="shared" ref="TK676:TY676" si="1137">SUM(TK677:TK691)</f>
        <v>0</v>
      </c>
      <c r="TL676" s="111">
        <f t="shared" si="1137"/>
        <v>0</v>
      </c>
      <c r="TM676" s="111">
        <f t="shared" si="1137"/>
        <v>0</v>
      </c>
      <c r="TN676" s="111">
        <f t="shared" si="1137"/>
        <v>478768.12</v>
      </c>
      <c r="TO676" s="111">
        <f t="shared" si="1137"/>
        <v>478621.75</v>
      </c>
      <c r="TP676" s="111">
        <f t="shared" si="1137"/>
        <v>485393.24</v>
      </c>
      <c r="TQ676" s="111">
        <f t="shared" si="1137"/>
        <v>284</v>
      </c>
      <c r="TR676" s="111">
        <f t="shared" si="1137"/>
        <v>284</v>
      </c>
      <c r="TS676" s="111">
        <f t="shared" si="1137"/>
        <v>284</v>
      </c>
      <c r="TT676" s="111">
        <f t="shared" si="1137"/>
        <v>0</v>
      </c>
      <c r="TU676" s="111">
        <f t="shared" si="1137"/>
        <v>0</v>
      </c>
      <c r="TV676" s="111">
        <f t="shared" si="1137"/>
        <v>0</v>
      </c>
      <c r="TW676" s="111">
        <f t="shared" si="1137"/>
        <v>2264364.62</v>
      </c>
      <c r="TX676" s="111">
        <f t="shared" si="1137"/>
        <v>2264364.62</v>
      </c>
      <c r="TY676" s="111">
        <f t="shared" si="1137"/>
        <v>2264364.62</v>
      </c>
      <c r="TZ676" s="248" t="s">
        <v>951</v>
      </c>
      <c r="UA676" s="248" t="s">
        <v>951</v>
      </c>
      <c r="UB676" s="248" t="s">
        <v>951</v>
      </c>
      <c r="UC676" s="248" t="s">
        <v>951</v>
      </c>
      <c r="UD676" s="248" t="s">
        <v>951</v>
      </c>
      <c r="UE676" s="248" t="s">
        <v>951</v>
      </c>
      <c r="UF676" s="111">
        <f t="shared" ref="UF676:UT676" si="1138">SUM(UF677:UF691)</f>
        <v>0</v>
      </c>
      <c r="UG676" s="111">
        <f t="shared" si="1138"/>
        <v>0</v>
      </c>
      <c r="UH676" s="111">
        <f t="shared" si="1138"/>
        <v>0</v>
      </c>
      <c r="UI676" s="111">
        <f t="shared" si="1138"/>
        <v>1312030.6100000001</v>
      </c>
      <c r="UJ676" s="111">
        <f t="shared" si="1138"/>
        <v>1283203.1000000001</v>
      </c>
      <c r="UK676" s="111">
        <f t="shared" si="1138"/>
        <v>1297431.81</v>
      </c>
      <c r="UL676" s="111">
        <f t="shared" si="1138"/>
        <v>291</v>
      </c>
      <c r="UM676" s="111">
        <f t="shared" si="1138"/>
        <v>291</v>
      </c>
      <c r="UN676" s="111">
        <f t="shared" si="1138"/>
        <v>291</v>
      </c>
      <c r="UO676" s="111">
        <f t="shared" si="1138"/>
        <v>0</v>
      </c>
      <c r="UP676" s="111">
        <f t="shared" si="1138"/>
        <v>0</v>
      </c>
      <c r="UQ676" s="111">
        <f t="shared" si="1138"/>
        <v>0</v>
      </c>
      <c r="UR676" s="111">
        <f t="shared" si="1138"/>
        <v>2976910.1</v>
      </c>
      <c r="US676" s="111">
        <f t="shared" si="1138"/>
        <v>2976910.1</v>
      </c>
      <c r="UT676" s="111">
        <f t="shared" si="1138"/>
        <v>2976910.1</v>
      </c>
      <c r="UU676" s="248" t="s">
        <v>951</v>
      </c>
      <c r="UV676" s="248" t="s">
        <v>951</v>
      </c>
      <c r="UW676" s="248" t="s">
        <v>951</v>
      </c>
      <c r="UX676" s="248" t="s">
        <v>951</v>
      </c>
      <c r="UY676" s="248" t="s">
        <v>951</v>
      </c>
      <c r="UZ676" s="248" t="s">
        <v>951</v>
      </c>
      <c r="VA676" s="111">
        <f t="shared" ref="VA676:VO676" si="1139">SUM(VA677:VA691)</f>
        <v>0</v>
      </c>
      <c r="VB676" s="111">
        <f t="shared" si="1139"/>
        <v>0</v>
      </c>
      <c r="VC676" s="111">
        <f t="shared" si="1139"/>
        <v>0</v>
      </c>
      <c r="VD676" s="111">
        <f t="shared" si="1139"/>
        <v>1479013.66</v>
      </c>
      <c r="VE676" s="111">
        <f t="shared" si="1139"/>
        <v>1478422.76</v>
      </c>
      <c r="VF676" s="111">
        <f t="shared" si="1139"/>
        <v>1497738.65</v>
      </c>
      <c r="VG676" s="111">
        <f t="shared" si="1139"/>
        <v>0</v>
      </c>
      <c r="VH676" s="111">
        <f t="shared" si="1139"/>
        <v>0</v>
      </c>
      <c r="VI676" s="111">
        <f t="shared" si="1139"/>
        <v>0</v>
      </c>
      <c r="VJ676" s="111">
        <f t="shared" si="1139"/>
        <v>0</v>
      </c>
      <c r="VK676" s="111">
        <f t="shared" si="1139"/>
        <v>0</v>
      </c>
      <c r="VL676" s="111">
        <f t="shared" si="1139"/>
        <v>0</v>
      </c>
      <c r="VM676" s="111">
        <f t="shared" si="1139"/>
        <v>0</v>
      </c>
      <c r="VN676" s="111">
        <f t="shared" si="1139"/>
        <v>0</v>
      </c>
      <c r="VO676" s="111">
        <f t="shared" si="1139"/>
        <v>0</v>
      </c>
      <c r="VP676" s="248" t="s">
        <v>951</v>
      </c>
      <c r="VQ676" s="248" t="s">
        <v>951</v>
      </c>
      <c r="VR676" s="248" t="s">
        <v>951</v>
      </c>
      <c r="VS676" s="248" t="s">
        <v>951</v>
      </c>
      <c r="VT676" s="248" t="s">
        <v>951</v>
      </c>
      <c r="VU676" s="248" t="s">
        <v>951</v>
      </c>
      <c r="VV676" s="111">
        <f t="shared" ref="VV676:WJ676" si="1140">SUM(VV677:VV691)</f>
        <v>0</v>
      </c>
      <c r="VW676" s="111">
        <f t="shared" si="1140"/>
        <v>0</v>
      </c>
      <c r="VX676" s="111">
        <f t="shared" si="1140"/>
        <v>0</v>
      </c>
      <c r="VY676" s="111">
        <f t="shared" si="1140"/>
        <v>0</v>
      </c>
      <c r="VZ676" s="111">
        <f t="shared" si="1140"/>
        <v>0</v>
      </c>
      <c r="WA676" s="111">
        <f t="shared" si="1140"/>
        <v>0</v>
      </c>
      <c r="WB676" s="111">
        <f t="shared" si="1140"/>
        <v>179</v>
      </c>
      <c r="WC676" s="111">
        <f t="shared" si="1140"/>
        <v>179</v>
      </c>
      <c r="WD676" s="111">
        <f t="shared" si="1140"/>
        <v>179</v>
      </c>
      <c r="WE676" s="111">
        <f t="shared" si="1140"/>
        <v>0</v>
      </c>
      <c r="WF676" s="111">
        <f t="shared" si="1140"/>
        <v>0</v>
      </c>
      <c r="WG676" s="111">
        <f t="shared" si="1140"/>
        <v>0</v>
      </c>
      <c r="WH676" s="111">
        <f t="shared" si="1140"/>
        <v>1439791.78</v>
      </c>
      <c r="WI676" s="111">
        <f t="shared" si="1140"/>
        <v>1439791.78</v>
      </c>
      <c r="WJ676" s="111">
        <f t="shared" si="1140"/>
        <v>1439791.78</v>
      </c>
      <c r="WK676" s="248" t="s">
        <v>951</v>
      </c>
      <c r="WL676" s="248" t="s">
        <v>951</v>
      </c>
      <c r="WM676" s="248" t="s">
        <v>951</v>
      </c>
      <c r="WN676" s="248" t="s">
        <v>951</v>
      </c>
      <c r="WO676" s="248" t="s">
        <v>951</v>
      </c>
      <c r="WP676" s="248" t="s">
        <v>951</v>
      </c>
      <c r="WQ676" s="111">
        <f t="shared" ref="WQ676:XE676" si="1141">SUM(WQ677:WQ691)</f>
        <v>0</v>
      </c>
      <c r="WR676" s="111">
        <f t="shared" si="1141"/>
        <v>0</v>
      </c>
      <c r="WS676" s="111">
        <f t="shared" si="1141"/>
        <v>0</v>
      </c>
      <c r="WT676" s="111">
        <f t="shared" si="1141"/>
        <v>592264.11</v>
      </c>
      <c r="WU676" s="111">
        <f t="shared" si="1141"/>
        <v>571964.36</v>
      </c>
      <c r="WV676" s="111">
        <f t="shared" si="1141"/>
        <v>582986.97</v>
      </c>
      <c r="WW676" s="111">
        <f t="shared" si="1141"/>
        <v>353</v>
      </c>
      <c r="WX676" s="111">
        <f t="shared" si="1141"/>
        <v>353</v>
      </c>
      <c r="WY676" s="111">
        <f t="shared" si="1141"/>
        <v>353</v>
      </c>
      <c r="WZ676" s="111">
        <f t="shared" si="1141"/>
        <v>0</v>
      </c>
      <c r="XA676" s="111">
        <f t="shared" si="1141"/>
        <v>0</v>
      </c>
      <c r="XB676" s="111">
        <f t="shared" si="1141"/>
        <v>0</v>
      </c>
      <c r="XC676" s="111">
        <f t="shared" si="1141"/>
        <v>2960629.2</v>
      </c>
      <c r="XD676" s="111">
        <f t="shared" si="1141"/>
        <v>2960629.2</v>
      </c>
      <c r="XE676" s="111">
        <f t="shared" si="1141"/>
        <v>2960629.2</v>
      </c>
      <c r="XF676" s="248" t="s">
        <v>951</v>
      </c>
      <c r="XG676" s="248" t="s">
        <v>951</v>
      </c>
      <c r="XH676" s="248" t="s">
        <v>951</v>
      </c>
      <c r="XI676" s="248" t="s">
        <v>951</v>
      </c>
      <c r="XJ676" s="248" t="s">
        <v>951</v>
      </c>
      <c r="XK676" s="248" t="s">
        <v>951</v>
      </c>
      <c r="XL676" s="111">
        <f t="shared" ref="XL676:XZ676" si="1142">SUM(XL677:XL691)</f>
        <v>0</v>
      </c>
      <c r="XM676" s="111">
        <f t="shared" si="1142"/>
        <v>0</v>
      </c>
      <c r="XN676" s="111">
        <f t="shared" si="1142"/>
        <v>0</v>
      </c>
      <c r="XO676" s="111">
        <f t="shared" si="1142"/>
        <v>1241744.5900000001</v>
      </c>
      <c r="XP676" s="111">
        <f t="shared" si="1142"/>
        <v>1210563.6200000001</v>
      </c>
      <c r="XQ676" s="111">
        <f t="shared" si="1142"/>
        <v>1229060.8</v>
      </c>
      <c r="XR676" s="111">
        <f t="shared" si="1142"/>
        <v>298</v>
      </c>
      <c r="XS676" s="111">
        <f t="shared" si="1142"/>
        <v>298</v>
      </c>
      <c r="XT676" s="111">
        <f t="shared" si="1142"/>
        <v>298</v>
      </c>
      <c r="XU676" s="111">
        <f t="shared" si="1142"/>
        <v>0</v>
      </c>
      <c r="XV676" s="111">
        <f t="shared" si="1142"/>
        <v>0</v>
      </c>
      <c r="XW676" s="111">
        <f t="shared" si="1142"/>
        <v>0</v>
      </c>
      <c r="XX676" s="111">
        <f t="shared" si="1142"/>
        <v>2493412.7400000002</v>
      </c>
      <c r="XY676" s="111">
        <f t="shared" si="1142"/>
        <v>2493412.7400000002</v>
      </c>
      <c r="XZ676" s="111">
        <f t="shared" si="1142"/>
        <v>2493412.7400000002</v>
      </c>
      <c r="YA676" s="248" t="s">
        <v>951</v>
      </c>
      <c r="YB676" s="248" t="s">
        <v>951</v>
      </c>
      <c r="YC676" s="248" t="s">
        <v>951</v>
      </c>
      <c r="YD676" s="248" t="s">
        <v>951</v>
      </c>
      <c r="YE676" s="248" t="s">
        <v>951</v>
      </c>
      <c r="YF676" s="248" t="s">
        <v>951</v>
      </c>
      <c r="YG676" s="111">
        <f t="shared" ref="YG676:YU676" si="1143">SUM(YG677:YG691)</f>
        <v>0</v>
      </c>
      <c r="YH676" s="111">
        <f t="shared" si="1143"/>
        <v>0</v>
      </c>
      <c r="YI676" s="111">
        <f t="shared" si="1143"/>
        <v>0</v>
      </c>
      <c r="YJ676" s="111">
        <f t="shared" si="1143"/>
        <v>995279.48</v>
      </c>
      <c r="YK676" s="111">
        <f t="shared" si="1143"/>
        <v>970748.48</v>
      </c>
      <c r="YL676" s="111">
        <f t="shared" si="1143"/>
        <v>983634.15</v>
      </c>
      <c r="YM676" s="111">
        <f t="shared" si="1143"/>
        <v>242</v>
      </c>
      <c r="YN676" s="111">
        <f t="shared" si="1143"/>
        <v>242</v>
      </c>
      <c r="YO676" s="111">
        <f t="shared" si="1143"/>
        <v>242</v>
      </c>
      <c r="YP676" s="111">
        <f t="shared" si="1143"/>
        <v>0</v>
      </c>
      <c r="YQ676" s="111">
        <f t="shared" si="1143"/>
        <v>0</v>
      </c>
      <c r="YR676" s="111">
        <f t="shared" si="1143"/>
        <v>0</v>
      </c>
      <c r="YS676" s="111">
        <f t="shared" si="1143"/>
        <v>1981230.44</v>
      </c>
      <c r="YT676" s="111">
        <f t="shared" si="1143"/>
        <v>1981230.44</v>
      </c>
      <c r="YU676" s="111">
        <f t="shared" si="1143"/>
        <v>1981230.44</v>
      </c>
      <c r="YV676" s="248" t="s">
        <v>951</v>
      </c>
      <c r="YW676" s="248" t="s">
        <v>951</v>
      </c>
      <c r="YX676" s="248" t="s">
        <v>951</v>
      </c>
      <c r="YY676" s="248" t="s">
        <v>951</v>
      </c>
      <c r="YZ676" s="248" t="s">
        <v>951</v>
      </c>
      <c r="ZA676" s="248" t="s">
        <v>951</v>
      </c>
      <c r="ZB676" s="111">
        <f t="shared" ref="ZB676:ZP676" si="1144">SUM(ZB677:ZB691)</f>
        <v>0</v>
      </c>
      <c r="ZC676" s="111">
        <f t="shared" si="1144"/>
        <v>0</v>
      </c>
      <c r="ZD676" s="111">
        <f t="shared" si="1144"/>
        <v>0</v>
      </c>
      <c r="ZE676" s="111">
        <f t="shared" si="1144"/>
        <v>860716.07</v>
      </c>
      <c r="ZF676" s="111">
        <f t="shared" si="1144"/>
        <v>829735.58</v>
      </c>
      <c r="ZG676" s="111">
        <f t="shared" si="1144"/>
        <v>841573.69</v>
      </c>
      <c r="ZH676" s="111">
        <f t="shared" si="1144"/>
        <v>141</v>
      </c>
      <c r="ZI676" s="111">
        <f t="shared" si="1144"/>
        <v>141</v>
      </c>
      <c r="ZJ676" s="111">
        <f t="shared" si="1144"/>
        <v>141</v>
      </c>
      <c r="ZK676" s="111">
        <f t="shared" si="1144"/>
        <v>0</v>
      </c>
      <c r="ZL676" s="111">
        <f t="shared" si="1144"/>
        <v>0</v>
      </c>
      <c r="ZM676" s="111">
        <f t="shared" si="1144"/>
        <v>0</v>
      </c>
      <c r="ZN676" s="111">
        <f t="shared" si="1144"/>
        <v>1232931.2</v>
      </c>
      <c r="ZO676" s="111">
        <f t="shared" si="1144"/>
        <v>1232931.2</v>
      </c>
      <c r="ZP676" s="111">
        <f t="shared" si="1144"/>
        <v>1232931.2</v>
      </c>
      <c r="ZQ676" s="248" t="s">
        <v>951</v>
      </c>
      <c r="ZR676" s="248" t="s">
        <v>951</v>
      </c>
      <c r="ZS676" s="248" t="s">
        <v>951</v>
      </c>
      <c r="ZT676" s="248" t="s">
        <v>951</v>
      </c>
      <c r="ZU676" s="248" t="s">
        <v>951</v>
      </c>
      <c r="ZV676" s="248" t="s">
        <v>951</v>
      </c>
      <c r="ZW676" s="111">
        <f t="shared" ref="ZW676:AAK676" si="1145">SUM(ZW677:ZW691)</f>
        <v>0</v>
      </c>
      <c r="ZX676" s="111">
        <f t="shared" si="1145"/>
        <v>0</v>
      </c>
      <c r="ZY676" s="111">
        <f t="shared" si="1145"/>
        <v>0</v>
      </c>
      <c r="ZZ676" s="111">
        <f t="shared" si="1145"/>
        <v>661280.06000000006</v>
      </c>
      <c r="AAA676" s="111">
        <f t="shared" si="1145"/>
        <v>656533.11</v>
      </c>
      <c r="AAB676" s="111">
        <f t="shared" si="1145"/>
        <v>663469.01</v>
      </c>
      <c r="AAC676" s="111">
        <f t="shared" si="1145"/>
        <v>137</v>
      </c>
      <c r="AAD676" s="111">
        <f t="shared" si="1145"/>
        <v>137</v>
      </c>
      <c r="AAE676" s="111">
        <f t="shared" si="1145"/>
        <v>137</v>
      </c>
      <c r="AAF676" s="111">
        <f t="shared" si="1145"/>
        <v>0</v>
      </c>
      <c r="AAG676" s="111">
        <f t="shared" si="1145"/>
        <v>0</v>
      </c>
      <c r="AAH676" s="111">
        <f t="shared" si="1145"/>
        <v>0</v>
      </c>
      <c r="AAI676" s="111">
        <f t="shared" si="1145"/>
        <v>1082758.51</v>
      </c>
      <c r="AAJ676" s="111">
        <f t="shared" si="1145"/>
        <v>1082758.51</v>
      </c>
      <c r="AAK676" s="111">
        <f t="shared" si="1145"/>
        <v>1082758.51</v>
      </c>
      <c r="AAL676" s="248" t="s">
        <v>951</v>
      </c>
      <c r="AAM676" s="248" t="s">
        <v>951</v>
      </c>
      <c r="AAN676" s="248" t="s">
        <v>951</v>
      </c>
      <c r="AAO676" s="248" t="s">
        <v>951</v>
      </c>
      <c r="AAP676" s="248" t="s">
        <v>951</v>
      </c>
      <c r="AAQ676" s="248" t="s">
        <v>951</v>
      </c>
      <c r="AAR676" s="111">
        <f t="shared" ref="AAR676:ABF676" si="1146">SUM(AAR677:AAR691)</f>
        <v>0</v>
      </c>
      <c r="AAS676" s="111">
        <f t="shared" si="1146"/>
        <v>0</v>
      </c>
      <c r="AAT676" s="111">
        <f t="shared" si="1146"/>
        <v>0</v>
      </c>
      <c r="AAU676" s="111">
        <f t="shared" si="1146"/>
        <v>546857.23</v>
      </c>
      <c r="AAV676" s="111">
        <f t="shared" si="1146"/>
        <v>527901.43000000005</v>
      </c>
      <c r="AAW676" s="111">
        <f t="shared" si="1146"/>
        <v>535959.44999999995</v>
      </c>
      <c r="AAX676" s="111">
        <f t="shared" si="1146"/>
        <v>305</v>
      </c>
      <c r="AAY676" s="111">
        <f t="shared" si="1146"/>
        <v>305</v>
      </c>
      <c r="AAZ676" s="111">
        <f t="shared" si="1146"/>
        <v>305</v>
      </c>
      <c r="ABA676" s="111">
        <f t="shared" si="1146"/>
        <v>0</v>
      </c>
      <c r="ABB676" s="111">
        <f t="shared" si="1146"/>
        <v>0</v>
      </c>
      <c r="ABC676" s="111">
        <f t="shared" si="1146"/>
        <v>0</v>
      </c>
      <c r="ABD676" s="111">
        <f t="shared" si="1146"/>
        <v>2754537.7</v>
      </c>
      <c r="ABE676" s="111">
        <f t="shared" si="1146"/>
        <v>2754537.7</v>
      </c>
      <c r="ABF676" s="111">
        <f t="shared" si="1146"/>
        <v>2754537.7</v>
      </c>
      <c r="ABG676" s="248" t="s">
        <v>951</v>
      </c>
      <c r="ABH676" s="248" t="s">
        <v>951</v>
      </c>
      <c r="ABI676" s="248" t="s">
        <v>951</v>
      </c>
      <c r="ABJ676" s="248" t="s">
        <v>951</v>
      </c>
      <c r="ABK676" s="248" t="s">
        <v>951</v>
      </c>
      <c r="ABL676" s="248" t="s">
        <v>951</v>
      </c>
      <c r="ABM676" s="111">
        <f t="shared" ref="ABM676:ACA676" si="1147">SUM(ABM677:ABM691)</f>
        <v>0</v>
      </c>
      <c r="ABN676" s="111">
        <f t="shared" si="1147"/>
        <v>0</v>
      </c>
      <c r="ABO676" s="111">
        <f t="shared" si="1147"/>
        <v>0</v>
      </c>
      <c r="ABP676" s="111">
        <f t="shared" si="1147"/>
        <v>943629.3</v>
      </c>
      <c r="ABQ676" s="111">
        <f t="shared" si="1147"/>
        <v>914053.31</v>
      </c>
      <c r="ABR676" s="111">
        <f t="shared" si="1147"/>
        <v>925930.67</v>
      </c>
      <c r="ABS676" s="111">
        <f t="shared" si="1147"/>
        <v>112</v>
      </c>
      <c r="ABT676" s="111">
        <f t="shared" si="1147"/>
        <v>112</v>
      </c>
      <c r="ABU676" s="111">
        <f t="shared" si="1147"/>
        <v>112</v>
      </c>
      <c r="ABV676" s="111">
        <f t="shared" si="1147"/>
        <v>0</v>
      </c>
      <c r="ABW676" s="111">
        <f t="shared" si="1147"/>
        <v>0</v>
      </c>
      <c r="ABX676" s="111">
        <f t="shared" si="1147"/>
        <v>0</v>
      </c>
      <c r="ABY676" s="111">
        <f t="shared" si="1147"/>
        <v>1286729.6499999999</v>
      </c>
      <c r="ABZ676" s="111">
        <f t="shared" si="1147"/>
        <v>1286729.6499999999</v>
      </c>
      <c r="ACA676" s="111">
        <f t="shared" si="1147"/>
        <v>1286729.6499999999</v>
      </c>
      <c r="ACB676" s="248" t="s">
        <v>951</v>
      </c>
      <c r="ACC676" s="248" t="s">
        <v>951</v>
      </c>
      <c r="ACD676" s="248" t="s">
        <v>951</v>
      </c>
      <c r="ACE676" s="248" t="s">
        <v>951</v>
      </c>
      <c r="ACF676" s="248" t="s">
        <v>951</v>
      </c>
      <c r="ACG676" s="248" t="s">
        <v>951</v>
      </c>
      <c r="ACH676" s="111">
        <f t="shared" ref="ACH676:ACV676" si="1148">SUM(ACH677:ACH691)</f>
        <v>0</v>
      </c>
      <c r="ACI676" s="111">
        <f t="shared" si="1148"/>
        <v>0</v>
      </c>
      <c r="ACJ676" s="111">
        <f t="shared" si="1148"/>
        <v>0</v>
      </c>
      <c r="ACK676" s="111">
        <f t="shared" si="1148"/>
        <v>493582.07</v>
      </c>
      <c r="ACL676" s="111">
        <f t="shared" si="1148"/>
        <v>483631.17</v>
      </c>
      <c r="ACM676" s="111">
        <f t="shared" si="1148"/>
        <v>489649.2</v>
      </c>
      <c r="ACN676" s="111">
        <f t="shared" si="1148"/>
        <v>164</v>
      </c>
      <c r="ACO676" s="111">
        <f t="shared" si="1148"/>
        <v>164</v>
      </c>
      <c r="ACP676" s="111">
        <f t="shared" si="1148"/>
        <v>164</v>
      </c>
      <c r="ACQ676" s="111">
        <f t="shared" si="1148"/>
        <v>0</v>
      </c>
      <c r="ACR676" s="111">
        <f t="shared" si="1148"/>
        <v>0</v>
      </c>
      <c r="ACS676" s="111">
        <f t="shared" si="1148"/>
        <v>0</v>
      </c>
      <c r="ACT676" s="111">
        <f t="shared" si="1148"/>
        <v>1286182.06</v>
      </c>
      <c r="ACU676" s="111">
        <f t="shared" si="1148"/>
        <v>1286182.06</v>
      </c>
      <c r="ACV676" s="111">
        <f t="shared" si="1148"/>
        <v>1286182.06</v>
      </c>
      <c r="ACW676" s="248" t="s">
        <v>951</v>
      </c>
      <c r="ACX676" s="248" t="s">
        <v>951</v>
      </c>
      <c r="ACY676" s="248" t="s">
        <v>951</v>
      </c>
      <c r="ACZ676" s="248" t="s">
        <v>951</v>
      </c>
      <c r="ADA676" s="248" t="s">
        <v>951</v>
      </c>
      <c r="ADB676" s="248" t="s">
        <v>951</v>
      </c>
      <c r="ADC676" s="111">
        <f t="shared" ref="ADC676:ADQ676" si="1149">SUM(ADC677:ADC691)</f>
        <v>0</v>
      </c>
      <c r="ADD676" s="111">
        <f t="shared" si="1149"/>
        <v>0</v>
      </c>
      <c r="ADE676" s="111">
        <f t="shared" si="1149"/>
        <v>0</v>
      </c>
      <c r="ADF676" s="111">
        <f t="shared" si="1149"/>
        <v>568874.52</v>
      </c>
      <c r="ADG676" s="111">
        <f t="shared" si="1149"/>
        <v>554082.86</v>
      </c>
      <c r="ADH676" s="111">
        <f t="shared" si="1149"/>
        <v>563041.09</v>
      </c>
      <c r="ADI676" s="111">
        <f t="shared" si="1149"/>
        <v>504</v>
      </c>
      <c r="ADJ676" s="111">
        <f t="shared" si="1149"/>
        <v>504</v>
      </c>
      <c r="ADK676" s="111">
        <f t="shared" si="1149"/>
        <v>504</v>
      </c>
      <c r="ADL676" s="111">
        <f t="shared" si="1149"/>
        <v>0</v>
      </c>
      <c r="ADM676" s="111">
        <f t="shared" si="1149"/>
        <v>0</v>
      </c>
      <c r="ADN676" s="111">
        <f t="shared" si="1149"/>
        <v>0</v>
      </c>
      <c r="ADO676" s="111">
        <f t="shared" si="1149"/>
        <v>4224657.3</v>
      </c>
      <c r="ADP676" s="111">
        <f t="shared" si="1149"/>
        <v>4224657.3</v>
      </c>
      <c r="ADQ676" s="111">
        <f t="shared" si="1149"/>
        <v>4224657.3</v>
      </c>
      <c r="ADR676" s="248" t="s">
        <v>951</v>
      </c>
      <c r="ADS676" s="248" t="s">
        <v>951</v>
      </c>
      <c r="ADT676" s="248" t="s">
        <v>951</v>
      </c>
      <c r="ADU676" s="248" t="s">
        <v>951</v>
      </c>
      <c r="ADV676" s="248" t="s">
        <v>951</v>
      </c>
      <c r="ADW676" s="248" t="s">
        <v>951</v>
      </c>
      <c r="ADX676" s="111">
        <f t="shared" ref="ADX676:AEL676" si="1150">SUM(ADX677:ADX691)</f>
        <v>0</v>
      </c>
      <c r="ADY676" s="111">
        <f t="shared" si="1150"/>
        <v>0</v>
      </c>
      <c r="ADZ676" s="111">
        <f t="shared" si="1150"/>
        <v>0</v>
      </c>
      <c r="AEA676" s="111">
        <f t="shared" si="1150"/>
        <v>1709437.7</v>
      </c>
      <c r="AEB676" s="111">
        <f t="shared" si="1150"/>
        <v>1695419.55</v>
      </c>
      <c r="AEC676" s="111">
        <f t="shared" si="1150"/>
        <v>1719557.18</v>
      </c>
      <c r="AED676" s="111">
        <f t="shared" si="1150"/>
        <v>175</v>
      </c>
      <c r="AEE676" s="111">
        <f t="shared" si="1150"/>
        <v>175</v>
      </c>
      <c r="AEF676" s="111">
        <f t="shared" si="1150"/>
        <v>175</v>
      </c>
      <c r="AEG676" s="111">
        <f t="shared" si="1150"/>
        <v>0</v>
      </c>
      <c r="AEH676" s="111">
        <f t="shared" si="1150"/>
        <v>0</v>
      </c>
      <c r="AEI676" s="111">
        <f t="shared" si="1150"/>
        <v>0</v>
      </c>
      <c r="AEJ676" s="111">
        <f t="shared" si="1150"/>
        <v>1842289.75</v>
      </c>
      <c r="AEK676" s="111">
        <f t="shared" si="1150"/>
        <v>1842289.75</v>
      </c>
      <c r="AEL676" s="111">
        <f t="shared" si="1150"/>
        <v>1842289.75</v>
      </c>
      <c r="AEM676" s="248" t="s">
        <v>951</v>
      </c>
      <c r="AEN676" s="248" t="s">
        <v>951</v>
      </c>
      <c r="AEO676" s="248" t="s">
        <v>951</v>
      </c>
      <c r="AEP676" s="248" t="s">
        <v>951</v>
      </c>
      <c r="AEQ676" s="248" t="s">
        <v>951</v>
      </c>
      <c r="AER676" s="248" t="s">
        <v>951</v>
      </c>
      <c r="AES676" s="111">
        <f t="shared" ref="AES676:AFG676" si="1151">SUM(AES677:AES691)</f>
        <v>0</v>
      </c>
      <c r="AET676" s="111">
        <f t="shared" si="1151"/>
        <v>0</v>
      </c>
      <c r="AEU676" s="111">
        <f t="shared" si="1151"/>
        <v>0</v>
      </c>
      <c r="AEV676" s="111">
        <f t="shared" si="1151"/>
        <v>762072.26</v>
      </c>
      <c r="AEW676" s="111">
        <f t="shared" si="1151"/>
        <v>728833.19</v>
      </c>
      <c r="AEX676" s="111">
        <f t="shared" si="1151"/>
        <v>738423.14</v>
      </c>
      <c r="AEY676" s="111">
        <f t="shared" si="1151"/>
        <v>141</v>
      </c>
      <c r="AEZ676" s="111">
        <f t="shared" si="1151"/>
        <v>141</v>
      </c>
      <c r="AFA676" s="111">
        <f t="shared" si="1151"/>
        <v>141</v>
      </c>
      <c r="AFB676" s="111">
        <f t="shared" si="1151"/>
        <v>0</v>
      </c>
      <c r="AFC676" s="111">
        <f t="shared" si="1151"/>
        <v>0</v>
      </c>
      <c r="AFD676" s="111">
        <f t="shared" si="1151"/>
        <v>0</v>
      </c>
      <c r="AFE676" s="111">
        <f t="shared" si="1151"/>
        <v>1137482.49</v>
      </c>
      <c r="AFF676" s="111">
        <f t="shared" si="1151"/>
        <v>1137482.49</v>
      </c>
      <c r="AFG676" s="111">
        <f t="shared" si="1151"/>
        <v>1137482.49</v>
      </c>
      <c r="AFH676" s="248" t="s">
        <v>951</v>
      </c>
      <c r="AFI676" s="248" t="s">
        <v>951</v>
      </c>
      <c r="AFJ676" s="248" t="s">
        <v>951</v>
      </c>
      <c r="AFK676" s="248" t="s">
        <v>951</v>
      </c>
      <c r="AFL676" s="248" t="s">
        <v>951</v>
      </c>
      <c r="AFM676" s="248" t="s">
        <v>951</v>
      </c>
      <c r="AFN676" s="111">
        <f t="shared" ref="AFN676:AGB676" si="1152">SUM(AFN677:AFN691)</f>
        <v>0</v>
      </c>
      <c r="AFO676" s="111">
        <f t="shared" si="1152"/>
        <v>0</v>
      </c>
      <c r="AFP676" s="111">
        <f t="shared" si="1152"/>
        <v>0</v>
      </c>
      <c r="AFQ676" s="111">
        <f t="shared" si="1152"/>
        <v>545986.85</v>
      </c>
      <c r="AFR676" s="111">
        <f t="shared" si="1152"/>
        <v>523877.95</v>
      </c>
      <c r="AFS676" s="111">
        <f t="shared" si="1152"/>
        <v>531820.31000000006</v>
      </c>
      <c r="AFT676" s="111">
        <f t="shared" si="1152"/>
        <v>234</v>
      </c>
      <c r="AFU676" s="111">
        <f t="shared" si="1152"/>
        <v>234</v>
      </c>
      <c r="AFV676" s="111">
        <f t="shared" si="1152"/>
        <v>234</v>
      </c>
      <c r="AFW676" s="111">
        <f t="shared" si="1152"/>
        <v>0</v>
      </c>
      <c r="AFX676" s="111">
        <f t="shared" si="1152"/>
        <v>0</v>
      </c>
      <c r="AFY676" s="111">
        <f t="shared" si="1152"/>
        <v>0</v>
      </c>
      <c r="AFZ676" s="111">
        <f t="shared" si="1152"/>
        <v>1915078.16</v>
      </c>
      <c r="AGA676" s="111">
        <f t="shared" si="1152"/>
        <v>1915078.16</v>
      </c>
      <c r="AGB676" s="111">
        <f t="shared" si="1152"/>
        <v>1915078.16</v>
      </c>
      <c r="AGC676" s="248" t="s">
        <v>951</v>
      </c>
      <c r="AGD676" s="248" t="s">
        <v>951</v>
      </c>
      <c r="AGE676" s="248" t="s">
        <v>951</v>
      </c>
      <c r="AGF676" s="248" t="s">
        <v>951</v>
      </c>
      <c r="AGG676" s="248" t="s">
        <v>951</v>
      </c>
      <c r="AGH676" s="248" t="s">
        <v>951</v>
      </c>
      <c r="AGI676" s="111">
        <f t="shared" ref="AGI676:AGW676" si="1153">SUM(AGI677:AGI691)</f>
        <v>0</v>
      </c>
      <c r="AGJ676" s="111">
        <f t="shared" si="1153"/>
        <v>0</v>
      </c>
      <c r="AGK676" s="111">
        <f t="shared" si="1153"/>
        <v>0</v>
      </c>
      <c r="AGL676" s="111">
        <f t="shared" si="1153"/>
        <v>914695.98</v>
      </c>
      <c r="AGM676" s="111">
        <f t="shared" si="1153"/>
        <v>889403.94</v>
      </c>
      <c r="AGN676" s="111">
        <f t="shared" si="1153"/>
        <v>904452.76</v>
      </c>
      <c r="AGO676" s="111">
        <f t="shared" si="1153"/>
        <v>66</v>
      </c>
      <c r="AGP676" s="111">
        <f t="shared" si="1153"/>
        <v>66</v>
      </c>
      <c r="AGQ676" s="111">
        <f t="shared" si="1153"/>
        <v>66</v>
      </c>
      <c r="AGR676" s="111">
        <f t="shared" si="1153"/>
        <v>0</v>
      </c>
      <c r="AGS676" s="111">
        <f t="shared" si="1153"/>
        <v>0</v>
      </c>
      <c r="AGT676" s="111">
        <f t="shared" si="1153"/>
        <v>0</v>
      </c>
      <c r="AGU676" s="111">
        <f t="shared" si="1153"/>
        <v>503476.02</v>
      </c>
      <c r="AGV676" s="111">
        <f t="shared" si="1153"/>
        <v>503476.02</v>
      </c>
      <c r="AGW676" s="111">
        <f t="shared" si="1153"/>
        <v>503476.02</v>
      </c>
      <c r="AGX676" s="248" t="s">
        <v>951</v>
      </c>
      <c r="AGY676" s="248" t="s">
        <v>951</v>
      </c>
      <c r="AGZ676" s="248" t="s">
        <v>951</v>
      </c>
      <c r="AHA676" s="248" t="s">
        <v>951</v>
      </c>
      <c r="AHB676" s="248" t="s">
        <v>951</v>
      </c>
      <c r="AHC676" s="248" t="s">
        <v>951</v>
      </c>
      <c r="AHD676" s="111">
        <f t="shared" ref="AHD676:AHR676" si="1154">SUM(AHD677:AHD691)</f>
        <v>0</v>
      </c>
      <c r="AHE676" s="111">
        <f t="shared" si="1154"/>
        <v>0</v>
      </c>
      <c r="AHF676" s="111">
        <f t="shared" si="1154"/>
        <v>0</v>
      </c>
      <c r="AHG676" s="111">
        <f t="shared" si="1154"/>
        <v>385470.69</v>
      </c>
      <c r="AHH676" s="111">
        <f t="shared" si="1154"/>
        <v>371980.02</v>
      </c>
      <c r="AHI676" s="111">
        <f t="shared" si="1154"/>
        <v>377869.53</v>
      </c>
      <c r="AHJ676" s="111">
        <f t="shared" si="1154"/>
        <v>156</v>
      </c>
      <c r="AHK676" s="111">
        <f t="shared" si="1154"/>
        <v>156</v>
      </c>
      <c r="AHL676" s="111">
        <f t="shared" si="1154"/>
        <v>156</v>
      </c>
      <c r="AHM676" s="111">
        <f t="shared" si="1154"/>
        <v>0</v>
      </c>
      <c r="AHN676" s="111">
        <f t="shared" si="1154"/>
        <v>0</v>
      </c>
      <c r="AHO676" s="111">
        <f t="shared" si="1154"/>
        <v>0</v>
      </c>
      <c r="AHP676" s="111">
        <f t="shared" si="1154"/>
        <v>1321276.98</v>
      </c>
      <c r="AHQ676" s="111">
        <f t="shared" si="1154"/>
        <v>1321276.98</v>
      </c>
      <c r="AHR676" s="111">
        <f t="shared" si="1154"/>
        <v>1321276.98</v>
      </c>
      <c r="AHS676" s="248" t="s">
        <v>951</v>
      </c>
      <c r="AHT676" s="248" t="s">
        <v>951</v>
      </c>
      <c r="AHU676" s="248" t="s">
        <v>951</v>
      </c>
      <c r="AHV676" s="248" t="s">
        <v>951</v>
      </c>
      <c r="AHW676" s="248" t="s">
        <v>951</v>
      </c>
      <c r="AHX676" s="248" t="s">
        <v>951</v>
      </c>
      <c r="AHY676" s="111">
        <f t="shared" ref="AHY676:AIM676" si="1155">SUM(AHY677:AHY691)</f>
        <v>0</v>
      </c>
      <c r="AHZ676" s="111">
        <f t="shared" si="1155"/>
        <v>0</v>
      </c>
      <c r="AIA676" s="111">
        <f t="shared" si="1155"/>
        <v>0</v>
      </c>
      <c r="AIB676" s="111">
        <f t="shared" si="1155"/>
        <v>602639.96</v>
      </c>
      <c r="AIC676" s="111">
        <f t="shared" si="1155"/>
        <v>596281.89</v>
      </c>
      <c r="AID676" s="111">
        <f t="shared" si="1155"/>
        <v>605004.81000000006</v>
      </c>
      <c r="AIE676" s="111">
        <f t="shared" si="1155"/>
        <v>0</v>
      </c>
      <c r="AIF676" s="111">
        <f t="shared" si="1155"/>
        <v>0</v>
      </c>
      <c r="AIG676" s="111">
        <f t="shared" si="1155"/>
        <v>0</v>
      </c>
      <c r="AIH676" s="111">
        <f t="shared" si="1155"/>
        <v>0</v>
      </c>
      <c r="AII676" s="111">
        <f t="shared" si="1155"/>
        <v>0</v>
      </c>
      <c r="AIJ676" s="111">
        <f t="shared" si="1155"/>
        <v>0</v>
      </c>
      <c r="AIK676" s="111">
        <f t="shared" si="1155"/>
        <v>0</v>
      </c>
      <c r="AIL676" s="111">
        <f t="shared" si="1155"/>
        <v>0</v>
      </c>
      <c r="AIM676" s="111">
        <f t="shared" si="1155"/>
        <v>0</v>
      </c>
      <c r="AIN676" s="248" t="s">
        <v>951</v>
      </c>
      <c r="AIO676" s="248" t="s">
        <v>951</v>
      </c>
      <c r="AIP676" s="248" t="s">
        <v>951</v>
      </c>
      <c r="AIQ676" s="248" t="s">
        <v>951</v>
      </c>
      <c r="AIR676" s="248" t="s">
        <v>951</v>
      </c>
      <c r="AIS676" s="248" t="s">
        <v>951</v>
      </c>
      <c r="AIT676" s="111">
        <f t="shared" ref="AIT676:AJH676" si="1156">SUM(AIT677:AIT691)</f>
        <v>0</v>
      </c>
      <c r="AIU676" s="111">
        <f t="shared" si="1156"/>
        <v>0</v>
      </c>
      <c r="AIV676" s="111">
        <f t="shared" si="1156"/>
        <v>0</v>
      </c>
      <c r="AIW676" s="111">
        <f t="shared" si="1156"/>
        <v>0</v>
      </c>
      <c r="AIX676" s="111">
        <f t="shared" si="1156"/>
        <v>0</v>
      </c>
      <c r="AIY676" s="111">
        <f t="shared" si="1156"/>
        <v>0</v>
      </c>
      <c r="AIZ676" s="111">
        <f t="shared" si="1156"/>
        <v>246</v>
      </c>
      <c r="AJA676" s="111">
        <f t="shared" si="1156"/>
        <v>246</v>
      </c>
      <c r="AJB676" s="111">
        <f t="shared" si="1156"/>
        <v>246</v>
      </c>
      <c r="AJC676" s="111">
        <f t="shared" si="1156"/>
        <v>0</v>
      </c>
      <c r="AJD676" s="111">
        <f t="shared" si="1156"/>
        <v>0</v>
      </c>
      <c r="AJE676" s="111">
        <f t="shared" si="1156"/>
        <v>0</v>
      </c>
      <c r="AJF676" s="111">
        <f t="shared" si="1156"/>
        <v>1884457.33</v>
      </c>
      <c r="AJG676" s="111">
        <f t="shared" si="1156"/>
        <v>1884457.33</v>
      </c>
      <c r="AJH676" s="111">
        <f t="shared" si="1156"/>
        <v>1884457.33</v>
      </c>
      <c r="AJI676" s="248" t="s">
        <v>951</v>
      </c>
      <c r="AJJ676" s="248" t="s">
        <v>951</v>
      </c>
      <c r="AJK676" s="248" t="s">
        <v>951</v>
      </c>
      <c r="AJL676" s="248" t="s">
        <v>951</v>
      </c>
      <c r="AJM676" s="248" t="s">
        <v>951</v>
      </c>
      <c r="AJN676" s="248" t="s">
        <v>951</v>
      </c>
      <c r="AJO676" s="111">
        <f t="shared" ref="AJO676:AKC676" si="1157">SUM(AJO677:AJO691)</f>
        <v>0</v>
      </c>
      <c r="AJP676" s="111">
        <f t="shared" si="1157"/>
        <v>0</v>
      </c>
      <c r="AJQ676" s="111">
        <f t="shared" si="1157"/>
        <v>0</v>
      </c>
      <c r="AJR676" s="111">
        <f t="shared" si="1157"/>
        <v>825289.43</v>
      </c>
      <c r="AJS676" s="111">
        <f t="shared" si="1157"/>
        <v>805514.02</v>
      </c>
      <c r="AJT676" s="111">
        <f t="shared" si="1157"/>
        <v>819168.86</v>
      </c>
      <c r="AJU676" s="111">
        <f t="shared" si="1157"/>
        <v>165</v>
      </c>
      <c r="AJV676" s="111">
        <f t="shared" si="1157"/>
        <v>165</v>
      </c>
      <c r="AJW676" s="111">
        <f t="shared" si="1157"/>
        <v>165</v>
      </c>
      <c r="AJX676" s="111">
        <f t="shared" si="1157"/>
        <v>0</v>
      </c>
      <c r="AJY676" s="111">
        <f t="shared" si="1157"/>
        <v>0</v>
      </c>
      <c r="AJZ676" s="111">
        <f t="shared" si="1157"/>
        <v>0</v>
      </c>
      <c r="AKA676" s="111">
        <f t="shared" si="1157"/>
        <v>1273350.1000000001</v>
      </c>
      <c r="AKB676" s="111">
        <f t="shared" si="1157"/>
        <v>1273350.1000000001</v>
      </c>
      <c r="AKC676" s="111">
        <f t="shared" si="1157"/>
        <v>1273350.1000000001</v>
      </c>
      <c r="AKD676" s="248" t="s">
        <v>951</v>
      </c>
      <c r="AKE676" s="248" t="s">
        <v>951</v>
      </c>
      <c r="AKF676" s="248" t="s">
        <v>951</v>
      </c>
      <c r="AKG676" s="248" t="s">
        <v>951</v>
      </c>
      <c r="AKH676" s="248" t="s">
        <v>951</v>
      </c>
      <c r="AKI676" s="248" t="s">
        <v>951</v>
      </c>
      <c r="AKJ676" s="111">
        <f t="shared" ref="AKJ676:AKX676" si="1158">SUM(AKJ677:AKJ691)</f>
        <v>0</v>
      </c>
      <c r="AKK676" s="111">
        <f t="shared" si="1158"/>
        <v>0</v>
      </c>
      <c r="AKL676" s="111">
        <f t="shared" si="1158"/>
        <v>0</v>
      </c>
      <c r="AKM676" s="111">
        <f t="shared" si="1158"/>
        <v>565485.87</v>
      </c>
      <c r="AKN676" s="111">
        <f t="shared" si="1158"/>
        <v>543947.64</v>
      </c>
      <c r="AKO676" s="111">
        <f t="shared" si="1158"/>
        <v>553657.99</v>
      </c>
      <c r="AKP676" s="111">
        <f t="shared" si="1158"/>
        <v>169</v>
      </c>
      <c r="AKQ676" s="111">
        <f t="shared" si="1158"/>
        <v>169</v>
      </c>
      <c r="AKR676" s="111">
        <f t="shared" si="1158"/>
        <v>169</v>
      </c>
      <c r="AKS676" s="111">
        <f t="shared" si="1158"/>
        <v>0</v>
      </c>
      <c r="AKT676" s="111">
        <f t="shared" si="1158"/>
        <v>0</v>
      </c>
      <c r="AKU676" s="111">
        <f t="shared" si="1158"/>
        <v>0</v>
      </c>
      <c r="AKV676" s="111">
        <f t="shared" si="1158"/>
        <v>1282009.52</v>
      </c>
      <c r="AKW676" s="111">
        <f t="shared" si="1158"/>
        <v>1282009.52</v>
      </c>
      <c r="AKX676" s="111">
        <f t="shared" si="1158"/>
        <v>1282009.52</v>
      </c>
      <c r="AKY676" s="248" t="s">
        <v>951</v>
      </c>
      <c r="AKZ676" s="248" t="s">
        <v>951</v>
      </c>
      <c r="ALA676" s="248" t="s">
        <v>951</v>
      </c>
      <c r="ALB676" s="248" t="s">
        <v>951</v>
      </c>
      <c r="ALC676" s="248" t="s">
        <v>951</v>
      </c>
      <c r="ALD676" s="248" t="s">
        <v>951</v>
      </c>
      <c r="ALE676" s="111">
        <f t="shared" ref="ALE676:ALS676" si="1159">SUM(ALE677:ALE691)</f>
        <v>0</v>
      </c>
      <c r="ALF676" s="111">
        <f t="shared" si="1159"/>
        <v>0</v>
      </c>
      <c r="ALG676" s="111">
        <f t="shared" si="1159"/>
        <v>0</v>
      </c>
      <c r="ALH676" s="111">
        <f t="shared" si="1159"/>
        <v>592754.09</v>
      </c>
      <c r="ALI676" s="111">
        <f t="shared" si="1159"/>
        <v>578853.92000000004</v>
      </c>
      <c r="ALJ676" s="111">
        <f t="shared" si="1159"/>
        <v>587924.27</v>
      </c>
      <c r="ALK676" s="111">
        <f t="shared" si="1159"/>
        <v>136</v>
      </c>
      <c r="ALL676" s="111">
        <f t="shared" si="1159"/>
        <v>136</v>
      </c>
      <c r="ALM676" s="111">
        <f t="shared" si="1159"/>
        <v>136</v>
      </c>
      <c r="ALN676" s="111">
        <f t="shared" si="1159"/>
        <v>0</v>
      </c>
      <c r="ALO676" s="111">
        <f t="shared" si="1159"/>
        <v>0</v>
      </c>
      <c r="ALP676" s="111">
        <f t="shared" si="1159"/>
        <v>0</v>
      </c>
      <c r="ALQ676" s="111">
        <f t="shared" si="1159"/>
        <v>1100916.49</v>
      </c>
      <c r="ALR676" s="111">
        <f t="shared" si="1159"/>
        <v>1100916.49</v>
      </c>
      <c r="ALS676" s="111">
        <f t="shared" si="1159"/>
        <v>1100916.49</v>
      </c>
      <c r="ALT676" s="248" t="s">
        <v>951</v>
      </c>
      <c r="ALU676" s="248" t="s">
        <v>951</v>
      </c>
      <c r="ALV676" s="248" t="s">
        <v>951</v>
      </c>
      <c r="ALW676" s="248" t="s">
        <v>951</v>
      </c>
      <c r="ALX676" s="248" t="s">
        <v>951</v>
      </c>
      <c r="ALY676" s="248" t="s">
        <v>951</v>
      </c>
      <c r="ALZ676" s="111">
        <f t="shared" ref="ALZ676:AMN676" si="1160">SUM(ALZ677:ALZ691)</f>
        <v>0</v>
      </c>
      <c r="AMA676" s="111">
        <f t="shared" si="1160"/>
        <v>0</v>
      </c>
      <c r="AMB676" s="111">
        <f t="shared" si="1160"/>
        <v>0</v>
      </c>
      <c r="AMC676" s="111">
        <f t="shared" si="1160"/>
        <v>630410.68000000005</v>
      </c>
      <c r="AMD676" s="111">
        <f t="shared" si="1160"/>
        <v>621172.42000000004</v>
      </c>
      <c r="AME676" s="111">
        <f t="shared" si="1160"/>
        <v>629426.35</v>
      </c>
      <c r="AMF676" s="111">
        <f t="shared" si="1160"/>
        <v>348</v>
      </c>
      <c r="AMG676" s="111">
        <f t="shared" si="1160"/>
        <v>348</v>
      </c>
      <c r="AMH676" s="111">
        <f t="shared" si="1160"/>
        <v>348</v>
      </c>
      <c r="AMI676" s="111">
        <f t="shared" si="1160"/>
        <v>0</v>
      </c>
      <c r="AMJ676" s="111">
        <f t="shared" si="1160"/>
        <v>0</v>
      </c>
      <c r="AMK676" s="111">
        <f t="shared" si="1160"/>
        <v>0</v>
      </c>
      <c r="AML676" s="111">
        <f t="shared" si="1160"/>
        <v>3034827.99</v>
      </c>
      <c r="AMM676" s="111">
        <f t="shared" si="1160"/>
        <v>3034827.99</v>
      </c>
      <c r="AMN676" s="111">
        <f t="shared" si="1160"/>
        <v>3034827.99</v>
      </c>
      <c r="AMO676" s="248" t="s">
        <v>951</v>
      </c>
      <c r="AMP676" s="248" t="s">
        <v>951</v>
      </c>
      <c r="AMQ676" s="248" t="s">
        <v>951</v>
      </c>
      <c r="AMR676" s="248" t="s">
        <v>951</v>
      </c>
      <c r="AMS676" s="248" t="s">
        <v>951</v>
      </c>
      <c r="AMT676" s="248" t="s">
        <v>951</v>
      </c>
      <c r="AMU676" s="111">
        <f t="shared" ref="AMU676:ANI676" si="1161">SUM(AMU677:AMU691)</f>
        <v>0</v>
      </c>
      <c r="AMV676" s="111">
        <f t="shared" si="1161"/>
        <v>0</v>
      </c>
      <c r="AMW676" s="111">
        <f t="shared" si="1161"/>
        <v>0</v>
      </c>
      <c r="AMX676" s="111">
        <f t="shared" si="1161"/>
        <v>1252173.67</v>
      </c>
      <c r="AMY676" s="111">
        <f t="shared" si="1161"/>
        <v>1255339.45</v>
      </c>
      <c r="AMZ676" s="111">
        <f t="shared" si="1161"/>
        <v>1272338.68</v>
      </c>
      <c r="ANA676" s="111">
        <f t="shared" si="1161"/>
        <v>84</v>
      </c>
      <c r="ANB676" s="111">
        <f t="shared" si="1161"/>
        <v>84</v>
      </c>
      <c r="ANC676" s="111">
        <f t="shared" si="1161"/>
        <v>84</v>
      </c>
      <c r="AND676" s="111">
        <f t="shared" si="1161"/>
        <v>0</v>
      </c>
      <c r="ANE676" s="111">
        <f t="shared" si="1161"/>
        <v>0</v>
      </c>
      <c r="ANF676" s="111">
        <f t="shared" si="1161"/>
        <v>0</v>
      </c>
      <c r="ANG676" s="111">
        <f t="shared" si="1161"/>
        <v>678977.7</v>
      </c>
      <c r="ANH676" s="111">
        <f t="shared" si="1161"/>
        <v>678977.7</v>
      </c>
      <c r="ANI676" s="111">
        <f t="shared" si="1161"/>
        <v>678977.7</v>
      </c>
      <c r="ANJ676" s="248" t="s">
        <v>951</v>
      </c>
      <c r="ANK676" s="248" t="s">
        <v>951</v>
      </c>
      <c r="ANL676" s="248" t="s">
        <v>951</v>
      </c>
      <c r="ANM676" s="248" t="s">
        <v>951</v>
      </c>
      <c r="ANN676" s="248" t="s">
        <v>951</v>
      </c>
      <c r="ANO676" s="248" t="s">
        <v>951</v>
      </c>
      <c r="ANP676" s="111">
        <f t="shared" ref="ANP676:AOD676" si="1162">SUM(ANP677:ANP691)</f>
        <v>0</v>
      </c>
      <c r="ANQ676" s="111">
        <f t="shared" si="1162"/>
        <v>0</v>
      </c>
      <c r="ANR676" s="111">
        <f t="shared" si="1162"/>
        <v>0</v>
      </c>
      <c r="ANS676" s="111">
        <f t="shared" si="1162"/>
        <v>436948.13</v>
      </c>
      <c r="ANT676" s="111">
        <f t="shared" si="1162"/>
        <v>425328.81</v>
      </c>
      <c r="ANU676" s="111">
        <f t="shared" si="1162"/>
        <v>433328.87</v>
      </c>
      <c r="ANV676" s="111">
        <f t="shared" si="1162"/>
        <v>305</v>
      </c>
      <c r="ANW676" s="111">
        <f t="shared" si="1162"/>
        <v>305</v>
      </c>
      <c r="ANX676" s="111">
        <f t="shared" si="1162"/>
        <v>305</v>
      </c>
      <c r="ANY676" s="111">
        <f t="shared" si="1162"/>
        <v>0</v>
      </c>
      <c r="ANZ676" s="111">
        <f t="shared" si="1162"/>
        <v>0</v>
      </c>
      <c r="AOA676" s="111">
        <f t="shared" si="1162"/>
        <v>0</v>
      </c>
      <c r="AOB676" s="111">
        <f t="shared" si="1162"/>
        <v>2868071.09</v>
      </c>
      <c r="AOC676" s="111">
        <f t="shared" si="1162"/>
        <v>2868071.09</v>
      </c>
      <c r="AOD676" s="111">
        <f t="shared" si="1162"/>
        <v>2868071.09</v>
      </c>
      <c r="AOE676" s="248" t="s">
        <v>951</v>
      </c>
      <c r="AOF676" s="248" t="s">
        <v>951</v>
      </c>
      <c r="AOG676" s="248" t="s">
        <v>951</v>
      </c>
      <c r="AOH676" s="248" t="s">
        <v>951</v>
      </c>
      <c r="AOI676" s="248" t="s">
        <v>951</v>
      </c>
      <c r="AOJ676" s="248" t="s">
        <v>951</v>
      </c>
      <c r="AOK676" s="111">
        <f t="shared" ref="AOK676:AOY676" si="1163">SUM(AOK677:AOK691)</f>
        <v>0</v>
      </c>
      <c r="AOL676" s="111">
        <f t="shared" si="1163"/>
        <v>0</v>
      </c>
      <c r="AOM676" s="111">
        <f t="shared" si="1163"/>
        <v>0</v>
      </c>
      <c r="AON676" s="111">
        <f t="shared" si="1163"/>
        <v>1235792.3</v>
      </c>
      <c r="AOO676" s="111">
        <f t="shared" si="1163"/>
        <v>1211110.6299999999</v>
      </c>
      <c r="AOP676" s="111">
        <f t="shared" si="1163"/>
        <v>1228172.43</v>
      </c>
      <c r="AOQ676" s="111">
        <f t="shared" si="1163"/>
        <v>288</v>
      </c>
      <c r="AOR676" s="111">
        <f t="shared" si="1163"/>
        <v>288</v>
      </c>
      <c r="AOS676" s="111">
        <f t="shared" si="1163"/>
        <v>288</v>
      </c>
      <c r="AOT676" s="111">
        <f t="shared" si="1163"/>
        <v>0</v>
      </c>
      <c r="AOU676" s="111">
        <f t="shared" si="1163"/>
        <v>0</v>
      </c>
      <c r="AOV676" s="111">
        <f t="shared" si="1163"/>
        <v>0</v>
      </c>
      <c r="AOW676" s="111">
        <f t="shared" si="1163"/>
        <v>2290362.61</v>
      </c>
      <c r="AOX676" s="111">
        <f t="shared" si="1163"/>
        <v>2290362.61</v>
      </c>
      <c r="AOY676" s="111">
        <f t="shared" si="1163"/>
        <v>2290362.61</v>
      </c>
      <c r="AOZ676" s="248" t="s">
        <v>951</v>
      </c>
      <c r="APA676" s="248" t="s">
        <v>951</v>
      </c>
      <c r="APB676" s="248" t="s">
        <v>951</v>
      </c>
      <c r="APC676" s="248" t="s">
        <v>951</v>
      </c>
      <c r="APD676" s="248" t="s">
        <v>951</v>
      </c>
      <c r="APE676" s="248" t="s">
        <v>951</v>
      </c>
      <c r="APF676" s="111">
        <f t="shared" ref="APF676:APT676" si="1164">SUM(APF677:APF691)</f>
        <v>0</v>
      </c>
      <c r="APG676" s="111">
        <f t="shared" si="1164"/>
        <v>0</v>
      </c>
      <c r="APH676" s="111">
        <f t="shared" si="1164"/>
        <v>0</v>
      </c>
      <c r="API676" s="111">
        <f t="shared" si="1164"/>
        <v>1314011.3</v>
      </c>
      <c r="APJ676" s="111">
        <f t="shared" si="1164"/>
        <v>1270342.3400000001</v>
      </c>
      <c r="APK676" s="111">
        <f t="shared" si="1164"/>
        <v>1286264.94</v>
      </c>
      <c r="APL676" s="111">
        <f t="shared" si="1164"/>
        <v>153</v>
      </c>
      <c r="APM676" s="111">
        <f t="shared" si="1164"/>
        <v>153</v>
      </c>
      <c r="APN676" s="111">
        <f t="shared" si="1164"/>
        <v>153</v>
      </c>
      <c r="APO676" s="111">
        <f t="shared" si="1164"/>
        <v>0</v>
      </c>
      <c r="APP676" s="111">
        <f t="shared" si="1164"/>
        <v>0</v>
      </c>
      <c r="APQ676" s="111">
        <f t="shared" si="1164"/>
        <v>0</v>
      </c>
      <c r="APR676" s="111">
        <f t="shared" si="1164"/>
        <v>1289887.83</v>
      </c>
      <c r="APS676" s="111">
        <f t="shared" si="1164"/>
        <v>1289887.83</v>
      </c>
      <c r="APT676" s="111">
        <f t="shared" si="1164"/>
        <v>1289887.83</v>
      </c>
      <c r="APU676" s="248" t="s">
        <v>951</v>
      </c>
      <c r="APV676" s="248" t="s">
        <v>951</v>
      </c>
      <c r="APW676" s="248" t="s">
        <v>951</v>
      </c>
      <c r="APX676" s="248" t="s">
        <v>951</v>
      </c>
      <c r="APY676" s="248" t="s">
        <v>951</v>
      </c>
      <c r="APZ676" s="248" t="s">
        <v>951</v>
      </c>
      <c r="AQA676" s="111">
        <f t="shared" ref="AQA676:AQO676" si="1165">SUM(AQA677:AQA691)</f>
        <v>0</v>
      </c>
      <c r="AQB676" s="111">
        <f t="shared" si="1165"/>
        <v>0</v>
      </c>
      <c r="AQC676" s="111">
        <f t="shared" si="1165"/>
        <v>0</v>
      </c>
      <c r="AQD676" s="111">
        <f t="shared" si="1165"/>
        <v>701482.33</v>
      </c>
      <c r="AQE676" s="111">
        <f t="shared" si="1165"/>
        <v>664454.51</v>
      </c>
      <c r="AQF676" s="111">
        <f t="shared" si="1165"/>
        <v>674234.91</v>
      </c>
      <c r="AQG676" s="111">
        <f t="shared" si="1165"/>
        <v>287</v>
      </c>
      <c r="AQH676" s="111">
        <f t="shared" si="1165"/>
        <v>287</v>
      </c>
      <c r="AQI676" s="111">
        <f t="shared" si="1165"/>
        <v>287</v>
      </c>
      <c r="AQJ676" s="111">
        <f t="shared" si="1165"/>
        <v>0</v>
      </c>
      <c r="AQK676" s="111">
        <f t="shared" si="1165"/>
        <v>0</v>
      </c>
      <c r="AQL676" s="111">
        <f t="shared" si="1165"/>
        <v>0</v>
      </c>
      <c r="AQM676" s="111">
        <f t="shared" si="1165"/>
        <v>2648883.71</v>
      </c>
      <c r="AQN676" s="111">
        <f t="shared" si="1165"/>
        <v>2648883.71</v>
      </c>
      <c r="AQO676" s="111">
        <f t="shared" si="1165"/>
        <v>2648883.71</v>
      </c>
      <c r="AQP676" s="248" t="s">
        <v>951</v>
      </c>
      <c r="AQQ676" s="248" t="s">
        <v>951</v>
      </c>
      <c r="AQR676" s="248" t="s">
        <v>951</v>
      </c>
      <c r="AQS676" s="248" t="s">
        <v>951</v>
      </c>
      <c r="AQT676" s="248" t="s">
        <v>951</v>
      </c>
      <c r="AQU676" s="248" t="s">
        <v>951</v>
      </c>
      <c r="AQV676" s="111">
        <f t="shared" ref="AQV676:ARJ676" si="1166">SUM(AQV677:AQV691)</f>
        <v>0</v>
      </c>
      <c r="AQW676" s="111">
        <f t="shared" si="1166"/>
        <v>0</v>
      </c>
      <c r="AQX676" s="111">
        <f t="shared" si="1166"/>
        <v>0</v>
      </c>
      <c r="AQY676" s="111">
        <f t="shared" si="1166"/>
        <v>1053858.6499999999</v>
      </c>
      <c r="AQZ676" s="111">
        <f t="shared" si="1166"/>
        <v>1049482.55</v>
      </c>
      <c r="ARA676" s="111">
        <f t="shared" si="1166"/>
        <v>1065058.74</v>
      </c>
      <c r="ARB676" s="111">
        <f t="shared" si="1166"/>
        <v>196</v>
      </c>
      <c r="ARC676" s="111">
        <f t="shared" si="1166"/>
        <v>196</v>
      </c>
      <c r="ARD676" s="111">
        <f t="shared" si="1166"/>
        <v>196</v>
      </c>
      <c r="ARE676" s="111">
        <f t="shared" si="1166"/>
        <v>0</v>
      </c>
      <c r="ARF676" s="111">
        <f t="shared" si="1166"/>
        <v>0</v>
      </c>
      <c r="ARG676" s="111">
        <f t="shared" si="1166"/>
        <v>0</v>
      </c>
      <c r="ARH676" s="111">
        <f t="shared" si="1166"/>
        <v>1595500.73</v>
      </c>
      <c r="ARI676" s="111">
        <f t="shared" si="1166"/>
        <v>1595500.73</v>
      </c>
      <c r="ARJ676" s="111">
        <f t="shared" si="1166"/>
        <v>1595500.73</v>
      </c>
      <c r="ARK676" s="248" t="s">
        <v>951</v>
      </c>
      <c r="ARL676" s="248" t="s">
        <v>951</v>
      </c>
      <c r="ARM676" s="248" t="s">
        <v>951</v>
      </c>
      <c r="ARN676" s="248" t="s">
        <v>951</v>
      </c>
      <c r="ARO676" s="248" t="s">
        <v>951</v>
      </c>
      <c r="ARP676" s="248" t="s">
        <v>951</v>
      </c>
      <c r="ARQ676" s="111">
        <f t="shared" ref="ARQ676:ASE676" si="1167">SUM(ARQ677:ARQ691)</f>
        <v>0</v>
      </c>
      <c r="ARR676" s="111">
        <f t="shared" si="1167"/>
        <v>0</v>
      </c>
      <c r="ARS676" s="111">
        <f t="shared" si="1167"/>
        <v>0</v>
      </c>
      <c r="ART676" s="111">
        <f t="shared" si="1167"/>
        <v>608307.93999999994</v>
      </c>
      <c r="ARU676" s="111">
        <f t="shared" si="1167"/>
        <v>597396.54</v>
      </c>
      <c r="ARV676" s="111">
        <f t="shared" si="1167"/>
        <v>605822.34</v>
      </c>
      <c r="ARW676" s="111">
        <f t="shared" si="1167"/>
        <v>329</v>
      </c>
      <c r="ARX676" s="111">
        <f t="shared" si="1167"/>
        <v>329</v>
      </c>
      <c r="ARY676" s="111">
        <f t="shared" si="1167"/>
        <v>329</v>
      </c>
      <c r="ARZ676" s="111">
        <f t="shared" si="1167"/>
        <v>0</v>
      </c>
      <c r="ASA676" s="111">
        <f t="shared" si="1167"/>
        <v>0</v>
      </c>
      <c r="ASB676" s="111">
        <f t="shared" si="1167"/>
        <v>0</v>
      </c>
      <c r="ASC676" s="111">
        <f t="shared" si="1167"/>
        <v>2626913.4300000002</v>
      </c>
      <c r="ASD676" s="111">
        <f t="shared" si="1167"/>
        <v>2626913.4300000002</v>
      </c>
      <c r="ASE676" s="111">
        <f t="shared" si="1167"/>
        <v>2626913.4300000002</v>
      </c>
      <c r="ASF676" s="248" t="s">
        <v>951</v>
      </c>
      <c r="ASG676" s="248" t="s">
        <v>951</v>
      </c>
      <c r="ASH676" s="248" t="s">
        <v>951</v>
      </c>
      <c r="ASI676" s="248" t="s">
        <v>951</v>
      </c>
      <c r="ASJ676" s="248" t="s">
        <v>951</v>
      </c>
      <c r="ASK676" s="248" t="s">
        <v>951</v>
      </c>
      <c r="ASL676" s="111">
        <f t="shared" ref="ASL676:ASZ676" si="1168">SUM(ASL677:ASL691)</f>
        <v>0</v>
      </c>
      <c r="ASM676" s="111">
        <f t="shared" si="1168"/>
        <v>0</v>
      </c>
      <c r="ASN676" s="111">
        <f t="shared" si="1168"/>
        <v>0</v>
      </c>
      <c r="ASO676" s="111">
        <f t="shared" si="1168"/>
        <v>1186276.81</v>
      </c>
      <c r="ASP676" s="111">
        <f t="shared" si="1168"/>
        <v>1181609.55</v>
      </c>
      <c r="ASQ676" s="111">
        <f t="shared" si="1168"/>
        <v>1198096.54</v>
      </c>
      <c r="ASR676" s="111">
        <f t="shared" si="1168"/>
        <v>321</v>
      </c>
      <c r="ASS676" s="111">
        <f t="shared" si="1168"/>
        <v>321</v>
      </c>
      <c r="AST676" s="111">
        <f t="shared" si="1168"/>
        <v>321</v>
      </c>
      <c r="ASU676" s="111">
        <f t="shared" si="1168"/>
        <v>0</v>
      </c>
      <c r="ASV676" s="111">
        <f t="shared" si="1168"/>
        <v>0</v>
      </c>
      <c r="ASW676" s="111">
        <f t="shared" si="1168"/>
        <v>0</v>
      </c>
      <c r="ASX676" s="111">
        <f t="shared" si="1168"/>
        <v>2662355.2799999998</v>
      </c>
      <c r="ASY676" s="111">
        <f t="shared" si="1168"/>
        <v>2662355.2799999998</v>
      </c>
      <c r="ASZ676" s="111">
        <f t="shared" si="1168"/>
        <v>2662355.2799999998</v>
      </c>
      <c r="ATA676" s="248" t="s">
        <v>951</v>
      </c>
      <c r="ATB676" s="248" t="s">
        <v>951</v>
      </c>
      <c r="ATC676" s="248" t="s">
        <v>951</v>
      </c>
      <c r="ATD676" s="248" t="s">
        <v>951</v>
      </c>
      <c r="ATE676" s="248" t="s">
        <v>951</v>
      </c>
      <c r="ATF676" s="248" t="s">
        <v>951</v>
      </c>
      <c r="ATG676" s="111">
        <f t="shared" ref="ATG676:ATU676" si="1169">SUM(ATG677:ATG691)</f>
        <v>0</v>
      </c>
      <c r="ATH676" s="111">
        <f t="shared" si="1169"/>
        <v>0</v>
      </c>
      <c r="ATI676" s="111">
        <f t="shared" si="1169"/>
        <v>0</v>
      </c>
      <c r="ATJ676" s="111">
        <f t="shared" si="1169"/>
        <v>1066616.81</v>
      </c>
      <c r="ATK676" s="111">
        <f t="shared" si="1169"/>
        <v>1042676</v>
      </c>
      <c r="ATL676" s="111">
        <f t="shared" si="1169"/>
        <v>1057169.31</v>
      </c>
      <c r="ATM676" s="111">
        <f t="shared" si="1169"/>
        <v>553</v>
      </c>
      <c r="ATN676" s="111">
        <f t="shared" si="1169"/>
        <v>553</v>
      </c>
      <c r="ATO676" s="111">
        <f t="shared" si="1169"/>
        <v>553</v>
      </c>
      <c r="ATP676" s="111">
        <f t="shared" si="1169"/>
        <v>0</v>
      </c>
      <c r="ATQ676" s="111">
        <f t="shared" si="1169"/>
        <v>0</v>
      </c>
      <c r="ATR676" s="111">
        <f t="shared" si="1169"/>
        <v>0</v>
      </c>
      <c r="ATS676" s="111">
        <f t="shared" si="1169"/>
        <v>4650200.43</v>
      </c>
      <c r="ATT676" s="111">
        <f t="shared" si="1169"/>
        <v>4650200.43</v>
      </c>
      <c r="ATU676" s="111">
        <f t="shared" si="1169"/>
        <v>4650200.43</v>
      </c>
      <c r="ATV676" s="248" t="s">
        <v>951</v>
      </c>
      <c r="ATW676" s="248" t="s">
        <v>951</v>
      </c>
      <c r="ATX676" s="248" t="s">
        <v>951</v>
      </c>
      <c r="ATY676" s="248" t="s">
        <v>951</v>
      </c>
      <c r="ATZ676" s="248" t="s">
        <v>951</v>
      </c>
      <c r="AUA676" s="248" t="s">
        <v>951</v>
      </c>
      <c r="AUB676" s="111">
        <f t="shared" ref="AUB676:AUP676" si="1170">SUM(AUB677:AUB691)</f>
        <v>0</v>
      </c>
      <c r="AUC676" s="111">
        <f t="shared" si="1170"/>
        <v>0</v>
      </c>
      <c r="AUD676" s="111">
        <f t="shared" si="1170"/>
        <v>0</v>
      </c>
      <c r="AUE676" s="111">
        <f t="shared" si="1170"/>
        <v>2036568.49</v>
      </c>
      <c r="AUF676" s="111">
        <f t="shared" si="1170"/>
        <v>2040524.33</v>
      </c>
      <c r="AUG676" s="111">
        <f t="shared" si="1170"/>
        <v>2072177.92</v>
      </c>
      <c r="AUH676" s="111">
        <f t="shared" si="1170"/>
        <v>350</v>
      </c>
      <c r="AUI676" s="111">
        <f t="shared" si="1170"/>
        <v>350</v>
      </c>
      <c r="AUJ676" s="111">
        <f t="shared" si="1170"/>
        <v>350</v>
      </c>
      <c r="AUK676" s="111">
        <f t="shared" si="1170"/>
        <v>0</v>
      </c>
      <c r="AUL676" s="111">
        <f t="shared" si="1170"/>
        <v>0</v>
      </c>
      <c r="AUM676" s="111">
        <f t="shared" si="1170"/>
        <v>0</v>
      </c>
      <c r="AUN676" s="111">
        <f t="shared" si="1170"/>
        <v>2988104.33</v>
      </c>
      <c r="AUO676" s="111">
        <f t="shared" si="1170"/>
        <v>2988104.33</v>
      </c>
      <c r="AUP676" s="111">
        <f t="shared" si="1170"/>
        <v>2988104.33</v>
      </c>
      <c r="AUQ676" s="248" t="s">
        <v>951</v>
      </c>
      <c r="AUR676" s="248" t="s">
        <v>951</v>
      </c>
      <c r="AUS676" s="248" t="s">
        <v>951</v>
      </c>
      <c r="AUT676" s="248" t="s">
        <v>951</v>
      </c>
      <c r="AUU676" s="248" t="s">
        <v>951</v>
      </c>
      <c r="AUV676" s="248" t="s">
        <v>951</v>
      </c>
      <c r="AUW676" s="111">
        <f t="shared" ref="AUW676:AVK676" si="1171">SUM(AUW677:AUW691)</f>
        <v>0</v>
      </c>
      <c r="AUX676" s="111">
        <f t="shared" si="1171"/>
        <v>0</v>
      </c>
      <c r="AUY676" s="111">
        <f t="shared" si="1171"/>
        <v>0</v>
      </c>
      <c r="AUZ676" s="111">
        <f t="shared" si="1171"/>
        <v>1415259.91</v>
      </c>
      <c r="AVA676" s="111">
        <f t="shared" si="1171"/>
        <v>1408263.02</v>
      </c>
      <c r="AVB676" s="111">
        <f t="shared" si="1171"/>
        <v>1427532.59</v>
      </c>
      <c r="AVC676" s="111">
        <f t="shared" si="1171"/>
        <v>12584</v>
      </c>
      <c r="AVD676" s="111">
        <f t="shared" si="1171"/>
        <v>12584</v>
      </c>
      <c r="AVE676" s="111">
        <f t="shared" si="1171"/>
        <v>12584</v>
      </c>
      <c r="AVF676" s="111">
        <f t="shared" si="1171"/>
        <v>0</v>
      </c>
      <c r="AVG676" s="111">
        <f t="shared" si="1171"/>
        <v>0</v>
      </c>
      <c r="AVH676" s="111">
        <f t="shared" si="1171"/>
        <v>0</v>
      </c>
      <c r="AVI676" s="111">
        <f t="shared" si="1171"/>
        <v>106377496.54000001</v>
      </c>
      <c r="AVJ676" s="111">
        <f t="shared" si="1171"/>
        <v>106377496.54000001</v>
      </c>
      <c r="AVK676" s="111">
        <f t="shared" si="1171"/>
        <v>106377496.54000001</v>
      </c>
      <c r="AVL676" s="248" t="s">
        <v>951</v>
      </c>
      <c r="AVM676" s="248" t="s">
        <v>951</v>
      </c>
      <c r="AVN676" s="248" t="s">
        <v>951</v>
      </c>
      <c r="AVO676" s="248" t="s">
        <v>951</v>
      </c>
      <c r="AVP676" s="248" t="s">
        <v>951</v>
      </c>
      <c r="AVQ676" s="248" t="s">
        <v>951</v>
      </c>
      <c r="AVR676" s="111">
        <f t="shared" ref="AVR676:AVW676" si="1172">SUM(AVR677:AVR691)</f>
        <v>0</v>
      </c>
      <c r="AVS676" s="111">
        <f t="shared" si="1172"/>
        <v>0</v>
      </c>
      <c r="AVT676" s="111">
        <f t="shared" si="1172"/>
        <v>0</v>
      </c>
      <c r="AVU676" s="111">
        <f t="shared" si="1172"/>
        <v>49625660.520000003</v>
      </c>
      <c r="AVV676" s="111">
        <f t="shared" si="1172"/>
        <v>48431342.07</v>
      </c>
      <c r="AVW676" s="111">
        <f t="shared" si="1172"/>
        <v>49138334.600000001</v>
      </c>
    </row>
    <row r="677" spans="1:1271" ht="24">
      <c r="A677" s="12" t="s">
        <v>910</v>
      </c>
      <c r="B677" s="12" t="s">
        <v>442</v>
      </c>
      <c r="C677" s="5"/>
      <c r="D677" s="414"/>
      <c r="E677" s="287"/>
      <c r="F677" s="101"/>
      <c r="G677" s="101"/>
      <c r="H677" s="101"/>
      <c r="I677" s="93">
        <f>F638</f>
        <v>20335.98</v>
      </c>
      <c r="J677" s="93">
        <f>G638</f>
        <v>20335.98</v>
      </c>
      <c r="K677" s="93">
        <f>H638</f>
        <v>20335.98</v>
      </c>
      <c r="L677" s="447"/>
      <c r="M677" s="447"/>
      <c r="N677" s="447"/>
      <c r="O677" s="107"/>
      <c r="P677" s="107"/>
      <c r="Q677" s="107"/>
      <c r="R677" s="93">
        <f>$I677*L677</f>
        <v>0</v>
      </c>
      <c r="S677" s="93">
        <f>$J677*M677</f>
        <v>0</v>
      </c>
      <c r="T677" s="93">
        <f>$K677*N677</f>
        <v>0</v>
      </c>
      <c r="U677" s="107"/>
      <c r="V677" s="107"/>
      <c r="W677" s="107"/>
      <c r="X677" s="93">
        <f>$I677*X$694</f>
        <v>9674.31</v>
      </c>
      <c r="Y677" s="93">
        <f>$J677*Y$694</f>
        <v>9096.8799999999992</v>
      </c>
      <c r="Z677" s="93">
        <f>$K677*Z$694</f>
        <v>9219.14</v>
      </c>
      <c r="AA677" s="107"/>
      <c r="AB677" s="107"/>
      <c r="AC677" s="107"/>
      <c r="AD677" s="93">
        <f t="shared" ref="AD677:AF686" si="1173">L677*X677</f>
        <v>0</v>
      </c>
      <c r="AE677" s="93">
        <f t="shared" si="1173"/>
        <v>0</v>
      </c>
      <c r="AF677" s="93">
        <f t="shared" si="1173"/>
        <v>0</v>
      </c>
      <c r="AG677" s="447"/>
      <c r="AH677" s="447"/>
      <c r="AI677" s="447"/>
      <c r="AJ677" s="107"/>
      <c r="AK677" s="107"/>
      <c r="AL677" s="107"/>
      <c r="AM677" s="93">
        <f>$I677*AG677</f>
        <v>0</v>
      </c>
      <c r="AN677" s="93">
        <f>$J677*AH677</f>
        <v>0</v>
      </c>
      <c r="AO677" s="93">
        <f>$K677*AI677</f>
        <v>0</v>
      </c>
      <c r="AP677" s="107"/>
      <c r="AQ677" s="107"/>
      <c r="AR677" s="107"/>
      <c r="AS677" s="93">
        <f>$I677*AS$694</f>
        <v>8661.08</v>
      </c>
      <c r="AT677" s="93">
        <f>$J677*AT$694</f>
        <v>8078.16</v>
      </c>
      <c r="AU677" s="93">
        <f>$K677*AU$694</f>
        <v>8203.7900000000009</v>
      </c>
      <c r="AV677" s="107"/>
      <c r="AW677" s="107"/>
      <c r="AX677" s="107"/>
      <c r="AY677" s="93">
        <f t="shared" ref="AY677:BA686" si="1174">AG677*AS677</f>
        <v>0</v>
      </c>
      <c r="AZ677" s="93">
        <f t="shared" si="1174"/>
        <v>0</v>
      </c>
      <c r="BA677" s="93">
        <f t="shared" si="1174"/>
        <v>0</v>
      </c>
      <c r="BB677" s="447"/>
      <c r="BC677" s="447"/>
      <c r="BD677" s="447"/>
      <c r="BE677" s="107"/>
      <c r="BF677" s="107"/>
      <c r="BG677" s="107"/>
      <c r="BH677" s="93">
        <f>$I677*BB677</f>
        <v>0</v>
      </c>
      <c r="BI677" s="93">
        <f>$J677*BC677</f>
        <v>0</v>
      </c>
      <c r="BJ677" s="93">
        <f>$K677*BD677</f>
        <v>0</v>
      </c>
      <c r="BK677" s="107"/>
      <c r="BL677" s="107"/>
      <c r="BM677" s="107"/>
      <c r="BN677" s="93">
        <f>$I677*BN$694</f>
        <v>8446.8700000000008</v>
      </c>
      <c r="BO677" s="93">
        <f>$J677*BO$694</f>
        <v>8074.84</v>
      </c>
      <c r="BP677" s="93">
        <f>$K677*BP$694</f>
        <v>8212.9</v>
      </c>
      <c r="BQ677" s="107"/>
      <c r="BR677" s="107"/>
      <c r="BS677" s="107"/>
      <c r="BT677" s="93">
        <f t="shared" ref="BT677:BV686" si="1175">BB677*BN677</f>
        <v>0</v>
      </c>
      <c r="BU677" s="93">
        <f t="shared" si="1175"/>
        <v>0</v>
      </c>
      <c r="BV677" s="93">
        <f t="shared" si="1175"/>
        <v>0</v>
      </c>
      <c r="BW677" s="447"/>
      <c r="BX677" s="447"/>
      <c r="BY677" s="447"/>
      <c r="BZ677" s="107"/>
      <c r="CA677" s="107"/>
      <c r="CB677" s="107"/>
      <c r="CC677" s="93">
        <f>$I677*BW677</f>
        <v>0</v>
      </c>
      <c r="CD677" s="93">
        <f>$J677*BX677</f>
        <v>0</v>
      </c>
      <c r="CE677" s="93">
        <f>$K677*BY677</f>
        <v>0</v>
      </c>
      <c r="CF677" s="107"/>
      <c r="CG677" s="107"/>
      <c r="CH677" s="107"/>
      <c r="CI677" s="93">
        <f>$I677*CI$694</f>
        <v>10395.64</v>
      </c>
      <c r="CJ677" s="93">
        <f>$J677*CJ$694</f>
        <v>10131.790000000001</v>
      </c>
      <c r="CK677" s="93">
        <f>$K677*CK$694</f>
        <v>10222.959999999999</v>
      </c>
      <c r="CL677" s="107"/>
      <c r="CM677" s="107"/>
      <c r="CN677" s="107"/>
      <c r="CO677" s="93">
        <f t="shared" ref="CO677:CQ686" si="1176">BW677*CI677</f>
        <v>0</v>
      </c>
      <c r="CP677" s="93">
        <f t="shared" si="1176"/>
        <v>0</v>
      </c>
      <c r="CQ677" s="93">
        <f t="shared" si="1176"/>
        <v>0</v>
      </c>
      <c r="CR677" s="447"/>
      <c r="CS677" s="447"/>
      <c r="CT677" s="447"/>
      <c r="CU677" s="107"/>
      <c r="CV677" s="107"/>
      <c r="CW677" s="107"/>
      <c r="CX677" s="93">
        <f>$I677*CR677</f>
        <v>0</v>
      </c>
      <c r="CY677" s="93">
        <f>$J677*CS677</f>
        <v>0</v>
      </c>
      <c r="CZ677" s="93">
        <f>$K677*CT677</f>
        <v>0</v>
      </c>
      <c r="DA677" s="107"/>
      <c r="DB677" s="107"/>
      <c r="DC677" s="107"/>
      <c r="DD677" s="93">
        <f>$I677*DD$694</f>
        <v>11022.06</v>
      </c>
      <c r="DE677" s="93">
        <f>$J677*DE$694</f>
        <v>10793.43</v>
      </c>
      <c r="DF677" s="93">
        <f>$K677*DF$694</f>
        <v>10961.96</v>
      </c>
      <c r="DG677" s="107"/>
      <c r="DH677" s="107"/>
      <c r="DI677" s="107"/>
      <c r="DJ677" s="93">
        <f t="shared" ref="DJ677:DL686" si="1177">CR677*DD677</f>
        <v>0</v>
      </c>
      <c r="DK677" s="93">
        <f t="shared" si="1177"/>
        <v>0</v>
      </c>
      <c r="DL677" s="93">
        <f t="shared" si="1177"/>
        <v>0</v>
      </c>
      <c r="DM677" s="447"/>
      <c r="DN677" s="447"/>
      <c r="DO677" s="447"/>
      <c r="DP677" s="107"/>
      <c r="DQ677" s="107"/>
      <c r="DR677" s="107"/>
      <c r="DS677" s="93">
        <f>$I677*DM677</f>
        <v>0</v>
      </c>
      <c r="DT677" s="93">
        <f>$J677*DN677</f>
        <v>0</v>
      </c>
      <c r="DU677" s="93">
        <f>$K677*DO677</f>
        <v>0</v>
      </c>
      <c r="DV677" s="107"/>
      <c r="DW677" s="107"/>
      <c r="DX677" s="107"/>
      <c r="DY677" s="93">
        <f>$I677*DY$694</f>
        <v>11534.77</v>
      </c>
      <c r="DZ677" s="93">
        <f>$J677*DZ$694</f>
        <v>10780.44</v>
      </c>
      <c r="EA677" s="93">
        <f>$K677*EA$694</f>
        <v>10981.9</v>
      </c>
      <c r="EB677" s="107"/>
      <c r="EC677" s="107"/>
      <c r="ED677" s="107"/>
      <c r="EE677" s="93">
        <f t="shared" ref="EE677:EG686" si="1178">DM677*DY677</f>
        <v>0</v>
      </c>
      <c r="EF677" s="93">
        <f t="shared" si="1178"/>
        <v>0</v>
      </c>
      <c r="EG677" s="93">
        <f t="shared" si="1178"/>
        <v>0</v>
      </c>
      <c r="EH677" s="95"/>
      <c r="EI677" s="95"/>
      <c r="EJ677" s="95"/>
      <c r="EK677" s="107"/>
      <c r="EL677" s="107"/>
      <c r="EM677" s="107"/>
      <c r="EN677" s="93">
        <f>$I677*EH677</f>
        <v>0</v>
      </c>
      <c r="EO677" s="93">
        <f>$J677*EI677</f>
        <v>0</v>
      </c>
      <c r="EP677" s="93">
        <f>$K677*EJ677</f>
        <v>0</v>
      </c>
      <c r="EQ677" s="107"/>
      <c r="ER677" s="107"/>
      <c r="ES677" s="107"/>
      <c r="ET677" s="93">
        <f>$I677*ET$694</f>
        <v>0</v>
      </c>
      <c r="EU677" s="93">
        <f>$J677*EU$694</f>
        <v>0</v>
      </c>
      <c r="EV677" s="93">
        <f>$K677*EV$694</f>
        <v>0</v>
      </c>
      <c r="EW677" s="107"/>
      <c r="EX677" s="107"/>
      <c r="EY677" s="107"/>
      <c r="EZ677" s="93">
        <f t="shared" ref="EZ677:FB686" si="1179">EH677*ET677</f>
        <v>0</v>
      </c>
      <c r="FA677" s="93">
        <f t="shared" si="1179"/>
        <v>0</v>
      </c>
      <c r="FB677" s="93">
        <f t="shared" si="1179"/>
        <v>0</v>
      </c>
      <c r="FC677" s="447"/>
      <c r="FD677" s="447"/>
      <c r="FE677" s="447"/>
      <c r="FF677" s="107"/>
      <c r="FG677" s="107"/>
      <c r="FH677" s="107"/>
      <c r="FI677" s="93">
        <f>$I677*FC677</f>
        <v>0</v>
      </c>
      <c r="FJ677" s="93">
        <f>$J677*FD677</f>
        <v>0</v>
      </c>
      <c r="FK677" s="93">
        <f>$K677*FE677</f>
        <v>0</v>
      </c>
      <c r="FL677" s="107"/>
      <c r="FM677" s="107"/>
      <c r="FN677" s="107"/>
      <c r="FO677" s="93">
        <f>$I677*FO$694</f>
        <v>9394.1200000000008</v>
      </c>
      <c r="FP677" s="93">
        <f>$J677*FP$694</f>
        <v>8994.81</v>
      </c>
      <c r="FQ677" s="93">
        <f>$K677*FQ$694</f>
        <v>9136.32</v>
      </c>
      <c r="FR677" s="107"/>
      <c r="FS677" s="107"/>
      <c r="FT677" s="107"/>
      <c r="FU677" s="93">
        <f t="shared" ref="FU677:FW686" si="1180">FC677*FO677</f>
        <v>0</v>
      </c>
      <c r="FV677" s="93">
        <f t="shared" si="1180"/>
        <v>0</v>
      </c>
      <c r="FW677" s="93">
        <f t="shared" si="1180"/>
        <v>0</v>
      </c>
      <c r="FX677" s="95"/>
      <c r="FY677" s="95"/>
      <c r="FZ677" s="95"/>
      <c r="GA677" s="107"/>
      <c r="GB677" s="107"/>
      <c r="GC677" s="107"/>
      <c r="GD677" s="93">
        <f>$I677*FX677</f>
        <v>0</v>
      </c>
      <c r="GE677" s="93">
        <f>$J677*FY677</f>
        <v>0</v>
      </c>
      <c r="GF677" s="93">
        <f>$K677*FZ677</f>
        <v>0</v>
      </c>
      <c r="GG677" s="107"/>
      <c r="GH677" s="107"/>
      <c r="GI677" s="107"/>
      <c r="GJ677" s="93">
        <f>$I677*GJ$694</f>
        <v>0</v>
      </c>
      <c r="GK677" s="93">
        <f>$J677*GK$694</f>
        <v>0</v>
      </c>
      <c r="GL677" s="93">
        <f>$K677*GL$694</f>
        <v>0</v>
      </c>
      <c r="GM677" s="107"/>
      <c r="GN677" s="107"/>
      <c r="GO677" s="107"/>
      <c r="GP677" s="93">
        <f t="shared" ref="GP677:GR686" si="1181">FX677*GJ677</f>
        <v>0</v>
      </c>
      <c r="GQ677" s="93">
        <f t="shared" si="1181"/>
        <v>0</v>
      </c>
      <c r="GR677" s="93">
        <f t="shared" si="1181"/>
        <v>0</v>
      </c>
      <c r="GS677" s="447"/>
      <c r="GT677" s="447"/>
      <c r="GU677" s="447"/>
      <c r="GV677" s="107"/>
      <c r="GW677" s="107"/>
      <c r="GX677" s="107"/>
      <c r="GY677" s="93">
        <f>$I677*GS677</f>
        <v>0</v>
      </c>
      <c r="GZ677" s="93">
        <f>$J677*GT677</f>
        <v>0</v>
      </c>
      <c r="HA677" s="93">
        <f>$K677*GU677</f>
        <v>0</v>
      </c>
      <c r="HB677" s="107"/>
      <c r="HC677" s="107"/>
      <c r="HD677" s="107"/>
      <c r="HE677" s="93">
        <f>$I677*HE$694</f>
        <v>9730.5499999999993</v>
      </c>
      <c r="HF677" s="93">
        <f>$J677*HF$694</f>
        <v>9284.2000000000007</v>
      </c>
      <c r="HG677" s="93">
        <f>$K677*HG$694</f>
        <v>9445.2000000000007</v>
      </c>
      <c r="HH677" s="107"/>
      <c r="HI677" s="107"/>
      <c r="HJ677" s="107"/>
      <c r="HK677" s="93">
        <f t="shared" ref="HK677:HM686" si="1182">GS677*HE677</f>
        <v>0</v>
      </c>
      <c r="HL677" s="93">
        <f t="shared" si="1182"/>
        <v>0</v>
      </c>
      <c r="HM677" s="93">
        <f t="shared" si="1182"/>
        <v>0</v>
      </c>
      <c r="HN677" s="447"/>
      <c r="HO677" s="447"/>
      <c r="HP677" s="447"/>
      <c r="HQ677" s="107"/>
      <c r="HR677" s="107"/>
      <c r="HS677" s="107"/>
      <c r="HT677" s="93">
        <f>$I677*HN677</f>
        <v>0</v>
      </c>
      <c r="HU677" s="93">
        <f>$J677*HO677</f>
        <v>0</v>
      </c>
      <c r="HV677" s="93">
        <f>$K677*HP677</f>
        <v>0</v>
      </c>
      <c r="HW677" s="107"/>
      <c r="HX677" s="107"/>
      <c r="HY677" s="107"/>
      <c r="HZ677" s="93">
        <f>$I677*HZ$694</f>
        <v>11301.92</v>
      </c>
      <c r="IA677" s="93">
        <f>$J677*IA$694</f>
        <v>10844.22</v>
      </c>
      <c r="IB677" s="93">
        <f>$K677*IB$694</f>
        <v>10986.82</v>
      </c>
      <c r="IC677" s="107"/>
      <c r="ID677" s="107"/>
      <c r="IE677" s="107"/>
      <c r="IF677" s="93">
        <f t="shared" ref="IF677:IH686" si="1183">HN677*HZ677</f>
        <v>0</v>
      </c>
      <c r="IG677" s="93">
        <f t="shared" si="1183"/>
        <v>0</v>
      </c>
      <c r="IH677" s="93">
        <f t="shared" si="1183"/>
        <v>0</v>
      </c>
      <c r="II677" s="447"/>
      <c r="IJ677" s="447"/>
      <c r="IK677" s="447"/>
      <c r="IL677" s="107"/>
      <c r="IM677" s="107"/>
      <c r="IN677" s="107"/>
      <c r="IO677" s="93">
        <f>$I677*II677</f>
        <v>0</v>
      </c>
      <c r="IP677" s="93">
        <f>$J677*IJ677</f>
        <v>0</v>
      </c>
      <c r="IQ677" s="93">
        <f>$K677*IK677</f>
        <v>0</v>
      </c>
      <c r="IR677" s="107"/>
      <c r="IS677" s="107"/>
      <c r="IT677" s="107"/>
      <c r="IU677" s="93">
        <f>$I677*IU$694</f>
        <v>10277.700000000001</v>
      </c>
      <c r="IV677" s="93">
        <f>$J677*IV$694</f>
        <v>10116.49</v>
      </c>
      <c r="IW677" s="93">
        <f>$K677*IW$694</f>
        <v>10269.49</v>
      </c>
      <c r="IX677" s="107"/>
      <c r="IY677" s="107"/>
      <c r="IZ677" s="107"/>
      <c r="JA677" s="93">
        <f t="shared" ref="JA677:JC686" si="1184">II677*IU677</f>
        <v>0</v>
      </c>
      <c r="JB677" s="93">
        <f t="shared" si="1184"/>
        <v>0</v>
      </c>
      <c r="JC677" s="93">
        <f t="shared" si="1184"/>
        <v>0</v>
      </c>
      <c r="JD677" s="447"/>
      <c r="JE677" s="447"/>
      <c r="JF677" s="447"/>
      <c r="JG677" s="107"/>
      <c r="JH677" s="107"/>
      <c r="JI677" s="107"/>
      <c r="JJ677" s="93">
        <f>$I677*JD677</f>
        <v>0</v>
      </c>
      <c r="JK677" s="93">
        <f>$J677*JE677</f>
        <v>0</v>
      </c>
      <c r="JL677" s="93">
        <f>$K677*JF677</f>
        <v>0</v>
      </c>
      <c r="JM677" s="107"/>
      <c r="JN677" s="107"/>
      <c r="JO677" s="107"/>
      <c r="JP677" s="93">
        <f>$I677*JP$694</f>
        <v>13802.21</v>
      </c>
      <c r="JQ677" s="93">
        <f>$J677*JQ$694</f>
        <v>13565.04</v>
      </c>
      <c r="JR677" s="93">
        <f>$K677*JR$694</f>
        <v>13755.86</v>
      </c>
      <c r="JS677" s="107"/>
      <c r="JT677" s="107"/>
      <c r="JU677" s="107"/>
      <c r="JV677" s="93">
        <f t="shared" ref="JV677:JX686" si="1185">JD677*JP677</f>
        <v>0</v>
      </c>
      <c r="JW677" s="93">
        <f t="shared" si="1185"/>
        <v>0</v>
      </c>
      <c r="JX677" s="93">
        <f t="shared" si="1185"/>
        <v>0</v>
      </c>
      <c r="JY677" s="447"/>
      <c r="JZ677" s="447"/>
      <c r="KA677" s="447"/>
      <c r="KB677" s="107"/>
      <c r="KC677" s="107"/>
      <c r="KD677" s="107"/>
      <c r="KE677" s="93">
        <f>$I677*JY677</f>
        <v>0</v>
      </c>
      <c r="KF677" s="93">
        <f>$J677*JZ677</f>
        <v>0</v>
      </c>
      <c r="KG677" s="93">
        <f>$K677*KA677</f>
        <v>0</v>
      </c>
      <c r="KH677" s="107"/>
      <c r="KI677" s="107"/>
      <c r="KJ677" s="107"/>
      <c r="KK677" s="93">
        <f>$I677*KK$694</f>
        <v>11056.5</v>
      </c>
      <c r="KL677" s="93">
        <f>$J677*KL$694</f>
        <v>10794.13</v>
      </c>
      <c r="KM677" s="93">
        <f>$K677*KM$694</f>
        <v>10951.42</v>
      </c>
      <c r="KN677" s="107"/>
      <c r="KO677" s="107"/>
      <c r="KP677" s="107"/>
      <c r="KQ677" s="93">
        <f t="shared" ref="KQ677:KS686" si="1186">JY677*KK677</f>
        <v>0</v>
      </c>
      <c r="KR677" s="93">
        <f t="shared" si="1186"/>
        <v>0</v>
      </c>
      <c r="KS677" s="93">
        <f t="shared" si="1186"/>
        <v>0</v>
      </c>
      <c r="KT677" s="447"/>
      <c r="KU677" s="447"/>
      <c r="KV677" s="447"/>
      <c r="KW677" s="107"/>
      <c r="KX677" s="107"/>
      <c r="KY677" s="107"/>
      <c r="KZ677" s="93">
        <f>$I677*KT677</f>
        <v>0</v>
      </c>
      <c r="LA677" s="93">
        <f>$J677*KU677</f>
        <v>0</v>
      </c>
      <c r="LB677" s="93">
        <f>$K677*KV677</f>
        <v>0</v>
      </c>
      <c r="LC677" s="107"/>
      <c r="LD677" s="107"/>
      <c r="LE677" s="107"/>
      <c r="LF677" s="93">
        <f>$I677*LF$694</f>
        <v>10809.98</v>
      </c>
      <c r="LG677" s="93">
        <f>$J677*LG$694</f>
        <v>10514.6</v>
      </c>
      <c r="LH677" s="93">
        <f>$K677*LH$694</f>
        <v>10693.39</v>
      </c>
      <c r="LI677" s="107"/>
      <c r="LJ677" s="107"/>
      <c r="LK677" s="107"/>
      <c r="LL677" s="93">
        <f t="shared" ref="LL677:LN686" si="1187">KT677*LF677</f>
        <v>0</v>
      </c>
      <c r="LM677" s="93">
        <f t="shared" si="1187"/>
        <v>0</v>
      </c>
      <c r="LN677" s="93">
        <f t="shared" si="1187"/>
        <v>0</v>
      </c>
      <c r="LO677" s="447"/>
      <c r="LP677" s="447"/>
      <c r="LQ677" s="447"/>
      <c r="LR677" s="107"/>
      <c r="LS677" s="107"/>
      <c r="LT677" s="107"/>
      <c r="LU677" s="93">
        <f>$I677*LO677</f>
        <v>0</v>
      </c>
      <c r="LV677" s="93">
        <f>$J677*LP677</f>
        <v>0</v>
      </c>
      <c r="LW677" s="93">
        <f>$K677*LQ677</f>
        <v>0</v>
      </c>
      <c r="LX677" s="107"/>
      <c r="LY677" s="107"/>
      <c r="LZ677" s="107"/>
      <c r="MA677" s="93">
        <f>$I677*MA$694</f>
        <v>11823.8</v>
      </c>
      <c r="MB677" s="93">
        <f>$J677*MB$694</f>
        <v>11237.12</v>
      </c>
      <c r="MC677" s="93">
        <f>$K677*MC$694</f>
        <v>11436.01</v>
      </c>
      <c r="MD677" s="107"/>
      <c r="ME677" s="107"/>
      <c r="MF677" s="107"/>
      <c r="MG677" s="93">
        <f t="shared" ref="MG677:MI686" si="1188">LO677*MA677</f>
        <v>0</v>
      </c>
      <c r="MH677" s="93">
        <f t="shared" si="1188"/>
        <v>0</v>
      </c>
      <c r="MI677" s="93">
        <f t="shared" si="1188"/>
        <v>0</v>
      </c>
      <c r="MJ677" s="447"/>
      <c r="MK677" s="447"/>
      <c r="ML677" s="447"/>
      <c r="MM677" s="107"/>
      <c r="MN677" s="107"/>
      <c r="MO677" s="107"/>
      <c r="MP677" s="93">
        <f>$I677*MJ677</f>
        <v>0</v>
      </c>
      <c r="MQ677" s="93">
        <f>$J677*MK677</f>
        <v>0</v>
      </c>
      <c r="MR677" s="93">
        <f>$K677*ML677</f>
        <v>0</v>
      </c>
      <c r="MS677" s="107"/>
      <c r="MT677" s="107"/>
      <c r="MU677" s="107"/>
      <c r="MV677" s="93">
        <f>$I677*MV$694</f>
        <v>12226.43</v>
      </c>
      <c r="MW677" s="93">
        <f>$J677*MW$694</f>
        <v>12230.52</v>
      </c>
      <c r="MX677" s="93">
        <f>$K677*MX$694</f>
        <v>12411.63</v>
      </c>
      <c r="MY677" s="107"/>
      <c r="MZ677" s="107"/>
      <c r="NA677" s="107"/>
      <c r="NB677" s="93">
        <f t="shared" ref="NB677:ND686" si="1189">MJ677*MV677</f>
        <v>0</v>
      </c>
      <c r="NC677" s="93">
        <f t="shared" si="1189"/>
        <v>0</v>
      </c>
      <c r="ND677" s="93">
        <f t="shared" si="1189"/>
        <v>0</v>
      </c>
      <c r="NE677" s="447"/>
      <c r="NF677" s="447"/>
      <c r="NG677" s="447"/>
      <c r="NH677" s="107"/>
      <c r="NI677" s="107"/>
      <c r="NJ677" s="107"/>
      <c r="NK677" s="93">
        <f>$I677*NE677</f>
        <v>0</v>
      </c>
      <c r="NL677" s="93">
        <f>$J677*NF677</f>
        <v>0</v>
      </c>
      <c r="NM677" s="93">
        <f>$K677*NG677</f>
        <v>0</v>
      </c>
      <c r="NN677" s="107"/>
      <c r="NO677" s="107"/>
      <c r="NP677" s="107"/>
      <c r="NQ677" s="93">
        <f>$I677*NQ$694</f>
        <v>8004.67</v>
      </c>
      <c r="NR677" s="93">
        <f>$J677*NR$694</f>
        <v>7915.26</v>
      </c>
      <c r="NS677" s="93">
        <f>$K677*NS$694</f>
        <v>8048</v>
      </c>
      <c r="NT677" s="107"/>
      <c r="NU677" s="107"/>
      <c r="NV677" s="107"/>
      <c r="NW677" s="93">
        <f t="shared" ref="NW677:NY686" si="1190">NE677*NQ677</f>
        <v>0</v>
      </c>
      <c r="NX677" s="93">
        <f t="shared" si="1190"/>
        <v>0</v>
      </c>
      <c r="NY677" s="93">
        <f t="shared" si="1190"/>
        <v>0</v>
      </c>
      <c r="NZ677" s="447"/>
      <c r="OA677" s="447"/>
      <c r="OB677" s="447"/>
      <c r="OC677" s="107"/>
      <c r="OD677" s="107"/>
      <c r="OE677" s="107"/>
      <c r="OF677" s="93">
        <f>$I677*NZ677</f>
        <v>0</v>
      </c>
      <c r="OG677" s="93">
        <f>$J677*OA677</f>
        <v>0</v>
      </c>
      <c r="OH677" s="93">
        <f>$K677*OB677</f>
        <v>0</v>
      </c>
      <c r="OI677" s="107"/>
      <c r="OJ677" s="107"/>
      <c r="OK677" s="107"/>
      <c r="OL677" s="93">
        <f>$I677*OL$694</f>
        <v>10950.68</v>
      </c>
      <c r="OM677" s="93">
        <f>$J677*OM$694</f>
        <v>10708.44</v>
      </c>
      <c r="ON677" s="93">
        <f>$K677*ON$694</f>
        <v>10890.16</v>
      </c>
      <c r="OO677" s="107"/>
      <c r="OP677" s="107"/>
      <c r="OQ677" s="107"/>
      <c r="OR677" s="93">
        <f t="shared" ref="OR677:OT686" si="1191">NZ677*OL677</f>
        <v>0</v>
      </c>
      <c r="OS677" s="93">
        <f t="shared" si="1191"/>
        <v>0</v>
      </c>
      <c r="OT677" s="93">
        <f t="shared" si="1191"/>
        <v>0</v>
      </c>
      <c r="OU677" s="447"/>
      <c r="OV677" s="447"/>
      <c r="OW677" s="447"/>
      <c r="OX677" s="107"/>
      <c r="OY677" s="107"/>
      <c r="OZ677" s="107"/>
      <c r="PA677" s="93">
        <f>$I677*OU677</f>
        <v>0</v>
      </c>
      <c r="PB677" s="93">
        <f>$J677*OV677</f>
        <v>0</v>
      </c>
      <c r="PC677" s="93">
        <f>$K677*OW677</f>
        <v>0</v>
      </c>
      <c r="PD677" s="107"/>
      <c r="PE677" s="107"/>
      <c r="PF677" s="107"/>
      <c r="PG677" s="93">
        <f>$I677*PG$694</f>
        <v>10161.9</v>
      </c>
      <c r="PH677" s="93">
        <f>$J677*PH$694</f>
        <v>9838.77</v>
      </c>
      <c r="PI677" s="93">
        <f>$K677*PI$694</f>
        <v>9955.17</v>
      </c>
      <c r="PJ677" s="107"/>
      <c r="PK677" s="107"/>
      <c r="PL677" s="107"/>
      <c r="PM677" s="93">
        <f t="shared" ref="PM677:PO686" si="1192">OU677*PG677</f>
        <v>0</v>
      </c>
      <c r="PN677" s="93">
        <f t="shared" si="1192"/>
        <v>0</v>
      </c>
      <c r="PO677" s="93">
        <f t="shared" si="1192"/>
        <v>0</v>
      </c>
      <c r="PP677" s="447"/>
      <c r="PQ677" s="447"/>
      <c r="PR677" s="447"/>
      <c r="PS677" s="107"/>
      <c r="PT677" s="107"/>
      <c r="PU677" s="107"/>
      <c r="PV677" s="93">
        <f>$I677*PP677</f>
        <v>0</v>
      </c>
      <c r="PW677" s="93">
        <f>$J677*PQ677</f>
        <v>0</v>
      </c>
      <c r="PX677" s="93">
        <f>$K677*PR677</f>
        <v>0</v>
      </c>
      <c r="PY677" s="107"/>
      <c r="PZ677" s="107"/>
      <c r="QA677" s="107"/>
      <c r="QB677" s="93">
        <f>$I677*QB$694</f>
        <v>12875.56</v>
      </c>
      <c r="QC677" s="93">
        <f>$J677*QC$694</f>
        <v>12868.97</v>
      </c>
      <c r="QD677" s="93">
        <f>$K677*QD$694</f>
        <v>13079.73</v>
      </c>
      <c r="QE677" s="107"/>
      <c r="QF677" s="107"/>
      <c r="QG677" s="107"/>
      <c r="QH677" s="93">
        <f t="shared" ref="QH677:QJ686" si="1193">PP677*QB677</f>
        <v>0</v>
      </c>
      <c r="QI677" s="93">
        <f t="shared" si="1193"/>
        <v>0</v>
      </c>
      <c r="QJ677" s="93">
        <f t="shared" si="1193"/>
        <v>0</v>
      </c>
      <c r="QK677" s="447"/>
      <c r="QL677" s="447"/>
      <c r="QM677" s="447"/>
      <c r="QN677" s="107"/>
      <c r="QO677" s="107"/>
      <c r="QP677" s="107"/>
      <c r="QQ677" s="93">
        <f>$I677*QK677</f>
        <v>0</v>
      </c>
      <c r="QR677" s="93">
        <f>$J677*QL677</f>
        <v>0</v>
      </c>
      <c r="QS677" s="93">
        <f>$K677*QM677</f>
        <v>0</v>
      </c>
      <c r="QT677" s="107"/>
      <c r="QU677" s="107"/>
      <c r="QV677" s="107"/>
      <c r="QW677" s="93">
        <f>$I677*QW$694</f>
        <v>10597</v>
      </c>
      <c r="QX677" s="93">
        <f>$J677*QX$694</f>
        <v>10267.75</v>
      </c>
      <c r="QY677" s="93">
        <f>$K677*QY$694</f>
        <v>10415.15</v>
      </c>
      <c r="QZ677" s="107"/>
      <c r="RA677" s="107"/>
      <c r="RB677" s="107"/>
      <c r="RC677" s="93">
        <f t="shared" ref="RC677:RE686" si="1194">QK677*QW677</f>
        <v>0</v>
      </c>
      <c r="RD677" s="93">
        <f t="shared" si="1194"/>
        <v>0</v>
      </c>
      <c r="RE677" s="93">
        <f t="shared" si="1194"/>
        <v>0</v>
      </c>
      <c r="RF677" s="447"/>
      <c r="RG677" s="447"/>
      <c r="RH677" s="447"/>
      <c r="RI677" s="107"/>
      <c r="RJ677" s="107"/>
      <c r="RK677" s="107"/>
      <c r="RL677" s="93">
        <f>$I677*RF677</f>
        <v>0</v>
      </c>
      <c r="RM677" s="93">
        <f>$J677*RG677</f>
        <v>0</v>
      </c>
      <c r="RN677" s="93">
        <f>$K677*RH677</f>
        <v>0</v>
      </c>
      <c r="RO677" s="107"/>
      <c r="RP677" s="107"/>
      <c r="RQ677" s="107"/>
      <c r="RR677" s="93">
        <f>$I677*RR$694</f>
        <v>7091.96</v>
      </c>
      <c r="RS677" s="93">
        <f>$J677*RS$694</f>
        <v>6880.09</v>
      </c>
      <c r="RT677" s="93">
        <f>$K677*RT$694</f>
        <v>6983.08</v>
      </c>
      <c r="RU677" s="107"/>
      <c r="RV677" s="107"/>
      <c r="RW677" s="107"/>
      <c r="RX677" s="93">
        <f t="shared" ref="RX677:RZ686" si="1195">RF677*RR677</f>
        <v>0</v>
      </c>
      <c r="RY677" s="93">
        <f t="shared" si="1195"/>
        <v>0</v>
      </c>
      <c r="RZ677" s="93">
        <f t="shared" si="1195"/>
        <v>0</v>
      </c>
      <c r="SA677" s="447"/>
      <c r="SB677" s="447"/>
      <c r="SC677" s="447"/>
      <c r="SD677" s="107"/>
      <c r="SE677" s="107"/>
      <c r="SF677" s="107"/>
      <c r="SG677" s="93">
        <f>$I677*SA677</f>
        <v>0</v>
      </c>
      <c r="SH677" s="93">
        <f>$J677*SB677</f>
        <v>0</v>
      </c>
      <c r="SI677" s="93">
        <f>$K677*SC677</f>
        <v>0</v>
      </c>
      <c r="SJ677" s="107"/>
      <c r="SK677" s="107"/>
      <c r="SL677" s="107"/>
      <c r="SM677" s="93">
        <f>$I677*SM$694</f>
        <v>11967.76</v>
      </c>
      <c r="SN677" s="93">
        <f>$J677*SN$694</f>
        <v>11772.49</v>
      </c>
      <c r="SO677" s="93">
        <f>$K677*SO$694</f>
        <v>11928.04</v>
      </c>
      <c r="SP677" s="107"/>
      <c r="SQ677" s="107"/>
      <c r="SR677" s="107"/>
      <c r="SS677" s="93">
        <f t="shared" ref="SS677:SU686" si="1196">SA677*SM677</f>
        <v>0</v>
      </c>
      <c r="ST677" s="93">
        <f t="shared" si="1196"/>
        <v>0</v>
      </c>
      <c r="SU677" s="93">
        <f t="shared" si="1196"/>
        <v>0</v>
      </c>
      <c r="SV677" s="447"/>
      <c r="SW677" s="447"/>
      <c r="SX677" s="447"/>
      <c r="SY677" s="107"/>
      <c r="SZ677" s="107"/>
      <c r="TA677" s="107"/>
      <c r="TB677" s="93">
        <f>$I677*SV677</f>
        <v>0</v>
      </c>
      <c r="TC677" s="93">
        <f>$J677*SW677</f>
        <v>0</v>
      </c>
      <c r="TD677" s="93">
        <f>$K677*SX677</f>
        <v>0</v>
      </c>
      <c r="TE677" s="107"/>
      <c r="TF677" s="107"/>
      <c r="TG677" s="107"/>
      <c r="TH677" s="93">
        <f>$I677*TH$694</f>
        <v>10222.64</v>
      </c>
      <c r="TI677" s="93">
        <f>$J677*TI$694</f>
        <v>10219.51</v>
      </c>
      <c r="TJ677" s="93">
        <f>$K677*TJ$694</f>
        <v>10364.09</v>
      </c>
      <c r="TK677" s="107"/>
      <c r="TL677" s="107"/>
      <c r="TM677" s="107"/>
      <c r="TN677" s="93">
        <f t="shared" ref="TN677:TP686" si="1197">SV677*TH677</f>
        <v>0</v>
      </c>
      <c r="TO677" s="93">
        <f t="shared" si="1197"/>
        <v>0</v>
      </c>
      <c r="TP677" s="93">
        <f t="shared" si="1197"/>
        <v>0</v>
      </c>
      <c r="TQ677" s="447"/>
      <c r="TR677" s="447"/>
      <c r="TS677" s="447"/>
      <c r="TT677" s="107"/>
      <c r="TU677" s="107"/>
      <c r="TV677" s="107"/>
      <c r="TW677" s="93">
        <f>$I677*TQ677</f>
        <v>0</v>
      </c>
      <c r="TX677" s="93">
        <f>$J677*TR677</f>
        <v>0</v>
      </c>
      <c r="TY677" s="93">
        <f>$K677*TS677</f>
        <v>0</v>
      </c>
      <c r="TZ677" s="107"/>
      <c r="UA677" s="107"/>
      <c r="UB677" s="107"/>
      <c r="UC677" s="93">
        <f>$I677*UC$694</f>
        <v>11783.19</v>
      </c>
      <c r="UD677" s="93">
        <f>$J677*UD$694</f>
        <v>11524.28</v>
      </c>
      <c r="UE677" s="93">
        <f>$K677*UE$694</f>
        <v>11652.08</v>
      </c>
      <c r="UF677" s="107"/>
      <c r="UG677" s="107"/>
      <c r="UH677" s="107"/>
      <c r="UI677" s="93">
        <f t="shared" ref="UI677:UK686" si="1198">TQ677*UC677</f>
        <v>0</v>
      </c>
      <c r="UJ677" s="93">
        <f t="shared" si="1198"/>
        <v>0</v>
      </c>
      <c r="UK677" s="93">
        <f t="shared" si="1198"/>
        <v>0</v>
      </c>
      <c r="UL677" s="447"/>
      <c r="UM677" s="447"/>
      <c r="UN677" s="447"/>
      <c r="UO677" s="107"/>
      <c r="UP677" s="107"/>
      <c r="UQ677" s="107"/>
      <c r="UR677" s="93">
        <f>$I677*UL677</f>
        <v>0</v>
      </c>
      <c r="US677" s="93">
        <f>$J677*UM677</f>
        <v>0</v>
      </c>
      <c r="UT677" s="93">
        <f>$K677*UN677</f>
        <v>0</v>
      </c>
      <c r="UU677" s="107"/>
      <c r="UV677" s="107"/>
      <c r="UW677" s="107"/>
      <c r="UX677" s="93">
        <f>$I677*UX$694</f>
        <v>10103.49</v>
      </c>
      <c r="UY677" s="93">
        <f>$J677*UY$694</f>
        <v>10099.459999999999</v>
      </c>
      <c r="UZ677" s="93">
        <f>$K677*UZ$694</f>
        <v>10231.4</v>
      </c>
      <c r="VA677" s="107"/>
      <c r="VB677" s="107"/>
      <c r="VC677" s="107"/>
      <c r="VD677" s="93">
        <f t="shared" ref="VD677:VF686" si="1199">UL677*UX677</f>
        <v>0</v>
      </c>
      <c r="VE677" s="93">
        <f t="shared" si="1199"/>
        <v>0</v>
      </c>
      <c r="VF677" s="93">
        <f t="shared" si="1199"/>
        <v>0</v>
      </c>
      <c r="VG677" s="95"/>
      <c r="VH677" s="95"/>
      <c r="VI677" s="95"/>
      <c r="VJ677" s="107"/>
      <c r="VK677" s="107"/>
      <c r="VL677" s="107"/>
      <c r="VM677" s="93">
        <f>$I677*VG677</f>
        <v>0</v>
      </c>
      <c r="VN677" s="93">
        <f>$J677*VH677</f>
        <v>0</v>
      </c>
      <c r="VO677" s="93">
        <f>$K677*VI677</f>
        <v>0</v>
      </c>
      <c r="VP677" s="107"/>
      <c r="VQ677" s="107"/>
      <c r="VR677" s="107"/>
      <c r="VS677" s="93">
        <f>$I677*VS$694</f>
        <v>0</v>
      </c>
      <c r="VT677" s="93">
        <f>$J677*VT$694</f>
        <v>0</v>
      </c>
      <c r="VU677" s="93">
        <f>$K677*VU$694</f>
        <v>0</v>
      </c>
      <c r="VV677" s="107"/>
      <c r="VW677" s="107"/>
      <c r="VX677" s="107"/>
      <c r="VY677" s="93">
        <f t="shared" ref="VY677:WA686" si="1200">VG677*VS677</f>
        <v>0</v>
      </c>
      <c r="VZ677" s="93">
        <f t="shared" si="1200"/>
        <v>0</v>
      </c>
      <c r="WA677" s="93">
        <f t="shared" si="1200"/>
        <v>0</v>
      </c>
      <c r="WB677" s="447"/>
      <c r="WC677" s="447"/>
      <c r="WD677" s="447"/>
      <c r="WE677" s="107"/>
      <c r="WF677" s="107"/>
      <c r="WG677" s="107"/>
      <c r="WH677" s="93">
        <f>$I677*WB677</f>
        <v>0</v>
      </c>
      <c r="WI677" s="93">
        <f>$J677*WC677</f>
        <v>0</v>
      </c>
      <c r="WJ677" s="93">
        <f>$K677*WD677</f>
        <v>0</v>
      </c>
      <c r="WK677" s="107"/>
      <c r="WL677" s="107"/>
      <c r="WM677" s="107"/>
      <c r="WN677" s="93">
        <f>$I677*WN$694</f>
        <v>8365.2800000000007</v>
      </c>
      <c r="WO677" s="93">
        <f>$J677*WO$694</f>
        <v>8078.56</v>
      </c>
      <c r="WP677" s="93">
        <f>$K677*WP$694</f>
        <v>8234.26</v>
      </c>
      <c r="WQ677" s="107"/>
      <c r="WR677" s="107"/>
      <c r="WS677" s="107"/>
      <c r="WT677" s="93">
        <f t="shared" ref="WT677:WV686" si="1201">WB677*WN677</f>
        <v>0</v>
      </c>
      <c r="WU677" s="93">
        <f t="shared" si="1201"/>
        <v>0</v>
      </c>
      <c r="WV677" s="93">
        <f t="shared" si="1201"/>
        <v>0</v>
      </c>
      <c r="WW677" s="447"/>
      <c r="WX677" s="447"/>
      <c r="WY677" s="447"/>
      <c r="WZ677" s="107"/>
      <c r="XA677" s="107"/>
      <c r="XB677" s="107"/>
      <c r="XC677" s="93">
        <f>$I677*WW677</f>
        <v>0</v>
      </c>
      <c r="XD677" s="93">
        <f>$J677*WX677</f>
        <v>0</v>
      </c>
      <c r="XE677" s="93">
        <f>$K677*WY677</f>
        <v>0</v>
      </c>
      <c r="XF677" s="107"/>
      <c r="XG677" s="107"/>
      <c r="XH677" s="107"/>
      <c r="XI677" s="93">
        <f>$I677*XI$694</f>
        <v>8529.31</v>
      </c>
      <c r="XJ677" s="93">
        <f>$J677*XJ$694</f>
        <v>8315.1200000000008</v>
      </c>
      <c r="XK677" s="93">
        <f>$K677*XK$694</f>
        <v>8442.18</v>
      </c>
      <c r="XL677" s="107"/>
      <c r="XM677" s="107"/>
      <c r="XN677" s="107"/>
      <c r="XO677" s="93">
        <f t="shared" ref="XO677:XQ686" si="1202">WW677*XI677</f>
        <v>0</v>
      </c>
      <c r="XP677" s="93">
        <f t="shared" si="1202"/>
        <v>0</v>
      </c>
      <c r="XQ677" s="93">
        <f t="shared" si="1202"/>
        <v>0</v>
      </c>
      <c r="XR677" s="447"/>
      <c r="XS677" s="447"/>
      <c r="XT677" s="447"/>
      <c r="XU677" s="107"/>
      <c r="XV677" s="107"/>
      <c r="XW677" s="107"/>
      <c r="XX677" s="93">
        <f>$I677*XR677</f>
        <v>0</v>
      </c>
      <c r="XY677" s="93">
        <f>$J677*XS677</f>
        <v>0</v>
      </c>
      <c r="XZ677" s="93">
        <f>$K677*XT677</f>
        <v>0</v>
      </c>
      <c r="YA677" s="107"/>
      <c r="YB677" s="107"/>
      <c r="YC677" s="107"/>
      <c r="YD677" s="93">
        <f>$I677*YD$694</f>
        <v>8117.38</v>
      </c>
      <c r="YE677" s="93">
        <f>$J677*YE$694</f>
        <v>7917.31</v>
      </c>
      <c r="YF677" s="93">
        <f>$K677*YF$694</f>
        <v>8022.4</v>
      </c>
      <c r="YG677" s="107"/>
      <c r="YH677" s="107"/>
      <c r="YI677" s="107"/>
      <c r="YJ677" s="93">
        <f t="shared" ref="YJ677:YL686" si="1203">XR677*YD677</f>
        <v>0</v>
      </c>
      <c r="YK677" s="93">
        <f t="shared" si="1203"/>
        <v>0</v>
      </c>
      <c r="YL677" s="93">
        <f t="shared" si="1203"/>
        <v>0</v>
      </c>
      <c r="YM677" s="447"/>
      <c r="YN677" s="447"/>
      <c r="YO677" s="447"/>
      <c r="YP677" s="107"/>
      <c r="YQ677" s="107"/>
      <c r="YR677" s="107"/>
      <c r="YS677" s="93">
        <f>$I677*YM677</f>
        <v>0</v>
      </c>
      <c r="YT677" s="93">
        <f>$J677*YN677</f>
        <v>0</v>
      </c>
      <c r="YU677" s="93">
        <f>$K677*YO677</f>
        <v>0</v>
      </c>
      <c r="YV677" s="107"/>
      <c r="YW677" s="107"/>
      <c r="YX677" s="107"/>
      <c r="YY677" s="93">
        <f>$I677*YY$694</f>
        <v>8834.66</v>
      </c>
      <c r="YZ677" s="93">
        <f>$J677*YZ$694</f>
        <v>8516.67</v>
      </c>
      <c r="ZA677" s="93">
        <f>$K677*ZA$694</f>
        <v>8638.18</v>
      </c>
      <c r="ZB677" s="107"/>
      <c r="ZC677" s="107"/>
      <c r="ZD677" s="107"/>
      <c r="ZE677" s="93">
        <f t="shared" ref="ZE677:ZG686" si="1204">YM677*YY677</f>
        <v>0</v>
      </c>
      <c r="ZF677" s="93">
        <f t="shared" si="1204"/>
        <v>0</v>
      </c>
      <c r="ZG677" s="93">
        <f t="shared" si="1204"/>
        <v>0</v>
      </c>
      <c r="ZH677" s="447"/>
      <c r="ZI677" s="447"/>
      <c r="ZJ677" s="447"/>
      <c r="ZK677" s="107"/>
      <c r="ZL677" s="107"/>
      <c r="ZM677" s="107"/>
      <c r="ZN677" s="93">
        <f>$I677*ZH677</f>
        <v>0</v>
      </c>
      <c r="ZO677" s="93">
        <f>$J677*ZI677</f>
        <v>0</v>
      </c>
      <c r="ZP677" s="93">
        <f>$K677*ZJ677</f>
        <v>0</v>
      </c>
      <c r="ZQ677" s="107"/>
      <c r="ZR677" s="107"/>
      <c r="ZS677" s="107"/>
      <c r="ZT677" s="93">
        <f>$I677*ZT$694</f>
        <v>10907.17</v>
      </c>
      <c r="ZU677" s="93">
        <f>$J677*ZU$694</f>
        <v>10828.87</v>
      </c>
      <c r="ZV677" s="93">
        <f>$K677*ZV$694</f>
        <v>10943.27</v>
      </c>
      <c r="ZW677" s="107"/>
      <c r="ZX677" s="107"/>
      <c r="ZY677" s="107"/>
      <c r="ZZ677" s="93">
        <f t="shared" ref="ZZ677:AAB686" si="1205">ZH677*ZT677</f>
        <v>0</v>
      </c>
      <c r="AAA677" s="93">
        <f t="shared" si="1205"/>
        <v>0</v>
      </c>
      <c r="AAB677" s="93">
        <f t="shared" si="1205"/>
        <v>0</v>
      </c>
      <c r="AAC677" s="447"/>
      <c r="AAD677" s="447"/>
      <c r="AAE677" s="447"/>
      <c r="AAF677" s="107"/>
      <c r="AAG677" s="107"/>
      <c r="AAH677" s="107"/>
      <c r="AAI677" s="93">
        <f>$I677*AAC677</f>
        <v>0</v>
      </c>
      <c r="AAJ677" s="93">
        <f>$J677*AAD677</f>
        <v>0</v>
      </c>
      <c r="AAK677" s="93">
        <f>$K677*AAE677</f>
        <v>0</v>
      </c>
      <c r="AAL677" s="107"/>
      <c r="AAM677" s="107"/>
      <c r="AAN677" s="107"/>
      <c r="AAO677" s="93">
        <f>$I677*AAO$694</f>
        <v>10270.879999999999</v>
      </c>
      <c r="AAP677" s="93">
        <f>$J677*AAP$694</f>
        <v>9914.86</v>
      </c>
      <c r="AAQ677" s="93">
        <f>$K677*AAQ$694</f>
        <v>10066.19</v>
      </c>
      <c r="AAR677" s="107"/>
      <c r="AAS677" s="107"/>
      <c r="AAT677" s="107"/>
      <c r="AAU677" s="93">
        <f t="shared" ref="AAU677:AAW686" si="1206">AAC677*AAO677</f>
        <v>0</v>
      </c>
      <c r="AAV677" s="93">
        <f t="shared" si="1206"/>
        <v>0</v>
      </c>
      <c r="AAW677" s="93">
        <f t="shared" si="1206"/>
        <v>0</v>
      </c>
      <c r="AAX677" s="447"/>
      <c r="AAY677" s="447"/>
      <c r="AAZ677" s="447"/>
      <c r="ABA677" s="107"/>
      <c r="ABB677" s="107"/>
      <c r="ABC677" s="107"/>
      <c r="ABD677" s="93">
        <f>$I677*AAX677</f>
        <v>0</v>
      </c>
      <c r="ABE677" s="93">
        <f>$J677*AAY677</f>
        <v>0</v>
      </c>
      <c r="ABF677" s="93">
        <f>$K677*AAZ677</f>
        <v>0</v>
      </c>
      <c r="ABG677" s="107"/>
      <c r="ABH677" s="107"/>
      <c r="ABI677" s="107"/>
      <c r="ABJ677" s="93">
        <f>$I677*ABJ$694</f>
        <v>6966.55</v>
      </c>
      <c r="ABK677" s="93">
        <f>$J677*ABK$694</f>
        <v>6748.2</v>
      </c>
      <c r="ABL677" s="93">
        <f>$K677*ABL$694</f>
        <v>6835.89</v>
      </c>
      <c r="ABM677" s="107"/>
      <c r="ABN677" s="107"/>
      <c r="ABO677" s="107"/>
      <c r="ABP677" s="93">
        <f t="shared" ref="ABP677:ABR686" si="1207">AAX677*ABJ677</f>
        <v>0</v>
      </c>
      <c r="ABQ677" s="93">
        <f t="shared" si="1207"/>
        <v>0</v>
      </c>
      <c r="ABR677" s="93">
        <f t="shared" si="1207"/>
        <v>0</v>
      </c>
      <c r="ABS677" s="447"/>
      <c r="ABT677" s="447"/>
      <c r="ABU677" s="447"/>
      <c r="ABV677" s="107"/>
      <c r="ABW677" s="107"/>
      <c r="ABX677" s="107"/>
      <c r="ABY677" s="93">
        <f>$I677*ABS677</f>
        <v>0</v>
      </c>
      <c r="ABZ677" s="93">
        <f>$J677*ABT677</f>
        <v>0</v>
      </c>
      <c r="ACA677" s="93">
        <f>$K677*ABU677</f>
        <v>0</v>
      </c>
      <c r="ACB677" s="107"/>
      <c r="ACC677" s="107"/>
      <c r="ACD677" s="107"/>
      <c r="ACE677" s="93">
        <f>$I677*ACE$694</f>
        <v>7800.76</v>
      </c>
      <c r="ACF677" s="93">
        <f>$J677*ACF$694</f>
        <v>7643.5</v>
      </c>
      <c r="ACG677" s="93">
        <f>$K677*ACG$694</f>
        <v>7738.61</v>
      </c>
      <c r="ACH677" s="107"/>
      <c r="ACI677" s="107"/>
      <c r="ACJ677" s="107"/>
      <c r="ACK677" s="93">
        <f t="shared" ref="ACK677:ACM686" si="1208">ABS677*ACE677</f>
        <v>0</v>
      </c>
      <c r="ACL677" s="93">
        <f t="shared" si="1208"/>
        <v>0</v>
      </c>
      <c r="ACM677" s="93">
        <f t="shared" si="1208"/>
        <v>0</v>
      </c>
      <c r="ACN677" s="447"/>
      <c r="ACO677" s="447"/>
      <c r="ACP677" s="447"/>
      <c r="ACQ677" s="107"/>
      <c r="ACR677" s="107"/>
      <c r="ACS677" s="107"/>
      <c r="ACT677" s="93">
        <f>$I677*ACN677</f>
        <v>0</v>
      </c>
      <c r="ACU677" s="93">
        <f>$J677*ACO677</f>
        <v>0</v>
      </c>
      <c r="ACV677" s="93">
        <f>$K677*ACP677</f>
        <v>0</v>
      </c>
      <c r="ACW677" s="107"/>
      <c r="ACX677" s="107"/>
      <c r="ACY677" s="107"/>
      <c r="ACZ677" s="93">
        <f>$I677*ACZ$694</f>
        <v>8994.5400000000009</v>
      </c>
      <c r="ADA677" s="93">
        <f>$J677*ADA$694</f>
        <v>8760.67</v>
      </c>
      <c r="ADB677" s="93">
        <f>$K677*ADB$694</f>
        <v>8902.32</v>
      </c>
      <c r="ADC677" s="107"/>
      <c r="ADD677" s="107"/>
      <c r="ADE677" s="107"/>
      <c r="ADF677" s="93">
        <f t="shared" ref="ADF677:ADH686" si="1209">ACN677*ACZ677</f>
        <v>0</v>
      </c>
      <c r="ADG677" s="93">
        <f t="shared" si="1209"/>
        <v>0</v>
      </c>
      <c r="ADH677" s="93">
        <f t="shared" si="1209"/>
        <v>0</v>
      </c>
      <c r="ADI677" s="447"/>
      <c r="ADJ677" s="447"/>
      <c r="ADK677" s="447"/>
      <c r="ADL677" s="107"/>
      <c r="ADM677" s="107"/>
      <c r="ADN677" s="107"/>
      <c r="ADO677" s="93">
        <f>$I677*ADI677</f>
        <v>0</v>
      </c>
      <c r="ADP677" s="93">
        <f>$J677*ADJ677</f>
        <v>0</v>
      </c>
      <c r="ADQ677" s="93">
        <f>$K677*ADK677</f>
        <v>0</v>
      </c>
      <c r="ADR677" s="107"/>
      <c r="ADS677" s="107"/>
      <c r="ADT677" s="107"/>
      <c r="ADU677" s="93">
        <f>$I677*ADU$694</f>
        <v>8228.6200000000008</v>
      </c>
      <c r="ADV677" s="93">
        <f>$J677*ADV$694</f>
        <v>8161.14</v>
      </c>
      <c r="ADW677" s="93">
        <f>$K677*ADW$694</f>
        <v>8277.33</v>
      </c>
      <c r="ADX677" s="107"/>
      <c r="ADY677" s="107"/>
      <c r="ADZ677" s="107"/>
      <c r="AEA677" s="93">
        <f t="shared" ref="AEA677:AEC686" si="1210">ADI677*ADU677</f>
        <v>0</v>
      </c>
      <c r="AEB677" s="93">
        <f t="shared" si="1210"/>
        <v>0</v>
      </c>
      <c r="AEC677" s="93">
        <f t="shared" si="1210"/>
        <v>0</v>
      </c>
      <c r="AED677" s="447"/>
      <c r="AEE677" s="447"/>
      <c r="AEF677" s="447"/>
      <c r="AEG677" s="107"/>
      <c r="AEH677" s="107"/>
      <c r="AEI677" s="107"/>
      <c r="AEJ677" s="93">
        <f>$I677*AED677</f>
        <v>0</v>
      </c>
      <c r="AEK677" s="93">
        <f>$J677*AEE677</f>
        <v>0</v>
      </c>
      <c r="AEL677" s="93">
        <f>$K677*AEF677</f>
        <v>0</v>
      </c>
      <c r="AEM677" s="107"/>
      <c r="AEN677" s="107"/>
      <c r="AEO677" s="107"/>
      <c r="AEP677" s="93">
        <f>$I677*AEP$694</f>
        <v>8412.08</v>
      </c>
      <c r="AEQ677" s="93">
        <f>$J677*AEQ$694</f>
        <v>8045.17</v>
      </c>
      <c r="AER677" s="93">
        <f>$K677*AER$694</f>
        <v>8151.03</v>
      </c>
      <c r="AES677" s="107"/>
      <c r="AET677" s="107"/>
      <c r="AEU677" s="107"/>
      <c r="AEV677" s="93">
        <f t="shared" ref="AEV677:AEX686" si="1211">AED677*AEP677</f>
        <v>0</v>
      </c>
      <c r="AEW677" s="93">
        <f t="shared" si="1211"/>
        <v>0</v>
      </c>
      <c r="AEX677" s="93">
        <f t="shared" si="1211"/>
        <v>0</v>
      </c>
      <c r="AEY677" s="447"/>
      <c r="AEZ677" s="447"/>
      <c r="AFA677" s="447"/>
      <c r="AFB677" s="107"/>
      <c r="AFC677" s="107"/>
      <c r="AFD677" s="107"/>
      <c r="AFE677" s="93">
        <f>$I677*AEY677</f>
        <v>0</v>
      </c>
      <c r="AFF677" s="93">
        <f>$J677*AEZ677</f>
        <v>0</v>
      </c>
      <c r="AFG677" s="93">
        <f>$K677*AFA677</f>
        <v>0</v>
      </c>
      <c r="AFH677" s="107"/>
      <c r="AFI677" s="107"/>
      <c r="AFJ677" s="107"/>
      <c r="AFK677" s="93">
        <f>$I677*AFK$694</f>
        <v>9761.2000000000007</v>
      </c>
      <c r="AFL677" s="93">
        <f>$J677*AFL$694</f>
        <v>9365.92</v>
      </c>
      <c r="AFM677" s="93">
        <f>$K677*AFM$694</f>
        <v>9507.92</v>
      </c>
      <c r="AFN677" s="107"/>
      <c r="AFO677" s="107"/>
      <c r="AFP677" s="107"/>
      <c r="AFQ677" s="93">
        <f t="shared" ref="AFQ677:AFS686" si="1212">AEY677*AFK677</f>
        <v>0</v>
      </c>
      <c r="AFR677" s="93">
        <f t="shared" si="1212"/>
        <v>0</v>
      </c>
      <c r="AFS677" s="93">
        <f t="shared" si="1212"/>
        <v>0</v>
      </c>
      <c r="AFT677" s="447"/>
      <c r="AFU677" s="447"/>
      <c r="AFV677" s="447"/>
      <c r="AFW677" s="107"/>
      <c r="AFX677" s="107"/>
      <c r="AFY677" s="107"/>
      <c r="AFZ677" s="93">
        <f>$I677*AFT677</f>
        <v>0</v>
      </c>
      <c r="AGA677" s="93">
        <f>$J677*AFU677</f>
        <v>0</v>
      </c>
      <c r="AGB677" s="93">
        <f>$K677*AFV677</f>
        <v>0</v>
      </c>
      <c r="AGC677" s="107"/>
      <c r="AGD677" s="107"/>
      <c r="AGE677" s="107"/>
      <c r="AGF677" s="93">
        <f>$I677*AGF$694</f>
        <v>9713.0400000000009</v>
      </c>
      <c r="AGG677" s="93">
        <f>$J677*AGG$694</f>
        <v>9444.4699999999993</v>
      </c>
      <c r="AGH677" s="93">
        <f>$K677*AGH$694</f>
        <v>9604.27</v>
      </c>
      <c r="AGI677" s="107"/>
      <c r="AGJ677" s="107"/>
      <c r="AGK677" s="107"/>
      <c r="AGL677" s="93">
        <f t="shared" ref="AGL677:AGN686" si="1213">AFT677*AGF677</f>
        <v>0</v>
      </c>
      <c r="AGM677" s="93">
        <f t="shared" si="1213"/>
        <v>0</v>
      </c>
      <c r="AGN677" s="93">
        <f t="shared" si="1213"/>
        <v>0</v>
      </c>
      <c r="AGO677" s="447"/>
      <c r="AGP677" s="447"/>
      <c r="AGQ677" s="447"/>
      <c r="AGR677" s="107"/>
      <c r="AGS677" s="107"/>
      <c r="AGT677" s="107"/>
      <c r="AGU677" s="93">
        <f>$I677*AGO677</f>
        <v>0</v>
      </c>
      <c r="AGV677" s="93">
        <f>$J677*AGP677</f>
        <v>0</v>
      </c>
      <c r="AGW677" s="93">
        <f>$K677*AGQ677</f>
        <v>0</v>
      </c>
      <c r="AGX677" s="107"/>
      <c r="AGY677" s="107"/>
      <c r="AGZ677" s="107"/>
      <c r="AHA677" s="93">
        <f>$I677*AHA$694</f>
        <v>15569.61</v>
      </c>
      <c r="AHB677" s="93">
        <f>$J677*AHB$694</f>
        <v>15024.71</v>
      </c>
      <c r="AHC677" s="93">
        <f>$K677*AHC$694</f>
        <v>15262.59</v>
      </c>
      <c r="AHD677" s="107"/>
      <c r="AHE677" s="107"/>
      <c r="AHF677" s="107"/>
      <c r="AHG677" s="93">
        <f t="shared" ref="AHG677:AHI686" si="1214">AGO677*AHA677</f>
        <v>0</v>
      </c>
      <c r="AHH677" s="93">
        <f t="shared" si="1214"/>
        <v>0</v>
      </c>
      <c r="AHI677" s="93">
        <f t="shared" si="1214"/>
        <v>0</v>
      </c>
      <c r="AHJ677" s="447"/>
      <c r="AHK677" s="447"/>
      <c r="AHL677" s="447"/>
      <c r="AHM677" s="107"/>
      <c r="AHN677" s="107"/>
      <c r="AHO677" s="107"/>
      <c r="AHP677" s="93">
        <f>$I677*AHJ677</f>
        <v>0</v>
      </c>
      <c r="AHQ677" s="93">
        <f>$J677*AHK677</f>
        <v>0</v>
      </c>
      <c r="AHR677" s="93">
        <f>$K677*AHL677</f>
        <v>0</v>
      </c>
      <c r="AHS677" s="107"/>
      <c r="AHT677" s="107"/>
      <c r="AHU677" s="107"/>
      <c r="AHV677" s="93">
        <f>$I677*AHV$694</f>
        <v>9275.33</v>
      </c>
      <c r="AHW677" s="93">
        <f>$J677*AHW$694</f>
        <v>9177.4599999999991</v>
      </c>
      <c r="AHX677" s="93">
        <f>$K677*AHX$694</f>
        <v>9311.73</v>
      </c>
      <c r="AHY677" s="107"/>
      <c r="AHZ677" s="107"/>
      <c r="AIA677" s="107"/>
      <c r="AIB677" s="93">
        <f t="shared" ref="AIB677:AID686" si="1215">AHJ677*AHV677</f>
        <v>0</v>
      </c>
      <c r="AIC677" s="93">
        <f t="shared" si="1215"/>
        <v>0</v>
      </c>
      <c r="AID677" s="93">
        <f t="shared" si="1215"/>
        <v>0</v>
      </c>
      <c r="AIE677" s="95"/>
      <c r="AIF677" s="95"/>
      <c r="AIG677" s="95"/>
      <c r="AIH677" s="107"/>
      <c r="AII677" s="107"/>
      <c r="AIJ677" s="107"/>
      <c r="AIK677" s="93">
        <f>$I677*AIE677</f>
        <v>0</v>
      </c>
      <c r="AIL677" s="93">
        <f>$J677*AIF677</f>
        <v>0</v>
      </c>
      <c r="AIM677" s="93">
        <f>$K677*AIG677</f>
        <v>0</v>
      </c>
      <c r="AIN677" s="107"/>
      <c r="AIO677" s="107"/>
      <c r="AIP677" s="107"/>
      <c r="AIQ677" s="93">
        <f>$I677*AIQ$694</f>
        <v>0</v>
      </c>
      <c r="AIR677" s="93">
        <f>$J677*AIR$694</f>
        <v>0</v>
      </c>
      <c r="AIS677" s="93">
        <f>$K677*AIS$694</f>
        <v>0</v>
      </c>
      <c r="AIT677" s="107"/>
      <c r="AIU677" s="107"/>
      <c r="AIV677" s="107"/>
      <c r="AIW677" s="93">
        <f t="shared" ref="AIW677:AIY686" si="1216">AIE677*AIQ677</f>
        <v>0</v>
      </c>
      <c r="AIX677" s="93">
        <f t="shared" si="1216"/>
        <v>0</v>
      </c>
      <c r="AIY677" s="93">
        <f t="shared" si="1216"/>
        <v>0</v>
      </c>
      <c r="AIZ677" s="447"/>
      <c r="AJA677" s="447"/>
      <c r="AJB677" s="447"/>
      <c r="AJC677" s="107"/>
      <c r="AJD677" s="107"/>
      <c r="AJE677" s="107"/>
      <c r="AJF677" s="93">
        <f>$I677*AIZ677</f>
        <v>0</v>
      </c>
      <c r="AJG677" s="93">
        <f>$J677*AJA677</f>
        <v>0</v>
      </c>
      <c r="AJH677" s="93">
        <f>$K677*AJB677</f>
        <v>0</v>
      </c>
      <c r="AJI677" s="107"/>
      <c r="AJJ677" s="107"/>
      <c r="AJK677" s="107"/>
      <c r="AJL677" s="93">
        <f>$I677*AJL$694</f>
        <v>8906.0499999999993</v>
      </c>
      <c r="AJM677" s="93">
        <f>$J677*AJM$694</f>
        <v>8692.64</v>
      </c>
      <c r="AJN677" s="93">
        <f>$K677*AJN$694</f>
        <v>8840</v>
      </c>
      <c r="AJO677" s="107"/>
      <c r="AJP677" s="107"/>
      <c r="AJQ677" s="107"/>
      <c r="AJR677" s="93">
        <f t="shared" ref="AJR677:AJT686" si="1217">AIZ677*AJL677</f>
        <v>0</v>
      </c>
      <c r="AJS677" s="93">
        <f t="shared" si="1217"/>
        <v>0</v>
      </c>
      <c r="AJT677" s="93">
        <f t="shared" si="1217"/>
        <v>0</v>
      </c>
      <c r="AJU677" s="447"/>
      <c r="AJV677" s="447"/>
      <c r="AJW677" s="447"/>
      <c r="AJX677" s="107"/>
      <c r="AJY677" s="107"/>
      <c r="AJZ677" s="107"/>
      <c r="AKA677" s="93">
        <f>$I677*AJU677</f>
        <v>0</v>
      </c>
      <c r="AKB677" s="93">
        <f>$J677*AJV677</f>
        <v>0</v>
      </c>
      <c r="AKC677" s="93">
        <f>$K677*AJW677</f>
        <v>0</v>
      </c>
      <c r="AKD677" s="107"/>
      <c r="AKE677" s="107"/>
      <c r="AKF677" s="107"/>
      <c r="AKG677" s="93">
        <f>$I677*AKG$694</f>
        <v>9031.07</v>
      </c>
      <c r="AKH677" s="93">
        <f>$J677*AKH$694</f>
        <v>8687.1</v>
      </c>
      <c r="AKI677" s="93">
        <f>$K677*AKI$694</f>
        <v>8842.17</v>
      </c>
      <c r="AKJ677" s="107"/>
      <c r="AKK677" s="107"/>
      <c r="AKL677" s="107"/>
      <c r="AKM677" s="93">
        <f t="shared" ref="AKM677:AKO686" si="1218">AJU677*AKG677</f>
        <v>0</v>
      </c>
      <c r="AKN677" s="93">
        <f t="shared" si="1218"/>
        <v>0</v>
      </c>
      <c r="AKO677" s="93">
        <f t="shared" si="1218"/>
        <v>0</v>
      </c>
      <c r="AKP677" s="447"/>
      <c r="AKQ677" s="447"/>
      <c r="AKR677" s="447"/>
      <c r="AKS677" s="107"/>
      <c r="AKT677" s="107"/>
      <c r="AKU677" s="107"/>
      <c r="AKV677" s="93">
        <f>$I677*AKP677</f>
        <v>0</v>
      </c>
      <c r="AKW677" s="93">
        <f>$J677*AKQ677</f>
        <v>0</v>
      </c>
      <c r="AKX677" s="93">
        <f>$K677*AKR677</f>
        <v>0</v>
      </c>
      <c r="AKY677" s="107"/>
      <c r="AKZ677" s="107"/>
      <c r="ALA677" s="107"/>
      <c r="ALB677" s="93">
        <f>$I677*ALB$694</f>
        <v>9402.6</v>
      </c>
      <c r="ALC677" s="93">
        <f>$J677*ALC$694</f>
        <v>9182.11</v>
      </c>
      <c r="ALD677" s="93">
        <f>$K677*ALD$694</f>
        <v>9326</v>
      </c>
      <c r="ALE677" s="107"/>
      <c r="ALF677" s="107"/>
      <c r="ALG677" s="107"/>
      <c r="ALH677" s="93">
        <f t="shared" ref="ALH677:ALJ686" si="1219">AKP677*ALB677</f>
        <v>0</v>
      </c>
      <c r="ALI677" s="93">
        <f t="shared" si="1219"/>
        <v>0</v>
      </c>
      <c r="ALJ677" s="93">
        <f t="shared" si="1219"/>
        <v>0</v>
      </c>
      <c r="ALK677" s="447"/>
      <c r="ALL677" s="447"/>
      <c r="ALM677" s="447"/>
      <c r="ALN677" s="107"/>
      <c r="ALO677" s="107"/>
      <c r="ALP677" s="107"/>
      <c r="ALQ677" s="93">
        <f>$I677*ALK677</f>
        <v>0</v>
      </c>
      <c r="ALR677" s="93">
        <f>$J677*ALL677</f>
        <v>0</v>
      </c>
      <c r="ALS677" s="93">
        <f>$K677*ALM677</f>
        <v>0</v>
      </c>
      <c r="ALT677" s="107"/>
      <c r="ALU677" s="107"/>
      <c r="ALV677" s="107"/>
      <c r="ALW677" s="93">
        <f>$I677*ALW$694</f>
        <v>11644.86</v>
      </c>
      <c r="ALX677" s="93">
        <f>$J677*ALX$694</f>
        <v>11474.22</v>
      </c>
      <c r="ALY677" s="93">
        <f>$K677*ALY$694</f>
        <v>11626.67</v>
      </c>
      <c r="ALZ677" s="107"/>
      <c r="AMA677" s="107"/>
      <c r="AMB677" s="107"/>
      <c r="AMC677" s="93">
        <f t="shared" ref="AMC677:AME686" si="1220">ALK677*ALW677</f>
        <v>0</v>
      </c>
      <c r="AMD677" s="93">
        <f t="shared" si="1220"/>
        <v>0</v>
      </c>
      <c r="AME677" s="93">
        <f t="shared" si="1220"/>
        <v>0</v>
      </c>
      <c r="AMF677" s="447"/>
      <c r="AMG677" s="447"/>
      <c r="AMH677" s="447"/>
      <c r="AMI677" s="107"/>
      <c r="AMJ677" s="107"/>
      <c r="AMK677" s="107"/>
      <c r="AML677" s="93">
        <f>$I677*AMF677</f>
        <v>0</v>
      </c>
      <c r="AMM677" s="93">
        <f>$J677*AMG677</f>
        <v>0</v>
      </c>
      <c r="AMN677" s="93">
        <f>$K677*AMH677</f>
        <v>0</v>
      </c>
      <c r="AMO677" s="107"/>
      <c r="AMP677" s="107"/>
      <c r="AMQ677" s="107"/>
      <c r="AMR677" s="93">
        <f>$I677*AMR$694</f>
        <v>8390.65</v>
      </c>
      <c r="AMS677" s="93">
        <f>$J677*AMS$694</f>
        <v>8411.86</v>
      </c>
      <c r="AMT677" s="93">
        <f>$K677*AMT$694</f>
        <v>8525.7800000000007</v>
      </c>
      <c r="AMU677" s="107"/>
      <c r="AMV677" s="107"/>
      <c r="AMW677" s="107"/>
      <c r="AMX677" s="93">
        <f t="shared" ref="AMX677:AMZ686" si="1221">AMF677*AMR677</f>
        <v>0</v>
      </c>
      <c r="AMY677" s="93">
        <f t="shared" si="1221"/>
        <v>0</v>
      </c>
      <c r="AMZ677" s="93">
        <f t="shared" si="1221"/>
        <v>0</v>
      </c>
      <c r="ANA677" s="447"/>
      <c r="ANB677" s="447"/>
      <c r="ANC677" s="447"/>
      <c r="AND677" s="107"/>
      <c r="ANE677" s="107"/>
      <c r="ANF677" s="107"/>
      <c r="ANG677" s="93">
        <f>$I677*ANA677</f>
        <v>0</v>
      </c>
      <c r="ANH677" s="93">
        <f>$J677*ANB677</f>
        <v>0</v>
      </c>
      <c r="ANI677" s="93">
        <f>$K677*ANC677</f>
        <v>0</v>
      </c>
      <c r="ANJ677" s="107"/>
      <c r="ANK677" s="107"/>
      <c r="ANL677" s="107"/>
      <c r="ANM677" s="93">
        <f>$I677*ANM$694</f>
        <v>13086.99</v>
      </c>
      <c r="ANN677" s="93">
        <f>$J677*ANN$694</f>
        <v>12738.98</v>
      </c>
      <c r="ANO677" s="93">
        <f>$K677*ANO$694</f>
        <v>12978.58</v>
      </c>
      <c r="ANP677" s="107"/>
      <c r="ANQ677" s="107"/>
      <c r="ANR677" s="107"/>
      <c r="ANS677" s="93">
        <f t="shared" ref="ANS677:ANU686" si="1222">ANA677*ANM677</f>
        <v>0</v>
      </c>
      <c r="ANT677" s="93">
        <f t="shared" si="1222"/>
        <v>0</v>
      </c>
      <c r="ANU677" s="93">
        <f t="shared" si="1222"/>
        <v>0</v>
      </c>
      <c r="ANV677" s="447"/>
      <c r="ANW677" s="447"/>
      <c r="ANX677" s="447"/>
      <c r="ANY677" s="107"/>
      <c r="ANZ677" s="107"/>
      <c r="AOA677" s="107"/>
      <c r="AOB677" s="93">
        <f>$I677*ANV677</f>
        <v>0</v>
      </c>
      <c r="AOC677" s="93">
        <f>$J677*ANW677</f>
        <v>0</v>
      </c>
      <c r="AOD677" s="93">
        <f>$K677*ANX677</f>
        <v>0</v>
      </c>
      <c r="AOE677" s="107"/>
      <c r="AOF677" s="107"/>
      <c r="AOG677" s="107"/>
      <c r="AOH677" s="93">
        <f>$I677*AOH$694</f>
        <v>8762.35</v>
      </c>
      <c r="AOI677" s="93">
        <f>$J677*AOI$694</f>
        <v>8587.35</v>
      </c>
      <c r="AOJ677" s="93">
        <f>$K677*AOJ$694</f>
        <v>8708.32</v>
      </c>
      <c r="AOK677" s="107"/>
      <c r="AOL677" s="107"/>
      <c r="AOM677" s="107"/>
      <c r="AON677" s="93">
        <f t="shared" ref="AON677:AOP686" si="1223">ANV677*AOH677</f>
        <v>0</v>
      </c>
      <c r="AOO677" s="93">
        <f t="shared" si="1223"/>
        <v>0</v>
      </c>
      <c r="AOP677" s="93">
        <f t="shared" si="1223"/>
        <v>0</v>
      </c>
      <c r="AOQ677" s="447"/>
      <c r="AOR677" s="447"/>
      <c r="AOS677" s="447"/>
      <c r="AOT677" s="107"/>
      <c r="AOU677" s="107"/>
      <c r="AOV677" s="107"/>
      <c r="AOW677" s="93">
        <f>$I677*AOQ677</f>
        <v>0</v>
      </c>
      <c r="AOX677" s="93">
        <f>$J677*AOR677</f>
        <v>0</v>
      </c>
      <c r="AOY677" s="93">
        <f>$K677*AOS677</f>
        <v>0</v>
      </c>
      <c r="AOZ677" s="107"/>
      <c r="APA677" s="107"/>
      <c r="APB677" s="107"/>
      <c r="APC677" s="93">
        <f>$I677*APC$694</f>
        <v>11667.03</v>
      </c>
      <c r="APD677" s="93">
        <f>$J677*APD$694</f>
        <v>11279.28</v>
      </c>
      <c r="APE677" s="93">
        <f>$K677*APE$694</f>
        <v>11420.66</v>
      </c>
      <c r="APF677" s="107"/>
      <c r="APG677" s="107"/>
      <c r="APH677" s="107"/>
      <c r="API677" s="93">
        <f t="shared" ref="API677:APK686" si="1224">AOQ677*APC677</f>
        <v>0</v>
      </c>
      <c r="APJ677" s="93">
        <f t="shared" si="1224"/>
        <v>0</v>
      </c>
      <c r="APK677" s="93">
        <f t="shared" si="1224"/>
        <v>0</v>
      </c>
      <c r="APL677" s="447"/>
      <c r="APM677" s="447"/>
      <c r="APN677" s="447"/>
      <c r="APO677" s="107"/>
      <c r="APP677" s="107"/>
      <c r="APQ677" s="107"/>
      <c r="APR677" s="93">
        <f>$I677*APL677</f>
        <v>0</v>
      </c>
      <c r="APS677" s="93">
        <f>$J677*APM677</f>
        <v>0</v>
      </c>
      <c r="APT677" s="93">
        <f>$K677*APN677</f>
        <v>0</v>
      </c>
      <c r="APU677" s="107"/>
      <c r="APV677" s="107"/>
      <c r="APW677" s="107"/>
      <c r="APX677" s="93">
        <f>$I677*APX$694</f>
        <v>11059.36</v>
      </c>
      <c r="APY677" s="93">
        <f>$J677*APY$694</f>
        <v>10475.58</v>
      </c>
      <c r="APZ677" s="93">
        <f>$K677*APZ$694</f>
        <v>10629.78</v>
      </c>
      <c r="AQA677" s="107"/>
      <c r="AQB677" s="107"/>
      <c r="AQC677" s="107"/>
      <c r="AQD677" s="93">
        <f t="shared" ref="AQD677:AQF686" si="1225">APL677*APX677</f>
        <v>0</v>
      </c>
      <c r="AQE677" s="93">
        <f t="shared" si="1225"/>
        <v>0</v>
      </c>
      <c r="AQF677" s="93">
        <f t="shared" si="1225"/>
        <v>0</v>
      </c>
      <c r="AQG677" s="447"/>
      <c r="AQH677" s="447"/>
      <c r="AQI677" s="447"/>
      <c r="AQJ677" s="107"/>
      <c r="AQK677" s="107"/>
      <c r="AQL677" s="107"/>
      <c r="AQM677" s="93">
        <f>$I677*AQG677</f>
        <v>0</v>
      </c>
      <c r="AQN677" s="93">
        <f>$J677*AQH677</f>
        <v>0</v>
      </c>
      <c r="AQO677" s="93">
        <f>$K677*AQI677</f>
        <v>0</v>
      </c>
      <c r="AQP677" s="107"/>
      <c r="AQQ677" s="107"/>
      <c r="AQR677" s="107"/>
      <c r="AQS677" s="93">
        <f>$I677*AQS$694</f>
        <v>8090.68</v>
      </c>
      <c r="AQT677" s="93">
        <f>$J677*AQT$694</f>
        <v>8057.07</v>
      </c>
      <c r="AQU677" s="93">
        <f>$K677*AQU$694</f>
        <v>8176.66</v>
      </c>
      <c r="AQV677" s="107"/>
      <c r="AQW677" s="107"/>
      <c r="AQX677" s="107"/>
      <c r="AQY677" s="93">
        <f t="shared" ref="AQY677:ARA686" si="1226">AQG677*AQS677</f>
        <v>0</v>
      </c>
      <c r="AQZ677" s="93">
        <f t="shared" si="1226"/>
        <v>0</v>
      </c>
      <c r="ARA677" s="93">
        <f t="shared" si="1226"/>
        <v>0</v>
      </c>
      <c r="ARB677" s="447"/>
      <c r="ARC677" s="447"/>
      <c r="ARD677" s="447"/>
      <c r="ARE677" s="107"/>
      <c r="ARF677" s="107"/>
      <c r="ARG677" s="107"/>
      <c r="ARH677" s="93">
        <f>$I677*ARB677</f>
        <v>0</v>
      </c>
      <c r="ARI677" s="93">
        <f>$J677*ARC677</f>
        <v>0</v>
      </c>
      <c r="ARJ677" s="93">
        <f>$K677*ARD677</f>
        <v>0</v>
      </c>
      <c r="ARK677" s="107"/>
      <c r="ARL677" s="107"/>
      <c r="ARM677" s="107"/>
      <c r="ARN677" s="93">
        <f>$I677*ARN$694</f>
        <v>7753.39</v>
      </c>
      <c r="ARO677" s="93">
        <f>$J677*ARO$694</f>
        <v>7614.32</v>
      </c>
      <c r="ARP677" s="93">
        <f>$K677*ARP$694</f>
        <v>7721.71</v>
      </c>
      <c r="ARQ677" s="107"/>
      <c r="ARR677" s="107"/>
      <c r="ARS677" s="107"/>
      <c r="ART677" s="93">
        <f t="shared" ref="ART677:ARV686" si="1227">ARB677*ARN677</f>
        <v>0</v>
      </c>
      <c r="ARU677" s="93">
        <f t="shared" si="1227"/>
        <v>0</v>
      </c>
      <c r="ARV677" s="93">
        <f t="shared" si="1227"/>
        <v>0</v>
      </c>
      <c r="ARW677" s="447"/>
      <c r="ARX677" s="447"/>
      <c r="ARY677" s="447"/>
      <c r="ARZ677" s="107"/>
      <c r="ASA677" s="107"/>
      <c r="ASB677" s="107"/>
      <c r="ASC677" s="93">
        <f>$I677*ARW677</f>
        <v>0</v>
      </c>
      <c r="ASD677" s="93">
        <f>$J677*ARX677</f>
        <v>0</v>
      </c>
      <c r="ASE677" s="93">
        <f>$K677*ARY677</f>
        <v>0</v>
      </c>
      <c r="ASF677" s="107"/>
      <c r="ASG677" s="107"/>
      <c r="ASH677" s="107"/>
      <c r="ASI677" s="93">
        <f>$I677*ASI$694</f>
        <v>9183.44</v>
      </c>
      <c r="ASJ677" s="93">
        <f>$J677*ASJ$694</f>
        <v>9147.31</v>
      </c>
      <c r="ASK677" s="93">
        <f>$K677*ASK$694</f>
        <v>9274.94</v>
      </c>
      <c r="ASL677" s="107"/>
      <c r="ASM677" s="107"/>
      <c r="ASN677" s="107"/>
      <c r="ASO677" s="93">
        <f t="shared" ref="ASO677:ASQ686" si="1228">ARW677*ASI677</f>
        <v>0</v>
      </c>
      <c r="ASP677" s="93">
        <f t="shared" si="1228"/>
        <v>0</v>
      </c>
      <c r="ASQ677" s="93">
        <f t="shared" si="1228"/>
        <v>0</v>
      </c>
      <c r="ASR677" s="447"/>
      <c r="ASS677" s="447"/>
      <c r="AST677" s="447"/>
      <c r="ASU677" s="107"/>
      <c r="ASV677" s="107"/>
      <c r="ASW677" s="107"/>
      <c r="ASX677" s="93">
        <f>$I677*ASR677</f>
        <v>0</v>
      </c>
      <c r="ASY677" s="93">
        <f>$J677*ASS677</f>
        <v>0</v>
      </c>
      <c r="ASZ677" s="93">
        <f>$K677*AST677</f>
        <v>0</v>
      </c>
      <c r="ATA677" s="107"/>
      <c r="ATB677" s="107"/>
      <c r="ATC677" s="107"/>
      <c r="ATD677" s="93">
        <f>$I677*ATD$694</f>
        <v>8147.18</v>
      </c>
      <c r="ATE677" s="93">
        <f>$J677*ATE$694</f>
        <v>7964.31</v>
      </c>
      <c r="ATF677" s="93">
        <f>$K677*ATF$694</f>
        <v>8075.03</v>
      </c>
      <c r="ATG677" s="107"/>
      <c r="ATH677" s="107"/>
      <c r="ATI677" s="107"/>
      <c r="ATJ677" s="93">
        <f t="shared" ref="ATJ677:ATL686" si="1229">ASR677*ATD677</f>
        <v>0</v>
      </c>
      <c r="ATK677" s="93">
        <f t="shared" si="1229"/>
        <v>0</v>
      </c>
      <c r="ATL677" s="93">
        <f t="shared" si="1229"/>
        <v>0</v>
      </c>
      <c r="ATM677" s="447"/>
      <c r="ATN677" s="447"/>
      <c r="ATO677" s="447"/>
      <c r="ATP677" s="107"/>
      <c r="ATQ677" s="107"/>
      <c r="ATR677" s="107"/>
      <c r="ATS677" s="93">
        <f>$I677*ATM677</f>
        <v>0</v>
      </c>
      <c r="ATT677" s="93">
        <f>$J677*ATN677</f>
        <v>0</v>
      </c>
      <c r="ATU677" s="93">
        <f>$K677*ATO677</f>
        <v>0</v>
      </c>
      <c r="ATV677" s="107"/>
      <c r="ATW677" s="107"/>
      <c r="ATX677" s="107"/>
      <c r="ATY677" s="93">
        <f>$I677*ATY$694</f>
        <v>8906.2000000000007</v>
      </c>
      <c r="ATZ677" s="93">
        <f>$J677*ATZ$694</f>
        <v>8923.51</v>
      </c>
      <c r="AUA677" s="93">
        <f>$K677*AUA$694</f>
        <v>9061.92</v>
      </c>
      <c r="AUB677" s="107"/>
      <c r="AUC677" s="107"/>
      <c r="AUD677" s="107"/>
      <c r="AUE677" s="93">
        <f t="shared" ref="AUE677:AUG686" si="1230">ATM677*ATY677</f>
        <v>0</v>
      </c>
      <c r="AUF677" s="93">
        <f t="shared" si="1230"/>
        <v>0</v>
      </c>
      <c r="AUG677" s="93">
        <f t="shared" si="1230"/>
        <v>0</v>
      </c>
      <c r="AUH677" s="447"/>
      <c r="AUI677" s="447"/>
      <c r="AUJ677" s="447"/>
      <c r="AUK677" s="107"/>
      <c r="AUL677" s="107"/>
      <c r="AUM677" s="107"/>
      <c r="AUN677" s="93">
        <f>$I677*AUH677</f>
        <v>0</v>
      </c>
      <c r="AUO677" s="93">
        <f>$J677*AUI677</f>
        <v>0</v>
      </c>
      <c r="AUP677" s="93">
        <f>$K677*AUJ677</f>
        <v>0</v>
      </c>
      <c r="AUQ677" s="107"/>
      <c r="AUR677" s="107"/>
      <c r="AUS677" s="107"/>
      <c r="AUT677" s="93">
        <f>$I677*AUT$694</f>
        <v>9631.76</v>
      </c>
      <c r="AUU677" s="93">
        <f>$J677*AUU$694</f>
        <v>9584.1299999999992</v>
      </c>
      <c r="AUV677" s="93">
        <f>$K677*AUV$694</f>
        <v>9715.2800000000007</v>
      </c>
      <c r="AUW677" s="107"/>
      <c r="AUX677" s="107"/>
      <c r="AUY677" s="107"/>
      <c r="AUZ677" s="93">
        <f t="shared" ref="AUZ677:AVB686" si="1231">AUH677*AUT677</f>
        <v>0</v>
      </c>
      <c r="AVA677" s="93">
        <f t="shared" si="1231"/>
        <v>0</v>
      </c>
      <c r="AVB677" s="93">
        <f t="shared" si="1231"/>
        <v>0</v>
      </c>
      <c r="AVC677" s="127">
        <f t="shared" ref="AVC677:AVK686" si="1232">L677+AG677+BB677+BW677+CR677+DM677+EH677+FC677+FX677+GS677+HN677+II677+JD677+JY677+KT677+LO677+MJ677+NE677+NZ677+OU677+PP677+QK677+RF677+SA677+SV677+TQ677+UL677+VG677+WB677+WW677+XR677+YM677+ZH677+AAC677+AAX677+ABS677+ACN677+ADI677+AED677+AEY677+AFT677+AGO677+AHJ677+AIE677+AIZ677+AJU677+AKP677+ALK677+AMF677+ANA677+ANV677+AOQ677+APL677+AQG677+ARB677+ARW677+ASR677+ATM677+AUH677</f>
        <v>0</v>
      </c>
      <c r="AVD677" s="127">
        <f t="shared" si="1232"/>
        <v>0</v>
      </c>
      <c r="AVE677" s="127">
        <f t="shared" si="1232"/>
        <v>0</v>
      </c>
      <c r="AVF677" s="93">
        <f t="shared" si="1232"/>
        <v>0</v>
      </c>
      <c r="AVG677" s="93">
        <f t="shared" si="1232"/>
        <v>0</v>
      </c>
      <c r="AVH677" s="93">
        <f t="shared" si="1232"/>
        <v>0</v>
      </c>
      <c r="AVI677" s="93">
        <f t="shared" si="1232"/>
        <v>0</v>
      </c>
      <c r="AVJ677" s="93">
        <f t="shared" si="1232"/>
        <v>0</v>
      </c>
      <c r="AVK677" s="93">
        <f t="shared" si="1232"/>
        <v>0</v>
      </c>
      <c r="AVL677" s="107"/>
      <c r="AVM677" s="107"/>
      <c r="AVN677" s="107"/>
      <c r="AVO677" s="93"/>
      <c r="AVP677" s="93"/>
      <c r="AVQ677" s="93"/>
      <c r="AVR677" s="93">
        <f t="shared" ref="AVR677:AVW686" si="1233">AA677+AV677+BQ677+CL677+DG677+EB677+EW677+FR677+GM677+HH677+IC677+IX677+JS677+KN677+LI677+MD677+MY677+NT677+OO677+PJ677+QE677+QZ677+RU677+SP677+TK677+UF677+VA677+VV677+WQ677+XL677+YG677+ZB677+ZW677+AAR677+ABM677+ACH677+ADC677+ADX677+AES677+AFN677+AGI677+AHD677+AHY677+AIT677+AJO677+AKJ677+ALE677+ALZ677+AMU677+ANP677+AOK677+APF677+AQA677+AQV677+ARQ677+ASL677+ATG677+AUB677+AUW677</f>
        <v>0</v>
      </c>
      <c r="AVS677" s="93">
        <f t="shared" si="1233"/>
        <v>0</v>
      </c>
      <c r="AVT677" s="93">
        <f t="shared" si="1233"/>
        <v>0</v>
      </c>
      <c r="AVU677" s="93">
        <f t="shared" si="1233"/>
        <v>0</v>
      </c>
      <c r="AVV677" s="93">
        <f t="shared" si="1233"/>
        <v>0</v>
      </c>
      <c r="AVW677" s="93">
        <f t="shared" si="1233"/>
        <v>0</v>
      </c>
    </row>
    <row r="678" spans="1:1271" ht="36">
      <c r="A678" s="12" t="s">
        <v>911</v>
      </c>
      <c r="B678" s="12" t="s">
        <v>443</v>
      </c>
      <c r="C678" s="5"/>
      <c r="D678" s="414"/>
      <c r="E678" s="287"/>
      <c r="F678" s="101"/>
      <c r="G678" s="101"/>
      <c r="H678" s="101"/>
      <c r="I678" s="93">
        <f t="shared" ref="I678:K686" si="1234">F639</f>
        <v>20335.98</v>
      </c>
      <c r="J678" s="93">
        <f t="shared" si="1234"/>
        <v>20335.98</v>
      </c>
      <c r="K678" s="93">
        <f t="shared" si="1234"/>
        <v>20335.98</v>
      </c>
      <c r="L678" s="447"/>
      <c r="M678" s="447"/>
      <c r="N678" s="447"/>
      <c r="O678" s="107"/>
      <c r="P678" s="107"/>
      <c r="Q678" s="107"/>
      <c r="R678" s="93">
        <f t="shared" ref="R678:R686" si="1235">$I678*L678</f>
        <v>0</v>
      </c>
      <c r="S678" s="93">
        <f t="shared" ref="S678:S686" si="1236">$J678*M678</f>
        <v>0</v>
      </c>
      <c r="T678" s="93">
        <f t="shared" ref="T678:T686" si="1237">$K678*N678</f>
        <v>0</v>
      </c>
      <c r="U678" s="107"/>
      <c r="V678" s="107"/>
      <c r="W678" s="107"/>
      <c r="X678" s="93">
        <f t="shared" ref="X678:X691" si="1238">$I678*X$694</f>
        <v>9674.31</v>
      </c>
      <c r="Y678" s="93">
        <f t="shared" ref="Y678:Y691" si="1239">$J678*Y$694</f>
        <v>9096.8799999999992</v>
      </c>
      <c r="Z678" s="93">
        <f t="shared" ref="Z678:Z691" si="1240">$K678*Z$694</f>
        <v>9219.14</v>
      </c>
      <c r="AA678" s="107"/>
      <c r="AB678" s="107"/>
      <c r="AC678" s="107"/>
      <c r="AD678" s="93">
        <f t="shared" si="1173"/>
        <v>0</v>
      </c>
      <c r="AE678" s="93">
        <f t="shared" si="1173"/>
        <v>0</v>
      </c>
      <c r="AF678" s="93">
        <f t="shared" si="1173"/>
        <v>0</v>
      </c>
      <c r="AG678" s="447"/>
      <c r="AH678" s="447"/>
      <c r="AI678" s="447"/>
      <c r="AJ678" s="107"/>
      <c r="AK678" s="107"/>
      <c r="AL678" s="107"/>
      <c r="AM678" s="93">
        <f t="shared" ref="AM678:AM686" si="1241">$I678*AG678</f>
        <v>0</v>
      </c>
      <c r="AN678" s="93">
        <f t="shared" ref="AN678:AN686" si="1242">$J678*AH678</f>
        <v>0</v>
      </c>
      <c r="AO678" s="93">
        <f t="shared" ref="AO678:AO686" si="1243">$K678*AI678</f>
        <v>0</v>
      </c>
      <c r="AP678" s="107"/>
      <c r="AQ678" s="107"/>
      <c r="AR678" s="107"/>
      <c r="AS678" s="93">
        <f t="shared" ref="AS678:AS691" si="1244">$I678*AS$694</f>
        <v>8661.08</v>
      </c>
      <c r="AT678" s="93">
        <f t="shared" ref="AT678:AT691" si="1245">$J678*AT$694</f>
        <v>8078.16</v>
      </c>
      <c r="AU678" s="93">
        <f t="shared" ref="AU678:AU691" si="1246">$K678*AU$694</f>
        <v>8203.7900000000009</v>
      </c>
      <c r="AV678" s="107"/>
      <c r="AW678" s="107"/>
      <c r="AX678" s="107"/>
      <c r="AY678" s="93">
        <f t="shared" si="1174"/>
        <v>0</v>
      </c>
      <c r="AZ678" s="93">
        <f t="shared" si="1174"/>
        <v>0</v>
      </c>
      <c r="BA678" s="93">
        <f t="shared" si="1174"/>
        <v>0</v>
      </c>
      <c r="BB678" s="447"/>
      <c r="BC678" s="447"/>
      <c r="BD678" s="447"/>
      <c r="BE678" s="107"/>
      <c r="BF678" s="107"/>
      <c r="BG678" s="107"/>
      <c r="BH678" s="93">
        <f t="shared" ref="BH678:BH686" si="1247">$I678*BB678</f>
        <v>0</v>
      </c>
      <c r="BI678" s="93">
        <f t="shared" ref="BI678:BI686" si="1248">$J678*BC678</f>
        <v>0</v>
      </c>
      <c r="BJ678" s="93">
        <f t="shared" ref="BJ678:BJ686" si="1249">$K678*BD678</f>
        <v>0</v>
      </c>
      <c r="BK678" s="107"/>
      <c r="BL678" s="107"/>
      <c r="BM678" s="107"/>
      <c r="BN678" s="93">
        <f t="shared" ref="BN678:BN691" si="1250">$I678*BN$694</f>
        <v>8446.8700000000008</v>
      </c>
      <c r="BO678" s="93">
        <f t="shared" ref="BO678:BO691" si="1251">$J678*BO$694</f>
        <v>8074.84</v>
      </c>
      <c r="BP678" s="93">
        <f t="shared" ref="BP678:BP691" si="1252">$K678*BP$694</f>
        <v>8212.9</v>
      </c>
      <c r="BQ678" s="107"/>
      <c r="BR678" s="107"/>
      <c r="BS678" s="107"/>
      <c r="BT678" s="93">
        <f t="shared" si="1175"/>
        <v>0</v>
      </c>
      <c r="BU678" s="93">
        <f t="shared" si="1175"/>
        <v>0</v>
      </c>
      <c r="BV678" s="93">
        <f t="shared" si="1175"/>
        <v>0</v>
      </c>
      <c r="BW678" s="447"/>
      <c r="BX678" s="447"/>
      <c r="BY678" s="447"/>
      <c r="BZ678" s="107"/>
      <c r="CA678" s="107"/>
      <c r="CB678" s="107"/>
      <c r="CC678" s="93">
        <f t="shared" ref="CC678:CC686" si="1253">$I678*BW678</f>
        <v>0</v>
      </c>
      <c r="CD678" s="93">
        <f t="shared" ref="CD678:CD686" si="1254">$J678*BX678</f>
        <v>0</v>
      </c>
      <c r="CE678" s="93">
        <f t="shared" ref="CE678:CE686" si="1255">$K678*BY678</f>
        <v>0</v>
      </c>
      <c r="CF678" s="107"/>
      <c r="CG678" s="107"/>
      <c r="CH678" s="107"/>
      <c r="CI678" s="93">
        <f t="shared" ref="CI678:CI691" si="1256">$I678*CI$694</f>
        <v>10395.64</v>
      </c>
      <c r="CJ678" s="93">
        <f t="shared" ref="CJ678:CJ691" si="1257">$J678*CJ$694</f>
        <v>10131.790000000001</v>
      </c>
      <c r="CK678" s="93">
        <f t="shared" ref="CK678:CK691" si="1258">$K678*CK$694</f>
        <v>10222.959999999999</v>
      </c>
      <c r="CL678" s="107"/>
      <c r="CM678" s="107"/>
      <c r="CN678" s="107"/>
      <c r="CO678" s="93">
        <f t="shared" si="1176"/>
        <v>0</v>
      </c>
      <c r="CP678" s="93">
        <f t="shared" si="1176"/>
        <v>0</v>
      </c>
      <c r="CQ678" s="93">
        <f t="shared" si="1176"/>
        <v>0</v>
      </c>
      <c r="CR678" s="447"/>
      <c r="CS678" s="447"/>
      <c r="CT678" s="447"/>
      <c r="CU678" s="107"/>
      <c r="CV678" s="107"/>
      <c r="CW678" s="107"/>
      <c r="CX678" s="93">
        <f t="shared" ref="CX678:CX686" si="1259">$I678*CR678</f>
        <v>0</v>
      </c>
      <c r="CY678" s="93">
        <f t="shared" ref="CY678:CY686" si="1260">$J678*CS678</f>
        <v>0</v>
      </c>
      <c r="CZ678" s="93">
        <f t="shared" ref="CZ678:CZ686" si="1261">$K678*CT678</f>
        <v>0</v>
      </c>
      <c r="DA678" s="107"/>
      <c r="DB678" s="107"/>
      <c r="DC678" s="107"/>
      <c r="DD678" s="93">
        <f t="shared" ref="DD678:DD691" si="1262">$I678*DD$694</f>
        <v>11022.06</v>
      </c>
      <c r="DE678" s="93">
        <f t="shared" ref="DE678:DE691" si="1263">$J678*DE$694</f>
        <v>10793.43</v>
      </c>
      <c r="DF678" s="93">
        <f t="shared" ref="DF678:DF691" si="1264">$K678*DF$694</f>
        <v>10961.96</v>
      </c>
      <c r="DG678" s="107"/>
      <c r="DH678" s="107"/>
      <c r="DI678" s="107"/>
      <c r="DJ678" s="93">
        <f t="shared" si="1177"/>
        <v>0</v>
      </c>
      <c r="DK678" s="93">
        <f t="shared" si="1177"/>
        <v>0</v>
      </c>
      <c r="DL678" s="93">
        <f t="shared" si="1177"/>
        <v>0</v>
      </c>
      <c r="DM678" s="447"/>
      <c r="DN678" s="447"/>
      <c r="DO678" s="447"/>
      <c r="DP678" s="107"/>
      <c r="DQ678" s="107"/>
      <c r="DR678" s="107"/>
      <c r="DS678" s="93">
        <f t="shared" ref="DS678:DS686" si="1265">$I678*DM678</f>
        <v>0</v>
      </c>
      <c r="DT678" s="93">
        <f t="shared" ref="DT678:DT686" si="1266">$J678*DN678</f>
        <v>0</v>
      </c>
      <c r="DU678" s="93">
        <f t="shared" ref="DU678:DU686" si="1267">$K678*DO678</f>
        <v>0</v>
      </c>
      <c r="DV678" s="107"/>
      <c r="DW678" s="107"/>
      <c r="DX678" s="107"/>
      <c r="DY678" s="93">
        <f t="shared" ref="DY678:DY691" si="1268">$I678*DY$694</f>
        <v>11534.77</v>
      </c>
      <c r="DZ678" s="93">
        <f t="shared" ref="DZ678:DZ691" si="1269">$J678*DZ$694</f>
        <v>10780.44</v>
      </c>
      <c r="EA678" s="93">
        <f t="shared" ref="EA678:EA691" si="1270">$K678*EA$694</f>
        <v>10981.9</v>
      </c>
      <c r="EB678" s="107"/>
      <c r="EC678" s="107"/>
      <c r="ED678" s="107"/>
      <c r="EE678" s="93">
        <f t="shared" si="1178"/>
        <v>0</v>
      </c>
      <c r="EF678" s="93">
        <f t="shared" si="1178"/>
        <v>0</v>
      </c>
      <c r="EG678" s="93">
        <f t="shared" si="1178"/>
        <v>0</v>
      </c>
      <c r="EH678" s="95"/>
      <c r="EI678" s="95"/>
      <c r="EJ678" s="95"/>
      <c r="EK678" s="107"/>
      <c r="EL678" s="107"/>
      <c r="EM678" s="107"/>
      <c r="EN678" s="93">
        <f t="shared" ref="EN678:EN686" si="1271">$I678*EH678</f>
        <v>0</v>
      </c>
      <c r="EO678" s="93">
        <f t="shared" ref="EO678:EO686" si="1272">$J678*EI678</f>
        <v>0</v>
      </c>
      <c r="EP678" s="93">
        <f t="shared" ref="EP678:EP686" si="1273">$K678*EJ678</f>
        <v>0</v>
      </c>
      <c r="EQ678" s="107"/>
      <c r="ER678" s="107"/>
      <c r="ES678" s="107"/>
      <c r="ET678" s="93">
        <f t="shared" ref="ET678:ET691" si="1274">$I678*ET$694</f>
        <v>0</v>
      </c>
      <c r="EU678" s="93">
        <f t="shared" ref="EU678:EU691" si="1275">$J678*EU$694</f>
        <v>0</v>
      </c>
      <c r="EV678" s="93">
        <f t="shared" ref="EV678:EV691" si="1276">$K678*EV$694</f>
        <v>0</v>
      </c>
      <c r="EW678" s="107"/>
      <c r="EX678" s="107"/>
      <c r="EY678" s="107"/>
      <c r="EZ678" s="93">
        <f t="shared" si="1179"/>
        <v>0</v>
      </c>
      <c r="FA678" s="93">
        <f t="shared" si="1179"/>
        <v>0</v>
      </c>
      <c r="FB678" s="93">
        <f t="shared" si="1179"/>
        <v>0</v>
      </c>
      <c r="FC678" s="447"/>
      <c r="FD678" s="447"/>
      <c r="FE678" s="447"/>
      <c r="FF678" s="107"/>
      <c r="FG678" s="107"/>
      <c r="FH678" s="107"/>
      <c r="FI678" s="93">
        <f t="shared" ref="FI678:FI686" si="1277">$I678*FC678</f>
        <v>0</v>
      </c>
      <c r="FJ678" s="93">
        <f t="shared" ref="FJ678:FJ686" si="1278">$J678*FD678</f>
        <v>0</v>
      </c>
      <c r="FK678" s="93">
        <f t="shared" ref="FK678:FK686" si="1279">$K678*FE678</f>
        <v>0</v>
      </c>
      <c r="FL678" s="107"/>
      <c r="FM678" s="107"/>
      <c r="FN678" s="107"/>
      <c r="FO678" s="93">
        <f t="shared" ref="FO678:FO691" si="1280">$I678*FO$694</f>
        <v>9394.1200000000008</v>
      </c>
      <c r="FP678" s="93">
        <f t="shared" ref="FP678:FP691" si="1281">$J678*FP$694</f>
        <v>8994.81</v>
      </c>
      <c r="FQ678" s="93">
        <f t="shared" ref="FQ678:FQ691" si="1282">$K678*FQ$694</f>
        <v>9136.32</v>
      </c>
      <c r="FR678" s="107"/>
      <c r="FS678" s="107"/>
      <c r="FT678" s="107"/>
      <c r="FU678" s="93">
        <f t="shared" si="1180"/>
        <v>0</v>
      </c>
      <c r="FV678" s="93">
        <f t="shared" si="1180"/>
        <v>0</v>
      </c>
      <c r="FW678" s="93">
        <f t="shared" si="1180"/>
        <v>0</v>
      </c>
      <c r="FX678" s="95"/>
      <c r="FY678" s="95"/>
      <c r="FZ678" s="95"/>
      <c r="GA678" s="107"/>
      <c r="GB678" s="107"/>
      <c r="GC678" s="107"/>
      <c r="GD678" s="93">
        <f t="shared" ref="GD678:GD686" si="1283">$I678*FX678</f>
        <v>0</v>
      </c>
      <c r="GE678" s="93">
        <f t="shared" ref="GE678:GE686" si="1284">$J678*FY678</f>
        <v>0</v>
      </c>
      <c r="GF678" s="93">
        <f t="shared" ref="GF678:GF686" si="1285">$K678*FZ678</f>
        <v>0</v>
      </c>
      <c r="GG678" s="107"/>
      <c r="GH678" s="107"/>
      <c r="GI678" s="107"/>
      <c r="GJ678" s="93">
        <f t="shared" ref="GJ678:GJ691" si="1286">$I678*GJ$694</f>
        <v>0</v>
      </c>
      <c r="GK678" s="93">
        <f t="shared" ref="GK678:GK691" si="1287">$J678*GK$694</f>
        <v>0</v>
      </c>
      <c r="GL678" s="93">
        <f t="shared" ref="GL678:GL691" si="1288">$K678*GL$694</f>
        <v>0</v>
      </c>
      <c r="GM678" s="107"/>
      <c r="GN678" s="107"/>
      <c r="GO678" s="107"/>
      <c r="GP678" s="93">
        <f t="shared" si="1181"/>
        <v>0</v>
      </c>
      <c r="GQ678" s="93">
        <f t="shared" si="1181"/>
        <v>0</v>
      </c>
      <c r="GR678" s="93">
        <f t="shared" si="1181"/>
        <v>0</v>
      </c>
      <c r="GS678" s="447"/>
      <c r="GT678" s="447"/>
      <c r="GU678" s="447"/>
      <c r="GV678" s="107"/>
      <c r="GW678" s="107"/>
      <c r="GX678" s="107"/>
      <c r="GY678" s="93">
        <f t="shared" ref="GY678:GY686" si="1289">$I678*GS678</f>
        <v>0</v>
      </c>
      <c r="GZ678" s="93">
        <f t="shared" ref="GZ678:GZ686" si="1290">$J678*GT678</f>
        <v>0</v>
      </c>
      <c r="HA678" s="93">
        <f t="shared" ref="HA678:HA686" si="1291">$K678*GU678</f>
        <v>0</v>
      </c>
      <c r="HB678" s="107"/>
      <c r="HC678" s="107"/>
      <c r="HD678" s="107"/>
      <c r="HE678" s="93">
        <f t="shared" ref="HE678:HE691" si="1292">$I678*HE$694</f>
        <v>9730.5499999999993</v>
      </c>
      <c r="HF678" s="93">
        <f t="shared" ref="HF678:HF691" si="1293">$J678*HF$694</f>
        <v>9284.2000000000007</v>
      </c>
      <c r="HG678" s="93">
        <f t="shared" ref="HG678:HG691" si="1294">$K678*HG$694</f>
        <v>9445.2000000000007</v>
      </c>
      <c r="HH678" s="107"/>
      <c r="HI678" s="107"/>
      <c r="HJ678" s="107"/>
      <c r="HK678" s="93">
        <f t="shared" si="1182"/>
        <v>0</v>
      </c>
      <c r="HL678" s="93">
        <f t="shared" si="1182"/>
        <v>0</v>
      </c>
      <c r="HM678" s="93">
        <f t="shared" si="1182"/>
        <v>0</v>
      </c>
      <c r="HN678" s="447"/>
      <c r="HO678" s="447"/>
      <c r="HP678" s="447"/>
      <c r="HQ678" s="107"/>
      <c r="HR678" s="107"/>
      <c r="HS678" s="107"/>
      <c r="HT678" s="93">
        <f t="shared" ref="HT678:HT686" si="1295">$I678*HN678</f>
        <v>0</v>
      </c>
      <c r="HU678" s="93">
        <f t="shared" ref="HU678:HU686" si="1296">$J678*HO678</f>
        <v>0</v>
      </c>
      <c r="HV678" s="93">
        <f t="shared" ref="HV678:HV686" si="1297">$K678*HP678</f>
        <v>0</v>
      </c>
      <c r="HW678" s="107"/>
      <c r="HX678" s="107"/>
      <c r="HY678" s="107"/>
      <c r="HZ678" s="93">
        <f t="shared" ref="HZ678:HZ691" si="1298">$I678*HZ$694</f>
        <v>11301.92</v>
      </c>
      <c r="IA678" s="93">
        <f t="shared" ref="IA678:IA691" si="1299">$J678*IA$694</f>
        <v>10844.22</v>
      </c>
      <c r="IB678" s="93">
        <f t="shared" ref="IB678:IB691" si="1300">$K678*IB$694</f>
        <v>10986.82</v>
      </c>
      <c r="IC678" s="107"/>
      <c r="ID678" s="107"/>
      <c r="IE678" s="107"/>
      <c r="IF678" s="93">
        <f t="shared" si="1183"/>
        <v>0</v>
      </c>
      <c r="IG678" s="93">
        <f t="shared" si="1183"/>
        <v>0</v>
      </c>
      <c r="IH678" s="93">
        <f t="shared" si="1183"/>
        <v>0</v>
      </c>
      <c r="II678" s="447"/>
      <c r="IJ678" s="447"/>
      <c r="IK678" s="447"/>
      <c r="IL678" s="107"/>
      <c r="IM678" s="107"/>
      <c r="IN678" s="107"/>
      <c r="IO678" s="93">
        <f t="shared" ref="IO678:IO686" si="1301">$I678*II678</f>
        <v>0</v>
      </c>
      <c r="IP678" s="93">
        <f t="shared" ref="IP678:IP686" si="1302">$J678*IJ678</f>
        <v>0</v>
      </c>
      <c r="IQ678" s="93">
        <f t="shared" ref="IQ678:IQ686" si="1303">$K678*IK678</f>
        <v>0</v>
      </c>
      <c r="IR678" s="107"/>
      <c r="IS678" s="107"/>
      <c r="IT678" s="107"/>
      <c r="IU678" s="93">
        <f t="shared" ref="IU678:IU691" si="1304">$I678*IU$694</f>
        <v>10277.700000000001</v>
      </c>
      <c r="IV678" s="93">
        <f t="shared" ref="IV678:IV691" si="1305">$J678*IV$694</f>
        <v>10116.49</v>
      </c>
      <c r="IW678" s="93">
        <f t="shared" ref="IW678:IW691" si="1306">$K678*IW$694</f>
        <v>10269.49</v>
      </c>
      <c r="IX678" s="107"/>
      <c r="IY678" s="107"/>
      <c r="IZ678" s="107"/>
      <c r="JA678" s="93">
        <f t="shared" si="1184"/>
        <v>0</v>
      </c>
      <c r="JB678" s="93">
        <f t="shared" si="1184"/>
        <v>0</v>
      </c>
      <c r="JC678" s="93">
        <f t="shared" si="1184"/>
        <v>0</v>
      </c>
      <c r="JD678" s="447"/>
      <c r="JE678" s="447"/>
      <c r="JF678" s="447"/>
      <c r="JG678" s="107"/>
      <c r="JH678" s="107"/>
      <c r="JI678" s="107"/>
      <c r="JJ678" s="93">
        <f t="shared" ref="JJ678:JJ686" si="1307">$I678*JD678</f>
        <v>0</v>
      </c>
      <c r="JK678" s="93">
        <f t="shared" ref="JK678:JK686" si="1308">$J678*JE678</f>
        <v>0</v>
      </c>
      <c r="JL678" s="93">
        <f t="shared" ref="JL678:JL686" si="1309">$K678*JF678</f>
        <v>0</v>
      </c>
      <c r="JM678" s="107"/>
      <c r="JN678" s="107"/>
      <c r="JO678" s="107"/>
      <c r="JP678" s="93">
        <f t="shared" ref="JP678:JP691" si="1310">$I678*JP$694</f>
        <v>13802.21</v>
      </c>
      <c r="JQ678" s="93">
        <f t="shared" ref="JQ678:JQ691" si="1311">$J678*JQ$694</f>
        <v>13565.04</v>
      </c>
      <c r="JR678" s="93">
        <f t="shared" ref="JR678:JR691" si="1312">$K678*JR$694</f>
        <v>13755.86</v>
      </c>
      <c r="JS678" s="107"/>
      <c r="JT678" s="107"/>
      <c r="JU678" s="107"/>
      <c r="JV678" s="93">
        <f t="shared" si="1185"/>
        <v>0</v>
      </c>
      <c r="JW678" s="93">
        <f t="shared" si="1185"/>
        <v>0</v>
      </c>
      <c r="JX678" s="93">
        <f t="shared" si="1185"/>
        <v>0</v>
      </c>
      <c r="JY678" s="447"/>
      <c r="JZ678" s="447"/>
      <c r="KA678" s="447"/>
      <c r="KB678" s="107"/>
      <c r="KC678" s="107"/>
      <c r="KD678" s="107"/>
      <c r="KE678" s="93">
        <f t="shared" ref="KE678:KE686" si="1313">$I678*JY678</f>
        <v>0</v>
      </c>
      <c r="KF678" s="93">
        <f t="shared" ref="KF678:KF686" si="1314">$J678*JZ678</f>
        <v>0</v>
      </c>
      <c r="KG678" s="93">
        <f t="shared" ref="KG678:KG686" si="1315">$K678*KA678</f>
        <v>0</v>
      </c>
      <c r="KH678" s="107"/>
      <c r="KI678" s="107"/>
      <c r="KJ678" s="107"/>
      <c r="KK678" s="93">
        <f t="shared" ref="KK678:KK691" si="1316">$I678*KK$694</f>
        <v>11056.5</v>
      </c>
      <c r="KL678" s="93">
        <f t="shared" ref="KL678:KL691" si="1317">$J678*KL$694</f>
        <v>10794.13</v>
      </c>
      <c r="KM678" s="93">
        <f t="shared" ref="KM678:KM691" si="1318">$K678*KM$694</f>
        <v>10951.42</v>
      </c>
      <c r="KN678" s="107"/>
      <c r="KO678" s="107"/>
      <c r="KP678" s="107"/>
      <c r="KQ678" s="93">
        <f t="shared" si="1186"/>
        <v>0</v>
      </c>
      <c r="KR678" s="93">
        <f t="shared" si="1186"/>
        <v>0</v>
      </c>
      <c r="KS678" s="93">
        <f t="shared" si="1186"/>
        <v>0</v>
      </c>
      <c r="KT678" s="447"/>
      <c r="KU678" s="447"/>
      <c r="KV678" s="447"/>
      <c r="KW678" s="107"/>
      <c r="KX678" s="107"/>
      <c r="KY678" s="107"/>
      <c r="KZ678" s="93">
        <f t="shared" ref="KZ678:KZ686" si="1319">$I678*KT678</f>
        <v>0</v>
      </c>
      <c r="LA678" s="93">
        <f t="shared" ref="LA678:LA686" si="1320">$J678*KU678</f>
        <v>0</v>
      </c>
      <c r="LB678" s="93">
        <f t="shared" ref="LB678:LB686" si="1321">$K678*KV678</f>
        <v>0</v>
      </c>
      <c r="LC678" s="107"/>
      <c r="LD678" s="107"/>
      <c r="LE678" s="107"/>
      <c r="LF678" s="93">
        <f t="shared" ref="LF678:LF691" si="1322">$I678*LF$694</f>
        <v>10809.98</v>
      </c>
      <c r="LG678" s="93">
        <f t="shared" ref="LG678:LG691" si="1323">$J678*LG$694</f>
        <v>10514.6</v>
      </c>
      <c r="LH678" s="93">
        <f t="shared" ref="LH678:LH691" si="1324">$K678*LH$694</f>
        <v>10693.39</v>
      </c>
      <c r="LI678" s="107"/>
      <c r="LJ678" s="107"/>
      <c r="LK678" s="107"/>
      <c r="LL678" s="93">
        <f t="shared" si="1187"/>
        <v>0</v>
      </c>
      <c r="LM678" s="93">
        <f t="shared" si="1187"/>
        <v>0</v>
      </c>
      <c r="LN678" s="93">
        <f t="shared" si="1187"/>
        <v>0</v>
      </c>
      <c r="LO678" s="447"/>
      <c r="LP678" s="447"/>
      <c r="LQ678" s="447"/>
      <c r="LR678" s="107"/>
      <c r="LS678" s="107"/>
      <c r="LT678" s="107"/>
      <c r="LU678" s="93">
        <f t="shared" ref="LU678:LU686" si="1325">$I678*LO678</f>
        <v>0</v>
      </c>
      <c r="LV678" s="93">
        <f t="shared" ref="LV678:LV686" si="1326">$J678*LP678</f>
        <v>0</v>
      </c>
      <c r="LW678" s="93">
        <f t="shared" ref="LW678:LW686" si="1327">$K678*LQ678</f>
        <v>0</v>
      </c>
      <c r="LX678" s="107"/>
      <c r="LY678" s="107"/>
      <c r="LZ678" s="107"/>
      <c r="MA678" s="93">
        <f t="shared" ref="MA678:MA691" si="1328">$I678*MA$694</f>
        <v>11823.8</v>
      </c>
      <c r="MB678" s="93">
        <f t="shared" ref="MB678:MB691" si="1329">$J678*MB$694</f>
        <v>11237.12</v>
      </c>
      <c r="MC678" s="93">
        <f t="shared" ref="MC678:MC691" si="1330">$K678*MC$694</f>
        <v>11436.01</v>
      </c>
      <c r="MD678" s="107"/>
      <c r="ME678" s="107"/>
      <c r="MF678" s="107"/>
      <c r="MG678" s="93">
        <f t="shared" si="1188"/>
        <v>0</v>
      </c>
      <c r="MH678" s="93">
        <f t="shared" si="1188"/>
        <v>0</v>
      </c>
      <c r="MI678" s="93">
        <f t="shared" si="1188"/>
        <v>0</v>
      </c>
      <c r="MJ678" s="447"/>
      <c r="MK678" s="447"/>
      <c r="ML678" s="447"/>
      <c r="MM678" s="107"/>
      <c r="MN678" s="107"/>
      <c r="MO678" s="107"/>
      <c r="MP678" s="93">
        <f t="shared" ref="MP678:MP686" si="1331">$I678*MJ678</f>
        <v>0</v>
      </c>
      <c r="MQ678" s="93">
        <f t="shared" ref="MQ678:MQ686" si="1332">$J678*MK678</f>
        <v>0</v>
      </c>
      <c r="MR678" s="93">
        <f t="shared" ref="MR678:MR686" si="1333">$K678*ML678</f>
        <v>0</v>
      </c>
      <c r="MS678" s="107"/>
      <c r="MT678" s="107"/>
      <c r="MU678" s="107"/>
      <c r="MV678" s="93">
        <f t="shared" ref="MV678:MV691" si="1334">$I678*MV$694</f>
        <v>12226.43</v>
      </c>
      <c r="MW678" s="93">
        <f t="shared" ref="MW678:MW691" si="1335">$J678*MW$694</f>
        <v>12230.52</v>
      </c>
      <c r="MX678" s="93">
        <f t="shared" ref="MX678:MX691" si="1336">$K678*MX$694</f>
        <v>12411.63</v>
      </c>
      <c r="MY678" s="107"/>
      <c r="MZ678" s="107"/>
      <c r="NA678" s="107"/>
      <c r="NB678" s="93">
        <f t="shared" si="1189"/>
        <v>0</v>
      </c>
      <c r="NC678" s="93">
        <f t="shared" si="1189"/>
        <v>0</v>
      </c>
      <c r="ND678" s="93">
        <f t="shared" si="1189"/>
        <v>0</v>
      </c>
      <c r="NE678" s="447"/>
      <c r="NF678" s="447"/>
      <c r="NG678" s="447"/>
      <c r="NH678" s="107"/>
      <c r="NI678" s="107"/>
      <c r="NJ678" s="107"/>
      <c r="NK678" s="93">
        <f t="shared" ref="NK678:NK686" si="1337">$I678*NE678</f>
        <v>0</v>
      </c>
      <c r="NL678" s="93">
        <f t="shared" ref="NL678:NL686" si="1338">$J678*NF678</f>
        <v>0</v>
      </c>
      <c r="NM678" s="93">
        <f t="shared" ref="NM678:NM686" si="1339">$K678*NG678</f>
        <v>0</v>
      </c>
      <c r="NN678" s="107"/>
      <c r="NO678" s="107"/>
      <c r="NP678" s="107"/>
      <c r="NQ678" s="93">
        <f t="shared" ref="NQ678:NQ691" si="1340">$I678*NQ$694</f>
        <v>8004.67</v>
      </c>
      <c r="NR678" s="93">
        <f t="shared" ref="NR678:NR691" si="1341">$J678*NR$694</f>
        <v>7915.26</v>
      </c>
      <c r="NS678" s="93">
        <f t="shared" ref="NS678:NS691" si="1342">$K678*NS$694</f>
        <v>8048</v>
      </c>
      <c r="NT678" s="107"/>
      <c r="NU678" s="107"/>
      <c r="NV678" s="107"/>
      <c r="NW678" s="93">
        <f t="shared" si="1190"/>
        <v>0</v>
      </c>
      <c r="NX678" s="93">
        <f t="shared" si="1190"/>
        <v>0</v>
      </c>
      <c r="NY678" s="93">
        <f t="shared" si="1190"/>
        <v>0</v>
      </c>
      <c r="NZ678" s="447"/>
      <c r="OA678" s="447"/>
      <c r="OB678" s="447"/>
      <c r="OC678" s="107"/>
      <c r="OD678" s="107"/>
      <c r="OE678" s="107"/>
      <c r="OF678" s="93">
        <f t="shared" ref="OF678:OF686" si="1343">$I678*NZ678</f>
        <v>0</v>
      </c>
      <c r="OG678" s="93">
        <f t="shared" ref="OG678:OG686" si="1344">$J678*OA678</f>
        <v>0</v>
      </c>
      <c r="OH678" s="93">
        <f t="shared" ref="OH678:OH686" si="1345">$K678*OB678</f>
        <v>0</v>
      </c>
      <c r="OI678" s="107"/>
      <c r="OJ678" s="107"/>
      <c r="OK678" s="107"/>
      <c r="OL678" s="93">
        <f t="shared" ref="OL678:OL691" si="1346">$I678*OL$694</f>
        <v>10950.68</v>
      </c>
      <c r="OM678" s="93">
        <f t="shared" ref="OM678:OM691" si="1347">$J678*OM$694</f>
        <v>10708.44</v>
      </c>
      <c r="ON678" s="93">
        <f t="shared" ref="ON678:ON691" si="1348">$K678*ON$694</f>
        <v>10890.16</v>
      </c>
      <c r="OO678" s="107"/>
      <c r="OP678" s="107"/>
      <c r="OQ678" s="107"/>
      <c r="OR678" s="93">
        <f t="shared" si="1191"/>
        <v>0</v>
      </c>
      <c r="OS678" s="93">
        <f t="shared" si="1191"/>
        <v>0</v>
      </c>
      <c r="OT678" s="93">
        <f t="shared" si="1191"/>
        <v>0</v>
      </c>
      <c r="OU678" s="447"/>
      <c r="OV678" s="447"/>
      <c r="OW678" s="447"/>
      <c r="OX678" s="107"/>
      <c r="OY678" s="107"/>
      <c r="OZ678" s="107"/>
      <c r="PA678" s="93">
        <f t="shared" ref="PA678:PA686" si="1349">$I678*OU678</f>
        <v>0</v>
      </c>
      <c r="PB678" s="93">
        <f t="shared" ref="PB678:PB686" si="1350">$J678*OV678</f>
        <v>0</v>
      </c>
      <c r="PC678" s="93">
        <f t="shared" ref="PC678:PC686" si="1351">$K678*OW678</f>
        <v>0</v>
      </c>
      <c r="PD678" s="107"/>
      <c r="PE678" s="107"/>
      <c r="PF678" s="107"/>
      <c r="PG678" s="93">
        <f t="shared" ref="PG678:PG691" si="1352">$I678*PG$694</f>
        <v>10161.9</v>
      </c>
      <c r="PH678" s="93">
        <f t="shared" ref="PH678:PH691" si="1353">$J678*PH$694</f>
        <v>9838.77</v>
      </c>
      <c r="PI678" s="93">
        <f t="shared" ref="PI678:PI691" si="1354">$K678*PI$694</f>
        <v>9955.17</v>
      </c>
      <c r="PJ678" s="107"/>
      <c r="PK678" s="107"/>
      <c r="PL678" s="107"/>
      <c r="PM678" s="93">
        <f t="shared" si="1192"/>
        <v>0</v>
      </c>
      <c r="PN678" s="93">
        <f t="shared" si="1192"/>
        <v>0</v>
      </c>
      <c r="PO678" s="93">
        <f t="shared" si="1192"/>
        <v>0</v>
      </c>
      <c r="PP678" s="447"/>
      <c r="PQ678" s="447"/>
      <c r="PR678" s="447"/>
      <c r="PS678" s="107"/>
      <c r="PT678" s="107"/>
      <c r="PU678" s="107"/>
      <c r="PV678" s="93">
        <f t="shared" ref="PV678:PV686" si="1355">$I678*PP678</f>
        <v>0</v>
      </c>
      <c r="PW678" s="93">
        <f t="shared" ref="PW678:PW686" si="1356">$J678*PQ678</f>
        <v>0</v>
      </c>
      <c r="PX678" s="93">
        <f t="shared" ref="PX678:PX686" si="1357">$K678*PR678</f>
        <v>0</v>
      </c>
      <c r="PY678" s="107"/>
      <c r="PZ678" s="107"/>
      <c r="QA678" s="107"/>
      <c r="QB678" s="93">
        <f t="shared" ref="QB678:QB691" si="1358">$I678*QB$694</f>
        <v>12875.56</v>
      </c>
      <c r="QC678" s="93">
        <f t="shared" ref="QC678:QC691" si="1359">$J678*QC$694</f>
        <v>12868.97</v>
      </c>
      <c r="QD678" s="93">
        <f t="shared" ref="QD678:QD691" si="1360">$K678*QD$694</f>
        <v>13079.73</v>
      </c>
      <c r="QE678" s="107"/>
      <c r="QF678" s="107"/>
      <c r="QG678" s="107"/>
      <c r="QH678" s="93">
        <f t="shared" si="1193"/>
        <v>0</v>
      </c>
      <c r="QI678" s="93">
        <f t="shared" si="1193"/>
        <v>0</v>
      </c>
      <c r="QJ678" s="93">
        <f t="shared" si="1193"/>
        <v>0</v>
      </c>
      <c r="QK678" s="447"/>
      <c r="QL678" s="447"/>
      <c r="QM678" s="447"/>
      <c r="QN678" s="107"/>
      <c r="QO678" s="107"/>
      <c r="QP678" s="107"/>
      <c r="QQ678" s="93">
        <f t="shared" ref="QQ678:QQ686" si="1361">$I678*QK678</f>
        <v>0</v>
      </c>
      <c r="QR678" s="93">
        <f t="shared" ref="QR678:QR686" si="1362">$J678*QL678</f>
        <v>0</v>
      </c>
      <c r="QS678" s="93">
        <f t="shared" ref="QS678:QS686" si="1363">$K678*QM678</f>
        <v>0</v>
      </c>
      <c r="QT678" s="107"/>
      <c r="QU678" s="107"/>
      <c r="QV678" s="107"/>
      <c r="QW678" s="93">
        <f t="shared" ref="QW678:QW691" si="1364">$I678*QW$694</f>
        <v>10597</v>
      </c>
      <c r="QX678" s="93">
        <f t="shared" ref="QX678:QX691" si="1365">$J678*QX$694</f>
        <v>10267.75</v>
      </c>
      <c r="QY678" s="93">
        <f t="shared" ref="QY678:QY691" si="1366">$K678*QY$694</f>
        <v>10415.15</v>
      </c>
      <c r="QZ678" s="107"/>
      <c r="RA678" s="107"/>
      <c r="RB678" s="107"/>
      <c r="RC678" s="93">
        <f t="shared" si="1194"/>
        <v>0</v>
      </c>
      <c r="RD678" s="93">
        <f t="shared" si="1194"/>
        <v>0</v>
      </c>
      <c r="RE678" s="93">
        <f t="shared" si="1194"/>
        <v>0</v>
      </c>
      <c r="RF678" s="447"/>
      <c r="RG678" s="447"/>
      <c r="RH678" s="447"/>
      <c r="RI678" s="107"/>
      <c r="RJ678" s="107"/>
      <c r="RK678" s="107"/>
      <c r="RL678" s="93">
        <f t="shared" ref="RL678:RL686" si="1367">$I678*RF678</f>
        <v>0</v>
      </c>
      <c r="RM678" s="93">
        <f t="shared" ref="RM678:RM686" si="1368">$J678*RG678</f>
        <v>0</v>
      </c>
      <c r="RN678" s="93">
        <f t="shared" ref="RN678:RN686" si="1369">$K678*RH678</f>
        <v>0</v>
      </c>
      <c r="RO678" s="107"/>
      <c r="RP678" s="107"/>
      <c r="RQ678" s="107"/>
      <c r="RR678" s="93">
        <f t="shared" ref="RR678:RR691" si="1370">$I678*RR$694</f>
        <v>7091.96</v>
      </c>
      <c r="RS678" s="93">
        <f t="shared" ref="RS678:RS691" si="1371">$J678*RS$694</f>
        <v>6880.09</v>
      </c>
      <c r="RT678" s="93">
        <f t="shared" ref="RT678:RT691" si="1372">$K678*RT$694</f>
        <v>6983.08</v>
      </c>
      <c r="RU678" s="107"/>
      <c r="RV678" s="107"/>
      <c r="RW678" s="107"/>
      <c r="RX678" s="93">
        <f t="shared" si="1195"/>
        <v>0</v>
      </c>
      <c r="RY678" s="93">
        <f t="shared" si="1195"/>
        <v>0</v>
      </c>
      <c r="RZ678" s="93">
        <f t="shared" si="1195"/>
        <v>0</v>
      </c>
      <c r="SA678" s="447"/>
      <c r="SB678" s="447"/>
      <c r="SC678" s="447"/>
      <c r="SD678" s="107"/>
      <c r="SE678" s="107"/>
      <c r="SF678" s="107"/>
      <c r="SG678" s="93">
        <f t="shared" ref="SG678:SG686" si="1373">$I678*SA678</f>
        <v>0</v>
      </c>
      <c r="SH678" s="93">
        <f t="shared" ref="SH678:SH686" si="1374">$J678*SB678</f>
        <v>0</v>
      </c>
      <c r="SI678" s="93">
        <f t="shared" ref="SI678:SI686" si="1375">$K678*SC678</f>
        <v>0</v>
      </c>
      <c r="SJ678" s="107"/>
      <c r="SK678" s="107"/>
      <c r="SL678" s="107"/>
      <c r="SM678" s="93">
        <f t="shared" ref="SM678:SM691" si="1376">$I678*SM$694</f>
        <v>11967.76</v>
      </c>
      <c r="SN678" s="93">
        <f t="shared" ref="SN678:SN691" si="1377">$J678*SN$694</f>
        <v>11772.49</v>
      </c>
      <c r="SO678" s="93">
        <f t="shared" ref="SO678:SO691" si="1378">$K678*SO$694</f>
        <v>11928.04</v>
      </c>
      <c r="SP678" s="107"/>
      <c r="SQ678" s="107"/>
      <c r="SR678" s="107"/>
      <c r="SS678" s="93">
        <f t="shared" si="1196"/>
        <v>0</v>
      </c>
      <c r="ST678" s="93">
        <f t="shared" si="1196"/>
        <v>0</v>
      </c>
      <c r="SU678" s="93">
        <f t="shared" si="1196"/>
        <v>0</v>
      </c>
      <c r="SV678" s="447"/>
      <c r="SW678" s="447"/>
      <c r="SX678" s="447"/>
      <c r="SY678" s="107"/>
      <c r="SZ678" s="107"/>
      <c r="TA678" s="107"/>
      <c r="TB678" s="93">
        <f t="shared" ref="TB678:TB686" si="1379">$I678*SV678</f>
        <v>0</v>
      </c>
      <c r="TC678" s="93">
        <f t="shared" ref="TC678:TC686" si="1380">$J678*SW678</f>
        <v>0</v>
      </c>
      <c r="TD678" s="93">
        <f t="shared" ref="TD678:TD686" si="1381">$K678*SX678</f>
        <v>0</v>
      </c>
      <c r="TE678" s="107"/>
      <c r="TF678" s="107"/>
      <c r="TG678" s="107"/>
      <c r="TH678" s="93">
        <f t="shared" ref="TH678:TH691" si="1382">$I678*TH$694</f>
        <v>10222.64</v>
      </c>
      <c r="TI678" s="93">
        <f t="shared" ref="TI678:TI691" si="1383">$J678*TI$694</f>
        <v>10219.51</v>
      </c>
      <c r="TJ678" s="93">
        <f t="shared" ref="TJ678:TJ691" si="1384">$K678*TJ$694</f>
        <v>10364.09</v>
      </c>
      <c r="TK678" s="107"/>
      <c r="TL678" s="107"/>
      <c r="TM678" s="107"/>
      <c r="TN678" s="93">
        <f t="shared" si="1197"/>
        <v>0</v>
      </c>
      <c r="TO678" s="93">
        <f t="shared" si="1197"/>
        <v>0</v>
      </c>
      <c r="TP678" s="93">
        <f t="shared" si="1197"/>
        <v>0</v>
      </c>
      <c r="TQ678" s="447"/>
      <c r="TR678" s="447"/>
      <c r="TS678" s="447"/>
      <c r="TT678" s="107"/>
      <c r="TU678" s="107"/>
      <c r="TV678" s="107"/>
      <c r="TW678" s="93">
        <f t="shared" ref="TW678:TW686" si="1385">$I678*TQ678</f>
        <v>0</v>
      </c>
      <c r="TX678" s="93">
        <f t="shared" ref="TX678:TX686" si="1386">$J678*TR678</f>
        <v>0</v>
      </c>
      <c r="TY678" s="93">
        <f t="shared" ref="TY678:TY686" si="1387">$K678*TS678</f>
        <v>0</v>
      </c>
      <c r="TZ678" s="107"/>
      <c r="UA678" s="107"/>
      <c r="UB678" s="107"/>
      <c r="UC678" s="93">
        <f t="shared" ref="UC678:UC691" si="1388">$I678*UC$694</f>
        <v>11783.19</v>
      </c>
      <c r="UD678" s="93">
        <f t="shared" ref="UD678:UD691" si="1389">$J678*UD$694</f>
        <v>11524.28</v>
      </c>
      <c r="UE678" s="93">
        <f t="shared" ref="UE678:UE691" si="1390">$K678*UE$694</f>
        <v>11652.08</v>
      </c>
      <c r="UF678" s="107"/>
      <c r="UG678" s="107"/>
      <c r="UH678" s="107"/>
      <c r="UI678" s="93">
        <f t="shared" si="1198"/>
        <v>0</v>
      </c>
      <c r="UJ678" s="93">
        <f t="shared" si="1198"/>
        <v>0</v>
      </c>
      <c r="UK678" s="93">
        <f t="shared" si="1198"/>
        <v>0</v>
      </c>
      <c r="UL678" s="447"/>
      <c r="UM678" s="447"/>
      <c r="UN678" s="447"/>
      <c r="UO678" s="107"/>
      <c r="UP678" s="107"/>
      <c r="UQ678" s="107"/>
      <c r="UR678" s="93">
        <f t="shared" ref="UR678:UR686" si="1391">$I678*UL678</f>
        <v>0</v>
      </c>
      <c r="US678" s="93">
        <f t="shared" ref="US678:US686" si="1392">$J678*UM678</f>
        <v>0</v>
      </c>
      <c r="UT678" s="93">
        <f t="shared" ref="UT678:UT686" si="1393">$K678*UN678</f>
        <v>0</v>
      </c>
      <c r="UU678" s="107"/>
      <c r="UV678" s="107"/>
      <c r="UW678" s="107"/>
      <c r="UX678" s="93">
        <f t="shared" ref="UX678:UX691" si="1394">$I678*UX$694</f>
        <v>10103.49</v>
      </c>
      <c r="UY678" s="93">
        <f t="shared" ref="UY678:UY691" si="1395">$J678*UY$694</f>
        <v>10099.459999999999</v>
      </c>
      <c r="UZ678" s="93">
        <f t="shared" ref="UZ678:UZ691" si="1396">$K678*UZ$694</f>
        <v>10231.4</v>
      </c>
      <c r="VA678" s="107"/>
      <c r="VB678" s="107"/>
      <c r="VC678" s="107"/>
      <c r="VD678" s="93">
        <f t="shared" si="1199"/>
        <v>0</v>
      </c>
      <c r="VE678" s="93">
        <f t="shared" si="1199"/>
        <v>0</v>
      </c>
      <c r="VF678" s="93">
        <f t="shared" si="1199"/>
        <v>0</v>
      </c>
      <c r="VG678" s="95"/>
      <c r="VH678" s="95"/>
      <c r="VI678" s="95"/>
      <c r="VJ678" s="107"/>
      <c r="VK678" s="107"/>
      <c r="VL678" s="107"/>
      <c r="VM678" s="93">
        <f t="shared" ref="VM678:VM686" si="1397">$I678*VG678</f>
        <v>0</v>
      </c>
      <c r="VN678" s="93">
        <f t="shared" ref="VN678:VN686" si="1398">$J678*VH678</f>
        <v>0</v>
      </c>
      <c r="VO678" s="93">
        <f t="shared" ref="VO678:VO686" si="1399">$K678*VI678</f>
        <v>0</v>
      </c>
      <c r="VP678" s="107"/>
      <c r="VQ678" s="107"/>
      <c r="VR678" s="107"/>
      <c r="VS678" s="93">
        <f t="shared" ref="VS678:VS691" si="1400">$I678*VS$694</f>
        <v>0</v>
      </c>
      <c r="VT678" s="93">
        <f t="shared" ref="VT678:VT691" si="1401">$J678*VT$694</f>
        <v>0</v>
      </c>
      <c r="VU678" s="93">
        <f t="shared" ref="VU678:VU691" si="1402">$K678*VU$694</f>
        <v>0</v>
      </c>
      <c r="VV678" s="107"/>
      <c r="VW678" s="107"/>
      <c r="VX678" s="107"/>
      <c r="VY678" s="93">
        <f t="shared" si="1200"/>
        <v>0</v>
      </c>
      <c r="VZ678" s="93">
        <f t="shared" si="1200"/>
        <v>0</v>
      </c>
      <c r="WA678" s="93">
        <f t="shared" si="1200"/>
        <v>0</v>
      </c>
      <c r="WB678" s="447"/>
      <c r="WC678" s="447"/>
      <c r="WD678" s="447"/>
      <c r="WE678" s="107"/>
      <c r="WF678" s="107"/>
      <c r="WG678" s="107"/>
      <c r="WH678" s="93">
        <f t="shared" ref="WH678:WH686" si="1403">$I678*WB678</f>
        <v>0</v>
      </c>
      <c r="WI678" s="93">
        <f t="shared" ref="WI678:WI686" si="1404">$J678*WC678</f>
        <v>0</v>
      </c>
      <c r="WJ678" s="93">
        <f t="shared" ref="WJ678:WJ686" si="1405">$K678*WD678</f>
        <v>0</v>
      </c>
      <c r="WK678" s="107"/>
      <c r="WL678" s="107"/>
      <c r="WM678" s="107"/>
      <c r="WN678" s="93">
        <f t="shared" ref="WN678:WN691" si="1406">$I678*WN$694</f>
        <v>8365.2800000000007</v>
      </c>
      <c r="WO678" s="93">
        <f t="shared" ref="WO678:WO691" si="1407">$J678*WO$694</f>
        <v>8078.56</v>
      </c>
      <c r="WP678" s="93">
        <f t="shared" ref="WP678:WP691" si="1408">$K678*WP$694</f>
        <v>8234.26</v>
      </c>
      <c r="WQ678" s="107"/>
      <c r="WR678" s="107"/>
      <c r="WS678" s="107"/>
      <c r="WT678" s="93">
        <f t="shared" si="1201"/>
        <v>0</v>
      </c>
      <c r="WU678" s="93">
        <f t="shared" si="1201"/>
        <v>0</v>
      </c>
      <c r="WV678" s="93">
        <f t="shared" si="1201"/>
        <v>0</v>
      </c>
      <c r="WW678" s="447"/>
      <c r="WX678" s="447"/>
      <c r="WY678" s="447"/>
      <c r="WZ678" s="107"/>
      <c r="XA678" s="107"/>
      <c r="XB678" s="107"/>
      <c r="XC678" s="93">
        <f t="shared" ref="XC678:XC686" si="1409">$I678*WW678</f>
        <v>0</v>
      </c>
      <c r="XD678" s="93">
        <f t="shared" ref="XD678:XD686" si="1410">$J678*WX678</f>
        <v>0</v>
      </c>
      <c r="XE678" s="93">
        <f t="shared" ref="XE678:XE686" si="1411">$K678*WY678</f>
        <v>0</v>
      </c>
      <c r="XF678" s="107"/>
      <c r="XG678" s="107"/>
      <c r="XH678" s="107"/>
      <c r="XI678" s="93">
        <f t="shared" ref="XI678:XI691" si="1412">$I678*XI$694</f>
        <v>8529.31</v>
      </c>
      <c r="XJ678" s="93">
        <f t="shared" ref="XJ678:XJ691" si="1413">$J678*XJ$694</f>
        <v>8315.1200000000008</v>
      </c>
      <c r="XK678" s="93">
        <f t="shared" ref="XK678:XK691" si="1414">$K678*XK$694</f>
        <v>8442.18</v>
      </c>
      <c r="XL678" s="107"/>
      <c r="XM678" s="107"/>
      <c r="XN678" s="107"/>
      <c r="XO678" s="93">
        <f t="shared" si="1202"/>
        <v>0</v>
      </c>
      <c r="XP678" s="93">
        <f t="shared" si="1202"/>
        <v>0</v>
      </c>
      <c r="XQ678" s="93">
        <f t="shared" si="1202"/>
        <v>0</v>
      </c>
      <c r="XR678" s="447"/>
      <c r="XS678" s="447"/>
      <c r="XT678" s="447"/>
      <c r="XU678" s="107"/>
      <c r="XV678" s="107"/>
      <c r="XW678" s="107"/>
      <c r="XX678" s="93">
        <f t="shared" ref="XX678:XX686" si="1415">$I678*XR678</f>
        <v>0</v>
      </c>
      <c r="XY678" s="93">
        <f t="shared" ref="XY678:XY686" si="1416">$J678*XS678</f>
        <v>0</v>
      </c>
      <c r="XZ678" s="93">
        <f t="shared" ref="XZ678:XZ686" si="1417">$K678*XT678</f>
        <v>0</v>
      </c>
      <c r="YA678" s="107"/>
      <c r="YB678" s="107"/>
      <c r="YC678" s="107"/>
      <c r="YD678" s="93">
        <f t="shared" ref="YD678:YD691" si="1418">$I678*YD$694</f>
        <v>8117.38</v>
      </c>
      <c r="YE678" s="93">
        <f t="shared" ref="YE678:YE691" si="1419">$J678*YE$694</f>
        <v>7917.31</v>
      </c>
      <c r="YF678" s="93">
        <f t="shared" ref="YF678:YF691" si="1420">$K678*YF$694</f>
        <v>8022.4</v>
      </c>
      <c r="YG678" s="107"/>
      <c r="YH678" s="107"/>
      <c r="YI678" s="107"/>
      <c r="YJ678" s="93">
        <f t="shared" si="1203"/>
        <v>0</v>
      </c>
      <c r="YK678" s="93">
        <f t="shared" si="1203"/>
        <v>0</v>
      </c>
      <c r="YL678" s="93">
        <f t="shared" si="1203"/>
        <v>0</v>
      </c>
      <c r="YM678" s="447">
        <v>1</v>
      </c>
      <c r="YN678" s="447">
        <v>1</v>
      </c>
      <c r="YO678" s="447">
        <v>1</v>
      </c>
      <c r="YP678" s="107"/>
      <c r="YQ678" s="107"/>
      <c r="YR678" s="107"/>
      <c r="YS678" s="93">
        <f t="shared" ref="YS678:YS686" si="1421">$I678*YM678</f>
        <v>20335.98</v>
      </c>
      <c r="YT678" s="93">
        <f t="shared" ref="YT678:YT686" si="1422">$J678*YN678</f>
        <v>20335.98</v>
      </c>
      <c r="YU678" s="93">
        <f t="shared" ref="YU678:YU686" si="1423">$K678*YO678</f>
        <v>20335.98</v>
      </c>
      <c r="YV678" s="107"/>
      <c r="YW678" s="107"/>
      <c r="YX678" s="107"/>
      <c r="YY678" s="93">
        <f t="shared" ref="YY678:YY691" si="1424">$I678*YY$694</f>
        <v>8834.66</v>
      </c>
      <c r="YZ678" s="93">
        <f t="shared" ref="YZ678:YZ691" si="1425">$J678*YZ$694</f>
        <v>8516.67</v>
      </c>
      <c r="ZA678" s="93">
        <f t="shared" ref="ZA678:ZA691" si="1426">$K678*ZA$694</f>
        <v>8638.18</v>
      </c>
      <c r="ZB678" s="107"/>
      <c r="ZC678" s="107"/>
      <c r="ZD678" s="107"/>
      <c r="ZE678" s="93">
        <f t="shared" si="1204"/>
        <v>8834.66</v>
      </c>
      <c r="ZF678" s="93">
        <f t="shared" si="1204"/>
        <v>8516.67</v>
      </c>
      <c r="ZG678" s="93">
        <f t="shared" si="1204"/>
        <v>8638.18</v>
      </c>
      <c r="ZH678" s="447"/>
      <c r="ZI678" s="447"/>
      <c r="ZJ678" s="447"/>
      <c r="ZK678" s="107"/>
      <c r="ZL678" s="107"/>
      <c r="ZM678" s="107"/>
      <c r="ZN678" s="93">
        <f t="shared" ref="ZN678:ZN686" si="1427">$I678*ZH678</f>
        <v>0</v>
      </c>
      <c r="ZO678" s="93">
        <f t="shared" ref="ZO678:ZO686" si="1428">$J678*ZI678</f>
        <v>0</v>
      </c>
      <c r="ZP678" s="93">
        <f t="shared" ref="ZP678:ZP686" si="1429">$K678*ZJ678</f>
        <v>0</v>
      </c>
      <c r="ZQ678" s="107"/>
      <c r="ZR678" s="107"/>
      <c r="ZS678" s="107"/>
      <c r="ZT678" s="93">
        <f t="shared" ref="ZT678:ZT691" si="1430">$I678*ZT$694</f>
        <v>10907.17</v>
      </c>
      <c r="ZU678" s="93">
        <f t="shared" ref="ZU678:ZU691" si="1431">$J678*ZU$694</f>
        <v>10828.87</v>
      </c>
      <c r="ZV678" s="93">
        <f t="shared" ref="ZV678:ZV691" si="1432">$K678*ZV$694</f>
        <v>10943.27</v>
      </c>
      <c r="ZW678" s="107"/>
      <c r="ZX678" s="107"/>
      <c r="ZY678" s="107"/>
      <c r="ZZ678" s="93">
        <f t="shared" si="1205"/>
        <v>0</v>
      </c>
      <c r="AAA678" s="93">
        <f t="shared" si="1205"/>
        <v>0</v>
      </c>
      <c r="AAB678" s="93">
        <f t="shared" si="1205"/>
        <v>0</v>
      </c>
      <c r="AAC678" s="447"/>
      <c r="AAD678" s="447"/>
      <c r="AAE678" s="447"/>
      <c r="AAF678" s="107"/>
      <c r="AAG678" s="107"/>
      <c r="AAH678" s="107"/>
      <c r="AAI678" s="93">
        <f t="shared" ref="AAI678:AAI686" si="1433">$I678*AAC678</f>
        <v>0</v>
      </c>
      <c r="AAJ678" s="93">
        <f t="shared" ref="AAJ678:AAJ686" si="1434">$J678*AAD678</f>
        <v>0</v>
      </c>
      <c r="AAK678" s="93">
        <f t="shared" ref="AAK678:AAK686" si="1435">$K678*AAE678</f>
        <v>0</v>
      </c>
      <c r="AAL678" s="107"/>
      <c r="AAM678" s="107"/>
      <c r="AAN678" s="107"/>
      <c r="AAO678" s="93">
        <f t="shared" ref="AAO678:AAO691" si="1436">$I678*AAO$694</f>
        <v>10270.879999999999</v>
      </c>
      <c r="AAP678" s="93">
        <f t="shared" ref="AAP678:AAP691" si="1437">$J678*AAP$694</f>
        <v>9914.86</v>
      </c>
      <c r="AAQ678" s="93">
        <f t="shared" ref="AAQ678:AAQ691" si="1438">$K678*AAQ$694</f>
        <v>10066.19</v>
      </c>
      <c r="AAR678" s="107"/>
      <c r="AAS678" s="107"/>
      <c r="AAT678" s="107"/>
      <c r="AAU678" s="93">
        <f t="shared" si="1206"/>
        <v>0</v>
      </c>
      <c r="AAV678" s="93">
        <f t="shared" si="1206"/>
        <v>0</v>
      </c>
      <c r="AAW678" s="93">
        <f t="shared" si="1206"/>
        <v>0</v>
      </c>
      <c r="AAX678" s="447"/>
      <c r="AAY678" s="447"/>
      <c r="AAZ678" s="447"/>
      <c r="ABA678" s="107"/>
      <c r="ABB678" s="107"/>
      <c r="ABC678" s="107"/>
      <c r="ABD678" s="93">
        <f t="shared" ref="ABD678:ABD686" si="1439">$I678*AAX678</f>
        <v>0</v>
      </c>
      <c r="ABE678" s="93">
        <f t="shared" ref="ABE678:ABE686" si="1440">$J678*AAY678</f>
        <v>0</v>
      </c>
      <c r="ABF678" s="93">
        <f t="shared" ref="ABF678:ABF686" si="1441">$K678*AAZ678</f>
        <v>0</v>
      </c>
      <c r="ABG678" s="107"/>
      <c r="ABH678" s="107"/>
      <c r="ABI678" s="107"/>
      <c r="ABJ678" s="93">
        <f t="shared" ref="ABJ678:ABJ691" si="1442">$I678*ABJ$694</f>
        <v>6966.55</v>
      </c>
      <c r="ABK678" s="93">
        <f t="shared" ref="ABK678:ABK691" si="1443">$J678*ABK$694</f>
        <v>6748.2</v>
      </c>
      <c r="ABL678" s="93">
        <f t="shared" ref="ABL678:ABL691" si="1444">$K678*ABL$694</f>
        <v>6835.89</v>
      </c>
      <c r="ABM678" s="107"/>
      <c r="ABN678" s="107"/>
      <c r="ABO678" s="107"/>
      <c r="ABP678" s="93">
        <f t="shared" si="1207"/>
        <v>0</v>
      </c>
      <c r="ABQ678" s="93">
        <f t="shared" si="1207"/>
        <v>0</v>
      </c>
      <c r="ABR678" s="93">
        <f t="shared" si="1207"/>
        <v>0</v>
      </c>
      <c r="ABS678" s="447"/>
      <c r="ABT678" s="447"/>
      <c r="ABU678" s="447"/>
      <c r="ABV678" s="107"/>
      <c r="ABW678" s="107"/>
      <c r="ABX678" s="107"/>
      <c r="ABY678" s="93">
        <f t="shared" ref="ABY678:ABY686" si="1445">$I678*ABS678</f>
        <v>0</v>
      </c>
      <c r="ABZ678" s="93">
        <f t="shared" ref="ABZ678:ABZ686" si="1446">$J678*ABT678</f>
        <v>0</v>
      </c>
      <c r="ACA678" s="93">
        <f t="shared" ref="ACA678:ACA686" si="1447">$K678*ABU678</f>
        <v>0</v>
      </c>
      <c r="ACB678" s="107"/>
      <c r="ACC678" s="107"/>
      <c r="ACD678" s="107"/>
      <c r="ACE678" s="93">
        <f t="shared" ref="ACE678:ACE691" si="1448">$I678*ACE$694</f>
        <v>7800.76</v>
      </c>
      <c r="ACF678" s="93">
        <f t="shared" ref="ACF678:ACF691" si="1449">$J678*ACF$694</f>
        <v>7643.5</v>
      </c>
      <c r="ACG678" s="93">
        <f t="shared" ref="ACG678:ACG691" si="1450">$K678*ACG$694</f>
        <v>7738.61</v>
      </c>
      <c r="ACH678" s="107"/>
      <c r="ACI678" s="107"/>
      <c r="ACJ678" s="107"/>
      <c r="ACK678" s="93">
        <f t="shared" si="1208"/>
        <v>0</v>
      </c>
      <c r="ACL678" s="93">
        <f t="shared" si="1208"/>
        <v>0</v>
      </c>
      <c r="ACM678" s="93">
        <f t="shared" si="1208"/>
        <v>0</v>
      </c>
      <c r="ACN678" s="447"/>
      <c r="ACO678" s="447"/>
      <c r="ACP678" s="447"/>
      <c r="ACQ678" s="107"/>
      <c r="ACR678" s="107"/>
      <c r="ACS678" s="107"/>
      <c r="ACT678" s="93">
        <f t="shared" ref="ACT678:ACT686" si="1451">$I678*ACN678</f>
        <v>0</v>
      </c>
      <c r="ACU678" s="93">
        <f t="shared" ref="ACU678:ACU686" si="1452">$J678*ACO678</f>
        <v>0</v>
      </c>
      <c r="ACV678" s="93">
        <f t="shared" ref="ACV678:ACV686" si="1453">$K678*ACP678</f>
        <v>0</v>
      </c>
      <c r="ACW678" s="107"/>
      <c r="ACX678" s="107"/>
      <c r="ACY678" s="107"/>
      <c r="ACZ678" s="93">
        <f t="shared" ref="ACZ678:ACZ691" si="1454">$I678*ACZ$694</f>
        <v>8994.5400000000009</v>
      </c>
      <c r="ADA678" s="93">
        <f t="shared" ref="ADA678:ADA691" si="1455">$J678*ADA$694</f>
        <v>8760.67</v>
      </c>
      <c r="ADB678" s="93">
        <f t="shared" ref="ADB678:ADB691" si="1456">$K678*ADB$694</f>
        <v>8902.32</v>
      </c>
      <c r="ADC678" s="107"/>
      <c r="ADD678" s="107"/>
      <c r="ADE678" s="107"/>
      <c r="ADF678" s="93">
        <f t="shared" si="1209"/>
        <v>0</v>
      </c>
      <c r="ADG678" s="93">
        <f t="shared" si="1209"/>
        <v>0</v>
      </c>
      <c r="ADH678" s="93">
        <f t="shared" si="1209"/>
        <v>0</v>
      </c>
      <c r="ADI678" s="447">
        <v>1</v>
      </c>
      <c r="ADJ678" s="447">
        <v>1</v>
      </c>
      <c r="ADK678" s="447">
        <v>1</v>
      </c>
      <c r="ADL678" s="107"/>
      <c r="ADM678" s="107"/>
      <c r="ADN678" s="107"/>
      <c r="ADO678" s="93">
        <f t="shared" ref="ADO678:ADO686" si="1457">$I678*ADI678</f>
        <v>20335.98</v>
      </c>
      <c r="ADP678" s="93">
        <f t="shared" ref="ADP678:ADP686" si="1458">$J678*ADJ678</f>
        <v>20335.98</v>
      </c>
      <c r="ADQ678" s="93">
        <f t="shared" ref="ADQ678:ADQ686" si="1459">$K678*ADK678</f>
        <v>20335.98</v>
      </c>
      <c r="ADR678" s="107"/>
      <c r="ADS678" s="107"/>
      <c r="ADT678" s="107"/>
      <c r="ADU678" s="93">
        <f t="shared" ref="ADU678:ADU691" si="1460">$I678*ADU$694</f>
        <v>8228.6200000000008</v>
      </c>
      <c r="ADV678" s="93">
        <f t="shared" ref="ADV678:ADV691" si="1461">$J678*ADV$694</f>
        <v>8161.14</v>
      </c>
      <c r="ADW678" s="93">
        <f t="shared" ref="ADW678:ADW691" si="1462">$K678*ADW$694</f>
        <v>8277.33</v>
      </c>
      <c r="ADX678" s="107"/>
      <c r="ADY678" s="107"/>
      <c r="ADZ678" s="107"/>
      <c r="AEA678" s="93">
        <f t="shared" si="1210"/>
        <v>8228.6200000000008</v>
      </c>
      <c r="AEB678" s="93">
        <f t="shared" si="1210"/>
        <v>8161.14</v>
      </c>
      <c r="AEC678" s="93">
        <f t="shared" si="1210"/>
        <v>8277.33</v>
      </c>
      <c r="AED678" s="447"/>
      <c r="AEE678" s="447"/>
      <c r="AEF678" s="447"/>
      <c r="AEG678" s="107"/>
      <c r="AEH678" s="107"/>
      <c r="AEI678" s="107"/>
      <c r="AEJ678" s="93">
        <f t="shared" ref="AEJ678:AEJ686" si="1463">$I678*AED678</f>
        <v>0</v>
      </c>
      <c r="AEK678" s="93">
        <f t="shared" ref="AEK678:AEK686" si="1464">$J678*AEE678</f>
        <v>0</v>
      </c>
      <c r="AEL678" s="93">
        <f t="shared" ref="AEL678:AEL686" si="1465">$K678*AEF678</f>
        <v>0</v>
      </c>
      <c r="AEM678" s="107"/>
      <c r="AEN678" s="107"/>
      <c r="AEO678" s="107"/>
      <c r="AEP678" s="93">
        <f t="shared" ref="AEP678:AEP691" si="1466">$I678*AEP$694</f>
        <v>8412.08</v>
      </c>
      <c r="AEQ678" s="93">
        <f t="shared" ref="AEQ678:AEQ691" si="1467">$J678*AEQ$694</f>
        <v>8045.17</v>
      </c>
      <c r="AER678" s="93">
        <f t="shared" ref="AER678:AER691" si="1468">$K678*AER$694</f>
        <v>8151.03</v>
      </c>
      <c r="AES678" s="107"/>
      <c r="AET678" s="107"/>
      <c r="AEU678" s="107"/>
      <c r="AEV678" s="93">
        <f t="shared" si="1211"/>
        <v>0</v>
      </c>
      <c r="AEW678" s="93">
        <f t="shared" si="1211"/>
        <v>0</v>
      </c>
      <c r="AEX678" s="93">
        <f t="shared" si="1211"/>
        <v>0</v>
      </c>
      <c r="AEY678" s="447"/>
      <c r="AEZ678" s="447"/>
      <c r="AFA678" s="447"/>
      <c r="AFB678" s="107"/>
      <c r="AFC678" s="107"/>
      <c r="AFD678" s="107"/>
      <c r="AFE678" s="93">
        <f t="shared" ref="AFE678:AFE686" si="1469">$I678*AEY678</f>
        <v>0</v>
      </c>
      <c r="AFF678" s="93">
        <f t="shared" ref="AFF678:AFF686" si="1470">$J678*AEZ678</f>
        <v>0</v>
      </c>
      <c r="AFG678" s="93">
        <f t="shared" ref="AFG678:AFG686" si="1471">$K678*AFA678</f>
        <v>0</v>
      </c>
      <c r="AFH678" s="107"/>
      <c r="AFI678" s="107"/>
      <c r="AFJ678" s="107"/>
      <c r="AFK678" s="93">
        <f t="shared" ref="AFK678:AFK691" si="1472">$I678*AFK$694</f>
        <v>9761.2000000000007</v>
      </c>
      <c r="AFL678" s="93">
        <f t="shared" ref="AFL678:AFL691" si="1473">$J678*AFL$694</f>
        <v>9365.92</v>
      </c>
      <c r="AFM678" s="93">
        <f t="shared" ref="AFM678:AFM691" si="1474">$K678*AFM$694</f>
        <v>9507.92</v>
      </c>
      <c r="AFN678" s="107"/>
      <c r="AFO678" s="107"/>
      <c r="AFP678" s="107"/>
      <c r="AFQ678" s="93">
        <f t="shared" si="1212"/>
        <v>0</v>
      </c>
      <c r="AFR678" s="93">
        <f t="shared" si="1212"/>
        <v>0</v>
      </c>
      <c r="AFS678" s="93">
        <f t="shared" si="1212"/>
        <v>0</v>
      </c>
      <c r="AFT678" s="447"/>
      <c r="AFU678" s="447"/>
      <c r="AFV678" s="447"/>
      <c r="AFW678" s="107"/>
      <c r="AFX678" s="107"/>
      <c r="AFY678" s="107"/>
      <c r="AFZ678" s="93">
        <f t="shared" ref="AFZ678:AFZ686" si="1475">$I678*AFT678</f>
        <v>0</v>
      </c>
      <c r="AGA678" s="93">
        <f t="shared" ref="AGA678:AGA686" si="1476">$J678*AFU678</f>
        <v>0</v>
      </c>
      <c r="AGB678" s="93">
        <f t="shared" ref="AGB678:AGB686" si="1477">$K678*AFV678</f>
        <v>0</v>
      </c>
      <c r="AGC678" s="107"/>
      <c r="AGD678" s="107"/>
      <c r="AGE678" s="107"/>
      <c r="AGF678" s="93">
        <f t="shared" ref="AGF678:AGF691" si="1478">$I678*AGF$694</f>
        <v>9713.0400000000009</v>
      </c>
      <c r="AGG678" s="93">
        <f t="shared" ref="AGG678:AGG691" si="1479">$J678*AGG$694</f>
        <v>9444.4699999999993</v>
      </c>
      <c r="AGH678" s="93">
        <f t="shared" ref="AGH678:AGH691" si="1480">$K678*AGH$694</f>
        <v>9604.27</v>
      </c>
      <c r="AGI678" s="107"/>
      <c r="AGJ678" s="107"/>
      <c r="AGK678" s="107"/>
      <c r="AGL678" s="93">
        <f t="shared" si="1213"/>
        <v>0</v>
      </c>
      <c r="AGM678" s="93">
        <f t="shared" si="1213"/>
        <v>0</v>
      </c>
      <c r="AGN678" s="93">
        <f t="shared" si="1213"/>
        <v>0</v>
      </c>
      <c r="AGO678" s="447"/>
      <c r="AGP678" s="447"/>
      <c r="AGQ678" s="447"/>
      <c r="AGR678" s="107"/>
      <c r="AGS678" s="107"/>
      <c r="AGT678" s="107"/>
      <c r="AGU678" s="93">
        <f t="shared" ref="AGU678:AGU686" si="1481">$I678*AGO678</f>
        <v>0</v>
      </c>
      <c r="AGV678" s="93">
        <f t="shared" ref="AGV678:AGV686" si="1482">$J678*AGP678</f>
        <v>0</v>
      </c>
      <c r="AGW678" s="93">
        <f t="shared" ref="AGW678:AGW686" si="1483">$K678*AGQ678</f>
        <v>0</v>
      </c>
      <c r="AGX678" s="107"/>
      <c r="AGY678" s="107"/>
      <c r="AGZ678" s="107"/>
      <c r="AHA678" s="93">
        <f t="shared" ref="AHA678:AHA691" si="1484">$I678*AHA$694</f>
        <v>15569.61</v>
      </c>
      <c r="AHB678" s="93">
        <f t="shared" ref="AHB678:AHB691" si="1485">$J678*AHB$694</f>
        <v>15024.71</v>
      </c>
      <c r="AHC678" s="93">
        <f t="shared" ref="AHC678:AHC691" si="1486">$K678*AHC$694</f>
        <v>15262.59</v>
      </c>
      <c r="AHD678" s="107"/>
      <c r="AHE678" s="107"/>
      <c r="AHF678" s="107"/>
      <c r="AHG678" s="93">
        <f t="shared" si="1214"/>
        <v>0</v>
      </c>
      <c r="AHH678" s="93">
        <f t="shared" si="1214"/>
        <v>0</v>
      </c>
      <c r="AHI678" s="93">
        <f t="shared" si="1214"/>
        <v>0</v>
      </c>
      <c r="AHJ678" s="447"/>
      <c r="AHK678" s="447"/>
      <c r="AHL678" s="447"/>
      <c r="AHM678" s="107"/>
      <c r="AHN678" s="107"/>
      <c r="AHO678" s="107"/>
      <c r="AHP678" s="93">
        <f t="shared" ref="AHP678:AHP686" si="1487">$I678*AHJ678</f>
        <v>0</v>
      </c>
      <c r="AHQ678" s="93">
        <f t="shared" ref="AHQ678:AHQ686" si="1488">$J678*AHK678</f>
        <v>0</v>
      </c>
      <c r="AHR678" s="93">
        <f t="shared" ref="AHR678:AHR686" si="1489">$K678*AHL678</f>
        <v>0</v>
      </c>
      <c r="AHS678" s="107"/>
      <c r="AHT678" s="107"/>
      <c r="AHU678" s="107"/>
      <c r="AHV678" s="93">
        <f t="shared" ref="AHV678:AHV691" si="1490">$I678*AHV$694</f>
        <v>9275.33</v>
      </c>
      <c r="AHW678" s="93">
        <f t="shared" ref="AHW678:AHW691" si="1491">$J678*AHW$694</f>
        <v>9177.4599999999991</v>
      </c>
      <c r="AHX678" s="93">
        <f t="shared" ref="AHX678:AHX691" si="1492">$K678*AHX$694</f>
        <v>9311.73</v>
      </c>
      <c r="AHY678" s="107"/>
      <c r="AHZ678" s="107"/>
      <c r="AIA678" s="107"/>
      <c r="AIB678" s="93">
        <f t="shared" si="1215"/>
        <v>0</v>
      </c>
      <c r="AIC678" s="93">
        <f t="shared" si="1215"/>
        <v>0</v>
      </c>
      <c r="AID678" s="93">
        <f t="shared" si="1215"/>
        <v>0</v>
      </c>
      <c r="AIE678" s="95"/>
      <c r="AIF678" s="95"/>
      <c r="AIG678" s="95"/>
      <c r="AIH678" s="107"/>
      <c r="AII678" s="107"/>
      <c r="AIJ678" s="107"/>
      <c r="AIK678" s="93">
        <f t="shared" ref="AIK678:AIK686" si="1493">$I678*AIE678</f>
        <v>0</v>
      </c>
      <c r="AIL678" s="93">
        <f t="shared" ref="AIL678:AIL686" si="1494">$J678*AIF678</f>
        <v>0</v>
      </c>
      <c r="AIM678" s="93">
        <f t="shared" ref="AIM678:AIM686" si="1495">$K678*AIG678</f>
        <v>0</v>
      </c>
      <c r="AIN678" s="107"/>
      <c r="AIO678" s="107"/>
      <c r="AIP678" s="107"/>
      <c r="AIQ678" s="93">
        <f t="shared" ref="AIQ678:AIQ691" si="1496">$I678*AIQ$694</f>
        <v>0</v>
      </c>
      <c r="AIR678" s="93">
        <f t="shared" ref="AIR678:AIR691" si="1497">$J678*AIR$694</f>
        <v>0</v>
      </c>
      <c r="AIS678" s="93">
        <f t="shared" ref="AIS678:AIS691" si="1498">$K678*AIS$694</f>
        <v>0</v>
      </c>
      <c r="AIT678" s="107"/>
      <c r="AIU678" s="107"/>
      <c r="AIV678" s="107"/>
      <c r="AIW678" s="93">
        <f t="shared" si="1216"/>
        <v>0</v>
      </c>
      <c r="AIX678" s="93">
        <f t="shared" si="1216"/>
        <v>0</v>
      </c>
      <c r="AIY678" s="93">
        <f t="shared" si="1216"/>
        <v>0</v>
      </c>
      <c r="AIZ678" s="447"/>
      <c r="AJA678" s="447"/>
      <c r="AJB678" s="447"/>
      <c r="AJC678" s="107"/>
      <c r="AJD678" s="107"/>
      <c r="AJE678" s="107"/>
      <c r="AJF678" s="93">
        <f t="shared" ref="AJF678:AJF686" si="1499">$I678*AIZ678</f>
        <v>0</v>
      </c>
      <c r="AJG678" s="93">
        <f t="shared" ref="AJG678:AJG686" si="1500">$J678*AJA678</f>
        <v>0</v>
      </c>
      <c r="AJH678" s="93">
        <f t="shared" ref="AJH678:AJH686" si="1501">$K678*AJB678</f>
        <v>0</v>
      </c>
      <c r="AJI678" s="107"/>
      <c r="AJJ678" s="107"/>
      <c r="AJK678" s="107"/>
      <c r="AJL678" s="93">
        <f t="shared" ref="AJL678:AJL691" si="1502">$I678*AJL$694</f>
        <v>8906.0499999999993</v>
      </c>
      <c r="AJM678" s="93">
        <f t="shared" ref="AJM678:AJM691" si="1503">$J678*AJM$694</f>
        <v>8692.64</v>
      </c>
      <c r="AJN678" s="93">
        <f t="shared" ref="AJN678:AJN691" si="1504">$K678*AJN$694</f>
        <v>8840</v>
      </c>
      <c r="AJO678" s="107"/>
      <c r="AJP678" s="107"/>
      <c r="AJQ678" s="107"/>
      <c r="AJR678" s="93">
        <f t="shared" si="1217"/>
        <v>0</v>
      </c>
      <c r="AJS678" s="93">
        <f t="shared" si="1217"/>
        <v>0</v>
      </c>
      <c r="AJT678" s="93">
        <f t="shared" si="1217"/>
        <v>0</v>
      </c>
      <c r="AJU678" s="447"/>
      <c r="AJV678" s="447"/>
      <c r="AJW678" s="447"/>
      <c r="AJX678" s="107"/>
      <c r="AJY678" s="107"/>
      <c r="AJZ678" s="107"/>
      <c r="AKA678" s="93">
        <f t="shared" ref="AKA678:AKA686" si="1505">$I678*AJU678</f>
        <v>0</v>
      </c>
      <c r="AKB678" s="93">
        <f t="shared" ref="AKB678:AKB686" si="1506">$J678*AJV678</f>
        <v>0</v>
      </c>
      <c r="AKC678" s="93">
        <f t="shared" ref="AKC678:AKC686" si="1507">$K678*AJW678</f>
        <v>0</v>
      </c>
      <c r="AKD678" s="107"/>
      <c r="AKE678" s="107"/>
      <c r="AKF678" s="107"/>
      <c r="AKG678" s="93">
        <f t="shared" ref="AKG678:AKG691" si="1508">$I678*AKG$694</f>
        <v>9031.07</v>
      </c>
      <c r="AKH678" s="93">
        <f t="shared" ref="AKH678:AKH691" si="1509">$J678*AKH$694</f>
        <v>8687.1</v>
      </c>
      <c r="AKI678" s="93">
        <f t="shared" ref="AKI678:AKI691" si="1510">$K678*AKI$694</f>
        <v>8842.17</v>
      </c>
      <c r="AKJ678" s="107"/>
      <c r="AKK678" s="107"/>
      <c r="AKL678" s="107"/>
      <c r="AKM678" s="93">
        <f t="shared" si="1218"/>
        <v>0</v>
      </c>
      <c r="AKN678" s="93">
        <f t="shared" si="1218"/>
        <v>0</v>
      </c>
      <c r="AKO678" s="93">
        <f t="shared" si="1218"/>
        <v>0</v>
      </c>
      <c r="AKP678" s="447"/>
      <c r="AKQ678" s="447"/>
      <c r="AKR678" s="447"/>
      <c r="AKS678" s="107"/>
      <c r="AKT678" s="107"/>
      <c r="AKU678" s="107"/>
      <c r="AKV678" s="93">
        <f t="shared" ref="AKV678:AKV686" si="1511">$I678*AKP678</f>
        <v>0</v>
      </c>
      <c r="AKW678" s="93">
        <f t="shared" ref="AKW678:AKW686" si="1512">$J678*AKQ678</f>
        <v>0</v>
      </c>
      <c r="AKX678" s="93">
        <f t="shared" ref="AKX678:AKX686" si="1513">$K678*AKR678</f>
        <v>0</v>
      </c>
      <c r="AKY678" s="107"/>
      <c r="AKZ678" s="107"/>
      <c r="ALA678" s="107"/>
      <c r="ALB678" s="93">
        <f t="shared" ref="ALB678:ALB691" si="1514">$I678*ALB$694</f>
        <v>9402.6</v>
      </c>
      <c r="ALC678" s="93">
        <f t="shared" ref="ALC678:ALC691" si="1515">$J678*ALC$694</f>
        <v>9182.11</v>
      </c>
      <c r="ALD678" s="93">
        <f t="shared" ref="ALD678:ALD691" si="1516">$K678*ALD$694</f>
        <v>9326</v>
      </c>
      <c r="ALE678" s="107"/>
      <c r="ALF678" s="107"/>
      <c r="ALG678" s="107"/>
      <c r="ALH678" s="93">
        <f t="shared" si="1219"/>
        <v>0</v>
      </c>
      <c r="ALI678" s="93">
        <f t="shared" si="1219"/>
        <v>0</v>
      </c>
      <c r="ALJ678" s="93">
        <f t="shared" si="1219"/>
        <v>0</v>
      </c>
      <c r="ALK678" s="447">
        <v>1</v>
      </c>
      <c r="ALL678" s="447">
        <v>1</v>
      </c>
      <c r="ALM678" s="447">
        <v>1</v>
      </c>
      <c r="ALN678" s="107"/>
      <c r="ALO678" s="107"/>
      <c r="ALP678" s="107"/>
      <c r="ALQ678" s="93">
        <f t="shared" ref="ALQ678:ALQ686" si="1517">$I678*ALK678</f>
        <v>20335.98</v>
      </c>
      <c r="ALR678" s="93">
        <f t="shared" ref="ALR678:ALR686" si="1518">$J678*ALL678</f>
        <v>20335.98</v>
      </c>
      <c r="ALS678" s="93">
        <f t="shared" ref="ALS678:ALS686" si="1519">$K678*ALM678</f>
        <v>20335.98</v>
      </c>
      <c r="ALT678" s="107"/>
      <c r="ALU678" s="107"/>
      <c r="ALV678" s="107"/>
      <c r="ALW678" s="93">
        <f t="shared" ref="ALW678:ALW691" si="1520">$I678*ALW$694</f>
        <v>11644.86</v>
      </c>
      <c r="ALX678" s="93">
        <f t="shared" ref="ALX678:ALX691" si="1521">$J678*ALX$694</f>
        <v>11474.22</v>
      </c>
      <c r="ALY678" s="93">
        <f t="shared" ref="ALY678:ALY691" si="1522">$K678*ALY$694</f>
        <v>11626.67</v>
      </c>
      <c r="ALZ678" s="107"/>
      <c r="AMA678" s="107"/>
      <c r="AMB678" s="107"/>
      <c r="AMC678" s="93">
        <f t="shared" si="1220"/>
        <v>11644.86</v>
      </c>
      <c r="AMD678" s="93">
        <f t="shared" si="1220"/>
        <v>11474.22</v>
      </c>
      <c r="AME678" s="93">
        <f t="shared" si="1220"/>
        <v>11626.67</v>
      </c>
      <c r="AMF678" s="447"/>
      <c r="AMG678" s="447"/>
      <c r="AMH678" s="447"/>
      <c r="AMI678" s="107"/>
      <c r="AMJ678" s="107"/>
      <c r="AMK678" s="107"/>
      <c r="AML678" s="93">
        <f t="shared" ref="AML678:AML686" si="1523">$I678*AMF678</f>
        <v>0</v>
      </c>
      <c r="AMM678" s="93">
        <f t="shared" ref="AMM678:AMM686" si="1524">$J678*AMG678</f>
        <v>0</v>
      </c>
      <c r="AMN678" s="93">
        <f t="shared" ref="AMN678:AMN686" si="1525">$K678*AMH678</f>
        <v>0</v>
      </c>
      <c r="AMO678" s="107"/>
      <c r="AMP678" s="107"/>
      <c r="AMQ678" s="107"/>
      <c r="AMR678" s="93">
        <f t="shared" ref="AMR678:AMR691" si="1526">$I678*AMR$694</f>
        <v>8390.65</v>
      </c>
      <c r="AMS678" s="93">
        <f t="shared" ref="AMS678:AMS691" si="1527">$J678*AMS$694</f>
        <v>8411.86</v>
      </c>
      <c r="AMT678" s="93">
        <f t="shared" ref="AMT678:AMT691" si="1528">$K678*AMT$694</f>
        <v>8525.7800000000007</v>
      </c>
      <c r="AMU678" s="107"/>
      <c r="AMV678" s="107"/>
      <c r="AMW678" s="107"/>
      <c r="AMX678" s="93">
        <f t="shared" si="1221"/>
        <v>0</v>
      </c>
      <c r="AMY678" s="93">
        <f t="shared" si="1221"/>
        <v>0</v>
      </c>
      <c r="AMZ678" s="93">
        <f t="shared" si="1221"/>
        <v>0</v>
      </c>
      <c r="ANA678" s="447"/>
      <c r="ANB678" s="447"/>
      <c r="ANC678" s="447"/>
      <c r="AND678" s="107"/>
      <c r="ANE678" s="107"/>
      <c r="ANF678" s="107"/>
      <c r="ANG678" s="93">
        <f t="shared" ref="ANG678:ANG686" si="1529">$I678*ANA678</f>
        <v>0</v>
      </c>
      <c r="ANH678" s="93">
        <f t="shared" ref="ANH678:ANH686" si="1530">$J678*ANB678</f>
        <v>0</v>
      </c>
      <c r="ANI678" s="93">
        <f t="shared" ref="ANI678:ANI686" si="1531">$K678*ANC678</f>
        <v>0</v>
      </c>
      <c r="ANJ678" s="107"/>
      <c r="ANK678" s="107"/>
      <c r="ANL678" s="107"/>
      <c r="ANM678" s="93">
        <f t="shared" ref="ANM678:ANM691" si="1532">$I678*ANM$694</f>
        <v>13086.99</v>
      </c>
      <c r="ANN678" s="93">
        <f t="shared" ref="ANN678:ANN691" si="1533">$J678*ANN$694</f>
        <v>12738.98</v>
      </c>
      <c r="ANO678" s="93">
        <f t="shared" ref="ANO678:ANO691" si="1534">$K678*ANO$694</f>
        <v>12978.58</v>
      </c>
      <c r="ANP678" s="107"/>
      <c r="ANQ678" s="107"/>
      <c r="ANR678" s="107"/>
      <c r="ANS678" s="93">
        <f t="shared" si="1222"/>
        <v>0</v>
      </c>
      <c r="ANT678" s="93">
        <f t="shared" si="1222"/>
        <v>0</v>
      </c>
      <c r="ANU678" s="93">
        <f t="shared" si="1222"/>
        <v>0</v>
      </c>
      <c r="ANV678" s="447"/>
      <c r="ANW678" s="447"/>
      <c r="ANX678" s="447"/>
      <c r="ANY678" s="107"/>
      <c r="ANZ678" s="107"/>
      <c r="AOA678" s="107"/>
      <c r="AOB678" s="93">
        <f t="shared" ref="AOB678:AOB686" si="1535">$I678*ANV678</f>
        <v>0</v>
      </c>
      <c r="AOC678" s="93">
        <f t="shared" ref="AOC678:AOC686" si="1536">$J678*ANW678</f>
        <v>0</v>
      </c>
      <c r="AOD678" s="93">
        <f t="shared" ref="AOD678:AOD686" si="1537">$K678*ANX678</f>
        <v>0</v>
      </c>
      <c r="AOE678" s="107"/>
      <c r="AOF678" s="107"/>
      <c r="AOG678" s="107"/>
      <c r="AOH678" s="93">
        <f t="shared" ref="AOH678:AOH691" si="1538">$I678*AOH$694</f>
        <v>8762.35</v>
      </c>
      <c r="AOI678" s="93">
        <f t="shared" ref="AOI678:AOI691" si="1539">$J678*AOI$694</f>
        <v>8587.35</v>
      </c>
      <c r="AOJ678" s="93">
        <f t="shared" ref="AOJ678:AOJ691" si="1540">$K678*AOJ$694</f>
        <v>8708.32</v>
      </c>
      <c r="AOK678" s="107"/>
      <c r="AOL678" s="107"/>
      <c r="AOM678" s="107"/>
      <c r="AON678" s="93">
        <f t="shared" si="1223"/>
        <v>0</v>
      </c>
      <c r="AOO678" s="93">
        <f t="shared" si="1223"/>
        <v>0</v>
      </c>
      <c r="AOP678" s="93">
        <f t="shared" si="1223"/>
        <v>0</v>
      </c>
      <c r="AOQ678" s="447"/>
      <c r="AOR678" s="447"/>
      <c r="AOS678" s="447"/>
      <c r="AOT678" s="107"/>
      <c r="AOU678" s="107"/>
      <c r="AOV678" s="107"/>
      <c r="AOW678" s="93">
        <f t="shared" ref="AOW678:AOW686" si="1541">$I678*AOQ678</f>
        <v>0</v>
      </c>
      <c r="AOX678" s="93">
        <f t="shared" ref="AOX678:AOX686" si="1542">$J678*AOR678</f>
        <v>0</v>
      </c>
      <c r="AOY678" s="93">
        <f t="shared" ref="AOY678:AOY686" si="1543">$K678*AOS678</f>
        <v>0</v>
      </c>
      <c r="AOZ678" s="107"/>
      <c r="APA678" s="107"/>
      <c r="APB678" s="107"/>
      <c r="APC678" s="93">
        <f t="shared" ref="APC678:APC691" si="1544">$I678*APC$694</f>
        <v>11667.03</v>
      </c>
      <c r="APD678" s="93">
        <f t="shared" ref="APD678:APD691" si="1545">$J678*APD$694</f>
        <v>11279.28</v>
      </c>
      <c r="APE678" s="93">
        <f t="shared" ref="APE678:APE691" si="1546">$K678*APE$694</f>
        <v>11420.66</v>
      </c>
      <c r="APF678" s="107"/>
      <c r="APG678" s="107"/>
      <c r="APH678" s="107"/>
      <c r="API678" s="93">
        <f t="shared" si="1224"/>
        <v>0</v>
      </c>
      <c r="APJ678" s="93">
        <f t="shared" si="1224"/>
        <v>0</v>
      </c>
      <c r="APK678" s="93">
        <f t="shared" si="1224"/>
        <v>0</v>
      </c>
      <c r="APL678" s="447"/>
      <c r="APM678" s="447"/>
      <c r="APN678" s="447"/>
      <c r="APO678" s="107"/>
      <c r="APP678" s="107"/>
      <c r="APQ678" s="107"/>
      <c r="APR678" s="93">
        <f t="shared" ref="APR678:APR686" si="1547">$I678*APL678</f>
        <v>0</v>
      </c>
      <c r="APS678" s="93">
        <f t="shared" ref="APS678:APS686" si="1548">$J678*APM678</f>
        <v>0</v>
      </c>
      <c r="APT678" s="93">
        <f t="shared" ref="APT678:APT686" si="1549">$K678*APN678</f>
        <v>0</v>
      </c>
      <c r="APU678" s="107"/>
      <c r="APV678" s="107"/>
      <c r="APW678" s="107"/>
      <c r="APX678" s="93">
        <f t="shared" ref="APX678:APX691" si="1550">$I678*APX$694</f>
        <v>11059.36</v>
      </c>
      <c r="APY678" s="93">
        <f t="shared" ref="APY678:APY691" si="1551">$J678*APY$694</f>
        <v>10475.58</v>
      </c>
      <c r="APZ678" s="93">
        <f t="shared" ref="APZ678:APZ691" si="1552">$K678*APZ$694</f>
        <v>10629.78</v>
      </c>
      <c r="AQA678" s="107"/>
      <c r="AQB678" s="107"/>
      <c r="AQC678" s="107"/>
      <c r="AQD678" s="93">
        <f t="shared" si="1225"/>
        <v>0</v>
      </c>
      <c r="AQE678" s="93">
        <f t="shared" si="1225"/>
        <v>0</v>
      </c>
      <c r="AQF678" s="93">
        <f t="shared" si="1225"/>
        <v>0</v>
      </c>
      <c r="AQG678" s="447"/>
      <c r="AQH678" s="447"/>
      <c r="AQI678" s="447"/>
      <c r="AQJ678" s="107"/>
      <c r="AQK678" s="107"/>
      <c r="AQL678" s="107"/>
      <c r="AQM678" s="93">
        <f t="shared" ref="AQM678:AQM686" si="1553">$I678*AQG678</f>
        <v>0</v>
      </c>
      <c r="AQN678" s="93">
        <f t="shared" ref="AQN678:AQN686" si="1554">$J678*AQH678</f>
        <v>0</v>
      </c>
      <c r="AQO678" s="93">
        <f t="shared" ref="AQO678:AQO686" si="1555">$K678*AQI678</f>
        <v>0</v>
      </c>
      <c r="AQP678" s="107"/>
      <c r="AQQ678" s="107"/>
      <c r="AQR678" s="107"/>
      <c r="AQS678" s="93">
        <f t="shared" ref="AQS678:AQS691" si="1556">$I678*AQS$694</f>
        <v>8090.68</v>
      </c>
      <c r="AQT678" s="93">
        <f t="shared" ref="AQT678:AQT691" si="1557">$J678*AQT$694</f>
        <v>8057.07</v>
      </c>
      <c r="AQU678" s="93">
        <f t="shared" ref="AQU678:AQU691" si="1558">$K678*AQU$694</f>
        <v>8176.66</v>
      </c>
      <c r="AQV678" s="107"/>
      <c r="AQW678" s="107"/>
      <c r="AQX678" s="107"/>
      <c r="AQY678" s="93">
        <f t="shared" si="1226"/>
        <v>0</v>
      </c>
      <c r="AQZ678" s="93">
        <f t="shared" si="1226"/>
        <v>0</v>
      </c>
      <c r="ARA678" s="93">
        <f t="shared" si="1226"/>
        <v>0</v>
      </c>
      <c r="ARB678" s="447"/>
      <c r="ARC678" s="447"/>
      <c r="ARD678" s="447"/>
      <c r="ARE678" s="107"/>
      <c r="ARF678" s="107"/>
      <c r="ARG678" s="107"/>
      <c r="ARH678" s="93">
        <f t="shared" ref="ARH678:ARH686" si="1559">$I678*ARB678</f>
        <v>0</v>
      </c>
      <c r="ARI678" s="93">
        <f t="shared" ref="ARI678:ARI686" si="1560">$J678*ARC678</f>
        <v>0</v>
      </c>
      <c r="ARJ678" s="93">
        <f t="shared" ref="ARJ678:ARJ686" si="1561">$K678*ARD678</f>
        <v>0</v>
      </c>
      <c r="ARK678" s="107"/>
      <c r="ARL678" s="107"/>
      <c r="ARM678" s="107"/>
      <c r="ARN678" s="93">
        <f t="shared" ref="ARN678:ARN691" si="1562">$I678*ARN$694</f>
        <v>7753.39</v>
      </c>
      <c r="ARO678" s="93">
        <f t="shared" ref="ARO678:ARO691" si="1563">$J678*ARO$694</f>
        <v>7614.32</v>
      </c>
      <c r="ARP678" s="93">
        <f t="shared" ref="ARP678:ARP691" si="1564">$K678*ARP$694</f>
        <v>7721.71</v>
      </c>
      <c r="ARQ678" s="107"/>
      <c r="ARR678" s="107"/>
      <c r="ARS678" s="107"/>
      <c r="ART678" s="93">
        <f t="shared" si="1227"/>
        <v>0</v>
      </c>
      <c r="ARU678" s="93">
        <f t="shared" si="1227"/>
        <v>0</v>
      </c>
      <c r="ARV678" s="93">
        <f t="shared" si="1227"/>
        <v>0</v>
      </c>
      <c r="ARW678" s="447"/>
      <c r="ARX678" s="447"/>
      <c r="ARY678" s="447"/>
      <c r="ARZ678" s="107"/>
      <c r="ASA678" s="107"/>
      <c r="ASB678" s="107"/>
      <c r="ASC678" s="93">
        <f t="shared" ref="ASC678:ASC686" si="1565">$I678*ARW678</f>
        <v>0</v>
      </c>
      <c r="ASD678" s="93">
        <f t="shared" ref="ASD678:ASD686" si="1566">$J678*ARX678</f>
        <v>0</v>
      </c>
      <c r="ASE678" s="93">
        <f t="shared" ref="ASE678:ASE686" si="1567">$K678*ARY678</f>
        <v>0</v>
      </c>
      <c r="ASF678" s="107"/>
      <c r="ASG678" s="107"/>
      <c r="ASH678" s="107"/>
      <c r="ASI678" s="93">
        <f t="shared" ref="ASI678:ASI691" si="1568">$I678*ASI$694</f>
        <v>9183.44</v>
      </c>
      <c r="ASJ678" s="93">
        <f t="shared" ref="ASJ678:ASJ691" si="1569">$J678*ASJ$694</f>
        <v>9147.31</v>
      </c>
      <c r="ASK678" s="93">
        <f t="shared" ref="ASK678:ASK691" si="1570">$K678*ASK$694</f>
        <v>9274.94</v>
      </c>
      <c r="ASL678" s="107"/>
      <c r="ASM678" s="107"/>
      <c r="ASN678" s="107"/>
      <c r="ASO678" s="93">
        <f t="shared" si="1228"/>
        <v>0</v>
      </c>
      <c r="ASP678" s="93">
        <f t="shared" si="1228"/>
        <v>0</v>
      </c>
      <c r="ASQ678" s="93">
        <f t="shared" si="1228"/>
        <v>0</v>
      </c>
      <c r="ASR678" s="447"/>
      <c r="ASS678" s="447"/>
      <c r="AST678" s="447"/>
      <c r="ASU678" s="107"/>
      <c r="ASV678" s="107"/>
      <c r="ASW678" s="107"/>
      <c r="ASX678" s="93">
        <f t="shared" ref="ASX678:ASX686" si="1571">$I678*ASR678</f>
        <v>0</v>
      </c>
      <c r="ASY678" s="93">
        <f t="shared" ref="ASY678:ASY686" si="1572">$J678*ASS678</f>
        <v>0</v>
      </c>
      <c r="ASZ678" s="93">
        <f t="shared" ref="ASZ678:ASZ686" si="1573">$K678*AST678</f>
        <v>0</v>
      </c>
      <c r="ATA678" s="107"/>
      <c r="ATB678" s="107"/>
      <c r="ATC678" s="107"/>
      <c r="ATD678" s="93">
        <f t="shared" ref="ATD678:ATD691" si="1574">$I678*ATD$694</f>
        <v>8147.18</v>
      </c>
      <c r="ATE678" s="93">
        <f t="shared" ref="ATE678:ATE691" si="1575">$J678*ATE$694</f>
        <v>7964.31</v>
      </c>
      <c r="ATF678" s="93">
        <f t="shared" ref="ATF678:ATF691" si="1576">$K678*ATF$694</f>
        <v>8075.03</v>
      </c>
      <c r="ATG678" s="107"/>
      <c r="ATH678" s="107"/>
      <c r="ATI678" s="107"/>
      <c r="ATJ678" s="93">
        <f t="shared" si="1229"/>
        <v>0</v>
      </c>
      <c r="ATK678" s="93">
        <f t="shared" si="1229"/>
        <v>0</v>
      </c>
      <c r="ATL678" s="93">
        <f t="shared" si="1229"/>
        <v>0</v>
      </c>
      <c r="ATM678" s="447"/>
      <c r="ATN678" s="447"/>
      <c r="ATO678" s="447"/>
      <c r="ATP678" s="107"/>
      <c r="ATQ678" s="107"/>
      <c r="ATR678" s="107"/>
      <c r="ATS678" s="93">
        <f t="shared" ref="ATS678:ATS686" si="1577">$I678*ATM678</f>
        <v>0</v>
      </c>
      <c r="ATT678" s="93">
        <f t="shared" ref="ATT678:ATT686" si="1578">$J678*ATN678</f>
        <v>0</v>
      </c>
      <c r="ATU678" s="93">
        <f t="shared" ref="ATU678:ATU686" si="1579">$K678*ATO678</f>
        <v>0</v>
      </c>
      <c r="ATV678" s="107"/>
      <c r="ATW678" s="107"/>
      <c r="ATX678" s="107"/>
      <c r="ATY678" s="93">
        <f t="shared" ref="ATY678:ATY691" si="1580">$I678*ATY$694</f>
        <v>8906.2000000000007</v>
      </c>
      <c r="ATZ678" s="93">
        <f t="shared" ref="ATZ678:ATZ691" si="1581">$J678*ATZ$694</f>
        <v>8923.51</v>
      </c>
      <c r="AUA678" s="93">
        <f t="shared" ref="AUA678:AUA691" si="1582">$K678*AUA$694</f>
        <v>9061.92</v>
      </c>
      <c r="AUB678" s="107"/>
      <c r="AUC678" s="107"/>
      <c r="AUD678" s="107"/>
      <c r="AUE678" s="93">
        <f t="shared" si="1230"/>
        <v>0</v>
      </c>
      <c r="AUF678" s="93">
        <f t="shared" si="1230"/>
        <v>0</v>
      </c>
      <c r="AUG678" s="93">
        <f t="shared" si="1230"/>
        <v>0</v>
      </c>
      <c r="AUH678" s="447"/>
      <c r="AUI678" s="447"/>
      <c r="AUJ678" s="447"/>
      <c r="AUK678" s="107"/>
      <c r="AUL678" s="107"/>
      <c r="AUM678" s="107"/>
      <c r="AUN678" s="93">
        <f t="shared" ref="AUN678:AUN686" si="1583">$I678*AUH678</f>
        <v>0</v>
      </c>
      <c r="AUO678" s="93">
        <f t="shared" ref="AUO678:AUO686" si="1584">$J678*AUI678</f>
        <v>0</v>
      </c>
      <c r="AUP678" s="93">
        <f t="shared" ref="AUP678:AUP686" si="1585">$K678*AUJ678</f>
        <v>0</v>
      </c>
      <c r="AUQ678" s="107"/>
      <c r="AUR678" s="107"/>
      <c r="AUS678" s="107"/>
      <c r="AUT678" s="93">
        <f t="shared" ref="AUT678:AUT691" si="1586">$I678*AUT$694</f>
        <v>9631.76</v>
      </c>
      <c r="AUU678" s="93">
        <f t="shared" ref="AUU678:AUU691" si="1587">$J678*AUU$694</f>
        <v>9584.1299999999992</v>
      </c>
      <c r="AUV678" s="93">
        <f t="shared" ref="AUV678:AUV691" si="1588">$K678*AUV$694</f>
        <v>9715.2800000000007</v>
      </c>
      <c r="AUW678" s="107"/>
      <c r="AUX678" s="107"/>
      <c r="AUY678" s="107"/>
      <c r="AUZ678" s="93">
        <f t="shared" si="1231"/>
        <v>0</v>
      </c>
      <c r="AVA678" s="93">
        <f t="shared" si="1231"/>
        <v>0</v>
      </c>
      <c r="AVB678" s="93">
        <f t="shared" si="1231"/>
        <v>0</v>
      </c>
      <c r="AVC678" s="127">
        <f t="shared" si="1232"/>
        <v>3</v>
      </c>
      <c r="AVD678" s="127">
        <f t="shared" si="1232"/>
        <v>3</v>
      </c>
      <c r="AVE678" s="127">
        <f t="shared" si="1232"/>
        <v>3</v>
      </c>
      <c r="AVF678" s="93">
        <f t="shared" si="1232"/>
        <v>0</v>
      </c>
      <c r="AVG678" s="93">
        <f t="shared" si="1232"/>
        <v>0</v>
      </c>
      <c r="AVH678" s="93">
        <f t="shared" si="1232"/>
        <v>0</v>
      </c>
      <c r="AVI678" s="93">
        <f t="shared" si="1232"/>
        <v>61007.94</v>
      </c>
      <c r="AVJ678" s="93">
        <f t="shared" si="1232"/>
        <v>61007.94</v>
      </c>
      <c r="AVK678" s="93">
        <f t="shared" si="1232"/>
        <v>61007.94</v>
      </c>
      <c r="AVL678" s="107"/>
      <c r="AVM678" s="107"/>
      <c r="AVN678" s="107"/>
      <c r="AVO678" s="93"/>
      <c r="AVP678" s="93"/>
      <c r="AVQ678" s="93"/>
      <c r="AVR678" s="93">
        <f t="shared" si="1233"/>
        <v>0</v>
      </c>
      <c r="AVS678" s="93">
        <f t="shared" si="1233"/>
        <v>0</v>
      </c>
      <c r="AVT678" s="93">
        <f t="shared" si="1233"/>
        <v>0</v>
      </c>
      <c r="AVU678" s="93">
        <f t="shared" si="1233"/>
        <v>28708.14</v>
      </c>
      <c r="AVV678" s="93">
        <f t="shared" si="1233"/>
        <v>28152.03</v>
      </c>
      <c r="AVW678" s="93">
        <f t="shared" si="1233"/>
        <v>28542.18</v>
      </c>
    </row>
    <row r="679" spans="1:1271" ht="24">
      <c r="A679" s="12" t="s">
        <v>912</v>
      </c>
      <c r="B679" s="12" t="s">
        <v>444</v>
      </c>
      <c r="C679" s="5"/>
      <c r="D679" s="414"/>
      <c r="E679" s="287"/>
      <c r="F679" s="101"/>
      <c r="G679" s="101"/>
      <c r="H679" s="101"/>
      <c r="I679" s="93">
        <f t="shared" si="1234"/>
        <v>20335.98</v>
      </c>
      <c r="J679" s="93">
        <f t="shared" si="1234"/>
        <v>20335.98</v>
      </c>
      <c r="K679" s="93">
        <f t="shared" si="1234"/>
        <v>20335.98</v>
      </c>
      <c r="L679" s="447"/>
      <c r="M679" s="447"/>
      <c r="N679" s="447"/>
      <c r="O679" s="107"/>
      <c r="P679" s="107"/>
      <c r="Q679" s="107"/>
      <c r="R679" s="93">
        <f t="shared" si="1235"/>
        <v>0</v>
      </c>
      <c r="S679" s="93">
        <f t="shared" si="1236"/>
        <v>0</v>
      </c>
      <c r="T679" s="93">
        <f t="shared" si="1237"/>
        <v>0</v>
      </c>
      <c r="U679" s="107"/>
      <c r="V679" s="107"/>
      <c r="W679" s="107"/>
      <c r="X679" s="93">
        <f t="shared" si="1238"/>
        <v>9674.31</v>
      </c>
      <c r="Y679" s="93">
        <f t="shared" si="1239"/>
        <v>9096.8799999999992</v>
      </c>
      <c r="Z679" s="93">
        <f t="shared" si="1240"/>
        <v>9219.14</v>
      </c>
      <c r="AA679" s="107"/>
      <c r="AB679" s="107"/>
      <c r="AC679" s="107"/>
      <c r="AD679" s="93">
        <f t="shared" si="1173"/>
        <v>0</v>
      </c>
      <c r="AE679" s="93">
        <f t="shared" si="1173"/>
        <v>0</v>
      </c>
      <c r="AF679" s="93">
        <f t="shared" si="1173"/>
        <v>0</v>
      </c>
      <c r="AG679" s="447">
        <v>1</v>
      </c>
      <c r="AH679" s="447">
        <v>1</v>
      </c>
      <c r="AI679" s="447">
        <v>1</v>
      </c>
      <c r="AJ679" s="107"/>
      <c r="AK679" s="107"/>
      <c r="AL679" s="107"/>
      <c r="AM679" s="93">
        <f t="shared" si="1241"/>
        <v>20335.98</v>
      </c>
      <c r="AN679" s="93">
        <f t="shared" si="1242"/>
        <v>20335.98</v>
      </c>
      <c r="AO679" s="93">
        <f t="shared" si="1243"/>
        <v>20335.98</v>
      </c>
      <c r="AP679" s="107"/>
      <c r="AQ679" s="107"/>
      <c r="AR679" s="107"/>
      <c r="AS679" s="93">
        <f t="shared" si="1244"/>
        <v>8661.08</v>
      </c>
      <c r="AT679" s="93">
        <f t="shared" si="1245"/>
        <v>8078.16</v>
      </c>
      <c r="AU679" s="93">
        <f t="shared" si="1246"/>
        <v>8203.7900000000009</v>
      </c>
      <c r="AV679" s="107"/>
      <c r="AW679" s="107"/>
      <c r="AX679" s="107"/>
      <c r="AY679" s="93">
        <f t="shared" si="1174"/>
        <v>8661.08</v>
      </c>
      <c r="AZ679" s="93">
        <f t="shared" si="1174"/>
        <v>8078.16</v>
      </c>
      <c r="BA679" s="93">
        <f t="shared" si="1174"/>
        <v>8203.7900000000009</v>
      </c>
      <c r="BB679" s="447"/>
      <c r="BC679" s="447"/>
      <c r="BD679" s="447"/>
      <c r="BE679" s="107"/>
      <c r="BF679" s="107"/>
      <c r="BG679" s="107"/>
      <c r="BH679" s="93">
        <f t="shared" si="1247"/>
        <v>0</v>
      </c>
      <c r="BI679" s="93">
        <f t="shared" si="1248"/>
        <v>0</v>
      </c>
      <c r="BJ679" s="93">
        <f t="shared" si="1249"/>
        <v>0</v>
      </c>
      <c r="BK679" s="107"/>
      <c r="BL679" s="107"/>
      <c r="BM679" s="107"/>
      <c r="BN679" s="93">
        <f t="shared" si="1250"/>
        <v>8446.8700000000008</v>
      </c>
      <c r="BO679" s="93">
        <f t="shared" si="1251"/>
        <v>8074.84</v>
      </c>
      <c r="BP679" s="93">
        <f t="shared" si="1252"/>
        <v>8212.9</v>
      </c>
      <c r="BQ679" s="107"/>
      <c r="BR679" s="107"/>
      <c r="BS679" s="107"/>
      <c r="BT679" s="93">
        <f t="shared" si="1175"/>
        <v>0</v>
      </c>
      <c r="BU679" s="93">
        <f t="shared" si="1175"/>
        <v>0</v>
      </c>
      <c r="BV679" s="93">
        <f t="shared" si="1175"/>
        <v>0</v>
      </c>
      <c r="BW679" s="447"/>
      <c r="BX679" s="447"/>
      <c r="BY679" s="447"/>
      <c r="BZ679" s="107"/>
      <c r="CA679" s="107"/>
      <c r="CB679" s="107"/>
      <c r="CC679" s="93">
        <f t="shared" si="1253"/>
        <v>0</v>
      </c>
      <c r="CD679" s="93">
        <f t="shared" si="1254"/>
        <v>0</v>
      </c>
      <c r="CE679" s="93">
        <f t="shared" si="1255"/>
        <v>0</v>
      </c>
      <c r="CF679" s="107"/>
      <c r="CG679" s="107"/>
      <c r="CH679" s="107"/>
      <c r="CI679" s="93">
        <f t="shared" si="1256"/>
        <v>10395.64</v>
      </c>
      <c r="CJ679" s="93">
        <f t="shared" si="1257"/>
        <v>10131.790000000001</v>
      </c>
      <c r="CK679" s="93">
        <f t="shared" si="1258"/>
        <v>10222.959999999999</v>
      </c>
      <c r="CL679" s="107"/>
      <c r="CM679" s="107"/>
      <c r="CN679" s="107"/>
      <c r="CO679" s="93">
        <f t="shared" si="1176"/>
        <v>0</v>
      </c>
      <c r="CP679" s="93">
        <f t="shared" si="1176"/>
        <v>0</v>
      </c>
      <c r="CQ679" s="93">
        <f t="shared" si="1176"/>
        <v>0</v>
      </c>
      <c r="CR679" s="447"/>
      <c r="CS679" s="447"/>
      <c r="CT679" s="447"/>
      <c r="CU679" s="107"/>
      <c r="CV679" s="107"/>
      <c r="CW679" s="107"/>
      <c r="CX679" s="93">
        <f t="shared" si="1259"/>
        <v>0</v>
      </c>
      <c r="CY679" s="93">
        <f t="shared" si="1260"/>
        <v>0</v>
      </c>
      <c r="CZ679" s="93">
        <f t="shared" si="1261"/>
        <v>0</v>
      </c>
      <c r="DA679" s="107"/>
      <c r="DB679" s="107"/>
      <c r="DC679" s="107"/>
      <c r="DD679" s="93">
        <f t="shared" si="1262"/>
        <v>11022.06</v>
      </c>
      <c r="DE679" s="93">
        <f t="shared" si="1263"/>
        <v>10793.43</v>
      </c>
      <c r="DF679" s="93">
        <f t="shared" si="1264"/>
        <v>10961.96</v>
      </c>
      <c r="DG679" s="107"/>
      <c r="DH679" s="107"/>
      <c r="DI679" s="107"/>
      <c r="DJ679" s="93">
        <f t="shared" si="1177"/>
        <v>0</v>
      </c>
      <c r="DK679" s="93">
        <f t="shared" si="1177"/>
        <v>0</v>
      </c>
      <c r="DL679" s="93">
        <f t="shared" si="1177"/>
        <v>0</v>
      </c>
      <c r="DM679" s="447"/>
      <c r="DN679" s="447"/>
      <c r="DO679" s="447"/>
      <c r="DP679" s="107"/>
      <c r="DQ679" s="107"/>
      <c r="DR679" s="107"/>
      <c r="DS679" s="93">
        <f t="shared" si="1265"/>
        <v>0</v>
      </c>
      <c r="DT679" s="93">
        <f t="shared" si="1266"/>
        <v>0</v>
      </c>
      <c r="DU679" s="93">
        <f t="shared" si="1267"/>
        <v>0</v>
      </c>
      <c r="DV679" s="107"/>
      <c r="DW679" s="107"/>
      <c r="DX679" s="107"/>
      <c r="DY679" s="93">
        <f t="shared" si="1268"/>
        <v>11534.77</v>
      </c>
      <c r="DZ679" s="93">
        <f t="shared" si="1269"/>
        <v>10780.44</v>
      </c>
      <c r="EA679" s="93">
        <f t="shared" si="1270"/>
        <v>10981.9</v>
      </c>
      <c r="EB679" s="107"/>
      <c r="EC679" s="107"/>
      <c r="ED679" s="107"/>
      <c r="EE679" s="93">
        <f t="shared" si="1178"/>
        <v>0</v>
      </c>
      <c r="EF679" s="93">
        <f t="shared" si="1178"/>
        <v>0</v>
      </c>
      <c r="EG679" s="93">
        <f t="shared" si="1178"/>
        <v>0</v>
      </c>
      <c r="EH679" s="95"/>
      <c r="EI679" s="95"/>
      <c r="EJ679" s="95"/>
      <c r="EK679" s="107"/>
      <c r="EL679" s="107"/>
      <c r="EM679" s="107"/>
      <c r="EN679" s="93">
        <f t="shared" si="1271"/>
        <v>0</v>
      </c>
      <c r="EO679" s="93">
        <f t="shared" si="1272"/>
        <v>0</v>
      </c>
      <c r="EP679" s="93">
        <f t="shared" si="1273"/>
        <v>0</v>
      </c>
      <c r="EQ679" s="107"/>
      <c r="ER679" s="107"/>
      <c r="ES679" s="107"/>
      <c r="ET679" s="93">
        <f t="shared" si="1274"/>
        <v>0</v>
      </c>
      <c r="EU679" s="93">
        <f t="shared" si="1275"/>
        <v>0</v>
      </c>
      <c r="EV679" s="93">
        <f t="shared" si="1276"/>
        <v>0</v>
      </c>
      <c r="EW679" s="107"/>
      <c r="EX679" s="107"/>
      <c r="EY679" s="107"/>
      <c r="EZ679" s="93">
        <f t="shared" si="1179"/>
        <v>0</v>
      </c>
      <c r="FA679" s="93">
        <f t="shared" si="1179"/>
        <v>0</v>
      </c>
      <c r="FB679" s="93">
        <f t="shared" si="1179"/>
        <v>0</v>
      </c>
      <c r="FC679" s="447"/>
      <c r="FD679" s="447"/>
      <c r="FE679" s="447"/>
      <c r="FF679" s="107"/>
      <c r="FG679" s="107"/>
      <c r="FH679" s="107"/>
      <c r="FI679" s="93">
        <f t="shared" si="1277"/>
        <v>0</v>
      </c>
      <c r="FJ679" s="93">
        <f t="shared" si="1278"/>
        <v>0</v>
      </c>
      <c r="FK679" s="93">
        <f t="shared" si="1279"/>
        <v>0</v>
      </c>
      <c r="FL679" s="107"/>
      <c r="FM679" s="107"/>
      <c r="FN679" s="107"/>
      <c r="FO679" s="93">
        <f t="shared" si="1280"/>
        <v>9394.1200000000008</v>
      </c>
      <c r="FP679" s="93">
        <f t="shared" si="1281"/>
        <v>8994.81</v>
      </c>
      <c r="FQ679" s="93">
        <f t="shared" si="1282"/>
        <v>9136.32</v>
      </c>
      <c r="FR679" s="107"/>
      <c r="FS679" s="107"/>
      <c r="FT679" s="107"/>
      <c r="FU679" s="93">
        <f t="shared" si="1180"/>
        <v>0</v>
      </c>
      <c r="FV679" s="93">
        <f t="shared" si="1180"/>
        <v>0</v>
      </c>
      <c r="FW679" s="93">
        <f t="shared" si="1180"/>
        <v>0</v>
      </c>
      <c r="FX679" s="95"/>
      <c r="FY679" s="95"/>
      <c r="FZ679" s="95"/>
      <c r="GA679" s="107"/>
      <c r="GB679" s="107"/>
      <c r="GC679" s="107"/>
      <c r="GD679" s="93">
        <f t="shared" si="1283"/>
        <v>0</v>
      </c>
      <c r="GE679" s="93">
        <f t="shared" si="1284"/>
        <v>0</v>
      </c>
      <c r="GF679" s="93">
        <f t="shared" si="1285"/>
        <v>0</v>
      </c>
      <c r="GG679" s="107"/>
      <c r="GH679" s="107"/>
      <c r="GI679" s="107"/>
      <c r="GJ679" s="93">
        <f t="shared" si="1286"/>
        <v>0</v>
      </c>
      <c r="GK679" s="93">
        <f t="shared" si="1287"/>
        <v>0</v>
      </c>
      <c r="GL679" s="93">
        <f t="shared" si="1288"/>
        <v>0</v>
      </c>
      <c r="GM679" s="107"/>
      <c r="GN679" s="107"/>
      <c r="GO679" s="107"/>
      <c r="GP679" s="93">
        <f t="shared" si="1181"/>
        <v>0</v>
      </c>
      <c r="GQ679" s="93">
        <f t="shared" si="1181"/>
        <v>0</v>
      </c>
      <c r="GR679" s="93">
        <f t="shared" si="1181"/>
        <v>0</v>
      </c>
      <c r="GS679" s="447"/>
      <c r="GT679" s="447"/>
      <c r="GU679" s="447"/>
      <c r="GV679" s="107"/>
      <c r="GW679" s="107"/>
      <c r="GX679" s="107"/>
      <c r="GY679" s="93">
        <f t="shared" si="1289"/>
        <v>0</v>
      </c>
      <c r="GZ679" s="93">
        <f t="shared" si="1290"/>
        <v>0</v>
      </c>
      <c r="HA679" s="93">
        <f t="shared" si="1291"/>
        <v>0</v>
      </c>
      <c r="HB679" s="107"/>
      <c r="HC679" s="107"/>
      <c r="HD679" s="107"/>
      <c r="HE679" s="93">
        <f t="shared" si="1292"/>
        <v>9730.5499999999993</v>
      </c>
      <c r="HF679" s="93">
        <f t="shared" si="1293"/>
        <v>9284.2000000000007</v>
      </c>
      <c r="HG679" s="93">
        <f t="shared" si="1294"/>
        <v>9445.2000000000007</v>
      </c>
      <c r="HH679" s="107"/>
      <c r="HI679" s="107"/>
      <c r="HJ679" s="107"/>
      <c r="HK679" s="93">
        <f t="shared" si="1182"/>
        <v>0</v>
      </c>
      <c r="HL679" s="93">
        <f t="shared" si="1182"/>
        <v>0</v>
      </c>
      <c r="HM679" s="93">
        <f t="shared" si="1182"/>
        <v>0</v>
      </c>
      <c r="HN679" s="447"/>
      <c r="HO679" s="447"/>
      <c r="HP679" s="447"/>
      <c r="HQ679" s="107"/>
      <c r="HR679" s="107"/>
      <c r="HS679" s="107"/>
      <c r="HT679" s="93">
        <f t="shared" si="1295"/>
        <v>0</v>
      </c>
      <c r="HU679" s="93">
        <f t="shared" si="1296"/>
        <v>0</v>
      </c>
      <c r="HV679" s="93">
        <f t="shared" si="1297"/>
        <v>0</v>
      </c>
      <c r="HW679" s="107"/>
      <c r="HX679" s="107"/>
      <c r="HY679" s="107"/>
      <c r="HZ679" s="93">
        <f t="shared" si="1298"/>
        <v>11301.92</v>
      </c>
      <c r="IA679" s="93">
        <f t="shared" si="1299"/>
        <v>10844.22</v>
      </c>
      <c r="IB679" s="93">
        <f t="shared" si="1300"/>
        <v>10986.82</v>
      </c>
      <c r="IC679" s="107"/>
      <c r="ID679" s="107"/>
      <c r="IE679" s="107"/>
      <c r="IF679" s="93">
        <f t="shared" si="1183"/>
        <v>0</v>
      </c>
      <c r="IG679" s="93">
        <f t="shared" si="1183"/>
        <v>0</v>
      </c>
      <c r="IH679" s="93">
        <f t="shared" si="1183"/>
        <v>0</v>
      </c>
      <c r="II679" s="447"/>
      <c r="IJ679" s="447"/>
      <c r="IK679" s="447"/>
      <c r="IL679" s="107"/>
      <c r="IM679" s="107"/>
      <c r="IN679" s="107"/>
      <c r="IO679" s="93">
        <f t="shared" si="1301"/>
        <v>0</v>
      </c>
      <c r="IP679" s="93">
        <f t="shared" si="1302"/>
        <v>0</v>
      </c>
      <c r="IQ679" s="93">
        <f t="shared" si="1303"/>
        <v>0</v>
      </c>
      <c r="IR679" s="107"/>
      <c r="IS679" s="107"/>
      <c r="IT679" s="107"/>
      <c r="IU679" s="93">
        <f t="shared" si="1304"/>
        <v>10277.700000000001</v>
      </c>
      <c r="IV679" s="93">
        <f t="shared" si="1305"/>
        <v>10116.49</v>
      </c>
      <c r="IW679" s="93">
        <f t="shared" si="1306"/>
        <v>10269.49</v>
      </c>
      <c r="IX679" s="107"/>
      <c r="IY679" s="107"/>
      <c r="IZ679" s="107"/>
      <c r="JA679" s="93">
        <f t="shared" si="1184"/>
        <v>0</v>
      </c>
      <c r="JB679" s="93">
        <f t="shared" si="1184"/>
        <v>0</v>
      </c>
      <c r="JC679" s="93">
        <f t="shared" si="1184"/>
        <v>0</v>
      </c>
      <c r="JD679" s="447"/>
      <c r="JE679" s="447"/>
      <c r="JF679" s="447"/>
      <c r="JG679" s="107"/>
      <c r="JH679" s="107"/>
      <c r="JI679" s="107"/>
      <c r="JJ679" s="93">
        <f t="shared" si="1307"/>
        <v>0</v>
      </c>
      <c r="JK679" s="93">
        <f t="shared" si="1308"/>
        <v>0</v>
      </c>
      <c r="JL679" s="93">
        <f t="shared" si="1309"/>
        <v>0</v>
      </c>
      <c r="JM679" s="107"/>
      <c r="JN679" s="107"/>
      <c r="JO679" s="107"/>
      <c r="JP679" s="93">
        <f t="shared" si="1310"/>
        <v>13802.21</v>
      </c>
      <c r="JQ679" s="93">
        <f t="shared" si="1311"/>
        <v>13565.04</v>
      </c>
      <c r="JR679" s="93">
        <f t="shared" si="1312"/>
        <v>13755.86</v>
      </c>
      <c r="JS679" s="107"/>
      <c r="JT679" s="107"/>
      <c r="JU679" s="107"/>
      <c r="JV679" s="93">
        <f t="shared" si="1185"/>
        <v>0</v>
      </c>
      <c r="JW679" s="93">
        <f t="shared" si="1185"/>
        <v>0</v>
      </c>
      <c r="JX679" s="93">
        <f t="shared" si="1185"/>
        <v>0</v>
      </c>
      <c r="JY679" s="447"/>
      <c r="JZ679" s="447"/>
      <c r="KA679" s="447"/>
      <c r="KB679" s="107"/>
      <c r="KC679" s="107"/>
      <c r="KD679" s="107"/>
      <c r="KE679" s="93">
        <f t="shared" si="1313"/>
        <v>0</v>
      </c>
      <c r="KF679" s="93">
        <f t="shared" si="1314"/>
        <v>0</v>
      </c>
      <c r="KG679" s="93">
        <f t="shared" si="1315"/>
        <v>0</v>
      </c>
      <c r="KH679" s="107"/>
      <c r="KI679" s="107"/>
      <c r="KJ679" s="107"/>
      <c r="KK679" s="93">
        <f t="shared" si="1316"/>
        <v>11056.5</v>
      </c>
      <c r="KL679" s="93">
        <f t="shared" si="1317"/>
        <v>10794.13</v>
      </c>
      <c r="KM679" s="93">
        <f t="shared" si="1318"/>
        <v>10951.42</v>
      </c>
      <c r="KN679" s="107"/>
      <c r="KO679" s="107"/>
      <c r="KP679" s="107"/>
      <c r="KQ679" s="93">
        <f t="shared" si="1186"/>
        <v>0</v>
      </c>
      <c r="KR679" s="93">
        <f t="shared" si="1186"/>
        <v>0</v>
      </c>
      <c r="KS679" s="93">
        <f t="shared" si="1186"/>
        <v>0</v>
      </c>
      <c r="KT679" s="447"/>
      <c r="KU679" s="447"/>
      <c r="KV679" s="447"/>
      <c r="KW679" s="107"/>
      <c r="KX679" s="107"/>
      <c r="KY679" s="107"/>
      <c r="KZ679" s="93">
        <f t="shared" si="1319"/>
        <v>0</v>
      </c>
      <c r="LA679" s="93">
        <f t="shared" si="1320"/>
        <v>0</v>
      </c>
      <c r="LB679" s="93">
        <f t="shared" si="1321"/>
        <v>0</v>
      </c>
      <c r="LC679" s="107"/>
      <c r="LD679" s="107"/>
      <c r="LE679" s="107"/>
      <c r="LF679" s="93">
        <f t="shared" si="1322"/>
        <v>10809.98</v>
      </c>
      <c r="LG679" s="93">
        <f t="shared" si="1323"/>
        <v>10514.6</v>
      </c>
      <c r="LH679" s="93">
        <f t="shared" si="1324"/>
        <v>10693.39</v>
      </c>
      <c r="LI679" s="107"/>
      <c r="LJ679" s="107"/>
      <c r="LK679" s="107"/>
      <c r="LL679" s="93">
        <f t="shared" si="1187"/>
        <v>0</v>
      </c>
      <c r="LM679" s="93">
        <f t="shared" si="1187"/>
        <v>0</v>
      </c>
      <c r="LN679" s="93">
        <f t="shared" si="1187"/>
        <v>0</v>
      </c>
      <c r="LO679" s="447"/>
      <c r="LP679" s="447"/>
      <c r="LQ679" s="447"/>
      <c r="LR679" s="107"/>
      <c r="LS679" s="107"/>
      <c r="LT679" s="107"/>
      <c r="LU679" s="93">
        <f t="shared" si="1325"/>
        <v>0</v>
      </c>
      <c r="LV679" s="93">
        <f t="shared" si="1326"/>
        <v>0</v>
      </c>
      <c r="LW679" s="93">
        <f t="shared" si="1327"/>
        <v>0</v>
      </c>
      <c r="LX679" s="107"/>
      <c r="LY679" s="107"/>
      <c r="LZ679" s="107"/>
      <c r="MA679" s="93">
        <f t="shared" si="1328"/>
        <v>11823.8</v>
      </c>
      <c r="MB679" s="93">
        <f t="shared" si="1329"/>
        <v>11237.12</v>
      </c>
      <c r="MC679" s="93">
        <f t="shared" si="1330"/>
        <v>11436.01</v>
      </c>
      <c r="MD679" s="107"/>
      <c r="ME679" s="107"/>
      <c r="MF679" s="107"/>
      <c r="MG679" s="93">
        <f t="shared" si="1188"/>
        <v>0</v>
      </c>
      <c r="MH679" s="93">
        <f t="shared" si="1188"/>
        <v>0</v>
      </c>
      <c r="MI679" s="93">
        <f t="shared" si="1188"/>
        <v>0</v>
      </c>
      <c r="MJ679" s="447"/>
      <c r="MK679" s="447"/>
      <c r="ML679" s="447"/>
      <c r="MM679" s="107"/>
      <c r="MN679" s="107"/>
      <c r="MO679" s="107"/>
      <c r="MP679" s="93">
        <f t="shared" si="1331"/>
        <v>0</v>
      </c>
      <c r="MQ679" s="93">
        <f t="shared" si="1332"/>
        <v>0</v>
      </c>
      <c r="MR679" s="93">
        <f t="shared" si="1333"/>
        <v>0</v>
      </c>
      <c r="MS679" s="107"/>
      <c r="MT679" s="107"/>
      <c r="MU679" s="107"/>
      <c r="MV679" s="93">
        <f t="shared" si="1334"/>
        <v>12226.43</v>
      </c>
      <c r="MW679" s="93">
        <f t="shared" si="1335"/>
        <v>12230.52</v>
      </c>
      <c r="MX679" s="93">
        <f t="shared" si="1336"/>
        <v>12411.63</v>
      </c>
      <c r="MY679" s="107"/>
      <c r="MZ679" s="107"/>
      <c r="NA679" s="107"/>
      <c r="NB679" s="93">
        <f t="shared" si="1189"/>
        <v>0</v>
      </c>
      <c r="NC679" s="93">
        <f t="shared" si="1189"/>
        <v>0</v>
      </c>
      <c r="ND679" s="93">
        <f t="shared" si="1189"/>
        <v>0</v>
      </c>
      <c r="NE679" s="447"/>
      <c r="NF679" s="447"/>
      <c r="NG679" s="447"/>
      <c r="NH679" s="107"/>
      <c r="NI679" s="107"/>
      <c r="NJ679" s="107"/>
      <c r="NK679" s="93">
        <f t="shared" si="1337"/>
        <v>0</v>
      </c>
      <c r="NL679" s="93">
        <f t="shared" si="1338"/>
        <v>0</v>
      </c>
      <c r="NM679" s="93">
        <f t="shared" si="1339"/>
        <v>0</v>
      </c>
      <c r="NN679" s="107"/>
      <c r="NO679" s="107"/>
      <c r="NP679" s="107"/>
      <c r="NQ679" s="93">
        <f t="shared" si="1340"/>
        <v>8004.67</v>
      </c>
      <c r="NR679" s="93">
        <f t="shared" si="1341"/>
        <v>7915.26</v>
      </c>
      <c r="NS679" s="93">
        <f t="shared" si="1342"/>
        <v>8048</v>
      </c>
      <c r="NT679" s="107"/>
      <c r="NU679" s="107"/>
      <c r="NV679" s="107"/>
      <c r="NW679" s="93">
        <f t="shared" si="1190"/>
        <v>0</v>
      </c>
      <c r="NX679" s="93">
        <f t="shared" si="1190"/>
        <v>0</v>
      </c>
      <c r="NY679" s="93">
        <f t="shared" si="1190"/>
        <v>0</v>
      </c>
      <c r="NZ679" s="447"/>
      <c r="OA679" s="447"/>
      <c r="OB679" s="447"/>
      <c r="OC679" s="107"/>
      <c r="OD679" s="107"/>
      <c r="OE679" s="107"/>
      <c r="OF679" s="93">
        <f t="shared" si="1343"/>
        <v>0</v>
      </c>
      <c r="OG679" s="93">
        <f t="shared" si="1344"/>
        <v>0</v>
      </c>
      <c r="OH679" s="93">
        <f t="shared" si="1345"/>
        <v>0</v>
      </c>
      <c r="OI679" s="107"/>
      <c r="OJ679" s="107"/>
      <c r="OK679" s="107"/>
      <c r="OL679" s="93">
        <f t="shared" si="1346"/>
        <v>10950.68</v>
      </c>
      <c r="OM679" s="93">
        <f t="shared" si="1347"/>
        <v>10708.44</v>
      </c>
      <c r="ON679" s="93">
        <f t="shared" si="1348"/>
        <v>10890.16</v>
      </c>
      <c r="OO679" s="107"/>
      <c r="OP679" s="107"/>
      <c r="OQ679" s="107"/>
      <c r="OR679" s="93">
        <f t="shared" si="1191"/>
        <v>0</v>
      </c>
      <c r="OS679" s="93">
        <f t="shared" si="1191"/>
        <v>0</v>
      </c>
      <c r="OT679" s="93">
        <f t="shared" si="1191"/>
        <v>0</v>
      </c>
      <c r="OU679" s="447"/>
      <c r="OV679" s="447"/>
      <c r="OW679" s="447"/>
      <c r="OX679" s="107"/>
      <c r="OY679" s="107"/>
      <c r="OZ679" s="107"/>
      <c r="PA679" s="93">
        <f t="shared" si="1349"/>
        <v>0</v>
      </c>
      <c r="PB679" s="93">
        <f t="shared" si="1350"/>
        <v>0</v>
      </c>
      <c r="PC679" s="93">
        <f t="shared" si="1351"/>
        <v>0</v>
      </c>
      <c r="PD679" s="107"/>
      <c r="PE679" s="107"/>
      <c r="PF679" s="107"/>
      <c r="PG679" s="93">
        <f t="shared" si="1352"/>
        <v>10161.9</v>
      </c>
      <c r="PH679" s="93">
        <f t="shared" si="1353"/>
        <v>9838.77</v>
      </c>
      <c r="PI679" s="93">
        <f t="shared" si="1354"/>
        <v>9955.17</v>
      </c>
      <c r="PJ679" s="107"/>
      <c r="PK679" s="107"/>
      <c r="PL679" s="107"/>
      <c r="PM679" s="93">
        <f t="shared" si="1192"/>
        <v>0</v>
      </c>
      <c r="PN679" s="93">
        <f t="shared" si="1192"/>
        <v>0</v>
      </c>
      <c r="PO679" s="93">
        <f t="shared" si="1192"/>
        <v>0</v>
      </c>
      <c r="PP679" s="447"/>
      <c r="PQ679" s="447"/>
      <c r="PR679" s="447"/>
      <c r="PS679" s="107"/>
      <c r="PT679" s="107"/>
      <c r="PU679" s="107"/>
      <c r="PV679" s="93">
        <f t="shared" si="1355"/>
        <v>0</v>
      </c>
      <c r="PW679" s="93">
        <f t="shared" si="1356"/>
        <v>0</v>
      </c>
      <c r="PX679" s="93">
        <f t="shared" si="1357"/>
        <v>0</v>
      </c>
      <c r="PY679" s="107"/>
      <c r="PZ679" s="107"/>
      <c r="QA679" s="107"/>
      <c r="QB679" s="93">
        <f t="shared" si="1358"/>
        <v>12875.56</v>
      </c>
      <c r="QC679" s="93">
        <f t="shared" si="1359"/>
        <v>12868.97</v>
      </c>
      <c r="QD679" s="93">
        <f t="shared" si="1360"/>
        <v>13079.73</v>
      </c>
      <c r="QE679" s="107"/>
      <c r="QF679" s="107"/>
      <c r="QG679" s="107"/>
      <c r="QH679" s="93">
        <f t="shared" si="1193"/>
        <v>0</v>
      </c>
      <c r="QI679" s="93">
        <f t="shared" si="1193"/>
        <v>0</v>
      </c>
      <c r="QJ679" s="93">
        <f t="shared" si="1193"/>
        <v>0</v>
      </c>
      <c r="QK679" s="447"/>
      <c r="QL679" s="447"/>
      <c r="QM679" s="447"/>
      <c r="QN679" s="107"/>
      <c r="QO679" s="107"/>
      <c r="QP679" s="107"/>
      <c r="QQ679" s="93">
        <f t="shared" si="1361"/>
        <v>0</v>
      </c>
      <c r="QR679" s="93">
        <f t="shared" si="1362"/>
        <v>0</v>
      </c>
      <c r="QS679" s="93">
        <f t="shared" si="1363"/>
        <v>0</v>
      </c>
      <c r="QT679" s="107"/>
      <c r="QU679" s="107"/>
      <c r="QV679" s="107"/>
      <c r="QW679" s="93">
        <f t="shared" si="1364"/>
        <v>10597</v>
      </c>
      <c r="QX679" s="93">
        <f t="shared" si="1365"/>
        <v>10267.75</v>
      </c>
      <c r="QY679" s="93">
        <f t="shared" si="1366"/>
        <v>10415.15</v>
      </c>
      <c r="QZ679" s="107"/>
      <c r="RA679" s="107"/>
      <c r="RB679" s="107"/>
      <c r="RC679" s="93">
        <f t="shared" si="1194"/>
        <v>0</v>
      </c>
      <c r="RD679" s="93">
        <f t="shared" si="1194"/>
        <v>0</v>
      </c>
      <c r="RE679" s="93">
        <f t="shared" si="1194"/>
        <v>0</v>
      </c>
      <c r="RF679" s="447">
        <v>1</v>
      </c>
      <c r="RG679" s="447">
        <v>1</v>
      </c>
      <c r="RH679" s="447">
        <v>1</v>
      </c>
      <c r="RI679" s="107"/>
      <c r="RJ679" s="107"/>
      <c r="RK679" s="107"/>
      <c r="RL679" s="93">
        <f t="shared" si="1367"/>
        <v>20335.98</v>
      </c>
      <c r="RM679" s="93">
        <f t="shared" si="1368"/>
        <v>20335.98</v>
      </c>
      <c r="RN679" s="93">
        <f t="shared" si="1369"/>
        <v>20335.98</v>
      </c>
      <c r="RO679" s="107"/>
      <c r="RP679" s="107"/>
      <c r="RQ679" s="107"/>
      <c r="RR679" s="93">
        <f t="shared" si="1370"/>
        <v>7091.96</v>
      </c>
      <c r="RS679" s="93">
        <f t="shared" si="1371"/>
        <v>6880.09</v>
      </c>
      <c r="RT679" s="93">
        <f t="shared" si="1372"/>
        <v>6983.08</v>
      </c>
      <c r="RU679" s="107"/>
      <c r="RV679" s="107"/>
      <c r="RW679" s="107"/>
      <c r="RX679" s="93">
        <f t="shared" si="1195"/>
        <v>7091.96</v>
      </c>
      <c r="RY679" s="93">
        <f t="shared" si="1195"/>
        <v>6880.09</v>
      </c>
      <c r="RZ679" s="93">
        <f t="shared" si="1195"/>
        <v>6983.08</v>
      </c>
      <c r="SA679" s="447"/>
      <c r="SB679" s="447"/>
      <c r="SC679" s="447"/>
      <c r="SD679" s="107"/>
      <c r="SE679" s="107"/>
      <c r="SF679" s="107"/>
      <c r="SG679" s="93">
        <f t="shared" si="1373"/>
        <v>0</v>
      </c>
      <c r="SH679" s="93">
        <f t="shared" si="1374"/>
        <v>0</v>
      </c>
      <c r="SI679" s="93">
        <f t="shared" si="1375"/>
        <v>0</v>
      </c>
      <c r="SJ679" s="107"/>
      <c r="SK679" s="107"/>
      <c r="SL679" s="107"/>
      <c r="SM679" s="93">
        <f t="shared" si="1376"/>
        <v>11967.76</v>
      </c>
      <c r="SN679" s="93">
        <f t="shared" si="1377"/>
        <v>11772.49</v>
      </c>
      <c r="SO679" s="93">
        <f t="shared" si="1378"/>
        <v>11928.04</v>
      </c>
      <c r="SP679" s="107"/>
      <c r="SQ679" s="107"/>
      <c r="SR679" s="107"/>
      <c r="SS679" s="93">
        <f t="shared" si="1196"/>
        <v>0</v>
      </c>
      <c r="ST679" s="93">
        <f t="shared" si="1196"/>
        <v>0</v>
      </c>
      <c r="SU679" s="93">
        <f t="shared" si="1196"/>
        <v>0</v>
      </c>
      <c r="SV679" s="447"/>
      <c r="SW679" s="447"/>
      <c r="SX679" s="447"/>
      <c r="SY679" s="107"/>
      <c r="SZ679" s="107"/>
      <c r="TA679" s="107"/>
      <c r="TB679" s="93">
        <f t="shared" si="1379"/>
        <v>0</v>
      </c>
      <c r="TC679" s="93">
        <f t="shared" si="1380"/>
        <v>0</v>
      </c>
      <c r="TD679" s="93">
        <f t="shared" si="1381"/>
        <v>0</v>
      </c>
      <c r="TE679" s="107"/>
      <c r="TF679" s="107"/>
      <c r="TG679" s="107"/>
      <c r="TH679" s="93">
        <f t="shared" si="1382"/>
        <v>10222.64</v>
      </c>
      <c r="TI679" s="93">
        <f t="shared" si="1383"/>
        <v>10219.51</v>
      </c>
      <c r="TJ679" s="93">
        <f t="shared" si="1384"/>
        <v>10364.09</v>
      </c>
      <c r="TK679" s="107"/>
      <c r="TL679" s="107"/>
      <c r="TM679" s="107"/>
      <c r="TN679" s="93">
        <f t="shared" si="1197"/>
        <v>0</v>
      </c>
      <c r="TO679" s="93">
        <f t="shared" si="1197"/>
        <v>0</v>
      </c>
      <c r="TP679" s="93">
        <f t="shared" si="1197"/>
        <v>0</v>
      </c>
      <c r="TQ679" s="447">
        <v>1</v>
      </c>
      <c r="TR679" s="447">
        <v>1</v>
      </c>
      <c r="TS679" s="447">
        <v>1</v>
      </c>
      <c r="TT679" s="107"/>
      <c r="TU679" s="107"/>
      <c r="TV679" s="107"/>
      <c r="TW679" s="93">
        <f t="shared" si="1385"/>
        <v>20335.98</v>
      </c>
      <c r="TX679" s="93">
        <f t="shared" si="1386"/>
        <v>20335.98</v>
      </c>
      <c r="TY679" s="93">
        <f t="shared" si="1387"/>
        <v>20335.98</v>
      </c>
      <c r="TZ679" s="107"/>
      <c r="UA679" s="107"/>
      <c r="UB679" s="107"/>
      <c r="UC679" s="93">
        <f t="shared" si="1388"/>
        <v>11783.19</v>
      </c>
      <c r="UD679" s="93">
        <f t="shared" si="1389"/>
        <v>11524.28</v>
      </c>
      <c r="UE679" s="93">
        <f t="shared" si="1390"/>
        <v>11652.08</v>
      </c>
      <c r="UF679" s="107"/>
      <c r="UG679" s="107"/>
      <c r="UH679" s="107"/>
      <c r="UI679" s="93">
        <f t="shared" si="1198"/>
        <v>11783.19</v>
      </c>
      <c r="UJ679" s="93">
        <f t="shared" si="1198"/>
        <v>11524.28</v>
      </c>
      <c r="UK679" s="93">
        <f t="shared" si="1198"/>
        <v>11652.08</v>
      </c>
      <c r="UL679" s="447">
        <v>1</v>
      </c>
      <c r="UM679" s="447">
        <v>1</v>
      </c>
      <c r="UN679" s="447">
        <v>1</v>
      </c>
      <c r="UO679" s="107"/>
      <c r="UP679" s="107"/>
      <c r="UQ679" s="107"/>
      <c r="UR679" s="93">
        <f t="shared" si="1391"/>
        <v>20335.98</v>
      </c>
      <c r="US679" s="93">
        <f t="shared" si="1392"/>
        <v>20335.98</v>
      </c>
      <c r="UT679" s="93">
        <f t="shared" si="1393"/>
        <v>20335.98</v>
      </c>
      <c r="UU679" s="107"/>
      <c r="UV679" s="107"/>
      <c r="UW679" s="107"/>
      <c r="UX679" s="93">
        <f t="shared" si="1394"/>
        <v>10103.49</v>
      </c>
      <c r="UY679" s="93">
        <f t="shared" si="1395"/>
        <v>10099.459999999999</v>
      </c>
      <c r="UZ679" s="93">
        <f t="shared" si="1396"/>
        <v>10231.4</v>
      </c>
      <c r="VA679" s="107"/>
      <c r="VB679" s="107"/>
      <c r="VC679" s="107"/>
      <c r="VD679" s="93">
        <f t="shared" si="1199"/>
        <v>10103.49</v>
      </c>
      <c r="VE679" s="93">
        <f t="shared" si="1199"/>
        <v>10099.459999999999</v>
      </c>
      <c r="VF679" s="93">
        <f t="shared" si="1199"/>
        <v>10231.4</v>
      </c>
      <c r="VG679" s="95"/>
      <c r="VH679" s="95"/>
      <c r="VI679" s="95"/>
      <c r="VJ679" s="107"/>
      <c r="VK679" s="107"/>
      <c r="VL679" s="107"/>
      <c r="VM679" s="93">
        <f t="shared" si="1397"/>
        <v>0</v>
      </c>
      <c r="VN679" s="93">
        <f t="shared" si="1398"/>
        <v>0</v>
      </c>
      <c r="VO679" s="93">
        <f t="shared" si="1399"/>
        <v>0</v>
      </c>
      <c r="VP679" s="107"/>
      <c r="VQ679" s="107"/>
      <c r="VR679" s="107"/>
      <c r="VS679" s="93">
        <f t="shared" si="1400"/>
        <v>0</v>
      </c>
      <c r="VT679" s="93">
        <f t="shared" si="1401"/>
        <v>0</v>
      </c>
      <c r="VU679" s="93">
        <f t="shared" si="1402"/>
        <v>0</v>
      </c>
      <c r="VV679" s="107"/>
      <c r="VW679" s="107"/>
      <c r="VX679" s="107"/>
      <c r="VY679" s="93">
        <f t="shared" si="1200"/>
        <v>0</v>
      </c>
      <c r="VZ679" s="93">
        <f t="shared" si="1200"/>
        <v>0</v>
      </c>
      <c r="WA679" s="93">
        <f t="shared" si="1200"/>
        <v>0</v>
      </c>
      <c r="WB679" s="447"/>
      <c r="WC679" s="447"/>
      <c r="WD679" s="447"/>
      <c r="WE679" s="107"/>
      <c r="WF679" s="107"/>
      <c r="WG679" s="107"/>
      <c r="WH679" s="93">
        <f t="shared" si="1403"/>
        <v>0</v>
      </c>
      <c r="WI679" s="93">
        <f t="shared" si="1404"/>
        <v>0</v>
      </c>
      <c r="WJ679" s="93">
        <f t="shared" si="1405"/>
        <v>0</v>
      </c>
      <c r="WK679" s="107"/>
      <c r="WL679" s="107"/>
      <c r="WM679" s="107"/>
      <c r="WN679" s="93">
        <f t="shared" si="1406"/>
        <v>8365.2800000000007</v>
      </c>
      <c r="WO679" s="93">
        <f t="shared" si="1407"/>
        <v>8078.56</v>
      </c>
      <c r="WP679" s="93">
        <f t="shared" si="1408"/>
        <v>8234.26</v>
      </c>
      <c r="WQ679" s="107"/>
      <c r="WR679" s="107"/>
      <c r="WS679" s="107"/>
      <c r="WT679" s="93">
        <f t="shared" si="1201"/>
        <v>0</v>
      </c>
      <c r="WU679" s="93">
        <f t="shared" si="1201"/>
        <v>0</v>
      </c>
      <c r="WV679" s="93">
        <f t="shared" si="1201"/>
        <v>0</v>
      </c>
      <c r="WW679" s="447"/>
      <c r="WX679" s="447"/>
      <c r="WY679" s="447"/>
      <c r="WZ679" s="107"/>
      <c r="XA679" s="107"/>
      <c r="XB679" s="107"/>
      <c r="XC679" s="93">
        <f t="shared" si="1409"/>
        <v>0</v>
      </c>
      <c r="XD679" s="93">
        <f t="shared" si="1410"/>
        <v>0</v>
      </c>
      <c r="XE679" s="93">
        <f t="shared" si="1411"/>
        <v>0</v>
      </c>
      <c r="XF679" s="107"/>
      <c r="XG679" s="107"/>
      <c r="XH679" s="107"/>
      <c r="XI679" s="93">
        <f t="shared" si="1412"/>
        <v>8529.31</v>
      </c>
      <c r="XJ679" s="93">
        <f t="shared" si="1413"/>
        <v>8315.1200000000008</v>
      </c>
      <c r="XK679" s="93">
        <f t="shared" si="1414"/>
        <v>8442.18</v>
      </c>
      <c r="XL679" s="107"/>
      <c r="XM679" s="107"/>
      <c r="XN679" s="107"/>
      <c r="XO679" s="93">
        <f t="shared" si="1202"/>
        <v>0</v>
      </c>
      <c r="XP679" s="93">
        <f t="shared" si="1202"/>
        <v>0</v>
      </c>
      <c r="XQ679" s="93">
        <f t="shared" si="1202"/>
        <v>0</v>
      </c>
      <c r="XR679" s="447"/>
      <c r="XS679" s="447"/>
      <c r="XT679" s="447"/>
      <c r="XU679" s="107"/>
      <c r="XV679" s="107"/>
      <c r="XW679" s="107"/>
      <c r="XX679" s="93">
        <f t="shared" si="1415"/>
        <v>0</v>
      </c>
      <c r="XY679" s="93">
        <f t="shared" si="1416"/>
        <v>0</v>
      </c>
      <c r="XZ679" s="93">
        <f t="shared" si="1417"/>
        <v>0</v>
      </c>
      <c r="YA679" s="107"/>
      <c r="YB679" s="107"/>
      <c r="YC679" s="107"/>
      <c r="YD679" s="93">
        <f t="shared" si="1418"/>
        <v>8117.38</v>
      </c>
      <c r="YE679" s="93">
        <f t="shared" si="1419"/>
        <v>7917.31</v>
      </c>
      <c r="YF679" s="93">
        <f t="shared" si="1420"/>
        <v>8022.4</v>
      </c>
      <c r="YG679" s="107"/>
      <c r="YH679" s="107"/>
      <c r="YI679" s="107"/>
      <c r="YJ679" s="93">
        <f t="shared" si="1203"/>
        <v>0</v>
      </c>
      <c r="YK679" s="93">
        <f t="shared" si="1203"/>
        <v>0</v>
      </c>
      <c r="YL679" s="93">
        <f t="shared" si="1203"/>
        <v>0</v>
      </c>
      <c r="YM679" s="447"/>
      <c r="YN679" s="447"/>
      <c r="YO679" s="447"/>
      <c r="YP679" s="107"/>
      <c r="YQ679" s="107"/>
      <c r="YR679" s="107"/>
      <c r="YS679" s="93">
        <f t="shared" si="1421"/>
        <v>0</v>
      </c>
      <c r="YT679" s="93">
        <f t="shared" si="1422"/>
        <v>0</v>
      </c>
      <c r="YU679" s="93">
        <f t="shared" si="1423"/>
        <v>0</v>
      </c>
      <c r="YV679" s="107"/>
      <c r="YW679" s="107"/>
      <c r="YX679" s="107"/>
      <c r="YY679" s="93">
        <f t="shared" si="1424"/>
        <v>8834.66</v>
      </c>
      <c r="YZ679" s="93">
        <f t="shared" si="1425"/>
        <v>8516.67</v>
      </c>
      <c r="ZA679" s="93">
        <f t="shared" si="1426"/>
        <v>8638.18</v>
      </c>
      <c r="ZB679" s="107"/>
      <c r="ZC679" s="107"/>
      <c r="ZD679" s="107"/>
      <c r="ZE679" s="93">
        <f t="shared" si="1204"/>
        <v>0</v>
      </c>
      <c r="ZF679" s="93">
        <f t="shared" si="1204"/>
        <v>0</v>
      </c>
      <c r="ZG679" s="93">
        <f t="shared" si="1204"/>
        <v>0</v>
      </c>
      <c r="ZH679" s="447"/>
      <c r="ZI679" s="447"/>
      <c r="ZJ679" s="447"/>
      <c r="ZK679" s="107"/>
      <c r="ZL679" s="107"/>
      <c r="ZM679" s="107"/>
      <c r="ZN679" s="93">
        <f t="shared" si="1427"/>
        <v>0</v>
      </c>
      <c r="ZO679" s="93">
        <f t="shared" si="1428"/>
        <v>0</v>
      </c>
      <c r="ZP679" s="93">
        <f t="shared" si="1429"/>
        <v>0</v>
      </c>
      <c r="ZQ679" s="107"/>
      <c r="ZR679" s="107"/>
      <c r="ZS679" s="107"/>
      <c r="ZT679" s="93">
        <f t="shared" si="1430"/>
        <v>10907.17</v>
      </c>
      <c r="ZU679" s="93">
        <f t="shared" si="1431"/>
        <v>10828.87</v>
      </c>
      <c r="ZV679" s="93">
        <f t="shared" si="1432"/>
        <v>10943.27</v>
      </c>
      <c r="ZW679" s="107"/>
      <c r="ZX679" s="107"/>
      <c r="ZY679" s="107"/>
      <c r="ZZ679" s="93">
        <f t="shared" si="1205"/>
        <v>0</v>
      </c>
      <c r="AAA679" s="93">
        <f t="shared" si="1205"/>
        <v>0</v>
      </c>
      <c r="AAB679" s="93">
        <f t="shared" si="1205"/>
        <v>0</v>
      </c>
      <c r="AAC679" s="447"/>
      <c r="AAD679" s="447"/>
      <c r="AAE679" s="447"/>
      <c r="AAF679" s="107"/>
      <c r="AAG679" s="107"/>
      <c r="AAH679" s="107"/>
      <c r="AAI679" s="93">
        <f t="shared" si="1433"/>
        <v>0</v>
      </c>
      <c r="AAJ679" s="93">
        <f t="shared" si="1434"/>
        <v>0</v>
      </c>
      <c r="AAK679" s="93">
        <f t="shared" si="1435"/>
        <v>0</v>
      </c>
      <c r="AAL679" s="107"/>
      <c r="AAM679" s="107"/>
      <c r="AAN679" s="107"/>
      <c r="AAO679" s="93">
        <f t="shared" si="1436"/>
        <v>10270.879999999999</v>
      </c>
      <c r="AAP679" s="93">
        <f t="shared" si="1437"/>
        <v>9914.86</v>
      </c>
      <c r="AAQ679" s="93">
        <f t="shared" si="1438"/>
        <v>10066.19</v>
      </c>
      <c r="AAR679" s="107"/>
      <c r="AAS679" s="107"/>
      <c r="AAT679" s="107"/>
      <c r="AAU679" s="93">
        <f t="shared" si="1206"/>
        <v>0</v>
      </c>
      <c r="AAV679" s="93">
        <f t="shared" si="1206"/>
        <v>0</v>
      </c>
      <c r="AAW679" s="93">
        <f t="shared" si="1206"/>
        <v>0</v>
      </c>
      <c r="AAX679" s="447"/>
      <c r="AAY679" s="447"/>
      <c r="AAZ679" s="447"/>
      <c r="ABA679" s="107"/>
      <c r="ABB679" s="107"/>
      <c r="ABC679" s="107"/>
      <c r="ABD679" s="93">
        <f t="shared" si="1439"/>
        <v>0</v>
      </c>
      <c r="ABE679" s="93">
        <f t="shared" si="1440"/>
        <v>0</v>
      </c>
      <c r="ABF679" s="93">
        <f t="shared" si="1441"/>
        <v>0</v>
      </c>
      <c r="ABG679" s="107"/>
      <c r="ABH679" s="107"/>
      <c r="ABI679" s="107"/>
      <c r="ABJ679" s="93">
        <f t="shared" si="1442"/>
        <v>6966.55</v>
      </c>
      <c r="ABK679" s="93">
        <f t="shared" si="1443"/>
        <v>6748.2</v>
      </c>
      <c r="ABL679" s="93">
        <f t="shared" si="1444"/>
        <v>6835.89</v>
      </c>
      <c r="ABM679" s="107"/>
      <c r="ABN679" s="107"/>
      <c r="ABO679" s="107"/>
      <c r="ABP679" s="93">
        <f t="shared" si="1207"/>
        <v>0</v>
      </c>
      <c r="ABQ679" s="93">
        <f t="shared" si="1207"/>
        <v>0</v>
      </c>
      <c r="ABR679" s="93">
        <f t="shared" si="1207"/>
        <v>0</v>
      </c>
      <c r="ABS679" s="447"/>
      <c r="ABT679" s="447"/>
      <c r="ABU679" s="447"/>
      <c r="ABV679" s="107"/>
      <c r="ABW679" s="107"/>
      <c r="ABX679" s="107"/>
      <c r="ABY679" s="93">
        <f t="shared" si="1445"/>
        <v>0</v>
      </c>
      <c r="ABZ679" s="93">
        <f t="shared" si="1446"/>
        <v>0</v>
      </c>
      <c r="ACA679" s="93">
        <f t="shared" si="1447"/>
        <v>0</v>
      </c>
      <c r="ACB679" s="107"/>
      <c r="ACC679" s="107"/>
      <c r="ACD679" s="107"/>
      <c r="ACE679" s="93">
        <f t="shared" si="1448"/>
        <v>7800.76</v>
      </c>
      <c r="ACF679" s="93">
        <f t="shared" si="1449"/>
        <v>7643.5</v>
      </c>
      <c r="ACG679" s="93">
        <f t="shared" si="1450"/>
        <v>7738.61</v>
      </c>
      <c r="ACH679" s="107"/>
      <c r="ACI679" s="107"/>
      <c r="ACJ679" s="107"/>
      <c r="ACK679" s="93">
        <f t="shared" si="1208"/>
        <v>0</v>
      </c>
      <c r="ACL679" s="93">
        <f t="shared" si="1208"/>
        <v>0</v>
      </c>
      <c r="ACM679" s="93">
        <f t="shared" si="1208"/>
        <v>0</v>
      </c>
      <c r="ACN679" s="447"/>
      <c r="ACO679" s="447"/>
      <c r="ACP679" s="447"/>
      <c r="ACQ679" s="107"/>
      <c r="ACR679" s="107"/>
      <c r="ACS679" s="107"/>
      <c r="ACT679" s="93">
        <f t="shared" si="1451"/>
        <v>0</v>
      </c>
      <c r="ACU679" s="93">
        <f t="shared" si="1452"/>
        <v>0</v>
      </c>
      <c r="ACV679" s="93">
        <f t="shared" si="1453"/>
        <v>0</v>
      </c>
      <c r="ACW679" s="107"/>
      <c r="ACX679" s="107"/>
      <c r="ACY679" s="107"/>
      <c r="ACZ679" s="93">
        <f t="shared" si="1454"/>
        <v>8994.5400000000009</v>
      </c>
      <c r="ADA679" s="93">
        <f t="shared" si="1455"/>
        <v>8760.67</v>
      </c>
      <c r="ADB679" s="93">
        <f t="shared" si="1456"/>
        <v>8902.32</v>
      </c>
      <c r="ADC679" s="107"/>
      <c r="ADD679" s="107"/>
      <c r="ADE679" s="107"/>
      <c r="ADF679" s="93">
        <f t="shared" si="1209"/>
        <v>0</v>
      </c>
      <c r="ADG679" s="93">
        <f t="shared" si="1209"/>
        <v>0</v>
      </c>
      <c r="ADH679" s="93">
        <f t="shared" si="1209"/>
        <v>0</v>
      </c>
      <c r="ADI679" s="447">
        <v>1</v>
      </c>
      <c r="ADJ679" s="447">
        <v>1</v>
      </c>
      <c r="ADK679" s="447">
        <v>1</v>
      </c>
      <c r="ADL679" s="107"/>
      <c r="ADM679" s="107"/>
      <c r="ADN679" s="107"/>
      <c r="ADO679" s="93">
        <f t="shared" si="1457"/>
        <v>20335.98</v>
      </c>
      <c r="ADP679" s="93">
        <f t="shared" si="1458"/>
        <v>20335.98</v>
      </c>
      <c r="ADQ679" s="93">
        <f t="shared" si="1459"/>
        <v>20335.98</v>
      </c>
      <c r="ADR679" s="107"/>
      <c r="ADS679" s="107"/>
      <c r="ADT679" s="107"/>
      <c r="ADU679" s="93">
        <f t="shared" si="1460"/>
        <v>8228.6200000000008</v>
      </c>
      <c r="ADV679" s="93">
        <f t="shared" si="1461"/>
        <v>8161.14</v>
      </c>
      <c r="ADW679" s="93">
        <f t="shared" si="1462"/>
        <v>8277.33</v>
      </c>
      <c r="ADX679" s="107"/>
      <c r="ADY679" s="107"/>
      <c r="ADZ679" s="107"/>
      <c r="AEA679" s="93">
        <f t="shared" si="1210"/>
        <v>8228.6200000000008</v>
      </c>
      <c r="AEB679" s="93">
        <f t="shared" si="1210"/>
        <v>8161.14</v>
      </c>
      <c r="AEC679" s="93">
        <f t="shared" si="1210"/>
        <v>8277.33</v>
      </c>
      <c r="AED679" s="447"/>
      <c r="AEE679" s="447"/>
      <c r="AEF679" s="447"/>
      <c r="AEG679" s="107"/>
      <c r="AEH679" s="107"/>
      <c r="AEI679" s="107"/>
      <c r="AEJ679" s="93">
        <f t="shared" si="1463"/>
        <v>0</v>
      </c>
      <c r="AEK679" s="93">
        <f t="shared" si="1464"/>
        <v>0</v>
      </c>
      <c r="AEL679" s="93">
        <f t="shared" si="1465"/>
        <v>0</v>
      </c>
      <c r="AEM679" s="107"/>
      <c r="AEN679" s="107"/>
      <c r="AEO679" s="107"/>
      <c r="AEP679" s="93">
        <f t="shared" si="1466"/>
        <v>8412.08</v>
      </c>
      <c r="AEQ679" s="93">
        <f t="shared" si="1467"/>
        <v>8045.17</v>
      </c>
      <c r="AER679" s="93">
        <f t="shared" si="1468"/>
        <v>8151.03</v>
      </c>
      <c r="AES679" s="107"/>
      <c r="AET679" s="107"/>
      <c r="AEU679" s="107"/>
      <c r="AEV679" s="93">
        <f t="shared" si="1211"/>
        <v>0</v>
      </c>
      <c r="AEW679" s="93">
        <f t="shared" si="1211"/>
        <v>0</v>
      </c>
      <c r="AEX679" s="93">
        <f t="shared" si="1211"/>
        <v>0</v>
      </c>
      <c r="AEY679" s="447"/>
      <c r="AEZ679" s="447"/>
      <c r="AFA679" s="447"/>
      <c r="AFB679" s="107"/>
      <c r="AFC679" s="107"/>
      <c r="AFD679" s="107"/>
      <c r="AFE679" s="93">
        <f t="shared" si="1469"/>
        <v>0</v>
      </c>
      <c r="AFF679" s="93">
        <f t="shared" si="1470"/>
        <v>0</v>
      </c>
      <c r="AFG679" s="93">
        <f t="shared" si="1471"/>
        <v>0</v>
      </c>
      <c r="AFH679" s="107"/>
      <c r="AFI679" s="107"/>
      <c r="AFJ679" s="107"/>
      <c r="AFK679" s="93">
        <f t="shared" si="1472"/>
        <v>9761.2000000000007</v>
      </c>
      <c r="AFL679" s="93">
        <f t="shared" si="1473"/>
        <v>9365.92</v>
      </c>
      <c r="AFM679" s="93">
        <f t="shared" si="1474"/>
        <v>9507.92</v>
      </c>
      <c r="AFN679" s="107"/>
      <c r="AFO679" s="107"/>
      <c r="AFP679" s="107"/>
      <c r="AFQ679" s="93">
        <f t="shared" si="1212"/>
        <v>0</v>
      </c>
      <c r="AFR679" s="93">
        <f t="shared" si="1212"/>
        <v>0</v>
      </c>
      <c r="AFS679" s="93">
        <f t="shared" si="1212"/>
        <v>0</v>
      </c>
      <c r="AFT679" s="447"/>
      <c r="AFU679" s="447"/>
      <c r="AFV679" s="447"/>
      <c r="AFW679" s="107"/>
      <c r="AFX679" s="107"/>
      <c r="AFY679" s="107"/>
      <c r="AFZ679" s="93">
        <f t="shared" si="1475"/>
        <v>0</v>
      </c>
      <c r="AGA679" s="93">
        <f t="shared" si="1476"/>
        <v>0</v>
      </c>
      <c r="AGB679" s="93">
        <f t="shared" si="1477"/>
        <v>0</v>
      </c>
      <c r="AGC679" s="107"/>
      <c r="AGD679" s="107"/>
      <c r="AGE679" s="107"/>
      <c r="AGF679" s="93">
        <f t="shared" si="1478"/>
        <v>9713.0400000000009</v>
      </c>
      <c r="AGG679" s="93">
        <f t="shared" si="1479"/>
        <v>9444.4699999999993</v>
      </c>
      <c r="AGH679" s="93">
        <f t="shared" si="1480"/>
        <v>9604.27</v>
      </c>
      <c r="AGI679" s="107"/>
      <c r="AGJ679" s="107"/>
      <c r="AGK679" s="107"/>
      <c r="AGL679" s="93">
        <f t="shared" si="1213"/>
        <v>0</v>
      </c>
      <c r="AGM679" s="93">
        <f t="shared" si="1213"/>
        <v>0</v>
      </c>
      <c r="AGN679" s="93">
        <f t="shared" si="1213"/>
        <v>0</v>
      </c>
      <c r="AGO679" s="447"/>
      <c r="AGP679" s="447"/>
      <c r="AGQ679" s="447"/>
      <c r="AGR679" s="107"/>
      <c r="AGS679" s="107"/>
      <c r="AGT679" s="107"/>
      <c r="AGU679" s="93">
        <f t="shared" si="1481"/>
        <v>0</v>
      </c>
      <c r="AGV679" s="93">
        <f t="shared" si="1482"/>
        <v>0</v>
      </c>
      <c r="AGW679" s="93">
        <f t="shared" si="1483"/>
        <v>0</v>
      </c>
      <c r="AGX679" s="107"/>
      <c r="AGY679" s="107"/>
      <c r="AGZ679" s="107"/>
      <c r="AHA679" s="93">
        <f t="shared" si="1484"/>
        <v>15569.61</v>
      </c>
      <c r="AHB679" s="93">
        <f t="shared" si="1485"/>
        <v>15024.71</v>
      </c>
      <c r="AHC679" s="93">
        <f t="shared" si="1486"/>
        <v>15262.59</v>
      </c>
      <c r="AHD679" s="107"/>
      <c r="AHE679" s="107"/>
      <c r="AHF679" s="107"/>
      <c r="AHG679" s="93">
        <f t="shared" si="1214"/>
        <v>0</v>
      </c>
      <c r="AHH679" s="93">
        <f t="shared" si="1214"/>
        <v>0</v>
      </c>
      <c r="AHI679" s="93">
        <f t="shared" si="1214"/>
        <v>0</v>
      </c>
      <c r="AHJ679" s="447"/>
      <c r="AHK679" s="447"/>
      <c r="AHL679" s="447"/>
      <c r="AHM679" s="107"/>
      <c r="AHN679" s="107"/>
      <c r="AHO679" s="107"/>
      <c r="AHP679" s="93">
        <f t="shared" si="1487"/>
        <v>0</v>
      </c>
      <c r="AHQ679" s="93">
        <f t="shared" si="1488"/>
        <v>0</v>
      </c>
      <c r="AHR679" s="93">
        <f t="shared" si="1489"/>
        <v>0</v>
      </c>
      <c r="AHS679" s="107"/>
      <c r="AHT679" s="107"/>
      <c r="AHU679" s="107"/>
      <c r="AHV679" s="93">
        <f t="shared" si="1490"/>
        <v>9275.33</v>
      </c>
      <c r="AHW679" s="93">
        <f t="shared" si="1491"/>
        <v>9177.4599999999991</v>
      </c>
      <c r="AHX679" s="93">
        <f t="shared" si="1492"/>
        <v>9311.73</v>
      </c>
      <c r="AHY679" s="107"/>
      <c r="AHZ679" s="107"/>
      <c r="AIA679" s="107"/>
      <c r="AIB679" s="93">
        <f t="shared" si="1215"/>
        <v>0</v>
      </c>
      <c r="AIC679" s="93">
        <f t="shared" si="1215"/>
        <v>0</v>
      </c>
      <c r="AID679" s="93">
        <f t="shared" si="1215"/>
        <v>0</v>
      </c>
      <c r="AIE679" s="95"/>
      <c r="AIF679" s="95"/>
      <c r="AIG679" s="95"/>
      <c r="AIH679" s="107"/>
      <c r="AII679" s="107"/>
      <c r="AIJ679" s="107"/>
      <c r="AIK679" s="93">
        <f t="shared" si="1493"/>
        <v>0</v>
      </c>
      <c r="AIL679" s="93">
        <f t="shared" si="1494"/>
        <v>0</v>
      </c>
      <c r="AIM679" s="93">
        <f t="shared" si="1495"/>
        <v>0</v>
      </c>
      <c r="AIN679" s="107"/>
      <c r="AIO679" s="107"/>
      <c r="AIP679" s="107"/>
      <c r="AIQ679" s="93">
        <f t="shared" si="1496"/>
        <v>0</v>
      </c>
      <c r="AIR679" s="93">
        <f t="shared" si="1497"/>
        <v>0</v>
      </c>
      <c r="AIS679" s="93">
        <f t="shared" si="1498"/>
        <v>0</v>
      </c>
      <c r="AIT679" s="107"/>
      <c r="AIU679" s="107"/>
      <c r="AIV679" s="107"/>
      <c r="AIW679" s="93">
        <f t="shared" si="1216"/>
        <v>0</v>
      </c>
      <c r="AIX679" s="93">
        <f t="shared" si="1216"/>
        <v>0</v>
      </c>
      <c r="AIY679" s="93">
        <f t="shared" si="1216"/>
        <v>0</v>
      </c>
      <c r="AIZ679" s="447"/>
      <c r="AJA679" s="447"/>
      <c r="AJB679" s="447"/>
      <c r="AJC679" s="107"/>
      <c r="AJD679" s="107"/>
      <c r="AJE679" s="107"/>
      <c r="AJF679" s="93">
        <f t="shared" si="1499"/>
        <v>0</v>
      </c>
      <c r="AJG679" s="93">
        <f t="shared" si="1500"/>
        <v>0</v>
      </c>
      <c r="AJH679" s="93">
        <f t="shared" si="1501"/>
        <v>0</v>
      </c>
      <c r="AJI679" s="107"/>
      <c r="AJJ679" s="107"/>
      <c r="AJK679" s="107"/>
      <c r="AJL679" s="93">
        <f t="shared" si="1502"/>
        <v>8906.0499999999993</v>
      </c>
      <c r="AJM679" s="93">
        <f t="shared" si="1503"/>
        <v>8692.64</v>
      </c>
      <c r="AJN679" s="93">
        <f t="shared" si="1504"/>
        <v>8840</v>
      </c>
      <c r="AJO679" s="107"/>
      <c r="AJP679" s="107"/>
      <c r="AJQ679" s="107"/>
      <c r="AJR679" s="93">
        <f t="shared" si="1217"/>
        <v>0</v>
      </c>
      <c r="AJS679" s="93">
        <f t="shared" si="1217"/>
        <v>0</v>
      </c>
      <c r="AJT679" s="93">
        <f t="shared" si="1217"/>
        <v>0</v>
      </c>
      <c r="AJU679" s="447"/>
      <c r="AJV679" s="447"/>
      <c r="AJW679" s="447"/>
      <c r="AJX679" s="107"/>
      <c r="AJY679" s="107"/>
      <c r="AJZ679" s="107"/>
      <c r="AKA679" s="93">
        <f t="shared" si="1505"/>
        <v>0</v>
      </c>
      <c r="AKB679" s="93">
        <f t="shared" si="1506"/>
        <v>0</v>
      </c>
      <c r="AKC679" s="93">
        <f t="shared" si="1507"/>
        <v>0</v>
      </c>
      <c r="AKD679" s="107"/>
      <c r="AKE679" s="107"/>
      <c r="AKF679" s="107"/>
      <c r="AKG679" s="93">
        <f t="shared" si="1508"/>
        <v>9031.07</v>
      </c>
      <c r="AKH679" s="93">
        <f t="shared" si="1509"/>
        <v>8687.1</v>
      </c>
      <c r="AKI679" s="93">
        <f t="shared" si="1510"/>
        <v>8842.17</v>
      </c>
      <c r="AKJ679" s="107"/>
      <c r="AKK679" s="107"/>
      <c r="AKL679" s="107"/>
      <c r="AKM679" s="93">
        <f t="shared" si="1218"/>
        <v>0</v>
      </c>
      <c r="AKN679" s="93">
        <f t="shared" si="1218"/>
        <v>0</v>
      </c>
      <c r="AKO679" s="93">
        <f t="shared" si="1218"/>
        <v>0</v>
      </c>
      <c r="AKP679" s="447"/>
      <c r="AKQ679" s="447"/>
      <c r="AKR679" s="447"/>
      <c r="AKS679" s="107"/>
      <c r="AKT679" s="107"/>
      <c r="AKU679" s="107"/>
      <c r="AKV679" s="93">
        <f t="shared" si="1511"/>
        <v>0</v>
      </c>
      <c r="AKW679" s="93">
        <f t="shared" si="1512"/>
        <v>0</v>
      </c>
      <c r="AKX679" s="93">
        <f t="shared" si="1513"/>
        <v>0</v>
      </c>
      <c r="AKY679" s="107"/>
      <c r="AKZ679" s="107"/>
      <c r="ALA679" s="107"/>
      <c r="ALB679" s="93">
        <f t="shared" si="1514"/>
        <v>9402.6</v>
      </c>
      <c r="ALC679" s="93">
        <f t="shared" si="1515"/>
        <v>9182.11</v>
      </c>
      <c r="ALD679" s="93">
        <f t="shared" si="1516"/>
        <v>9326</v>
      </c>
      <c r="ALE679" s="107"/>
      <c r="ALF679" s="107"/>
      <c r="ALG679" s="107"/>
      <c r="ALH679" s="93">
        <f t="shared" si="1219"/>
        <v>0</v>
      </c>
      <c r="ALI679" s="93">
        <f t="shared" si="1219"/>
        <v>0</v>
      </c>
      <c r="ALJ679" s="93">
        <f t="shared" si="1219"/>
        <v>0</v>
      </c>
      <c r="ALK679" s="447"/>
      <c r="ALL679" s="447"/>
      <c r="ALM679" s="447"/>
      <c r="ALN679" s="107"/>
      <c r="ALO679" s="107"/>
      <c r="ALP679" s="107"/>
      <c r="ALQ679" s="93">
        <f t="shared" si="1517"/>
        <v>0</v>
      </c>
      <c r="ALR679" s="93">
        <f t="shared" si="1518"/>
        <v>0</v>
      </c>
      <c r="ALS679" s="93">
        <f t="shared" si="1519"/>
        <v>0</v>
      </c>
      <c r="ALT679" s="107"/>
      <c r="ALU679" s="107"/>
      <c r="ALV679" s="107"/>
      <c r="ALW679" s="93">
        <f t="shared" si="1520"/>
        <v>11644.86</v>
      </c>
      <c r="ALX679" s="93">
        <f t="shared" si="1521"/>
        <v>11474.22</v>
      </c>
      <c r="ALY679" s="93">
        <f t="shared" si="1522"/>
        <v>11626.67</v>
      </c>
      <c r="ALZ679" s="107"/>
      <c r="AMA679" s="107"/>
      <c r="AMB679" s="107"/>
      <c r="AMC679" s="93">
        <f t="shared" si="1220"/>
        <v>0</v>
      </c>
      <c r="AMD679" s="93">
        <f t="shared" si="1220"/>
        <v>0</v>
      </c>
      <c r="AME679" s="93">
        <f t="shared" si="1220"/>
        <v>0</v>
      </c>
      <c r="AMF679" s="447"/>
      <c r="AMG679" s="447"/>
      <c r="AMH679" s="447"/>
      <c r="AMI679" s="107"/>
      <c r="AMJ679" s="107"/>
      <c r="AMK679" s="107"/>
      <c r="AML679" s="93">
        <f t="shared" si="1523"/>
        <v>0</v>
      </c>
      <c r="AMM679" s="93">
        <f t="shared" si="1524"/>
        <v>0</v>
      </c>
      <c r="AMN679" s="93">
        <f t="shared" si="1525"/>
        <v>0</v>
      </c>
      <c r="AMO679" s="107"/>
      <c r="AMP679" s="107"/>
      <c r="AMQ679" s="107"/>
      <c r="AMR679" s="93">
        <f t="shared" si="1526"/>
        <v>8390.65</v>
      </c>
      <c r="AMS679" s="93">
        <f t="shared" si="1527"/>
        <v>8411.86</v>
      </c>
      <c r="AMT679" s="93">
        <f t="shared" si="1528"/>
        <v>8525.7800000000007</v>
      </c>
      <c r="AMU679" s="107"/>
      <c r="AMV679" s="107"/>
      <c r="AMW679" s="107"/>
      <c r="AMX679" s="93">
        <f t="shared" si="1221"/>
        <v>0</v>
      </c>
      <c r="AMY679" s="93">
        <f t="shared" si="1221"/>
        <v>0</v>
      </c>
      <c r="AMZ679" s="93">
        <f t="shared" si="1221"/>
        <v>0</v>
      </c>
      <c r="ANA679" s="447"/>
      <c r="ANB679" s="447"/>
      <c r="ANC679" s="447"/>
      <c r="AND679" s="107"/>
      <c r="ANE679" s="107"/>
      <c r="ANF679" s="107"/>
      <c r="ANG679" s="93">
        <f t="shared" si="1529"/>
        <v>0</v>
      </c>
      <c r="ANH679" s="93">
        <f t="shared" si="1530"/>
        <v>0</v>
      </c>
      <c r="ANI679" s="93">
        <f t="shared" si="1531"/>
        <v>0</v>
      </c>
      <c r="ANJ679" s="107"/>
      <c r="ANK679" s="107"/>
      <c r="ANL679" s="107"/>
      <c r="ANM679" s="93">
        <f t="shared" si="1532"/>
        <v>13086.99</v>
      </c>
      <c r="ANN679" s="93">
        <f t="shared" si="1533"/>
        <v>12738.98</v>
      </c>
      <c r="ANO679" s="93">
        <f t="shared" si="1534"/>
        <v>12978.58</v>
      </c>
      <c r="ANP679" s="107"/>
      <c r="ANQ679" s="107"/>
      <c r="ANR679" s="107"/>
      <c r="ANS679" s="93">
        <f t="shared" si="1222"/>
        <v>0</v>
      </c>
      <c r="ANT679" s="93">
        <f t="shared" si="1222"/>
        <v>0</v>
      </c>
      <c r="ANU679" s="93">
        <f t="shared" si="1222"/>
        <v>0</v>
      </c>
      <c r="ANV679" s="447"/>
      <c r="ANW679" s="447"/>
      <c r="ANX679" s="447"/>
      <c r="ANY679" s="107"/>
      <c r="ANZ679" s="107"/>
      <c r="AOA679" s="107"/>
      <c r="AOB679" s="93">
        <f t="shared" si="1535"/>
        <v>0</v>
      </c>
      <c r="AOC679" s="93">
        <f t="shared" si="1536"/>
        <v>0</v>
      </c>
      <c r="AOD679" s="93">
        <f t="shared" si="1537"/>
        <v>0</v>
      </c>
      <c r="AOE679" s="107"/>
      <c r="AOF679" s="107"/>
      <c r="AOG679" s="107"/>
      <c r="AOH679" s="93">
        <f t="shared" si="1538"/>
        <v>8762.35</v>
      </c>
      <c r="AOI679" s="93">
        <f t="shared" si="1539"/>
        <v>8587.35</v>
      </c>
      <c r="AOJ679" s="93">
        <f t="shared" si="1540"/>
        <v>8708.32</v>
      </c>
      <c r="AOK679" s="107"/>
      <c r="AOL679" s="107"/>
      <c r="AOM679" s="107"/>
      <c r="AON679" s="93">
        <f t="shared" si="1223"/>
        <v>0</v>
      </c>
      <c r="AOO679" s="93">
        <f t="shared" si="1223"/>
        <v>0</v>
      </c>
      <c r="AOP679" s="93">
        <f t="shared" si="1223"/>
        <v>0</v>
      </c>
      <c r="AOQ679" s="447"/>
      <c r="AOR679" s="447"/>
      <c r="AOS679" s="447"/>
      <c r="AOT679" s="107"/>
      <c r="AOU679" s="107"/>
      <c r="AOV679" s="107"/>
      <c r="AOW679" s="93">
        <f t="shared" si="1541"/>
        <v>0</v>
      </c>
      <c r="AOX679" s="93">
        <f t="shared" si="1542"/>
        <v>0</v>
      </c>
      <c r="AOY679" s="93">
        <f t="shared" si="1543"/>
        <v>0</v>
      </c>
      <c r="AOZ679" s="107"/>
      <c r="APA679" s="107"/>
      <c r="APB679" s="107"/>
      <c r="APC679" s="93">
        <f t="shared" si="1544"/>
        <v>11667.03</v>
      </c>
      <c r="APD679" s="93">
        <f t="shared" si="1545"/>
        <v>11279.28</v>
      </c>
      <c r="APE679" s="93">
        <f t="shared" si="1546"/>
        <v>11420.66</v>
      </c>
      <c r="APF679" s="107"/>
      <c r="APG679" s="107"/>
      <c r="APH679" s="107"/>
      <c r="API679" s="93">
        <f t="shared" si="1224"/>
        <v>0</v>
      </c>
      <c r="APJ679" s="93">
        <f t="shared" si="1224"/>
        <v>0</v>
      </c>
      <c r="APK679" s="93">
        <f t="shared" si="1224"/>
        <v>0</v>
      </c>
      <c r="APL679" s="447">
        <v>1</v>
      </c>
      <c r="APM679" s="447">
        <v>1</v>
      </c>
      <c r="APN679" s="447">
        <v>1</v>
      </c>
      <c r="APO679" s="107"/>
      <c r="APP679" s="107"/>
      <c r="APQ679" s="107"/>
      <c r="APR679" s="93">
        <f t="shared" si="1547"/>
        <v>20335.98</v>
      </c>
      <c r="APS679" s="93">
        <f t="shared" si="1548"/>
        <v>20335.98</v>
      </c>
      <c r="APT679" s="93">
        <f t="shared" si="1549"/>
        <v>20335.98</v>
      </c>
      <c r="APU679" s="107"/>
      <c r="APV679" s="107"/>
      <c r="APW679" s="107"/>
      <c r="APX679" s="93">
        <f t="shared" si="1550"/>
        <v>11059.36</v>
      </c>
      <c r="APY679" s="93">
        <f t="shared" si="1551"/>
        <v>10475.58</v>
      </c>
      <c r="APZ679" s="93">
        <f t="shared" si="1552"/>
        <v>10629.78</v>
      </c>
      <c r="AQA679" s="107"/>
      <c r="AQB679" s="107"/>
      <c r="AQC679" s="107"/>
      <c r="AQD679" s="93">
        <f t="shared" si="1225"/>
        <v>11059.36</v>
      </c>
      <c r="AQE679" s="93">
        <f t="shared" si="1225"/>
        <v>10475.58</v>
      </c>
      <c r="AQF679" s="93">
        <f t="shared" si="1225"/>
        <v>10629.78</v>
      </c>
      <c r="AQG679" s="447"/>
      <c r="AQH679" s="447"/>
      <c r="AQI679" s="447"/>
      <c r="AQJ679" s="107"/>
      <c r="AQK679" s="107"/>
      <c r="AQL679" s="107"/>
      <c r="AQM679" s="93">
        <f t="shared" si="1553"/>
        <v>0</v>
      </c>
      <c r="AQN679" s="93">
        <f t="shared" si="1554"/>
        <v>0</v>
      </c>
      <c r="AQO679" s="93">
        <f t="shared" si="1555"/>
        <v>0</v>
      </c>
      <c r="AQP679" s="107"/>
      <c r="AQQ679" s="107"/>
      <c r="AQR679" s="107"/>
      <c r="AQS679" s="93">
        <f t="shared" si="1556"/>
        <v>8090.68</v>
      </c>
      <c r="AQT679" s="93">
        <f t="shared" si="1557"/>
        <v>8057.07</v>
      </c>
      <c r="AQU679" s="93">
        <f t="shared" si="1558"/>
        <v>8176.66</v>
      </c>
      <c r="AQV679" s="107"/>
      <c r="AQW679" s="107"/>
      <c r="AQX679" s="107"/>
      <c r="AQY679" s="93">
        <f t="shared" si="1226"/>
        <v>0</v>
      </c>
      <c r="AQZ679" s="93">
        <f t="shared" si="1226"/>
        <v>0</v>
      </c>
      <c r="ARA679" s="93">
        <f t="shared" si="1226"/>
        <v>0</v>
      </c>
      <c r="ARB679" s="447"/>
      <c r="ARC679" s="447"/>
      <c r="ARD679" s="447"/>
      <c r="ARE679" s="107"/>
      <c r="ARF679" s="107"/>
      <c r="ARG679" s="107"/>
      <c r="ARH679" s="93">
        <f t="shared" si="1559"/>
        <v>0</v>
      </c>
      <c r="ARI679" s="93">
        <f t="shared" si="1560"/>
        <v>0</v>
      </c>
      <c r="ARJ679" s="93">
        <f t="shared" si="1561"/>
        <v>0</v>
      </c>
      <c r="ARK679" s="107"/>
      <c r="ARL679" s="107"/>
      <c r="ARM679" s="107"/>
      <c r="ARN679" s="93">
        <f t="shared" si="1562"/>
        <v>7753.39</v>
      </c>
      <c r="ARO679" s="93">
        <f t="shared" si="1563"/>
        <v>7614.32</v>
      </c>
      <c r="ARP679" s="93">
        <f t="shared" si="1564"/>
        <v>7721.71</v>
      </c>
      <c r="ARQ679" s="107"/>
      <c r="ARR679" s="107"/>
      <c r="ARS679" s="107"/>
      <c r="ART679" s="93">
        <f t="shared" si="1227"/>
        <v>0</v>
      </c>
      <c r="ARU679" s="93">
        <f t="shared" si="1227"/>
        <v>0</v>
      </c>
      <c r="ARV679" s="93">
        <f t="shared" si="1227"/>
        <v>0</v>
      </c>
      <c r="ARW679" s="447"/>
      <c r="ARX679" s="447"/>
      <c r="ARY679" s="447"/>
      <c r="ARZ679" s="107"/>
      <c r="ASA679" s="107"/>
      <c r="ASB679" s="107"/>
      <c r="ASC679" s="93">
        <f t="shared" si="1565"/>
        <v>0</v>
      </c>
      <c r="ASD679" s="93">
        <f t="shared" si="1566"/>
        <v>0</v>
      </c>
      <c r="ASE679" s="93">
        <f t="shared" si="1567"/>
        <v>0</v>
      </c>
      <c r="ASF679" s="107"/>
      <c r="ASG679" s="107"/>
      <c r="ASH679" s="107"/>
      <c r="ASI679" s="93">
        <f t="shared" si="1568"/>
        <v>9183.44</v>
      </c>
      <c r="ASJ679" s="93">
        <f t="shared" si="1569"/>
        <v>9147.31</v>
      </c>
      <c r="ASK679" s="93">
        <f t="shared" si="1570"/>
        <v>9274.94</v>
      </c>
      <c r="ASL679" s="107"/>
      <c r="ASM679" s="107"/>
      <c r="ASN679" s="107"/>
      <c r="ASO679" s="93">
        <f t="shared" si="1228"/>
        <v>0</v>
      </c>
      <c r="ASP679" s="93">
        <f t="shared" si="1228"/>
        <v>0</v>
      </c>
      <c r="ASQ679" s="93">
        <f t="shared" si="1228"/>
        <v>0</v>
      </c>
      <c r="ASR679" s="447"/>
      <c r="ASS679" s="447"/>
      <c r="AST679" s="447"/>
      <c r="ASU679" s="107"/>
      <c r="ASV679" s="107"/>
      <c r="ASW679" s="107"/>
      <c r="ASX679" s="93">
        <f t="shared" si="1571"/>
        <v>0</v>
      </c>
      <c r="ASY679" s="93">
        <f t="shared" si="1572"/>
        <v>0</v>
      </c>
      <c r="ASZ679" s="93">
        <f t="shared" si="1573"/>
        <v>0</v>
      </c>
      <c r="ATA679" s="107"/>
      <c r="ATB679" s="107"/>
      <c r="ATC679" s="107"/>
      <c r="ATD679" s="93">
        <f t="shared" si="1574"/>
        <v>8147.18</v>
      </c>
      <c r="ATE679" s="93">
        <f t="shared" si="1575"/>
        <v>7964.31</v>
      </c>
      <c r="ATF679" s="93">
        <f t="shared" si="1576"/>
        <v>8075.03</v>
      </c>
      <c r="ATG679" s="107"/>
      <c r="ATH679" s="107"/>
      <c r="ATI679" s="107"/>
      <c r="ATJ679" s="93">
        <f t="shared" si="1229"/>
        <v>0</v>
      </c>
      <c r="ATK679" s="93">
        <f t="shared" si="1229"/>
        <v>0</v>
      </c>
      <c r="ATL679" s="93">
        <f t="shared" si="1229"/>
        <v>0</v>
      </c>
      <c r="ATM679" s="447"/>
      <c r="ATN679" s="447"/>
      <c r="ATO679" s="447"/>
      <c r="ATP679" s="107"/>
      <c r="ATQ679" s="107"/>
      <c r="ATR679" s="107"/>
      <c r="ATS679" s="93">
        <f t="shared" si="1577"/>
        <v>0</v>
      </c>
      <c r="ATT679" s="93">
        <f t="shared" si="1578"/>
        <v>0</v>
      </c>
      <c r="ATU679" s="93">
        <f t="shared" si="1579"/>
        <v>0</v>
      </c>
      <c r="ATV679" s="107"/>
      <c r="ATW679" s="107"/>
      <c r="ATX679" s="107"/>
      <c r="ATY679" s="93">
        <f t="shared" si="1580"/>
        <v>8906.2000000000007</v>
      </c>
      <c r="ATZ679" s="93">
        <f t="shared" si="1581"/>
        <v>8923.51</v>
      </c>
      <c r="AUA679" s="93">
        <f t="shared" si="1582"/>
        <v>9061.92</v>
      </c>
      <c r="AUB679" s="107"/>
      <c r="AUC679" s="107"/>
      <c r="AUD679" s="107"/>
      <c r="AUE679" s="93">
        <f t="shared" si="1230"/>
        <v>0</v>
      </c>
      <c r="AUF679" s="93">
        <f t="shared" si="1230"/>
        <v>0</v>
      </c>
      <c r="AUG679" s="93">
        <f t="shared" si="1230"/>
        <v>0</v>
      </c>
      <c r="AUH679" s="447"/>
      <c r="AUI679" s="447"/>
      <c r="AUJ679" s="447"/>
      <c r="AUK679" s="107"/>
      <c r="AUL679" s="107"/>
      <c r="AUM679" s="107"/>
      <c r="AUN679" s="93">
        <f t="shared" si="1583"/>
        <v>0</v>
      </c>
      <c r="AUO679" s="93">
        <f t="shared" si="1584"/>
        <v>0</v>
      </c>
      <c r="AUP679" s="93">
        <f t="shared" si="1585"/>
        <v>0</v>
      </c>
      <c r="AUQ679" s="107"/>
      <c r="AUR679" s="107"/>
      <c r="AUS679" s="107"/>
      <c r="AUT679" s="93">
        <f t="shared" si="1586"/>
        <v>9631.76</v>
      </c>
      <c r="AUU679" s="93">
        <f t="shared" si="1587"/>
        <v>9584.1299999999992</v>
      </c>
      <c r="AUV679" s="93">
        <f t="shared" si="1588"/>
        <v>9715.2800000000007</v>
      </c>
      <c r="AUW679" s="107"/>
      <c r="AUX679" s="107"/>
      <c r="AUY679" s="107"/>
      <c r="AUZ679" s="93">
        <f t="shared" si="1231"/>
        <v>0</v>
      </c>
      <c r="AVA679" s="93">
        <f t="shared" si="1231"/>
        <v>0</v>
      </c>
      <c r="AVB679" s="93">
        <f t="shared" si="1231"/>
        <v>0</v>
      </c>
      <c r="AVC679" s="127">
        <f t="shared" si="1232"/>
        <v>6</v>
      </c>
      <c r="AVD679" s="127">
        <f t="shared" si="1232"/>
        <v>6</v>
      </c>
      <c r="AVE679" s="127">
        <f t="shared" si="1232"/>
        <v>6</v>
      </c>
      <c r="AVF679" s="93">
        <f t="shared" si="1232"/>
        <v>0</v>
      </c>
      <c r="AVG679" s="93">
        <f t="shared" si="1232"/>
        <v>0</v>
      </c>
      <c r="AVH679" s="93">
        <f t="shared" si="1232"/>
        <v>0</v>
      </c>
      <c r="AVI679" s="93">
        <f t="shared" si="1232"/>
        <v>122015.88</v>
      </c>
      <c r="AVJ679" s="93">
        <f t="shared" si="1232"/>
        <v>122015.88</v>
      </c>
      <c r="AVK679" s="93">
        <f t="shared" si="1232"/>
        <v>122015.88</v>
      </c>
      <c r="AVL679" s="107"/>
      <c r="AVM679" s="107"/>
      <c r="AVN679" s="107"/>
      <c r="AVO679" s="93"/>
      <c r="AVP679" s="93"/>
      <c r="AVQ679" s="93"/>
      <c r="AVR679" s="93">
        <f t="shared" si="1233"/>
        <v>0</v>
      </c>
      <c r="AVS679" s="93">
        <f t="shared" si="1233"/>
        <v>0</v>
      </c>
      <c r="AVT679" s="93">
        <f t="shared" si="1233"/>
        <v>0</v>
      </c>
      <c r="AVU679" s="93">
        <f t="shared" si="1233"/>
        <v>56927.7</v>
      </c>
      <c r="AVV679" s="93">
        <f t="shared" si="1233"/>
        <v>55218.71</v>
      </c>
      <c r="AVW679" s="93">
        <f t="shared" si="1233"/>
        <v>55977.46</v>
      </c>
    </row>
    <row r="680" spans="1:1271" ht="36">
      <c r="A680" s="12" t="s">
        <v>1120</v>
      </c>
      <c r="B680" s="12" t="s">
        <v>445</v>
      </c>
      <c r="C680" s="5"/>
      <c r="D680" s="414"/>
      <c r="E680" s="287"/>
      <c r="F680" s="101"/>
      <c r="G680" s="101"/>
      <c r="H680" s="101"/>
      <c r="I680" s="93">
        <f t="shared" si="1234"/>
        <v>10175.76</v>
      </c>
      <c r="J680" s="93">
        <f t="shared" si="1234"/>
        <v>10175.76</v>
      </c>
      <c r="K680" s="93">
        <f t="shared" si="1234"/>
        <v>10175.76</v>
      </c>
      <c r="L680" s="447"/>
      <c r="M680" s="447"/>
      <c r="N680" s="447"/>
      <c r="O680" s="107"/>
      <c r="P680" s="107"/>
      <c r="Q680" s="107"/>
      <c r="R680" s="93">
        <f t="shared" si="1235"/>
        <v>0</v>
      </c>
      <c r="S680" s="93">
        <f t="shared" si="1236"/>
        <v>0</v>
      </c>
      <c r="T680" s="93">
        <f t="shared" si="1237"/>
        <v>0</v>
      </c>
      <c r="U680" s="107"/>
      <c r="V680" s="107"/>
      <c r="W680" s="107"/>
      <c r="X680" s="93">
        <f t="shared" si="1238"/>
        <v>4840.8500000000004</v>
      </c>
      <c r="Y680" s="93">
        <f t="shared" si="1239"/>
        <v>4551.92</v>
      </c>
      <c r="Z680" s="93">
        <f t="shared" si="1240"/>
        <v>4613.09</v>
      </c>
      <c r="AA680" s="107"/>
      <c r="AB680" s="107"/>
      <c r="AC680" s="107"/>
      <c r="AD680" s="93">
        <f t="shared" si="1173"/>
        <v>0</v>
      </c>
      <c r="AE680" s="93">
        <f t="shared" si="1173"/>
        <v>0</v>
      </c>
      <c r="AF680" s="93">
        <f t="shared" si="1173"/>
        <v>0</v>
      </c>
      <c r="AG680" s="447">
        <v>21</v>
      </c>
      <c r="AH680" s="447">
        <v>21</v>
      </c>
      <c r="AI680" s="447">
        <v>21</v>
      </c>
      <c r="AJ680" s="107"/>
      <c r="AK680" s="107"/>
      <c r="AL680" s="107"/>
      <c r="AM680" s="93">
        <f t="shared" si="1241"/>
        <v>213690.96</v>
      </c>
      <c r="AN680" s="93">
        <f t="shared" si="1242"/>
        <v>213690.96</v>
      </c>
      <c r="AO680" s="93">
        <f t="shared" si="1243"/>
        <v>213690.96</v>
      </c>
      <c r="AP680" s="107"/>
      <c r="AQ680" s="107"/>
      <c r="AR680" s="107"/>
      <c r="AS680" s="93">
        <f t="shared" si="1244"/>
        <v>4333.8500000000004</v>
      </c>
      <c r="AT680" s="93">
        <f t="shared" si="1245"/>
        <v>4042.17</v>
      </c>
      <c r="AU680" s="93">
        <f t="shared" si="1246"/>
        <v>4105.03</v>
      </c>
      <c r="AV680" s="107"/>
      <c r="AW680" s="107"/>
      <c r="AX680" s="107"/>
      <c r="AY680" s="93">
        <f t="shared" si="1174"/>
        <v>91010.85</v>
      </c>
      <c r="AZ680" s="93">
        <f t="shared" si="1174"/>
        <v>84885.57</v>
      </c>
      <c r="BA680" s="93">
        <f t="shared" si="1174"/>
        <v>86205.63</v>
      </c>
      <c r="BB680" s="447">
        <v>9</v>
      </c>
      <c r="BC680" s="447">
        <v>9</v>
      </c>
      <c r="BD680" s="447">
        <v>9</v>
      </c>
      <c r="BE680" s="107"/>
      <c r="BF680" s="107"/>
      <c r="BG680" s="107"/>
      <c r="BH680" s="93">
        <f t="shared" si="1247"/>
        <v>91581.84</v>
      </c>
      <c r="BI680" s="93">
        <f t="shared" si="1248"/>
        <v>91581.84</v>
      </c>
      <c r="BJ680" s="93">
        <f t="shared" si="1249"/>
        <v>91581.84</v>
      </c>
      <c r="BK680" s="107"/>
      <c r="BL680" s="107"/>
      <c r="BM680" s="107"/>
      <c r="BN680" s="93">
        <f t="shared" si="1250"/>
        <v>4226.66</v>
      </c>
      <c r="BO680" s="93">
        <f t="shared" si="1251"/>
        <v>4040.5</v>
      </c>
      <c r="BP680" s="93">
        <f t="shared" si="1252"/>
        <v>4109.59</v>
      </c>
      <c r="BQ680" s="107"/>
      <c r="BR680" s="107"/>
      <c r="BS680" s="107"/>
      <c r="BT680" s="93">
        <f t="shared" si="1175"/>
        <v>38039.94</v>
      </c>
      <c r="BU680" s="93">
        <f t="shared" si="1175"/>
        <v>36364.5</v>
      </c>
      <c r="BV680" s="93">
        <f t="shared" si="1175"/>
        <v>36986.31</v>
      </c>
      <c r="BW680" s="447">
        <v>29</v>
      </c>
      <c r="BX680" s="447">
        <v>29</v>
      </c>
      <c r="BY680" s="447">
        <v>29</v>
      </c>
      <c r="BZ680" s="107"/>
      <c r="CA680" s="107"/>
      <c r="CB680" s="107"/>
      <c r="CC680" s="93">
        <f t="shared" si="1253"/>
        <v>295097.03999999998</v>
      </c>
      <c r="CD680" s="93">
        <f t="shared" si="1254"/>
        <v>295097.03999999998</v>
      </c>
      <c r="CE680" s="93">
        <f t="shared" si="1255"/>
        <v>295097.03999999998</v>
      </c>
      <c r="CF680" s="107"/>
      <c r="CG680" s="107"/>
      <c r="CH680" s="107"/>
      <c r="CI680" s="93">
        <f t="shared" si="1256"/>
        <v>5201.79</v>
      </c>
      <c r="CJ680" s="93">
        <f t="shared" si="1257"/>
        <v>5069.7700000000004</v>
      </c>
      <c r="CK680" s="93">
        <f t="shared" si="1258"/>
        <v>5115.38</v>
      </c>
      <c r="CL680" s="107"/>
      <c r="CM680" s="107"/>
      <c r="CN680" s="107"/>
      <c r="CO680" s="93">
        <f t="shared" si="1176"/>
        <v>150851.91</v>
      </c>
      <c r="CP680" s="93">
        <f t="shared" si="1176"/>
        <v>147023.32999999999</v>
      </c>
      <c r="CQ680" s="93">
        <f t="shared" si="1176"/>
        <v>148346.01999999999</v>
      </c>
      <c r="CR680" s="447"/>
      <c r="CS680" s="447"/>
      <c r="CT680" s="447"/>
      <c r="CU680" s="107"/>
      <c r="CV680" s="107"/>
      <c r="CW680" s="107"/>
      <c r="CX680" s="93">
        <f t="shared" si="1259"/>
        <v>0</v>
      </c>
      <c r="CY680" s="93">
        <f t="shared" si="1260"/>
        <v>0</v>
      </c>
      <c r="CZ680" s="93">
        <f t="shared" si="1261"/>
        <v>0</v>
      </c>
      <c r="DA680" s="107"/>
      <c r="DB680" s="107"/>
      <c r="DC680" s="107"/>
      <c r="DD680" s="93">
        <f t="shared" si="1262"/>
        <v>5515.24</v>
      </c>
      <c r="DE680" s="93">
        <f t="shared" si="1263"/>
        <v>5400.84</v>
      </c>
      <c r="DF680" s="93">
        <f t="shared" si="1264"/>
        <v>5485.17</v>
      </c>
      <c r="DG680" s="107"/>
      <c r="DH680" s="107"/>
      <c r="DI680" s="107"/>
      <c r="DJ680" s="93">
        <f t="shared" si="1177"/>
        <v>0</v>
      </c>
      <c r="DK680" s="93">
        <f t="shared" si="1177"/>
        <v>0</v>
      </c>
      <c r="DL680" s="93">
        <f t="shared" si="1177"/>
        <v>0</v>
      </c>
      <c r="DM680" s="447"/>
      <c r="DN680" s="447"/>
      <c r="DO680" s="447"/>
      <c r="DP680" s="107"/>
      <c r="DQ680" s="107"/>
      <c r="DR680" s="107"/>
      <c r="DS680" s="93">
        <f t="shared" si="1265"/>
        <v>0</v>
      </c>
      <c r="DT680" s="93">
        <f t="shared" si="1266"/>
        <v>0</v>
      </c>
      <c r="DU680" s="93">
        <f t="shared" si="1267"/>
        <v>0</v>
      </c>
      <c r="DV680" s="107"/>
      <c r="DW680" s="107"/>
      <c r="DX680" s="107"/>
      <c r="DY680" s="93">
        <f t="shared" si="1268"/>
        <v>5771.79</v>
      </c>
      <c r="DZ680" s="93">
        <f t="shared" si="1269"/>
        <v>5394.34</v>
      </c>
      <c r="EA680" s="93">
        <f t="shared" si="1270"/>
        <v>5495.14</v>
      </c>
      <c r="EB680" s="107"/>
      <c r="EC680" s="107"/>
      <c r="ED680" s="107"/>
      <c r="EE680" s="93">
        <f t="shared" si="1178"/>
        <v>0</v>
      </c>
      <c r="EF680" s="93">
        <f t="shared" si="1178"/>
        <v>0</v>
      </c>
      <c r="EG680" s="93">
        <f t="shared" si="1178"/>
        <v>0</v>
      </c>
      <c r="EH680" s="95"/>
      <c r="EI680" s="95"/>
      <c r="EJ680" s="95"/>
      <c r="EK680" s="107"/>
      <c r="EL680" s="107"/>
      <c r="EM680" s="107"/>
      <c r="EN680" s="93">
        <f t="shared" si="1271"/>
        <v>0</v>
      </c>
      <c r="EO680" s="93">
        <f t="shared" si="1272"/>
        <v>0</v>
      </c>
      <c r="EP680" s="93">
        <f t="shared" si="1273"/>
        <v>0</v>
      </c>
      <c r="EQ680" s="107"/>
      <c r="ER680" s="107"/>
      <c r="ES680" s="107"/>
      <c r="ET680" s="93">
        <f t="shared" si="1274"/>
        <v>0</v>
      </c>
      <c r="EU680" s="93">
        <f t="shared" si="1275"/>
        <v>0</v>
      </c>
      <c r="EV680" s="93">
        <f t="shared" si="1276"/>
        <v>0</v>
      </c>
      <c r="EW680" s="107"/>
      <c r="EX680" s="107"/>
      <c r="EY680" s="107"/>
      <c r="EZ680" s="93">
        <f t="shared" si="1179"/>
        <v>0</v>
      </c>
      <c r="FA680" s="93">
        <f t="shared" si="1179"/>
        <v>0</v>
      </c>
      <c r="FB680" s="93">
        <f t="shared" si="1179"/>
        <v>0</v>
      </c>
      <c r="FC680" s="447">
        <v>7</v>
      </c>
      <c r="FD680" s="447">
        <v>7</v>
      </c>
      <c r="FE680" s="447">
        <v>7</v>
      </c>
      <c r="FF680" s="107"/>
      <c r="FG680" s="107"/>
      <c r="FH680" s="107"/>
      <c r="FI680" s="93">
        <f t="shared" si="1277"/>
        <v>71230.320000000007</v>
      </c>
      <c r="FJ680" s="93">
        <f t="shared" si="1278"/>
        <v>71230.320000000007</v>
      </c>
      <c r="FK680" s="93">
        <f t="shared" si="1279"/>
        <v>71230.320000000007</v>
      </c>
      <c r="FL680" s="107"/>
      <c r="FM680" s="107"/>
      <c r="FN680" s="107"/>
      <c r="FO680" s="93">
        <f t="shared" si="1280"/>
        <v>4700.6499999999996</v>
      </c>
      <c r="FP680" s="93">
        <f t="shared" si="1281"/>
        <v>4500.84</v>
      </c>
      <c r="FQ680" s="93">
        <f t="shared" si="1282"/>
        <v>4571.6499999999996</v>
      </c>
      <c r="FR680" s="107"/>
      <c r="FS680" s="107"/>
      <c r="FT680" s="107"/>
      <c r="FU680" s="93">
        <f t="shared" si="1180"/>
        <v>32904.550000000003</v>
      </c>
      <c r="FV680" s="93">
        <f t="shared" si="1180"/>
        <v>31505.88</v>
      </c>
      <c r="FW680" s="93">
        <f t="shared" si="1180"/>
        <v>32001.55</v>
      </c>
      <c r="FX680" s="95">
        <f>6-6</f>
        <v>0</v>
      </c>
      <c r="FY680" s="95">
        <f>6-6</f>
        <v>0</v>
      </c>
      <c r="FZ680" s="95">
        <f>6-6</f>
        <v>0</v>
      </c>
      <c r="GA680" s="107"/>
      <c r="GB680" s="107"/>
      <c r="GC680" s="107"/>
      <c r="GD680" s="93">
        <f t="shared" si="1283"/>
        <v>0</v>
      </c>
      <c r="GE680" s="93">
        <f t="shared" si="1284"/>
        <v>0</v>
      </c>
      <c r="GF680" s="93">
        <f t="shared" si="1285"/>
        <v>0</v>
      </c>
      <c r="GG680" s="107"/>
      <c r="GH680" s="107"/>
      <c r="GI680" s="107"/>
      <c r="GJ680" s="93">
        <f t="shared" si="1286"/>
        <v>0</v>
      </c>
      <c r="GK680" s="93">
        <f t="shared" si="1287"/>
        <v>0</v>
      </c>
      <c r="GL680" s="93">
        <f t="shared" si="1288"/>
        <v>0</v>
      </c>
      <c r="GM680" s="107"/>
      <c r="GN680" s="107"/>
      <c r="GO680" s="107"/>
      <c r="GP680" s="93">
        <f t="shared" si="1181"/>
        <v>0</v>
      </c>
      <c r="GQ680" s="93">
        <f t="shared" si="1181"/>
        <v>0</v>
      </c>
      <c r="GR680" s="93">
        <f t="shared" si="1181"/>
        <v>0</v>
      </c>
      <c r="GS680" s="447"/>
      <c r="GT680" s="447"/>
      <c r="GU680" s="447"/>
      <c r="GV680" s="107"/>
      <c r="GW680" s="107"/>
      <c r="GX680" s="107"/>
      <c r="GY680" s="93">
        <f t="shared" si="1289"/>
        <v>0</v>
      </c>
      <c r="GZ680" s="93">
        <f t="shared" si="1290"/>
        <v>0</v>
      </c>
      <c r="HA680" s="93">
        <f t="shared" si="1291"/>
        <v>0</v>
      </c>
      <c r="HB680" s="107"/>
      <c r="HC680" s="107"/>
      <c r="HD680" s="107"/>
      <c r="HE680" s="93">
        <f t="shared" si="1292"/>
        <v>4869</v>
      </c>
      <c r="HF680" s="93">
        <f t="shared" si="1293"/>
        <v>4645.6499999999996</v>
      </c>
      <c r="HG680" s="93">
        <f t="shared" si="1294"/>
        <v>4726.21</v>
      </c>
      <c r="HH680" s="107"/>
      <c r="HI680" s="107"/>
      <c r="HJ680" s="107"/>
      <c r="HK680" s="93">
        <f t="shared" si="1182"/>
        <v>0</v>
      </c>
      <c r="HL680" s="93">
        <f t="shared" si="1182"/>
        <v>0</v>
      </c>
      <c r="HM680" s="93">
        <f t="shared" si="1182"/>
        <v>0</v>
      </c>
      <c r="HN680" s="447">
        <v>4</v>
      </c>
      <c r="HO680" s="447">
        <v>4</v>
      </c>
      <c r="HP680" s="447">
        <v>4</v>
      </c>
      <c r="HQ680" s="107"/>
      <c r="HR680" s="107"/>
      <c r="HS680" s="107"/>
      <c r="HT680" s="93">
        <f t="shared" si="1295"/>
        <v>40703.040000000001</v>
      </c>
      <c r="HU680" s="93">
        <f t="shared" si="1296"/>
        <v>40703.040000000001</v>
      </c>
      <c r="HV680" s="93">
        <f t="shared" si="1297"/>
        <v>40703.040000000001</v>
      </c>
      <c r="HW680" s="107"/>
      <c r="HX680" s="107"/>
      <c r="HY680" s="107"/>
      <c r="HZ680" s="93">
        <f t="shared" si="1298"/>
        <v>5655.28</v>
      </c>
      <c r="IA680" s="93">
        <f t="shared" si="1299"/>
        <v>5426.25</v>
      </c>
      <c r="IB680" s="93">
        <f t="shared" si="1300"/>
        <v>5497.61</v>
      </c>
      <c r="IC680" s="107"/>
      <c r="ID680" s="107"/>
      <c r="IE680" s="107"/>
      <c r="IF680" s="93">
        <f t="shared" si="1183"/>
        <v>22621.119999999999</v>
      </c>
      <c r="IG680" s="93">
        <f t="shared" si="1183"/>
        <v>21705</v>
      </c>
      <c r="IH680" s="93">
        <f t="shared" si="1183"/>
        <v>21990.44</v>
      </c>
      <c r="II680" s="447">
        <v>1</v>
      </c>
      <c r="IJ680" s="447">
        <v>1</v>
      </c>
      <c r="IK680" s="447">
        <v>1</v>
      </c>
      <c r="IL680" s="107"/>
      <c r="IM680" s="107"/>
      <c r="IN680" s="107"/>
      <c r="IO680" s="93">
        <f t="shared" si="1301"/>
        <v>10175.76</v>
      </c>
      <c r="IP680" s="93">
        <f t="shared" si="1302"/>
        <v>10175.76</v>
      </c>
      <c r="IQ680" s="93">
        <f t="shared" si="1303"/>
        <v>10175.76</v>
      </c>
      <c r="IR680" s="107"/>
      <c r="IS680" s="107"/>
      <c r="IT680" s="107"/>
      <c r="IU680" s="93">
        <f t="shared" si="1304"/>
        <v>5142.78</v>
      </c>
      <c r="IV680" s="93">
        <f t="shared" si="1305"/>
        <v>5062.1099999999997</v>
      </c>
      <c r="IW680" s="93">
        <f t="shared" si="1306"/>
        <v>5138.67</v>
      </c>
      <c r="IX680" s="107"/>
      <c r="IY680" s="107"/>
      <c r="IZ680" s="107"/>
      <c r="JA680" s="93">
        <f t="shared" si="1184"/>
        <v>5142.78</v>
      </c>
      <c r="JB680" s="93">
        <f t="shared" si="1184"/>
        <v>5062.1099999999997</v>
      </c>
      <c r="JC680" s="93">
        <f t="shared" si="1184"/>
        <v>5138.67</v>
      </c>
      <c r="JD680" s="447"/>
      <c r="JE680" s="447"/>
      <c r="JF680" s="447"/>
      <c r="JG680" s="107"/>
      <c r="JH680" s="107"/>
      <c r="JI680" s="107"/>
      <c r="JJ680" s="93">
        <f t="shared" si="1307"/>
        <v>0</v>
      </c>
      <c r="JK680" s="93">
        <f t="shared" si="1308"/>
        <v>0</v>
      </c>
      <c r="JL680" s="93">
        <f t="shared" si="1309"/>
        <v>0</v>
      </c>
      <c r="JM680" s="107"/>
      <c r="JN680" s="107"/>
      <c r="JO680" s="107"/>
      <c r="JP680" s="93">
        <f t="shared" si="1310"/>
        <v>6906.38</v>
      </c>
      <c r="JQ680" s="93">
        <f t="shared" si="1311"/>
        <v>6787.7</v>
      </c>
      <c r="JR680" s="93">
        <f t="shared" si="1312"/>
        <v>6883.19</v>
      </c>
      <c r="JS680" s="107"/>
      <c r="JT680" s="107"/>
      <c r="JU680" s="107"/>
      <c r="JV680" s="93">
        <f t="shared" si="1185"/>
        <v>0</v>
      </c>
      <c r="JW680" s="93">
        <f t="shared" si="1185"/>
        <v>0</v>
      </c>
      <c r="JX680" s="93">
        <f t="shared" si="1185"/>
        <v>0</v>
      </c>
      <c r="JY680" s="447">
        <v>8</v>
      </c>
      <c r="JZ680" s="447">
        <v>8</v>
      </c>
      <c r="KA680" s="447">
        <v>8</v>
      </c>
      <c r="KB680" s="107"/>
      <c r="KC680" s="107"/>
      <c r="KD680" s="107"/>
      <c r="KE680" s="93">
        <f t="shared" si="1313"/>
        <v>81406.080000000002</v>
      </c>
      <c r="KF680" s="93">
        <f t="shared" si="1314"/>
        <v>81406.080000000002</v>
      </c>
      <c r="KG680" s="93">
        <f t="shared" si="1315"/>
        <v>81406.080000000002</v>
      </c>
      <c r="KH680" s="107"/>
      <c r="KI680" s="107"/>
      <c r="KJ680" s="107"/>
      <c r="KK680" s="93">
        <f t="shared" si="1316"/>
        <v>5532.48</v>
      </c>
      <c r="KL680" s="93">
        <f t="shared" si="1317"/>
        <v>5401.19</v>
      </c>
      <c r="KM680" s="93">
        <f t="shared" si="1318"/>
        <v>5479.89</v>
      </c>
      <c r="KN680" s="107"/>
      <c r="KO680" s="107"/>
      <c r="KP680" s="107"/>
      <c r="KQ680" s="93">
        <f t="shared" si="1186"/>
        <v>44259.839999999997</v>
      </c>
      <c r="KR680" s="93">
        <f t="shared" si="1186"/>
        <v>43209.52</v>
      </c>
      <c r="KS680" s="93">
        <f t="shared" si="1186"/>
        <v>43839.12</v>
      </c>
      <c r="KT680" s="447">
        <v>10</v>
      </c>
      <c r="KU680" s="447">
        <v>10</v>
      </c>
      <c r="KV680" s="447">
        <v>10</v>
      </c>
      <c r="KW680" s="107"/>
      <c r="KX680" s="107"/>
      <c r="KY680" s="107"/>
      <c r="KZ680" s="93">
        <f t="shared" si="1319"/>
        <v>101757.6</v>
      </c>
      <c r="LA680" s="93">
        <f t="shared" si="1320"/>
        <v>101757.6</v>
      </c>
      <c r="LB680" s="93">
        <f t="shared" si="1321"/>
        <v>101757.6</v>
      </c>
      <c r="LC680" s="107"/>
      <c r="LD680" s="107"/>
      <c r="LE680" s="107"/>
      <c r="LF680" s="93">
        <f t="shared" si="1322"/>
        <v>5409.12</v>
      </c>
      <c r="LG680" s="93">
        <f t="shared" si="1323"/>
        <v>5261.32</v>
      </c>
      <c r="LH680" s="93">
        <f t="shared" si="1324"/>
        <v>5350.78</v>
      </c>
      <c r="LI680" s="107"/>
      <c r="LJ680" s="107"/>
      <c r="LK680" s="107"/>
      <c r="LL680" s="93">
        <f t="shared" si="1187"/>
        <v>54091.199999999997</v>
      </c>
      <c r="LM680" s="93">
        <f t="shared" si="1187"/>
        <v>52613.2</v>
      </c>
      <c r="LN680" s="93">
        <f t="shared" si="1187"/>
        <v>53507.8</v>
      </c>
      <c r="LO680" s="447">
        <v>8</v>
      </c>
      <c r="LP680" s="447">
        <v>8</v>
      </c>
      <c r="LQ680" s="447">
        <v>8</v>
      </c>
      <c r="LR680" s="107"/>
      <c r="LS680" s="107"/>
      <c r="LT680" s="107"/>
      <c r="LU680" s="93">
        <f t="shared" si="1325"/>
        <v>81406.080000000002</v>
      </c>
      <c r="LV680" s="93">
        <f t="shared" si="1326"/>
        <v>81406.080000000002</v>
      </c>
      <c r="LW680" s="93">
        <f t="shared" si="1327"/>
        <v>81406.080000000002</v>
      </c>
      <c r="LX680" s="107"/>
      <c r="LY680" s="107"/>
      <c r="LZ680" s="107"/>
      <c r="MA680" s="93">
        <f t="shared" si="1328"/>
        <v>5916.42</v>
      </c>
      <c r="MB680" s="93">
        <f t="shared" si="1329"/>
        <v>5622.85</v>
      </c>
      <c r="MC680" s="93">
        <f t="shared" si="1330"/>
        <v>5722.38</v>
      </c>
      <c r="MD680" s="107"/>
      <c r="ME680" s="107"/>
      <c r="MF680" s="107"/>
      <c r="MG680" s="93">
        <f t="shared" si="1188"/>
        <v>47331.360000000001</v>
      </c>
      <c r="MH680" s="93">
        <f t="shared" si="1188"/>
        <v>44982.8</v>
      </c>
      <c r="MI680" s="93">
        <f t="shared" si="1188"/>
        <v>45779.040000000001</v>
      </c>
      <c r="MJ680" s="447">
        <v>16</v>
      </c>
      <c r="MK680" s="447">
        <v>16</v>
      </c>
      <c r="ML680" s="447">
        <v>16</v>
      </c>
      <c r="MM680" s="107"/>
      <c r="MN680" s="107"/>
      <c r="MO680" s="107"/>
      <c r="MP680" s="93">
        <f t="shared" si="1331"/>
        <v>162812.16</v>
      </c>
      <c r="MQ680" s="93">
        <f t="shared" si="1332"/>
        <v>162812.16</v>
      </c>
      <c r="MR680" s="93">
        <f t="shared" si="1333"/>
        <v>162812.16</v>
      </c>
      <c r="MS680" s="107"/>
      <c r="MT680" s="107"/>
      <c r="MU680" s="107"/>
      <c r="MV680" s="93">
        <f t="shared" si="1334"/>
        <v>6117.89</v>
      </c>
      <c r="MW680" s="93">
        <f t="shared" si="1335"/>
        <v>6119.93</v>
      </c>
      <c r="MX680" s="93">
        <f t="shared" si="1336"/>
        <v>6210.56</v>
      </c>
      <c r="MY680" s="107"/>
      <c r="MZ680" s="107"/>
      <c r="NA680" s="107"/>
      <c r="NB680" s="93">
        <f t="shared" si="1189"/>
        <v>97886.24</v>
      </c>
      <c r="NC680" s="93">
        <f t="shared" si="1189"/>
        <v>97918.88</v>
      </c>
      <c r="ND680" s="93">
        <f t="shared" si="1189"/>
        <v>99368.960000000006</v>
      </c>
      <c r="NE680" s="447">
        <v>9</v>
      </c>
      <c r="NF680" s="447">
        <v>9</v>
      </c>
      <c r="NG680" s="447">
        <v>9</v>
      </c>
      <c r="NH680" s="107"/>
      <c r="NI680" s="107"/>
      <c r="NJ680" s="107"/>
      <c r="NK680" s="93">
        <f t="shared" si="1337"/>
        <v>91581.84</v>
      </c>
      <c r="NL680" s="93">
        <f t="shared" si="1338"/>
        <v>91581.84</v>
      </c>
      <c r="NM680" s="93">
        <f t="shared" si="1339"/>
        <v>91581.84</v>
      </c>
      <c r="NN680" s="107"/>
      <c r="NO680" s="107"/>
      <c r="NP680" s="107"/>
      <c r="NQ680" s="93">
        <f t="shared" si="1340"/>
        <v>4005.4</v>
      </c>
      <c r="NR680" s="93">
        <f t="shared" si="1341"/>
        <v>3960.65</v>
      </c>
      <c r="NS680" s="93">
        <f t="shared" si="1342"/>
        <v>4027.07</v>
      </c>
      <c r="NT680" s="107"/>
      <c r="NU680" s="107"/>
      <c r="NV680" s="107"/>
      <c r="NW680" s="93">
        <f t="shared" si="1190"/>
        <v>36048.6</v>
      </c>
      <c r="NX680" s="93">
        <f t="shared" si="1190"/>
        <v>35645.85</v>
      </c>
      <c r="NY680" s="93">
        <f t="shared" si="1190"/>
        <v>36243.629999999997</v>
      </c>
      <c r="NZ680" s="447">
        <v>8</v>
      </c>
      <c r="OA680" s="447">
        <v>8</v>
      </c>
      <c r="OB680" s="447">
        <v>8</v>
      </c>
      <c r="OC680" s="107"/>
      <c r="OD680" s="107"/>
      <c r="OE680" s="107"/>
      <c r="OF680" s="93">
        <f t="shared" si="1343"/>
        <v>81406.080000000002</v>
      </c>
      <c r="OG680" s="93">
        <f t="shared" si="1344"/>
        <v>81406.080000000002</v>
      </c>
      <c r="OH680" s="93">
        <f t="shared" si="1345"/>
        <v>81406.080000000002</v>
      </c>
      <c r="OI680" s="107"/>
      <c r="OJ680" s="107"/>
      <c r="OK680" s="107"/>
      <c r="OL680" s="93">
        <f t="shared" si="1346"/>
        <v>5479.52</v>
      </c>
      <c r="OM680" s="93">
        <f t="shared" si="1347"/>
        <v>5358.31</v>
      </c>
      <c r="ON680" s="93">
        <f t="shared" si="1348"/>
        <v>5449.24</v>
      </c>
      <c r="OO680" s="107"/>
      <c r="OP680" s="107"/>
      <c r="OQ680" s="107"/>
      <c r="OR680" s="93">
        <f t="shared" si="1191"/>
        <v>43836.160000000003</v>
      </c>
      <c r="OS680" s="93">
        <f t="shared" si="1191"/>
        <v>42866.48</v>
      </c>
      <c r="OT680" s="93">
        <f t="shared" si="1191"/>
        <v>43593.919999999998</v>
      </c>
      <c r="OU680" s="447"/>
      <c r="OV680" s="447"/>
      <c r="OW680" s="447"/>
      <c r="OX680" s="107"/>
      <c r="OY680" s="107"/>
      <c r="OZ680" s="107"/>
      <c r="PA680" s="93">
        <f t="shared" si="1349"/>
        <v>0</v>
      </c>
      <c r="PB680" s="93">
        <f t="shared" si="1350"/>
        <v>0</v>
      </c>
      <c r="PC680" s="93">
        <f t="shared" si="1351"/>
        <v>0</v>
      </c>
      <c r="PD680" s="107"/>
      <c r="PE680" s="107"/>
      <c r="PF680" s="107"/>
      <c r="PG680" s="93">
        <f t="shared" si="1352"/>
        <v>5084.83</v>
      </c>
      <c r="PH680" s="93">
        <f t="shared" si="1353"/>
        <v>4923.1400000000003</v>
      </c>
      <c r="PI680" s="93">
        <f t="shared" si="1354"/>
        <v>4981.3900000000003</v>
      </c>
      <c r="PJ680" s="107"/>
      <c r="PK680" s="107"/>
      <c r="PL680" s="107"/>
      <c r="PM680" s="93">
        <f t="shared" si="1192"/>
        <v>0</v>
      </c>
      <c r="PN680" s="93">
        <f t="shared" si="1192"/>
        <v>0</v>
      </c>
      <c r="PO680" s="93">
        <f t="shared" si="1192"/>
        <v>0</v>
      </c>
      <c r="PP680" s="447">
        <v>9</v>
      </c>
      <c r="PQ680" s="447">
        <v>9</v>
      </c>
      <c r="PR680" s="447">
        <v>9</v>
      </c>
      <c r="PS680" s="107"/>
      <c r="PT680" s="107"/>
      <c r="PU680" s="107"/>
      <c r="PV680" s="93">
        <f t="shared" si="1355"/>
        <v>91581.84</v>
      </c>
      <c r="PW680" s="93">
        <f t="shared" si="1356"/>
        <v>91581.84</v>
      </c>
      <c r="PX680" s="93">
        <f t="shared" si="1357"/>
        <v>91581.84</v>
      </c>
      <c r="PY680" s="107"/>
      <c r="PZ680" s="107"/>
      <c r="QA680" s="107"/>
      <c r="QB680" s="93">
        <f t="shared" si="1358"/>
        <v>6442.7</v>
      </c>
      <c r="QC680" s="93">
        <f t="shared" si="1359"/>
        <v>6439.4</v>
      </c>
      <c r="QD680" s="93">
        <f t="shared" si="1360"/>
        <v>6544.86</v>
      </c>
      <c r="QE680" s="107"/>
      <c r="QF680" s="107"/>
      <c r="QG680" s="107"/>
      <c r="QH680" s="93">
        <f t="shared" si="1193"/>
        <v>57984.3</v>
      </c>
      <c r="QI680" s="93">
        <f t="shared" si="1193"/>
        <v>57954.6</v>
      </c>
      <c r="QJ680" s="93">
        <f t="shared" si="1193"/>
        <v>58903.74</v>
      </c>
      <c r="QK680" s="447">
        <v>7</v>
      </c>
      <c r="QL680" s="447">
        <v>7</v>
      </c>
      <c r="QM680" s="447">
        <v>7</v>
      </c>
      <c r="QN680" s="107"/>
      <c r="QO680" s="107"/>
      <c r="QP680" s="107"/>
      <c r="QQ680" s="93">
        <f t="shared" si="1361"/>
        <v>71230.320000000007</v>
      </c>
      <c r="QR680" s="93">
        <f t="shared" si="1362"/>
        <v>71230.320000000007</v>
      </c>
      <c r="QS680" s="93">
        <f t="shared" si="1363"/>
        <v>71230.320000000007</v>
      </c>
      <c r="QT680" s="107"/>
      <c r="QU680" s="107"/>
      <c r="QV680" s="107"/>
      <c r="QW680" s="93">
        <f t="shared" si="1364"/>
        <v>5302.55</v>
      </c>
      <c r="QX680" s="93">
        <f t="shared" si="1365"/>
        <v>5137.8</v>
      </c>
      <c r="QY680" s="93">
        <f t="shared" si="1366"/>
        <v>5211.55</v>
      </c>
      <c r="QZ680" s="107"/>
      <c r="RA680" s="107"/>
      <c r="RB680" s="107"/>
      <c r="RC680" s="93">
        <f t="shared" si="1194"/>
        <v>37117.85</v>
      </c>
      <c r="RD680" s="93">
        <f t="shared" si="1194"/>
        <v>35964.6</v>
      </c>
      <c r="RE680" s="93">
        <f t="shared" si="1194"/>
        <v>36480.85</v>
      </c>
      <c r="RF680" s="447">
        <v>30</v>
      </c>
      <c r="RG680" s="447">
        <v>30</v>
      </c>
      <c r="RH680" s="447">
        <v>30</v>
      </c>
      <c r="RI680" s="107"/>
      <c r="RJ680" s="107"/>
      <c r="RK680" s="107"/>
      <c r="RL680" s="93">
        <f t="shared" si="1367"/>
        <v>305272.8</v>
      </c>
      <c r="RM680" s="93">
        <f t="shared" si="1368"/>
        <v>305272.8</v>
      </c>
      <c r="RN680" s="93">
        <f t="shared" si="1369"/>
        <v>305272.8</v>
      </c>
      <c r="RO680" s="107"/>
      <c r="RP680" s="107"/>
      <c r="RQ680" s="107"/>
      <c r="RR680" s="93">
        <f t="shared" si="1370"/>
        <v>3548.69</v>
      </c>
      <c r="RS680" s="93">
        <f t="shared" si="1371"/>
        <v>3442.67</v>
      </c>
      <c r="RT680" s="93">
        <f t="shared" si="1372"/>
        <v>3494.21</v>
      </c>
      <c r="RU680" s="107"/>
      <c r="RV680" s="107"/>
      <c r="RW680" s="107"/>
      <c r="RX680" s="93">
        <f t="shared" si="1195"/>
        <v>106460.7</v>
      </c>
      <c r="RY680" s="93">
        <f t="shared" si="1195"/>
        <v>103280.1</v>
      </c>
      <c r="RZ680" s="93">
        <f t="shared" si="1195"/>
        <v>104826.3</v>
      </c>
      <c r="SA680" s="447"/>
      <c r="SB680" s="447"/>
      <c r="SC680" s="447"/>
      <c r="SD680" s="107"/>
      <c r="SE680" s="107"/>
      <c r="SF680" s="107"/>
      <c r="SG680" s="93">
        <f t="shared" si="1373"/>
        <v>0</v>
      </c>
      <c r="SH680" s="93">
        <f t="shared" si="1374"/>
        <v>0</v>
      </c>
      <c r="SI680" s="93">
        <f t="shared" si="1375"/>
        <v>0</v>
      </c>
      <c r="SJ680" s="107"/>
      <c r="SK680" s="107"/>
      <c r="SL680" s="107"/>
      <c r="SM680" s="93">
        <f t="shared" si="1376"/>
        <v>5988.45</v>
      </c>
      <c r="SN680" s="93">
        <f t="shared" si="1377"/>
        <v>5890.74</v>
      </c>
      <c r="SO680" s="93">
        <f t="shared" si="1378"/>
        <v>5968.58</v>
      </c>
      <c r="SP680" s="107"/>
      <c r="SQ680" s="107"/>
      <c r="SR680" s="107"/>
      <c r="SS680" s="93">
        <f t="shared" si="1196"/>
        <v>0</v>
      </c>
      <c r="ST680" s="93">
        <f t="shared" si="1196"/>
        <v>0</v>
      </c>
      <c r="SU680" s="93">
        <f t="shared" si="1196"/>
        <v>0</v>
      </c>
      <c r="SV680" s="447">
        <v>5</v>
      </c>
      <c r="SW680" s="447">
        <v>5</v>
      </c>
      <c r="SX680" s="447">
        <v>5</v>
      </c>
      <c r="SY680" s="107"/>
      <c r="SZ680" s="107"/>
      <c r="TA680" s="107"/>
      <c r="TB680" s="93">
        <f t="shared" si="1379"/>
        <v>50878.8</v>
      </c>
      <c r="TC680" s="93">
        <f t="shared" si="1380"/>
        <v>50878.8</v>
      </c>
      <c r="TD680" s="93">
        <f t="shared" si="1381"/>
        <v>50878.8</v>
      </c>
      <c r="TE680" s="107"/>
      <c r="TF680" s="107"/>
      <c r="TG680" s="107"/>
      <c r="TH680" s="93">
        <f t="shared" si="1382"/>
        <v>5115.2299999999996</v>
      </c>
      <c r="TI680" s="93">
        <f t="shared" si="1383"/>
        <v>5113.66</v>
      </c>
      <c r="TJ680" s="93">
        <f t="shared" si="1384"/>
        <v>5186.01</v>
      </c>
      <c r="TK680" s="107"/>
      <c r="TL680" s="107"/>
      <c r="TM680" s="107"/>
      <c r="TN680" s="93">
        <f t="shared" si="1197"/>
        <v>25576.15</v>
      </c>
      <c r="TO680" s="93">
        <f t="shared" si="1197"/>
        <v>25568.3</v>
      </c>
      <c r="TP680" s="93">
        <f t="shared" si="1197"/>
        <v>25930.05</v>
      </c>
      <c r="TQ680" s="447">
        <v>11</v>
      </c>
      <c r="TR680" s="447">
        <v>11</v>
      </c>
      <c r="TS680" s="447">
        <v>11</v>
      </c>
      <c r="TT680" s="107"/>
      <c r="TU680" s="107"/>
      <c r="TV680" s="107"/>
      <c r="TW680" s="93">
        <f t="shared" si="1385"/>
        <v>111933.36</v>
      </c>
      <c r="TX680" s="93">
        <f t="shared" si="1386"/>
        <v>111933.36</v>
      </c>
      <c r="TY680" s="93">
        <f t="shared" si="1387"/>
        <v>111933.36</v>
      </c>
      <c r="TZ680" s="107"/>
      <c r="UA680" s="107"/>
      <c r="UB680" s="107"/>
      <c r="UC680" s="93">
        <f t="shared" si="1388"/>
        <v>5896.1</v>
      </c>
      <c r="UD680" s="93">
        <f t="shared" si="1389"/>
        <v>5766.54</v>
      </c>
      <c r="UE680" s="93">
        <f t="shared" si="1390"/>
        <v>5830.49</v>
      </c>
      <c r="UF680" s="107"/>
      <c r="UG680" s="107"/>
      <c r="UH680" s="107"/>
      <c r="UI680" s="93">
        <f t="shared" si="1198"/>
        <v>64857.1</v>
      </c>
      <c r="UJ680" s="93">
        <f t="shared" si="1198"/>
        <v>63431.94</v>
      </c>
      <c r="UK680" s="93">
        <f t="shared" si="1198"/>
        <v>64135.39</v>
      </c>
      <c r="UL680" s="447">
        <v>24</v>
      </c>
      <c r="UM680" s="447">
        <v>24</v>
      </c>
      <c r="UN680" s="447">
        <v>24</v>
      </c>
      <c r="UO680" s="107"/>
      <c r="UP680" s="107"/>
      <c r="UQ680" s="107"/>
      <c r="UR680" s="93">
        <f t="shared" si="1391"/>
        <v>244218.23999999999</v>
      </c>
      <c r="US680" s="93">
        <f t="shared" si="1392"/>
        <v>244218.23999999999</v>
      </c>
      <c r="UT680" s="93">
        <f t="shared" si="1393"/>
        <v>244218.23999999999</v>
      </c>
      <c r="UU680" s="107"/>
      <c r="UV680" s="107"/>
      <c r="UW680" s="107"/>
      <c r="UX680" s="93">
        <f t="shared" si="1394"/>
        <v>5055.6099999999997</v>
      </c>
      <c r="UY680" s="93">
        <f t="shared" si="1395"/>
        <v>5053.59</v>
      </c>
      <c r="UZ680" s="93">
        <f t="shared" si="1396"/>
        <v>5119.6099999999997</v>
      </c>
      <c r="VA680" s="107"/>
      <c r="VB680" s="107"/>
      <c r="VC680" s="107"/>
      <c r="VD680" s="93">
        <f t="shared" si="1199"/>
        <v>121334.64</v>
      </c>
      <c r="VE680" s="93">
        <f t="shared" si="1199"/>
        <v>121286.16</v>
      </c>
      <c r="VF680" s="93">
        <f t="shared" si="1199"/>
        <v>122870.64</v>
      </c>
      <c r="VG680" s="95">
        <f>10-10</f>
        <v>0</v>
      </c>
      <c r="VH680" s="95">
        <f>10-10</f>
        <v>0</v>
      </c>
      <c r="VI680" s="95">
        <f>10-10</f>
        <v>0</v>
      </c>
      <c r="VJ680" s="107"/>
      <c r="VK680" s="107"/>
      <c r="VL680" s="107"/>
      <c r="VM680" s="93">
        <f t="shared" si="1397"/>
        <v>0</v>
      </c>
      <c r="VN680" s="93">
        <f t="shared" si="1398"/>
        <v>0</v>
      </c>
      <c r="VO680" s="93">
        <f t="shared" si="1399"/>
        <v>0</v>
      </c>
      <c r="VP680" s="107"/>
      <c r="VQ680" s="107"/>
      <c r="VR680" s="107"/>
      <c r="VS680" s="93">
        <f t="shared" si="1400"/>
        <v>0</v>
      </c>
      <c r="VT680" s="93">
        <f t="shared" si="1401"/>
        <v>0</v>
      </c>
      <c r="VU680" s="93">
        <f t="shared" si="1402"/>
        <v>0</v>
      </c>
      <c r="VV680" s="107"/>
      <c r="VW680" s="107"/>
      <c r="VX680" s="107"/>
      <c r="VY680" s="93">
        <f t="shared" si="1200"/>
        <v>0</v>
      </c>
      <c r="VZ680" s="93">
        <f t="shared" si="1200"/>
        <v>0</v>
      </c>
      <c r="WA680" s="93">
        <f t="shared" si="1200"/>
        <v>0</v>
      </c>
      <c r="WB680" s="447">
        <v>13</v>
      </c>
      <c r="WC680" s="447">
        <v>13</v>
      </c>
      <c r="WD680" s="447">
        <v>13</v>
      </c>
      <c r="WE680" s="107"/>
      <c r="WF680" s="107"/>
      <c r="WG680" s="107"/>
      <c r="WH680" s="93">
        <f t="shared" si="1403"/>
        <v>132284.88</v>
      </c>
      <c r="WI680" s="93">
        <f t="shared" si="1404"/>
        <v>132284.88</v>
      </c>
      <c r="WJ680" s="93">
        <f t="shared" si="1405"/>
        <v>132284.88</v>
      </c>
      <c r="WK680" s="107"/>
      <c r="WL680" s="107"/>
      <c r="WM680" s="107"/>
      <c r="WN680" s="93">
        <f t="shared" si="1406"/>
        <v>4185.84</v>
      </c>
      <c r="WO680" s="93">
        <f t="shared" si="1407"/>
        <v>4042.37</v>
      </c>
      <c r="WP680" s="93">
        <f t="shared" si="1408"/>
        <v>4120.28</v>
      </c>
      <c r="WQ680" s="107"/>
      <c r="WR680" s="107"/>
      <c r="WS680" s="107"/>
      <c r="WT680" s="93">
        <f t="shared" si="1201"/>
        <v>54415.92</v>
      </c>
      <c r="WU680" s="93">
        <f t="shared" si="1201"/>
        <v>52550.81</v>
      </c>
      <c r="WV680" s="93">
        <f t="shared" si="1201"/>
        <v>53563.64</v>
      </c>
      <c r="WW680" s="447">
        <v>17</v>
      </c>
      <c r="WX680" s="447">
        <v>17</v>
      </c>
      <c r="WY680" s="447">
        <v>17</v>
      </c>
      <c r="WZ680" s="107"/>
      <c r="XA680" s="107"/>
      <c r="XB680" s="107"/>
      <c r="XC680" s="93">
        <f t="shared" si="1409"/>
        <v>172987.92</v>
      </c>
      <c r="XD680" s="93">
        <f t="shared" si="1410"/>
        <v>172987.92</v>
      </c>
      <c r="XE680" s="93">
        <f t="shared" si="1411"/>
        <v>172987.92</v>
      </c>
      <c r="XF680" s="107"/>
      <c r="XG680" s="107"/>
      <c r="XH680" s="107"/>
      <c r="XI680" s="93">
        <f t="shared" si="1412"/>
        <v>4267.91</v>
      </c>
      <c r="XJ680" s="93">
        <f t="shared" si="1413"/>
        <v>4160.74</v>
      </c>
      <c r="XK680" s="93">
        <f t="shared" si="1414"/>
        <v>4224.32</v>
      </c>
      <c r="XL680" s="107"/>
      <c r="XM680" s="107"/>
      <c r="XN680" s="107"/>
      <c r="XO680" s="93">
        <f t="shared" si="1202"/>
        <v>72554.47</v>
      </c>
      <c r="XP680" s="93">
        <f t="shared" si="1202"/>
        <v>70732.58</v>
      </c>
      <c r="XQ680" s="93">
        <f t="shared" si="1202"/>
        <v>71813.440000000002</v>
      </c>
      <c r="XR680" s="447">
        <v>26</v>
      </c>
      <c r="XS680" s="447">
        <v>26</v>
      </c>
      <c r="XT680" s="447">
        <v>26</v>
      </c>
      <c r="XU680" s="107"/>
      <c r="XV680" s="107"/>
      <c r="XW680" s="107"/>
      <c r="XX680" s="93">
        <f t="shared" si="1415"/>
        <v>264569.76</v>
      </c>
      <c r="XY680" s="93">
        <f t="shared" si="1416"/>
        <v>264569.76</v>
      </c>
      <c r="XZ680" s="93">
        <f t="shared" si="1417"/>
        <v>264569.76</v>
      </c>
      <c r="YA680" s="107"/>
      <c r="YB680" s="107"/>
      <c r="YC680" s="107"/>
      <c r="YD680" s="93">
        <f t="shared" si="1418"/>
        <v>4061.79</v>
      </c>
      <c r="YE680" s="93">
        <f t="shared" si="1419"/>
        <v>3961.68</v>
      </c>
      <c r="YF680" s="93">
        <f t="shared" si="1420"/>
        <v>4014.27</v>
      </c>
      <c r="YG680" s="107"/>
      <c r="YH680" s="107"/>
      <c r="YI680" s="107"/>
      <c r="YJ680" s="93">
        <f t="shared" si="1203"/>
        <v>105606.54</v>
      </c>
      <c r="YK680" s="93">
        <f t="shared" si="1203"/>
        <v>103003.68</v>
      </c>
      <c r="YL680" s="93">
        <f t="shared" si="1203"/>
        <v>104371.02</v>
      </c>
      <c r="YM680" s="447">
        <v>7</v>
      </c>
      <c r="YN680" s="447">
        <v>7</v>
      </c>
      <c r="YO680" s="447">
        <v>7</v>
      </c>
      <c r="YP680" s="107"/>
      <c r="YQ680" s="107"/>
      <c r="YR680" s="107"/>
      <c r="YS680" s="93">
        <f t="shared" si="1421"/>
        <v>71230.320000000007</v>
      </c>
      <c r="YT680" s="93">
        <f t="shared" si="1422"/>
        <v>71230.320000000007</v>
      </c>
      <c r="YU680" s="93">
        <f t="shared" si="1423"/>
        <v>71230.320000000007</v>
      </c>
      <c r="YV680" s="107"/>
      <c r="YW680" s="107"/>
      <c r="YX680" s="107"/>
      <c r="YY680" s="93">
        <f t="shared" si="1424"/>
        <v>4420.7</v>
      </c>
      <c r="YZ680" s="93">
        <f t="shared" si="1425"/>
        <v>4261.59</v>
      </c>
      <c r="ZA680" s="93">
        <f t="shared" si="1426"/>
        <v>4322.3900000000003</v>
      </c>
      <c r="ZB680" s="107"/>
      <c r="ZC680" s="107"/>
      <c r="ZD680" s="107"/>
      <c r="ZE680" s="93">
        <f t="shared" si="1204"/>
        <v>30944.9</v>
      </c>
      <c r="ZF680" s="93">
        <f t="shared" si="1204"/>
        <v>29831.13</v>
      </c>
      <c r="ZG680" s="93">
        <f t="shared" si="1204"/>
        <v>30256.73</v>
      </c>
      <c r="ZH680" s="447">
        <v>7</v>
      </c>
      <c r="ZI680" s="447">
        <v>7</v>
      </c>
      <c r="ZJ680" s="447">
        <v>7</v>
      </c>
      <c r="ZK680" s="107"/>
      <c r="ZL680" s="107"/>
      <c r="ZM680" s="107"/>
      <c r="ZN680" s="93">
        <f t="shared" si="1427"/>
        <v>71230.320000000007</v>
      </c>
      <c r="ZO680" s="93">
        <f t="shared" si="1428"/>
        <v>71230.320000000007</v>
      </c>
      <c r="ZP680" s="93">
        <f t="shared" si="1429"/>
        <v>71230.320000000007</v>
      </c>
      <c r="ZQ680" s="107"/>
      <c r="ZR680" s="107"/>
      <c r="ZS680" s="107"/>
      <c r="ZT680" s="93">
        <f t="shared" si="1430"/>
        <v>5457.75</v>
      </c>
      <c r="ZU680" s="93">
        <f t="shared" si="1431"/>
        <v>5418.57</v>
      </c>
      <c r="ZV680" s="93">
        <f t="shared" si="1432"/>
        <v>5475.82</v>
      </c>
      <c r="ZW680" s="107"/>
      <c r="ZX680" s="107"/>
      <c r="ZY680" s="107"/>
      <c r="ZZ680" s="93">
        <f t="shared" si="1205"/>
        <v>38204.25</v>
      </c>
      <c r="AAA680" s="93">
        <f t="shared" si="1205"/>
        <v>37929.99</v>
      </c>
      <c r="AAB680" s="93">
        <f t="shared" si="1205"/>
        <v>38330.74</v>
      </c>
      <c r="AAC680" s="447">
        <v>2</v>
      </c>
      <c r="AAD680" s="447">
        <v>2</v>
      </c>
      <c r="AAE680" s="447">
        <v>2</v>
      </c>
      <c r="AAF680" s="107"/>
      <c r="AAG680" s="107"/>
      <c r="AAH680" s="107"/>
      <c r="AAI680" s="93">
        <f t="shared" si="1433"/>
        <v>20351.52</v>
      </c>
      <c r="AAJ680" s="93">
        <f t="shared" si="1434"/>
        <v>20351.52</v>
      </c>
      <c r="AAK680" s="93">
        <f t="shared" si="1435"/>
        <v>20351.52</v>
      </c>
      <c r="AAL680" s="107"/>
      <c r="AAM680" s="107"/>
      <c r="AAN680" s="107"/>
      <c r="AAO680" s="93">
        <f t="shared" si="1436"/>
        <v>5139.3599999999997</v>
      </c>
      <c r="AAP680" s="93">
        <f t="shared" si="1437"/>
        <v>4961.22</v>
      </c>
      <c r="AAQ680" s="93">
        <f t="shared" si="1438"/>
        <v>5036.9399999999996</v>
      </c>
      <c r="AAR680" s="107"/>
      <c r="AAS680" s="107"/>
      <c r="AAT680" s="107"/>
      <c r="AAU680" s="93">
        <f t="shared" si="1206"/>
        <v>10278.719999999999</v>
      </c>
      <c r="AAV680" s="93">
        <f t="shared" si="1206"/>
        <v>9922.44</v>
      </c>
      <c r="AAW680" s="93">
        <f t="shared" si="1206"/>
        <v>10073.879999999999</v>
      </c>
      <c r="AAX680" s="447">
        <v>5</v>
      </c>
      <c r="AAY680" s="447">
        <v>5</v>
      </c>
      <c r="AAZ680" s="447">
        <v>5</v>
      </c>
      <c r="ABA680" s="107"/>
      <c r="ABB680" s="107"/>
      <c r="ABC680" s="107"/>
      <c r="ABD680" s="93">
        <f t="shared" si="1439"/>
        <v>50878.8</v>
      </c>
      <c r="ABE680" s="93">
        <f t="shared" si="1440"/>
        <v>50878.8</v>
      </c>
      <c r="ABF680" s="93">
        <f t="shared" si="1441"/>
        <v>50878.8</v>
      </c>
      <c r="ABG680" s="107"/>
      <c r="ABH680" s="107"/>
      <c r="ABI680" s="107"/>
      <c r="ABJ680" s="93">
        <f t="shared" si="1442"/>
        <v>3485.93</v>
      </c>
      <c r="ABK680" s="93">
        <f t="shared" si="1443"/>
        <v>3376.68</v>
      </c>
      <c r="ABL680" s="93">
        <f t="shared" si="1444"/>
        <v>3420.55</v>
      </c>
      <c r="ABM680" s="107"/>
      <c r="ABN680" s="107"/>
      <c r="ABO680" s="107"/>
      <c r="ABP680" s="93">
        <f t="shared" si="1207"/>
        <v>17429.650000000001</v>
      </c>
      <c r="ABQ680" s="93">
        <f t="shared" si="1207"/>
        <v>16883.400000000001</v>
      </c>
      <c r="ABR680" s="93">
        <f t="shared" si="1207"/>
        <v>17102.75</v>
      </c>
      <c r="ABS680" s="447">
        <v>5</v>
      </c>
      <c r="ABT680" s="447">
        <v>5</v>
      </c>
      <c r="ABU680" s="447">
        <v>5</v>
      </c>
      <c r="ABV680" s="107"/>
      <c r="ABW680" s="107"/>
      <c r="ABX680" s="107"/>
      <c r="ABY680" s="93">
        <f t="shared" si="1445"/>
        <v>50878.8</v>
      </c>
      <c r="ABZ680" s="93">
        <f t="shared" si="1446"/>
        <v>50878.8</v>
      </c>
      <c r="ACA680" s="93">
        <f t="shared" si="1447"/>
        <v>50878.8</v>
      </c>
      <c r="ACB680" s="107"/>
      <c r="ACC680" s="107"/>
      <c r="ACD680" s="107"/>
      <c r="ACE680" s="93">
        <f t="shared" si="1448"/>
        <v>3903.36</v>
      </c>
      <c r="ACF680" s="93">
        <f t="shared" si="1449"/>
        <v>3824.67</v>
      </c>
      <c r="ACG680" s="93">
        <f t="shared" si="1450"/>
        <v>3872.26</v>
      </c>
      <c r="ACH680" s="107"/>
      <c r="ACI680" s="107"/>
      <c r="ACJ680" s="107"/>
      <c r="ACK680" s="93">
        <f t="shared" si="1208"/>
        <v>19516.8</v>
      </c>
      <c r="ACL680" s="93">
        <f t="shared" si="1208"/>
        <v>19123.349999999999</v>
      </c>
      <c r="ACM680" s="93">
        <f t="shared" si="1208"/>
        <v>19361.3</v>
      </c>
      <c r="ACN680" s="447">
        <v>4</v>
      </c>
      <c r="ACO680" s="447">
        <v>4</v>
      </c>
      <c r="ACP680" s="447">
        <v>4</v>
      </c>
      <c r="ACQ680" s="107"/>
      <c r="ACR680" s="107"/>
      <c r="ACS680" s="107"/>
      <c r="ACT680" s="93">
        <f t="shared" si="1451"/>
        <v>40703.040000000001</v>
      </c>
      <c r="ACU680" s="93">
        <f t="shared" si="1452"/>
        <v>40703.040000000001</v>
      </c>
      <c r="ACV680" s="93">
        <f t="shared" si="1453"/>
        <v>40703.040000000001</v>
      </c>
      <c r="ACW680" s="107"/>
      <c r="ACX680" s="107"/>
      <c r="ACY680" s="107"/>
      <c r="ACZ680" s="93">
        <f t="shared" si="1454"/>
        <v>4500.71</v>
      </c>
      <c r="ADA680" s="93">
        <f t="shared" si="1455"/>
        <v>4383.68</v>
      </c>
      <c r="ADB680" s="93">
        <f t="shared" si="1456"/>
        <v>4454.5600000000004</v>
      </c>
      <c r="ADC680" s="107"/>
      <c r="ADD680" s="107"/>
      <c r="ADE680" s="107"/>
      <c r="ADF680" s="93">
        <f t="shared" si="1209"/>
        <v>18002.84</v>
      </c>
      <c r="ADG680" s="93">
        <f t="shared" si="1209"/>
        <v>17534.72</v>
      </c>
      <c r="ADH680" s="93">
        <f t="shared" si="1209"/>
        <v>17818.240000000002</v>
      </c>
      <c r="ADI680" s="425">
        <v>36</v>
      </c>
      <c r="ADJ680" s="425">
        <v>36</v>
      </c>
      <c r="ADK680" s="425">
        <v>36</v>
      </c>
      <c r="ADL680" s="107"/>
      <c r="ADM680" s="107"/>
      <c r="ADN680" s="107"/>
      <c r="ADO680" s="93">
        <f t="shared" si="1457"/>
        <v>366327.36</v>
      </c>
      <c r="ADP680" s="93">
        <f t="shared" si="1458"/>
        <v>366327.36</v>
      </c>
      <c r="ADQ680" s="93">
        <f t="shared" si="1459"/>
        <v>366327.36</v>
      </c>
      <c r="ADR680" s="107"/>
      <c r="ADS680" s="107"/>
      <c r="ADT680" s="107"/>
      <c r="ADU680" s="93">
        <f t="shared" si="1460"/>
        <v>4117.45</v>
      </c>
      <c r="ADV680" s="93">
        <f t="shared" si="1461"/>
        <v>4083.69</v>
      </c>
      <c r="ADW680" s="93">
        <f t="shared" si="1462"/>
        <v>4141.83</v>
      </c>
      <c r="ADX680" s="107"/>
      <c r="ADY680" s="107"/>
      <c r="ADZ680" s="107"/>
      <c r="AEA680" s="93">
        <f t="shared" si="1210"/>
        <v>148228.20000000001</v>
      </c>
      <c r="AEB680" s="93">
        <f t="shared" si="1210"/>
        <v>147012.84</v>
      </c>
      <c r="AEC680" s="93">
        <f t="shared" si="1210"/>
        <v>149105.88</v>
      </c>
      <c r="AED680" s="447">
        <v>14</v>
      </c>
      <c r="AEE680" s="447">
        <v>14</v>
      </c>
      <c r="AEF680" s="447">
        <v>14</v>
      </c>
      <c r="AEG680" s="107"/>
      <c r="AEH680" s="107"/>
      <c r="AEI680" s="107"/>
      <c r="AEJ680" s="93">
        <f t="shared" si="1463"/>
        <v>142460.64000000001</v>
      </c>
      <c r="AEK680" s="93">
        <f t="shared" si="1464"/>
        <v>142460.64000000001</v>
      </c>
      <c r="AEL680" s="93">
        <f t="shared" si="1465"/>
        <v>142460.64000000001</v>
      </c>
      <c r="AEM680" s="107"/>
      <c r="AEN680" s="107"/>
      <c r="AEO680" s="107"/>
      <c r="AEP680" s="93">
        <f t="shared" si="1466"/>
        <v>4209.25</v>
      </c>
      <c r="AEQ680" s="93">
        <f t="shared" si="1467"/>
        <v>4025.66</v>
      </c>
      <c r="AER680" s="93">
        <f t="shared" si="1468"/>
        <v>4078.63</v>
      </c>
      <c r="AES680" s="107"/>
      <c r="AET680" s="107"/>
      <c r="AEU680" s="107"/>
      <c r="AEV680" s="93">
        <f t="shared" si="1211"/>
        <v>58929.5</v>
      </c>
      <c r="AEW680" s="93">
        <f t="shared" si="1211"/>
        <v>56359.24</v>
      </c>
      <c r="AEX680" s="93">
        <f t="shared" si="1211"/>
        <v>57100.82</v>
      </c>
      <c r="AEY680" s="447"/>
      <c r="AEZ680" s="447"/>
      <c r="AFA680" s="447"/>
      <c r="AFB680" s="107"/>
      <c r="AFC680" s="107"/>
      <c r="AFD680" s="107"/>
      <c r="AFE680" s="93">
        <f t="shared" si="1469"/>
        <v>0</v>
      </c>
      <c r="AFF680" s="93">
        <f t="shared" si="1470"/>
        <v>0</v>
      </c>
      <c r="AFG680" s="93">
        <f t="shared" si="1471"/>
        <v>0</v>
      </c>
      <c r="AFH680" s="107"/>
      <c r="AFI680" s="107"/>
      <c r="AFJ680" s="107"/>
      <c r="AFK680" s="93">
        <f t="shared" si="1472"/>
        <v>4884.33</v>
      </c>
      <c r="AFL680" s="93">
        <f t="shared" si="1473"/>
        <v>4686.54</v>
      </c>
      <c r="AFM680" s="93">
        <f t="shared" si="1474"/>
        <v>4757.59</v>
      </c>
      <c r="AFN680" s="107"/>
      <c r="AFO680" s="107"/>
      <c r="AFP680" s="107"/>
      <c r="AFQ680" s="93">
        <f t="shared" si="1212"/>
        <v>0</v>
      </c>
      <c r="AFR680" s="93">
        <f t="shared" si="1212"/>
        <v>0</v>
      </c>
      <c r="AFS680" s="93">
        <f t="shared" si="1212"/>
        <v>0</v>
      </c>
      <c r="AFT680" s="447">
        <v>8</v>
      </c>
      <c r="AFU680" s="447">
        <v>8</v>
      </c>
      <c r="AFV680" s="447">
        <v>8</v>
      </c>
      <c r="AFW680" s="107"/>
      <c r="AFX680" s="107"/>
      <c r="AFY680" s="107"/>
      <c r="AFZ680" s="93">
        <f t="shared" si="1475"/>
        <v>81406.080000000002</v>
      </c>
      <c r="AGA680" s="93">
        <f t="shared" si="1476"/>
        <v>81406.080000000002</v>
      </c>
      <c r="AGB680" s="93">
        <f t="shared" si="1477"/>
        <v>81406.080000000002</v>
      </c>
      <c r="AGC680" s="107"/>
      <c r="AGD680" s="107"/>
      <c r="AGE680" s="107"/>
      <c r="AGF680" s="93">
        <f t="shared" si="1478"/>
        <v>4860.2299999999996</v>
      </c>
      <c r="AGG680" s="93">
        <f t="shared" si="1479"/>
        <v>4725.84</v>
      </c>
      <c r="AGH680" s="93">
        <f t="shared" si="1480"/>
        <v>4805.8100000000004</v>
      </c>
      <c r="AGI680" s="107"/>
      <c r="AGJ680" s="107"/>
      <c r="AGK680" s="107"/>
      <c r="AGL680" s="93">
        <f t="shared" si="1213"/>
        <v>38881.839999999997</v>
      </c>
      <c r="AGM680" s="93">
        <f t="shared" si="1213"/>
        <v>37806.720000000001</v>
      </c>
      <c r="AGN680" s="93">
        <f t="shared" si="1213"/>
        <v>38446.480000000003</v>
      </c>
      <c r="AGO680" s="447"/>
      <c r="AGP680" s="447"/>
      <c r="AGQ680" s="447"/>
      <c r="AGR680" s="107"/>
      <c r="AGS680" s="107"/>
      <c r="AGT680" s="107"/>
      <c r="AGU680" s="93">
        <f t="shared" si="1481"/>
        <v>0</v>
      </c>
      <c r="AGV680" s="93">
        <f t="shared" si="1482"/>
        <v>0</v>
      </c>
      <c r="AGW680" s="93">
        <f t="shared" si="1483"/>
        <v>0</v>
      </c>
      <c r="AGX680" s="107"/>
      <c r="AGY680" s="107"/>
      <c r="AGZ680" s="107"/>
      <c r="AHA680" s="93">
        <f t="shared" si="1484"/>
        <v>7790.75</v>
      </c>
      <c r="AHB680" s="93">
        <f t="shared" si="1485"/>
        <v>7518.1</v>
      </c>
      <c r="AHC680" s="93">
        <f t="shared" si="1486"/>
        <v>7637.13</v>
      </c>
      <c r="AHD680" s="107"/>
      <c r="AHE680" s="107"/>
      <c r="AHF680" s="107"/>
      <c r="AHG680" s="93">
        <f t="shared" si="1214"/>
        <v>0</v>
      </c>
      <c r="AHH680" s="93">
        <f t="shared" si="1214"/>
        <v>0</v>
      </c>
      <c r="AHI680" s="93">
        <f t="shared" si="1214"/>
        <v>0</v>
      </c>
      <c r="AHJ680" s="447">
        <v>18</v>
      </c>
      <c r="AHK680" s="447">
        <v>18</v>
      </c>
      <c r="AHL680" s="447">
        <v>18</v>
      </c>
      <c r="AHM680" s="107"/>
      <c r="AHN680" s="107"/>
      <c r="AHO680" s="107"/>
      <c r="AHP680" s="93">
        <f t="shared" si="1487"/>
        <v>183163.68</v>
      </c>
      <c r="AHQ680" s="93">
        <f t="shared" si="1488"/>
        <v>183163.68</v>
      </c>
      <c r="AHR680" s="93">
        <f t="shared" si="1489"/>
        <v>183163.68</v>
      </c>
      <c r="AHS680" s="107"/>
      <c r="AHT680" s="107"/>
      <c r="AHU680" s="107"/>
      <c r="AHV680" s="93">
        <f t="shared" si="1490"/>
        <v>4641.21</v>
      </c>
      <c r="AHW680" s="93">
        <f t="shared" si="1491"/>
        <v>4592.24</v>
      </c>
      <c r="AHX680" s="93">
        <f t="shared" si="1492"/>
        <v>4659.42</v>
      </c>
      <c r="AHY680" s="107"/>
      <c r="AHZ680" s="107"/>
      <c r="AIA680" s="107"/>
      <c r="AIB680" s="93">
        <f t="shared" si="1215"/>
        <v>83541.78</v>
      </c>
      <c r="AIC680" s="93">
        <f t="shared" si="1215"/>
        <v>82660.320000000007</v>
      </c>
      <c r="AID680" s="93">
        <f t="shared" si="1215"/>
        <v>83869.56</v>
      </c>
      <c r="AIE680" s="95">
        <f>4-4</f>
        <v>0</v>
      </c>
      <c r="AIF680" s="95">
        <f>4-4</f>
        <v>0</v>
      </c>
      <c r="AIG680" s="95">
        <f>4-4</f>
        <v>0</v>
      </c>
      <c r="AIH680" s="107"/>
      <c r="AII680" s="107"/>
      <c r="AIJ680" s="107"/>
      <c r="AIK680" s="93">
        <f t="shared" si="1493"/>
        <v>0</v>
      </c>
      <c r="AIL680" s="93">
        <f t="shared" si="1494"/>
        <v>0</v>
      </c>
      <c r="AIM680" s="93">
        <f t="shared" si="1495"/>
        <v>0</v>
      </c>
      <c r="AIN680" s="107"/>
      <c r="AIO680" s="107"/>
      <c r="AIP680" s="107"/>
      <c r="AIQ680" s="93">
        <f t="shared" si="1496"/>
        <v>0</v>
      </c>
      <c r="AIR680" s="93">
        <f t="shared" si="1497"/>
        <v>0</v>
      </c>
      <c r="AIS680" s="93">
        <f t="shared" si="1498"/>
        <v>0</v>
      </c>
      <c r="AIT680" s="107"/>
      <c r="AIU680" s="107"/>
      <c r="AIV680" s="107"/>
      <c r="AIW680" s="93">
        <f t="shared" si="1216"/>
        <v>0</v>
      </c>
      <c r="AIX680" s="93">
        <f t="shared" si="1216"/>
        <v>0</v>
      </c>
      <c r="AIY680" s="93">
        <f t="shared" si="1216"/>
        <v>0</v>
      </c>
      <c r="AIZ680" s="447">
        <v>7</v>
      </c>
      <c r="AJA680" s="447">
        <v>7</v>
      </c>
      <c r="AJB680" s="447">
        <v>7</v>
      </c>
      <c r="AJC680" s="107"/>
      <c r="AJD680" s="107"/>
      <c r="AJE680" s="107"/>
      <c r="AJF680" s="93">
        <f t="shared" si="1499"/>
        <v>71230.320000000007</v>
      </c>
      <c r="AJG680" s="93">
        <f t="shared" si="1500"/>
        <v>71230.320000000007</v>
      </c>
      <c r="AJH680" s="93">
        <f t="shared" si="1501"/>
        <v>71230.320000000007</v>
      </c>
      <c r="AJI680" s="107"/>
      <c r="AJJ680" s="107"/>
      <c r="AJK680" s="107"/>
      <c r="AJL680" s="93">
        <f t="shared" si="1502"/>
        <v>4456.43</v>
      </c>
      <c r="AJM680" s="93">
        <f t="shared" si="1503"/>
        <v>4349.6400000000003</v>
      </c>
      <c r="AJN680" s="93">
        <f t="shared" si="1504"/>
        <v>4423.38</v>
      </c>
      <c r="AJO680" s="107"/>
      <c r="AJP680" s="107"/>
      <c r="AJQ680" s="107"/>
      <c r="AJR680" s="93">
        <f t="shared" si="1217"/>
        <v>31195.01</v>
      </c>
      <c r="AJS680" s="93">
        <f t="shared" si="1217"/>
        <v>30447.48</v>
      </c>
      <c r="AJT680" s="93">
        <f t="shared" si="1217"/>
        <v>30963.66</v>
      </c>
      <c r="AJU680" s="447">
        <v>5</v>
      </c>
      <c r="AJV680" s="447">
        <v>5</v>
      </c>
      <c r="AJW680" s="447">
        <v>5</v>
      </c>
      <c r="AJX680" s="107"/>
      <c r="AJY680" s="107"/>
      <c r="AJZ680" s="107"/>
      <c r="AKA680" s="93">
        <f t="shared" si="1505"/>
        <v>50878.8</v>
      </c>
      <c r="AKB680" s="93">
        <f t="shared" si="1506"/>
        <v>50878.8</v>
      </c>
      <c r="AKC680" s="93">
        <f t="shared" si="1507"/>
        <v>50878.8</v>
      </c>
      <c r="AKD680" s="107"/>
      <c r="AKE680" s="107"/>
      <c r="AKF680" s="107"/>
      <c r="AKG680" s="93">
        <f t="shared" si="1508"/>
        <v>4518.99</v>
      </c>
      <c r="AKH680" s="93">
        <f t="shared" si="1509"/>
        <v>4346.87</v>
      </c>
      <c r="AKI680" s="93">
        <f t="shared" si="1510"/>
        <v>4424.46</v>
      </c>
      <c r="AKJ680" s="107"/>
      <c r="AKK680" s="107"/>
      <c r="AKL680" s="107"/>
      <c r="AKM680" s="93">
        <f t="shared" si="1218"/>
        <v>22594.95</v>
      </c>
      <c r="AKN680" s="93">
        <f t="shared" si="1218"/>
        <v>21734.35</v>
      </c>
      <c r="AKO680" s="93">
        <f t="shared" si="1218"/>
        <v>22122.3</v>
      </c>
      <c r="AKP680" s="447">
        <v>3</v>
      </c>
      <c r="AKQ680" s="447">
        <v>3</v>
      </c>
      <c r="AKR680" s="447">
        <v>3</v>
      </c>
      <c r="AKS680" s="107"/>
      <c r="AKT680" s="107"/>
      <c r="AKU680" s="107"/>
      <c r="AKV680" s="93">
        <f t="shared" si="1511"/>
        <v>30527.279999999999</v>
      </c>
      <c r="AKW680" s="93">
        <f t="shared" si="1512"/>
        <v>30527.279999999999</v>
      </c>
      <c r="AKX680" s="93">
        <f t="shared" si="1513"/>
        <v>30527.279999999999</v>
      </c>
      <c r="AKY680" s="107"/>
      <c r="AKZ680" s="107"/>
      <c r="ALA680" s="107"/>
      <c r="ALB680" s="93">
        <f t="shared" si="1514"/>
        <v>4704.8900000000003</v>
      </c>
      <c r="ALC680" s="93">
        <f t="shared" si="1515"/>
        <v>4594.57</v>
      </c>
      <c r="ALD680" s="93">
        <f t="shared" si="1516"/>
        <v>4666.5600000000004</v>
      </c>
      <c r="ALE680" s="107"/>
      <c r="ALF680" s="107"/>
      <c r="ALG680" s="107"/>
      <c r="ALH680" s="93">
        <f t="shared" si="1219"/>
        <v>14114.67</v>
      </c>
      <c r="ALI680" s="93">
        <f t="shared" si="1219"/>
        <v>13783.71</v>
      </c>
      <c r="ALJ680" s="93">
        <f t="shared" si="1219"/>
        <v>13999.68</v>
      </c>
      <c r="ALK680" s="447">
        <v>8</v>
      </c>
      <c r="ALL680" s="447">
        <v>8</v>
      </c>
      <c r="ALM680" s="447">
        <v>8</v>
      </c>
      <c r="ALN680" s="107"/>
      <c r="ALO680" s="107"/>
      <c r="ALP680" s="107"/>
      <c r="ALQ680" s="93">
        <f t="shared" si="1517"/>
        <v>81406.080000000002</v>
      </c>
      <c r="ALR680" s="93">
        <f t="shared" si="1518"/>
        <v>81406.080000000002</v>
      </c>
      <c r="ALS680" s="93">
        <f t="shared" si="1519"/>
        <v>81406.080000000002</v>
      </c>
      <c r="ALT680" s="107"/>
      <c r="ALU680" s="107"/>
      <c r="ALV680" s="107"/>
      <c r="ALW680" s="93">
        <f t="shared" si="1520"/>
        <v>5826.88</v>
      </c>
      <c r="ALX680" s="93">
        <f t="shared" si="1521"/>
        <v>5741.49</v>
      </c>
      <c r="ALY680" s="93">
        <f t="shared" si="1522"/>
        <v>5817.78</v>
      </c>
      <c r="ALZ680" s="107"/>
      <c r="AMA680" s="107"/>
      <c r="AMB680" s="107"/>
      <c r="AMC680" s="93">
        <f t="shared" si="1220"/>
        <v>46615.040000000001</v>
      </c>
      <c r="AMD680" s="93">
        <f t="shared" si="1220"/>
        <v>45931.92</v>
      </c>
      <c r="AME680" s="93">
        <f t="shared" si="1220"/>
        <v>46542.239999999998</v>
      </c>
      <c r="AMF680" s="447">
        <v>13</v>
      </c>
      <c r="AMG680" s="447">
        <v>13</v>
      </c>
      <c r="AMH680" s="447">
        <v>13</v>
      </c>
      <c r="AMI680" s="107"/>
      <c r="AMJ680" s="107"/>
      <c r="AMK680" s="107"/>
      <c r="AML680" s="93">
        <f t="shared" si="1523"/>
        <v>132284.88</v>
      </c>
      <c r="AMM680" s="93">
        <f t="shared" si="1524"/>
        <v>132284.88</v>
      </c>
      <c r="AMN680" s="93">
        <f t="shared" si="1525"/>
        <v>132284.88</v>
      </c>
      <c r="AMO680" s="107"/>
      <c r="AMP680" s="107"/>
      <c r="AMQ680" s="107"/>
      <c r="AMR680" s="93">
        <f t="shared" si="1526"/>
        <v>4198.53</v>
      </c>
      <c r="AMS680" s="93">
        <f t="shared" si="1527"/>
        <v>4209.1400000000003</v>
      </c>
      <c r="AMT680" s="93">
        <f t="shared" si="1528"/>
        <v>4266.1499999999996</v>
      </c>
      <c r="AMU680" s="107"/>
      <c r="AMV680" s="107"/>
      <c r="AMW680" s="107"/>
      <c r="AMX680" s="93">
        <f t="shared" si="1221"/>
        <v>54580.89</v>
      </c>
      <c r="AMY680" s="93">
        <f t="shared" si="1221"/>
        <v>54718.82</v>
      </c>
      <c r="AMZ680" s="93">
        <f t="shared" si="1221"/>
        <v>55459.95</v>
      </c>
      <c r="ANA680" s="447">
        <v>10</v>
      </c>
      <c r="ANB680" s="447">
        <v>10</v>
      </c>
      <c r="ANC680" s="447">
        <v>10</v>
      </c>
      <c r="AND680" s="107"/>
      <c r="ANE680" s="107"/>
      <c r="ANF680" s="107"/>
      <c r="ANG680" s="93">
        <f t="shared" si="1529"/>
        <v>101757.6</v>
      </c>
      <c r="ANH680" s="93">
        <f t="shared" si="1530"/>
        <v>101757.6</v>
      </c>
      <c r="ANI680" s="93">
        <f t="shared" si="1531"/>
        <v>101757.6</v>
      </c>
      <c r="ANJ680" s="107"/>
      <c r="ANK680" s="107"/>
      <c r="ANL680" s="107"/>
      <c r="ANM680" s="93">
        <f t="shared" si="1532"/>
        <v>6548.49</v>
      </c>
      <c r="ANN680" s="93">
        <f t="shared" si="1533"/>
        <v>6374.36</v>
      </c>
      <c r="ANO680" s="93">
        <f t="shared" si="1534"/>
        <v>6494.25</v>
      </c>
      <c r="ANP680" s="107"/>
      <c r="ANQ680" s="107"/>
      <c r="ANR680" s="107"/>
      <c r="ANS680" s="93">
        <f t="shared" si="1222"/>
        <v>65484.9</v>
      </c>
      <c r="ANT680" s="93">
        <f t="shared" si="1222"/>
        <v>63743.6</v>
      </c>
      <c r="ANU680" s="93">
        <f t="shared" si="1222"/>
        <v>64942.5</v>
      </c>
      <c r="ANV680" s="447">
        <v>10</v>
      </c>
      <c r="ANW680" s="447">
        <v>10</v>
      </c>
      <c r="ANX680" s="447">
        <v>10</v>
      </c>
      <c r="ANY680" s="107"/>
      <c r="ANZ680" s="107"/>
      <c r="AOA680" s="107"/>
      <c r="AOB680" s="93">
        <f t="shared" si="1535"/>
        <v>101757.6</v>
      </c>
      <c r="AOC680" s="93">
        <f t="shared" si="1536"/>
        <v>101757.6</v>
      </c>
      <c r="AOD680" s="93">
        <f t="shared" si="1537"/>
        <v>101757.6</v>
      </c>
      <c r="AOE680" s="107"/>
      <c r="AOF680" s="107"/>
      <c r="AOG680" s="107"/>
      <c r="AOH680" s="93">
        <f t="shared" si="1538"/>
        <v>4384.5200000000004</v>
      </c>
      <c r="AOI680" s="93">
        <f t="shared" si="1539"/>
        <v>4296.96</v>
      </c>
      <c r="AOJ680" s="93">
        <f t="shared" si="1540"/>
        <v>4357.49</v>
      </c>
      <c r="AOK680" s="107"/>
      <c r="AOL680" s="107"/>
      <c r="AOM680" s="107"/>
      <c r="AON680" s="93">
        <f t="shared" si="1223"/>
        <v>43845.2</v>
      </c>
      <c r="AOO680" s="93">
        <f t="shared" si="1223"/>
        <v>42969.599999999999</v>
      </c>
      <c r="AOP680" s="93">
        <f t="shared" si="1223"/>
        <v>43574.9</v>
      </c>
      <c r="AOQ680" s="447">
        <v>9</v>
      </c>
      <c r="AOR680" s="447">
        <v>9</v>
      </c>
      <c r="AOS680" s="447">
        <v>9</v>
      </c>
      <c r="AOT680" s="107"/>
      <c r="AOU680" s="107"/>
      <c r="AOV680" s="107"/>
      <c r="AOW680" s="93">
        <f t="shared" si="1541"/>
        <v>91581.84</v>
      </c>
      <c r="AOX680" s="93">
        <f t="shared" si="1542"/>
        <v>91581.84</v>
      </c>
      <c r="AOY680" s="93">
        <f t="shared" si="1543"/>
        <v>91581.84</v>
      </c>
      <c r="AOZ680" s="107"/>
      <c r="APA680" s="107"/>
      <c r="APB680" s="107"/>
      <c r="APC680" s="93">
        <f t="shared" si="1544"/>
        <v>5837.97</v>
      </c>
      <c r="APD680" s="93">
        <f t="shared" si="1545"/>
        <v>5643.95</v>
      </c>
      <c r="APE680" s="93">
        <f t="shared" si="1546"/>
        <v>5714.69</v>
      </c>
      <c r="APF680" s="107"/>
      <c r="APG680" s="107"/>
      <c r="APH680" s="107"/>
      <c r="API680" s="93">
        <f t="shared" si="1224"/>
        <v>52541.73</v>
      </c>
      <c r="APJ680" s="93">
        <f t="shared" si="1224"/>
        <v>50795.55</v>
      </c>
      <c r="APK680" s="93">
        <f t="shared" si="1224"/>
        <v>51432.21</v>
      </c>
      <c r="APL680" s="447">
        <v>3</v>
      </c>
      <c r="APM680" s="447">
        <v>3</v>
      </c>
      <c r="APN680" s="447">
        <v>3</v>
      </c>
      <c r="APO680" s="107"/>
      <c r="APP680" s="107"/>
      <c r="APQ680" s="107"/>
      <c r="APR680" s="93">
        <f t="shared" si="1547"/>
        <v>30527.279999999999</v>
      </c>
      <c r="APS680" s="93">
        <f t="shared" si="1548"/>
        <v>30527.279999999999</v>
      </c>
      <c r="APT680" s="93">
        <f t="shared" si="1549"/>
        <v>30527.279999999999</v>
      </c>
      <c r="APU680" s="107"/>
      <c r="APV680" s="107"/>
      <c r="APW680" s="107"/>
      <c r="APX680" s="93">
        <f t="shared" si="1550"/>
        <v>5533.91</v>
      </c>
      <c r="APY680" s="93">
        <f t="shared" si="1551"/>
        <v>5241.79</v>
      </c>
      <c r="APZ680" s="93">
        <f t="shared" si="1552"/>
        <v>5318.95</v>
      </c>
      <c r="AQA680" s="107"/>
      <c r="AQB680" s="107"/>
      <c r="AQC680" s="107"/>
      <c r="AQD680" s="93">
        <f t="shared" si="1225"/>
        <v>16601.73</v>
      </c>
      <c r="AQE680" s="93">
        <f t="shared" si="1225"/>
        <v>15725.37</v>
      </c>
      <c r="AQF680" s="93">
        <f t="shared" si="1225"/>
        <v>15956.85</v>
      </c>
      <c r="AQG680" s="447">
        <v>38</v>
      </c>
      <c r="AQH680" s="447">
        <v>38</v>
      </c>
      <c r="AQI680" s="447">
        <v>38</v>
      </c>
      <c r="AQJ680" s="107"/>
      <c r="AQK680" s="107"/>
      <c r="AQL680" s="107"/>
      <c r="AQM680" s="93">
        <f t="shared" si="1553"/>
        <v>386678.88</v>
      </c>
      <c r="AQN680" s="93">
        <f t="shared" si="1554"/>
        <v>386678.88</v>
      </c>
      <c r="AQO680" s="93">
        <f t="shared" si="1555"/>
        <v>386678.88</v>
      </c>
      <c r="AQP680" s="107"/>
      <c r="AQQ680" s="107"/>
      <c r="AQR680" s="107"/>
      <c r="AQS680" s="93">
        <f t="shared" si="1556"/>
        <v>4048.43</v>
      </c>
      <c r="AQT680" s="93">
        <f t="shared" si="1557"/>
        <v>4031.62</v>
      </c>
      <c r="AQU680" s="93">
        <f t="shared" si="1558"/>
        <v>4091.45</v>
      </c>
      <c r="AQV680" s="107"/>
      <c r="AQW680" s="107"/>
      <c r="AQX680" s="107"/>
      <c r="AQY680" s="93">
        <f t="shared" si="1226"/>
        <v>153840.34</v>
      </c>
      <c r="AQZ680" s="93">
        <f t="shared" si="1226"/>
        <v>153201.56</v>
      </c>
      <c r="ARA680" s="93">
        <f t="shared" si="1226"/>
        <v>155475.1</v>
      </c>
      <c r="ARB680" s="447">
        <v>15</v>
      </c>
      <c r="ARC680" s="447">
        <v>15</v>
      </c>
      <c r="ARD680" s="447">
        <v>15</v>
      </c>
      <c r="ARE680" s="107"/>
      <c r="ARF680" s="107"/>
      <c r="ARG680" s="107"/>
      <c r="ARH680" s="93">
        <f t="shared" si="1559"/>
        <v>152636.4</v>
      </c>
      <c r="ARI680" s="93">
        <f t="shared" si="1560"/>
        <v>152636.4</v>
      </c>
      <c r="ARJ680" s="93">
        <f t="shared" si="1561"/>
        <v>152636.4</v>
      </c>
      <c r="ARK680" s="107"/>
      <c r="ARL680" s="107"/>
      <c r="ARM680" s="107"/>
      <c r="ARN680" s="93">
        <f t="shared" si="1562"/>
        <v>3879.66</v>
      </c>
      <c r="ARO680" s="93">
        <f t="shared" si="1563"/>
        <v>3810.07</v>
      </c>
      <c r="ARP680" s="93">
        <f t="shared" si="1564"/>
        <v>3863.81</v>
      </c>
      <c r="ARQ680" s="107"/>
      <c r="ARR680" s="107"/>
      <c r="ARS680" s="107"/>
      <c r="ART680" s="93">
        <f t="shared" si="1227"/>
        <v>58194.9</v>
      </c>
      <c r="ARU680" s="93">
        <f t="shared" si="1227"/>
        <v>57151.05</v>
      </c>
      <c r="ARV680" s="93">
        <f t="shared" si="1227"/>
        <v>57957.15</v>
      </c>
      <c r="ARW680" s="447">
        <v>16</v>
      </c>
      <c r="ARX680" s="447">
        <v>16</v>
      </c>
      <c r="ARY680" s="447">
        <v>16</v>
      </c>
      <c r="ARZ680" s="107"/>
      <c r="ASA680" s="107"/>
      <c r="ASB680" s="107"/>
      <c r="ASC680" s="93">
        <f t="shared" si="1565"/>
        <v>162812.16</v>
      </c>
      <c r="ASD680" s="93">
        <f t="shared" si="1566"/>
        <v>162812.16</v>
      </c>
      <c r="ASE680" s="93">
        <f t="shared" si="1567"/>
        <v>162812.16</v>
      </c>
      <c r="ASF680" s="107"/>
      <c r="ASG680" s="107"/>
      <c r="ASH680" s="107"/>
      <c r="ASI680" s="93">
        <f t="shared" si="1568"/>
        <v>4595.2299999999996</v>
      </c>
      <c r="ASJ680" s="93">
        <f t="shared" si="1569"/>
        <v>4577.1499999999996</v>
      </c>
      <c r="ASK680" s="93">
        <f t="shared" si="1570"/>
        <v>4641.01</v>
      </c>
      <c r="ASL680" s="107"/>
      <c r="ASM680" s="107"/>
      <c r="ASN680" s="107"/>
      <c r="ASO680" s="93">
        <f t="shared" si="1228"/>
        <v>73523.679999999993</v>
      </c>
      <c r="ASP680" s="93">
        <f t="shared" si="1228"/>
        <v>73234.399999999994</v>
      </c>
      <c r="ASQ680" s="93">
        <f t="shared" si="1228"/>
        <v>74256.160000000003</v>
      </c>
      <c r="ASR680" s="447">
        <v>19</v>
      </c>
      <c r="ASS680" s="447">
        <v>19</v>
      </c>
      <c r="AST680" s="447">
        <v>19</v>
      </c>
      <c r="ASU680" s="107"/>
      <c r="ASV680" s="107"/>
      <c r="ASW680" s="107"/>
      <c r="ASX680" s="93">
        <f t="shared" si="1571"/>
        <v>193339.44</v>
      </c>
      <c r="ASY680" s="93">
        <f t="shared" si="1572"/>
        <v>193339.44</v>
      </c>
      <c r="ASZ680" s="93">
        <f t="shared" si="1573"/>
        <v>193339.44</v>
      </c>
      <c r="ATA680" s="107"/>
      <c r="ATB680" s="107"/>
      <c r="ATC680" s="107"/>
      <c r="ATD680" s="93">
        <f t="shared" si="1574"/>
        <v>4076.7</v>
      </c>
      <c r="ATE680" s="93">
        <f t="shared" si="1575"/>
        <v>3985.2</v>
      </c>
      <c r="ATF680" s="93">
        <f t="shared" si="1576"/>
        <v>4040.6</v>
      </c>
      <c r="ATG680" s="107"/>
      <c r="ATH680" s="107"/>
      <c r="ATI680" s="107"/>
      <c r="ATJ680" s="93">
        <f t="shared" si="1229"/>
        <v>77457.3</v>
      </c>
      <c r="ATK680" s="93">
        <f t="shared" si="1229"/>
        <v>75718.8</v>
      </c>
      <c r="ATL680" s="93">
        <f t="shared" si="1229"/>
        <v>76771.399999999994</v>
      </c>
      <c r="ATM680" s="447">
        <v>8</v>
      </c>
      <c r="ATN680" s="447">
        <v>8</v>
      </c>
      <c r="ATO680" s="447">
        <v>8</v>
      </c>
      <c r="ATP680" s="107"/>
      <c r="ATQ680" s="107"/>
      <c r="ATR680" s="107"/>
      <c r="ATS680" s="93">
        <f t="shared" si="1577"/>
        <v>81406.080000000002</v>
      </c>
      <c r="ATT680" s="93">
        <f t="shared" si="1578"/>
        <v>81406.080000000002</v>
      </c>
      <c r="ATU680" s="93">
        <f t="shared" si="1579"/>
        <v>81406.080000000002</v>
      </c>
      <c r="ATV680" s="107"/>
      <c r="ATW680" s="107"/>
      <c r="ATX680" s="107"/>
      <c r="ATY680" s="93">
        <f t="shared" si="1580"/>
        <v>4456.5</v>
      </c>
      <c r="ATZ680" s="93">
        <f t="shared" si="1581"/>
        <v>4465.16</v>
      </c>
      <c r="AUA680" s="93">
        <f t="shared" si="1582"/>
        <v>4534.42</v>
      </c>
      <c r="AUB680" s="107"/>
      <c r="AUC680" s="107"/>
      <c r="AUD680" s="107"/>
      <c r="AUE680" s="93">
        <f t="shared" si="1230"/>
        <v>35652</v>
      </c>
      <c r="AUF680" s="93">
        <f t="shared" si="1230"/>
        <v>35721.279999999999</v>
      </c>
      <c r="AUG680" s="93">
        <f t="shared" si="1230"/>
        <v>36275.360000000001</v>
      </c>
      <c r="AUH680" s="447">
        <v>15</v>
      </c>
      <c r="AUI680" s="447">
        <v>15</v>
      </c>
      <c r="AUJ680" s="447">
        <v>15</v>
      </c>
      <c r="AUK680" s="107"/>
      <c r="AUL680" s="107"/>
      <c r="AUM680" s="107"/>
      <c r="AUN680" s="93">
        <f t="shared" si="1583"/>
        <v>152636.4</v>
      </c>
      <c r="AUO680" s="93">
        <f t="shared" si="1584"/>
        <v>152636.4</v>
      </c>
      <c r="AUP680" s="93">
        <f t="shared" si="1585"/>
        <v>152636.4</v>
      </c>
      <c r="AUQ680" s="107"/>
      <c r="AUR680" s="107"/>
      <c r="AUS680" s="107"/>
      <c r="AUT680" s="93">
        <f t="shared" si="1586"/>
        <v>4819.5600000000004</v>
      </c>
      <c r="AUU680" s="93">
        <f t="shared" si="1587"/>
        <v>4795.7299999999996</v>
      </c>
      <c r="AUV680" s="93">
        <f t="shared" si="1588"/>
        <v>4861.3500000000004</v>
      </c>
      <c r="AUW680" s="107"/>
      <c r="AUX680" s="107"/>
      <c r="AUY680" s="107"/>
      <c r="AUZ680" s="93">
        <f t="shared" si="1231"/>
        <v>72293.399999999994</v>
      </c>
      <c r="AVA680" s="93">
        <f t="shared" si="1231"/>
        <v>71935.95</v>
      </c>
      <c r="AVB680" s="93">
        <f t="shared" si="1231"/>
        <v>72920.25</v>
      </c>
      <c r="AVC680" s="127">
        <f t="shared" si="1232"/>
        <v>557</v>
      </c>
      <c r="AVD680" s="127">
        <f t="shared" si="1232"/>
        <v>557</v>
      </c>
      <c r="AVE680" s="127">
        <f t="shared" si="1232"/>
        <v>557</v>
      </c>
      <c r="AVF680" s="93">
        <f t="shared" si="1232"/>
        <v>0</v>
      </c>
      <c r="AVG680" s="93">
        <f t="shared" si="1232"/>
        <v>0</v>
      </c>
      <c r="AVH680" s="93">
        <f t="shared" si="1232"/>
        <v>0</v>
      </c>
      <c r="AVI680" s="93">
        <f t="shared" si="1232"/>
        <v>5667898.3200000003</v>
      </c>
      <c r="AVJ680" s="93">
        <f t="shared" si="1232"/>
        <v>5667898.3200000003</v>
      </c>
      <c r="AVK680" s="93">
        <f t="shared" si="1232"/>
        <v>5667898.3200000003</v>
      </c>
      <c r="AVL680" s="107"/>
      <c r="AVM680" s="107"/>
      <c r="AVN680" s="107"/>
      <c r="AVO680" s="93"/>
      <c r="AVP680" s="93"/>
      <c r="AVQ680" s="93"/>
      <c r="AVR680" s="93">
        <f t="shared" si="1233"/>
        <v>0</v>
      </c>
      <c r="AVS680" s="93">
        <f t="shared" si="1233"/>
        <v>0</v>
      </c>
      <c r="AVT680" s="93">
        <f t="shared" si="1233"/>
        <v>0</v>
      </c>
      <c r="AVU680" s="93">
        <f t="shared" si="1233"/>
        <v>2592426.44</v>
      </c>
      <c r="AVV680" s="93">
        <f t="shared" si="1233"/>
        <v>2539433.48</v>
      </c>
      <c r="AVW680" s="93">
        <f t="shared" si="1233"/>
        <v>2576012.25</v>
      </c>
    </row>
    <row r="681" spans="1:1271" ht="36">
      <c r="A681" s="12" t="s">
        <v>1335</v>
      </c>
      <c r="B681" s="12" t="s">
        <v>446</v>
      </c>
      <c r="C681" s="5"/>
      <c r="D681" s="414"/>
      <c r="E681" s="287"/>
      <c r="F681" s="101"/>
      <c r="G681" s="101"/>
      <c r="H681" s="101"/>
      <c r="I681" s="93">
        <f t="shared" si="1234"/>
        <v>5821.37</v>
      </c>
      <c r="J681" s="93">
        <f t="shared" si="1234"/>
        <v>5821.37</v>
      </c>
      <c r="K681" s="93">
        <f t="shared" si="1234"/>
        <v>5821.37</v>
      </c>
      <c r="L681" s="447"/>
      <c r="M681" s="447"/>
      <c r="N681" s="447"/>
      <c r="O681" s="107"/>
      <c r="P681" s="107"/>
      <c r="Q681" s="107"/>
      <c r="R681" s="93">
        <f t="shared" si="1235"/>
        <v>0</v>
      </c>
      <c r="S681" s="93">
        <f t="shared" si="1236"/>
        <v>0</v>
      </c>
      <c r="T681" s="93">
        <f t="shared" si="1237"/>
        <v>0</v>
      </c>
      <c r="U681" s="107"/>
      <c r="V681" s="107"/>
      <c r="W681" s="107"/>
      <c r="X681" s="93">
        <f t="shared" si="1238"/>
        <v>2769.37</v>
      </c>
      <c r="Y681" s="93">
        <f t="shared" si="1239"/>
        <v>2604.0700000000002</v>
      </c>
      <c r="Z681" s="93">
        <f t="shared" si="1240"/>
        <v>2639.07</v>
      </c>
      <c r="AA681" s="107"/>
      <c r="AB681" s="107"/>
      <c r="AC681" s="107"/>
      <c r="AD681" s="93">
        <f t="shared" si="1173"/>
        <v>0</v>
      </c>
      <c r="AE681" s="93">
        <f t="shared" si="1173"/>
        <v>0</v>
      </c>
      <c r="AF681" s="93">
        <f t="shared" si="1173"/>
        <v>0</v>
      </c>
      <c r="AG681" s="447">
        <v>23</v>
      </c>
      <c r="AH681" s="447">
        <v>23</v>
      </c>
      <c r="AI681" s="447">
        <v>23</v>
      </c>
      <c r="AJ681" s="107"/>
      <c r="AK681" s="107"/>
      <c r="AL681" s="107"/>
      <c r="AM681" s="93">
        <f t="shared" si="1241"/>
        <v>133891.51</v>
      </c>
      <c r="AN681" s="93">
        <f t="shared" si="1242"/>
        <v>133891.51</v>
      </c>
      <c r="AO681" s="93">
        <f t="shared" si="1243"/>
        <v>133891.51</v>
      </c>
      <c r="AP681" s="107"/>
      <c r="AQ681" s="107"/>
      <c r="AR681" s="107"/>
      <c r="AS681" s="93">
        <f t="shared" si="1244"/>
        <v>2479.3200000000002</v>
      </c>
      <c r="AT681" s="93">
        <f t="shared" si="1245"/>
        <v>2312.4499999999998</v>
      </c>
      <c r="AU681" s="93">
        <f t="shared" si="1246"/>
        <v>2348.42</v>
      </c>
      <c r="AV681" s="107"/>
      <c r="AW681" s="107"/>
      <c r="AX681" s="107"/>
      <c r="AY681" s="93">
        <f t="shared" si="1174"/>
        <v>57024.36</v>
      </c>
      <c r="AZ681" s="93">
        <f t="shared" si="1174"/>
        <v>53186.35</v>
      </c>
      <c r="BA681" s="93">
        <f t="shared" si="1174"/>
        <v>54013.66</v>
      </c>
      <c r="BB681" s="447">
        <v>6</v>
      </c>
      <c r="BC681" s="447">
        <v>6</v>
      </c>
      <c r="BD681" s="447">
        <v>6</v>
      </c>
      <c r="BE681" s="107"/>
      <c r="BF681" s="107"/>
      <c r="BG681" s="107"/>
      <c r="BH681" s="93">
        <f t="shared" si="1247"/>
        <v>34928.22</v>
      </c>
      <c r="BI681" s="93">
        <f t="shared" si="1248"/>
        <v>34928.22</v>
      </c>
      <c r="BJ681" s="93">
        <f t="shared" si="1249"/>
        <v>34928.22</v>
      </c>
      <c r="BK681" s="107"/>
      <c r="BL681" s="107"/>
      <c r="BM681" s="107"/>
      <c r="BN681" s="93">
        <f t="shared" si="1250"/>
        <v>2418</v>
      </c>
      <c r="BO681" s="93">
        <f t="shared" si="1251"/>
        <v>2311.5</v>
      </c>
      <c r="BP681" s="93">
        <f t="shared" si="1252"/>
        <v>2351.02</v>
      </c>
      <c r="BQ681" s="107"/>
      <c r="BR681" s="107"/>
      <c r="BS681" s="107"/>
      <c r="BT681" s="93">
        <f t="shared" si="1175"/>
        <v>14508</v>
      </c>
      <c r="BU681" s="93">
        <f t="shared" si="1175"/>
        <v>13869</v>
      </c>
      <c r="BV681" s="93">
        <f t="shared" si="1175"/>
        <v>14106.12</v>
      </c>
      <c r="BW681" s="447">
        <v>110</v>
      </c>
      <c r="BX681" s="447">
        <v>110</v>
      </c>
      <c r="BY681" s="447">
        <v>110</v>
      </c>
      <c r="BZ681" s="107"/>
      <c r="CA681" s="107"/>
      <c r="CB681" s="107"/>
      <c r="CC681" s="93">
        <f t="shared" si="1253"/>
        <v>640350.69999999995</v>
      </c>
      <c r="CD681" s="93">
        <f t="shared" si="1254"/>
        <v>640350.69999999995</v>
      </c>
      <c r="CE681" s="93">
        <f t="shared" si="1255"/>
        <v>640350.69999999995</v>
      </c>
      <c r="CF681" s="107"/>
      <c r="CG681" s="107"/>
      <c r="CH681" s="107"/>
      <c r="CI681" s="93">
        <f t="shared" si="1256"/>
        <v>2975.85</v>
      </c>
      <c r="CJ681" s="93">
        <f t="shared" si="1257"/>
        <v>2900.32</v>
      </c>
      <c r="CK681" s="93">
        <f t="shared" si="1258"/>
        <v>2926.42</v>
      </c>
      <c r="CL681" s="107"/>
      <c r="CM681" s="107"/>
      <c r="CN681" s="107"/>
      <c r="CO681" s="93">
        <f t="shared" si="1176"/>
        <v>327343.5</v>
      </c>
      <c r="CP681" s="93">
        <f t="shared" si="1176"/>
        <v>319035.2</v>
      </c>
      <c r="CQ681" s="93">
        <f t="shared" si="1176"/>
        <v>321906.2</v>
      </c>
      <c r="CR681" s="447"/>
      <c r="CS681" s="447"/>
      <c r="CT681" s="447"/>
      <c r="CU681" s="107"/>
      <c r="CV681" s="107"/>
      <c r="CW681" s="107"/>
      <c r="CX681" s="93">
        <f t="shared" si="1259"/>
        <v>0</v>
      </c>
      <c r="CY681" s="93">
        <f t="shared" si="1260"/>
        <v>0</v>
      </c>
      <c r="CZ681" s="93">
        <f t="shared" si="1261"/>
        <v>0</v>
      </c>
      <c r="DA681" s="107"/>
      <c r="DB681" s="107"/>
      <c r="DC681" s="107"/>
      <c r="DD681" s="93">
        <f t="shared" si="1262"/>
        <v>3155.17</v>
      </c>
      <c r="DE681" s="93">
        <f t="shared" si="1263"/>
        <v>3089.72</v>
      </c>
      <c r="DF681" s="93">
        <f t="shared" si="1264"/>
        <v>3137.97</v>
      </c>
      <c r="DG681" s="107"/>
      <c r="DH681" s="107"/>
      <c r="DI681" s="107"/>
      <c r="DJ681" s="93">
        <f t="shared" si="1177"/>
        <v>0</v>
      </c>
      <c r="DK681" s="93">
        <f t="shared" si="1177"/>
        <v>0</v>
      </c>
      <c r="DL681" s="93">
        <f t="shared" si="1177"/>
        <v>0</v>
      </c>
      <c r="DM681" s="447"/>
      <c r="DN681" s="447"/>
      <c r="DO681" s="447"/>
      <c r="DP681" s="107"/>
      <c r="DQ681" s="107"/>
      <c r="DR681" s="107"/>
      <c r="DS681" s="93">
        <f t="shared" si="1265"/>
        <v>0</v>
      </c>
      <c r="DT681" s="93">
        <f t="shared" si="1266"/>
        <v>0</v>
      </c>
      <c r="DU681" s="93">
        <f t="shared" si="1267"/>
        <v>0</v>
      </c>
      <c r="DV681" s="107"/>
      <c r="DW681" s="107"/>
      <c r="DX681" s="107"/>
      <c r="DY681" s="93">
        <f t="shared" si="1268"/>
        <v>3301.94</v>
      </c>
      <c r="DZ681" s="93">
        <f t="shared" si="1269"/>
        <v>3086.01</v>
      </c>
      <c r="EA681" s="93">
        <f t="shared" si="1270"/>
        <v>3143.67</v>
      </c>
      <c r="EB681" s="107"/>
      <c r="EC681" s="107"/>
      <c r="ED681" s="107"/>
      <c r="EE681" s="93">
        <f t="shared" si="1178"/>
        <v>0</v>
      </c>
      <c r="EF681" s="93">
        <f t="shared" si="1178"/>
        <v>0</v>
      </c>
      <c r="EG681" s="93">
        <f t="shared" si="1178"/>
        <v>0</v>
      </c>
      <c r="EH681" s="95"/>
      <c r="EI681" s="95"/>
      <c r="EJ681" s="95"/>
      <c r="EK681" s="107"/>
      <c r="EL681" s="107"/>
      <c r="EM681" s="107"/>
      <c r="EN681" s="93">
        <f t="shared" si="1271"/>
        <v>0</v>
      </c>
      <c r="EO681" s="93">
        <f t="shared" si="1272"/>
        <v>0</v>
      </c>
      <c r="EP681" s="93">
        <f t="shared" si="1273"/>
        <v>0</v>
      </c>
      <c r="EQ681" s="107"/>
      <c r="ER681" s="107"/>
      <c r="ES681" s="107"/>
      <c r="ET681" s="93">
        <f t="shared" si="1274"/>
        <v>0</v>
      </c>
      <c r="EU681" s="93">
        <f t="shared" si="1275"/>
        <v>0</v>
      </c>
      <c r="EV681" s="93">
        <f t="shared" si="1276"/>
        <v>0</v>
      </c>
      <c r="EW681" s="107"/>
      <c r="EX681" s="107"/>
      <c r="EY681" s="107"/>
      <c r="EZ681" s="93">
        <f t="shared" si="1179"/>
        <v>0</v>
      </c>
      <c r="FA681" s="93">
        <f t="shared" si="1179"/>
        <v>0</v>
      </c>
      <c r="FB681" s="93">
        <f t="shared" si="1179"/>
        <v>0</v>
      </c>
      <c r="FC681" s="447">
        <v>35</v>
      </c>
      <c r="FD681" s="447">
        <v>35</v>
      </c>
      <c r="FE681" s="447">
        <v>35</v>
      </c>
      <c r="FF681" s="107"/>
      <c r="FG681" s="107"/>
      <c r="FH681" s="107"/>
      <c r="FI681" s="93">
        <f t="shared" si="1277"/>
        <v>203747.95</v>
      </c>
      <c r="FJ681" s="93">
        <f t="shared" si="1278"/>
        <v>203747.95</v>
      </c>
      <c r="FK681" s="93">
        <f t="shared" si="1279"/>
        <v>203747.95</v>
      </c>
      <c r="FL681" s="107"/>
      <c r="FM681" s="107"/>
      <c r="FN681" s="107"/>
      <c r="FO681" s="93">
        <f t="shared" si="1280"/>
        <v>2689.16</v>
      </c>
      <c r="FP681" s="93">
        <f t="shared" si="1281"/>
        <v>2574.85</v>
      </c>
      <c r="FQ681" s="93">
        <f t="shared" si="1282"/>
        <v>2615.36</v>
      </c>
      <c r="FR681" s="107"/>
      <c r="FS681" s="107"/>
      <c r="FT681" s="107"/>
      <c r="FU681" s="93">
        <f t="shared" si="1180"/>
        <v>94120.6</v>
      </c>
      <c r="FV681" s="93">
        <f t="shared" si="1180"/>
        <v>90119.75</v>
      </c>
      <c r="FW681" s="93">
        <f t="shared" si="1180"/>
        <v>91537.600000000006</v>
      </c>
      <c r="FX681" s="95">
        <f>10-10</f>
        <v>0</v>
      </c>
      <c r="FY681" s="95">
        <f>10-10</f>
        <v>0</v>
      </c>
      <c r="FZ681" s="95">
        <f>10-10</f>
        <v>0</v>
      </c>
      <c r="GA681" s="107"/>
      <c r="GB681" s="107"/>
      <c r="GC681" s="107"/>
      <c r="GD681" s="93">
        <f t="shared" si="1283"/>
        <v>0</v>
      </c>
      <c r="GE681" s="93">
        <f t="shared" si="1284"/>
        <v>0</v>
      </c>
      <c r="GF681" s="93">
        <f t="shared" si="1285"/>
        <v>0</v>
      </c>
      <c r="GG681" s="107"/>
      <c r="GH681" s="107"/>
      <c r="GI681" s="107"/>
      <c r="GJ681" s="93">
        <f t="shared" si="1286"/>
        <v>0</v>
      </c>
      <c r="GK681" s="93">
        <f t="shared" si="1287"/>
        <v>0</v>
      </c>
      <c r="GL681" s="93">
        <f t="shared" si="1288"/>
        <v>0</v>
      </c>
      <c r="GM681" s="107"/>
      <c r="GN681" s="107"/>
      <c r="GO681" s="107"/>
      <c r="GP681" s="93">
        <f t="shared" si="1181"/>
        <v>0</v>
      </c>
      <c r="GQ681" s="93">
        <f t="shared" si="1181"/>
        <v>0</v>
      </c>
      <c r="GR681" s="93">
        <f t="shared" si="1181"/>
        <v>0</v>
      </c>
      <c r="GS681" s="447"/>
      <c r="GT681" s="447"/>
      <c r="GU681" s="447"/>
      <c r="GV681" s="107"/>
      <c r="GW681" s="107"/>
      <c r="GX681" s="107"/>
      <c r="GY681" s="93">
        <f t="shared" si="1289"/>
        <v>0</v>
      </c>
      <c r="GZ681" s="93">
        <f t="shared" si="1290"/>
        <v>0</v>
      </c>
      <c r="HA681" s="93">
        <f t="shared" si="1291"/>
        <v>0</v>
      </c>
      <c r="HB681" s="107"/>
      <c r="HC681" s="107"/>
      <c r="HD681" s="107"/>
      <c r="HE681" s="93">
        <f t="shared" si="1292"/>
        <v>2785.47</v>
      </c>
      <c r="HF681" s="93">
        <f t="shared" si="1293"/>
        <v>2657.69</v>
      </c>
      <c r="HG681" s="93">
        <f t="shared" si="1294"/>
        <v>2703.78</v>
      </c>
      <c r="HH681" s="107"/>
      <c r="HI681" s="107"/>
      <c r="HJ681" s="107"/>
      <c r="HK681" s="93">
        <f t="shared" si="1182"/>
        <v>0</v>
      </c>
      <c r="HL681" s="93">
        <f t="shared" si="1182"/>
        <v>0</v>
      </c>
      <c r="HM681" s="93">
        <f t="shared" si="1182"/>
        <v>0</v>
      </c>
      <c r="HN681" s="447">
        <v>48</v>
      </c>
      <c r="HO681" s="447">
        <v>48</v>
      </c>
      <c r="HP681" s="447">
        <v>48</v>
      </c>
      <c r="HQ681" s="107"/>
      <c r="HR681" s="107"/>
      <c r="HS681" s="107"/>
      <c r="HT681" s="93">
        <f t="shared" si="1295"/>
        <v>279425.76</v>
      </c>
      <c r="HU681" s="93">
        <f t="shared" si="1296"/>
        <v>279425.76</v>
      </c>
      <c r="HV681" s="93">
        <f t="shared" si="1297"/>
        <v>279425.76</v>
      </c>
      <c r="HW681" s="107"/>
      <c r="HX681" s="107"/>
      <c r="HY681" s="107"/>
      <c r="HZ681" s="93">
        <f t="shared" si="1298"/>
        <v>3235.28</v>
      </c>
      <c r="IA681" s="93">
        <f t="shared" si="1299"/>
        <v>3104.26</v>
      </c>
      <c r="IB681" s="93">
        <f t="shared" si="1300"/>
        <v>3145.08</v>
      </c>
      <c r="IC681" s="107"/>
      <c r="ID681" s="107"/>
      <c r="IE681" s="107"/>
      <c r="IF681" s="93">
        <f t="shared" si="1183"/>
        <v>155293.44</v>
      </c>
      <c r="IG681" s="93">
        <f t="shared" si="1183"/>
        <v>149004.48000000001</v>
      </c>
      <c r="IH681" s="93">
        <f t="shared" si="1183"/>
        <v>150963.84</v>
      </c>
      <c r="II681" s="447">
        <v>10</v>
      </c>
      <c r="IJ681" s="447">
        <v>10</v>
      </c>
      <c r="IK681" s="447">
        <v>10</v>
      </c>
      <c r="IL681" s="107"/>
      <c r="IM681" s="107"/>
      <c r="IN681" s="107"/>
      <c r="IO681" s="93">
        <f t="shared" si="1301"/>
        <v>58213.7</v>
      </c>
      <c r="IP681" s="93">
        <f t="shared" si="1302"/>
        <v>58213.7</v>
      </c>
      <c r="IQ681" s="93">
        <f t="shared" si="1303"/>
        <v>58213.7</v>
      </c>
      <c r="IR681" s="107"/>
      <c r="IS681" s="107"/>
      <c r="IT681" s="107"/>
      <c r="IU681" s="93">
        <f t="shared" si="1304"/>
        <v>2942.09</v>
      </c>
      <c r="IV681" s="93">
        <f t="shared" si="1305"/>
        <v>2895.94</v>
      </c>
      <c r="IW681" s="93">
        <f t="shared" si="1306"/>
        <v>2939.74</v>
      </c>
      <c r="IX681" s="107"/>
      <c r="IY681" s="107"/>
      <c r="IZ681" s="107"/>
      <c r="JA681" s="93">
        <f t="shared" si="1184"/>
        <v>29420.9</v>
      </c>
      <c r="JB681" s="93">
        <f t="shared" si="1184"/>
        <v>28959.4</v>
      </c>
      <c r="JC681" s="93">
        <f t="shared" si="1184"/>
        <v>29397.4</v>
      </c>
      <c r="JD681" s="447"/>
      <c r="JE681" s="447"/>
      <c r="JF681" s="447"/>
      <c r="JG681" s="107"/>
      <c r="JH681" s="107"/>
      <c r="JI681" s="107"/>
      <c r="JJ681" s="93">
        <f t="shared" si="1307"/>
        <v>0</v>
      </c>
      <c r="JK681" s="93">
        <f t="shared" si="1308"/>
        <v>0</v>
      </c>
      <c r="JL681" s="93">
        <f t="shared" si="1309"/>
        <v>0</v>
      </c>
      <c r="JM681" s="107"/>
      <c r="JN681" s="107"/>
      <c r="JO681" s="107"/>
      <c r="JP681" s="93">
        <f t="shared" si="1310"/>
        <v>3951.02</v>
      </c>
      <c r="JQ681" s="93">
        <f t="shared" si="1311"/>
        <v>3883.12</v>
      </c>
      <c r="JR681" s="93">
        <f t="shared" si="1312"/>
        <v>3937.75</v>
      </c>
      <c r="JS681" s="107"/>
      <c r="JT681" s="107"/>
      <c r="JU681" s="107"/>
      <c r="JV681" s="93">
        <f t="shared" si="1185"/>
        <v>0</v>
      </c>
      <c r="JW681" s="93">
        <f t="shared" si="1185"/>
        <v>0</v>
      </c>
      <c r="JX681" s="93">
        <f t="shared" si="1185"/>
        <v>0</v>
      </c>
      <c r="JY681" s="447">
        <v>15</v>
      </c>
      <c r="JZ681" s="447">
        <v>15</v>
      </c>
      <c r="KA681" s="447">
        <v>15</v>
      </c>
      <c r="KB681" s="107"/>
      <c r="KC681" s="107"/>
      <c r="KD681" s="107"/>
      <c r="KE681" s="93">
        <f t="shared" si="1313"/>
        <v>87320.55</v>
      </c>
      <c r="KF681" s="93">
        <f t="shared" si="1314"/>
        <v>87320.55</v>
      </c>
      <c r="KG681" s="93">
        <f t="shared" si="1315"/>
        <v>87320.55</v>
      </c>
      <c r="KH681" s="107"/>
      <c r="KI681" s="107"/>
      <c r="KJ681" s="107"/>
      <c r="KK681" s="93">
        <f t="shared" si="1316"/>
        <v>3165.03</v>
      </c>
      <c r="KL681" s="93">
        <f t="shared" si="1317"/>
        <v>3089.92</v>
      </c>
      <c r="KM681" s="93">
        <f t="shared" si="1318"/>
        <v>3134.95</v>
      </c>
      <c r="KN681" s="107"/>
      <c r="KO681" s="107"/>
      <c r="KP681" s="107"/>
      <c r="KQ681" s="93">
        <f t="shared" si="1186"/>
        <v>47475.45</v>
      </c>
      <c r="KR681" s="93">
        <f t="shared" si="1186"/>
        <v>46348.800000000003</v>
      </c>
      <c r="KS681" s="93">
        <f t="shared" si="1186"/>
        <v>47024.25</v>
      </c>
      <c r="KT681" s="447">
        <v>33</v>
      </c>
      <c r="KU681" s="447">
        <v>33</v>
      </c>
      <c r="KV681" s="447">
        <v>33</v>
      </c>
      <c r="KW681" s="107"/>
      <c r="KX681" s="107"/>
      <c r="KY681" s="107"/>
      <c r="KZ681" s="93">
        <f t="shared" si="1319"/>
        <v>192105.21</v>
      </c>
      <c r="LA681" s="93">
        <f t="shared" si="1320"/>
        <v>192105.21</v>
      </c>
      <c r="LB681" s="93">
        <f t="shared" si="1321"/>
        <v>192105.21</v>
      </c>
      <c r="LC681" s="107"/>
      <c r="LD681" s="107"/>
      <c r="LE681" s="107"/>
      <c r="LF681" s="93">
        <f t="shared" si="1322"/>
        <v>3094.46</v>
      </c>
      <c r="LG681" s="93">
        <f t="shared" si="1323"/>
        <v>3009.9</v>
      </c>
      <c r="LH681" s="93">
        <f t="shared" si="1324"/>
        <v>3061.09</v>
      </c>
      <c r="LI681" s="107"/>
      <c r="LJ681" s="107"/>
      <c r="LK681" s="107"/>
      <c r="LL681" s="93">
        <f t="shared" si="1187"/>
        <v>102117.18</v>
      </c>
      <c r="LM681" s="93">
        <f t="shared" si="1187"/>
        <v>99326.7</v>
      </c>
      <c r="LN681" s="93">
        <f t="shared" si="1187"/>
        <v>101015.97</v>
      </c>
      <c r="LO681" s="447">
        <v>16</v>
      </c>
      <c r="LP681" s="447">
        <v>16</v>
      </c>
      <c r="LQ681" s="447">
        <v>16</v>
      </c>
      <c r="LR681" s="107"/>
      <c r="LS681" s="107"/>
      <c r="LT681" s="107"/>
      <c r="LU681" s="93">
        <f t="shared" si="1325"/>
        <v>93141.92</v>
      </c>
      <c r="LV681" s="93">
        <f t="shared" si="1326"/>
        <v>93141.92</v>
      </c>
      <c r="LW681" s="93">
        <f t="shared" si="1327"/>
        <v>93141.92</v>
      </c>
      <c r="LX681" s="107"/>
      <c r="LY681" s="107"/>
      <c r="LZ681" s="107"/>
      <c r="MA681" s="93">
        <f t="shared" si="1328"/>
        <v>3384.68</v>
      </c>
      <c r="MB681" s="93">
        <f t="shared" si="1329"/>
        <v>3216.73</v>
      </c>
      <c r="MC681" s="93">
        <f t="shared" si="1330"/>
        <v>3273.67</v>
      </c>
      <c r="MD681" s="107"/>
      <c r="ME681" s="107"/>
      <c r="MF681" s="107"/>
      <c r="MG681" s="93">
        <f t="shared" si="1188"/>
        <v>54154.879999999997</v>
      </c>
      <c r="MH681" s="93">
        <f t="shared" si="1188"/>
        <v>51467.68</v>
      </c>
      <c r="MI681" s="93">
        <f t="shared" si="1188"/>
        <v>52378.720000000001</v>
      </c>
      <c r="MJ681" s="447">
        <v>25</v>
      </c>
      <c r="MK681" s="447">
        <v>25</v>
      </c>
      <c r="ML681" s="447">
        <v>25</v>
      </c>
      <c r="MM681" s="107"/>
      <c r="MN681" s="107"/>
      <c r="MO681" s="107"/>
      <c r="MP681" s="93">
        <f t="shared" si="1331"/>
        <v>145534.25</v>
      </c>
      <c r="MQ681" s="93">
        <f t="shared" si="1332"/>
        <v>145534.25</v>
      </c>
      <c r="MR681" s="93">
        <f t="shared" si="1333"/>
        <v>145534.25</v>
      </c>
      <c r="MS681" s="107"/>
      <c r="MT681" s="107"/>
      <c r="MU681" s="107"/>
      <c r="MV681" s="93">
        <f t="shared" si="1334"/>
        <v>3499.93</v>
      </c>
      <c r="MW681" s="93">
        <f t="shared" si="1335"/>
        <v>3501.1</v>
      </c>
      <c r="MX681" s="93">
        <f t="shared" si="1336"/>
        <v>3552.95</v>
      </c>
      <c r="MY681" s="107"/>
      <c r="MZ681" s="107"/>
      <c r="NA681" s="107"/>
      <c r="NB681" s="93">
        <f t="shared" si="1189"/>
        <v>87498.25</v>
      </c>
      <c r="NC681" s="93">
        <f t="shared" si="1189"/>
        <v>87527.5</v>
      </c>
      <c r="ND681" s="93">
        <f t="shared" si="1189"/>
        <v>88823.75</v>
      </c>
      <c r="NE681" s="447">
        <v>25</v>
      </c>
      <c r="NF681" s="447">
        <v>25</v>
      </c>
      <c r="NG681" s="447">
        <v>25</v>
      </c>
      <c r="NH681" s="107"/>
      <c r="NI681" s="107"/>
      <c r="NJ681" s="107"/>
      <c r="NK681" s="93">
        <f t="shared" si="1337"/>
        <v>145534.25</v>
      </c>
      <c r="NL681" s="93">
        <f t="shared" si="1338"/>
        <v>145534.25</v>
      </c>
      <c r="NM681" s="93">
        <f t="shared" si="1339"/>
        <v>145534.25</v>
      </c>
      <c r="NN681" s="107"/>
      <c r="NO681" s="107"/>
      <c r="NP681" s="107"/>
      <c r="NQ681" s="93">
        <f t="shared" si="1340"/>
        <v>2291.41</v>
      </c>
      <c r="NR681" s="93">
        <f t="shared" si="1341"/>
        <v>2265.8200000000002</v>
      </c>
      <c r="NS681" s="93">
        <f t="shared" si="1342"/>
        <v>2303.8200000000002</v>
      </c>
      <c r="NT681" s="107"/>
      <c r="NU681" s="107"/>
      <c r="NV681" s="107"/>
      <c r="NW681" s="93">
        <f t="shared" si="1190"/>
        <v>57285.25</v>
      </c>
      <c r="NX681" s="93">
        <f t="shared" si="1190"/>
        <v>56645.5</v>
      </c>
      <c r="NY681" s="93">
        <f t="shared" si="1190"/>
        <v>57595.5</v>
      </c>
      <c r="NZ681" s="447">
        <v>31</v>
      </c>
      <c r="OA681" s="447">
        <v>31</v>
      </c>
      <c r="OB681" s="447">
        <v>31</v>
      </c>
      <c r="OC681" s="107"/>
      <c r="OD681" s="107"/>
      <c r="OE681" s="107"/>
      <c r="OF681" s="93">
        <f t="shared" si="1343"/>
        <v>180462.47</v>
      </c>
      <c r="OG681" s="93">
        <f t="shared" si="1344"/>
        <v>180462.47</v>
      </c>
      <c r="OH681" s="93">
        <f t="shared" si="1345"/>
        <v>180462.47</v>
      </c>
      <c r="OI681" s="107"/>
      <c r="OJ681" s="107"/>
      <c r="OK681" s="107"/>
      <c r="OL681" s="93">
        <f t="shared" si="1346"/>
        <v>3134.74</v>
      </c>
      <c r="OM681" s="93">
        <f t="shared" si="1347"/>
        <v>3065.39</v>
      </c>
      <c r="ON681" s="93">
        <f t="shared" si="1348"/>
        <v>3117.41</v>
      </c>
      <c r="OO681" s="107"/>
      <c r="OP681" s="107"/>
      <c r="OQ681" s="107"/>
      <c r="OR681" s="93">
        <f t="shared" si="1191"/>
        <v>97176.94</v>
      </c>
      <c r="OS681" s="93">
        <f t="shared" si="1191"/>
        <v>95027.09</v>
      </c>
      <c r="OT681" s="93">
        <f t="shared" si="1191"/>
        <v>96639.71</v>
      </c>
      <c r="OU681" s="447"/>
      <c r="OV681" s="447"/>
      <c r="OW681" s="447"/>
      <c r="OX681" s="107"/>
      <c r="OY681" s="107"/>
      <c r="OZ681" s="107"/>
      <c r="PA681" s="93">
        <f t="shared" si="1349"/>
        <v>0</v>
      </c>
      <c r="PB681" s="93">
        <f t="shared" si="1350"/>
        <v>0</v>
      </c>
      <c r="PC681" s="93">
        <f t="shared" si="1351"/>
        <v>0</v>
      </c>
      <c r="PD681" s="107"/>
      <c r="PE681" s="107"/>
      <c r="PF681" s="107"/>
      <c r="PG681" s="93">
        <f t="shared" si="1352"/>
        <v>2908.94</v>
      </c>
      <c r="PH681" s="93">
        <f t="shared" si="1353"/>
        <v>2816.44</v>
      </c>
      <c r="PI681" s="93">
        <f t="shared" si="1354"/>
        <v>2849.76</v>
      </c>
      <c r="PJ681" s="107"/>
      <c r="PK681" s="107"/>
      <c r="PL681" s="107"/>
      <c r="PM681" s="93">
        <f t="shared" si="1192"/>
        <v>0</v>
      </c>
      <c r="PN681" s="93">
        <f t="shared" si="1192"/>
        <v>0</v>
      </c>
      <c r="PO681" s="93">
        <f t="shared" si="1192"/>
        <v>0</v>
      </c>
      <c r="PP681" s="447">
        <v>18</v>
      </c>
      <c r="PQ681" s="447">
        <v>18</v>
      </c>
      <c r="PR681" s="447">
        <v>18</v>
      </c>
      <c r="PS681" s="107"/>
      <c r="PT681" s="107"/>
      <c r="PU681" s="107"/>
      <c r="PV681" s="93">
        <f t="shared" si="1355"/>
        <v>104784.66</v>
      </c>
      <c r="PW681" s="93">
        <f t="shared" si="1356"/>
        <v>104784.66</v>
      </c>
      <c r="PX681" s="93">
        <f t="shared" si="1357"/>
        <v>104784.66</v>
      </c>
      <c r="PY681" s="107"/>
      <c r="PZ681" s="107"/>
      <c r="QA681" s="107"/>
      <c r="QB681" s="93">
        <f t="shared" si="1358"/>
        <v>3685.75</v>
      </c>
      <c r="QC681" s="93">
        <f t="shared" si="1359"/>
        <v>3683.87</v>
      </c>
      <c r="QD681" s="93">
        <f t="shared" si="1360"/>
        <v>3744.2</v>
      </c>
      <c r="QE681" s="107"/>
      <c r="QF681" s="107"/>
      <c r="QG681" s="107"/>
      <c r="QH681" s="93">
        <f t="shared" si="1193"/>
        <v>66343.5</v>
      </c>
      <c r="QI681" s="93">
        <f t="shared" si="1193"/>
        <v>66309.66</v>
      </c>
      <c r="QJ681" s="93">
        <f t="shared" si="1193"/>
        <v>67395.600000000006</v>
      </c>
      <c r="QK681" s="447">
        <v>15</v>
      </c>
      <c r="QL681" s="447">
        <v>15</v>
      </c>
      <c r="QM681" s="447">
        <v>15</v>
      </c>
      <c r="QN681" s="107"/>
      <c r="QO681" s="107"/>
      <c r="QP681" s="107"/>
      <c r="QQ681" s="93">
        <f t="shared" si="1361"/>
        <v>87320.55</v>
      </c>
      <c r="QR681" s="93">
        <f t="shared" si="1362"/>
        <v>87320.55</v>
      </c>
      <c r="QS681" s="93">
        <f t="shared" si="1363"/>
        <v>87320.55</v>
      </c>
      <c r="QT681" s="107"/>
      <c r="QU681" s="107"/>
      <c r="QV681" s="107"/>
      <c r="QW681" s="93">
        <f t="shared" si="1364"/>
        <v>3033.49</v>
      </c>
      <c r="QX681" s="93">
        <f t="shared" si="1365"/>
        <v>2939.24</v>
      </c>
      <c r="QY681" s="93">
        <f t="shared" si="1366"/>
        <v>2981.44</v>
      </c>
      <c r="QZ681" s="107"/>
      <c r="RA681" s="107"/>
      <c r="RB681" s="107"/>
      <c r="RC681" s="93">
        <f t="shared" si="1194"/>
        <v>45502.35</v>
      </c>
      <c r="RD681" s="93">
        <f t="shared" si="1194"/>
        <v>44088.6</v>
      </c>
      <c r="RE681" s="93">
        <f t="shared" si="1194"/>
        <v>44721.599999999999</v>
      </c>
      <c r="RF681" s="447">
        <v>57</v>
      </c>
      <c r="RG681" s="447">
        <v>57</v>
      </c>
      <c r="RH681" s="447">
        <v>57</v>
      </c>
      <c r="RI681" s="107"/>
      <c r="RJ681" s="107"/>
      <c r="RK681" s="107"/>
      <c r="RL681" s="93">
        <f t="shared" si="1367"/>
        <v>331818.09000000003</v>
      </c>
      <c r="RM681" s="93">
        <f t="shared" si="1368"/>
        <v>331818.09000000003</v>
      </c>
      <c r="RN681" s="93">
        <f t="shared" si="1369"/>
        <v>331818.09000000003</v>
      </c>
      <c r="RO681" s="107"/>
      <c r="RP681" s="107"/>
      <c r="RQ681" s="107"/>
      <c r="RR681" s="93">
        <f t="shared" si="1370"/>
        <v>2030.14</v>
      </c>
      <c r="RS681" s="93">
        <f t="shared" si="1371"/>
        <v>1969.49</v>
      </c>
      <c r="RT681" s="93">
        <f t="shared" si="1372"/>
        <v>1998.97</v>
      </c>
      <c r="RU681" s="107"/>
      <c r="RV681" s="107"/>
      <c r="RW681" s="107"/>
      <c r="RX681" s="93">
        <f t="shared" si="1195"/>
        <v>115717.98</v>
      </c>
      <c r="RY681" s="93">
        <f t="shared" si="1195"/>
        <v>112260.93</v>
      </c>
      <c r="RZ681" s="93">
        <f t="shared" si="1195"/>
        <v>113941.29</v>
      </c>
      <c r="SA681" s="447"/>
      <c r="SB681" s="447"/>
      <c r="SC681" s="447"/>
      <c r="SD681" s="107"/>
      <c r="SE681" s="107"/>
      <c r="SF681" s="107"/>
      <c r="SG681" s="93">
        <f t="shared" si="1373"/>
        <v>0</v>
      </c>
      <c r="SH681" s="93">
        <f t="shared" si="1374"/>
        <v>0</v>
      </c>
      <c r="SI681" s="93">
        <f t="shared" si="1375"/>
        <v>0</v>
      </c>
      <c r="SJ681" s="107"/>
      <c r="SK681" s="107"/>
      <c r="SL681" s="107"/>
      <c r="SM681" s="93">
        <f t="shared" si="1376"/>
        <v>3425.89</v>
      </c>
      <c r="SN681" s="93">
        <f t="shared" si="1377"/>
        <v>3369.99</v>
      </c>
      <c r="SO681" s="93">
        <f t="shared" si="1378"/>
        <v>3414.52</v>
      </c>
      <c r="SP681" s="107"/>
      <c r="SQ681" s="107"/>
      <c r="SR681" s="107"/>
      <c r="SS681" s="93">
        <f t="shared" si="1196"/>
        <v>0</v>
      </c>
      <c r="ST681" s="93">
        <f t="shared" si="1196"/>
        <v>0</v>
      </c>
      <c r="SU681" s="93">
        <f t="shared" si="1196"/>
        <v>0</v>
      </c>
      <c r="SV681" s="447">
        <v>24</v>
      </c>
      <c r="SW681" s="447">
        <v>24</v>
      </c>
      <c r="SX681" s="447">
        <v>24</v>
      </c>
      <c r="SY681" s="107"/>
      <c r="SZ681" s="107"/>
      <c r="TA681" s="107"/>
      <c r="TB681" s="93">
        <f t="shared" si="1379"/>
        <v>139712.88</v>
      </c>
      <c r="TC681" s="93">
        <f t="shared" si="1380"/>
        <v>139712.88</v>
      </c>
      <c r="TD681" s="93">
        <f t="shared" si="1381"/>
        <v>139712.88</v>
      </c>
      <c r="TE681" s="107"/>
      <c r="TF681" s="107"/>
      <c r="TG681" s="107"/>
      <c r="TH681" s="93">
        <f t="shared" si="1382"/>
        <v>2926.33</v>
      </c>
      <c r="TI681" s="93">
        <f t="shared" si="1383"/>
        <v>2925.43</v>
      </c>
      <c r="TJ681" s="93">
        <f t="shared" si="1384"/>
        <v>2966.82</v>
      </c>
      <c r="TK681" s="107"/>
      <c r="TL681" s="107"/>
      <c r="TM681" s="107"/>
      <c r="TN681" s="93">
        <f t="shared" si="1197"/>
        <v>70231.92</v>
      </c>
      <c r="TO681" s="93">
        <f t="shared" si="1197"/>
        <v>70210.320000000007</v>
      </c>
      <c r="TP681" s="93">
        <f t="shared" si="1197"/>
        <v>71203.679999999993</v>
      </c>
      <c r="TQ681" s="447">
        <v>58</v>
      </c>
      <c r="TR681" s="447">
        <v>58</v>
      </c>
      <c r="TS681" s="447">
        <v>58</v>
      </c>
      <c r="TT681" s="107"/>
      <c r="TU681" s="107"/>
      <c r="TV681" s="107"/>
      <c r="TW681" s="93">
        <f t="shared" si="1385"/>
        <v>337639.46</v>
      </c>
      <c r="TX681" s="93">
        <f t="shared" si="1386"/>
        <v>337639.46</v>
      </c>
      <c r="TY681" s="93">
        <f t="shared" si="1387"/>
        <v>337639.46</v>
      </c>
      <c r="TZ681" s="107"/>
      <c r="UA681" s="107"/>
      <c r="UB681" s="107"/>
      <c r="UC681" s="93">
        <f t="shared" si="1388"/>
        <v>3373.05</v>
      </c>
      <c r="UD681" s="93">
        <f t="shared" si="1389"/>
        <v>3298.94</v>
      </c>
      <c r="UE681" s="93">
        <f t="shared" si="1390"/>
        <v>3335.52</v>
      </c>
      <c r="UF681" s="107"/>
      <c r="UG681" s="107"/>
      <c r="UH681" s="107"/>
      <c r="UI681" s="93">
        <f t="shared" si="1198"/>
        <v>195636.9</v>
      </c>
      <c r="UJ681" s="93">
        <f t="shared" si="1198"/>
        <v>191338.52</v>
      </c>
      <c r="UK681" s="93">
        <f t="shared" si="1198"/>
        <v>193460.16</v>
      </c>
      <c r="UL681" s="447">
        <v>58</v>
      </c>
      <c r="UM681" s="447">
        <v>58</v>
      </c>
      <c r="UN681" s="447">
        <v>58</v>
      </c>
      <c r="UO681" s="107"/>
      <c r="UP681" s="107"/>
      <c r="UQ681" s="107"/>
      <c r="UR681" s="93">
        <f t="shared" si="1391"/>
        <v>337639.46</v>
      </c>
      <c r="US681" s="93">
        <f t="shared" si="1392"/>
        <v>337639.46</v>
      </c>
      <c r="UT681" s="93">
        <f t="shared" si="1393"/>
        <v>337639.46</v>
      </c>
      <c r="UU681" s="107"/>
      <c r="UV681" s="107"/>
      <c r="UW681" s="107"/>
      <c r="UX681" s="93">
        <f t="shared" si="1394"/>
        <v>2892.22</v>
      </c>
      <c r="UY681" s="93">
        <f t="shared" si="1395"/>
        <v>2891.07</v>
      </c>
      <c r="UZ681" s="93">
        <f t="shared" si="1396"/>
        <v>2928.84</v>
      </c>
      <c r="VA681" s="107"/>
      <c r="VB681" s="107"/>
      <c r="VC681" s="107"/>
      <c r="VD681" s="93">
        <f t="shared" si="1199"/>
        <v>167748.76</v>
      </c>
      <c r="VE681" s="93">
        <f t="shared" si="1199"/>
        <v>167682.06</v>
      </c>
      <c r="VF681" s="93">
        <f t="shared" si="1199"/>
        <v>169872.72</v>
      </c>
      <c r="VG681" s="95">
        <f>22-22</f>
        <v>0</v>
      </c>
      <c r="VH681" s="95">
        <f>22-22</f>
        <v>0</v>
      </c>
      <c r="VI681" s="95">
        <f>22-22</f>
        <v>0</v>
      </c>
      <c r="VJ681" s="107"/>
      <c r="VK681" s="107"/>
      <c r="VL681" s="107"/>
      <c r="VM681" s="93">
        <f t="shared" si="1397"/>
        <v>0</v>
      </c>
      <c r="VN681" s="93">
        <f t="shared" si="1398"/>
        <v>0</v>
      </c>
      <c r="VO681" s="93">
        <f t="shared" si="1399"/>
        <v>0</v>
      </c>
      <c r="VP681" s="107"/>
      <c r="VQ681" s="107"/>
      <c r="VR681" s="107"/>
      <c r="VS681" s="93">
        <f t="shared" si="1400"/>
        <v>0</v>
      </c>
      <c r="VT681" s="93">
        <f t="shared" si="1401"/>
        <v>0</v>
      </c>
      <c r="VU681" s="93">
        <f t="shared" si="1402"/>
        <v>0</v>
      </c>
      <c r="VV681" s="107"/>
      <c r="VW681" s="107"/>
      <c r="VX681" s="107"/>
      <c r="VY681" s="93">
        <f t="shared" si="1200"/>
        <v>0</v>
      </c>
      <c r="VZ681" s="93">
        <f t="shared" si="1200"/>
        <v>0</v>
      </c>
      <c r="WA681" s="93">
        <f t="shared" si="1200"/>
        <v>0</v>
      </c>
      <c r="WB681" s="447">
        <v>17</v>
      </c>
      <c r="WC681" s="447">
        <v>17</v>
      </c>
      <c r="WD681" s="447">
        <v>17</v>
      </c>
      <c r="WE681" s="107"/>
      <c r="WF681" s="107"/>
      <c r="WG681" s="107"/>
      <c r="WH681" s="93">
        <f t="shared" si="1403"/>
        <v>98963.29</v>
      </c>
      <c r="WI681" s="93">
        <f t="shared" si="1404"/>
        <v>98963.29</v>
      </c>
      <c r="WJ681" s="93">
        <f t="shared" si="1405"/>
        <v>98963.29</v>
      </c>
      <c r="WK681" s="107"/>
      <c r="WL681" s="107"/>
      <c r="WM681" s="107"/>
      <c r="WN681" s="93">
        <f t="shared" si="1406"/>
        <v>2394.64</v>
      </c>
      <c r="WO681" s="93">
        <f t="shared" si="1407"/>
        <v>2312.5700000000002</v>
      </c>
      <c r="WP681" s="93">
        <f t="shared" si="1408"/>
        <v>2357.14</v>
      </c>
      <c r="WQ681" s="107"/>
      <c r="WR681" s="107"/>
      <c r="WS681" s="107"/>
      <c r="WT681" s="93">
        <f t="shared" si="1201"/>
        <v>40708.879999999997</v>
      </c>
      <c r="WU681" s="93">
        <f t="shared" si="1201"/>
        <v>39313.69</v>
      </c>
      <c r="WV681" s="93">
        <f t="shared" si="1201"/>
        <v>40071.379999999997</v>
      </c>
      <c r="WW681" s="447">
        <v>36</v>
      </c>
      <c r="WX681" s="447">
        <v>36</v>
      </c>
      <c r="WY681" s="447">
        <v>36</v>
      </c>
      <c r="WZ681" s="107"/>
      <c r="XA681" s="107"/>
      <c r="XB681" s="107"/>
      <c r="XC681" s="93">
        <f t="shared" si="1409"/>
        <v>209569.32</v>
      </c>
      <c r="XD681" s="93">
        <f t="shared" si="1410"/>
        <v>209569.32</v>
      </c>
      <c r="XE681" s="93">
        <f t="shared" si="1411"/>
        <v>209569.32</v>
      </c>
      <c r="XF681" s="107"/>
      <c r="XG681" s="107"/>
      <c r="XH681" s="107"/>
      <c r="XI681" s="93">
        <f t="shared" si="1412"/>
        <v>2441.6</v>
      </c>
      <c r="XJ681" s="93">
        <f t="shared" si="1413"/>
        <v>2380.2800000000002</v>
      </c>
      <c r="XK681" s="93">
        <f t="shared" si="1414"/>
        <v>2416.66</v>
      </c>
      <c r="XL681" s="107"/>
      <c r="XM681" s="107"/>
      <c r="XN681" s="107"/>
      <c r="XO681" s="93">
        <f t="shared" si="1202"/>
        <v>87897.600000000006</v>
      </c>
      <c r="XP681" s="93">
        <f t="shared" si="1202"/>
        <v>85690.08</v>
      </c>
      <c r="XQ681" s="93">
        <f t="shared" si="1202"/>
        <v>86999.76</v>
      </c>
      <c r="XR681" s="447">
        <v>48</v>
      </c>
      <c r="XS681" s="447">
        <v>48</v>
      </c>
      <c r="XT681" s="447">
        <v>48</v>
      </c>
      <c r="XU681" s="107"/>
      <c r="XV681" s="107"/>
      <c r="XW681" s="107"/>
      <c r="XX681" s="93">
        <f t="shared" si="1415"/>
        <v>279425.76</v>
      </c>
      <c r="XY681" s="93">
        <f t="shared" si="1416"/>
        <v>279425.76</v>
      </c>
      <c r="XZ681" s="93">
        <f t="shared" si="1417"/>
        <v>279425.76</v>
      </c>
      <c r="YA681" s="107"/>
      <c r="YB681" s="107"/>
      <c r="YC681" s="107"/>
      <c r="YD681" s="93">
        <f t="shared" si="1418"/>
        <v>2323.6799999999998</v>
      </c>
      <c r="YE681" s="93">
        <f t="shared" si="1419"/>
        <v>2266.41</v>
      </c>
      <c r="YF681" s="93">
        <f t="shared" si="1420"/>
        <v>2296.4899999999998</v>
      </c>
      <c r="YG681" s="107"/>
      <c r="YH681" s="107"/>
      <c r="YI681" s="107"/>
      <c r="YJ681" s="93">
        <f t="shared" si="1203"/>
        <v>111536.64</v>
      </c>
      <c r="YK681" s="93">
        <f t="shared" si="1203"/>
        <v>108787.68</v>
      </c>
      <c r="YL681" s="93">
        <f t="shared" si="1203"/>
        <v>110231.52</v>
      </c>
      <c r="YM681" s="447">
        <v>25</v>
      </c>
      <c r="YN681" s="447">
        <v>25</v>
      </c>
      <c r="YO681" s="447">
        <v>25</v>
      </c>
      <c r="YP681" s="107"/>
      <c r="YQ681" s="107"/>
      <c r="YR681" s="107"/>
      <c r="YS681" s="93">
        <f t="shared" si="1421"/>
        <v>145534.25</v>
      </c>
      <c r="YT681" s="93">
        <f t="shared" si="1422"/>
        <v>145534.25</v>
      </c>
      <c r="YU681" s="93">
        <f t="shared" si="1423"/>
        <v>145534.25</v>
      </c>
      <c r="YV681" s="107"/>
      <c r="YW681" s="107"/>
      <c r="YX681" s="107"/>
      <c r="YY681" s="93">
        <f t="shared" si="1424"/>
        <v>2529.0100000000002</v>
      </c>
      <c r="YZ681" s="93">
        <f t="shared" si="1425"/>
        <v>2437.98</v>
      </c>
      <c r="ZA681" s="93">
        <f t="shared" si="1426"/>
        <v>2472.7600000000002</v>
      </c>
      <c r="ZB681" s="107"/>
      <c r="ZC681" s="107"/>
      <c r="ZD681" s="107"/>
      <c r="ZE681" s="93">
        <f t="shared" si="1204"/>
        <v>63225.25</v>
      </c>
      <c r="ZF681" s="93">
        <f t="shared" si="1204"/>
        <v>60949.5</v>
      </c>
      <c r="ZG681" s="93">
        <f t="shared" si="1204"/>
        <v>61819</v>
      </c>
      <c r="ZH681" s="447">
        <v>25</v>
      </c>
      <c r="ZI681" s="447">
        <v>25</v>
      </c>
      <c r="ZJ681" s="447">
        <v>25</v>
      </c>
      <c r="ZK681" s="107"/>
      <c r="ZL681" s="107"/>
      <c r="ZM681" s="107"/>
      <c r="ZN681" s="93">
        <f t="shared" si="1427"/>
        <v>145534.25</v>
      </c>
      <c r="ZO681" s="93">
        <f t="shared" si="1428"/>
        <v>145534.25</v>
      </c>
      <c r="ZP681" s="93">
        <f t="shared" si="1429"/>
        <v>145534.25</v>
      </c>
      <c r="ZQ681" s="107"/>
      <c r="ZR681" s="107"/>
      <c r="ZS681" s="107"/>
      <c r="ZT681" s="93">
        <f t="shared" si="1430"/>
        <v>3122.28</v>
      </c>
      <c r="ZU681" s="93">
        <f t="shared" si="1431"/>
        <v>3099.87</v>
      </c>
      <c r="ZV681" s="93">
        <f t="shared" si="1432"/>
        <v>3132.62</v>
      </c>
      <c r="ZW681" s="107"/>
      <c r="ZX681" s="107"/>
      <c r="ZY681" s="107"/>
      <c r="ZZ681" s="93">
        <f t="shared" si="1205"/>
        <v>78057</v>
      </c>
      <c r="AAA681" s="93">
        <f t="shared" si="1205"/>
        <v>77496.75</v>
      </c>
      <c r="AAB681" s="93">
        <f t="shared" si="1205"/>
        <v>78315.5</v>
      </c>
      <c r="AAC681" s="447">
        <v>26</v>
      </c>
      <c r="AAD681" s="447">
        <v>26</v>
      </c>
      <c r="AAE681" s="447">
        <v>26</v>
      </c>
      <c r="AAF681" s="107"/>
      <c r="AAG681" s="107"/>
      <c r="AAH681" s="107"/>
      <c r="AAI681" s="93">
        <f t="shared" si="1433"/>
        <v>151355.62</v>
      </c>
      <c r="AAJ681" s="93">
        <f t="shared" si="1434"/>
        <v>151355.62</v>
      </c>
      <c r="AAK681" s="93">
        <f t="shared" si="1435"/>
        <v>151355.62</v>
      </c>
      <c r="AAL681" s="107"/>
      <c r="AAM681" s="107"/>
      <c r="AAN681" s="107"/>
      <c r="AAO681" s="93">
        <f t="shared" si="1436"/>
        <v>2940.14</v>
      </c>
      <c r="AAP681" s="93">
        <f t="shared" si="1437"/>
        <v>2838.22</v>
      </c>
      <c r="AAQ681" s="93">
        <f t="shared" si="1438"/>
        <v>2881.54</v>
      </c>
      <c r="AAR681" s="107"/>
      <c r="AAS681" s="107"/>
      <c r="AAT681" s="107"/>
      <c r="AAU681" s="93">
        <f t="shared" si="1206"/>
        <v>76443.64</v>
      </c>
      <c r="AAV681" s="93">
        <f t="shared" si="1206"/>
        <v>73793.72</v>
      </c>
      <c r="AAW681" s="93">
        <f t="shared" si="1206"/>
        <v>74920.039999999994</v>
      </c>
      <c r="AAX681" s="447">
        <v>23</v>
      </c>
      <c r="AAY681" s="447">
        <v>23</v>
      </c>
      <c r="AAZ681" s="447">
        <v>23</v>
      </c>
      <c r="ABA681" s="107"/>
      <c r="ABB681" s="107"/>
      <c r="ABC681" s="107"/>
      <c r="ABD681" s="93">
        <f t="shared" si="1439"/>
        <v>133891.51</v>
      </c>
      <c r="ABE681" s="93">
        <f t="shared" si="1440"/>
        <v>133891.51</v>
      </c>
      <c r="ABF681" s="93">
        <f t="shared" si="1441"/>
        <v>133891.51</v>
      </c>
      <c r="ABG681" s="107"/>
      <c r="ABH681" s="107"/>
      <c r="ABI681" s="107"/>
      <c r="ABJ681" s="93">
        <f t="shared" si="1442"/>
        <v>1994.24</v>
      </c>
      <c r="ABK681" s="93">
        <f t="shared" si="1443"/>
        <v>1931.74</v>
      </c>
      <c r="ABL681" s="93">
        <f t="shared" si="1444"/>
        <v>1956.84</v>
      </c>
      <c r="ABM681" s="107"/>
      <c r="ABN681" s="107"/>
      <c r="ABO681" s="107"/>
      <c r="ABP681" s="93">
        <f t="shared" si="1207"/>
        <v>45867.519999999997</v>
      </c>
      <c r="ABQ681" s="93">
        <f t="shared" si="1207"/>
        <v>44430.02</v>
      </c>
      <c r="ABR681" s="93">
        <f t="shared" si="1207"/>
        <v>45007.32</v>
      </c>
      <c r="ABS681" s="447">
        <v>14</v>
      </c>
      <c r="ABT681" s="447">
        <v>14</v>
      </c>
      <c r="ABU681" s="447">
        <v>14</v>
      </c>
      <c r="ABV681" s="107"/>
      <c r="ABW681" s="107"/>
      <c r="ABX681" s="107"/>
      <c r="ABY681" s="93">
        <f t="shared" si="1445"/>
        <v>81499.179999999993</v>
      </c>
      <c r="ABZ681" s="93">
        <f t="shared" si="1446"/>
        <v>81499.179999999993</v>
      </c>
      <c r="ACA681" s="93">
        <f t="shared" si="1447"/>
        <v>81499.179999999993</v>
      </c>
      <c r="ACB681" s="107"/>
      <c r="ACC681" s="107"/>
      <c r="ACD681" s="107"/>
      <c r="ACE681" s="93">
        <f t="shared" si="1448"/>
        <v>2233.04</v>
      </c>
      <c r="ACF681" s="93">
        <f t="shared" si="1449"/>
        <v>2188.0300000000002</v>
      </c>
      <c r="ACG681" s="93">
        <f t="shared" si="1450"/>
        <v>2215.25</v>
      </c>
      <c r="ACH681" s="107"/>
      <c r="ACI681" s="107"/>
      <c r="ACJ681" s="107"/>
      <c r="ACK681" s="93">
        <f t="shared" si="1208"/>
        <v>31262.560000000001</v>
      </c>
      <c r="ACL681" s="93">
        <f t="shared" si="1208"/>
        <v>30632.42</v>
      </c>
      <c r="ACM681" s="93">
        <f t="shared" si="1208"/>
        <v>31013.5</v>
      </c>
      <c r="ACN681" s="447">
        <v>23</v>
      </c>
      <c r="ACO681" s="447">
        <v>23</v>
      </c>
      <c r="ACP681" s="447">
        <v>23</v>
      </c>
      <c r="ACQ681" s="107"/>
      <c r="ACR681" s="107"/>
      <c r="ACS681" s="107"/>
      <c r="ACT681" s="93">
        <f t="shared" si="1451"/>
        <v>133891.51</v>
      </c>
      <c r="ACU681" s="93">
        <f t="shared" si="1452"/>
        <v>133891.51</v>
      </c>
      <c r="ACV681" s="93">
        <f t="shared" si="1453"/>
        <v>133891.51</v>
      </c>
      <c r="ACW681" s="107"/>
      <c r="ACX681" s="107"/>
      <c r="ACY681" s="107"/>
      <c r="ACZ681" s="93">
        <f t="shared" si="1454"/>
        <v>2574.77</v>
      </c>
      <c r="ADA681" s="93">
        <f t="shared" si="1455"/>
        <v>2507.83</v>
      </c>
      <c r="ADB681" s="93">
        <f t="shared" si="1456"/>
        <v>2548.37</v>
      </c>
      <c r="ADC681" s="107"/>
      <c r="ADD681" s="107"/>
      <c r="ADE681" s="107"/>
      <c r="ADF681" s="93">
        <f t="shared" si="1209"/>
        <v>59219.71</v>
      </c>
      <c r="ADG681" s="93">
        <f t="shared" si="1209"/>
        <v>57680.09</v>
      </c>
      <c r="ADH681" s="93">
        <f t="shared" si="1209"/>
        <v>58612.51</v>
      </c>
      <c r="ADI681" s="425">
        <v>105</v>
      </c>
      <c r="ADJ681" s="425">
        <v>105</v>
      </c>
      <c r="ADK681" s="425">
        <v>105</v>
      </c>
      <c r="ADL681" s="107"/>
      <c r="ADM681" s="107"/>
      <c r="ADN681" s="107"/>
      <c r="ADO681" s="93">
        <f t="shared" si="1457"/>
        <v>611243.85</v>
      </c>
      <c r="ADP681" s="93">
        <f t="shared" si="1458"/>
        <v>611243.85</v>
      </c>
      <c r="ADQ681" s="93">
        <f t="shared" si="1459"/>
        <v>611243.85</v>
      </c>
      <c r="ADR681" s="107"/>
      <c r="ADS681" s="107"/>
      <c r="ADT681" s="107"/>
      <c r="ADU681" s="93">
        <f t="shared" si="1460"/>
        <v>2355.52</v>
      </c>
      <c r="ADV681" s="93">
        <f t="shared" si="1461"/>
        <v>2336.21</v>
      </c>
      <c r="ADW681" s="93">
        <f t="shared" si="1462"/>
        <v>2369.4699999999998</v>
      </c>
      <c r="ADX681" s="107"/>
      <c r="ADY681" s="107"/>
      <c r="ADZ681" s="107"/>
      <c r="AEA681" s="93">
        <f t="shared" si="1210"/>
        <v>247329.6</v>
      </c>
      <c r="AEB681" s="93">
        <f t="shared" si="1210"/>
        <v>245302.05</v>
      </c>
      <c r="AEC681" s="93">
        <f t="shared" si="1210"/>
        <v>248794.35</v>
      </c>
      <c r="AED681" s="447">
        <v>32</v>
      </c>
      <c r="AEE681" s="447">
        <v>32</v>
      </c>
      <c r="AEF681" s="447">
        <v>32</v>
      </c>
      <c r="AEG681" s="107"/>
      <c r="AEH681" s="107"/>
      <c r="AEI681" s="107"/>
      <c r="AEJ681" s="93">
        <f t="shared" si="1463"/>
        <v>186283.84</v>
      </c>
      <c r="AEK681" s="93">
        <f t="shared" si="1464"/>
        <v>186283.84</v>
      </c>
      <c r="AEL681" s="93">
        <f t="shared" si="1465"/>
        <v>186283.84</v>
      </c>
      <c r="AEM681" s="107"/>
      <c r="AEN681" s="107"/>
      <c r="AEO681" s="107"/>
      <c r="AEP681" s="93">
        <f t="shared" si="1466"/>
        <v>2408.04</v>
      </c>
      <c r="AEQ681" s="93">
        <f t="shared" si="1467"/>
        <v>2303.0100000000002</v>
      </c>
      <c r="AER681" s="93">
        <f t="shared" si="1468"/>
        <v>2333.31</v>
      </c>
      <c r="AES681" s="107"/>
      <c r="AET681" s="107"/>
      <c r="AEU681" s="107"/>
      <c r="AEV681" s="93">
        <f t="shared" si="1211"/>
        <v>77057.279999999999</v>
      </c>
      <c r="AEW681" s="93">
        <f t="shared" si="1211"/>
        <v>73696.320000000007</v>
      </c>
      <c r="AEX681" s="93">
        <f t="shared" si="1211"/>
        <v>74665.919999999998</v>
      </c>
      <c r="AEY681" s="447"/>
      <c r="AEZ681" s="447"/>
      <c r="AFA681" s="447"/>
      <c r="AFB681" s="107"/>
      <c r="AFC681" s="107"/>
      <c r="AFD681" s="107"/>
      <c r="AFE681" s="93">
        <f t="shared" si="1469"/>
        <v>0</v>
      </c>
      <c r="AFF681" s="93">
        <f t="shared" si="1470"/>
        <v>0</v>
      </c>
      <c r="AFG681" s="93">
        <f t="shared" si="1471"/>
        <v>0</v>
      </c>
      <c r="AFH681" s="107"/>
      <c r="AFI681" s="107"/>
      <c r="AFJ681" s="107"/>
      <c r="AFK681" s="93">
        <f t="shared" si="1472"/>
        <v>2794.24</v>
      </c>
      <c r="AFL681" s="93">
        <f t="shared" si="1473"/>
        <v>2681.09</v>
      </c>
      <c r="AFM681" s="93">
        <f t="shared" si="1474"/>
        <v>2721.73</v>
      </c>
      <c r="AFN681" s="107"/>
      <c r="AFO681" s="107"/>
      <c r="AFP681" s="107"/>
      <c r="AFQ681" s="93">
        <f t="shared" si="1212"/>
        <v>0</v>
      </c>
      <c r="AFR681" s="93">
        <f t="shared" si="1212"/>
        <v>0</v>
      </c>
      <c r="AFS681" s="93">
        <f t="shared" si="1212"/>
        <v>0</v>
      </c>
      <c r="AFT681" s="447">
        <v>16</v>
      </c>
      <c r="AFU681" s="447">
        <v>16</v>
      </c>
      <c r="AFV681" s="447">
        <v>16</v>
      </c>
      <c r="AFW681" s="107"/>
      <c r="AFX681" s="107"/>
      <c r="AFY681" s="107"/>
      <c r="AFZ681" s="93">
        <f t="shared" si="1475"/>
        <v>93141.92</v>
      </c>
      <c r="AGA681" s="93">
        <f t="shared" si="1476"/>
        <v>93141.92</v>
      </c>
      <c r="AGB681" s="93">
        <f t="shared" si="1477"/>
        <v>93141.92</v>
      </c>
      <c r="AGC681" s="107"/>
      <c r="AGD681" s="107"/>
      <c r="AGE681" s="107"/>
      <c r="AGF681" s="93">
        <f t="shared" si="1478"/>
        <v>2780.45</v>
      </c>
      <c r="AGG681" s="93">
        <f t="shared" si="1479"/>
        <v>2703.57</v>
      </c>
      <c r="AGH681" s="93">
        <f t="shared" si="1480"/>
        <v>2749.32</v>
      </c>
      <c r="AGI681" s="107"/>
      <c r="AGJ681" s="107"/>
      <c r="AGK681" s="107"/>
      <c r="AGL681" s="93">
        <f t="shared" si="1213"/>
        <v>44487.199999999997</v>
      </c>
      <c r="AGM681" s="93">
        <f t="shared" si="1213"/>
        <v>43257.120000000003</v>
      </c>
      <c r="AGN681" s="93">
        <f t="shared" si="1213"/>
        <v>43989.120000000003</v>
      </c>
      <c r="AGO681" s="447"/>
      <c r="AGP681" s="447"/>
      <c r="AGQ681" s="447"/>
      <c r="AGR681" s="107"/>
      <c r="AGS681" s="107"/>
      <c r="AGT681" s="107"/>
      <c r="AGU681" s="93">
        <f t="shared" si="1481"/>
        <v>0</v>
      </c>
      <c r="AGV681" s="93">
        <f t="shared" si="1482"/>
        <v>0</v>
      </c>
      <c r="AGW681" s="93">
        <f t="shared" si="1483"/>
        <v>0</v>
      </c>
      <c r="AGX681" s="107"/>
      <c r="AGY681" s="107"/>
      <c r="AGZ681" s="107"/>
      <c r="AHA681" s="93">
        <f t="shared" si="1484"/>
        <v>4456.95</v>
      </c>
      <c r="AHB681" s="93">
        <f t="shared" si="1485"/>
        <v>4300.97</v>
      </c>
      <c r="AHC681" s="93">
        <f t="shared" si="1486"/>
        <v>4369.0600000000004</v>
      </c>
      <c r="AHD681" s="107"/>
      <c r="AHE681" s="107"/>
      <c r="AHF681" s="107"/>
      <c r="AHG681" s="93">
        <f t="shared" si="1214"/>
        <v>0</v>
      </c>
      <c r="AHH681" s="93">
        <f t="shared" si="1214"/>
        <v>0</v>
      </c>
      <c r="AHI681" s="93">
        <f t="shared" si="1214"/>
        <v>0</v>
      </c>
      <c r="AHJ681" s="447">
        <v>27</v>
      </c>
      <c r="AHK681" s="447">
        <v>27</v>
      </c>
      <c r="AHL681" s="447">
        <v>27</v>
      </c>
      <c r="AHM681" s="107"/>
      <c r="AHN681" s="107"/>
      <c r="AHO681" s="107"/>
      <c r="AHP681" s="93">
        <f t="shared" si="1487"/>
        <v>157176.99</v>
      </c>
      <c r="AHQ681" s="93">
        <f t="shared" si="1488"/>
        <v>157176.99</v>
      </c>
      <c r="AHR681" s="93">
        <f t="shared" si="1489"/>
        <v>157176.99</v>
      </c>
      <c r="AHS681" s="107"/>
      <c r="AHT681" s="107"/>
      <c r="AHU681" s="107"/>
      <c r="AHV681" s="93">
        <f t="shared" si="1490"/>
        <v>2655.15</v>
      </c>
      <c r="AHW681" s="93">
        <f t="shared" si="1491"/>
        <v>2627.14</v>
      </c>
      <c r="AHX681" s="93">
        <f t="shared" si="1492"/>
        <v>2665.57</v>
      </c>
      <c r="AHY681" s="107"/>
      <c r="AHZ681" s="107"/>
      <c r="AIA681" s="107"/>
      <c r="AIB681" s="93">
        <f t="shared" si="1215"/>
        <v>71689.05</v>
      </c>
      <c r="AIC681" s="93">
        <f t="shared" si="1215"/>
        <v>70932.78</v>
      </c>
      <c r="AID681" s="93">
        <f t="shared" si="1215"/>
        <v>71970.39</v>
      </c>
      <c r="AIE681" s="95">
        <f>23-23</f>
        <v>0</v>
      </c>
      <c r="AIF681" s="95">
        <f>23-23</f>
        <v>0</v>
      </c>
      <c r="AIG681" s="95">
        <f>23-23</f>
        <v>0</v>
      </c>
      <c r="AIH681" s="107"/>
      <c r="AII681" s="107"/>
      <c r="AIJ681" s="107"/>
      <c r="AIK681" s="93">
        <f t="shared" si="1493"/>
        <v>0</v>
      </c>
      <c r="AIL681" s="93">
        <f t="shared" si="1494"/>
        <v>0</v>
      </c>
      <c r="AIM681" s="93">
        <f t="shared" si="1495"/>
        <v>0</v>
      </c>
      <c r="AIN681" s="107"/>
      <c r="AIO681" s="107"/>
      <c r="AIP681" s="107"/>
      <c r="AIQ681" s="93">
        <f t="shared" si="1496"/>
        <v>0</v>
      </c>
      <c r="AIR681" s="93">
        <f t="shared" si="1497"/>
        <v>0</v>
      </c>
      <c r="AIS681" s="93">
        <f t="shared" si="1498"/>
        <v>0</v>
      </c>
      <c r="AIT681" s="107"/>
      <c r="AIU681" s="107"/>
      <c r="AIV681" s="107"/>
      <c r="AIW681" s="93">
        <f t="shared" si="1216"/>
        <v>0</v>
      </c>
      <c r="AIX681" s="93">
        <f t="shared" si="1216"/>
        <v>0</v>
      </c>
      <c r="AIY681" s="93">
        <f t="shared" si="1216"/>
        <v>0</v>
      </c>
      <c r="AIZ681" s="447">
        <v>32</v>
      </c>
      <c r="AJA681" s="447">
        <v>32</v>
      </c>
      <c r="AJB681" s="447">
        <v>32</v>
      </c>
      <c r="AJC681" s="107"/>
      <c r="AJD681" s="107"/>
      <c r="AJE681" s="107"/>
      <c r="AJF681" s="93">
        <f t="shared" si="1499"/>
        <v>186283.84</v>
      </c>
      <c r="AJG681" s="93">
        <f t="shared" si="1500"/>
        <v>186283.84</v>
      </c>
      <c r="AJH681" s="93">
        <f t="shared" si="1501"/>
        <v>186283.84</v>
      </c>
      <c r="AJI681" s="107"/>
      <c r="AJJ681" s="107"/>
      <c r="AJK681" s="107"/>
      <c r="AJL681" s="93">
        <f t="shared" si="1502"/>
        <v>2549.44</v>
      </c>
      <c r="AJM681" s="93">
        <f t="shared" si="1503"/>
        <v>2488.35</v>
      </c>
      <c r="AJN681" s="93">
        <f t="shared" si="1504"/>
        <v>2530.54</v>
      </c>
      <c r="AJO681" s="107"/>
      <c r="AJP681" s="107"/>
      <c r="AJQ681" s="107"/>
      <c r="AJR681" s="93">
        <f t="shared" si="1217"/>
        <v>81582.080000000002</v>
      </c>
      <c r="AJS681" s="93">
        <f t="shared" si="1217"/>
        <v>79627.199999999997</v>
      </c>
      <c r="AJT681" s="93">
        <f t="shared" si="1217"/>
        <v>80977.279999999999</v>
      </c>
      <c r="AJU681" s="447">
        <v>20</v>
      </c>
      <c r="AJV681" s="447">
        <v>20</v>
      </c>
      <c r="AJW681" s="447">
        <v>20</v>
      </c>
      <c r="AJX681" s="107"/>
      <c r="AJY681" s="107"/>
      <c r="AJZ681" s="107"/>
      <c r="AKA681" s="93">
        <f t="shared" si="1505"/>
        <v>116427.4</v>
      </c>
      <c r="AKB681" s="93">
        <f t="shared" si="1506"/>
        <v>116427.4</v>
      </c>
      <c r="AKC681" s="93">
        <f t="shared" si="1507"/>
        <v>116427.4</v>
      </c>
      <c r="AKD681" s="107"/>
      <c r="AKE681" s="107"/>
      <c r="AKF681" s="107"/>
      <c r="AKG681" s="93">
        <f t="shared" si="1508"/>
        <v>2585.23</v>
      </c>
      <c r="AKH681" s="93">
        <f t="shared" si="1509"/>
        <v>2486.77</v>
      </c>
      <c r="AKI681" s="93">
        <f t="shared" si="1510"/>
        <v>2531.16</v>
      </c>
      <c r="AKJ681" s="107"/>
      <c r="AKK681" s="107"/>
      <c r="AKL681" s="107"/>
      <c r="AKM681" s="93">
        <f t="shared" si="1218"/>
        <v>51704.6</v>
      </c>
      <c r="AKN681" s="93">
        <f t="shared" si="1218"/>
        <v>49735.4</v>
      </c>
      <c r="AKO681" s="93">
        <f t="shared" si="1218"/>
        <v>50623.199999999997</v>
      </c>
      <c r="AKP681" s="447">
        <v>25</v>
      </c>
      <c r="AKQ681" s="447">
        <v>25</v>
      </c>
      <c r="AKR681" s="447">
        <v>25</v>
      </c>
      <c r="AKS681" s="107"/>
      <c r="AKT681" s="107"/>
      <c r="AKU681" s="107"/>
      <c r="AKV681" s="93">
        <f t="shared" si="1511"/>
        <v>145534.25</v>
      </c>
      <c r="AKW681" s="93">
        <f t="shared" si="1512"/>
        <v>145534.25</v>
      </c>
      <c r="AKX681" s="93">
        <f t="shared" si="1513"/>
        <v>145534.25</v>
      </c>
      <c r="AKY681" s="107"/>
      <c r="AKZ681" s="107"/>
      <c r="ALA681" s="107"/>
      <c r="ALB681" s="93">
        <f t="shared" si="1514"/>
        <v>2691.59</v>
      </c>
      <c r="ALC681" s="93">
        <f t="shared" si="1515"/>
        <v>2628.47</v>
      </c>
      <c r="ALD681" s="93">
        <f t="shared" si="1516"/>
        <v>2669.66</v>
      </c>
      <c r="ALE681" s="107"/>
      <c r="ALF681" s="107"/>
      <c r="ALG681" s="107"/>
      <c r="ALH681" s="93">
        <f t="shared" si="1219"/>
        <v>67289.75</v>
      </c>
      <c r="ALI681" s="93">
        <f t="shared" si="1219"/>
        <v>65711.75</v>
      </c>
      <c r="ALJ681" s="93">
        <f t="shared" si="1219"/>
        <v>66741.5</v>
      </c>
      <c r="ALK681" s="447">
        <v>14</v>
      </c>
      <c r="ALL681" s="447">
        <v>14</v>
      </c>
      <c r="ALM681" s="447">
        <v>14</v>
      </c>
      <c r="ALN681" s="107"/>
      <c r="ALO681" s="107"/>
      <c r="ALP681" s="107"/>
      <c r="ALQ681" s="93">
        <f t="shared" si="1517"/>
        <v>81499.179999999993</v>
      </c>
      <c r="ALR681" s="93">
        <f t="shared" si="1518"/>
        <v>81499.179999999993</v>
      </c>
      <c r="ALS681" s="93">
        <f t="shared" si="1519"/>
        <v>81499.179999999993</v>
      </c>
      <c r="ALT681" s="107"/>
      <c r="ALU681" s="107"/>
      <c r="ALV681" s="107"/>
      <c r="ALW681" s="93">
        <f t="shared" si="1520"/>
        <v>3333.45</v>
      </c>
      <c r="ALX681" s="93">
        <f t="shared" si="1521"/>
        <v>3284.6</v>
      </c>
      <c r="ALY681" s="93">
        <f t="shared" si="1522"/>
        <v>3328.25</v>
      </c>
      <c r="ALZ681" s="107"/>
      <c r="AMA681" s="107"/>
      <c r="AMB681" s="107"/>
      <c r="AMC681" s="93">
        <f t="shared" si="1220"/>
        <v>46668.3</v>
      </c>
      <c r="AMD681" s="93">
        <f t="shared" si="1220"/>
        <v>45984.4</v>
      </c>
      <c r="AME681" s="93">
        <f t="shared" si="1220"/>
        <v>46595.5</v>
      </c>
      <c r="AMF681" s="447">
        <v>48</v>
      </c>
      <c r="AMG681" s="447">
        <v>48</v>
      </c>
      <c r="AMH681" s="447">
        <v>48</v>
      </c>
      <c r="AMI681" s="107"/>
      <c r="AMJ681" s="107"/>
      <c r="AMK681" s="107"/>
      <c r="AML681" s="93">
        <f t="shared" si="1523"/>
        <v>279425.76</v>
      </c>
      <c r="AMM681" s="93">
        <f t="shared" si="1524"/>
        <v>279425.76</v>
      </c>
      <c r="AMN681" s="93">
        <f t="shared" si="1525"/>
        <v>279425.76</v>
      </c>
      <c r="AMO681" s="107"/>
      <c r="AMP681" s="107"/>
      <c r="AMQ681" s="107"/>
      <c r="AMR681" s="93">
        <f t="shared" si="1526"/>
        <v>2401.9</v>
      </c>
      <c r="AMS681" s="93">
        <f t="shared" si="1527"/>
        <v>2407.98</v>
      </c>
      <c r="AMT681" s="93">
        <f t="shared" si="1528"/>
        <v>2440.59</v>
      </c>
      <c r="AMU681" s="107"/>
      <c r="AMV681" s="107"/>
      <c r="AMW681" s="107"/>
      <c r="AMX681" s="93">
        <f t="shared" si="1221"/>
        <v>115291.2</v>
      </c>
      <c r="AMY681" s="93">
        <f t="shared" si="1221"/>
        <v>115583.03999999999</v>
      </c>
      <c r="AMZ681" s="93">
        <f t="shared" si="1221"/>
        <v>117148.32</v>
      </c>
      <c r="ANA681" s="447">
        <v>12</v>
      </c>
      <c r="ANB681" s="447">
        <v>12</v>
      </c>
      <c r="ANC681" s="447">
        <v>12</v>
      </c>
      <c r="AND681" s="107"/>
      <c r="ANE681" s="107"/>
      <c r="ANF681" s="107"/>
      <c r="ANG681" s="93">
        <f t="shared" si="1529"/>
        <v>69856.44</v>
      </c>
      <c r="ANH681" s="93">
        <f t="shared" si="1530"/>
        <v>69856.44</v>
      </c>
      <c r="ANI681" s="93">
        <f t="shared" si="1531"/>
        <v>69856.44</v>
      </c>
      <c r="ANJ681" s="107"/>
      <c r="ANK681" s="107"/>
      <c r="ANL681" s="107"/>
      <c r="ANM681" s="93">
        <f t="shared" si="1532"/>
        <v>3746.28</v>
      </c>
      <c r="ANN681" s="93">
        <f t="shared" si="1533"/>
        <v>3646.65</v>
      </c>
      <c r="ANO681" s="93">
        <f t="shared" si="1534"/>
        <v>3715.24</v>
      </c>
      <c r="ANP681" s="107"/>
      <c r="ANQ681" s="107"/>
      <c r="ANR681" s="107"/>
      <c r="ANS681" s="93">
        <f t="shared" si="1222"/>
        <v>44955.360000000001</v>
      </c>
      <c r="ANT681" s="93">
        <f t="shared" si="1222"/>
        <v>43759.8</v>
      </c>
      <c r="ANU681" s="93">
        <f t="shared" si="1222"/>
        <v>44582.879999999997</v>
      </c>
      <c r="ANV681" s="447">
        <v>19</v>
      </c>
      <c r="ANW681" s="447">
        <v>19</v>
      </c>
      <c r="ANX681" s="447">
        <v>19</v>
      </c>
      <c r="ANY681" s="107"/>
      <c r="ANZ681" s="107"/>
      <c r="AOA681" s="107"/>
      <c r="AOB681" s="93">
        <f t="shared" si="1535"/>
        <v>110606.03</v>
      </c>
      <c r="AOC681" s="93">
        <f t="shared" si="1536"/>
        <v>110606.03</v>
      </c>
      <c r="AOD681" s="93">
        <f t="shared" si="1537"/>
        <v>110606.03</v>
      </c>
      <c r="AOE681" s="107"/>
      <c r="AOF681" s="107"/>
      <c r="AOG681" s="107"/>
      <c r="AOH681" s="93">
        <f t="shared" si="1538"/>
        <v>2508.31</v>
      </c>
      <c r="AOI681" s="93">
        <f t="shared" si="1539"/>
        <v>2458.21</v>
      </c>
      <c r="AOJ681" s="93">
        <f t="shared" si="1540"/>
        <v>2492.84</v>
      </c>
      <c r="AOK681" s="107"/>
      <c r="AOL681" s="107"/>
      <c r="AOM681" s="107"/>
      <c r="AON681" s="93">
        <f t="shared" si="1223"/>
        <v>47657.89</v>
      </c>
      <c r="AOO681" s="93">
        <f t="shared" si="1223"/>
        <v>46705.99</v>
      </c>
      <c r="AOP681" s="93">
        <f t="shared" si="1223"/>
        <v>47363.96</v>
      </c>
      <c r="AOQ681" s="447">
        <v>38</v>
      </c>
      <c r="AOR681" s="447">
        <v>38</v>
      </c>
      <c r="AOS681" s="447">
        <v>38</v>
      </c>
      <c r="AOT681" s="107"/>
      <c r="AOU681" s="107"/>
      <c r="AOV681" s="107"/>
      <c r="AOW681" s="93">
        <f t="shared" si="1541"/>
        <v>221212.06</v>
      </c>
      <c r="AOX681" s="93">
        <f t="shared" si="1542"/>
        <v>221212.06</v>
      </c>
      <c r="AOY681" s="93">
        <f t="shared" si="1543"/>
        <v>221212.06</v>
      </c>
      <c r="AOZ681" s="107"/>
      <c r="APA681" s="107"/>
      <c r="APB681" s="107"/>
      <c r="APC681" s="93">
        <f t="shared" si="1544"/>
        <v>3339.8</v>
      </c>
      <c r="APD681" s="93">
        <f t="shared" si="1545"/>
        <v>3228.8</v>
      </c>
      <c r="APE681" s="93">
        <f t="shared" si="1546"/>
        <v>3269.27</v>
      </c>
      <c r="APF681" s="107"/>
      <c r="APG681" s="107"/>
      <c r="APH681" s="107"/>
      <c r="API681" s="93">
        <f t="shared" si="1224"/>
        <v>126912.4</v>
      </c>
      <c r="APJ681" s="93">
        <f t="shared" si="1224"/>
        <v>122694.39999999999</v>
      </c>
      <c r="APK681" s="93">
        <f t="shared" si="1224"/>
        <v>124232.26</v>
      </c>
      <c r="APL681" s="447">
        <v>9</v>
      </c>
      <c r="APM681" s="447">
        <v>9</v>
      </c>
      <c r="APN681" s="447">
        <v>9</v>
      </c>
      <c r="APO681" s="107"/>
      <c r="APP681" s="107"/>
      <c r="APQ681" s="107"/>
      <c r="APR681" s="93">
        <f t="shared" si="1547"/>
        <v>52392.33</v>
      </c>
      <c r="APS681" s="93">
        <f t="shared" si="1548"/>
        <v>52392.33</v>
      </c>
      <c r="APT681" s="93">
        <f t="shared" si="1549"/>
        <v>52392.33</v>
      </c>
      <c r="APU681" s="107"/>
      <c r="APV681" s="107"/>
      <c r="APW681" s="107"/>
      <c r="APX681" s="93">
        <f t="shared" si="1550"/>
        <v>3165.85</v>
      </c>
      <c r="APY681" s="93">
        <f t="shared" si="1551"/>
        <v>2998.74</v>
      </c>
      <c r="APZ681" s="93">
        <f t="shared" si="1552"/>
        <v>3042.88</v>
      </c>
      <c r="AQA681" s="107"/>
      <c r="AQB681" s="107"/>
      <c r="AQC681" s="107"/>
      <c r="AQD681" s="93">
        <f t="shared" si="1225"/>
        <v>28492.65</v>
      </c>
      <c r="AQE681" s="93">
        <f t="shared" si="1225"/>
        <v>26988.66</v>
      </c>
      <c r="AQF681" s="93">
        <f t="shared" si="1225"/>
        <v>27385.919999999998</v>
      </c>
      <c r="AQG681" s="447">
        <v>13</v>
      </c>
      <c r="AQH681" s="447">
        <v>13</v>
      </c>
      <c r="AQI681" s="447">
        <v>13</v>
      </c>
      <c r="AQJ681" s="107"/>
      <c r="AQK681" s="107"/>
      <c r="AQL681" s="107"/>
      <c r="AQM681" s="93">
        <f t="shared" si="1553"/>
        <v>75677.81</v>
      </c>
      <c r="AQN681" s="93">
        <f t="shared" si="1554"/>
        <v>75677.81</v>
      </c>
      <c r="AQO681" s="93">
        <f t="shared" si="1555"/>
        <v>75677.81</v>
      </c>
      <c r="AQP681" s="107"/>
      <c r="AQQ681" s="107"/>
      <c r="AQR681" s="107"/>
      <c r="AQS681" s="93">
        <f t="shared" si="1556"/>
        <v>2316.0300000000002</v>
      </c>
      <c r="AQT681" s="93">
        <f t="shared" si="1557"/>
        <v>2306.42</v>
      </c>
      <c r="AQU681" s="93">
        <f t="shared" si="1558"/>
        <v>2340.65</v>
      </c>
      <c r="AQV681" s="107"/>
      <c r="AQW681" s="107"/>
      <c r="AQX681" s="107"/>
      <c r="AQY681" s="93">
        <f t="shared" si="1226"/>
        <v>30108.39</v>
      </c>
      <c r="AQZ681" s="93">
        <f t="shared" si="1226"/>
        <v>29983.46</v>
      </c>
      <c r="ARA681" s="93">
        <f t="shared" si="1226"/>
        <v>30428.45</v>
      </c>
      <c r="ARB681" s="447">
        <v>49</v>
      </c>
      <c r="ARC681" s="447">
        <v>49</v>
      </c>
      <c r="ARD681" s="447">
        <v>49</v>
      </c>
      <c r="ARE681" s="107"/>
      <c r="ARF681" s="107"/>
      <c r="ARG681" s="107"/>
      <c r="ARH681" s="93">
        <f t="shared" si="1559"/>
        <v>285247.13</v>
      </c>
      <c r="ARI681" s="93">
        <f t="shared" si="1560"/>
        <v>285247.13</v>
      </c>
      <c r="ARJ681" s="93">
        <f t="shared" si="1561"/>
        <v>285247.13</v>
      </c>
      <c r="ARK681" s="107"/>
      <c r="ARL681" s="107"/>
      <c r="ARM681" s="107"/>
      <c r="ARN681" s="93">
        <f t="shared" si="1562"/>
        <v>2219.48</v>
      </c>
      <c r="ARO681" s="93">
        <f t="shared" si="1563"/>
        <v>2179.67</v>
      </c>
      <c r="ARP681" s="93">
        <f t="shared" si="1564"/>
        <v>2210.41</v>
      </c>
      <c r="ARQ681" s="107"/>
      <c r="ARR681" s="107"/>
      <c r="ARS681" s="107"/>
      <c r="ART681" s="93">
        <f t="shared" si="1227"/>
        <v>108754.52</v>
      </c>
      <c r="ARU681" s="93">
        <f t="shared" si="1227"/>
        <v>106803.83</v>
      </c>
      <c r="ARV681" s="93">
        <f t="shared" si="1227"/>
        <v>108310.09</v>
      </c>
      <c r="ARW681" s="447">
        <v>60</v>
      </c>
      <c r="ARX681" s="447">
        <v>60</v>
      </c>
      <c r="ARY681" s="447">
        <v>60</v>
      </c>
      <c r="ARZ681" s="107"/>
      <c r="ASA681" s="107"/>
      <c r="ASB681" s="107"/>
      <c r="ASC681" s="93">
        <f t="shared" si="1565"/>
        <v>349282.2</v>
      </c>
      <c r="ASD681" s="93">
        <f t="shared" si="1566"/>
        <v>349282.2</v>
      </c>
      <c r="ASE681" s="93">
        <f t="shared" si="1567"/>
        <v>349282.2</v>
      </c>
      <c r="ASF681" s="107"/>
      <c r="ASG681" s="107"/>
      <c r="ASH681" s="107"/>
      <c r="ASI681" s="93">
        <f t="shared" si="1568"/>
        <v>2628.85</v>
      </c>
      <c r="ASJ681" s="93">
        <f t="shared" si="1569"/>
        <v>2618.5</v>
      </c>
      <c r="ASK681" s="93">
        <f t="shared" si="1570"/>
        <v>2655.04</v>
      </c>
      <c r="ASL681" s="107"/>
      <c r="ASM681" s="107"/>
      <c r="ASN681" s="107"/>
      <c r="ASO681" s="93">
        <f t="shared" si="1228"/>
        <v>157731</v>
      </c>
      <c r="ASP681" s="93">
        <f t="shared" si="1228"/>
        <v>157110</v>
      </c>
      <c r="ASQ681" s="93">
        <f t="shared" si="1228"/>
        <v>159302.39999999999</v>
      </c>
      <c r="ASR681" s="447">
        <v>42</v>
      </c>
      <c r="ASS681" s="447">
        <v>42</v>
      </c>
      <c r="AST681" s="447">
        <v>42</v>
      </c>
      <c r="ASU681" s="107"/>
      <c r="ASV681" s="107"/>
      <c r="ASW681" s="107"/>
      <c r="ASX681" s="93">
        <f t="shared" si="1571"/>
        <v>244497.54</v>
      </c>
      <c r="ASY681" s="93">
        <f t="shared" si="1572"/>
        <v>244497.54</v>
      </c>
      <c r="ASZ681" s="93">
        <f t="shared" si="1573"/>
        <v>244497.54</v>
      </c>
      <c r="ATA681" s="107"/>
      <c r="ATB681" s="107"/>
      <c r="ATC681" s="107"/>
      <c r="ATD681" s="93">
        <f t="shared" si="1574"/>
        <v>2332.21</v>
      </c>
      <c r="ATE681" s="93">
        <f t="shared" si="1575"/>
        <v>2279.86</v>
      </c>
      <c r="ATF681" s="93">
        <f t="shared" si="1576"/>
        <v>2311.5500000000002</v>
      </c>
      <c r="ATG681" s="107"/>
      <c r="ATH681" s="107"/>
      <c r="ATI681" s="107"/>
      <c r="ATJ681" s="93">
        <f t="shared" si="1229"/>
        <v>97952.82</v>
      </c>
      <c r="ATK681" s="93">
        <f t="shared" si="1229"/>
        <v>95754.12</v>
      </c>
      <c r="ATL681" s="93">
        <f t="shared" si="1229"/>
        <v>97085.1</v>
      </c>
      <c r="ATM681" s="447">
        <v>39</v>
      </c>
      <c r="ATN681" s="447">
        <v>39</v>
      </c>
      <c r="ATO681" s="447">
        <v>39</v>
      </c>
      <c r="ATP681" s="107"/>
      <c r="ATQ681" s="107"/>
      <c r="ATR681" s="107"/>
      <c r="ATS681" s="93">
        <f t="shared" si="1577"/>
        <v>227033.43</v>
      </c>
      <c r="ATT681" s="93">
        <f t="shared" si="1578"/>
        <v>227033.43</v>
      </c>
      <c r="ATU681" s="93">
        <f t="shared" si="1579"/>
        <v>227033.43</v>
      </c>
      <c r="ATV681" s="107"/>
      <c r="ATW681" s="107"/>
      <c r="ATX681" s="107"/>
      <c r="ATY681" s="93">
        <f t="shared" si="1580"/>
        <v>2549.4899999999998</v>
      </c>
      <c r="ATZ681" s="93">
        <f t="shared" si="1581"/>
        <v>2554.44</v>
      </c>
      <c r="AUA681" s="93">
        <f t="shared" si="1582"/>
        <v>2594.06</v>
      </c>
      <c r="AUB681" s="107"/>
      <c r="AUC681" s="107"/>
      <c r="AUD681" s="107"/>
      <c r="AUE681" s="93">
        <f t="shared" si="1230"/>
        <v>99430.11</v>
      </c>
      <c r="AUF681" s="93">
        <f t="shared" si="1230"/>
        <v>99623.16</v>
      </c>
      <c r="AUG681" s="93">
        <f t="shared" si="1230"/>
        <v>101168.34</v>
      </c>
      <c r="AUH681" s="447">
        <v>34</v>
      </c>
      <c r="AUI681" s="447">
        <v>34</v>
      </c>
      <c r="AUJ681" s="447">
        <v>34</v>
      </c>
      <c r="AUK681" s="107"/>
      <c r="AUL681" s="107"/>
      <c r="AUM681" s="107"/>
      <c r="AUN681" s="93">
        <f t="shared" si="1583"/>
        <v>197926.58</v>
      </c>
      <c r="AUO681" s="93">
        <f t="shared" si="1584"/>
        <v>197926.58</v>
      </c>
      <c r="AUP681" s="93">
        <f t="shared" si="1585"/>
        <v>197926.58</v>
      </c>
      <c r="AUQ681" s="107"/>
      <c r="AUR681" s="107"/>
      <c r="AUS681" s="107"/>
      <c r="AUT681" s="93">
        <f t="shared" si="1586"/>
        <v>2757.18</v>
      </c>
      <c r="AUU681" s="93">
        <f t="shared" si="1587"/>
        <v>2743.55</v>
      </c>
      <c r="AUV681" s="93">
        <f t="shared" si="1588"/>
        <v>2781.09</v>
      </c>
      <c r="AUW681" s="107"/>
      <c r="AUX681" s="107"/>
      <c r="AUY681" s="107"/>
      <c r="AUZ681" s="93">
        <f t="shared" si="1231"/>
        <v>93744.12</v>
      </c>
      <c r="AVA681" s="93">
        <f t="shared" si="1231"/>
        <v>93280.7</v>
      </c>
      <c r="AVB681" s="93">
        <f t="shared" si="1231"/>
        <v>94557.06</v>
      </c>
      <c r="AVC681" s="127">
        <f t="shared" si="1232"/>
        <v>1478</v>
      </c>
      <c r="AVD681" s="127">
        <f t="shared" si="1232"/>
        <v>1478</v>
      </c>
      <c r="AVE681" s="127">
        <f t="shared" si="1232"/>
        <v>1478</v>
      </c>
      <c r="AVF681" s="93">
        <f t="shared" si="1232"/>
        <v>0</v>
      </c>
      <c r="AVG681" s="93">
        <f t="shared" si="1232"/>
        <v>0</v>
      </c>
      <c r="AVH681" s="93">
        <f t="shared" si="1232"/>
        <v>0</v>
      </c>
      <c r="AVI681" s="93">
        <f t="shared" si="1232"/>
        <v>8603984.8599999994</v>
      </c>
      <c r="AVJ681" s="93">
        <f t="shared" si="1232"/>
        <v>8603984.8599999994</v>
      </c>
      <c r="AVK681" s="93">
        <f t="shared" si="1232"/>
        <v>8603984.8599999994</v>
      </c>
      <c r="AVL681" s="107"/>
      <c r="AVM681" s="107"/>
      <c r="AVN681" s="107"/>
      <c r="AVO681" s="93"/>
      <c r="AVP681" s="93"/>
      <c r="AVQ681" s="93"/>
      <c r="AVR681" s="93">
        <f t="shared" si="1233"/>
        <v>0</v>
      </c>
      <c r="AVS681" s="93">
        <f t="shared" si="1233"/>
        <v>0</v>
      </c>
      <c r="AVT681" s="93">
        <f t="shared" si="1233"/>
        <v>0</v>
      </c>
      <c r="AVU681" s="93">
        <f t="shared" si="1233"/>
        <v>4017657.28</v>
      </c>
      <c r="AVV681" s="93">
        <f t="shared" si="1233"/>
        <v>3933715.67</v>
      </c>
      <c r="AVW681" s="93">
        <f t="shared" si="1233"/>
        <v>3988910.34</v>
      </c>
    </row>
    <row r="682" spans="1:1271" ht="36">
      <c r="A682" s="94" t="s">
        <v>914</v>
      </c>
      <c r="B682" s="94" t="s">
        <v>447</v>
      </c>
      <c r="C682" s="5"/>
      <c r="D682" s="414"/>
      <c r="E682" s="287"/>
      <c r="F682" s="101"/>
      <c r="G682" s="101"/>
      <c r="H682" s="101"/>
      <c r="I682" s="93">
        <f t="shared" si="1234"/>
        <v>24430.95</v>
      </c>
      <c r="J682" s="93">
        <f t="shared" si="1234"/>
        <v>24430.95</v>
      </c>
      <c r="K682" s="93">
        <f t="shared" si="1234"/>
        <v>24430.95</v>
      </c>
      <c r="L682" s="447"/>
      <c r="M682" s="447"/>
      <c r="N682" s="447"/>
      <c r="O682" s="107"/>
      <c r="P682" s="107"/>
      <c r="Q682" s="107"/>
      <c r="R682" s="93">
        <f t="shared" si="1235"/>
        <v>0</v>
      </c>
      <c r="S682" s="93">
        <f t="shared" si="1236"/>
        <v>0</v>
      </c>
      <c r="T682" s="93">
        <f t="shared" si="1237"/>
        <v>0</v>
      </c>
      <c r="U682" s="107"/>
      <c r="V682" s="107"/>
      <c r="W682" s="107"/>
      <c r="X682" s="93">
        <f t="shared" si="1238"/>
        <v>11622.39</v>
      </c>
      <c r="Y682" s="93">
        <f t="shared" si="1239"/>
        <v>10928.68</v>
      </c>
      <c r="Z682" s="93">
        <f t="shared" si="1240"/>
        <v>11075.56</v>
      </c>
      <c r="AA682" s="107"/>
      <c r="AB682" s="107"/>
      <c r="AC682" s="107"/>
      <c r="AD682" s="93">
        <f t="shared" si="1173"/>
        <v>0</v>
      </c>
      <c r="AE682" s="93">
        <f t="shared" si="1173"/>
        <v>0</v>
      </c>
      <c r="AF682" s="93">
        <f t="shared" si="1173"/>
        <v>0</v>
      </c>
      <c r="AG682" s="447"/>
      <c r="AH682" s="447"/>
      <c r="AI682" s="447"/>
      <c r="AJ682" s="107"/>
      <c r="AK682" s="107"/>
      <c r="AL682" s="107"/>
      <c r="AM682" s="93">
        <f t="shared" si="1241"/>
        <v>0</v>
      </c>
      <c r="AN682" s="93">
        <f t="shared" si="1242"/>
        <v>0</v>
      </c>
      <c r="AO682" s="93">
        <f t="shared" si="1243"/>
        <v>0</v>
      </c>
      <c r="AP682" s="107"/>
      <c r="AQ682" s="107"/>
      <c r="AR682" s="107"/>
      <c r="AS682" s="93">
        <f t="shared" si="1244"/>
        <v>10405.129999999999</v>
      </c>
      <c r="AT682" s="93">
        <f t="shared" si="1245"/>
        <v>9704.83</v>
      </c>
      <c r="AU682" s="93">
        <f t="shared" si="1246"/>
        <v>9855.76</v>
      </c>
      <c r="AV682" s="107"/>
      <c r="AW682" s="107"/>
      <c r="AX682" s="107"/>
      <c r="AY682" s="93">
        <f t="shared" si="1174"/>
        <v>0</v>
      </c>
      <c r="AZ682" s="93">
        <f t="shared" si="1174"/>
        <v>0</v>
      </c>
      <c r="BA682" s="93">
        <f t="shared" si="1174"/>
        <v>0</v>
      </c>
      <c r="BB682" s="447"/>
      <c r="BC682" s="447"/>
      <c r="BD682" s="447"/>
      <c r="BE682" s="107"/>
      <c r="BF682" s="107"/>
      <c r="BG682" s="107"/>
      <c r="BH682" s="93">
        <f t="shared" si="1247"/>
        <v>0</v>
      </c>
      <c r="BI682" s="93">
        <f t="shared" si="1248"/>
        <v>0</v>
      </c>
      <c r="BJ682" s="93">
        <f t="shared" si="1249"/>
        <v>0</v>
      </c>
      <c r="BK682" s="107"/>
      <c r="BL682" s="107"/>
      <c r="BM682" s="107"/>
      <c r="BN682" s="93">
        <f t="shared" si="1250"/>
        <v>10147.780000000001</v>
      </c>
      <c r="BO682" s="93">
        <f t="shared" si="1251"/>
        <v>9700.83</v>
      </c>
      <c r="BP682" s="93">
        <f t="shared" si="1252"/>
        <v>9866.7000000000007</v>
      </c>
      <c r="BQ682" s="107"/>
      <c r="BR682" s="107"/>
      <c r="BS682" s="107"/>
      <c r="BT682" s="93">
        <f t="shared" si="1175"/>
        <v>0</v>
      </c>
      <c r="BU682" s="93">
        <f t="shared" si="1175"/>
        <v>0</v>
      </c>
      <c r="BV682" s="93">
        <f t="shared" si="1175"/>
        <v>0</v>
      </c>
      <c r="BW682" s="447"/>
      <c r="BX682" s="447"/>
      <c r="BY682" s="447"/>
      <c r="BZ682" s="107"/>
      <c r="CA682" s="107"/>
      <c r="CB682" s="107"/>
      <c r="CC682" s="93">
        <f t="shared" si="1253"/>
        <v>0</v>
      </c>
      <c r="CD682" s="93">
        <f t="shared" si="1254"/>
        <v>0</v>
      </c>
      <c r="CE682" s="93">
        <f t="shared" si="1255"/>
        <v>0</v>
      </c>
      <c r="CF682" s="107"/>
      <c r="CG682" s="107"/>
      <c r="CH682" s="107"/>
      <c r="CI682" s="93">
        <f t="shared" si="1256"/>
        <v>12488.96</v>
      </c>
      <c r="CJ682" s="93">
        <f t="shared" si="1257"/>
        <v>12171.99</v>
      </c>
      <c r="CK682" s="93">
        <f t="shared" si="1258"/>
        <v>12281.51</v>
      </c>
      <c r="CL682" s="107"/>
      <c r="CM682" s="107"/>
      <c r="CN682" s="107"/>
      <c r="CO682" s="93">
        <f t="shared" si="1176"/>
        <v>0</v>
      </c>
      <c r="CP682" s="93">
        <f t="shared" si="1176"/>
        <v>0</v>
      </c>
      <c r="CQ682" s="93">
        <f t="shared" si="1176"/>
        <v>0</v>
      </c>
      <c r="CR682" s="447"/>
      <c r="CS682" s="447"/>
      <c r="CT682" s="447"/>
      <c r="CU682" s="107"/>
      <c r="CV682" s="107"/>
      <c r="CW682" s="107"/>
      <c r="CX682" s="93">
        <f t="shared" si="1259"/>
        <v>0</v>
      </c>
      <c r="CY682" s="93">
        <f t="shared" si="1260"/>
        <v>0</v>
      </c>
      <c r="CZ682" s="93">
        <f t="shared" si="1261"/>
        <v>0</v>
      </c>
      <c r="DA682" s="107"/>
      <c r="DB682" s="107"/>
      <c r="DC682" s="107"/>
      <c r="DD682" s="93">
        <f t="shared" si="1262"/>
        <v>13241.53</v>
      </c>
      <c r="DE682" s="93">
        <f t="shared" si="1263"/>
        <v>12966.85</v>
      </c>
      <c r="DF682" s="93">
        <f t="shared" si="1264"/>
        <v>13169.32</v>
      </c>
      <c r="DG682" s="107"/>
      <c r="DH682" s="107"/>
      <c r="DI682" s="107"/>
      <c r="DJ682" s="93">
        <f t="shared" si="1177"/>
        <v>0</v>
      </c>
      <c r="DK682" s="93">
        <f t="shared" si="1177"/>
        <v>0</v>
      </c>
      <c r="DL682" s="93">
        <f t="shared" si="1177"/>
        <v>0</v>
      </c>
      <c r="DM682" s="447"/>
      <c r="DN682" s="447"/>
      <c r="DO682" s="447"/>
      <c r="DP682" s="107"/>
      <c r="DQ682" s="107"/>
      <c r="DR682" s="107"/>
      <c r="DS682" s="93">
        <f t="shared" si="1265"/>
        <v>0</v>
      </c>
      <c r="DT682" s="93">
        <f t="shared" si="1266"/>
        <v>0</v>
      </c>
      <c r="DU682" s="93">
        <f t="shared" si="1267"/>
        <v>0</v>
      </c>
      <c r="DV682" s="107"/>
      <c r="DW682" s="107"/>
      <c r="DX682" s="107"/>
      <c r="DY682" s="93">
        <f t="shared" si="1268"/>
        <v>13857.48</v>
      </c>
      <c r="DZ682" s="93">
        <f t="shared" si="1269"/>
        <v>12951.25</v>
      </c>
      <c r="EA682" s="93">
        <f t="shared" si="1270"/>
        <v>13193.28</v>
      </c>
      <c r="EB682" s="107"/>
      <c r="EC682" s="107"/>
      <c r="ED682" s="107"/>
      <c r="EE682" s="93">
        <f t="shared" si="1178"/>
        <v>0</v>
      </c>
      <c r="EF682" s="93">
        <f t="shared" si="1178"/>
        <v>0</v>
      </c>
      <c r="EG682" s="93">
        <f t="shared" si="1178"/>
        <v>0</v>
      </c>
      <c r="EH682" s="95"/>
      <c r="EI682" s="95"/>
      <c r="EJ682" s="95"/>
      <c r="EK682" s="107"/>
      <c r="EL682" s="107"/>
      <c r="EM682" s="107"/>
      <c r="EN682" s="93">
        <f t="shared" si="1271"/>
        <v>0</v>
      </c>
      <c r="EO682" s="93">
        <f t="shared" si="1272"/>
        <v>0</v>
      </c>
      <c r="EP682" s="93">
        <f t="shared" si="1273"/>
        <v>0</v>
      </c>
      <c r="EQ682" s="107"/>
      <c r="ER682" s="107"/>
      <c r="ES682" s="107"/>
      <c r="ET682" s="93">
        <f t="shared" si="1274"/>
        <v>0</v>
      </c>
      <c r="EU682" s="93">
        <f t="shared" si="1275"/>
        <v>0</v>
      </c>
      <c r="EV682" s="93">
        <f t="shared" si="1276"/>
        <v>0</v>
      </c>
      <c r="EW682" s="107"/>
      <c r="EX682" s="107"/>
      <c r="EY682" s="107"/>
      <c r="EZ682" s="93">
        <f t="shared" si="1179"/>
        <v>0</v>
      </c>
      <c r="FA682" s="93">
        <f t="shared" si="1179"/>
        <v>0</v>
      </c>
      <c r="FB682" s="93">
        <f t="shared" si="1179"/>
        <v>0</v>
      </c>
      <c r="FC682" s="447"/>
      <c r="FD682" s="447"/>
      <c r="FE682" s="447"/>
      <c r="FF682" s="107"/>
      <c r="FG682" s="107"/>
      <c r="FH682" s="107"/>
      <c r="FI682" s="93">
        <f t="shared" si="1277"/>
        <v>0</v>
      </c>
      <c r="FJ682" s="93">
        <f t="shared" si="1278"/>
        <v>0</v>
      </c>
      <c r="FK682" s="93">
        <f t="shared" si="1279"/>
        <v>0</v>
      </c>
      <c r="FL682" s="107"/>
      <c r="FM682" s="107"/>
      <c r="FN682" s="107"/>
      <c r="FO682" s="93">
        <f t="shared" si="1280"/>
        <v>11285.77</v>
      </c>
      <c r="FP682" s="93">
        <f t="shared" si="1281"/>
        <v>10806.06</v>
      </c>
      <c r="FQ682" s="93">
        <f t="shared" si="1282"/>
        <v>10976.07</v>
      </c>
      <c r="FR682" s="107"/>
      <c r="FS682" s="107"/>
      <c r="FT682" s="107"/>
      <c r="FU682" s="93">
        <f t="shared" si="1180"/>
        <v>0</v>
      </c>
      <c r="FV682" s="93">
        <f t="shared" si="1180"/>
        <v>0</v>
      </c>
      <c r="FW682" s="93">
        <f t="shared" si="1180"/>
        <v>0</v>
      </c>
      <c r="FX682" s="95"/>
      <c r="FY682" s="95"/>
      <c r="FZ682" s="95"/>
      <c r="GA682" s="107"/>
      <c r="GB682" s="107"/>
      <c r="GC682" s="107"/>
      <c r="GD682" s="93">
        <f t="shared" si="1283"/>
        <v>0</v>
      </c>
      <c r="GE682" s="93">
        <f t="shared" si="1284"/>
        <v>0</v>
      </c>
      <c r="GF682" s="93">
        <f t="shared" si="1285"/>
        <v>0</v>
      </c>
      <c r="GG682" s="107"/>
      <c r="GH682" s="107"/>
      <c r="GI682" s="107"/>
      <c r="GJ682" s="93">
        <f t="shared" si="1286"/>
        <v>0</v>
      </c>
      <c r="GK682" s="93">
        <f t="shared" si="1287"/>
        <v>0</v>
      </c>
      <c r="GL682" s="93">
        <f t="shared" si="1288"/>
        <v>0</v>
      </c>
      <c r="GM682" s="107"/>
      <c r="GN682" s="107"/>
      <c r="GO682" s="107"/>
      <c r="GP682" s="93">
        <f t="shared" si="1181"/>
        <v>0</v>
      </c>
      <c r="GQ682" s="93">
        <f t="shared" si="1181"/>
        <v>0</v>
      </c>
      <c r="GR682" s="93">
        <f t="shared" si="1181"/>
        <v>0</v>
      </c>
      <c r="GS682" s="447"/>
      <c r="GT682" s="447"/>
      <c r="GU682" s="447"/>
      <c r="GV682" s="107"/>
      <c r="GW682" s="107"/>
      <c r="GX682" s="107"/>
      <c r="GY682" s="93">
        <f t="shared" si="1289"/>
        <v>0</v>
      </c>
      <c r="GZ682" s="93">
        <f t="shared" si="1290"/>
        <v>0</v>
      </c>
      <c r="HA682" s="93">
        <f t="shared" si="1291"/>
        <v>0</v>
      </c>
      <c r="HB682" s="107"/>
      <c r="HC682" s="107"/>
      <c r="HD682" s="107"/>
      <c r="HE682" s="93">
        <f t="shared" si="1292"/>
        <v>11689.96</v>
      </c>
      <c r="HF682" s="93">
        <f t="shared" si="1293"/>
        <v>11153.72</v>
      </c>
      <c r="HG682" s="93">
        <f t="shared" si="1294"/>
        <v>11347.14</v>
      </c>
      <c r="HH682" s="107"/>
      <c r="HI682" s="107"/>
      <c r="HJ682" s="107"/>
      <c r="HK682" s="93">
        <f t="shared" si="1182"/>
        <v>0</v>
      </c>
      <c r="HL682" s="93">
        <f t="shared" si="1182"/>
        <v>0</v>
      </c>
      <c r="HM682" s="93">
        <f t="shared" si="1182"/>
        <v>0</v>
      </c>
      <c r="HN682" s="447"/>
      <c r="HO682" s="447"/>
      <c r="HP682" s="447"/>
      <c r="HQ682" s="107"/>
      <c r="HR682" s="107"/>
      <c r="HS682" s="107"/>
      <c r="HT682" s="93">
        <f t="shared" si="1295"/>
        <v>0</v>
      </c>
      <c r="HU682" s="93">
        <f t="shared" si="1296"/>
        <v>0</v>
      </c>
      <c r="HV682" s="93">
        <f t="shared" si="1297"/>
        <v>0</v>
      </c>
      <c r="HW682" s="107"/>
      <c r="HX682" s="107"/>
      <c r="HY682" s="107"/>
      <c r="HZ682" s="93">
        <f t="shared" si="1298"/>
        <v>13577.73</v>
      </c>
      <c r="IA682" s="93">
        <f t="shared" si="1299"/>
        <v>13027.87</v>
      </c>
      <c r="IB682" s="93">
        <f t="shared" si="1300"/>
        <v>13199.19</v>
      </c>
      <c r="IC682" s="107"/>
      <c r="ID682" s="107"/>
      <c r="IE682" s="107"/>
      <c r="IF682" s="93">
        <f t="shared" si="1183"/>
        <v>0</v>
      </c>
      <c r="IG682" s="93">
        <f t="shared" si="1183"/>
        <v>0</v>
      </c>
      <c r="IH682" s="93">
        <f t="shared" si="1183"/>
        <v>0</v>
      </c>
      <c r="II682" s="447"/>
      <c r="IJ682" s="447"/>
      <c r="IK682" s="447"/>
      <c r="IL682" s="107"/>
      <c r="IM682" s="107"/>
      <c r="IN682" s="107"/>
      <c r="IO682" s="93">
        <f t="shared" si="1301"/>
        <v>0</v>
      </c>
      <c r="IP682" s="93">
        <f t="shared" si="1302"/>
        <v>0</v>
      </c>
      <c r="IQ682" s="93">
        <f t="shared" si="1303"/>
        <v>0</v>
      </c>
      <c r="IR682" s="107"/>
      <c r="IS682" s="107"/>
      <c r="IT682" s="107"/>
      <c r="IU682" s="93">
        <f t="shared" si="1304"/>
        <v>12347.28</v>
      </c>
      <c r="IV682" s="93">
        <f t="shared" si="1305"/>
        <v>12153.6</v>
      </c>
      <c r="IW682" s="93">
        <f t="shared" si="1306"/>
        <v>12337.42</v>
      </c>
      <c r="IX682" s="107"/>
      <c r="IY682" s="107"/>
      <c r="IZ682" s="107"/>
      <c r="JA682" s="93">
        <f t="shared" si="1184"/>
        <v>0</v>
      </c>
      <c r="JB682" s="93">
        <f t="shared" si="1184"/>
        <v>0</v>
      </c>
      <c r="JC682" s="93">
        <f t="shared" si="1184"/>
        <v>0</v>
      </c>
      <c r="JD682" s="447"/>
      <c r="JE682" s="447"/>
      <c r="JF682" s="447"/>
      <c r="JG682" s="107"/>
      <c r="JH682" s="107"/>
      <c r="JI682" s="107"/>
      <c r="JJ682" s="93">
        <f t="shared" si="1307"/>
        <v>0</v>
      </c>
      <c r="JK682" s="93">
        <f t="shared" si="1308"/>
        <v>0</v>
      </c>
      <c r="JL682" s="93">
        <f t="shared" si="1309"/>
        <v>0</v>
      </c>
      <c r="JM682" s="107"/>
      <c r="JN682" s="107"/>
      <c r="JO682" s="107"/>
      <c r="JP682" s="93">
        <f t="shared" si="1310"/>
        <v>16581.5</v>
      </c>
      <c r="JQ682" s="93">
        <f t="shared" si="1311"/>
        <v>16296.58</v>
      </c>
      <c r="JR682" s="93">
        <f t="shared" si="1312"/>
        <v>16525.82</v>
      </c>
      <c r="JS682" s="107"/>
      <c r="JT682" s="107"/>
      <c r="JU682" s="107"/>
      <c r="JV682" s="93">
        <f t="shared" si="1185"/>
        <v>0</v>
      </c>
      <c r="JW682" s="93">
        <f t="shared" si="1185"/>
        <v>0</v>
      </c>
      <c r="JX682" s="93">
        <f t="shared" si="1185"/>
        <v>0</v>
      </c>
      <c r="JY682" s="447"/>
      <c r="JZ682" s="447"/>
      <c r="KA682" s="447"/>
      <c r="KB682" s="107"/>
      <c r="KC682" s="107"/>
      <c r="KD682" s="107"/>
      <c r="KE682" s="93">
        <f t="shared" si="1313"/>
        <v>0</v>
      </c>
      <c r="KF682" s="93">
        <f t="shared" si="1314"/>
        <v>0</v>
      </c>
      <c r="KG682" s="93">
        <f t="shared" si="1315"/>
        <v>0</v>
      </c>
      <c r="KH682" s="107"/>
      <c r="KI682" s="107"/>
      <c r="KJ682" s="107"/>
      <c r="KK682" s="93">
        <f t="shared" si="1316"/>
        <v>13282.91</v>
      </c>
      <c r="KL682" s="93">
        <f t="shared" si="1317"/>
        <v>12967.7</v>
      </c>
      <c r="KM682" s="93">
        <f t="shared" si="1318"/>
        <v>13156.66</v>
      </c>
      <c r="KN682" s="107"/>
      <c r="KO682" s="107"/>
      <c r="KP682" s="107"/>
      <c r="KQ682" s="93">
        <f t="shared" si="1186"/>
        <v>0</v>
      </c>
      <c r="KR682" s="93">
        <f t="shared" si="1186"/>
        <v>0</v>
      </c>
      <c r="KS682" s="93">
        <f t="shared" si="1186"/>
        <v>0</v>
      </c>
      <c r="KT682" s="447"/>
      <c r="KU682" s="447"/>
      <c r="KV682" s="447"/>
      <c r="KW682" s="107"/>
      <c r="KX682" s="107"/>
      <c r="KY682" s="107"/>
      <c r="KZ682" s="93">
        <f t="shared" si="1319"/>
        <v>0</v>
      </c>
      <c r="LA682" s="93">
        <f t="shared" si="1320"/>
        <v>0</v>
      </c>
      <c r="LB682" s="93">
        <f t="shared" si="1321"/>
        <v>0</v>
      </c>
      <c r="LC682" s="107"/>
      <c r="LD682" s="107"/>
      <c r="LE682" s="107"/>
      <c r="LF682" s="93">
        <f t="shared" si="1322"/>
        <v>12986.73</v>
      </c>
      <c r="LG682" s="93">
        <f t="shared" si="1323"/>
        <v>12631.88</v>
      </c>
      <c r="LH682" s="93">
        <f t="shared" si="1324"/>
        <v>12846.68</v>
      </c>
      <c r="LI682" s="107"/>
      <c r="LJ682" s="107"/>
      <c r="LK682" s="107"/>
      <c r="LL682" s="93">
        <f t="shared" si="1187"/>
        <v>0</v>
      </c>
      <c r="LM682" s="93">
        <f t="shared" si="1187"/>
        <v>0</v>
      </c>
      <c r="LN682" s="93">
        <f t="shared" si="1187"/>
        <v>0</v>
      </c>
      <c r="LO682" s="447"/>
      <c r="LP682" s="447"/>
      <c r="LQ682" s="447"/>
      <c r="LR682" s="107"/>
      <c r="LS682" s="107"/>
      <c r="LT682" s="107"/>
      <c r="LU682" s="93">
        <f t="shared" si="1325"/>
        <v>0</v>
      </c>
      <c r="LV682" s="93">
        <f t="shared" si="1326"/>
        <v>0</v>
      </c>
      <c r="LW682" s="93">
        <f t="shared" si="1327"/>
        <v>0</v>
      </c>
      <c r="LX682" s="107"/>
      <c r="LY682" s="107"/>
      <c r="LZ682" s="107"/>
      <c r="MA682" s="93">
        <f t="shared" si="1328"/>
        <v>14204.71</v>
      </c>
      <c r="MB682" s="93">
        <f t="shared" si="1329"/>
        <v>13499.89</v>
      </c>
      <c r="MC682" s="93">
        <f t="shared" si="1330"/>
        <v>13738.83</v>
      </c>
      <c r="MD682" s="107"/>
      <c r="ME682" s="107"/>
      <c r="MF682" s="107"/>
      <c r="MG682" s="93">
        <f t="shared" si="1188"/>
        <v>0</v>
      </c>
      <c r="MH682" s="93">
        <f t="shared" si="1188"/>
        <v>0</v>
      </c>
      <c r="MI682" s="93">
        <f t="shared" si="1188"/>
        <v>0</v>
      </c>
      <c r="MJ682" s="447"/>
      <c r="MK682" s="447"/>
      <c r="ML682" s="447"/>
      <c r="MM682" s="107"/>
      <c r="MN682" s="107"/>
      <c r="MO682" s="107"/>
      <c r="MP682" s="93">
        <f t="shared" si="1331"/>
        <v>0</v>
      </c>
      <c r="MQ682" s="93">
        <f t="shared" si="1332"/>
        <v>0</v>
      </c>
      <c r="MR682" s="93">
        <f t="shared" si="1333"/>
        <v>0</v>
      </c>
      <c r="MS682" s="107"/>
      <c r="MT682" s="107"/>
      <c r="MU682" s="107"/>
      <c r="MV682" s="93">
        <f t="shared" si="1334"/>
        <v>14688.41</v>
      </c>
      <c r="MW682" s="93">
        <f t="shared" si="1335"/>
        <v>14693.33</v>
      </c>
      <c r="MX682" s="93">
        <f t="shared" si="1336"/>
        <v>14910.91</v>
      </c>
      <c r="MY682" s="107"/>
      <c r="MZ682" s="107"/>
      <c r="NA682" s="107"/>
      <c r="NB682" s="93">
        <f t="shared" si="1189"/>
        <v>0</v>
      </c>
      <c r="NC682" s="93">
        <f t="shared" si="1189"/>
        <v>0</v>
      </c>
      <c r="ND682" s="93">
        <f t="shared" si="1189"/>
        <v>0</v>
      </c>
      <c r="NE682" s="447"/>
      <c r="NF682" s="447"/>
      <c r="NG682" s="447"/>
      <c r="NH682" s="107"/>
      <c r="NI682" s="107"/>
      <c r="NJ682" s="107"/>
      <c r="NK682" s="93">
        <f t="shared" si="1337"/>
        <v>0</v>
      </c>
      <c r="NL682" s="93">
        <f t="shared" si="1338"/>
        <v>0</v>
      </c>
      <c r="NM682" s="93">
        <f t="shared" si="1339"/>
        <v>0</v>
      </c>
      <c r="NN682" s="107"/>
      <c r="NO682" s="107"/>
      <c r="NP682" s="107"/>
      <c r="NQ682" s="93">
        <f t="shared" si="1340"/>
        <v>9616.5400000000009</v>
      </c>
      <c r="NR682" s="93">
        <f t="shared" si="1341"/>
        <v>9509.1200000000008</v>
      </c>
      <c r="NS682" s="93">
        <f t="shared" si="1342"/>
        <v>9668.59</v>
      </c>
      <c r="NT682" s="107"/>
      <c r="NU682" s="107"/>
      <c r="NV682" s="107"/>
      <c r="NW682" s="93">
        <f t="shared" si="1190"/>
        <v>0</v>
      </c>
      <c r="NX682" s="93">
        <f t="shared" si="1190"/>
        <v>0</v>
      </c>
      <c r="NY682" s="93">
        <f t="shared" si="1190"/>
        <v>0</v>
      </c>
      <c r="NZ682" s="447"/>
      <c r="OA682" s="447"/>
      <c r="OB682" s="447"/>
      <c r="OC682" s="107"/>
      <c r="OD682" s="107"/>
      <c r="OE682" s="107"/>
      <c r="OF682" s="93">
        <f t="shared" si="1343"/>
        <v>0</v>
      </c>
      <c r="OG682" s="93">
        <f t="shared" si="1344"/>
        <v>0</v>
      </c>
      <c r="OH682" s="93">
        <f t="shared" si="1345"/>
        <v>0</v>
      </c>
      <c r="OI682" s="107"/>
      <c r="OJ682" s="107"/>
      <c r="OK682" s="107"/>
      <c r="OL682" s="93">
        <f t="shared" si="1346"/>
        <v>13155.77</v>
      </c>
      <c r="OM682" s="93">
        <f t="shared" si="1347"/>
        <v>12864.75</v>
      </c>
      <c r="ON682" s="93">
        <f t="shared" si="1348"/>
        <v>13083.07</v>
      </c>
      <c r="OO682" s="107"/>
      <c r="OP682" s="107"/>
      <c r="OQ682" s="107"/>
      <c r="OR682" s="93">
        <f t="shared" si="1191"/>
        <v>0</v>
      </c>
      <c r="OS682" s="93">
        <f t="shared" si="1191"/>
        <v>0</v>
      </c>
      <c r="OT682" s="93">
        <f t="shared" si="1191"/>
        <v>0</v>
      </c>
      <c r="OU682" s="447"/>
      <c r="OV682" s="447"/>
      <c r="OW682" s="447"/>
      <c r="OX682" s="107"/>
      <c r="OY682" s="107"/>
      <c r="OZ682" s="107"/>
      <c r="PA682" s="93">
        <f t="shared" si="1349"/>
        <v>0</v>
      </c>
      <c r="PB682" s="93">
        <f t="shared" si="1350"/>
        <v>0</v>
      </c>
      <c r="PC682" s="93">
        <f t="shared" si="1351"/>
        <v>0</v>
      </c>
      <c r="PD682" s="107"/>
      <c r="PE682" s="107"/>
      <c r="PF682" s="107"/>
      <c r="PG682" s="93">
        <f t="shared" si="1352"/>
        <v>12208.15</v>
      </c>
      <c r="PH682" s="93">
        <f t="shared" si="1353"/>
        <v>11819.96</v>
      </c>
      <c r="PI682" s="93">
        <f t="shared" si="1354"/>
        <v>11959.8</v>
      </c>
      <c r="PJ682" s="107"/>
      <c r="PK682" s="107"/>
      <c r="PL682" s="107"/>
      <c r="PM682" s="93">
        <f t="shared" si="1192"/>
        <v>0</v>
      </c>
      <c r="PN682" s="93">
        <f t="shared" si="1192"/>
        <v>0</v>
      </c>
      <c r="PO682" s="93">
        <f t="shared" si="1192"/>
        <v>0</v>
      </c>
      <c r="PP682" s="447"/>
      <c r="PQ682" s="447"/>
      <c r="PR682" s="447"/>
      <c r="PS682" s="107"/>
      <c r="PT682" s="107"/>
      <c r="PU682" s="107"/>
      <c r="PV682" s="93">
        <f t="shared" si="1355"/>
        <v>0</v>
      </c>
      <c r="PW682" s="93">
        <f t="shared" si="1356"/>
        <v>0</v>
      </c>
      <c r="PX682" s="93">
        <f t="shared" si="1357"/>
        <v>0</v>
      </c>
      <c r="PY682" s="107"/>
      <c r="PZ682" s="107"/>
      <c r="QA682" s="107"/>
      <c r="QB682" s="93">
        <f t="shared" si="1358"/>
        <v>15468.25</v>
      </c>
      <c r="QC682" s="93">
        <f t="shared" si="1359"/>
        <v>15460.34</v>
      </c>
      <c r="QD682" s="93">
        <f t="shared" si="1360"/>
        <v>15713.54</v>
      </c>
      <c r="QE682" s="107"/>
      <c r="QF682" s="107"/>
      <c r="QG682" s="107"/>
      <c r="QH682" s="93">
        <f t="shared" si="1193"/>
        <v>0</v>
      </c>
      <c r="QI682" s="93">
        <f t="shared" si="1193"/>
        <v>0</v>
      </c>
      <c r="QJ682" s="93">
        <f t="shared" si="1193"/>
        <v>0</v>
      </c>
      <c r="QK682" s="447"/>
      <c r="QL682" s="447"/>
      <c r="QM682" s="447"/>
      <c r="QN682" s="107"/>
      <c r="QO682" s="107"/>
      <c r="QP682" s="107"/>
      <c r="QQ682" s="93">
        <f t="shared" si="1361"/>
        <v>0</v>
      </c>
      <c r="QR682" s="93">
        <f t="shared" si="1362"/>
        <v>0</v>
      </c>
      <c r="QS682" s="93">
        <f t="shared" si="1363"/>
        <v>0</v>
      </c>
      <c r="QT682" s="107"/>
      <c r="QU682" s="107"/>
      <c r="QV682" s="107"/>
      <c r="QW682" s="93">
        <f t="shared" si="1364"/>
        <v>12730.87</v>
      </c>
      <c r="QX682" s="93">
        <f t="shared" si="1365"/>
        <v>12335.32</v>
      </c>
      <c r="QY682" s="93">
        <f t="shared" si="1366"/>
        <v>12512.4</v>
      </c>
      <c r="QZ682" s="107"/>
      <c r="RA682" s="107"/>
      <c r="RB682" s="107"/>
      <c r="RC682" s="93">
        <f t="shared" si="1194"/>
        <v>0</v>
      </c>
      <c r="RD682" s="93">
        <f t="shared" si="1194"/>
        <v>0</v>
      </c>
      <c r="RE682" s="93">
        <f t="shared" si="1194"/>
        <v>0</v>
      </c>
      <c r="RF682" s="447"/>
      <c r="RG682" s="447"/>
      <c r="RH682" s="447"/>
      <c r="RI682" s="107"/>
      <c r="RJ682" s="107"/>
      <c r="RK682" s="107"/>
      <c r="RL682" s="93">
        <f t="shared" si="1367"/>
        <v>0</v>
      </c>
      <c r="RM682" s="93">
        <f t="shared" si="1368"/>
        <v>0</v>
      </c>
      <c r="RN682" s="93">
        <f t="shared" si="1369"/>
        <v>0</v>
      </c>
      <c r="RO682" s="107"/>
      <c r="RP682" s="107"/>
      <c r="RQ682" s="107"/>
      <c r="RR682" s="93">
        <f t="shared" si="1370"/>
        <v>8520.0400000000009</v>
      </c>
      <c r="RS682" s="93">
        <f t="shared" si="1371"/>
        <v>8265.5</v>
      </c>
      <c r="RT682" s="93">
        <f t="shared" si="1372"/>
        <v>8389.23</v>
      </c>
      <c r="RU682" s="107"/>
      <c r="RV682" s="107"/>
      <c r="RW682" s="107"/>
      <c r="RX682" s="93">
        <f t="shared" si="1195"/>
        <v>0</v>
      </c>
      <c r="RY682" s="93">
        <f t="shared" si="1195"/>
        <v>0</v>
      </c>
      <c r="RZ682" s="93">
        <f t="shared" si="1195"/>
        <v>0</v>
      </c>
      <c r="SA682" s="447"/>
      <c r="SB682" s="447"/>
      <c r="SC682" s="447"/>
      <c r="SD682" s="107"/>
      <c r="SE682" s="107"/>
      <c r="SF682" s="107"/>
      <c r="SG682" s="93">
        <f t="shared" si="1373"/>
        <v>0</v>
      </c>
      <c r="SH682" s="93">
        <f t="shared" si="1374"/>
        <v>0</v>
      </c>
      <c r="SI682" s="93">
        <f t="shared" si="1375"/>
        <v>0</v>
      </c>
      <c r="SJ682" s="107"/>
      <c r="SK682" s="107"/>
      <c r="SL682" s="107"/>
      <c r="SM682" s="93">
        <f t="shared" si="1376"/>
        <v>14377.65</v>
      </c>
      <c r="SN682" s="93">
        <f t="shared" si="1377"/>
        <v>14143.07</v>
      </c>
      <c r="SO682" s="93">
        <f t="shared" si="1378"/>
        <v>14329.94</v>
      </c>
      <c r="SP682" s="107"/>
      <c r="SQ682" s="107"/>
      <c r="SR682" s="107"/>
      <c r="SS682" s="93">
        <f t="shared" si="1196"/>
        <v>0</v>
      </c>
      <c r="ST682" s="93">
        <f t="shared" si="1196"/>
        <v>0</v>
      </c>
      <c r="SU682" s="93">
        <f t="shared" si="1196"/>
        <v>0</v>
      </c>
      <c r="SV682" s="447"/>
      <c r="SW682" s="447"/>
      <c r="SX682" s="447"/>
      <c r="SY682" s="107"/>
      <c r="SZ682" s="107"/>
      <c r="TA682" s="107"/>
      <c r="TB682" s="93">
        <f t="shared" si="1379"/>
        <v>0</v>
      </c>
      <c r="TC682" s="93">
        <f t="shared" si="1380"/>
        <v>0</v>
      </c>
      <c r="TD682" s="93">
        <f t="shared" si="1381"/>
        <v>0</v>
      </c>
      <c r="TE682" s="107"/>
      <c r="TF682" s="107"/>
      <c r="TG682" s="107"/>
      <c r="TH682" s="93">
        <f t="shared" si="1382"/>
        <v>12281.13</v>
      </c>
      <c r="TI682" s="93">
        <f t="shared" si="1383"/>
        <v>12277.37</v>
      </c>
      <c r="TJ682" s="93">
        <f t="shared" si="1384"/>
        <v>12451.07</v>
      </c>
      <c r="TK682" s="107"/>
      <c r="TL682" s="107"/>
      <c r="TM682" s="107"/>
      <c r="TN682" s="93">
        <f t="shared" si="1197"/>
        <v>0</v>
      </c>
      <c r="TO682" s="93">
        <f t="shared" si="1197"/>
        <v>0</v>
      </c>
      <c r="TP682" s="93">
        <f t="shared" si="1197"/>
        <v>0</v>
      </c>
      <c r="TQ682" s="447"/>
      <c r="TR682" s="447"/>
      <c r="TS682" s="447"/>
      <c r="TT682" s="107"/>
      <c r="TU682" s="107"/>
      <c r="TV682" s="107"/>
      <c r="TW682" s="93">
        <f t="shared" si="1385"/>
        <v>0</v>
      </c>
      <c r="TX682" s="93">
        <f t="shared" si="1386"/>
        <v>0</v>
      </c>
      <c r="TY682" s="93">
        <f t="shared" si="1387"/>
        <v>0</v>
      </c>
      <c r="TZ682" s="107"/>
      <c r="UA682" s="107"/>
      <c r="UB682" s="107"/>
      <c r="UC682" s="93">
        <f t="shared" si="1388"/>
        <v>14155.92</v>
      </c>
      <c r="UD682" s="93">
        <f t="shared" si="1389"/>
        <v>13844.88</v>
      </c>
      <c r="UE682" s="93">
        <f t="shared" si="1390"/>
        <v>13998.41</v>
      </c>
      <c r="UF682" s="107"/>
      <c r="UG682" s="107"/>
      <c r="UH682" s="107"/>
      <c r="UI682" s="93">
        <f t="shared" si="1198"/>
        <v>0</v>
      </c>
      <c r="UJ682" s="93">
        <f t="shared" si="1198"/>
        <v>0</v>
      </c>
      <c r="UK682" s="93">
        <f t="shared" si="1198"/>
        <v>0</v>
      </c>
      <c r="UL682" s="447">
        <v>13</v>
      </c>
      <c r="UM682" s="447">
        <v>13</v>
      </c>
      <c r="UN682" s="447">
        <v>13</v>
      </c>
      <c r="UO682" s="107"/>
      <c r="UP682" s="107"/>
      <c r="UQ682" s="107"/>
      <c r="UR682" s="93">
        <f t="shared" si="1391"/>
        <v>317602.34999999998</v>
      </c>
      <c r="US682" s="93">
        <f t="shared" si="1392"/>
        <v>317602.34999999998</v>
      </c>
      <c r="UT682" s="93">
        <f t="shared" si="1393"/>
        <v>317602.34999999998</v>
      </c>
      <c r="UU682" s="107"/>
      <c r="UV682" s="107"/>
      <c r="UW682" s="107"/>
      <c r="UX682" s="93">
        <f t="shared" si="1394"/>
        <v>12137.99</v>
      </c>
      <c r="UY682" s="93">
        <f t="shared" si="1395"/>
        <v>12133.14</v>
      </c>
      <c r="UZ682" s="93">
        <f t="shared" si="1396"/>
        <v>12291.66</v>
      </c>
      <c r="VA682" s="107"/>
      <c r="VB682" s="107"/>
      <c r="VC682" s="107"/>
      <c r="VD682" s="93">
        <f t="shared" si="1199"/>
        <v>157793.87</v>
      </c>
      <c r="VE682" s="93">
        <f t="shared" si="1199"/>
        <v>157730.82</v>
      </c>
      <c r="VF682" s="93">
        <f t="shared" si="1199"/>
        <v>159791.57999999999</v>
      </c>
      <c r="VG682" s="95"/>
      <c r="VH682" s="95"/>
      <c r="VI682" s="95"/>
      <c r="VJ682" s="107"/>
      <c r="VK682" s="107"/>
      <c r="VL682" s="107"/>
      <c r="VM682" s="93">
        <f t="shared" si="1397"/>
        <v>0</v>
      </c>
      <c r="VN682" s="93">
        <f t="shared" si="1398"/>
        <v>0</v>
      </c>
      <c r="VO682" s="93">
        <f t="shared" si="1399"/>
        <v>0</v>
      </c>
      <c r="VP682" s="107"/>
      <c r="VQ682" s="107"/>
      <c r="VR682" s="107"/>
      <c r="VS682" s="93">
        <f t="shared" si="1400"/>
        <v>0</v>
      </c>
      <c r="VT682" s="93">
        <f t="shared" si="1401"/>
        <v>0</v>
      </c>
      <c r="VU682" s="93">
        <f t="shared" si="1402"/>
        <v>0</v>
      </c>
      <c r="VV682" s="107"/>
      <c r="VW682" s="107"/>
      <c r="VX682" s="107"/>
      <c r="VY682" s="93">
        <f t="shared" si="1200"/>
        <v>0</v>
      </c>
      <c r="VZ682" s="93">
        <f t="shared" si="1200"/>
        <v>0</v>
      </c>
      <c r="WA682" s="93">
        <f t="shared" si="1200"/>
        <v>0</v>
      </c>
      <c r="WB682" s="447"/>
      <c r="WC682" s="447"/>
      <c r="WD682" s="447"/>
      <c r="WE682" s="107"/>
      <c r="WF682" s="107"/>
      <c r="WG682" s="107"/>
      <c r="WH682" s="93">
        <f t="shared" si="1403"/>
        <v>0</v>
      </c>
      <c r="WI682" s="93">
        <f t="shared" si="1404"/>
        <v>0</v>
      </c>
      <c r="WJ682" s="93">
        <f t="shared" si="1405"/>
        <v>0</v>
      </c>
      <c r="WK682" s="107"/>
      <c r="WL682" s="107"/>
      <c r="WM682" s="107"/>
      <c r="WN682" s="93">
        <f t="shared" si="1406"/>
        <v>10049.76</v>
      </c>
      <c r="WO682" s="93">
        <f t="shared" si="1407"/>
        <v>9705.2999999999993</v>
      </c>
      <c r="WP682" s="93">
        <f t="shared" si="1408"/>
        <v>9892.36</v>
      </c>
      <c r="WQ682" s="107"/>
      <c r="WR682" s="107"/>
      <c r="WS682" s="107"/>
      <c r="WT682" s="93">
        <f t="shared" si="1201"/>
        <v>0</v>
      </c>
      <c r="WU682" s="93">
        <f t="shared" si="1201"/>
        <v>0</v>
      </c>
      <c r="WV682" s="93">
        <f t="shared" si="1201"/>
        <v>0</v>
      </c>
      <c r="WW682" s="447"/>
      <c r="WX682" s="447"/>
      <c r="WY682" s="447"/>
      <c r="WZ682" s="107"/>
      <c r="XA682" s="107"/>
      <c r="XB682" s="107"/>
      <c r="XC682" s="93">
        <f t="shared" si="1409"/>
        <v>0</v>
      </c>
      <c r="XD682" s="93">
        <f t="shared" si="1410"/>
        <v>0</v>
      </c>
      <c r="XE682" s="93">
        <f t="shared" si="1411"/>
        <v>0</v>
      </c>
      <c r="XF682" s="107"/>
      <c r="XG682" s="107"/>
      <c r="XH682" s="107"/>
      <c r="XI682" s="93">
        <f t="shared" si="1412"/>
        <v>10246.82</v>
      </c>
      <c r="XJ682" s="93">
        <f t="shared" si="1413"/>
        <v>9989.5</v>
      </c>
      <c r="XK682" s="93">
        <f t="shared" si="1414"/>
        <v>10142.15</v>
      </c>
      <c r="XL682" s="107"/>
      <c r="XM682" s="107"/>
      <c r="XN682" s="107"/>
      <c r="XO682" s="93">
        <f t="shared" si="1202"/>
        <v>0</v>
      </c>
      <c r="XP682" s="93">
        <f t="shared" si="1202"/>
        <v>0</v>
      </c>
      <c r="XQ682" s="93">
        <f t="shared" si="1202"/>
        <v>0</v>
      </c>
      <c r="XR682" s="447"/>
      <c r="XS682" s="447"/>
      <c r="XT682" s="447"/>
      <c r="XU682" s="107"/>
      <c r="XV682" s="107"/>
      <c r="XW682" s="107"/>
      <c r="XX682" s="93">
        <f t="shared" si="1415"/>
        <v>0</v>
      </c>
      <c r="XY682" s="93">
        <f t="shared" si="1416"/>
        <v>0</v>
      </c>
      <c r="XZ682" s="93">
        <f t="shared" si="1417"/>
        <v>0</v>
      </c>
      <c r="YA682" s="107"/>
      <c r="YB682" s="107"/>
      <c r="YC682" s="107"/>
      <c r="YD682" s="93">
        <f t="shared" si="1418"/>
        <v>9751.94</v>
      </c>
      <c r="YE682" s="93">
        <f t="shared" si="1419"/>
        <v>9511.59</v>
      </c>
      <c r="YF682" s="93">
        <f t="shared" si="1420"/>
        <v>9637.84</v>
      </c>
      <c r="YG682" s="107"/>
      <c r="YH682" s="107"/>
      <c r="YI682" s="107"/>
      <c r="YJ682" s="93">
        <f t="shared" si="1203"/>
        <v>0</v>
      </c>
      <c r="YK682" s="93">
        <f t="shared" si="1203"/>
        <v>0</v>
      </c>
      <c r="YL682" s="93">
        <f t="shared" si="1203"/>
        <v>0</v>
      </c>
      <c r="YM682" s="447"/>
      <c r="YN682" s="447"/>
      <c r="YO682" s="447"/>
      <c r="YP682" s="107"/>
      <c r="YQ682" s="107"/>
      <c r="YR682" s="107"/>
      <c r="YS682" s="93">
        <f t="shared" si="1421"/>
        <v>0</v>
      </c>
      <c r="YT682" s="93">
        <f t="shared" si="1422"/>
        <v>0</v>
      </c>
      <c r="YU682" s="93">
        <f t="shared" si="1423"/>
        <v>0</v>
      </c>
      <c r="YV682" s="107"/>
      <c r="YW682" s="107"/>
      <c r="YX682" s="107"/>
      <c r="YY682" s="93">
        <f t="shared" si="1424"/>
        <v>10613.65</v>
      </c>
      <c r="YZ682" s="93">
        <f t="shared" si="1425"/>
        <v>10231.64</v>
      </c>
      <c r="ZA682" s="93">
        <f t="shared" si="1426"/>
        <v>10377.61</v>
      </c>
      <c r="ZB682" s="107"/>
      <c r="ZC682" s="107"/>
      <c r="ZD682" s="107"/>
      <c r="ZE682" s="93">
        <f t="shared" si="1204"/>
        <v>0</v>
      </c>
      <c r="ZF682" s="93">
        <f t="shared" si="1204"/>
        <v>0</v>
      </c>
      <c r="ZG682" s="93">
        <f t="shared" si="1204"/>
        <v>0</v>
      </c>
      <c r="ZH682" s="447">
        <v>1</v>
      </c>
      <c r="ZI682" s="447">
        <v>1</v>
      </c>
      <c r="ZJ682" s="447">
        <v>1</v>
      </c>
      <c r="ZK682" s="107"/>
      <c r="ZL682" s="107"/>
      <c r="ZM682" s="107"/>
      <c r="ZN682" s="93">
        <f t="shared" si="1427"/>
        <v>24430.95</v>
      </c>
      <c r="ZO682" s="93">
        <f t="shared" si="1428"/>
        <v>24430.95</v>
      </c>
      <c r="ZP682" s="93">
        <f t="shared" si="1429"/>
        <v>24430.95</v>
      </c>
      <c r="ZQ682" s="107"/>
      <c r="ZR682" s="107"/>
      <c r="ZS682" s="107"/>
      <c r="ZT682" s="93">
        <f t="shared" si="1430"/>
        <v>13103.49</v>
      </c>
      <c r="ZU682" s="93">
        <f t="shared" si="1431"/>
        <v>13009.43</v>
      </c>
      <c r="ZV682" s="93">
        <f t="shared" si="1432"/>
        <v>13146.87</v>
      </c>
      <c r="ZW682" s="107"/>
      <c r="ZX682" s="107"/>
      <c r="ZY682" s="107"/>
      <c r="ZZ682" s="93">
        <f t="shared" si="1205"/>
        <v>13103.49</v>
      </c>
      <c r="AAA682" s="93">
        <f t="shared" si="1205"/>
        <v>13009.43</v>
      </c>
      <c r="AAB682" s="93">
        <f t="shared" si="1205"/>
        <v>13146.87</v>
      </c>
      <c r="AAC682" s="447"/>
      <c r="AAD682" s="447"/>
      <c r="AAE682" s="447"/>
      <c r="AAF682" s="107"/>
      <c r="AAG682" s="107"/>
      <c r="AAH682" s="107"/>
      <c r="AAI682" s="93">
        <f t="shared" si="1433"/>
        <v>0</v>
      </c>
      <c r="AAJ682" s="93">
        <f t="shared" si="1434"/>
        <v>0</v>
      </c>
      <c r="AAK682" s="93">
        <f t="shared" si="1435"/>
        <v>0</v>
      </c>
      <c r="AAL682" s="107"/>
      <c r="AAM682" s="107"/>
      <c r="AAN682" s="107"/>
      <c r="AAO682" s="93">
        <f t="shared" si="1436"/>
        <v>12339.08</v>
      </c>
      <c r="AAP682" s="93">
        <f t="shared" si="1437"/>
        <v>11911.38</v>
      </c>
      <c r="AAQ682" s="93">
        <f t="shared" si="1438"/>
        <v>12093.18</v>
      </c>
      <c r="AAR682" s="107"/>
      <c r="AAS682" s="107"/>
      <c r="AAT682" s="107"/>
      <c r="AAU682" s="93">
        <f t="shared" si="1206"/>
        <v>0</v>
      </c>
      <c r="AAV682" s="93">
        <f t="shared" si="1206"/>
        <v>0</v>
      </c>
      <c r="AAW682" s="93">
        <f t="shared" si="1206"/>
        <v>0</v>
      </c>
      <c r="AAX682" s="447"/>
      <c r="AAY682" s="447"/>
      <c r="AAZ682" s="447"/>
      <c r="ABA682" s="107"/>
      <c r="ABB682" s="107"/>
      <c r="ABC682" s="107"/>
      <c r="ABD682" s="93">
        <f t="shared" si="1439"/>
        <v>0</v>
      </c>
      <c r="ABE682" s="93">
        <f t="shared" si="1440"/>
        <v>0</v>
      </c>
      <c r="ABF682" s="93">
        <f t="shared" si="1441"/>
        <v>0</v>
      </c>
      <c r="ABG682" s="107"/>
      <c r="ABH682" s="107"/>
      <c r="ABI682" s="107"/>
      <c r="ABJ682" s="93">
        <f t="shared" si="1442"/>
        <v>8369.3700000000008</v>
      </c>
      <c r="ABK682" s="93">
        <f t="shared" si="1443"/>
        <v>8107.05</v>
      </c>
      <c r="ABL682" s="93">
        <f t="shared" si="1444"/>
        <v>8212.4</v>
      </c>
      <c r="ABM682" s="107"/>
      <c r="ABN682" s="107"/>
      <c r="ABO682" s="107"/>
      <c r="ABP682" s="93">
        <f t="shared" si="1207"/>
        <v>0</v>
      </c>
      <c r="ABQ682" s="93">
        <f t="shared" si="1207"/>
        <v>0</v>
      </c>
      <c r="ABR682" s="93">
        <f t="shared" si="1207"/>
        <v>0</v>
      </c>
      <c r="ABS682" s="447"/>
      <c r="ABT682" s="447"/>
      <c r="ABU682" s="447"/>
      <c r="ABV682" s="107"/>
      <c r="ABW682" s="107"/>
      <c r="ABX682" s="107"/>
      <c r="ABY682" s="93">
        <f t="shared" si="1445"/>
        <v>0</v>
      </c>
      <c r="ABZ682" s="93">
        <f t="shared" si="1446"/>
        <v>0</v>
      </c>
      <c r="ACA682" s="93">
        <f t="shared" si="1447"/>
        <v>0</v>
      </c>
      <c r="ACB682" s="107"/>
      <c r="ACC682" s="107"/>
      <c r="ACD682" s="107"/>
      <c r="ACE682" s="93">
        <f t="shared" si="1448"/>
        <v>9371.57</v>
      </c>
      <c r="ACF682" s="93">
        <f t="shared" si="1449"/>
        <v>9182.64</v>
      </c>
      <c r="ACG682" s="93">
        <f t="shared" si="1450"/>
        <v>9296.9</v>
      </c>
      <c r="ACH682" s="107"/>
      <c r="ACI682" s="107"/>
      <c r="ACJ682" s="107"/>
      <c r="ACK682" s="93">
        <f t="shared" si="1208"/>
        <v>0</v>
      </c>
      <c r="ACL682" s="93">
        <f t="shared" si="1208"/>
        <v>0</v>
      </c>
      <c r="ACM682" s="93">
        <f t="shared" si="1208"/>
        <v>0</v>
      </c>
      <c r="ACN682" s="447"/>
      <c r="ACO682" s="447"/>
      <c r="ACP682" s="447"/>
      <c r="ACQ682" s="107"/>
      <c r="ACR682" s="107"/>
      <c r="ACS682" s="107"/>
      <c r="ACT682" s="93">
        <f t="shared" si="1451"/>
        <v>0</v>
      </c>
      <c r="ACU682" s="93">
        <f t="shared" si="1452"/>
        <v>0</v>
      </c>
      <c r="ACV682" s="93">
        <f t="shared" si="1453"/>
        <v>0</v>
      </c>
      <c r="ACW682" s="107"/>
      <c r="ACX682" s="107"/>
      <c r="ACY682" s="107"/>
      <c r="ACZ682" s="93">
        <f t="shared" si="1454"/>
        <v>10805.73</v>
      </c>
      <c r="ADA682" s="93">
        <f t="shared" si="1455"/>
        <v>10524.77</v>
      </c>
      <c r="ADB682" s="93">
        <f t="shared" si="1456"/>
        <v>10694.94</v>
      </c>
      <c r="ADC682" s="107"/>
      <c r="ADD682" s="107"/>
      <c r="ADE682" s="107"/>
      <c r="ADF682" s="93">
        <f t="shared" si="1209"/>
        <v>0</v>
      </c>
      <c r="ADG682" s="93">
        <f t="shared" si="1209"/>
        <v>0</v>
      </c>
      <c r="ADH682" s="93">
        <f t="shared" si="1209"/>
        <v>0</v>
      </c>
      <c r="ADI682" s="425"/>
      <c r="ADJ682" s="425"/>
      <c r="ADK682" s="425"/>
      <c r="ADL682" s="107"/>
      <c r="ADM682" s="107"/>
      <c r="ADN682" s="107"/>
      <c r="ADO682" s="93">
        <f t="shared" si="1457"/>
        <v>0</v>
      </c>
      <c r="ADP682" s="93">
        <f t="shared" si="1458"/>
        <v>0</v>
      </c>
      <c r="ADQ682" s="93">
        <f t="shared" si="1459"/>
        <v>0</v>
      </c>
      <c r="ADR682" s="107"/>
      <c r="ADS682" s="107"/>
      <c r="ADT682" s="107"/>
      <c r="ADU682" s="93">
        <f t="shared" si="1460"/>
        <v>9885.58</v>
      </c>
      <c r="ADV682" s="93">
        <f t="shared" si="1461"/>
        <v>9804.52</v>
      </c>
      <c r="ADW682" s="93">
        <f t="shared" si="1462"/>
        <v>9944.1</v>
      </c>
      <c r="ADX682" s="107"/>
      <c r="ADY682" s="107"/>
      <c r="ADZ682" s="107"/>
      <c r="AEA682" s="93">
        <f t="shared" si="1210"/>
        <v>0</v>
      </c>
      <c r="AEB682" s="93">
        <f t="shared" si="1210"/>
        <v>0</v>
      </c>
      <c r="AEC682" s="93">
        <f t="shared" si="1210"/>
        <v>0</v>
      </c>
      <c r="AED682" s="447"/>
      <c r="AEE682" s="447"/>
      <c r="AEF682" s="447"/>
      <c r="AEG682" s="107"/>
      <c r="AEH682" s="107"/>
      <c r="AEI682" s="107"/>
      <c r="AEJ682" s="93">
        <f t="shared" si="1463"/>
        <v>0</v>
      </c>
      <c r="AEK682" s="93">
        <f t="shared" si="1464"/>
        <v>0</v>
      </c>
      <c r="AEL682" s="93">
        <f t="shared" si="1465"/>
        <v>0</v>
      </c>
      <c r="AEM682" s="107"/>
      <c r="AEN682" s="107"/>
      <c r="AEO682" s="107"/>
      <c r="AEP682" s="93">
        <f t="shared" si="1466"/>
        <v>10105.99</v>
      </c>
      <c r="AEQ682" s="93">
        <f t="shared" si="1467"/>
        <v>9665.19</v>
      </c>
      <c r="AER682" s="93">
        <f t="shared" si="1468"/>
        <v>9792.36</v>
      </c>
      <c r="AES682" s="107"/>
      <c r="AET682" s="107"/>
      <c r="AEU682" s="107"/>
      <c r="AEV682" s="93">
        <f t="shared" si="1211"/>
        <v>0</v>
      </c>
      <c r="AEW682" s="93">
        <f t="shared" si="1211"/>
        <v>0</v>
      </c>
      <c r="AEX682" s="93">
        <f t="shared" si="1211"/>
        <v>0</v>
      </c>
      <c r="AEY682" s="447"/>
      <c r="AEZ682" s="447"/>
      <c r="AFA682" s="447"/>
      <c r="AFB682" s="107"/>
      <c r="AFC682" s="107"/>
      <c r="AFD682" s="107"/>
      <c r="AFE682" s="93">
        <f t="shared" si="1469"/>
        <v>0</v>
      </c>
      <c r="AFF682" s="93">
        <f t="shared" si="1470"/>
        <v>0</v>
      </c>
      <c r="AFG682" s="93">
        <f t="shared" si="1471"/>
        <v>0</v>
      </c>
      <c r="AFH682" s="107"/>
      <c r="AFI682" s="107"/>
      <c r="AFJ682" s="107"/>
      <c r="AFK682" s="93">
        <f t="shared" si="1472"/>
        <v>11726.77</v>
      </c>
      <c r="AFL682" s="93">
        <f t="shared" si="1473"/>
        <v>11251.9</v>
      </c>
      <c r="AFM682" s="93">
        <f t="shared" si="1474"/>
        <v>11422.49</v>
      </c>
      <c r="AFN682" s="107"/>
      <c r="AFO682" s="107"/>
      <c r="AFP682" s="107"/>
      <c r="AFQ682" s="93">
        <f t="shared" si="1212"/>
        <v>0</v>
      </c>
      <c r="AFR682" s="93">
        <f t="shared" si="1212"/>
        <v>0</v>
      </c>
      <c r="AFS682" s="93">
        <f t="shared" si="1212"/>
        <v>0</v>
      </c>
      <c r="AFT682" s="447"/>
      <c r="AFU682" s="447"/>
      <c r="AFV682" s="447"/>
      <c r="AFW682" s="107"/>
      <c r="AFX682" s="107"/>
      <c r="AFY682" s="107"/>
      <c r="AFZ682" s="93">
        <f t="shared" si="1475"/>
        <v>0</v>
      </c>
      <c r="AGA682" s="93">
        <f t="shared" si="1476"/>
        <v>0</v>
      </c>
      <c r="AGB682" s="93">
        <f t="shared" si="1477"/>
        <v>0</v>
      </c>
      <c r="AGC682" s="107"/>
      <c r="AGD682" s="107"/>
      <c r="AGE682" s="107"/>
      <c r="AGF682" s="93">
        <f t="shared" si="1478"/>
        <v>11668.92</v>
      </c>
      <c r="AGG682" s="93">
        <f t="shared" si="1479"/>
        <v>11346.26</v>
      </c>
      <c r="AGH682" s="93">
        <f t="shared" si="1480"/>
        <v>11538.24</v>
      </c>
      <c r="AGI682" s="107"/>
      <c r="AGJ682" s="107"/>
      <c r="AGK682" s="107"/>
      <c r="AGL682" s="93">
        <f t="shared" si="1213"/>
        <v>0</v>
      </c>
      <c r="AGM682" s="93">
        <f t="shared" si="1213"/>
        <v>0</v>
      </c>
      <c r="AGN682" s="93">
        <f t="shared" si="1213"/>
        <v>0</v>
      </c>
      <c r="AGO682" s="447"/>
      <c r="AGP682" s="447"/>
      <c r="AGQ682" s="447"/>
      <c r="AGR682" s="107"/>
      <c r="AGS682" s="107"/>
      <c r="AGT682" s="107"/>
      <c r="AGU682" s="93">
        <f t="shared" si="1481"/>
        <v>0</v>
      </c>
      <c r="AGV682" s="93">
        <f t="shared" si="1482"/>
        <v>0</v>
      </c>
      <c r="AGW682" s="93">
        <f t="shared" si="1483"/>
        <v>0</v>
      </c>
      <c r="AGX682" s="107"/>
      <c r="AGY682" s="107"/>
      <c r="AGZ682" s="107"/>
      <c r="AHA682" s="93">
        <f t="shared" si="1484"/>
        <v>18704.79</v>
      </c>
      <c r="AHB682" s="93">
        <f t="shared" si="1485"/>
        <v>18050.169999999998</v>
      </c>
      <c r="AHC682" s="93">
        <f t="shared" si="1486"/>
        <v>18335.96</v>
      </c>
      <c r="AHD682" s="107"/>
      <c r="AHE682" s="107"/>
      <c r="AHF682" s="107"/>
      <c r="AHG682" s="93">
        <f t="shared" si="1214"/>
        <v>0</v>
      </c>
      <c r="AHH682" s="93">
        <f t="shared" si="1214"/>
        <v>0</v>
      </c>
      <c r="AHI682" s="93">
        <f t="shared" si="1214"/>
        <v>0</v>
      </c>
      <c r="AHJ682" s="447"/>
      <c r="AHK682" s="447"/>
      <c r="AHL682" s="447"/>
      <c r="AHM682" s="107"/>
      <c r="AHN682" s="107"/>
      <c r="AHO682" s="107"/>
      <c r="AHP682" s="93">
        <f t="shared" si="1487"/>
        <v>0</v>
      </c>
      <c r="AHQ682" s="93">
        <f t="shared" si="1488"/>
        <v>0</v>
      </c>
      <c r="AHR682" s="93">
        <f t="shared" si="1489"/>
        <v>0</v>
      </c>
      <c r="AHS682" s="107"/>
      <c r="AHT682" s="107"/>
      <c r="AHU682" s="107"/>
      <c r="AHV682" s="93">
        <f t="shared" si="1490"/>
        <v>11143.06</v>
      </c>
      <c r="AHW682" s="93">
        <f t="shared" si="1491"/>
        <v>11025.49</v>
      </c>
      <c r="AHX682" s="93">
        <f t="shared" si="1492"/>
        <v>11186.79</v>
      </c>
      <c r="AHY682" s="107"/>
      <c r="AHZ682" s="107"/>
      <c r="AIA682" s="107"/>
      <c r="AIB682" s="93">
        <f t="shared" si="1215"/>
        <v>0</v>
      </c>
      <c r="AIC682" s="93">
        <f t="shared" si="1215"/>
        <v>0</v>
      </c>
      <c r="AID682" s="93">
        <f t="shared" si="1215"/>
        <v>0</v>
      </c>
      <c r="AIE682" s="95"/>
      <c r="AIF682" s="95"/>
      <c r="AIG682" s="95"/>
      <c r="AIH682" s="107"/>
      <c r="AII682" s="107"/>
      <c r="AIJ682" s="107"/>
      <c r="AIK682" s="93">
        <f t="shared" si="1493"/>
        <v>0</v>
      </c>
      <c r="AIL682" s="93">
        <f t="shared" si="1494"/>
        <v>0</v>
      </c>
      <c r="AIM682" s="93">
        <f t="shared" si="1495"/>
        <v>0</v>
      </c>
      <c r="AIN682" s="107"/>
      <c r="AIO682" s="107"/>
      <c r="AIP682" s="107"/>
      <c r="AIQ682" s="93">
        <f t="shared" si="1496"/>
        <v>0</v>
      </c>
      <c r="AIR682" s="93">
        <f t="shared" si="1497"/>
        <v>0</v>
      </c>
      <c r="AIS682" s="93">
        <f t="shared" si="1498"/>
        <v>0</v>
      </c>
      <c r="AIT682" s="107"/>
      <c r="AIU682" s="107"/>
      <c r="AIV682" s="107"/>
      <c r="AIW682" s="93">
        <f t="shared" si="1216"/>
        <v>0</v>
      </c>
      <c r="AIX682" s="93">
        <f t="shared" si="1216"/>
        <v>0</v>
      </c>
      <c r="AIY682" s="93">
        <f t="shared" si="1216"/>
        <v>0</v>
      </c>
      <c r="AIZ682" s="447"/>
      <c r="AJA682" s="447"/>
      <c r="AJB682" s="447"/>
      <c r="AJC682" s="107"/>
      <c r="AJD682" s="107"/>
      <c r="AJE682" s="107"/>
      <c r="AJF682" s="93">
        <f t="shared" si="1499"/>
        <v>0</v>
      </c>
      <c r="AJG682" s="93">
        <f t="shared" si="1500"/>
        <v>0</v>
      </c>
      <c r="AJH682" s="93">
        <f t="shared" si="1501"/>
        <v>0</v>
      </c>
      <c r="AJI682" s="107"/>
      <c r="AJJ682" s="107"/>
      <c r="AJK682" s="107"/>
      <c r="AJL682" s="93">
        <f t="shared" si="1502"/>
        <v>10699.42</v>
      </c>
      <c r="AJM682" s="93">
        <f t="shared" si="1503"/>
        <v>10443.040000000001</v>
      </c>
      <c r="AJN682" s="93">
        <f t="shared" si="1504"/>
        <v>10620.08</v>
      </c>
      <c r="AJO682" s="107"/>
      <c r="AJP682" s="107"/>
      <c r="AJQ682" s="107"/>
      <c r="AJR682" s="93">
        <f t="shared" si="1217"/>
        <v>0</v>
      </c>
      <c r="AJS682" s="93">
        <f t="shared" si="1217"/>
        <v>0</v>
      </c>
      <c r="AJT682" s="93">
        <f t="shared" si="1217"/>
        <v>0</v>
      </c>
      <c r="AJU682" s="447"/>
      <c r="AJV682" s="447"/>
      <c r="AJW682" s="447"/>
      <c r="AJX682" s="107"/>
      <c r="AJY682" s="107"/>
      <c r="AJZ682" s="107"/>
      <c r="AKA682" s="93">
        <f t="shared" si="1505"/>
        <v>0</v>
      </c>
      <c r="AKB682" s="93">
        <f t="shared" si="1506"/>
        <v>0</v>
      </c>
      <c r="AKC682" s="93">
        <f t="shared" si="1507"/>
        <v>0</v>
      </c>
      <c r="AKD682" s="107"/>
      <c r="AKE682" s="107"/>
      <c r="AKF682" s="107"/>
      <c r="AKG682" s="93">
        <f t="shared" si="1508"/>
        <v>10849.62</v>
      </c>
      <c r="AKH682" s="93">
        <f t="shared" si="1509"/>
        <v>10436.379999999999</v>
      </c>
      <c r="AKI682" s="93">
        <f t="shared" si="1510"/>
        <v>10622.68</v>
      </c>
      <c r="AKJ682" s="107"/>
      <c r="AKK682" s="107"/>
      <c r="AKL682" s="107"/>
      <c r="AKM682" s="93">
        <f t="shared" si="1218"/>
        <v>0</v>
      </c>
      <c r="AKN682" s="93">
        <f t="shared" si="1218"/>
        <v>0</v>
      </c>
      <c r="AKO682" s="93">
        <f t="shared" si="1218"/>
        <v>0</v>
      </c>
      <c r="AKP682" s="447"/>
      <c r="AKQ682" s="447"/>
      <c r="AKR682" s="447"/>
      <c r="AKS682" s="107"/>
      <c r="AKT682" s="107"/>
      <c r="AKU682" s="107"/>
      <c r="AKV682" s="93">
        <f t="shared" si="1511"/>
        <v>0</v>
      </c>
      <c r="AKW682" s="93">
        <f t="shared" si="1512"/>
        <v>0</v>
      </c>
      <c r="AKX682" s="93">
        <f t="shared" si="1513"/>
        <v>0</v>
      </c>
      <c r="AKY682" s="107"/>
      <c r="AKZ682" s="107"/>
      <c r="ALA682" s="107"/>
      <c r="ALB682" s="93">
        <f t="shared" si="1514"/>
        <v>11295.96</v>
      </c>
      <c r="ALC682" s="93">
        <f t="shared" si="1515"/>
        <v>11031.08</v>
      </c>
      <c r="ALD682" s="93">
        <f t="shared" si="1516"/>
        <v>11203.94</v>
      </c>
      <c r="ALE682" s="107"/>
      <c r="ALF682" s="107"/>
      <c r="ALG682" s="107"/>
      <c r="ALH682" s="93">
        <f t="shared" si="1219"/>
        <v>0</v>
      </c>
      <c r="ALI682" s="93">
        <f t="shared" si="1219"/>
        <v>0</v>
      </c>
      <c r="ALJ682" s="93">
        <f t="shared" si="1219"/>
        <v>0</v>
      </c>
      <c r="ALK682" s="447"/>
      <c r="ALL682" s="447"/>
      <c r="ALM682" s="447"/>
      <c r="ALN682" s="107"/>
      <c r="ALO682" s="107"/>
      <c r="ALP682" s="107"/>
      <c r="ALQ682" s="93">
        <f t="shared" si="1517"/>
        <v>0</v>
      </c>
      <c r="ALR682" s="93">
        <f t="shared" si="1518"/>
        <v>0</v>
      </c>
      <c r="ALS682" s="93">
        <f t="shared" si="1519"/>
        <v>0</v>
      </c>
      <c r="ALT682" s="107"/>
      <c r="ALU682" s="107"/>
      <c r="ALV682" s="107"/>
      <c r="ALW682" s="93">
        <f t="shared" si="1520"/>
        <v>13989.74</v>
      </c>
      <c r="ALX682" s="93">
        <f t="shared" si="1521"/>
        <v>13784.73</v>
      </c>
      <c r="ALY682" s="93">
        <f t="shared" si="1522"/>
        <v>13967.88</v>
      </c>
      <c r="ALZ682" s="107"/>
      <c r="AMA682" s="107"/>
      <c r="AMB682" s="107"/>
      <c r="AMC682" s="93">
        <f t="shared" si="1220"/>
        <v>0</v>
      </c>
      <c r="AMD682" s="93">
        <f t="shared" si="1220"/>
        <v>0</v>
      </c>
      <c r="AME682" s="93">
        <f t="shared" si="1220"/>
        <v>0</v>
      </c>
      <c r="AMF682" s="447"/>
      <c r="AMG682" s="447"/>
      <c r="AMH682" s="447"/>
      <c r="AMI682" s="107"/>
      <c r="AMJ682" s="107"/>
      <c r="AMK682" s="107"/>
      <c r="AML682" s="93">
        <f t="shared" si="1523"/>
        <v>0</v>
      </c>
      <c r="AMM682" s="93">
        <f t="shared" si="1524"/>
        <v>0</v>
      </c>
      <c r="AMN682" s="93">
        <f t="shared" si="1525"/>
        <v>0</v>
      </c>
      <c r="AMO682" s="107"/>
      <c r="AMP682" s="107"/>
      <c r="AMQ682" s="107"/>
      <c r="AMR682" s="93">
        <f t="shared" si="1526"/>
        <v>10080.24</v>
      </c>
      <c r="AMS682" s="93">
        <f t="shared" si="1527"/>
        <v>10105.719999999999</v>
      </c>
      <c r="AMT682" s="93">
        <f t="shared" si="1528"/>
        <v>10242.58</v>
      </c>
      <c r="AMU682" s="107"/>
      <c r="AMV682" s="107"/>
      <c r="AMW682" s="107"/>
      <c r="AMX682" s="93">
        <f t="shared" si="1221"/>
        <v>0</v>
      </c>
      <c r="AMY682" s="93">
        <f t="shared" si="1221"/>
        <v>0</v>
      </c>
      <c r="AMZ682" s="93">
        <f t="shared" si="1221"/>
        <v>0</v>
      </c>
      <c r="ANA682" s="447"/>
      <c r="ANB682" s="447"/>
      <c r="ANC682" s="447"/>
      <c r="AND682" s="107"/>
      <c r="ANE682" s="107"/>
      <c r="ANF682" s="107"/>
      <c r="ANG682" s="93">
        <f t="shared" si="1529"/>
        <v>0</v>
      </c>
      <c r="ANH682" s="93">
        <f t="shared" si="1530"/>
        <v>0</v>
      </c>
      <c r="ANI682" s="93">
        <f t="shared" si="1531"/>
        <v>0</v>
      </c>
      <c r="ANJ682" s="107"/>
      <c r="ANK682" s="107"/>
      <c r="ANL682" s="107"/>
      <c r="ANM682" s="93">
        <f t="shared" si="1532"/>
        <v>15722.26</v>
      </c>
      <c r="ANN682" s="93">
        <f t="shared" si="1533"/>
        <v>15304.17</v>
      </c>
      <c r="ANO682" s="93">
        <f t="shared" si="1534"/>
        <v>15592.03</v>
      </c>
      <c r="ANP682" s="107"/>
      <c r="ANQ682" s="107"/>
      <c r="ANR682" s="107"/>
      <c r="ANS682" s="93">
        <f t="shared" si="1222"/>
        <v>0</v>
      </c>
      <c r="ANT682" s="93">
        <f t="shared" si="1222"/>
        <v>0</v>
      </c>
      <c r="ANU682" s="93">
        <f t="shared" si="1222"/>
        <v>0</v>
      </c>
      <c r="ANV682" s="447"/>
      <c r="ANW682" s="447"/>
      <c r="ANX682" s="447"/>
      <c r="ANY682" s="107"/>
      <c r="ANZ682" s="107"/>
      <c r="AOA682" s="107"/>
      <c r="AOB682" s="93">
        <f t="shared" si="1535"/>
        <v>0</v>
      </c>
      <c r="AOC682" s="93">
        <f t="shared" si="1536"/>
        <v>0</v>
      </c>
      <c r="AOD682" s="93">
        <f t="shared" si="1537"/>
        <v>0</v>
      </c>
      <c r="AOE682" s="107"/>
      <c r="AOF682" s="107"/>
      <c r="AOG682" s="107"/>
      <c r="AOH682" s="93">
        <f t="shared" si="1538"/>
        <v>10526.79</v>
      </c>
      <c r="AOI682" s="93">
        <f t="shared" si="1539"/>
        <v>10316.549999999999</v>
      </c>
      <c r="AOJ682" s="93">
        <f t="shared" si="1540"/>
        <v>10461.879999999999</v>
      </c>
      <c r="AOK682" s="107"/>
      <c r="AOL682" s="107"/>
      <c r="AOM682" s="107"/>
      <c r="AON682" s="93">
        <f t="shared" si="1223"/>
        <v>0</v>
      </c>
      <c r="AOO682" s="93">
        <f t="shared" si="1223"/>
        <v>0</v>
      </c>
      <c r="AOP682" s="93">
        <f t="shared" si="1223"/>
        <v>0</v>
      </c>
      <c r="AOQ682" s="447"/>
      <c r="AOR682" s="447"/>
      <c r="AOS682" s="447"/>
      <c r="AOT682" s="107"/>
      <c r="AOU682" s="107"/>
      <c r="AOV682" s="107"/>
      <c r="AOW682" s="93">
        <f t="shared" si="1541"/>
        <v>0</v>
      </c>
      <c r="AOX682" s="93">
        <f t="shared" si="1542"/>
        <v>0</v>
      </c>
      <c r="AOY682" s="93">
        <f t="shared" si="1543"/>
        <v>0</v>
      </c>
      <c r="AOZ682" s="107"/>
      <c r="APA682" s="107"/>
      <c r="APB682" s="107"/>
      <c r="APC682" s="93">
        <f t="shared" si="1544"/>
        <v>14016.37</v>
      </c>
      <c r="APD682" s="93">
        <f t="shared" si="1545"/>
        <v>13550.55</v>
      </c>
      <c r="APE682" s="93">
        <f t="shared" si="1546"/>
        <v>13720.39</v>
      </c>
      <c r="APF682" s="107"/>
      <c r="APG682" s="107"/>
      <c r="APH682" s="107"/>
      <c r="API682" s="93">
        <f t="shared" si="1224"/>
        <v>0</v>
      </c>
      <c r="APJ682" s="93">
        <f t="shared" si="1224"/>
        <v>0</v>
      </c>
      <c r="APK682" s="93">
        <f t="shared" si="1224"/>
        <v>0</v>
      </c>
      <c r="APL682" s="447"/>
      <c r="APM682" s="447"/>
      <c r="APN682" s="447"/>
      <c r="APO682" s="107"/>
      <c r="APP682" s="107"/>
      <c r="APQ682" s="107"/>
      <c r="APR682" s="93">
        <f t="shared" si="1547"/>
        <v>0</v>
      </c>
      <c r="APS682" s="93">
        <f t="shared" si="1548"/>
        <v>0</v>
      </c>
      <c r="APT682" s="93">
        <f t="shared" si="1549"/>
        <v>0</v>
      </c>
      <c r="APU682" s="107"/>
      <c r="APV682" s="107"/>
      <c r="APW682" s="107"/>
      <c r="APX682" s="93">
        <f t="shared" si="1550"/>
        <v>13286.34</v>
      </c>
      <c r="APY682" s="93">
        <f t="shared" si="1551"/>
        <v>12585.01</v>
      </c>
      <c r="APZ682" s="93">
        <f t="shared" si="1552"/>
        <v>12770.25</v>
      </c>
      <c r="AQA682" s="107"/>
      <c r="AQB682" s="107"/>
      <c r="AQC682" s="107"/>
      <c r="AQD682" s="93">
        <f t="shared" si="1225"/>
        <v>0</v>
      </c>
      <c r="AQE682" s="93">
        <f t="shared" si="1225"/>
        <v>0</v>
      </c>
      <c r="AQF682" s="93">
        <f t="shared" si="1225"/>
        <v>0</v>
      </c>
      <c r="AQG682" s="447"/>
      <c r="AQH682" s="447"/>
      <c r="AQI682" s="447"/>
      <c r="AQJ682" s="107"/>
      <c r="AQK682" s="107"/>
      <c r="AQL682" s="107"/>
      <c r="AQM682" s="93">
        <f t="shared" si="1553"/>
        <v>0</v>
      </c>
      <c r="AQN682" s="93">
        <f t="shared" si="1554"/>
        <v>0</v>
      </c>
      <c r="AQO682" s="93">
        <f t="shared" si="1555"/>
        <v>0</v>
      </c>
      <c r="AQP682" s="107"/>
      <c r="AQQ682" s="107"/>
      <c r="AQR682" s="107"/>
      <c r="AQS682" s="93">
        <f t="shared" si="1556"/>
        <v>9719.86</v>
      </c>
      <c r="AQT682" s="93">
        <f t="shared" si="1557"/>
        <v>9679.49</v>
      </c>
      <c r="AQU682" s="93">
        <f t="shared" si="1558"/>
        <v>9823.15</v>
      </c>
      <c r="AQV682" s="107"/>
      <c r="AQW682" s="107"/>
      <c r="AQX682" s="107"/>
      <c r="AQY682" s="93">
        <f t="shared" si="1226"/>
        <v>0</v>
      </c>
      <c r="AQZ682" s="93">
        <f t="shared" si="1226"/>
        <v>0</v>
      </c>
      <c r="ARA682" s="93">
        <f t="shared" si="1226"/>
        <v>0</v>
      </c>
      <c r="ARB682" s="447"/>
      <c r="ARC682" s="447"/>
      <c r="ARD682" s="447"/>
      <c r="ARE682" s="107"/>
      <c r="ARF682" s="107"/>
      <c r="ARG682" s="107"/>
      <c r="ARH682" s="93">
        <f t="shared" si="1559"/>
        <v>0</v>
      </c>
      <c r="ARI682" s="93">
        <f t="shared" si="1560"/>
        <v>0</v>
      </c>
      <c r="ARJ682" s="93">
        <f t="shared" si="1561"/>
        <v>0</v>
      </c>
      <c r="ARK682" s="107"/>
      <c r="ARL682" s="107"/>
      <c r="ARM682" s="107"/>
      <c r="ARN682" s="93">
        <f t="shared" si="1562"/>
        <v>9314.66</v>
      </c>
      <c r="ARO682" s="93">
        <f t="shared" si="1563"/>
        <v>9147.58</v>
      </c>
      <c r="ARP682" s="93">
        <f t="shared" si="1564"/>
        <v>9276.6</v>
      </c>
      <c r="ARQ682" s="107"/>
      <c r="ARR682" s="107"/>
      <c r="ARS682" s="107"/>
      <c r="ART682" s="93">
        <f t="shared" si="1227"/>
        <v>0</v>
      </c>
      <c r="ARU682" s="93">
        <f t="shared" si="1227"/>
        <v>0</v>
      </c>
      <c r="ARV682" s="93">
        <f t="shared" si="1227"/>
        <v>0</v>
      </c>
      <c r="ARW682" s="447"/>
      <c r="ARX682" s="447"/>
      <c r="ARY682" s="447"/>
      <c r="ARZ682" s="107"/>
      <c r="ASA682" s="107"/>
      <c r="ASB682" s="107"/>
      <c r="ASC682" s="93">
        <f t="shared" si="1565"/>
        <v>0</v>
      </c>
      <c r="ASD682" s="93">
        <f t="shared" si="1566"/>
        <v>0</v>
      </c>
      <c r="ASE682" s="93">
        <f t="shared" si="1567"/>
        <v>0</v>
      </c>
      <c r="ASF682" s="107"/>
      <c r="ASG682" s="107"/>
      <c r="ASH682" s="107"/>
      <c r="ASI682" s="93">
        <f t="shared" si="1568"/>
        <v>11032.67</v>
      </c>
      <c r="ASJ682" s="93">
        <f t="shared" si="1569"/>
        <v>10989.26</v>
      </c>
      <c r="ASK682" s="93">
        <f t="shared" si="1570"/>
        <v>11142.59</v>
      </c>
      <c r="ASL682" s="107"/>
      <c r="ASM682" s="107"/>
      <c r="ASN682" s="107"/>
      <c r="ASO682" s="93">
        <f t="shared" si="1228"/>
        <v>0</v>
      </c>
      <c r="ASP682" s="93">
        <f t="shared" si="1228"/>
        <v>0</v>
      </c>
      <c r="ASQ682" s="93">
        <f t="shared" si="1228"/>
        <v>0</v>
      </c>
      <c r="ASR682" s="447"/>
      <c r="ASS682" s="447"/>
      <c r="AST682" s="447"/>
      <c r="ASU682" s="107"/>
      <c r="ASV682" s="107"/>
      <c r="ASW682" s="107"/>
      <c r="ASX682" s="93">
        <f t="shared" si="1571"/>
        <v>0</v>
      </c>
      <c r="ASY682" s="93">
        <f t="shared" si="1572"/>
        <v>0</v>
      </c>
      <c r="ASZ682" s="93">
        <f t="shared" si="1573"/>
        <v>0</v>
      </c>
      <c r="ATA682" s="107"/>
      <c r="ATB682" s="107"/>
      <c r="ATC682" s="107"/>
      <c r="ATD682" s="93">
        <f t="shared" si="1574"/>
        <v>9787.75</v>
      </c>
      <c r="ATE682" s="93">
        <f t="shared" si="1575"/>
        <v>9568.0499999999993</v>
      </c>
      <c r="ATF682" s="93">
        <f t="shared" si="1576"/>
        <v>9701.06</v>
      </c>
      <c r="ATG682" s="107"/>
      <c r="ATH682" s="107"/>
      <c r="ATI682" s="107"/>
      <c r="ATJ682" s="93">
        <f t="shared" si="1229"/>
        <v>0</v>
      </c>
      <c r="ATK682" s="93">
        <f t="shared" si="1229"/>
        <v>0</v>
      </c>
      <c r="ATL682" s="93">
        <f t="shared" si="1229"/>
        <v>0</v>
      </c>
      <c r="ATM682" s="447"/>
      <c r="ATN682" s="447"/>
      <c r="ATO682" s="447"/>
      <c r="ATP682" s="107"/>
      <c r="ATQ682" s="107"/>
      <c r="ATR682" s="107"/>
      <c r="ATS682" s="93">
        <f t="shared" si="1577"/>
        <v>0</v>
      </c>
      <c r="ATT682" s="93">
        <f t="shared" si="1578"/>
        <v>0</v>
      </c>
      <c r="ATU682" s="93">
        <f t="shared" si="1579"/>
        <v>0</v>
      </c>
      <c r="ATV682" s="107"/>
      <c r="ATW682" s="107"/>
      <c r="ATX682" s="107"/>
      <c r="ATY682" s="93">
        <f t="shared" si="1580"/>
        <v>10699.61</v>
      </c>
      <c r="ATZ682" s="93">
        <f t="shared" si="1581"/>
        <v>10720.4</v>
      </c>
      <c r="AUA682" s="93">
        <f t="shared" si="1582"/>
        <v>10886.68</v>
      </c>
      <c r="AUB682" s="107"/>
      <c r="AUC682" s="107"/>
      <c r="AUD682" s="107"/>
      <c r="AUE682" s="93">
        <f t="shared" si="1230"/>
        <v>0</v>
      </c>
      <c r="AUF682" s="93">
        <f t="shared" si="1230"/>
        <v>0</v>
      </c>
      <c r="AUG682" s="93">
        <f t="shared" si="1230"/>
        <v>0</v>
      </c>
      <c r="AUH682" s="447"/>
      <c r="AUI682" s="447"/>
      <c r="AUJ682" s="447"/>
      <c r="AUK682" s="107"/>
      <c r="AUL682" s="107"/>
      <c r="AUM682" s="107"/>
      <c r="AUN682" s="93">
        <f t="shared" si="1583"/>
        <v>0</v>
      </c>
      <c r="AUO682" s="93">
        <f t="shared" si="1584"/>
        <v>0</v>
      </c>
      <c r="AUP682" s="93">
        <f t="shared" si="1585"/>
        <v>0</v>
      </c>
      <c r="AUQ682" s="107"/>
      <c r="AUR682" s="107"/>
      <c r="AUS682" s="107"/>
      <c r="AUT682" s="93">
        <f t="shared" si="1586"/>
        <v>11571.27</v>
      </c>
      <c r="AUU682" s="93">
        <f t="shared" si="1587"/>
        <v>11514.05</v>
      </c>
      <c r="AUV682" s="93">
        <f t="shared" si="1588"/>
        <v>11671.6</v>
      </c>
      <c r="AUW682" s="107"/>
      <c r="AUX682" s="107"/>
      <c r="AUY682" s="107"/>
      <c r="AUZ682" s="93">
        <f t="shared" si="1231"/>
        <v>0</v>
      </c>
      <c r="AVA682" s="93">
        <f t="shared" si="1231"/>
        <v>0</v>
      </c>
      <c r="AVB682" s="93">
        <f t="shared" si="1231"/>
        <v>0</v>
      </c>
      <c r="AVC682" s="127">
        <f t="shared" si="1232"/>
        <v>14</v>
      </c>
      <c r="AVD682" s="127">
        <f t="shared" si="1232"/>
        <v>14</v>
      </c>
      <c r="AVE682" s="127">
        <f t="shared" si="1232"/>
        <v>14</v>
      </c>
      <c r="AVF682" s="93">
        <f t="shared" si="1232"/>
        <v>0</v>
      </c>
      <c r="AVG682" s="93">
        <f t="shared" si="1232"/>
        <v>0</v>
      </c>
      <c r="AVH682" s="93">
        <f t="shared" si="1232"/>
        <v>0</v>
      </c>
      <c r="AVI682" s="93">
        <f t="shared" si="1232"/>
        <v>342033.3</v>
      </c>
      <c r="AVJ682" s="93">
        <f t="shared" si="1232"/>
        <v>342033.3</v>
      </c>
      <c r="AVK682" s="93">
        <f t="shared" si="1232"/>
        <v>342033.3</v>
      </c>
      <c r="AVL682" s="107"/>
      <c r="AVM682" s="107"/>
      <c r="AVN682" s="107"/>
      <c r="AVO682" s="93"/>
      <c r="AVP682" s="93"/>
      <c r="AVQ682" s="93"/>
      <c r="AVR682" s="93">
        <f t="shared" si="1233"/>
        <v>0</v>
      </c>
      <c r="AVS682" s="93">
        <f t="shared" si="1233"/>
        <v>0</v>
      </c>
      <c r="AVT682" s="93">
        <f t="shared" si="1233"/>
        <v>0</v>
      </c>
      <c r="AVU682" s="93">
        <f t="shared" si="1233"/>
        <v>170897.36</v>
      </c>
      <c r="AVV682" s="93">
        <f t="shared" si="1233"/>
        <v>170740.25</v>
      </c>
      <c r="AVW682" s="93">
        <f t="shared" si="1233"/>
        <v>172938.45</v>
      </c>
    </row>
    <row r="683" spans="1:1271" ht="36">
      <c r="A683" s="94" t="s">
        <v>915</v>
      </c>
      <c r="B683" s="94" t="s">
        <v>448</v>
      </c>
      <c r="C683" s="5"/>
      <c r="D683" s="414"/>
      <c r="E683" s="287"/>
      <c r="F683" s="101"/>
      <c r="G683" s="101"/>
      <c r="H683" s="101"/>
      <c r="I683" s="93">
        <f t="shared" si="1234"/>
        <v>24430.95</v>
      </c>
      <c r="J683" s="93">
        <f t="shared" si="1234"/>
        <v>24430.95</v>
      </c>
      <c r="K683" s="93">
        <f t="shared" si="1234"/>
        <v>24430.95</v>
      </c>
      <c r="L683" s="447"/>
      <c r="M683" s="447"/>
      <c r="N683" s="447"/>
      <c r="O683" s="107"/>
      <c r="P683" s="107"/>
      <c r="Q683" s="107"/>
      <c r="R683" s="93">
        <f t="shared" si="1235"/>
        <v>0</v>
      </c>
      <c r="S683" s="93">
        <f t="shared" si="1236"/>
        <v>0</v>
      </c>
      <c r="T683" s="93">
        <f t="shared" si="1237"/>
        <v>0</v>
      </c>
      <c r="U683" s="107"/>
      <c r="V683" s="107"/>
      <c r="W683" s="107"/>
      <c r="X683" s="93">
        <f t="shared" si="1238"/>
        <v>11622.39</v>
      </c>
      <c r="Y683" s="93">
        <f t="shared" si="1239"/>
        <v>10928.68</v>
      </c>
      <c r="Z683" s="93">
        <f t="shared" si="1240"/>
        <v>11075.56</v>
      </c>
      <c r="AA683" s="107"/>
      <c r="AB683" s="107"/>
      <c r="AC683" s="107"/>
      <c r="AD683" s="93">
        <f t="shared" si="1173"/>
        <v>0</v>
      </c>
      <c r="AE683" s="93">
        <f t="shared" si="1173"/>
        <v>0</v>
      </c>
      <c r="AF683" s="93">
        <f t="shared" si="1173"/>
        <v>0</v>
      </c>
      <c r="AG683" s="447"/>
      <c r="AH683" s="447"/>
      <c r="AI683" s="447"/>
      <c r="AJ683" s="107"/>
      <c r="AK683" s="107"/>
      <c r="AL683" s="107"/>
      <c r="AM683" s="93">
        <f t="shared" si="1241"/>
        <v>0</v>
      </c>
      <c r="AN683" s="93">
        <f t="shared" si="1242"/>
        <v>0</v>
      </c>
      <c r="AO683" s="93">
        <f t="shared" si="1243"/>
        <v>0</v>
      </c>
      <c r="AP683" s="107"/>
      <c r="AQ683" s="107"/>
      <c r="AR683" s="107"/>
      <c r="AS683" s="93">
        <f t="shared" si="1244"/>
        <v>10405.129999999999</v>
      </c>
      <c r="AT683" s="93">
        <f t="shared" si="1245"/>
        <v>9704.83</v>
      </c>
      <c r="AU683" s="93">
        <f t="shared" si="1246"/>
        <v>9855.76</v>
      </c>
      <c r="AV683" s="107"/>
      <c r="AW683" s="107"/>
      <c r="AX683" s="107"/>
      <c r="AY683" s="93">
        <f t="shared" si="1174"/>
        <v>0</v>
      </c>
      <c r="AZ683" s="93">
        <f t="shared" si="1174"/>
        <v>0</v>
      </c>
      <c r="BA683" s="93">
        <f t="shared" si="1174"/>
        <v>0</v>
      </c>
      <c r="BB683" s="447">
        <v>1</v>
      </c>
      <c r="BC683" s="447">
        <v>1</v>
      </c>
      <c r="BD683" s="447">
        <v>1</v>
      </c>
      <c r="BE683" s="107"/>
      <c r="BF683" s="107"/>
      <c r="BG683" s="107"/>
      <c r="BH683" s="93">
        <f t="shared" si="1247"/>
        <v>24430.95</v>
      </c>
      <c r="BI683" s="93">
        <f t="shared" si="1248"/>
        <v>24430.95</v>
      </c>
      <c r="BJ683" s="93">
        <f t="shared" si="1249"/>
        <v>24430.95</v>
      </c>
      <c r="BK683" s="107"/>
      <c r="BL683" s="107"/>
      <c r="BM683" s="107"/>
      <c r="BN683" s="93">
        <f t="shared" si="1250"/>
        <v>10147.780000000001</v>
      </c>
      <c r="BO683" s="93">
        <f t="shared" si="1251"/>
        <v>9700.83</v>
      </c>
      <c r="BP683" s="93">
        <f t="shared" si="1252"/>
        <v>9866.7000000000007</v>
      </c>
      <c r="BQ683" s="107"/>
      <c r="BR683" s="107"/>
      <c r="BS683" s="107"/>
      <c r="BT683" s="93">
        <f t="shared" si="1175"/>
        <v>10147.780000000001</v>
      </c>
      <c r="BU683" s="93">
        <f t="shared" si="1175"/>
        <v>9700.83</v>
      </c>
      <c r="BV683" s="93">
        <f t="shared" si="1175"/>
        <v>9866.7000000000007</v>
      </c>
      <c r="BW683" s="447"/>
      <c r="BX683" s="447"/>
      <c r="BY683" s="447"/>
      <c r="BZ683" s="107"/>
      <c r="CA683" s="107"/>
      <c r="CB683" s="107"/>
      <c r="CC683" s="93">
        <f t="shared" si="1253"/>
        <v>0</v>
      </c>
      <c r="CD683" s="93">
        <f t="shared" si="1254"/>
        <v>0</v>
      </c>
      <c r="CE683" s="93">
        <f t="shared" si="1255"/>
        <v>0</v>
      </c>
      <c r="CF683" s="107"/>
      <c r="CG683" s="107"/>
      <c r="CH683" s="107"/>
      <c r="CI683" s="93">
        <f t="shared" si="1256"/>
        <v>12488.96</v>
      </c>
      <c r="CJ683" s="93">
        <f t="shared" si="1257"/>
        <v>12171.99</v>
      </c>
      <c r="CK683" s="93">
        <f t="shared" si="1258"/>
        <v>12281.51</v>
      </c>
      <c r="CL683" s="107"/>
      <c r="CM683" s="107"/>
      <c r="CN683" s="107"/>
      <c r="CO683" s="93">
        <f t="shared" si="1176"/>
        <v>0</v>
      </c>
      <c r="CP683" s="93">
        <f t="shared" si="1176"/>
        <v>0</v>
      </c>
      <c r="CQ683" s="93">
        <f t="shared" si="1176"/>
        <v>0</v>
      </c>
      <c r="CR683" s="447"/>
      <c r="CS683" s="447"/>
      <c r="CT683" s="447"/>
      <c r="CU683" s="107"/>
      <c r="CV683" s="107"/>
      <c r="CW683" s="107"/>
      <c r="CX683" s="93">
        <f t="shared" si="1259"/>
        <v>0</v>
      </c>
      <c r="CY683" s="93">
        <f t="shared" si="1260"/>
        <v>0</v>
      </c>
      <c r="CZ683" s="93">
        <f t="shared" si="1261"/>
        <v>0</v>
      </c>
      <c r="DA683" s="107"/>
      <c r="DB683" s="107"/>
      <c r="DC683" s="107"/>
      <c r="DD683" s="93">
        <f t="shared" si="1262"/>
        <v>13241.53</v>
      </c>
      <c r="DE683" s="93">
        <f t="shared" si="1263"/>
        <v>12966.85</v>
      </c>
      <c r="DF683" s="93">
        <f t="shared" si="1264"/>
        <v>13169.32</v>
      </c>
      <c r="DG683" s="107"/>
      <c r="DH683" s="107"/>
      <c r="DI683" s="107"/>
      <c r="DJ683" s="93">
        <f t="shared" si="1177"/>
        <v>0</v>
      </c>
      <c r="DK683" s="93">
        <f t="shared" si="1177"/>
        <v>0</v>
      </c>
      <c r="DL683" s="93">
        <f t="shared" si="1177"/>
        <v>0</v>
      </c>
      <c r="DM683" s="447">
        <v>1</v>
      </c>
      <c r="DN683" s="447">
        <v>1</v>
      </c>
      <c r="DO683" s="447">
        <v>1</v>
      </c>
      <c r="DP683" s="107"/>
      <c r="DQ683" s="107"/>
      <c r="DR683" s="107"/>
      <c r="DS683" s="93">
        <f t="shared" si="1265"/>
        <v>24430.95</v>
      </c>
      <c r="DT683" s="93">
        <f t="shared" si="1266"/>
        <v>24430.95</v>
      </c>
      <c r="DU683" s="93">
        <f t="shared" si="1267"/>
        <v>24430.95</v>
      </c>
      <c r="DV683" s="107"/>
      <c r="DW683" s="107"/>
      <c r="DX683" s="107"/>
      <c r="DY683" s="93">
        <f t="shared" si="1268"/>
        <v>13857.48</v>
      </c>
      <c r="DZ683" s="93">
        <f t="shared" si="1269"/>
        <v>12951.25</v>
      </c>
      <c r="EA683" s="93">
        <f t="shared" si="1270"/>
        <v>13193.28</v>
      </c>
      <c r="EB683" s="107"/>
      <c r="EC683" s="107"/>
      <c r="ED683" s="107"/>
      <c r="EE683" s="93">
        <f t="shared" si="1178"/>
        <v>13857.48</v>
      </c>
      <c r="EF683" s="93">
        <f t="shared" si="1178"/>
        <v>12951.25</v>
      </c>
      <c r="EG683" s="93">
        <f t="shared" si="1178"/>
        <v>13193.28</v>
      </c>
      <c r="EH683" s="312"/>
      <c r="EI683" s="312"/>
      <c r="EJ683" s="312"/>
      <c r="EK683" s="107"/>
      <c r="EL683" s="107"/>
      <c r="EM683" s="107"/>
      <c r="EN683" s="93">
        <f t="shared" si="1271"/>
        <v>0</v>
      </c>
      <c r="EO683" s="93">
        <f t="shared" si="1272"/>
        <v>0</v>
      </c>
      <c r="EP683" s="93">
        <f t="shared" si="1273"/>
        <v>0</v>
      </c>
      <c r="EQ683" s="107"/>
      <c r="ER683" s="107"/>
      <c r="ES683" s="107"/>
      <c r="ET683" s="93">
        <f t="shared" si="1274"/>
        <v>0</v>
      </c>
      <c r="EU683" s="93">
        <f t="shared" si="1275"/>
        <v>0</v>
      </c>
      <c r="EV683" s="93">
        <f t="shared" si="1276"/>
        <v>0</v>
      </c>
      <c r="EW683" s="107"/>
      <c r="EX683" s="107"/>
      <c r="EY683" s="107"/>
      <c r="EZ683" s="93">
        <f t="shared" si="1179"/>
        <v>0</v>
      </c>
      <c r="FA683" s="93">
        <f t="shared" si="1179"/>
        <v>0</v>
      </c>
      <c r="FB683" s="93">
        <f t="shared" si="1179"/>
        <v>0</v>
      </c>
      <c r="FC683" s="447">
        <v>1</v>
      </c>
      <c r="FD683" s="447">
        <v>1</v>
      </c>
      <c r="FE683" s="447">
        <v>1</v>
      </c>
      <c r="FF683" s="107"/>
      <c r="FG683" s="107"/>
      <c r="FH683" s="107"/>
      <c r="FI683" s="93">
        <f t="shared" si="1277"/>
        <v>24430.95</v>
      </c>
      <c r="FJ683" s="93">
        <f t="shared" si="1278"/>
        <v>24430.95</v>
      </c>
      <c r="FK683" s="93">
        <f t="shared" si="1279"/>
        <v>24430.95</v>
      </c>
      <c r="FL683" s="107"/>
      <c r="FM683" s="107"/>
      <c r="FN683" s="107"/>
      <c r="FO683" s="93">
        <f t="shared" si="1280"/>
        <v>11285.77</v>
      </c>
      <c r="FP683" s="93">
        <f t="shared" si="1281"/>
        <v>10806.06</v>
      </c>
      <c r="FQ683" s="93">
        <f t="shared" si="1282"/>
        <v>10976.07</v>
      </c>
      <c r="FR683" s="107"/>
      <c r="FS683" s="107"/>
      <c r="FT683" s="107"/>
      <c r="FU683" s="93">
        <f t="shared" si="1180"/>
        <v>11285.77</v>
      </c>
      <c r="FV683" s="93">
        <f t="shared" si="1180"/>
        <v>10806.06</v>
      </c>
      <c r="FW683" s="93">
        <f t="shared" si="1180"/>
        <v>10976.07</v>
      </c>
      <c r="FX683" s="95"/>
      <c r="FY683" s="95"/>
      <c r="FZ683" s="95"/>
      <c r="GA683" s="107"/>
      <c r="GB683" s="107"/>
      <c r="GC683" s="107"/>
      <c r="GD683" s="93">
        <f t="shared" si="1283"/>
        <v>0</v>
      </c>
      <c r="GE683" s="93">
        <f t="shared" si="1284"/>
        <v>0</v>
      </c>
      <c r="GF683" s="93">
        <f t="shared" si="1285"/>
        <v>0</v>
      </c>
      <c r="GG683" s="107"/>
      <c r="GH683" s="107"/>
      <c r="GI683" s="107"/>
      <c r="GJ683" s="93">
        <f t="shared" si="1286"/>
        <v>0</v>
      </c>
      <c r="GK683" s="93">
        <f t="shared" si="1287"/>
        <v>0</v>
      </c>
      <c r="GL683" s="93">
        <f t="shared" si="1288"/>
        <v>0</v>
      </c>
      <c r="GM683" s="107"/>
      <c r="GN683" s="107"/>
      <c r="GO683" s="107"/>
      <c r="GP683" s="93">
        <f t="shared" si="1181"/>
        <v>0</v>
      </c>
      <c r="GQ683" s="93">
        <f t="shared" si="1181"/>
        <v>0</v>
      </c>
      <c r="GR683" s="93">
        <f t="shared" si="1181"/>
        <v>0</v>
      </c>
      <c r="GS683" s="447"/>
      <c r="GT683" s="447"/>
      <c r="GU683" s="447"/>
      <c r="GV683" s="107"/>
      <c r="GW683" s="107"/>
      <c r="GX683" s="107"/>
      <c r="GY683" s="93">
        <f t="shared" si="1289"/>
        <v>0</v>
      </c>
      <c r="GZ683" s="93">
        <f t="shared" si="1290"/>
        <v>0</v>
      </c>
      <c r="HA683" s="93">
        <f t="shared" si="1291"/>
        <v>0</v>
      </c>
      <c r="HB683" s="107"/>
      <c r="HC683" s="107"/>
      <c r="HD683" s="107"/>
      <c r="HE683" s="93">
        <f t="shared" si="1292"/>
        <v>11689.96</v>
      </c>
      <c r="HF683" s="93">
        <f t="shared" si="1293"/>
        <v>11153.72</v>
      </c>
      <c r="HG683" s="93">
        <f t="shared" si="1294"/>
        <v>11347.14</v>
      </c>
      <c r="HH683" s="107"/>
      <c r="HI683" s="107"/>
      <c r="HJ683" s="107"/>
      <c r="HK683" s="93">
        <f t="shared" si="1182"/>
        <v>0</v>
      </c>
      <c r="HL683" s="93">
        <f t="shared" si="1182"/>
        <v>0</v>
      </c>
      <c r="HM683" s="93">
        <f t="shared" si="1182"/>
        <v>0</v>
      </c>
      <c r="HN683" s="447"/>
      <c r="HO683" s="447"/>
      <c r="HP683" s="447"/>
      <c r="HQ683" s="107"/>
      <c r="HR683" s="107"/>
      <c r="HS683" s="107"/>
      <c r="HT683" s="93">
        <f t="shared" si="1295"/>
        <v>0</v>
      </c>
      <c r="HU683" s="93">
        <f t="shared" si="1296"/>
        <v>0</v>
      </c>
      <c r="HV683" s="93">
        <f t="shared" si="1297"/>
        <v>0</v>
      </c>
      <c r="HW683" s="107"/>
      <c r="HX683" s="107"/>
      <c r="HY683" s="107"/>
      <c r="HZ683" s="93">
        <f t="shared" si="1298"/>
        <v>13577.73</v>
      </c>
      <c r="IA683" s="93">
        <f t="shared" si="1299"/>
        <v>13027.87</v>
      </c>
      <c r="IB683" s="93">
        <f t="shared" si="1300"/>
        <v>13199.19</v>
      </c>
      <c r="IC683" s="107"/>
      <c r="ID683" s="107"/>
      <c r="IE683" s="107"/>
      <c r="IF683" s="93">
        <f t="shared" si="1183"/>
        <v>0</v>
      </c>
      <c r="IG683" s="93">
        <f t="shared" si="1183"/>
        <v>0</v>
      </c>
      <c r="IH683" s="93">
        <f t="shared" si="1183"/>
        <v>0</v>
      </c>
      <c r="II683" s="447"/>
      <c r="IJ683" s="447"/>
      <c r="IK683" s="447"/>
      <c r="IL683" s="107"/>
      <c r="IM683" s="107"/>
      <c r="IN683" s="107"/>
      <c r="IO683" s="93">
        <f t="shared" si="1301"/>
        <v>0</v>
      </c>
      <c r="IP683" s="93">
        <f t="shared" si="1302"/>
        <v>0</v>
      </c>
      <c r="IQ683" s="93">
        <f t="shared" si="1303"/>
        <v>0</v>
      </c>
      <c r="IR683" s="107"/>
      <c r="IS683" s="107"/>
      <c r="IT683" s="107"/>
      <c r="IU683" s="93">
        <f t="shared" si="1304"/>
        <v>12347.28</v>
      </c>
      <c r="IV683" s="93">
        <f t="shared" si="1305"/>
        <v>12153.6</v>
      </c>
      <c r="IW683" s="93">
        <f t="shared" si="1306"/>
        <v>12337.42</v>
      </c>
      <c r="IX683" s="107"/>
      <c r="IY683" s="107"/>
      <c r="IZ683" s="107"/>
      <c r="JA683" s="93">
        <f t="shared" si="1184"/>
        <v>0</v>
      </c>
      <c r="JB683" s="93">
        <f t="shared" si="1184"/>
        <v>0</v>
      </c>
      <c r="JC683" s="93">
        <f t="shared" si="1184"/>
        <v>0</v>
      </c>
      <c r="JD683" s="447"/>
      <c r="JE683" s="447"/>
      <c r="JF683" s="447"/>
      <c r="JG683" s="107"/>
      <c r="JH683" s="107"/>
      <c r="JI683" s="107"/>
      <c r="JJ683" s="93">
        <f t="shared" si="1307"/>
        <v>0</v>
      </c>
      <c r="JK683" s="93">
        <f t="shared" si="1308"/>
        <v>0</v>
      </c>
      <c r="JL683" s="93">
        <f t="shared" si="1309"/>
        <v>0</v>
      </c>
      <c r="JM683" s="107"/>
      <c r="JN683" s="107"/>
      <c r="JO683" s="107"/>
      <c r="JP683" s="93">
        <f t="shared" si="1310"/>
        <v>16581.5</v>
      </c>
      <c r="JQ683" s="93">
        <f t="shared" si="1311"/>
        <v>16296.58</v>
      </c>
      <c r="JR683" s="93">
        <f t="shared" si="1312"/>
        <v>16525.82</v>
      </c>
      <c r="JS683" s="107"/>
      <c r="JT683" s="107"/>
      <c r="JU683" s="107"/>
      <c r="JV683" s="93">
        <f t="shared" si="1185"/>
        <v>0</v>
      </c>
      <c r="JW683" s="93">
        <f t="shared" si="1185"/>
        <v>0</v>
      </c>
      <c r="JX683" s="93">
        <f t="shared" si="1185"/>
        <v>0</v>
      </c>
      <c r="JY683" s="447">
        <v>2</v>
      </c>
      <c r="JZ683" s="447">
        <v>2</v>
      </c>
      <c r="KA683" s="447">
        <v>2</v>
      </c>
      <c r="KB683" s="107"/>
      <c r="KC683" s="107"/>
      <c r="KD683" s="107"/>
      <c r="KE683" s="93">
        <f t="shared" si="1313"/>
        <v>48861.9</v>
      </c>
      <c r="KF683" s="93">
        <f t="shared" si="1314"/>
        <v>48861.9</v>
      </c>
      <c r="KG683" s="93">
        <f t="shared" si="1315"/>
        <v>48861.9</v>
      </c>
      <c r="KH683" s="107"/>
      <c r="KI683" s="107"/>
      <c r="KJ683" s="107"/>
      <c r="KK683" s="93">
        <f t="shared" si="1316"/>
        <v>13282.91</v>
      </c>
      <c r="KL683" s="93">
        <f t="shared" si="1317"/>
        <v>12967.7</v>
      </c>
      <c r="KM683" s="93">
        <f t="shared" si="1318"/>
        <v>13156.66</v>
      </c>
      <c r="KN683" s="107"/>
      <c r="KO683" s="107"/>
      <c r="KP683" s="107"/>
      <c r="KQ683" s="93">
        <f t="shared" si="1186"/>
        <v>26565.82</v>
      </c>
      <c r="KR683" s="93">
        <f t="shared" si="1186"/>
        <v>25935.4</v>
      </c>
      <c r="KS683" s="93">
        <f t="shared" si="1186"/>
        <v>26313.32</v>
      </c>
      <c r="KT683" s="447">
        <v>1</v>
      </c>
      <c r="KU683" s="447">
        <v>1</v>
      </c>
      <c r="KV683" s="447">
        <v>1</v>
      </c>
      <c r="KW683" s="107"/>
      <c r="KX683" s="107"/>
      <c r="KY683" s="107"/>
      <c r="KZ683" s="93">
        <f t="shared" si="1319"/>
        <v>24430.95</v>
      </c>
      <c r="LA683" s="93">
        <f t="shared" si="1320"/>
        <v>24430.95</v>
      </c>
      <c r="LB683" s="93">
        <f t="shared" si="1321"/>
        <v>24430.95</v>
      </c>
      <c r="LC683" s="107"/>
      <c r="LD683" s="107"/>
      <c r="LE683" s="107"/>
      <c r="LF683" s="93">
        <f t="shared" si="1322"/>
        <v>12986.73</v>
      </c>
      <c r="LG683" s="93">
        <f t="shared" si="1323"/>
        <v>12631.88</v>
      </c>
      <c r="LH683" s="93">
        <f t="shared" si="1324"/>
        <v>12846.68</v>
      </c>
      <c r="LI683" s="107"/>
      <c r="LJ683" s="107"/>
      <c r="LK683" s="107"/>
      <c r="LL683" s="93">
        <f t="shared" si="1187"/>
        <v>12986.73</v>
      </c>
      <c r="LM683" s="93">
        <f t="shared" si="1187"/>
        <v>12631.88</v>
      </c>
      <c r="LN683" s="93">
        <f t="shared" si="1187"/>
        <v>12846.68</v>
      </c>
      <c r="LO683" s="447"/>
      <c r="LP683" s="447"/>
      <c r="LQ683" s="447"/>
      <c r="LR683" s="107"/>
      <c r="LS683" s="107"/>
      <c r="LT683" s="107"/>
      <c r="LU683" s="93">
        <f t="shared" si="1325"/>
        <v>0</v>
      </c>
      <c r="LV683" s="93">
        <f t="shared" si="1326"/>
        <v>0</v>
      </c>
      <c r="LW683" s="93">
        <f t="shared" si="1327"/>
        <v>0</v>
      </c>
      <c r="LX683" s="107"/>
      <c r="LY683" s="107"/>
      <c r="LZ683" s="107"/>
      <c r="MA683" s="93">
        <f t="shared" si="1328"/>
        <v>14204.71</v>
      </c>
      <c r="MB683" s="93">
        <f t="shared" si="1329"/>
        <v>13499.89</v>
      </c>
      <c r="MC683" s="93">
        <f t="shared" si="1330"/>
        <v>13738.83</v>
      </c>
      <c r="MD683" s="107"/>
      <c r="ME683" s="107"/>
      <c r="MF683" s="107"/>
      <c r="MG683" s="93">
        <f t="shared" si="1188"/>
        <v>0</v>
      </c>
      <c r="MH683" s="93">
        <f t="shared" si="1188"/>
        <v>0</v>
      </c>
      <c r="MI683" s="93">
        <f t="shared" si="1188"/>
        <v>0</v>
      </c>
      <c r="MJ683" s="447">
        <v>1</v>
      </c>
      <c r="MK683" s="447">
        <v>1</v>
      </c>
      <c r="ML683" s="447">
        <v>1</v>
      </c>
      <c r="MM683" s="107"/>
      <c r="MN683" s="107"/>
      <c r="MO683" s="107"/>
      <c r="MP683" s="93">
        <f t="shared" si="1331"/>
        <v>24430.95</v>
      </c>
      <c r="MQ683" s="93">
        <f t="shared" si="1332"/>
        <v>24430.95</v>
      </c>
      <c r="MR683" s="93">
        <f t="shared" si="1333"/>
        <v>24430.95</v>
      </c>
      <c r="MS683" s="107"/>
      <c r="MT683" s="107"/>
      <c r="MU683" s="107"/>
      <c r="MV683" s="93">
        <f t="shared" si="1334"/>
        <v>14688.41</v>
      </c>
      <c r="MW683" s="93">
        <f t="shared" si="1335"/>
        <v>14693.33</v>
      </c>
      <c r="MX683" s="93">
        <f t="shared" si="1336"/>
        <v>14910.91</v>
      </c>
      <c r="MY683" s="107"/>
      <c r="MZ683" s="107"/>
      <c r="NA683" s="107"/>
      <c r="NB683" s="93">
        <f t="shared" si="1189"/>
        <v>14688.41</v>
      </c>
      <c r="NC683" s="93">
        <f t="shared" si="1189"/>
        <v>14693.33</v>
      </c>
      <c r="ND683" s="93">
        <f t="shared" si="1189"/>
        <v>14910.91</v>
      </c>
      <c r="NE683" s="447">
        <v>2</v>
      </c>
      <c r="NF683" s="447">
        <v>2</v>
      </c>
      <c r="NG683" s="447">
        <v>2</v>
      </c>
      <c r="NH683" s="107"/>
      <c r="NI683" s="107"/>
      <c r="NJ683" s="107"/>
      <c r="NK683" s="93">
        <f t="shared" si="1337"/>
        <v>48861.9</v>
      </c>
      <c r="NL683" s="93">
        <f t="shared" si="1338"/>
        <v>48861.9</v>
      </c>
      <c r="NM683" s="93">
        <f t="shared" si="1339"/>
        <v>48861.9</v>
      </c>
      <c r="NN683" s="107"/>
      <c r="NO683" s="107"/>
      <c r="NP683" s="107"/>
      <c r="NQ683" s="93">
        <f t="shared" si="1340"/>
        <v>9616.5400000000009</v>
      </c>
      <c r="NR683" s="93">
        <f t="shared" si="1341"/>
        <v>9509.1200000000008</v>
      </c>
      <c r="NS683" s="93">
        <f t="shared" si="1342"/>
        <v>9668.59</v>
      </c>
      <c r="NT683" s="107"/>
      <c r="NU683" s="107"/>
      <c r="NV683" s="107"/>
      <c r="NW683" s="93">
        <f t="shared" si="1190"/>
        <v>19233.080000000002</v>
      </c>
      <c r="NX683" s="93">
        <f t="shared" si="1190"/>
        <v>19018.240000000002</v>
      </c>
      <c r="NY683" s="93">
        <f t="shared" si="1190"/>
        <v>19337.18</v>
      </c>
      <c r="NZ683" s="447">
        <v>1</v>
      </c>
      <c r="OA683" s="447">
        <v>1</v>
      </c>
      <c r="OB683" s="447">
        <v>1</v>
      </c>
      <c r="OC683" s="107"/>
      <c r="OD683" s="107"/>
      <c r="OE683" s="107"/>
      <c r="OF683" s="93">
        <f t="shared" si="1343"/>
        <v>24430.95</v>
      </c>
      <c r="OG683" s="93">
        <f t="shared" si="1344"/>
        <v>24430.95</v>
      </c>
      <c r="OH683" s="93">
        <f t="shared" si="1345"/>
        <v>24430.95</v>
      </c>
      <c r="OI683" s="107"/>
      <c r="OJ683" s="107"/>
      <c r="OK683" s="107"/>
      <c r="OL683" s="93">
        <f t="shared" si="1346"/>
        <v>13155.77</v>
      </c>
      <c r="OM683" s="93">
        <f t="shared" si="1347"/>
        <v>12864.75</v>
      </c>
      <c r="ON683" s="93">
        <f t="shared" si="1348"/>
        <v>13083.07</v>
      </c>
      <c r="OO683" s="107"/>
      <c r="OP683" s="107"/>
      <c r="OQ683" s="107"/>
      <c r="OR683" s="93">
        <f t="shared" si="1191"/>
        <v>13155.77</v>
      </c>
      <c r="OS683" s="93">
        <f t="shared" si="1191"/>
        <v>12864.75</v>
      </c>
      <c r="OT683" s="93">
        <f t="shared" si="1191"/>
        <v>13083.07</v>
      </c>
      <c r="OU683" s="447"/>
      <c r="OV683" s="447"/>
      <c r="OW683" s="447"/>
      <c r="OX683" s="107"/>
      <c r="OY683" s="107"/>
      <c r="OZ683" s="107"/>
      <c r="PA683" s="93">
        <f t="shared" si="1349"/>
        <v>0</v>
      </c>
      <c r="PB683" s="93">
        <f t="shared" si="1350"/>
        <v>0</v>
      </c>
      <c r="PC683" s="93">
        <f t="shared" si="1351"/>
        <v>0</v>
      </c>
      <c r="PD683" s="107"/>
      <c r="PE683" s="107"/>
      <c r="PF683" s="107"/>
      <c r="PG683" s="93">
        <f t="shared" si="1352"/>
        <v>12208.15</v>
      </c>
      <c r="PH683" s="93">
        <f t="shared" si="1353"/>
        <v>11819.96</v>
      </c>
      <c r="PI683" s="93">
        <f t="shared" si="1354"/>
        <v>11959.8</v>
      </c>
      <c r="PJ683" s="107"/>
      <c r="PK683" s="107"/>
      <c r="PL683" s="107"/>
      <c r="PM683" s="93">
        <f t="shared" si="1192"/>
        <v>0</v>
      </c>
      <c r="PN683" s="93">
        <f t="shared" si="1192"/>
        <v>0</v>
      </c>
      <c r="PO683" s="93">
        <f t="shared" si="1192"/>
        <v>0</v>
      </c>
      <c r="PP683" s="447"/>
      <c r="PQ683" s="447"/>
      <c r="PR683" s="447"/>
      <c r="PS683" s="107"/>
      <c r="PT683" s="107"/>
      <c r="PU683" s="107"/>
      <c r="PV683" s="93">
        <f t="shared" si="1355"/>
        <v>0</v>
      </c>
      <c r="PW683" s="93">
        <f t="shared" si="1356"/>
        <v>0</v>
      </c>
      <c r="PX683" s="93">
        <f t="shared" si="1357"/>
        <v>0</v>
      </c>
      <c r="PY683" s="107"/>
      <c r="PZ683" s="107"/>
      <c r="QA683" s="107"/>
      <c r="QB683" s="93">
        <f t="shared" si="1358"/>
        <v>15468.25</v>
      </c>
      <c r="QC683" s="93">
        <f t="shared" si="1359"/>
        <v>15460.34</v>
      </c>
      <c r="QD683" s="93">
        <f t="shared" si="1360"/>
        <v>15713.54</v>
      </c>
      <c r="QE683" s="107"/>
      <c r="QF683" s="107"/>
      <c r="QG683" s="107"/>
      <c r="QH683" s="93">
        <f t="shared" si="1193"/>
        <v>0</v>
      </c>
      <c r="QI683" s="93">
        <f t="shared" si="1193"/>
        <v>0</v>
      </c>
      <c r="QJ683" s="93">
        <f t="shared" si="1193"/>
        <v>0</v>
      </c>
      <c r="QK683" s="447">
        <v>5</v>
      </c>
      <c r="QL683" s="447">
        <v>5</v>
      </c>
      <c r="QM683" s="447">
        <v>5</v>
      </c>
      <c r="QN683" s="107"/>
      <c r="QO683" s="107"/>
      <c r="QP683" s="107"/>
      <c r="QQ683" s="93">
        <f t="shared" si="1361"/>
        <v>122154.75</v>
      </c>
      <c r="QR683" s="93">
        <f t="shared" si="1362"/>
        <v>122154.75</v>
      </c>
      <c r="QS683" s="93">
        <f t="shared" si="1363"/>
        <v>122154.75</v>
      </c>
      <c r="QT683" s="107"/>
      <c r="QU683" s="107"/>
      <c r="QV683" s="107"/>
      <c r="QW683" s="93">
        <f t="shared" si="1364"/>
        <v>12730.87</v>
      </c>
      <c r="QX683" s="93">
        <f t="shared" si="1365"/>
        <v>12335.32</v>
      </c>
      <c r="QY683" s="93">
        <f t="shared" si="1366"/>
        <v>12512.4</v>
      </c>
      <c r="QZ683" s="107"/>
      <c r="RA683" s="107"/>
      <c r="RB683" s="107"/>
      <c r="RC683" s="93">
        <f t="shared" si="1194"/>
        <v>63654.35</v>
      </c>
      <c r="RD683" s="93">
        <f t="shared" si="1194"/>
        <v>61676.6</v>
      </c>
      <c r="RE683" s="93">
        <f t="shared" si="1194"/>
        <v>62562</v>
      </c>
      <c r="RF683" s="447">
        <v>1</v>
      </c>
      <c r="RG683" s="447">
        <v>1</v>
      </c>
      <c r="RH683" s="447">
        <v>1</v>
      </c>
      <c r="RI683" s="107"/>
      <c r="RJ683" s="107"/>
      <c r="RK683" s="107"/>
      <c r="RL683" s="93">
        <f t="shared" si="1367"/>
        <v>24430.95</v>
      </c>
      <c r="RM683" s="93">
        <f t="shared" si="1368"/>
        <v>24430.95</v>
      </c>
      <c r="RN683" s="93">
        <f t="shared" si="1369"/>
        <v>24430.95</v>
      </c>
      <c r="RO683" s="107"/>
      <c r="RP683" s="107"/>
      <c r="RQ683" s="107"/>
      <c r="RR683" s="93">
        <f t="shared" si="1370"/>
        <v>8520.0400000000009</v>
      </c>
      <c r="RS683" s="93">
        <f t="shared" si="1371"/>
        <v>8265.5</v>
      </c>
      <c r="RT683" s="93">
        <f t="shared" si="1372"/>
        <v>8389.23</v>
      </c>
      <c r="RU683" s="107"/>
      <c r="RV683" s="107"/>
      <c r="RW683" s="107"/>
      <c r="RX683" s="93">
        <f t="shared" si="1195"/>
        <v>8520.0400000000009</v>
      </c>
      <c r="RY683" s="93">
        <f t="shared" si="1195"/>
        <v>8265.5</v>
      </c>
      <c r="RZ683" s="93">
        <f t="shared" si="1195"/>
        <v>8389.23</v>
      </c>
      <c r="SA683" s="447">
        <v>1</v>
      </c>
      <c r="SB683" s="447">
        <v>1</v>
      </c>
      <c r="SC683" s="447">
        <v>1</v>
      </c>
      <c r="SD683" s="107"/>
      <c r="SE683" s="107"/>
      <c r="SF683" s="107"/>
      <c r="SG683" s="93">
        <f t="shared" si="1373"/>
        <v>24430.95</v>
      </c>
      <c r="SH683" s="93">
        <f t="shared" si="1374"/>
        <v>24430.95</v>
      </c>
      <c r="SI683" s="93">
        <f t="shared" si="1375"/>
        <v>24430.95</v>
      </c>
      <c r="SJ683" s="107"/>
      <c r="SK683" s="107"/>
      <c r="SL683" s="107"/>
      <c r="SM683" s="93">
        <f t="shared" si="1376"/>
        <v>14377.65</v>
      </c>
      <c r="SN683" s="93">
        <f t="shared" si="1377"/>
        <v>14143.07</v>
      </c>
      <c r="SO683" s="93">
        <f t="shared" si="1378"/>
        <v>14329.94</v>
      </c>
      <c r="SP683" s="107"/>
      <c r="SQ683" s="107"/>
      <c r="SR683" s="107"/>
      <c r="SS683" s="93">
        <f t="shared" si="1196"/>
        <v>14377.65</v>
      </c>
      <c r="ST683" s="93">
        <f t="shared" si="1196"/>
        <v>14143.07</v>
      </c>
      <c r="SU683" s="93">
        <f t="shared" si="1196"/>
        <v>14329.94</v>
      </c>
      <c r="SV683" s="447"/>
      <c r="SW683" s="447"/>
      <c r="SX683" s="447"/>
      <c r="SY683" s="107"/>
      <c r="SZ683" s="107"/>
      <c r="TA683" s="107"/>
      <c r="TB683" s="93">
        <f t="shared" si="1379"/>
        <v>0</v>
      </c>
      <c r="TC683" s="93">
        <f t="shared" si="1380"/>
        <v>0</v>
      </c>
      <c r="TD683" s="93">
        <f t="shared" si="1381"/>
        <v>0</v>
      </c>
      <c r="TE683" s="107"/>
      <c r="TF683" s="107"/>
      <c r="TG683" s="107"/>
      <c r="TH683" s="93">
        <f t="shared" si="1382"/>
        <v>12281.13</v>
      </c>
      <c r="TI683" s="93">
        <f t="shared" si="1383"/>
        <v>12277.37</v>
      </c>
      <c r="TJ683" s="93">
        <f t="shared" si="1384"/>
        <v>12451.07</v>
      </c>
      <c r="TK683" s="107"/>
      <c r="TL683" s="107"/>
      <c r="TM683" s="107"/>
      <c r="TN683" s="93">
        <f t="shared" si="1197"/>
        <v>0</v>
      </c>
      <c r="TO683" s="93">
        <f t="shared" si="1197"/>
        <v>0</v>
      </c>
      <c r="TP683" s="93">
        <f t="shared" si="1197"/>
        <v>0</v>
      </c>
      <c r="TQ683" s="447"/>
      <c r="TR683" s="447"/>
      <c r="TS683" s="447"/>
      <c r="TT683" s="107"/>
      <c r="TU683" s="107"/>
      <c r="TV683" s="107"/>
      <c r="TW683" s="93">
        <f t="shared" si="1385"/>
        <v>0</v>
      </c>
      <c r="TX683" s="93">
        <f t="shared" si="1386"/>
        <v>0</v>
      </c>
      <c r="TY683" s="93">
        <f t="shared" si="1387"/>
        <v>0</v>
      </c>
      <c r="TZ683" s="107"/>
      <c r="UA683" s="107"/>
      <c r="UB683" s="107"/>
      <c r="UC683" s="93">
        <f t="shared" si="1388"/>
        <v>14155.92</v>
      </c>
      <c r="UD683" s="93">
        <f t="shared" si="1389"/>
        <v>13844.88</v>
      </c>
      <c r="UE683" s="93">
        <f t="shared" si="1390"/>
        <v>13998.41</v>
      </c>
      <c r="UF683" s="107"/>
      <c r="UG683" s="107"/>
      <c r="UH683" s="107"/>
      <c r="UI683" s="93">
        <f t="shared" si="1198"/>
        <v>0</v>
      </c>
      <c r="UJ683" s="93">
        <f t="shared" si="1198"/>
        <v>0</v>
      </c>
      <c r="UK683" s="93">
        <f t="shared" si="1198"/>
        <v>0</v>
      </c>
      <c r="UL683" s="447">
        <v>3</v>
      </c>
      <c r="UM683" s="447">
        <v>3</v>
      </c>
      <c r="UN683" s="447">
        <v>3</v>
      </c>
      <c r="UO683" s="107"/>
      <c r="UP683" s="107"/>
      <c r="UQ683" s="107"/>
      <c r="UR683" s="93">
        <f t="shared" si="1391"/>
        <v>73292.850000000006</v>
      </c>
      <c r="US683" s="93">
        <f t="shared" si="1392"/>
        <v>73292.850000000006</v>
      </c>
      <c r="UT683" s="93">
        <f t="shared" si="1393"/>
        <v>73292.850000000006</v>
      </c>
      <c r="UU683" s="107"/>
      <c r="UV683" s="107"/>
      <c r="UW683" s="107"/>
      <c r="UX683" s="93">
        <f t="shared" si="1394"/>
        <v>12137.99</v>
      </c>
      <c r="UY683" s="93">
        <f t="shared" si="1395"/>
        <v>12133.14</v>
      </c>
      <c r="UZ683" s="93">
        <f t="shared" si="1396"/>
        <v>12291.66</v>
      </c>
      <c r="VA683" s="107"/>
      <c r="VB683" s="107"/>
      <c r="VC683" s="107"/>
      <c r="VD683" s="93">
        <f t="shared" si="1199"/>
        <v>36413.97</v>
      </c>
      <c r="VE683" s="93">
        <f t="shared" si="1199"/>
        <v>36399.42</v>
      </c>
      <c r="VF683" s="93">
        <f t="shared" si="1199"/>
        <v>36874.980000000003</v>
      </c>
      <c r="VG683" s="95"/>
      <c r="VH683" s="95"/>
      <c r="VI683" s="95"/>
      <c r="VJ683" s="107"/>
      <c r="VK683" s="107"/>
      <c r="VL683" s="107"/>
      <c r="VM683" s="93">
        <f t="shared" si="1397"/>
        <v>0</v>
      </c>
      <c r="VN683" s="93">
        <f t="shared" si="1398"/>
        <v>0</v>
      </c>
      <c r="VO683" s="93">
        <f t="shared" si="1399"/>
        <v>0</v>
      </c>
      <c r="VP683" s="107"/>
      <c r="VQ683" s="107"/>
      <c r="VR683" s="107"/>
      <c r="VS683" s="93">
        <f t="shared" si="1400"/>
        <v>0</v>
      </c>
      <c r="VT683" s="93">
        <f t="shared" si="1401"/>
        <v>0</v>
      </c>
      <c r="VU683" s="93">
        <f t="shared" si="1402"/>
        <v>0</v>
      </c>
      <c r="VV683" s="107"/>
      <c r="VW683" s="107"/>
      <c r="VX683" s="107"/>
      <c r="VY683" s="93">
        <f t="shared" si="1200"/>
        <v>0</v>
      </c>
      <c r="VZ683" s="93">
        <f t="shared" si="1200"/>
        <v>0</v>
      </c>
      <c r="WA683" s="93">
        <f t="shared" si="1200"/>
        <v>0</v>
      </c>
      <c r="WB683" s="447"/>
      <c r="WC683" s="447"/>
      <c r="WD683" s="447"/>
      <c r="WE683" s="107"/>
      <c r="WF683" s="107"/>
      <c r="WG683" s="107"/>
      <c r="WH683" s="93">
        <f t="shared" si="1403"/>
        <v>0</v>
      </c>
      <c r="WI683" s="93">
        <f t="shared" si="1404"/>
        <v>0</v>
      </c>
      <c r="WJ683" s="93">
        <f t="shared" si="1405"/>
        <v>0</v>
      </c>
      <c r="WK683" s="107"/>
      <c r="WL683" s="107"/>
      <c r="WM683" s="107"/>
      <c r="WN683" s="93">
        <f t="shared" si="1406"/>
        <v>10049.76</v>
      </c>
      <c r="WO683" s="93">
        <f t="shared" si="1407"/>
        <v>9705.2999999999993</v>
      </c>
      <c r="WP683" s="93">
        <f t="shared" si="1408"/>
        <v>9892.36</v>
      </c>
      <c r="WQ683" s="107"/>
      <c r="WR683" s="107"/>
      <c r="WS683" s="107"/>
      <c r="WT683" s="93">
        <f t="shared" si="1201"/>
        <v>0</v>
      </c>
      <c r="WU683" s="93">
        <f t="shared" si="1201"/>
        <v>0</v>
      </c>
      <c r="WV683" s="93">
        <f t="shared" si="1201"/>
        <v>0</v>
      </c>
      <c r="WW683" s="447"/>
      <c r="WX683" s="447"/>
      <c r="WY683" s="447"/>
      <c r="WZ683" s="107"/>
      <c r="XA683" s="107"/>
      <c r="XB683" s="107"/>
      <c r="XC683" s="93">
        <f t="shared" si="1409"/>
        <v>0</v>
      </c>
      <c r="XD683" s="93">
        <f t="shared" si="1410"/>
        <v>0</v>
      </c>
      <c r="XE683" s="93">
        <f t="shared" si="1411"/>
        <v>0</v>
      </c>
      <c r="XF683" s="107"/>
      <c r="XG683" s="107"/>
      <c r="XH683" s="107"/>
      <c r="XI683" s="93">
        <f t="shared" si="1412"/>
        <v>10246.82</v>
      </c>
      <c r="XJ683" s="93">
        <f t="shared" si="1413"/>
        <v>9989.5</v>
      </c>
      <c r="XK683" s="93">
        <f t="shared" si="1414"/>
        <v>10142.15</v>
      </c>
      <c r="XL683" s="107"/>
      <c r="XM683" s="107"/>
      <c r="XN683" s="107"/>
      <c r="XO683" s="93">
        <f t="shared" si="1202"/>
        <v>0</v>
      </c>
      <c r="XP683" s="93">
        <f t="shared" si="1202"/>
        <v>0</v>
      </c>
      <c r="XQ683" s="93">
        <f t="shared" si="1202"/>
        <v>0</v>
      </c>
      <c r="XR683" s="447"/>
      <c r="XS683" s="447"/>
      <c r="XT683" s="447"/>
      <c r="XU683" s="107"/>
      <c r="XV683" s="107"/>
      <c r="XW683" s="107"/>
      <c r="XX683" s="93">
        <f t="shared" si="1415"/>
        <v>0</v>
      </c>
      <c r="XY683" s="93">
        <f t="shared" si="1416"/>
        <v>0</v>
      </c>
      <c r="XZ683" s="93">
        <f t="shared" si="1417"/>
        <v>0</v>
      </c>
      <c r="YA683" s="107"/>
      <c r="YB683" s="107"/>
      <c r="YC683" s="107"/>
      <c r="YD683" s="93">
        <f t="shared" si="1418"/>
        <v>9751.94</v>
      </c>
      <c r="YE683" s="93">
        <f t="shared" si="1419"/>
        <v>9511.59</v>
      </c>
      <c r="YF683" s="93">
        <f t="shared" si="1420"/>
        <v>9637.84</v>
      </c>
      <c r="YG683" s="107"/>
      <c r="YH683" s="107"/>
      <c r="YI683" s="107"/>
      <c r="YJ683" s="93">
        <f t="shared" si="1203"/>
        <v>0</v>
      </c>
      <c r="YK683" s="93">
        <f t="shared" si="1203"/>
        <v>0</v>
      </c>
      <c r="YL683" s="93">
        <f t="shared" si="1203"/>
        <v>0</v>
      </c>
      <c r="YM683" s="447"/>
      <c r="YN683" s="447"/>
      <c r="YO683" s="447"/>
      <c r="YP683" s="107"/>
      <c r="YQ683" s="107"/>
      <c r="YR683" s="107"/>
      <c r="YS683" s="93">
        <f t="shared" si="1421"/>
        <v>0</v>
      </c>
      <c r="YT683" s="93">
        <f t="shared" si="1422"/>
        <v>0</v>
      </c>
      <c r="YU683" s="93">
        <f t="shared" si="1423"/>
        <v>0</v>
      </c>
      <c r="YV683" s="107"/>
      <c r="YW683" s="107"/>
      <c r="YX683" s="107"/>
      <c r="YY683" s="93">
        <f t="shared" si="1424"/>
        <v>10613.65</v>
      </c>
      <c r="YZ683" s="93">
        <f t="shared" si="1425"/>
        <v>10231.64</v>
      </c>
      <c r="ZA683" s="93">
        <f t="shared" si="1426"/>
        <v>10377.61</v>
      </c>
      <c r="ZB683" s="107"/>
      <c r="ZC683" s="107"/>
      <c r="ZD683" s="107"/>
      <c r="ZE683" s="93">
        <f t="shared" si="1204"/>
        <v>0</v>
      </c>
      <c r="ZF683" s="93">
        <f t="shared" si="1204"/>
        <v>0</v>
      </c>
      <c r="ZG683" s="93">
        <f t="shared" si="1204"/>
        <v>0</v>
      </c>
      <c r="ZH683" s="447"/>
      <c r="ZI683" s="447"/>
      <c r="ZJ683" s="447"/>
      <c r="ZK683" s="107"/>
      <c r="ZL683" s="107"/>
      <c r="ZM683" s="107"/>
      <c r="ZN683" s="93">
        <f t="shared" si="1427"/>
        <v>0</v>
      </c>
      <c r="ZO683" s="93">
        <f t="shared" si="1428"/>
        <v>0</v>
      </c>
      <c r="ZP683" s="93">
        <f t="shared" si="1429"/>
        <v>0</v>
      </c>
      <c r="ZQ683" s="107"/>
      <c r="ZR683" s="107"/>
      <c r="ZS683" s="107"/>
      <c r="ZT683" s="93">
        <f t="shared" si="1430"/>
        <v>13103.49</v>
      </c>
      <c r="ZU683" s="93">
        <f t="shared" si="1431"/>
        <v>13009.43</v>
      </c>
      <c r="ZV683" s="93">
        <f t="shared" si="1432"/>
        <v>13146.87</v>
      </c>
      <c r="ZW683" s="107"/>
      <c r="ZX683" s="107"/>
      <c r="ZY683" s="107"/>
      <c r="ZZ683" s="93">
        <f t="shared" si="1205"/>
        <v>0</v>
      </c>
      <c r="AAA683" s="93">
        <f t="shared" si="1205"/>
        <v>0</v>
      </c>
      <c r="AAB683" s="93">
        <f t="shared" si="1205"/>
        <v>0</v>
      </c>
      <c r="AAC683" s="447"/>
      <c r="AAD683" s="447"/>
      <c r="AAE683" s="447"/>
      <c r="AAF683" s="107"/>
      <c r="AAG683" s="107"/>
      <c r="AAH683" s="107"/>
      <c r="AAI683" s="93">
        <f t="shared" si="1433"/>
        <v>0</v>
      </c>
      <c r="AAJ683" s="93">
        <f t="shared" si="1434"/>
        <v>0</v>
      </c>
      <c r="AAK683" s="93">
        <f t="shared" si="1435"/>
        <v>0</v>
      </c>
      <c r="AAL683" s="107"/>
      <c r="AAM683" s="107"/>
      <c r="AAN683" s="107"/>
      <c r="AAO683" s="93">
        <f t="shared" si="1436"/>
        <v>12339.08</v>
      </c>
      <c r="AAP683" s="93">
        <f t="shared" si="1437"/>
        <v>11911.38</v>
      </c>
      <c r="AAQ683" s="93">
        <f t="shared" si="1438"/>
        <v>12093.18</v>
      </c>
      <c r="AAR683" s="107"/>
      <c r="AAS683" s="107"/>
      <c r="AAT683" s="107"/>
      <c r="AAU683" s="93">
        <f t="shared" si="1206"/>
        <v>0</v>
      </c>
      <c r="AAV683" s="93">
        <f t="shared" si="1206"/>
        <v>0</v>
      </c>
      <c r="AAW683" s="93">
        <f t="shared" si="1206"/>
        <v>0</v>
      </c>
      <c r="AAX683" s="447">
        <v>1</v>
      </c>
      <c r="AAY683" s="447">
        <v>1</v>
      </c>
      <c r="AAZ683" s="447">
        <v>1</v>
      </c>
      <c r="ABA683" s="107"/>
      <c r="ABB683" s="107"/>
      <c r="ABC683" s="107"/>
      <c r="ABD683" s="93">
        <f t="shared" si="1439"/>
        <v>24430.95</v>
      </c>
      <c r="ABE683" s="93">
        <f t="shared" si="1440"/>
        <v>24430.95</v>
      </c>
      <c r="ABF683" s="93">
        <f t="shared" si="1441"/>
        <v>24430.95</v>
      </c>
      <c r="ABG683" s="107"/>
      <c r="ABH683" s="107"/>
      <c r="ABI683" s="107"/>
      <c r="ABJ683" s="93">
        <f t="shared" si="1442"/>
        <v>8369.3700000000008</v>
      </c>
      <c r="ABK683" s="93">
        <f t="shared" si="1443"/>
        <v>8107.05</v>
      </c>
      <c r="ABL683" s="93">
        <f t="shared" si="1444"/>
        <v>8212.4</v>
      </c>
      <c r="ABM683" s="107"/>
      <c r="ABN683" s="107"/>
      <c r="ABO683" s="107"/>
      <c r="ABP683" s="93">
        <f t="shared" si="1207"/>
        <v>8369.3700000000008</v>
      </c>
      <c r="ABQ683" s="93">
        <f t="shared" si="1207"/>
        <v>8107.05</v>
      </c>
      <c r="ABR683" s="93">
        <f t="shared" si="1207"/>
        <v>8212.4</v>
      </c>
      <c r="ABS683" s="447">
        <v>2</v>
      </c>
      <c r="ABT683" s="447">
        <v>2</v>
      </c>
      <c r="ABU683" s="447">
        <v>2</v>
      </c>
      <c r="ABV683" s="107"/>
      <c r="ABW683" s="107"/>
      <c r="ABX683" s="107"/>
      <c r="ABY683" s="93">
        <f t="shared" si="1445"/>
        <v>48861.9</v>
      </c>
      <c r="ABZ683" s="93">
        <f t="shared" si="1446"/>
        <v>48861.9</v>
      </c>
      <c r="ACA683" s="93">
        <f t="shared" si="1447"/>
        <v>48861.9</v>
      </c>
      <c r="ACB683" s="107"/>
      <c r="ACC683" s="107"/>
      <c r="ACD683" s="107"/>
      <c r="ACE683" s="93">
        <f t="shared" si="1448"/>
        <v>9371.57</v>
      </c>
      <c r="ACF683" s="93">
        <f t="shared" si="1449"/>
        <v>9182.64</v>
      </c>
      <c r="ACG683" s="93">
        <f t="shared" si="1450"/>
        <v>9296.9</v>
      </c>
      <c r="ACH683" s="107"/>
      <c r="ACI683" s="107"/>
      <c r="ACJ683" s="107"/>
      <c r="ACK683" s="93">
        <f t="shared" si="1208"/>
        <v>18743.14</v>
      </c>
      <c r="ACL683" s="93">
        <f t="shared" si="1208"/>
        <v>18365.28</v>
      </c>
      <c r="ACM683" s="93">
        <f t="shared" si="1208"/>
        <v>18593.8</v>
      </c>
      <c r="ACN683" s="447"/>
      <c r="ACO683" s="447"/>
      <c r="ACP683" s="447"/>
      <c r="ACQ683" s="107"/>
      <c r="ACR683" s="107"/>
      <c r="ACS683" s="107"/>
      <c r="ACT683" s="93">
        <f t="shared" si="1451"/>
        <v>0</v>
      </c>
      <c r="ACU683" s="93">
        <f t="shared" si="1452"/>
        <v>0</v>
      </c>
      <c r="ACV683" s="93">
        <f t="shared" si="1453"/>
        <v>0</v>
      </c>
      <c r="ACW683" s="107"/>
      <c r="ACX683" s="107"/>
      <c r="ACY683" s="107"/>
      <c r="ACZ683" s="93">
        <f t="shared" si="1454"/>
        <v>10805.73</v>
      </c>
      <c r="ADA683" s="93">
        <f t="shared" si="1455"/>
        <v>10524.77</v>
      </c>
      <c r="ADB683" s="93">
        <f t="shared" si="1456"/>
        <v>10694.94</v>
      </c>
      <c r="ADC683" s="107"/>
      <c r="ADD683" s="107"/>
      <c r="ADE683" s="107"/>
      <c r="ADF683" s="93">
        <f t="shared" si="1209"/>
        <v>0</v>
      </c>
      <c r="ADG683" s="93">
        <f t="shared" si="1209"/>
        <v>0</v>
      </c>
      <c r="ADH683" s="93">
        <f t="shared" si="1209"/>
        <v>0</v>
      </c>
      <c r="ADI683" s="425">
        <v>3</v>
      </c>
      <c r="ADJ683" s="425">
        <v>3</v>
      </c>
      <c r="ADK683" s="425">
        <v>3</v>
      </c>
      <c r="ADL683" s="107"/>
      <c r="ADM683" s="107"/>
      <c r="ADN683" s="107"/>
      <c r="ADO683" s="93">
        <f t="shared" si="1457"/>
        <v>73292.850000000006</v>
      </c>
      <c r="ADP683" s="93">
        <f t="shared" si="1458"/>
        <v>73292.850000000006</v>
      </c>
      <c r="ADQ683" s="93">
        <f t="shared" si="1459"/>
        <v>73292.850000000006</v>
      </c>
      <c r="ADR683" s="107"/>
      <c r="ADS683" s="107"/>
      <c r="ADT683" s="107"/>
      <c r="ADU683" s="93">
        <f t="shared" si="1460"/>
        <v>9885.58</v>
      </c>
      <c r="ADV683" s="93">
        <f t="shared" si="1461"/>
        <v>9804.52</v>
      </c>
      <c r="ADW683" s="93">
        <f t="shared" si="1462"/>
        <v>9944.1</v>
      </c>
      <c r="ADX683" s="107"/>
      <c r="ADY683" s="107"/>
      <c r="ADZ683" s="107"/>
      <c r="AEA683" s="93">
        <f t="shared" si="1210"/>
        <v>29656.74</v>
      </c>
      <c r="AEB683" s="93">
        <f t="shared" si="1210"/>
        <v>29413.56</v>
      </c>
      <c r="AEC683" s="93">
        <f t="shared" si="1210"/>
        <v>29832.3</v>
      </c>
      <c r="AED683" s="447"/>
      <c r="AEE683" s="447"/>
      <c r="AEF683" s="447"/>
      <c r="AEG683" s="107"/>
      <c r="AEH683" s="107"/>
      <c r="AEI683" s="107"/>
      <c r="AEJ683" s="93">
        <f t="shared" si="1463"/>
        <v>0</v>
      </c>
      <c r="AEK683" s="93">
        <f t="shared" si="1464"/>
        <v>0</v>
      </c>
      <c r="AEL683" s="93">
        <f t="shared" si="1465"/>
        <v>0</v>
      </c>
      <c r="AEM683" s="107"/>
      <c r="AEN683" s="107"/>
      <c r="AEO683" s="107"/>
      <c r="AEP683" s="93">
        <f t="shared" si="1466"/>
        <v>10105.99</v>
      </c>
      <c r="AEQ683" s="93">
        <f t="shared" si="1467"/>
        <v>9665.19</v>
      </c>
      <c r="AER683" s="93">
        <f t="shared" si="1468"/>
        <v>9792.36</v>
      </c>
      <c r="AES683" s="107"/>
      <c r="AET683" s="107"/>
      <c r="AEU683" s="107"/>
      <c r="AEV683" s="93">
        <f t="shared" si="1211"/>
        <v>0</v>
      </c>
      <c r="AEW683" s="93">
        <f t="shared" si="1211"/>
        <v>0</v>
      </c>
      <c r="AEX683" s="93">
        <f t="shared" si="1211"/>
        <v>0</v>
      </c>
      <c r="AEY683" s="447"/>
      <c r="AEZ683" s="447"/>
      <c r="AFA683" s="447"/>
      <c r="AFB683" s="107"/>
      <c r="AFC683" s="107"/>
      <c r="AFD683" s="107"/>
      <c r="AFE683" s="93">
        <f t="shared" si="1469"/>
        <v>0</v>
      </c>
      <c r="AFF683" s="93">
        <f t="shared" si="1470"/>
        <v>0</v>
      </c>
      <c r="AFG683" s="93">
        <f t="shared" si="1471"/>
        <v>0</v>
      </c>
      <c r="AFH683" s="107"/>
      <c r="AFI683" s="107"/>
      <c r="AFJ683" s="107"/>
      <c r="AFK683" s="93">
        <f t="shared" si="1472"/>
        <v>11726.77</v>
      </c>
      <c r="AFL683" s="93">
        <f t="shared" si="1473"/>
        <v>11251.9</v>
      </c>
      <c r="AFM683" s="93">
        <f t="shared" si="1474"/>
        <v>11422.49</v>
      </c>
      <c r="AFN683" s="107"/>
      <c r="AFO683" s="107"/>
      <c r="AFP683" s="107"/>
      <c r="AFQ683" s="93">
        <f t="shared" si="1212"/>
        <v>0</v>
      </c>
      <c r="AFR683" s="93">
        <f t="shared" si="1212"/>
        <v>0</v>
      </c>
      <c r="AFS683" s="93">
        <f t="shared" si="1212"/>
        <v>0</v>
      </c>
      <c r="AFT683" s="447">
        <v>1</v>
      </c>
      <c r="AFU683" s="447">
        <v>1</v>
      </c>
      <c r="AFV683" s="447">
        <v>1</v>
      </c>
      <c r="AFW683" s="107"/>
      <c r="AFX683" s="107"/>
      <c r="AFY683" s="107"/>
      <c r="AFZ683" s="93">
        <f t="shared" si="1475"/>
        <v>24430.95</v>
      </c>
      <c r="AGA683" s="93">
        <f t="shared" si="1476"/>
        <v>24430.95</v>
      </c>
      <c r="AGB683" s="93">
        <f t="shared" si="1477"/>
        <v>24430.95</v>
      </c>
      <c r="AGC683" s="107"/>
      <c r="AGD683" s="107"/>
      <c r="AGE683" s="107"/>
      <c r="AGF683" s="93">
        <f t="shared" si="1478"/>
        <v>11668.92</v>
      </c>
      <c r="AGG683" s="93">
        <f t="shared" si="1479"/>
        <v>11346.26</v>
      </c>
      <c r="AGH683" s="93">
        <f t="shared" si="1480"/>
        <v>11538.24</v>
      </c>
      <c r="AGI683" s="107"/>
      <c r="AGJ683" s="107"/>
      <c r="AGK683" s="107"/>
      <c r="AGL683" s="93">
        <f t="shared" si="1213"/>
        <v>11668.92</v>
      </c>
      <c r="AGM683" s="93">
        <f t="shared" si="1213"/>
        <v>11346.26</v>
      </c>
      <c r="AGN683" s="93">
        <f t="shared" si="1213"/>
        <v>11538.24</v>
      </c>
      <c r="AGO683" s="447"/>
      <c r="AGP683" s="447"/>
      <c r="AGQ683" s="447"/>
      <c r="AGR683" s="107"/>
      <c r="AGS683" s="107"/>
      <c r="AGT683" s="107"/>
      <c r="AGU683" s="93">
        <f t="shared" si="1481"/>
        <v>0</v>
      </c>
      <c r="AGV683" s="93">
        <f t="shared" si="1482"/>
        <v>0</v>
      </c>
      <c r="AGW683" s="93">
        <f t="shared" si="1483"/>
        <v>0</v>
      </c>
      <c r="AGX683" s="107"/>
      <c r="AGY683" s="107"/>
      <c r="AGZ683" s="107"/>
      <c r="AHA683" s="93">
        <f t="shared" si="1484"/>
        <v>18704.79</v>
      </c>
      <c r="AHB683" s="93">
        <f t="shared" si="1485"/>
        <v>18050.169999999998</v>
      </c>
      <c r="AHC683" s="93">
        <f t="shared" si="1486"/>
        <v>18335.96</v>
      </c>
      <c r="AHD683" s="107"/>
      <c r="AHE683" s="107"/>
      <c r="AHF683" s="107"/>
      <c r="AHG683" s="93">
        <f t="shared" si="1214"/>
        <v>0</v>
      </c>
      <c r="AHH683" s="93">
        <f t="shared" si="1214"/>
        <v>0</v>
      </c>
      <c r="AHI683" s="93">
        <f t="shared" si="1214"/>
        <v>0</v>
      </c>
      <c r="AHJ683" s="447"/>
      <c r="AHK683" s="447"/>
      <c r="AHL683" s="447"/>
      <c r="AHM683" s="107"/>
      <c r="AHN683" s="107"/>
      <c r="AHO683" s="107"/>
      <c r="AHP683" s="93">
        <f t="shared" si="1487"/>
        <v>0</v>
      </c>
      <c r="AHQ683" s="93">
        <f t="shared" si="1488"/>
        <v>0</v>
      </c>
      <c r="AHR683" s="93">
        <f t="shared" si="1489"/>
        <v>0</v>
      </c>
      <c r="AHS683" s="107"/>
      <c r="AHT683" s="107"/>
      <c r="AHU683" s="107"/>
      <c r="AHV683" s="93">
        <f t="shared" si="1490"/>
        <v>11143.06</v>
      </c>
      <c r="AHW683" s="93">
        <f t="shared" si="1491"/>
        <v>11025.49</v>
      </c>
      <c r="AHX683" s="93">
        <f t="shared" si="1492"/>
        <v>11186.79</v>
      </c>
      <c r="AHY683" s="107"/>
      <c r="AHZ683" s="107"/>
      <c r="AIA683" s="107"/>
      <c r="AIB683" s="93">
        <f t="shared" si="1215"/>
        <v>0</v>
      </c>
      <c r="AIC683" s="93">
        <f t="shared" si="1215"/>
        <v>0</v>
      </c>
      <c r="AID683" s="93">
        <f t="shared" si="1215"/>
        <v>0</v>
      </c>
      <c r="AIE683" s="95"/>
      <c r="AIF683" s="95"/>
      <c r="AIG683" s="95"/>
      <c r="AIH683" s="107"/>
      <c r="AII683" s="107"/>
      <c r="AIJ683" s="107"/>
      <c r="AIK683" s="93">
        <f t="shared" si="1493"/>
        <v>0</v>
      </c>
      <c r="AIL683" s="93">
        <f t="shared" si="1494"/>
        <v>0</v>
      </c>
      <c r="AIM683" s="93">
        <f t="shared" si="1495"/>
        <v>0</v>
      </c>
      <c r="AIN683" s="107"/>
      <c r="AIO683" s="107"/>
      <c r="AIP683" s="107"/>
      <c r="AIQ683" s="93">
        <f t="shared" si="1496"/>
        <v>0</v>
      </c>
      <c r="AIR683" s="93">
        <f t="shared" si="1497"/>
        <v>0</v>
      </c>
      <c r="AIS683" s="93">
        <f t="shared" si="1498"/>
        <v>0</v>
      </c>
      <c r="AIT683" s="107"/>
      <c r="AIU683" s="107"/>
      <c r="AIV683" s="107"/>
      <c r="AIW683" s="93">
        <f t="shared" si="1216"/>
        <v>0</v>
      </c>
      <c r="AIX683" s="93">
        <f t="shared" si="1216"/>
        <v>0</v>
      </c>
      <c r="AIY683" s="93">
        <f t="shared" si="1216"/>
        <v>0</v>
      </c>
      <c r="AIZ683" s="447">
        <v>1</v>
      </c>
      <c r="AJA683" s="447">
        <v>1</v>
      </c>
      <c r="AJB683" s="447">
        <v>1</v>
      </c>
      <c r="AJC683" s="107"/>
      <c r="AJD683" s="107"/>
      <c r="AJE683" s="107"/>
      <c r="AJF683" s="93">
        <f t="shared" si="1499"/>
        <v>24430.95</v>
      </c>
      <c r="AJG683" s="93">
        <f t="shared" si="1500"/>
        <v>24430.95</v>
      </c>
      <c r="AJH683" s="93">
        <f t="shared" si="1501"/>
        <v>24430.95</v>
      </c>
      <c r="AJI683" s="107"/>
      <c r="AJJ683" s="107"/>
      <c r="AJK683" s="107"/>
      <c r="AJL683" s="93">
        <f t="shared" si="1502"/>
        <v>10699.42</v>
      </c>
      <c r="AJM683" s="93">
        <f t="shared" si="1503"/>
        <v>10443.040000000001</v>
      </c>
      <c r="AJN683" s="93">
        <f t="shared" si="1504"/>
        <v>10620.08</v>
      </c>
      <c r="AJO683" s="107"/>
      <c r="AJP683" s="107"/>
      <c r="AJQ683" s="107"/>
      <c r="AJR683" s="93">
        <f t="shared" si="1217"/>
        <v>10699.42</v>
      </c>
      <c r="AJS683" s="93">
        <f t="shared" si="1217"/>
        <v>10443.040000000001</v>
      </c>
      <c r="AJT683" s="93">
        <f t="shared" si="1217"/>
        <v>10620.08</v>
      </c>
      <c r="AJU683" s="447"/>
      <c r="AJV683" s="447"/>
      <c r="AJW683" s="447"/>
      <c r="AJX683" s="107"/>
      <c r="AJY683" s="107"/>
      <c r="AJZ683" s="107"/>
      <c r="AKA683" s="93">
        <f t="shared" si="1505"/>
        <v>0</v>
      </c>
      <c r="AKB683" s="93">
        <f t="shared" si="1506"/>
        <v>0</v>
      </c>
      <c r="AKC683" s="93">
        <f t="shared" si="1507"/>
        <v>0</v>
      </c>
      <c r="AKD683" s="107"/>
      <c r="AKE683" s="107"/>
      <c r="AKF683" s="107"/>
      <c r="AKG683" s="93">
        <f t="shared" si="1508"/>
        <v>10849.62</v>
      </c>
      <c r="AKH683" s="93">
        <f t="shared" si="1509"/>
        <v>10436.379999999999</v>
      </c>
      <c r="AKI683" s="93">
        <f t="shared" si="1510"/>
        <v>10622.68</v>
      </c>
      <c r="AKJ683" s="107"/>
      <c r="AKK683" s="107"/>
      <c r="AKL683" s="107"/>
      <c r="AKM683" s="93">
        <f t="shared" si="1218"/>
        <v>0</v>
      </c>
      <c r="AKN683" s="93">
        <f t="shared" si="1218"/>
        <v>0</v>
      </c>
      <c r="AKO683" s="93">
        <f t="shared" si="1218"/>
        <v>0</v>
      </c>
      <c r="AKP683" s="447">
        <v>1</v>
      </c>
      <c r="AKQ683" s="447">
        <v>1</v>
      </c>
      <c r="AKR683" s="447">
        <v>1</v>
      </c>
      <c r="AKS683" s="107"/>
      <c r="AKT683" s="107"/>
      <c r="AKU683" s="107"/>
      <c r="AKV683" s="93">
        <f t="shared" si="1511"/>
        <v>24430.95</v>
      </c>
      <c r="AKW683" s="93">
        <f t="shared" si="1512"/>
        <v>24430.95</v>
      </c>
      <c r="AKX683" s="93">
        <f t="shared" si="1513"/>
        <v>24430.95</v>
      </c>
      <c r="AKY683" s="107"/>
      <c r="AKZ683" s="107"/>
      <c r="ALA683" s="107"/>
      <c r="ALB683" s="93">
        <f t="shared" si="1514"/>
        <v>11295.96</v>
      </c>
      <c r="ALC683" s="93">
        <f t="shared" si="1515"/>
        <v>11031.08</v>
      </c>
      <c r="ALD683" s="93">
        <f t="shared" si="1516"/>
        <v>11203.94</v>
      </c>
      <c r="ALE683" s="107"/>
      <c r="ALF683" s="107"/>
      <c r="ALG683" s="107"/>
      <c r="ALH683" s="93">
        <f t="shared" si="1219"/>
        <v>11295.96</v>
      </c>
      <c r="ALI683" s="93">
        <f t="shared" si="1219"/>
        <v>11031.08</v>
      </c>
      <c r="ALJ683" s="93">
        <f t="shared" si="1219"/>
        <v>11203.94</v>
      </c>
      <c r="ALK683" s="447"/>
      <c r="ALL683" s="447"/>
      <c r="ALM683" s="447"/>
      <c r="ALN683" s="107"/>
      <c r="ALO683" s="107"/>
      <c r="ALP683" s="107"/>
      <c r="ALQ683" s="93">
        <f t="shared" si="1517"/>
        <v>0</v>
      </c>
      <c r="ALR683" s="93">
        <f t="shared" si="1518"/>
        <v>0</v>
      </c>
      <c r="ALS683" s="93">
        <f t="shared" si="1519"/>
        <v>0</v>
      </c>
      <c r="ALT683" s="107"/>
      <c r="ALU683" s="107"/>
      <c r="ALV683" s="107"/>
      <c r="ALW683" s="93">
        <f t="shared" si="1520"/>
        <v>13989.74</v>
      </c>
      <c r="ALX683" s="93">
        <f t="shared" si="1521"/>
        <v>13784.73</v>
      </c>
      <c r="ALY683" s="93">
        <f t="shared" si="1522"/>
        <v>13967.88</v>
      </c>
      <c r="ALZ683" s="107"/>
      <c r="AMA683" s="107"/>
      <c r="AMB683" s="107"/>
      <c r="AMC683" s="93">
        <f t="shared" si="1220"/>
        <v>0</v>
      </c>
      <c r="AMD683" s="93">
        <f t="shared" si="1220"/>
        <v>0</v>
      </c>
      <c r="AME683" s="93">
        <f t="shared" si="1220"/>
        <v>0</v>
      </c>
      <c r="AMF683" s="447">
        <v>1</v>
      </c>
      <c r="AMG683" s="447">
        <v>1</v>
      </c>
      <c r="AMH683" s="447">
        <v>1</v>
      </c>
      <c r="AMI683" s="107"/>
      <c r="AMJ683" s="107"/>
      <c r="AMK683" s="107"/>
      <c r="AML683" s="93">
        <f t="shared" si="1523"/>
        <v>24430.95</v>
      </c>
      <c r="AMM683" s="93">
        <f t="shared" si="1524"/>
        <v>24430.95</v>
      </c>
      <c r="AMN683" s="93">
        <f t="shared" si="1525"/>
        <v>24430.95</v>
      </c>
      <c r="AMO683" s="107"/>
      <c r="AMP683" s="107"/>
      <c r="AMQ683" s="107"/>
      <c r="AMR683" s="93">
        <f t="shared" si="1526"/>
        <v>10080.24</v>
      </c>
      <c r="AMS683" s="93">
        <f t="shared" si="1527"/>
        <v>10105.719999999999</v>
      </c>
      <c r="AMT683" s="93">
        <f t="shared" si="1528"/>
        <v>10242.58</v>
      </c>
      <c r="AMU683" s="107"/>
      <c r="AMV683" s="107"/>
      <c r="AMW683" s="107"/>
      <c r="AMX683" s="93">
        <f t="shared" si="1221"/>
        <v>10080.24</v>
      </c>
      <c r="AMY683" s="93">
        <f t="shared" si="1221"/>
        <v>10105.719999999999</v>
      </c>
      <c r="AMZ683" s="93">
        <f t="shared" si="1221"/>
        <v>10242.58</v>
      </c>
      <c r="ANA683" s="447"/>
      <c r="ANB683" s="447"/>
      <c r="ANC683" s="447"/>
      <c r="AND683" s="107"/>
      <c r="ANE683" s="107"/>
      <c r="ANF683" s="107"/>
      <c r="ANG683" s="93">
        <f t="shared" si="1529"/>
        <v>0</v>
      </c>
      <c r="ANH683" s="93">
        <f t="shared" si="1530"/>
        <v>0</v>
      </c>
      <c r="ANI683" s="93">
        <f t="shared" si="1531"/>
        <v>0</v>
      </c>
      <c r="ANJ683" s="107"/>
      <c r="ANK683" s="107"/>
      <c r="ANL683" s="107"/>
      <c r="ANM683" s="93">
        <f t="shared" si="1532"/>
        <v>15722.26</v>
      </c>
      <c r="ANN683" s="93">
        <f t="shared" si="1533"/>
        <v>15304.17</v>
      </c>
      <c r="ANO683" s="93">
        <f t="shared" si="1534"/>
        <v>15592.03</v>
      </c>
      <c r="ANP683" s="107"/>
      <c r="ANQ683" s="107"/>
      <c r="ANR683" s="107"/>
      <c r="ANS683" s="93">
        <f t="shared" si="1222"/>
        <v>0</v>
      </c>
      <c r="ANT683" s="93">
        <f t="shared" si="1222"/>
        <v>0</v>
      </c>
      <c r="ANU683" s="93">
        <f t="shared" si="1222"/>
        <v>0</v>
      </c>
      <c r="ANV683" s="447">
        <v>1</v>
      </c>
      <c r="ANW683" s="447">
        <v>1</v>
      </c>
      <c r="ANX683" s="447">
        <v>1</v>
      </c>
      <c r="ANY683" s="107"/>
      <c r="ANZ683" s="107"/>
      <c r="AOA683" s="107"/>
      <c r="AOB683" s="93">
        <f t="shared" si="1535"/>
        <v>24430.95</v>
      </c>
      <c r="AOC683" s="93">
        <f t="shared" si="1536"/>
        <v>24430.95</v>
      </c>
      <c r="AOD683" s="93">
        <f t="shared" si="1537"/>
        <v>24430.95</v>
      </c>
      <c r="AOE683" s="107"/>
      <c r="AOF683" s="107"/>
      <c r="AOG683" s="107"/>
      <c r="AOH683" s="93">
        <f t="shared" si="1538"/>
        <v>10526.79</v>
      </c>
      <c r="AOI683" s="93">
        <f t="shared" si="1539"/>
        <v>10316.549999999999</v>
      </c>
      <c r="AOJ683" s="93">
        <f t="shared" si="1540"/>
        <v>10461.879999999999</v>
      </c>
      <c r="AOK683" s="107"/>
      <c r="AOL683" s="107"/>
      <c r="AOM683" s="107"/>
      <c r="AON683" s="93">
        <f t="shared" si="1223"/>
        <v>10526.79</v>
      </c>
      <c r="AOO683" s="93">
        <f t="shared" si="1223"/>
        <v>10316.549999999999</v>
      </c>
      <c r="AOP683" s="93">
        <f t="shared" si="1223"/>
        <v>10461.879999999999</v>
      </c>
      <c r="AOQ683" s="447"/>
      <c r="AOR683" s="447"/>
      <c r="AOS683" s="447"/>
      <c r="AOT683" s="107"/>
      <c r="AOU683" s="107"/>
      <c r="AOV683" s="107"/>
      <c r="AOW683" s="93">
        <f t="shared" si="1541"/>
        <v>0</v>
      </c>
      <c r="AOX683" s="93">
        <f t="shared" si="1542"/>
        <v>0</v>
      </c>
      <c r="AOY683" s="93">
        <f t="shared" si="1543"/>
        <v>0</v>
      </c>
      <c r="AOZ683" s="107"/>
      <c r="APA683" s="107"/>
      <c r="APB683" s="107"/>
      <c r="APC683" s="93">
        <f t="shared" si="1544"/>
        <v>14016.37</v>
      </c>
      <c r="APD683" s="93">
        <f t="shared" si="1545"/>
        <v>13550.55</v>
      </c>
      <c r="APE683" s="93">
        <f t="shared" si="1546"/>
        <v>13720.39</v>
      </c>
      <c r="APF683" s="107"/>
      <c r="APG683" s="107"/>
      <c r="APH683" s="107"/>
      <c r="API683" s="93">
        <f t="shared" si="1224"/>
        <v>0</v>
      </c>
      <c r="APJ683" s="93">
        <f t="shared" si="1224"/>
        <v>0</v>
      </c>
      <c r="APK683" s="93">
        <f t="shared" si="1224"/>
        <v>0</v>
      </c>
      <c r="APL683" s="447"/>
      <c r="APM683" s="447"/>
      <c r="APN683" s="447"/>
      <c r="APO683" s="107"/>
      <c r="APP683" s="107"/>
      <c r="APQ683" s="107"/>
      <c r="APR683" s="93">
        <f t="shared" si="1547"/>
        <v>0</v>
      </c>
      <c r="APS683" s="93">
        <f t="shared" si="1548"/>
        <v>0</v>
      </c>
      <c r="APT683" s="93">
        <f t="shared" si="1549"/>
        <v>0</v>
      </c>
      <c r="APU683" s="107"/>
      <c r="APV683" s="107"/>
      <c r="APW683" s="107"/>
      <c r="APX683" s="93">
        <f t="shared" si="1550"/>
        <v>13286.34</v>
      </c>
      <c r="APY683" s="93">
        <f t="shared" si="1551"/>
        <v>12585.01</v>
      </c>
      <c r="APZ683" s="93">
        <f t="shared" si="1552"/>
        <v>12770.25</v>
      </c>
      <c r="AQA683" s="107"/>
      <c r="AQB683" s="107"/>
      <c r="AQC683" s="107"/>
      <c r="AQD683" s="93">
        <f t="shared" si="1225"/>
        <v>0</v>
      </c>
      <c r="AQE683" s="93">
        <f t="shared" si="1225"/>
        <v>0</v>
      </c>
      <c r="AQF683" s="93">
        <f t="shared" si="1225"/>
        <v>0</v>
      </c>
      <c r="AQG683" s="447"/>
      <c r="AQH683" s="447"/>
      <c r="AQI683" s="447"/>
      <c r="AQJ683" s="107"/>
      <c r="AQK683" s="107"/>
      <c r="AQL683" s="107"/>
      <c r="AQM683" s="93">
        <f t="shared" si="1553"/>
        <v>0</v>
      </c>
      <c r="AQN683" s="93">
        <f t="shared" si="1554"/>
        <v>0</v>
      </c>
      <c r="AQO683" s="93">
        <f t="shared" si="1555"/>
        <v>0</v>
      </c>
      <c r="AQP683" s="107"/>
      <c r="AQQ683" s="107"/>
      <c r="AQR683" s="107"/>
      <c r="AQS683" s="93">
        <f t="shared" si="1556"/>
        <v>9719.86</v>
      </c>
      <c r="AQT683" s="93">
        <f t="shared" si="1557"/>
        <v>9679.49</v>
      </c>
      <c r="AQU683" s="93">
        <f t="shared" si="1558"/>
        <v>9823.15</v>
      </c>
      <c r="AQV683" s="107"/>
      <c r="AQW683" s="107"/>
      <c r="AQX683" s="107"/>
      <c r="AQY683" s="93">
        <f t="shared" si="1226"/>
        <v>0</v>
      </c>
      <c r="AQZ683" s="93">
        <f t="shared" si="1226"/>
        <v>0</v>
      </c>
      <c r="ARA683" s="93">
        <f t="shared" si="1226"/>
        <v>0</v>
      </c>
      <c r="ARB683" s="447">
        <v>1</v>
      </c>
      <c r="ARC683" s="447">
        <v>1</v>
      </c>
      <c r="ARD683" s="447">
        <v>1</v>
      </c>
      <c r="ARE683" s="107"/>
      <c r="ARF683" s="107"/>
      <c r="ARG683" s="107"/>
      <c r="ARH683" s="93">
        <f t="shared" si="1559"/>
        <v>24430.95</v>
      </c>
      <c r="ARI683" s="93">
        <f t="shared" si="1560"/>
        <v>24430.95</v>
      </c>
      <c r="ARJ683" s="93">
        <f t="shared" si="1561"/>
        <v>24430.95</v>
      </c>
      <c r="ARK683" s="107"/>
      <c r="ARL683" s="107"/>
      <c r="ARM683" s="107"/>
      <c r="ARN683" s="93">
        <f t="shared" si="1562"/>
        <v>9314.66</v>
      </c>
      <c r="ARO683" s="93">
        <f t="shared" si="1563"/>
        <v>9147.58</v>
      </c>
      <c r="ARP683" s="93">
        <f t="shared" si="1564"/>
        <v>9276.6</v>
      </c>
      <c r="ARQ683" s="107"/>
      <c r="ARR683" s="107"/>
      <c r="ARS683" s="107"/>
      <c r="ART683" s="93">
        <f t="shared" si="1227"/>
        <v>9314.66</v>
      </c>
      <c r="ARU683" s="93">
        <f t="shared" si="1227"/>
        <v>9147.58</v>
      </c>
      <c r="ARV683" s="93">
        <f t="shared" si="1227"/>
        <v>9276.6</v>
      </c>
      <c r="ARW683" s="447">
        <v>4</v>
      </c>
      <c r="ARX683" s="447">
        <v>4</v>
      </c>
      <c r="ARY683" s="447">
        <v>4</v>
      </c>
      <c r="ARZ683" s="107"/>
      <c r="ASA683" s="107"/>
      <c r="ASB683" s="107"/>
      <c r="ASC683" s="93">
        <f t="shared" si="1565"/>
        <v>97723.8</v>
      </c>
      <c r="ASD683" s="93">
        <f t="shared" si="1566"/>
        <v>97723.8</v>
      </c>
      <c r="ASE683" s="93">
        <f t="shared" si="1567"/>
        <v>97723.8</v>
      </c>
      <c r="ASF683" s="107"/>
      <c r="ASG683" s="107"/>
      <c r="ASH683" s="107"/>
      <c r="ASI683" s="93">
        <f t="shared" si="1568"/>
        <v>11032.67</v>
      </c>
      <c r="ASJ683" s="93">
        <f t="shared" si="1569"/>
        <v>10989.26</v>
      </c>
      <c r="ASK683" s="93">
        <f t="shared" si="1570"/>
        <v>11142.59</v>
      </c>
      <c r="ASL683" s="107"/>
      <c r="ASM683" s="107"/>
      <c r="ASN683" s="107"/>
      <c r="ASO683" s="93">
        <f t="shared" si="1228"/>
        <v>44130.68</v>
      </c>
      <c r="ASP683" s="93">
        <f t="shared" si="1228"/>
        <v>43957.04</v>
      </c>
      <c r="ASQ683" s="93">
        <f t="shared" si="1228"/>
        <v>44570.36</v>
      </c>
      <c r="ASR683" s="447"/>
      <c r="ASS683" s="447"/>
      <c r="AST683" s="447"/>
      <c r="ASU683" s="107"/>
      <c r="ASV683" s="107"/>
      <c r="ASW683" s="107"/>
      <c r="ASX683" s="93">
        <f t="shared" si="1571"/>
        <v>0</v>
      </c>
      <c r="ASY683" s="93">
        <f t="shared" si="1572"/>
        <v>0</v>
      </c>
      <c r="ASZ683" s="93">
        <f t="shared" si="1573"/>
        <v>0</v>
      </c>
      <c r="ATA683" s="107"/>
      <c r="ATB683" s="107"/>
      <c r="ATC683" s="107"/>
      <c r="ATD683" s="93">
        <f t="shared" si="1574"/>
        <v>9787.75</v>
      </c>
      <c r="ATE683" s="93">
        <f t="shared" si="1575"/>
        <v>9568.0499999999993</v>
      </c>
      <c r="ATF683" s="93">
        <f t="shared" si="1576"/>
        <v>9701.06</v>
      </c>
      <c r="ATG683" s="107"/>
      <c r="ATH683" s="107"/>
      <c r="ATI683" s="107"/>
      <c r="ATJ683" s="93">
        <f t="shared" si="1229"/>
        <v>0</v>
      </c>
      <c r="ATK683" s="93">
        <f t="shared" si="1229"/>
        <v>0</v>
      </c>
      <c r="ATL683" s="93">
        <f t="shared" si="1229"/>
        <v>0</v>
      </c>
      <c r="ATM683" s="447">
        <v>2</v>
      </c>
      <c r="ATN683" s="447">
        <v>2</v>
      </c>
      <c r="ATO683" s="447">
        <v>2</v>
      </c>
      <c r="ATP683" s="107"/>
      <c r="ATQ683" s="107"/>
      <c r="ATR683" s="107"/>
      <c r="ATS683" s="93">
        <f t="shared" si="1577"/>
        <v>48861.9</v>
      </c>
      <c r="ATT683" s="93">
        <f t="shared" si="1578"/>
        <v>48861.9</v>
      </c>
      <c r="ATU683" s="93">
        <f t="shared" si="1579"/>
        <v>48861.9</v>
      </c>
      <c r="ATV683" s="107"/>
      <c r="ATW683" s="107"/>
      <c r="ATX683" s="107"/>
      <c r="ATY683" s="93">
        <f t="shared" si="1580"/>
        <v>10699.61</v>
      </c>
      <c r="ATZ683" s="93">
        <f t="shared" si="1581"/>
        <v>10720.4</v>
      </c>
      <c r="AUA683" s="93">
        <f t="shared" si="1582"/>
        <v>10886.68</v>
      </c>
      <c r="AUB683" s="107"/>
      <c r="AUC683" s="107"/>
      <c r="AUD683" s="107"/>
      <c r="AUE683" s="93">
        <f t="shared" si="1230"/>
        <v>21399.22</v>
      </c>
      <c r="AUF683" s="93">
        <f t="shared" si="1230"/>
        <v>21440.799999999999</v>
      </c>
      <c r="AUG683" s="93">
        <f t="shared" si="1230"/>
        <v>21773.360000000001</v>
      </c>
      <c r="AUH683" s="447">
        <v>1</v>
      </c>
      <c r="AUI683" s="447">
        <v>1</v>
      </c>
      <c r="AUJ683" s="447">
        <v>1</v>
      </c>
      <c r="AUK683" s="107"/>
      <c r="AUL683" s="107"/>
      <c r="AUM683" s="107"/>
      <c r="AUN683" s="93">
        <f t="shared" si="1583"/>
        <v>24430.95</v>
      </c>
      <c r="AUO683" s="93">
        <f t="shared" si="1584"/>
        <v>24430.95</v>
      </c>
      <c r="AUP683" s="93">
        <f t="shared" si="1585"/>
        <v>24430.95</v>
      </c>
      <c r="AUQ683" s="107"/>
      <c r="AUR683" s="107"/>
      <c r="AUS683" s="107"/>
      <c r="AUT683" s="93">
        <f t="shared" si="1586"/>
        <v>11571.27</v>
      </c>
      <c r="AUU683" s="93">
        <f t="shared" si="1587"/>
        <v>11514.05</v>
      </c>
      <c r="AUV683" s="93">
        <f t="shared" si="1588"/>
        <v>11671.6</v>
      </c>
      <c r="AUW683" s="107"/>
      <c r="AUX683" s="107"/>
      <c r="AUY683" s="107"/>
      <c r="AUZ683" s="93">
        <f t="shared" si="1231"/>
        <v>11571.27</v>
      </c>
      <c r="AVA683" s="93">
        <f t="shared" si="1231"/>
        <v>11514.05</v>
      </c>
      <c r="AVB683" s="93">
        <f t="shared" si="1231"/>
        <v>11671.6</v>
      </c>
      <c r="AVC683" s="127">
        <f t="shared" si="1232"/>
        <v>39</v>
      </c>
      <c r="AVD683" s="127">
        <f t="shared" si="1232"/>
        <v>39</v>
      </c>
      <c r="AVE683" s="127">
        <f t="shared" si="1232"/>
        <v>39</v>
      </c>
      <c r="AVF683" s="93">
        <f t="shared" si="1232"/>
        <v>0</v>
      </c>
      <c r="AVG683" s="93">
        <f t="shared" si="1232"/>
        <v>0</v>
      </c>
      <c r="AVH683" s="93">
        <f t="shared" si="1232"/>
        <v>0</v>
      </c>
      <c r="AVI683" s="93">
        <f t="shared" si="1232"/>
        <v>952807.05</v>
      </c>
      <c r="AVJ683" s="93">
        <f t="shared" si="1232"/>
        <v>952807.05</v>
      </c>
      <c r="AVK683" s="93">
        <f t="shared" si="1232"/>
        <v>952807.05</v>
      </c>
      <c r="AVL683" s="107"/>
      <c r="AVM683" s="107"/>
      <c r="AVN683" s="107"/>
      <c r="AVO683" s="93"/>
      <c r="AVP683" s="93"/>
      <c r="AVQ683" s="93"/>
      <c r="AVR683" s="93">
        <f t="shared" si="1233"/>
        <v>0</v>
      </c>
      <c r="AVS683" s="93">
        <f t="shared" si="1233"/>
        <v>0</v>
      </c>
      <c r="AVT683" s="93">
        <f t="shared" si="1233"/>
        <v>0</v>
      </c>
      <c r="AVU683" s="93">
        <f t="shared" si="1233"/>
        <v>442343.26</v>
      </c>
      <c r="AVV683" s="93">
        <f t="shared" si="1233"/>
        <v>434274.34</v>
      </c>
      <c r="AVW683" s="93">
        <f t="shared" si="1233"/>
        <v>440680.5</v>
      </c>
    </row>
    <row r="684" spans="1:1271" ht="24">
      <c r="A684" s="94" t="s">
        <v>916</v>
      </c>
      <c r="B684" s="94" t="s">
        <v>449</v>
      </c>
      <c r="C684" s="5"/>
      <c r="D684" s="414"/>
      <c r="E684" s="287"/>
      <c r="F684" s="101"/>
      <c r="G684" s="101"/>
      <c r="H684" s="101"/>
      <c r="I684" s="93">
        <f t="shared" si="1234"/>
        <v>24430.95</v>
      </c>
      <c r="J684" s="93">
        <f t="shared" si="1234"/>
        <v>24430.95</v>
      </c>
      <c r="K684" s="93">
        <f t="shared" si="1234"/>
        <v>24430.95</v>
      </c>
      <c r="L684" s="447">
        <v>4</v>
      </c>
      <c r="M684" s="447">
        <v>4</v>
      </c>
      <c r="N684" s="447">
        <v>4</v>
      </c>
      <c r="O684" s="107"/>
      <c r="P684" s="107"/>
      <c r="Q684" s="107"/>
      <c r="R684" s="93">
        <f t="shared" si="1235"/>
        <v>97723.8</v>
      </c>
      <c r="S684" s="93">
        <f t="shared" si="1236"/>
        <v>97723.8</v>
      </c>
      <c r="T684" s="93">
        <f t="shared" si="1237"/>
        <v>97723.8</v>
      </c>
      <c r="U684" s="107"/>
      <c r="V684" s="107"/>
      <c r="W684" s="107"/>
      <c r="X684" s="93">
        <f t="shared" si="1238"/>
        <v>11622.39</v>
      </c>
      <c r="Y684" s="93">
        <f t="shared" si="1239"/>
        <v>10928.68</v>
      </c>
      <c r="Z684" s="93">
        <f t="shared" si="1240"/>
        <v>11075.56</v>
      </c>
      <c r="AA684" s="107"/>
      <c r="AB684" s="107"/>
      <c r="AC684" s="107"/>
      <c r="AD684" s="93">
        <f t="shared" si="1173"/>
        <v>46489.56</v>
      </c>
      <c r="AE684" s="93">
        <f t="shared" si="1173"/>
        <v>43714.720000000001</v>
      </c>
      <c r="AF684" s="93">
        <f t="shared" si="1173"/>
        <v>44302.239999999998</v>
      </c>
      <c r="AG684" s="447">
        <v>6</v>
      </c>
      <c r="AH684" s="447">
        <v>6</v>
      </c>
      <c r="AI684" s="447">
        <v>6</v>
      </c>
      <c r="AJ684" s="107"/>
      <c r="AK684" s="107"/>
      <c r="AL684" s="107"/>
      <c r="AM684" s="93">
        <f t="shared" si="1241"/>
        <v>146585.70000000001</v>
      </c>
      <c r="AN684" s="93">
        <f t="shared" si="1242"/>
        <v>146585.70000000001</v>
      </c>
      <c r="AO684" s="93">
        <f t="shared" si="1243"/>
        <v>146585.70000000001</v>
      </c>
      <c r="AP684" s="107"/>
      <c r="AQ684" s="107"/>
      <c r="AR684" s="107"/>
      <c r="AS684" s="93">
        <f t="shared" si="1244"/>
        <v>10405.129999999999</v>
      </c>
      <c r="AT684" s="93">
        <f t="shared" si="1245"/>
        <v>9704.83</v>
      </c>
      <c r="AU684" s="93">
        <f t="shared" si="1246"/>
        <v>9855.76</v>
      </c>
      <c r="AV684" s="107"/>
      <c r="AW684" s="107"/>
      <c r="AX684" s="107"/>
      <c r="AY684" s="93">
        <f t="shared" si="1174"/>
        <v>62430.78</v>
      </c>
      <c r="AZ684" s="93">
        <f t="shared" si="1174"/>
        <v>58228.98</v>
      </c>
      <c r="BA684" s="93">
        <f t="shared" si="1174"/>
        <v>59134.559999999998</v>
      </c>
      <c r="BB684" s="447">
        <v>2</v>
      </c>
      <c r="BC684" s="447">
        <v>2</v>
      </c>
      <c r="BD684" s="447">
        <v>2</v>
      </c>
      <c r="BE684" s="107"/>
      <c r="BF684" s="107"/>
      <c r="BG684" s="107"/>
      <c r="BH684" s="93">
        <f t="shared" si="1247"/>
        <v>48861.9</v>
      </c>
      <c r="BI684" s="93">
        <f t="shared" si="1248"/>
        <v>48861.9</v>
      </c>
      <c r="BJ684" s="93">
        <f t="shared" si="1249"/>
        <v>48861.9</v>
      </c>
      <c r="BK684" s="107"/>
      <c r="BL684" s="107"/>
      <c r="BM684" s="107"/>
      <c r="BN684" s="93">
        <f t="shared" si="1250"/>
        <v>10147.780000000001</v>
      </c>
      <c r="BO684" s="93">
        <f t="shared" si="1251"/>
        <v>9700.83</v>
      </c>
      <c r="BP684" s="93">
        <f t="shared" si="1252"/>
        <v>9866.7000000000007</v>
      </c>
      <c r="BQ684" s="107"/>
      <c r="BR684" s="107"/>
      <c r="BS684" s="107"/>
      <c r="BT684" s="93">
        <f t="shared" si="1175"/>
        <v>20295.560000000001</v>
      </c>
      <c r="BU684" s="93">
        <f t="shared" si="1175"/>
        <v>19401.66</v>
      </c>
      <c r="BV684" s="93">
        <f t="shared" si="1175"/>
        <v>19733.400000000001</v>
      </c>
      <c r="BW684" s="447">
        <v>1</v>
      </c>
      <c r="BX684" s="447">
        <v>1</v>
      </c>
      <c r="BY684" s="447">
        <v>1</v>
      </c>
      <c r="BZ684" s="107"/>
      <c r="CA684" s="107"/>
      <c r="CB684" s="107"/>
      <c r="CC684" s="93">
        <f t="shared" si="1253"/>
        <v>24430.95</v>
      </c>
      <c r="CD684" s="93">
        <f t="shared" si="1254"/>
        <v>24430.95</v>
      </c>
      <c r="CE684" s="93">
        <f t="shared" si="1255"/>
        <v>24430.95</v>
      </c>
      <c r="CF684" s="107"/>
      <c r="CG684" s="107"/>
      <c r="CH684" s="107"/>
      <c r="CI684" s="93">
        <f t="shared" si="1256"/>
        <v>12488.96</v>
      </c>
      <c r="CJ684" s="93">
        <f t="shared" si="1257"/>
        <v>12171.99</v>
      </c>
      <c r="CK684" s="93">
        <f t="shared" si="1258"/>
        <v>12281.51</v>
      </c>
      <c r="CL684" s="107"/>
      <c r="CM684" s="107"/>
      <c r="CN684" s="107"/>
      <c r="CO684" s="93">
        <f t="shared" si="1176"/>
        <v>12488.96</v>
      </c>
      <c r="CP684" s="93">
        <f t="shared" si="1176"/>
        <v>12171.99</v>
      </c>
      <c r="CQ684" s="93">
        <f t="shared" si="1176"/>
        <v>12281.51</v>
      </c>
      <c r="CR684" s="447"/>
      <c r="CS684" s="447"/>
      <c r="CT684" s="447"/>
      <c r="CU684" s="107"/>
      <c r="CV684" s="107"/>
      <c r="CW684" s="107"/>
      <c r="CX684" s="93">
        <f t="shared" si="1259"/>
        <v>0</v>
      </c>
      <c r="CY684" s="93">
        <f t="shared" si="1260"/>
        <v>0</v>
      </c>
      <c r="CZ684" s="93">
        <f t="shared" si="1261"/>
        <v>0</v>
      </c>
      <c r="DA684" s="107"/>
      <c r="DB684" s="107"/>
      <c r="DC684" s="107"/>
      <c r="DD684" s="93">
        <f t="shared" si="1262"/>
        <v>13241.53</v>
      </c>
      <c r="DE684" s="93">
        <f t="shared" si="1263"/>
        <v>12966.85</v>
      </c>
      <c r="DF684" s="93">
        <f t="shared" si="1264"/>
        <v>13169.32</v>
      </c>
      <c r="DG684" s="107"/>
      <c r="DH684" s="107"/>
      <c r="DI684" s="107"/>
      <c r="DJ684" s="93">
        <f t="shared" si="1177"/>
        <v>0</v>
      </c>
      <c r="DK684" s="93">
        <f t="shared" si="1177"/>
        <v>0</v>
      </c>
      <c r="DL684" s="93">
        <f t="shared" si="1177"/>
        <v>0</v>
      </c>
      <c r="DM684" s="447"/>
      <c r="DN684" s="447"/>
      <c r="DO684" s="447"/>
      <c r="DP684" s="107"/>
      <c r="DQ684" s="107"/>
      <c r="DR684" s="107"/>
      <c r="DS684" s="93">
        <f t="shared" si="1265"/>
        <v>0</v>
      </c>
      <c r="DT684" s="93">
        <f t="shared" si="1266"/>
        <v>0</v>
      </c>
      <c r="DU684" s="93">
        <f t="shared" si="1267"/>
        <v>0</v>
      </c>
      <c r="DV684" s="107"/>
      <c r="DW684" s="107"/>
      <c r="DX684" s="107"/>
      <c r="DY684" s="93">
        <f t="shared" si="1268"/>
        <v>13857.48</v>
      </c>
      <c r="DZ684" s="93">
        <f t="shared" si="1269"/>
        <v>12951.25</v>
      </c>
      <c r="EA684" s="93">
        <f t="shared" si="1270"/>
        <v>13193.28</v>
      </c>
      <c r="EB684" s="107"/>
      <c r="EC684" s="107"/>
      <c r="ED684" s="107"/>
      <c r="EE684" s="93">
        <f t="shared" si="1178"/>
        <v>0</v>
      </c>
      <c r="EF684" s="93">
        <f t="shared" si="1178"/>
        <v>0</v>
      </c>
      <c r="EG684" s="93">
        <f t="shared" si="1178"/>
        <v>0</v>
      </c>
      <c r="EH684" s="312"/>
      <c r="EI684" s="312"/>
      <c r="EJ684" s="312"/>
      <c r="EK684" s="107"/>
      <c r="EL684" s="107"/>
      <c r="EM684" s="107"/>
      <c r="EN684" s="93">
        <f t="shared" si="1271"/>
        <v>0</v>
      </c>
      <c r="EO684" s="93">
        <f t="shared" si="1272"/>
        <v>0</v>
      </c>
      <c r="EP684" s="93">
        <f t="shared" si="1273"/>
        <v>0</v>
      </c>
      <c r="EQ684" s="107"/>
      <c r="ER684" s="107"/>
      <c r="ES684" s="107"/>
      <c r="ET684" s="93">
        <f t="shared" si="1274"/>
        <v>0</v>
      </c>
      <c r="EU684" s="93">
        <f t="shared" si="1275"/>
        <v>0</v>
      </c>
      <c r="EV684" s="93">
        <f t="shared" si="1276"/>
        <v>0</v>
      </c>
      <c r="EW684" s="107"/>
      <c r="EX684" s="107"/>
      <c r="EY684" s="107"/>
      <c r="EZ684" s="93">
        <f t="shared" si="1179"/>
        <v>0</v>
      </c>
      <c r="FA684" s="93">
        <f t="shared" si="1179"/>
        <v>0</v>
      </c>
      <c r="FB684" s="93">
        <f t="shared" si="1179"/>
        <v>0</v>
      </c>
      <c r="FC684" s="447">
        <v>2</v>
      </c>
      <c r="FD684" s="447">
        <v>2</v>
      </c>
      <c r="FE684" s="447">
        <v>2</v>
      </c>
      <c r="FF684" s="107"/>
      <c r="FG684" s="107"/>
      <c r="FH684" s="107"/>
      <c r="FI684" s="93">
        <f t="shared" si="1277"/>
        <v>48861.9</v>
      </c>
      <c r="FJ684" s="93">
        <f t="shared" si="1278"/>
        <v>48861.9</v>
      </c>
      <c r="FK684" s="93">
        <f t="shared" si="1279"/>
        <v>48861.9</v>
      </c>
      <c r="FL684" s="107"/>
      <c r="FM684" s="107"/>
      <c r="FN684" s="107"/>
      <c r="FO684" s="93">
        <f t="shared" si="1280"/>
        <v>11285.77</v>
      </c>
      <c r="FP684" s="93">
        <f t="shared" si="1281"/>
        <v>10806.06</v>
      </c>
      <c r="FQ684" s="93">
        <f t="shared" si="1282"/>
        <v>10976.07</v>
      </c>
      <c r="FR684" s="107"/>
      <c r="FS684" s="107"/>
      <c r="FT684" s="107"/>
      <c r="FU684" s="93">
        <f t="shared" si="1180"/>
        <v>22571.54</v>
      </c>
      <c r="FV684" s="93">
        <f t="shared" si="1180"/>
        <v>21612.12</v>
      </c>
      <c r="FW684" s="93">
        <f t="shared" si="1180"/>
        <v>21952.14</v>
      </c>
      <c r="FX684" s="95">
        <f>1-1</f>
        <v>0</v>
      </c>
      <c r="FY684" s="95">
        <f>1-1</f>
        <v>0</v>
      </c>
      <c r="FZ684" s="95">
        <f>1-1</f>
        <v>0</v>
      </c>
      <c r="GA684" s="107"/>
      <c r="GB684" s="107"/>
      <c r="GC684" s="107"/>
      <c r="GD684" s="93">
        <f t="shared" si="1283"/>
        <v>0</v>
      </c>
      <c r="GE684" s="93">
        <f t="shared" si="1284"/>
        <v>0</v>
      </c>
      <c r="GF684" s="93">
        <f t="shared" si="1285"/>
        <v>0</v>
      </c>
      <c r="GG684" s="107"/>
      <c r="GH684" s="107"/>
      <c r="GI684" s="107"/>
      <c r="GJ684" s="93">
        <f t="shared" si="1286"/>
        <v>0</v>
      </c>
      <c r="GK684" s="93">
        <f t="shared" si="1287"/>
        <v>0</v>
      </c>
      <c r="GL684" s="93">
        <f t="shared" si="1288"/>
        <v>0</v>
      </c>
      <c r="GM684" s="107"/>
      <c r="GN684" s="107"/>
      <c r="GO684" s="107"/>
      <c r="GP684" s="93">
        <f t="shared" si="1181"/>
        <v>0</v>
      </c>
      <c r="GQ684" s="93">
        <f t="shared" si="1181"/>
        <v>0</v>
      </c>
      <c r="GR684" s="93">
        <f t="shared" si="1181"/>
        <v>0</v>
      </c>
      <c r="GS684" s="447">
        <v>1</v>
      </c>
      <c r="GT684" s="447">
        <v>1</v>
      </c>
      <c r="GU684" s="447">
        <v>1</v>
      </c>
      <c r="GV684" s="107"/>
      <c r="GW684" s="107"/>
      <c r="GX684" s="107"/>
      <c r="GY684" s="93">
        <f t="shared" si="1289"/>
        <v>24430.95</v>
      </c>
      <c r="GZ684" s="93">
        <f t="shared" si="1290"/>
        <v>24430.95</v>
      </c>
      <c r="HA684" s="93">
        <f t="shared" si="1291"/>
        <v>24430.95</v>
      </c>
      <c r="HB684" s="107"/>
      <c r="HC684" s="107"/>
      <c r="HD684" s="107"/>
      <c r="HE684" s="93">
        <f t="shared" si="1292"/>
        <v>11689.96</v>
      </c>
      <c r="HF684" s="93">
        <f t="shared" si="1293"/>
        <v>11153.72</v>
      </c>
      <c r="HG684" s="93">
        <f t="shared" si="1294"/>
        <v>11347.14</v>
      </c>
      <c r="HH684" s="107"/>
      <c r="HI684" s="107"/>
      <c r="HJ684" s="107"/>
      <c r="HK684" s="93">
        <f t="shared" si="1182"/>
        <v>11689.96</v>
      </c>
      <c r="HL684" s="93">
        <f t="shared" si="1182"/>
        <v>11153.72</v>
      </c>
      <c r="HM684" s="93">
        <f t="shared" si="1182"/>
        <v>11347.14</v>
      </c>
      <c r="HN684" s="447">
        <v>4</v>
      </c>
      <c r="HO684" s="447">
        <v>4</v>
      </c>
      <c r="HP684" s="447">
        <v>4</v>
      </c>
      <c r="HQ684" s="107"/>
      <c r="HR684" s="107"/>
      <c r="HS684" s="107"/>
      <c r="HT684" s="93">
        <f t="shared" si="1295"/>
        <v>97723.8</v>
      </c>
      <c r="HU684" s="93">
        <f t="shared" si="1296"/>
        <v>97723.8</v>
      </c>
      <c r="HV684" s="93">
        <f t="shared" si="1297"/>
        <v>97723.8</v>
      </c>
      <c r="HW684" s="107"/>
      <c r="HX684" s="107"/>
      <c r="HY684" s="107"/>
      <c r="HZ684" s="93">
        <f t="shared" si="1298"/>
        <v>13577.73</v>
      </c>
      <c r="IA684" s="93">
        <f t="shared" si="1299"/>
        <v>13027.87</v>
      </c>
      <c r="IB684" s="93">
        <f t="shared" si="1300"/>
        <v>13199.19</v>
      </c>
      <c r="IC684" s="107"/>
      <c r="ID684" s="107"/>
      <c r="IE684" s="107"/>
      <c r="IF684" s="93">
        <f t="shared" si="1183"/>
        <v>54310.92</v>
      </c>
      <c r="IG684" s="93">
        <f t="shared" si="1183"/>
        <v>52111.48</v>
      </c>
      <c r="IH684" s="93">
        <f t="shared" si="1183"/>
        <v>52796.76</v>
      </c>
      <c r="II684" s="447"/>
      <c r="IJ684" s="447"/>
      <c r="IK684" s="447"/>
      <c r="IL684" s="107"/>
      <c r="IM684" s="107"/>
      <c r="IN684" s="107"/>
      <c r="IO684" s="93">
        <f t="shared" si="1301"/>
        <v>0</v>
      </c>
      <c r="IP684" s="93">
        <f t="shared" si="1302"/>
        <v>0</v>
      </c>
      <c r="IQ684" s="93">
        <f t="shared" si="1303"/>
        <v>0</v>
      </c>
      <c r="IR684" s="107"/>
      <c r="IS684" s="107"/>
      <c r="IT684" s="107"/>
      <c r="IU684" s="93">
        <f t="shared" si="1304"/>
        <v>12347.28</v>
      </c>
      <c r="IV684" s="93">
        <f t="shared" si="1305"/>
        <v>12153.6</v>
      </c>
      <c r="IW684" s="93">
        <f t="shared" si="1306"/>
        <v>12337.42</v>
      </c>
      <c r="IX684" s="107"/>
      <c r="IY684" s="107"/>
      <c r="IZ684" s="107"/>
      <c r="JA684" s="93">
        <f t="shared" si="1184"/>
        <v>0</v>
      </c>
      <c r="JB684" s="93">
        <f t="shared" si="1184"/>
        <v>0</v>
      </c>
      <c r="JC684" s="93">
        <f t="shared" si="1184"/>
        <v>0</v>
      </c>
      <c r="JD684" s="447">
        <v>1</v>
      </c>
      <c r="JE684" s="447">
        <v>1</v>
      </c>
      <c r="JF684" s="447">
        <v>1</v>
      </c>
      <c r="JG684" s="107"/>
      <c r="JH684" s="107"/>
      <c r="JI684" s="107"/>
      <c r="JJ684" s="93">
        <f t="shared" si="1307"/>
        <v>24430.95</v>
      </c>
      <c r="JK684" s="93">
        <f t="shared" si="1308"/>
        <v>24430.95</v>
      </c>
      <c r="JL684" s="93">
        <f t="shared" si="1309"/>
        <v>24430.95</v>
      </c>
      <c r="JM684" s="107"/>
      <c r="JN684" s="107"/>
      <c r="JO684" s="107"/>
      <c r="JP684" s="93">
        <f t="shared" si="1310"/>
        <v>16581.5</v>
      </c>
      <c r="JQ684" s="93">
        <f t="shared" si="1311"/>
        <v>16296.58</v>
      </c>
      <c r="JR684" s="93">
        <f t="shared" si="1312"/>
        <v>16525.82</v>
      </c>
      <c r="JS684" s="107"/>
      <c r="JT684" s="107"/>
      <c r="JU684" s="107"/>
      <c r="JV684" s="93">
        <f t="shared" si="1185"/>
        <v>16581.5</v>
      </c>
      <c r="JW684" s="93">
        <f t="shared" si="1185"/>
        <v>16296.58</v>
      </c>
      <c r="JX684" s="93">
        <f t="shared" si="1185"/>
        <v>16525.82</v>
      </c>
      <c r="JY684" s="447">
        <v>1</v>
      </c>
      <c r="JZ684" s="447">
        <v>1</v>
      </c>
      <c r="KA684" s="447">
        <v>1</v>
      </c>
      <c r="KB684" s="107"/>
      <c r="KC684" s="107"/>
      <c r="KD684" s="107"/>
      <c r="KE684" s="93">
        <f t="shared" si="1313"/>
        <v>24430.95</v>
      </c>
      <c r="KF684" s="93">
        <f t="shared" si="1314"/>
        <v>24430.95</v>
      </c>
      <c r="KG684" s="93">
        <f t="shared" si="1315"/>
        <v>24430.95</v>
      </c>
      <c r="KH684" s="107"/>
      <c r="KI684" s="107"/>
      <c r="KJ684" s="107"/>
      <c r="KK684" s="93">
        <f t="shared" si="1316"/>
        <v>13282.91</v>
      </c>
      <c r="KL684" s="93">
        <f t="shared" si="1317"/>
        <v>12967.7</v>
      </c>
      <c r="KM684" s="93">
        <f t="shared" si="1318"/>
        <v>13156.66</v>
      </c>
      <c r="KN684" s="107"/>
      <c r="KO684" s="107"/>
      <c r="KP684" s="107"/>
      <c r="KQ684" s="93">
        <f t="shared" si="1186"/>
        <v>13282.91</v>
      </c>
      <c r="KR684" s="93">
        <f t="shared" si="1186"/>
        <v>12967.7</v>
      </c>
      <c r="KS684" s="93">
        <f t="shared" si="1186"/>
        <v>13156.66</v>
      </c>
      <c r="KT684" s="447"/>
      <c r="KU684" s="447"/>
      <c r="KV684" s="447"/>
      <c r="KW684" s="107"/>
      <c r="KX684" s="107"/>
      <c r="KY684" s="107"/>
      <c r="KZ684" s="93">
        <f t="shared" si="1319"/>
        <v>0</v>
      </c>
      <c r="LA684" s="93">
        <f t="shared" si="1320"/>
        <v>0</v>
      </c>
      <c r="LB684" s="93">
        <f t="shared" si="1321"/>
        <v>0</v>
      </c>
      <c r="LC684" s="107"/>
      <c r="LD684" s="107"/>
      <c r="LE684" s="107"/>
      <c r="LF684" s="93">
        <f t="shared" si="1322"/>
        <v>12986.73</v>
      </c>
      <c r="LG684" s="93">
        <f t="shared" si="1323"/>
        <v>12631.88</v>
      </c>
      <c r="LH684" s="93">
        <f t="shared" si="1324"/>
        <v>12846.68</v>
      </c>
      <c r="LI684" s="107"/>
      <c r="LJ684" s="107"/>
      <c r="LK684" s="107"/>
      <c r="LL684" s="93">
        <f t="shared" si="1187"/>
        <v>0</v>
      </c>
      <c r="LM684" s="93">
        <f t="shared" si="1187"/>
        <v>0</v>
      </c>
      <c r="LN684" s="93">
        <f t="shared" si="1187"/>
        <v>0</v>
      </c>
      <c r="LO684" s="447"/>
      <c r="LP684" s="447"/>
      <c r="LQ684" s="447"/>
      <c r="LR684" s="107"/>
      <c r="LS684" s="107"/>
      <c r="LT684" s="107"/>
      <c r="LU684" s="93">
        <f t="shared" si="1325"/>
        <v>0</v>
      </c>
      <c r="LV684" s="93">
        <f t="shared" si="1326"/>
        <v>0</v>
      </c>
      <c r="LW684" s="93">
        <f t="shared" si="1327"/>
        <v>0</v>
      </c>
      <c r="LX684" s="107"/>
      <c r="LY684" s="107"/>
      <c r="LZ684" s="107"/>
      <c r="MA684" s="93">
        <f t="shared" si="1328"/>
        <v>14204.71</v>
      </c>
      <c r="MB684" s="93">
        <f t="shared" si="1329"/>
        <v>13499.89</v>
      </c>
      <c r="MC684" s="93">
        <f t="shared" si="1330"/>
        <v>13738.83</v>
      </c>
      <c r="MD684" s="107"/>
      <c r="ME684" s="107"/>
      <c r="MF684" s="107"/>
      <c r="MG684" s="93">
        <f t="shared" si="1188"/>
        <v>0</v>
      </c>
      <c r="MH684" s="93">
        <f t="shared" si="1188"/>
        <v>0</v>
      </c>
      <c r="MI684" s="93">
        <f t="shared" si="1188"/>
        <v>0</v>
      </c>
      <c r="MJ684" s="447">
        <v>2</v>
      </c>
      <c r="MK684" s="447">
        <v>2</v>
      </c>
      <c r="ML684" s="447">
        <v>2</v>
      </c>
      <c r="MM684" s="107"/>
      <c r="MN684" s="107"/>
      <c r="MO684" s="107"/>
      <c r="MP684" s="93">
        <f t="shared" si="1331"/>
        <v>48861.9</v>
      </c>
      <c r="MQ684" s="93">
        <f t="shared" si="1332"/>
        <v>48861.9</v>
      </c>
      <c r="MR684" s="93">
        <f t="shared" si="1333"/>
        <v>48861.9</v>
      </c>
      <c r="MS684" s="107"/>
      <c r="MT684" s="107"/>
      <c r="MU684" s="107"/>
      <c r="MV684" s="93">
        <f t="shared" si="1334"/>
        <v>14688.41</v>
      </c>
      <c r="MW684" s="93">
        <f t="shared" si="1335"/>
        <v>14693.33</v>
      </c>
      <c r="MX684" s="93">
        <f t="shared" si="1336"/>
        <v>14910.91</v>
      </c>
      <c r="MY684" s="107"/>
      <c r="MZ684" s="107"/>
      <c r="NA684" s="107"/>
      <c r="NB684" s="93">
        <f t="shared" si="1189"/>
        <v>29376.82</v>
      </c>
      <c r="NC684" s="93">
        <f t="shared" si="1189"/>
        <v>29386.66</v>
      </c>
      <c r="ND684" s="93">
        <f t="shared" si="1189"/>
        <v>29821.82</v>
      </c>
      <c r="NE684" s="447"/>
      <c r="NF684" s="447"/>
      <c r="NG684" s="447"/>
      <c r="NH684" s="107"/>
      <c r="NI684" s="107"/>
      <c r="NJ684" s="107"/>
      <c r="NK684" s="93">
        <f t="shared" si="1337"/>
        <v>0</v>
      </c>
      <c r="NL684" s="93">
        <f t="shared" si="1338"/>
        <v>0</v>
      </c>
      <c r="NM684" s="93">
        <f t="shared" si="1339"/>
        <v>0</v>
      </c>
      <c r="NN684" s="107"/>
      <c r="NO684" s="107"/>
      <c r="NP684" s="107"/>
      <c r="NQ684" s="93">
        <f t="shared" si="1340"/>
        <v>9616.5400000000009</v>
      </c>
      <c r="NR684" s="93">
        <f t="shared" si="1341"/>
        <v>9509.1200000000008</v>
      </c>
      <c r="NS684" s="93">
        <f t="shared" si="1342"/>
        <v>9668.59</v>
      </c>
      <c r="NT684" s="107"/>
      <c r="NU684" s="107"/>
      <c r="NV684" s="107"/>
      <c r="NW684" s="93">
        <f t="shared" si="1190"/>
        <v>0</v>
      </c>
      <c r="NX684" s="93">
        <f t="shared" si="1190"/>
        <v>0</v>
      </c>
      <c r="NY684" s="93">
        <f t="shared" si="1190"/>
        <v>0</v>
      </c>
      <c r="NZ684" s="447"/>
      <c r="OA684" s="447"/>
      <c r="OB684" s="447"/>
      <c r="OC684" s="107"/>
      <c r="OD684" s="107"/>
      <c r="OE684" s="107"/>
      <c r="OF684" s="93">
        <f t="shared" si="1343"/>
        <v>0</v>
      </c>
      <c r="OG684" s="93">
        <f t="shared" si="1344"/>
        <v>0</v>
      </c>
      <c r="OH684" s="93">
        <f t="shared" si="1345"/>
        <v>0</v>
      </c>
      <c r="OI684" s="107"/>
      <c r="OJ684" s="107"/>
      <c r="OK684" s="107"/>
      <c r="OL684" s="93">
        <f t="shared" si="1346"/>
        <v>13155.77</v>
      </c>
      <c r="OM684" s="93">
        <f t="shared" si="1347"/>
        <v>12864.75</v>
      </c>
      <c r="ON684" s="93">
        <f t="shared" si="1348"/>
        <v>13083.07</v>
      </c>
      <c r="OO684" s="107"/>
      <c r="OP684" s="107"/>
      <c r="OQ684" s="107"/>
      <c r="OR684" s="93">
        <f t="shared" si="1191"/>
        <v>0</v>
      </c>
      <c r="OS684" s="93">
        <f t="shared" si="1191"/>
        <v>0</v>
      </c>
      <c r="OT684" s="93">
        <f t="shared" si="1191"/>
        <v>0</v>
      </c>
      <c r="OU684" s="447">
        <v>2</v>
      </c>
      <c r="OV684" s="447">
        <v>2</v>
      </c>
      <c r="OW684" s="447">
        <v>2</v>
      </c>
      <c r="OX684" s="107"/>
      <c r="OY684" s="107"/>
      <c r="OZ684" s="107"/>
      <c r="PA684" s="93">
        <f t="shared" si="1349"/>
        <v>48861.9</v>
      </c>
      <c r="PB684" s="93">
        <f t="shared" si="1350"/>
        <v>48861.9</v>
      </c>
      <c r="PC684" s="93">
        <f t="shared" si="1351"/>
        <v>48861.9</v>
      </c>
      <c r="PD684" s="107"/>
      <c r="PE684" s="107"/>
      <c r="PF684" s="107"/>
      <c r="PG684" s="93">
        <f t="shared" si="1352"/>
        <v>12208.15</v>
      </c>
      <c r="PH684" s="93">
        <f t="shared" si="1353"/>
        <v>11819.96</v>
      </c>
      <c r="PI684" s="93">
        <f t="shared" si="1354"/>
        <v>11959.8</v>
      </c>
      <c r="PJ684" s="107"/>
      <c r="PK684" s="107"/>
      <c r="PL684" s="107"/>
      <c r="PM684" s="93">
        <f t="shared" si="1192"/>
        <v>24416.3</v>
      </c>
      <c r="PN684" s="93">
        <f t="shared" si="1192"/>
        <v>23639.919999999998</v>
      </c>
      <c r="PO684" s="93">
        <f t="shared" si="1192"/>
        <v>23919.599999999999</v>
      </c>
      <c r="PP684" s="447"/>
      <c r="PQ684" s="447"/>
      <c r="PR684" s="447"/>
      <c r="PS684" s="107"/>
      <c r="PT684" s="107"/>
      <c r="PU684" s="107"/>
      <c r="PV684" s="93">
        <f t="shared" si="1355"/>
        <v>0</v>
      </c>
      <c r="PW684" s="93">
        <f t="shared" si="1356"/>
        <v>0</v>
      </c>
      <c r="PX684" s="93">
        <f t="shared" si="1357"/>
        <v>0</v>
      </c>
      <c r="PY684" s="107"/>
      <c r="PZ684" s="107"/>
      <c r="QA684" s="107"/>
      <c r="QB684" s="93">
        <f t="shared" si="1358"/>
        <v>15468.25</v>
      </c>
      <c r="QC684" s="93">
        <f t="shared" si="1359"/>
        <v>15460.34</v>
      </c>
      <c r="QD684" s="93">
        <f t="shared" si="1360"/>
        <v>15713.54</v>
      </c>
      <c r="QE684" s="107"/>
      <c r="QF684" s="107"/>
      <c r="QG684" s="107"/>
      <c r="QH684" s="93">
        <f t="shared" si="1193"/>
        <v>0</v>
      </c>
      <c r="QI684" s="93">
        <f t="shared" si="1193"/>
        <v>0</v>
      </c>
      <c r="QJ684" s="93">
        <f t="shared" si="1193"/>
        <v>0</v>
      </c>
      <c r="QK684" s="447"/>
      <c r="QL684" s="447"/>
      <c r="QM684" s="447"/>
      <c r="QN684" s="107"/>
      <c r="QO684" s="107"/>
      <c r="QP684" s="107"/>
      <c r="QQ684" s="93">
        <f t="shared" si="1361"/>
        <v>0</v>
      </c>
      <c r="QR684" s="93">
        <f t="shared" si="1362"/>
        <v>0</v>
      </c>
      <c r="QS684" s="93">
        <f t="shared" si="1363"/>
        <v>0</v>
      </c>
      <c r="QT684" s="107"/>
      <c r="QU684" s="107"/>
      <c r="QV684" s="107"/>
      <c r="QW684" s="93">
        <f t="shared" si="1364"/>
        <v>12730.87</v>
      </c>
      <c r="QX684" s="93">
        <f t="shared" si="1365"/>
        <v>12335.32</v>
      </c>
      <c r="QY684" s="93">
        <f t="shared" si="1366"/>
        <v>12512.4</v>
      </c>
      <c r="QZ684" s="107"/>
      <c r="RA684" s="107"/>
      <c r="RB684" s="107"/>
      <c r="RC684" s="93">
        <f t="shared" si="1194"/>
        <v>0</v>
      </c>
      <c r="RD684" s="93">
        <f t="shared" si="1194"/>
        <v>0</v>
      </c>
      <c r="RE684" s="93">
        <f t="shared" si="1194"/>
        <v>0</v>
      </c>
      <c r="RF684" s="447">
        <v>3</v>
      </c>
      <c r="RG684" s="447">
        <v>3</v>
      </c>
      <c r="RH684" s="447">
        <v>3</v>
      </c>
      <c r="RI684" s="107"/>
      <c r="RJ684" s="107"/>
      <c r="RK684" s="107"/>
      <c r="RL684" s="93">
        <f t="shared" si="1367"/>
        <v>73292.850000000006</v>
      </c>
      <c r="RM684" s="93">
        <f t="shared" si="1368"/>
        <v>73292.850000000006</v>
      </c>
      <c r="RN684" s="93">
        <f t="shared" si="1369"/>
        <v>73292.850000000006</v>
      </c>
      <c r="RO684" s="107"/>
      <c r="RP684" s="107"/>
      <c r="RQ684" s="107"/>
      <c r="RR684" s="93">
        <f t="shared" si="1370"/>
        <v>8520.0400000000009</v>
      </c>
      <c r="RS684" s="93">
        <f t="shared" si="1371"/>
        <v>8265.5</v>
      </c>
      <c r="RT684" s="93">
        <f t="shared" si="1372"/>
        <v>8389.23</v>
      </c>
      <c r="RU684" s="107"/>
      <c r="RV684" s="107"/>
      <c r="RW684" s="107"/>
      <c r="RX684" s="93">
        <f t="shared" si="1195"/>
        <v>25560.12</v>
      </c>
      <c r="RY684" s="93">
        <f t="shared" si="1195"/>
        <v>24796.5</v>
      </c>
      <c r="RZ684" s="93">
        <f t="shared" si="1195"/>
        <v>25167.69</v>
      </c>
      <c r="SA684" s="447">
        <v>10</v>
      </c>
      <c r="SB684" s="447">
        <v>10</v>
      </c>
      <c r="SC684" s="447">
        <v>10</v>
      </c>
      <c r="SD684" s="107"/>
      <c r="SE684" s="107"/>
      <c r="SF684" s="107"/>
      <c r="SG684" s="93">
        <f t="shared" si="1373"/>
        <v>244309.5</v>
      </c>
      <c r="SH684" s="93">
        <f t="shared" si="1374"/>
        <v>244309.5</v>
      </c>
      <c r="SI684" s="93">
        <f t="shared" si="1375"/>
        <v>244309.5</v>
      </c>
      <c r="SJ684" s="107"/>
      <c r="SK684" s="107"/>
      <c r="SL684" s="107"/>
      <c r="SM684" s="93">
        <f t="shared" si="1376"/>
        <v>14377.65</v>
      </c>
      <c r="SN684" s="93">
        <f t="shared" si="1377"/>
        <v>14143.07</v>
      </c>
      <c r="SO684" s="93">
        <f t="shared" si="1378"/>
        <v>14329.94</v>
      </c>
      <c r="SP684" s="107"/>
      <c r="SQ684" s="107"/>
      <c r="SR684" s="107"/>
      <c r="SS684" s="93">
        <f t="shared" si="1196"/>
        <v>143776.5</v>
      </c>
      <c r="ST684" s="93">
        <f t="shared" si="1196"/>
        <v>141430.70000000001</v>
      </c>
      <c r="SU684" s="93">
        <f t="shared" si="1196"/>
        <v>143299.4</v>
      </c>
      <c r="SV684" s="447">
        <v>1</v>
      </c>
      <c r="SW684" s="447">
        <v>1</v>
      </c>
      <c r="SX684" s="447">
        <v>1</v>
      </c>
      <c r="SY684" s="107"/>
      <c r="SZ684" s="107"/>
      <c r="TA684" s="107"/>
      <c r="TB684" s="93">
        <f t="shared" si="1379"/>
        <v>24430.95</v>
      </c>
      <c r="TC684" s="93">
        <f t="shared" si="1380"/>
        <v>24430.95</v>
      </c>
      <c r="TD684" s="93">
        <f t="shared" si="1381"/>
        <v>24430.95</v>
      </c>
      <c r="TE684" s="107"/>
      <c r="TF684" s="107"/>
      <c r="TG684" s="107"/>
      <c r="TH684" s="93">
        <f t="shared" si="1382"/>
        <v>12281.13</v>
      </c>
      <c r="TI684" s="93">
        <f t="shared" si="1383"/>
        <v>12277.37</v>
      </c>
      <c r="TJ684" s="93">
        <f t="shared" si="1384"/>
        <v>12451.07</v>
      </c>
      <c r="TK684" s="107"/>
      <c r="TL684" s="107"/>
      <c r="TM684" s="107"/>
      <c r="TN684" s="93">
        <f t="shared" si="1197"/>
        <v>12281.13</v>
      </c>
      <c r="TO684" s="93">
        <f t="shared" si="1197"/>
        <v>12277.37</v>
      </c>
      <c r="TP684" s="93">
        <f t="shared" si="1197"/>
        <v>12451.07</v>
      </c>
      <c r="TQ684" s="447"/>
      <c r="TR684" s="447"/>
      <c r="TS684" s="447"/>
      <c r="TT684" s="107"/>
      <c r="TU684" s="107"/>
      <c r="TV684" s="107"/>
      <c r="TW684" s="93">
        <f t="shared" si="1385"/>
        <v>0</v>
      </c>
      <c r="TX684" s="93">
        <f t="shared" si="1386"/>
        <v>0</v>
      </c>
      <c r="TY684" s="93">
        <f t="shared" si="1387"/>
        <v>0</v>
      </c>
      <c r="TZ684" s="107"/>
      <c r="UA684" s="107"/>
      <c r="UB684" s="107"/>
      <c r="UC684" s="93">
        <f t="shared" si="1388"/>
        <v>14155.92</v>
      </c>
      <c r="UD684" s="93">
        <f t="shared" si="1389"/>
        <v>13844.88</v>
      </c>
      <c r="UE684" s="93">
        <f t="shared" si="1390"/>
        <v>13998.41</v>
      </c>
      <c r="UF684" s="107"/>
      <c r="UG684" s="107"/>
      <c r="UH684" s="107"/>
      <c r="UI684" s="93">
        <f t="shared" si="1198"/>
        <v>0</v>
      </c>
      <c r="UJ684" s="93">
        <f t="shared" si="1198"/>
        <v>0</v>
      </c>
      <c r="UK684" s="93">
        <f t="shared" si="1198"/>
        <v>0</v>
      </c>
      <c r="UL684" s="447">
        <v>3</v>
      </c>
      <c r="UM684" s="447">
        <v>3</v>
      </c>
      <c r="UN684" s="447">
        <v>3</v>
      </c>
      <c r="UO684" s="107"/>
      <c r="UP684" s="107"/>
      <c r="UQ684" s="107"/>
      <c r="UR684" s="93">
        <f t="shared" si="1391"/>
        <v>73292.850000000006</v>
      </c>
      <c r="US684" s="93">
        <f t="shared" si="1392"/>
        <v>73292.850000000006</v>
      </c>
      <c r="UT684" s="93">
        <f t="shared" si="1393"/>
        <v>73292.850000000006</v>
      </c>
      <c r="UU684" s="107"/>
      <c r="UV684" s="107"/>
      <c r="UW684" s="107"/>
      <c r="UX684" s="93">
        <f t="shared" si="1394"/>
        <v>12137.99</v>
      </c>
      <c r="UY684" s="93">
        <f t="shared" si="1395"/>
        <v>12133.14</v>
      </c>
      <c r="UZ684" s="93">
        <f t="shared" si="1396"/>
        <v>12291.66</v>
      </c>
      <c r="VA684" s="107"/>
      <c r="VB684" s="107"/>
      <c r="VC684" s="107"/>
      <c r="VD684" s="93">
        <f t="shared" si="1199"/>
        <v>36413.97</v>
      </c>
      <c r="VE684" s="93">
        <f t="shared" si="1199"/>
        <v>36399.42</v>
      </c>
      <c r="VF684" s="93">
        <f t="shared" si="1199"/>
        <v>36874.980000000003</v>
      </c>
      <c r="VG684" s="95"/>
      <c r="VH684" s="95"/>
      <c r="VI684" s="95"/>
      <c r="VJ684" s="107"/>
      <c r="VK684" s="107"/>
      <c r="VL684" s="107"/>
      <c r="VM684" s="93">
        <f t="shared" si="1397"/>
        <v>0</v>
      </c>
      <c r="VN684" s="93">
        <f t="shared" si="1398"/>
        <v>0</v>
      </c>
      <c r="VO684" s="93">
        <f t="shared" si="1399"/>
        <v>0</v>
      </c>
      <c r="VP684" s="107"/>
      <c r="VQ684" s="107"/>
      <c r="VR684" s="107"/>
      <c r="VS684" s="93">
        <f t="shared" si="1400"/>
        <v>0</v>
      </c>
      <c r="VT684" s="93">
        <f t="shared" si="1401"/>
        <v>0</v>
      </c>
      <c r="VU684" s="93">
        <f t="shared" si="1402"/>
        <v>0</v>
      </c>
      <c r="VV684" s="107"/>
      <c r="VW684" s="107"/>
      <c r="VX684" s="107"/>
      <c r="VY684" s="93">
        <f t="shared" si="1200"/>
        <v>0</v>
      </c>
      <c r="VZ684" s="93">
        <f t="shared" si="1200"/>
        <v>0</v>
      </c>
      <c r="WA684" s="93">
        <f t="shared" si="1200"/>
        <v>0</v>
      </c>
      <c r="WB684" s="447"/>
      <c r="WC684" s="447"/>
      <c r="WD684" s="447"/>
      <c r="WE684" s="107"/>
      <c r="WF684" s="107"/>
      <c r="WG684" s="107"/>
      <c r="WH684" s="93">
        <f t="shared" si="1403"/>
        <v>0</v>
      </c>
      <c r="WI684" s="93">
        <f t="shared" si="1404"/>
        <v>0</v>
      </c>
      <c r="WJ684" s="93">
        <f t="shared" si="1405"/>
        <v>0</v>
      </c>
      <c r="WK684" s="107"/>
      <c r="WL684" s="107"/>
      <c r="WM684" s="107"/>
      <c r="WN684" s="93">
        <f t="shared" si="1406"/>
        <v>10049.76</v>
      </c>
      <c r="WO684" s="93">
        <f t="shared" si="1407"/>
        <v>9705.2999999999993</v>
      </c>
      <c r="WP684" s="93">
        <f t="shared" si="1408"/>
        <v>9892.36</v>
      </c>
      <c r="WQ684" s="107"/>
      <c r="WR684" s="107"/>
      <c r="WS684" s="107"/>
      <c r="WT684" s="93">
        <f t="shared" si="1201"/>
        <v>0</v>
      </c>
      <c r="WU684" s="93">
        <f t="shared" si="1201"/>
        <v>0</v>
      </c>
      <c r="WV684" s="93">
        <f t="shared" si="1201"/>
        <v>0</v>
      </c>
      <c r="WW684" s="447"/>
      <c r="WX684" s="447"/>
      <c r="WY684" s="447"/>
      <c r="WZ684" s="107"/>
      <c r="XA684" s="107"/>
      <c r="XB684" s="107"/>
      <c r="XC684" s="93">
        <f t="shared" si="1409"/>
        <v>0</v>
      </c>
      <c r="XD684" s="93">
        <f t="shared" si="1410"/>
        <v>0</v>
      </c>
      <c r="XE684" s="93">
        <f t="shared" si="1411"/>
        <v>0</v>
      </c>
      <c r="XF684" s="107"/>
      <c r="XG684" s="107"/>
      <c r="XH684" s="107"/>
      <c r="XI684" s="93">
        <f t="shared" si="1412"/>
        <v>10246.82</v>
      </c>
      <c r="XJ684" s="93">
        <f t="shared" si="1413"/>
        <v>9989.5</v>
      </c>
      <c r="XK684" s="93">
        <f t="shared" si="1414"/>
        <v>10142.15</v>
      </c>
      <c r="XL684" s="107"/>
      <c r="XM684" s="107"/>
      <c r="XN684" s="107"/>
      <c r="XO684" s="93">
        <f t="shared" si="1202"/>
        <v>0</v>
      </c>
      <c r="XP684" s="93">
        <f t="shared" si="1202"/>
        <v>0</v>
      </c>
      <c r="XQ684" s="93">
        <f t="shared" si="1202"/>
        <v>0</v>
      </c>
      <c r="XR684" s="447">
        <v>1</v>
      </c>
      <c r="XS684" s="447">
        <v>1</v>
      </c>
      <c r="XT684" s="447">
        <v>1</v>
      </c>
      <c r="XU684" s="107"/>
      <c r="XV684" s="107"/>
      <c r="XW684" s="107"/>
      <c r="XX684" s="93">
        <f t="shared" si="1415"/>
        <v>24430.95</v>
      </c>
      <c r="XY684" s="93">
        <f t="shared" si="1416"/>
        <v>24430.95</v>
      </c>
      <c r="XZ684" s="93">
        <f t="shared" si="1417"/>
        <v>24430.95</v>
      </c>
      <c r="YA684" s="107"/>
      <c r="YB684" s="107"/>
      <c r="YC684" s="107"/>
      <c r="YD684" s="93">
        <f t="shared" si="1418"/>
        <v>9751.94</v>
      </c>
      <c r="YE684" s="93">
        <f t="shared" si="1419"/>
        <v>9511.59</v>
      </c>
      <c r="YF684" s="93">
        <f t="shared" si="1420"/>
        <v>9637.84</v>
      </c>
      <c r="YG684" s="107"/>
      <c r="YH684" s="107"/>
      <c r="YI684" s="107"/>
      <c r="YJ684" s="93">
        <f t="shared" si="1203"/>
        <v>9751.94</v>
      </c>
      <c r="YK684" s="93">
        <f t="shared" si="1203"/>
        <v>9511.59</v>
      </c>
      <c r="YL684" s="93">
        <f t="shared" si="1203"/>
        <v>9637.84</v>
      </c>
      <c r="YM684" s="447"/>
      <c r="YN684" s="447"/>
      <c r="YO684" s="447"/>
      <c r="YP684" s="107"/>
      <c r="YQ684" s="107"/>
      <c r="YR684" s="107"/>
      <c r="YS684" s="93">
        <f t="shared" si="1421"/>
        <v>0</v>
      </c>
      <c r="YT684" s="93">
        <f t="shared" si="1422"/>
        <v>0</v>
      </c>
      <c r="YU684" s="93">
        <f t="shared" si="1423"/>
        <v>0</v>
      </c>
      <c r="YV684" s="107"/>
      <c r="YW684" s="107"/>
      <c r="YX684" s="107"/>
      <c r="YY684" s="93">
        <f t="shared" si="1424"/>
        <v>10613.65</v>
      </c>
      <c r="YZ684" s="93">
        <f t="shared" si="1425"/>
        <v>10231.64</v>
      </c>
      <c r="ZA684" s="93">
        <f t="shared" si="1426"/>
        <v>10377.61</v>
      </c>
      <c r="ZB684" s="107"/>
      <c r="ZC684" s="107"/>
      <c r="ZD684" s="107"/>
      <c r="ZE684" s="93">
        <f t="shared" si="1204"/>
        <v>0</v>
      </c>
      <c r="ZF684" s="93">
        <f t="shared" si="1204"/>
        <v>0</v>
      </c>
      <c r="ZG684" s="93">
        <f t="shared" si="1204"/>
        <v>0</v>
      </c>
      <c r="ZH684" s="447">
        <v>2</v>
      </c>
      <c r="ZI684" s="447">
        <v>2</v>
      </c>
      <c r="ZJ684" s="447">
        <v>2</v>
      </c>
      <c r="ZK684" s="107"/>
      <c r="ZL684" s="107"/>
      <c r="ZM684" s="107"/>
      <c r="ZN684" s="93">
        <f t="shared" si="1427"/>
        <v>48861.9</v>
      </c>
      <c r="ZO684" s="93">
        <f t="shared" si="1428"/>
        <v>48861.9</v>
      </c>
      <c r="ZP684" s="93">
        <f t="shared" si="1429"/>
        <v>48861.9</v>
      </c>
      <c r="ZQ684" s="107"/>
      <c r="ZR684" s="107"/>
      <c r="ZS684" s="107"/>
      <c r="ZT684" s="93">
        <f t="shared" si="1430"/>
        <v>13103.49</v>
      </c>
      <c r="ZU684" s="93">
        <f t="shared" si="1431"/>
        <v>13009.43</v>
      </c>
      <c r="ZV684" s="93">
        <f t="shared" si="1432"/>
        <v>13146.87</v>
      </c>
      <c r="ZW684" s="107"/>
      <c r="ZX684" s="107"/>
      <c r="ZY684" s="107"/>
      <c r="ZZ684" s="93">
        <f t="shared" si="1205"/>
        <v>26206.98</v>
      </c>
      <c r="AAA684" s="93">
        <f t="shared" si="1205"/>
        <v>26018.86</v>
      </c>
      <c r="AAB684" s="93">
        <f t="shared" si="1205"/>
        <v>26293.74</v>
      </c>
      <c r="AAC684" s="447"/>
      <c r="AAD684" s="447"/>
      <c r="AAE684" s="447"/>
      <c r="AAF684" s="107"/>
      <c r="AAG684" s="107"/>
      <c r="AAH684" s="107"/>
      <c r="AAI684" s="93">
        <f t="shared" si="1433"/>
        <v>0</v>
      </c>
      <c r="AAJ684" s="93">
        <f t="shared" si="1434"/>
        <v>0</v>
      </c>
      <c r="AAK684" s="93">
        <f t="shared" si="1435"/>
        <v>0</v>
      </c>
      <c r="AAL684" s="107"/>
      <c r="AAM684" s="107"/>
      <c r="AAN684" s="107"/>
      <c r="AAO684" s="93">
        <f t="shared" si="1436"/>
        <v>12339.08</v>
      </c>
      <c r="AAP684" s="93">
        <f t="shared" si="1437"/>
        <v>11911.38</v>
      </c>
      <c r="AAQ684" s="93">
        <f t="shared" si="1438"/>
        <v>12093.18</v>
      </c>
      <c r="AAR684" s="107"/>
      <c r="AAS684" s="107"/>
      <c r="AAT684" s="107"/>
      <c r="AAU684" s="93">
        <f t="shared" si="1206"/>
        <v>0</v>
      </c>
      <c r="AAV684" s="93">
        <f t="shared" si="1206"/>
        <v>0</v>
      </c>
      <c r="AAW684" s="93">
        <f t="shared" si="1206"/>
        <v>0</v>
      </c>
      <c r="AAX684" s="447">
        <v>4</v>
      </c>
      <c r="AAY684" s="447">
        <v>4</v>
      </c>
      <c r="AAZ684" s="447">
        <v>4</v>
      </c>
      <c r="ABA684" s="107"/>
      <c r="ABB684" s="107"/>
      <c r="ABC684" s="107"/>
      <c r="ABD684" s="93">
        <f t="shared" si="1439"/>
        <v>97723.8</v>
      </c>
      <c r="ABE684" s="93">
        <f t="shared" si="1440"/>
        <v>97723.8</v>
      </c>
      <c r="ABF684" s="93">
        <f t="shared" si="1441"/>
        <v>97723.8</v>
      </c>
      <c r="ABG684" s="107"/>
      <c r="ABH684" s="107"/>
      <c r="ABI684" s="107"/>
      <c r="ABJ684" s="93">
        <f t="shared" si="1442"/>
        <v>8369.3700000000008</v>
      </c>
      <c r="ABK684" s="93">
        <f t="shared" si="1443"/>
        <v>8107.05</v>
      </c>
      <c r="ABL684" s="93">
        <f t="shared" si="1444"/>
        <v>8212.4</v>
      </c>
      <c r="ABM684" s="107"/>
      <c r="ABN684" s="107"/>
      <c r="ABO684" s="107"/>
      <c r="ABP684" s="93">
        <f t="shared" si="1207"/>
        <v>33477.480000000003</v>
      </c>
      <c r="ABQ684" s="93">
        <f t="shared" si="1207"/>
        <v>32428.2</v>
      </c>
      <c r="ABR684" s="93">
        <f t="shared" si="1207"/>
        <v>32849.599999999999</v>
      </c>
      <c r="ABS684" s="447">
        <v>5</v>
      </c>
      <c r="ABT684" s="447">
        <v>5</v>
      </c>
      <c r="ABU684" s="447">
        <v>5</v>
      </c>
      <c r="ABV684" s="107"/>
      <c r="ABW684" s="107"/>
      <c r="ABX684" s="107"/>
      <c r="ABY684" s="93">
        <f t="shared" si="1445"/>
        <v>122154.75</v>
      </c>
      <c r="ABZ684" s="93">
        <f t="shared" si="1446"/>
        <v>122154.75</v>
      </c>
      <c r="ACA684" s="93">
        <f t="shared" si="1447"/>
        <v>122154.75</v>
      </c>
      <c r="ACB684" s="107"/>
      <c r="ACC684" s="107"/>
      <c r="ACD684" s="107"/>
      <c r="ACE684" s="93">
        <f t="shared" si="1448"/>
        <v>9371.57</v>
      </c>
      <c r="ACF684" s="93">
        <f t="shared" si="1449"/>
        <v>9182.64</v>
      </c>
      <c r="ACG684" s="93">
        <f t="shared" si="1450"/>
        <v>9296.9</v>
      </c>
      <c r="ACH684" s="107"/>
      <c r="ACI684" s="107"/>
      <c r="ACJ684" s="107"/>
      <c r="ACK684" s="93">
        <f t="shared" si="1208"/>
        <v>46857.85</v>
      </c>
      <c r="ACL684" s="93">
        <f t="shared" si="1208"/>
        <v>45913.2</v>
      </c>
      <c r="ACM684" s="93">
        <f t="shared" si="1208"/>
        <v>46484.5</v>
      </c>
      <c r="ACN684" s="447">
        <v>1</v>
      </c>
      <c r="ACO684" s="447">
        <v>1</v>
      </c>
      <c r="ACP684" s="447">
        <v>1</v>
      </c>
      <c r="ACQ684" s="107"/>
      <c r="ACR684" s="107"/>
      <c r="ACS684" s="107"/>
      <c r="ACT684" s="93">
        <f t="shared" si="1451"/>
        <v>24430.95</v>
      </c>
      <c r="ACU684" s="93">
        <f t="shared" si="1452"/>
        <v>24430.95</v>
      </c>
      <c r="ACV684" s="93">
        <f t="shared" si="1453"/>
        <v>24430.95</v>
      </c>
      <c r="ACW684" s="107"/>
      <c r="ACX684" s="107"/>
      <c r="ACY684" s="107"/>
      <c r="ACZ684" s="93">
        <f t="shared" si="1454"/>
        <v>10805.73</v>
      </c>
      <c r="ADA684" s="93">
        <f t="shared" si="1455"/>
        <v>10524.77</v>
      </c>
      <c r="ADB684" s="93">
        <f t="shared" si="1456"/>
        <v>10694.94</v>
      </c>
      <c r="ADC684" s="107"/>
      <c r="ADD684" s="107"/>
      <c r="ADE684" s="107"/>
      <c r="ADF684" s="93">
        <f t="shared" si="1209"/>
        <v>10805.73</v>
      </c>
      <c r="ADG684" s="93">
        <f t="shared" si="1209"/>
        <v>10524.77</v>
      </c>
      <c r="ADH684" s="93">
        <f t="shared" si="1209"/>
        <v>10694.94</v>
      </c>
      <c r="ADI684" s="425">
        <v>1</v>
      </c>
      <c r="ADJ684" s="425">
        <v>1</v>
      </c>
      <c r="ADK684" s="425">
        <v>1</v>
      </c>
      <c r="ADL684" s="107"/>
      <c r="ADM684" s="107"/>
      <c r="ADN684" s="107"/>
      <c r="ADO684" s="93">
        <f t="shared" si="1457"/>
        <v>24430.95</v>
      </c>
      <c r="ADP684" s="93">
        <f t="shared" si="1458"/>
        <v>24430.95</v>
      </c>
      <c r="ADQ684" s="93">
        <f t="shared" si="1459"/>
        <v>24430.95</v>
      </c>
      <c r="ADR684" s="107"/>
      <c r="ADS684" s="107"/>
      <c r="ADT684" s="107"/>
      <c r="ADU684" s="93">
        <f t="shared" si="1460"/>
        <v>9885.58</v>
      </c>
      <c r="ADV684" s="93">
        <f t="shared" si="1461"/>
        <v>9804.52</v>
      </c>
      <c r="ADW684" s="93">
        <f t="shared" si="1462"/>
        <v>9944.1</v>
      </c>
      <c r="ADX684" s="107"/>
      <c r="ADY684" s="107"/>
      <c r="ADZ684" s="107"/>
      <c r="AEA684" s="93">
        <f t="shared" si="1210"/>
        <v>9885.58</v>
      </c>
      <c r="AEB684" s="93">
        <f t="shared" si="1210"/>
        <v>9804.52</v>
      </c>
      <c r="AEC684" s="93">
        <f t="shared" si="1210"/>
        <v>9944.1</v>
      </c>
      <c r="AED684" s="447">
        <v>25</v>
      </c>
      <c r="AEE684" s="447">
        <v>25</v>
      </c>
      <c r="AEF684" s="447">
        <v>25</v>
      </c>
      <c r="AEG684" s="107"/>
      <c r="AEH684" s="107"/>
      <c r="AEI684" s="107"/>
      <c r="AEJ684" s="93">
        <f t="shared" si="1463"/>
        <v>610773.75</v>
      </c>
      <c r="AEK684" s="93">
        <f t="shared" si="1464"/>
        <v>610773.75</v>
      </c>
      <c r="AEL684" s="93">
        <f t="shared" si="1465"/>
        <v>610773.75</v>
      </c>
      <c r="AEM684" s="107"/>
      <c r="AEN684" s="107"/>
      <c r="AEO684" s="107"/>
      <c r="AEP684" s="93">
        <f t="shared" si="1466"/>
        <v>10105.99</v>
      </c>
      <c r="AEQ684" s="93">
        <f t="shared" si="1467"/>
        <v>9665.19</v>
      </c>
      <c r="AER684" s="93">
        <f t="shared" si="1468"/>
        <v>9792.36</v>
      </c>
      <c r="AES684" s="107"/>
      <c r="AET684" s="107"/>
      <c r="AEU684" s="107"/>
      <c r="AEV684" s="93">
        <f t="shared" si="1211"/>
        <v>252649.75</v>
      </c>
      <c r="AEW684" s="93">
        <f t="shared" si="1211"/>
        <v>241629.75</v>
      </c>
      <c r="AEX684" s="93">
        <f t="shared" si="1211"/>
        <v>244809</v>
      </c>
      <c r="AEY684" s="447"/>
      <c r="AEZ684" s="447"/>
      <c r="AFA684" s="447"/>
      <c r="AFB684" s="107"/>
      <c r="AFC684" s="107"/>
      <c r="AFD684" s="107"/>
      <c r="AFE684" s="93">
        <f t="shared" si="1469"/>
        <v>0</v>
      </c>
      <c r="AFF684" s="93">
        <f t="shared" si="1470"/>
        <v>0</v>
      </c>
      <c r="AFG684" s="93">
        <f t="shared" si="1471"/>
        <v>0</v>
      </c>
      <c r="AFH684" s="107"/>
      <c r="AFI684" s="107"/>
      <c r="AFJ684" s="107"/>
      <c r="AFK684" s="93">
        <f t="shared" si="1472"/>
        <v>11726.77</v>
      </c>
      <c r="AFL684" s="93">
        <f t="shared" si="1473"/>
        <v>11251.9</v>
      </c>
      <c r="AFM684" s="93">
        <f t="shared" si="1474"/>
        <v>11422.49</v>
      </c>
      <c r="AFN684" s="107"/>
      <c r="AFO684" s="107"/>
      <c r="AFP684" s="107"/>
      <c r="AFQ684" s="93">
        <f t="shared" si="1212"/>
        <v>0</v>
      </c>
      <c r="AFR684" s="93">
        <f t="shared" si="1212"/>
        <v>0</v>
      </c>
      <c r="AFS684" s="93">
        <f t="shared" si="1212"/>
        <v>0</v>
      </c>
      <c r="AFT684" s="447">
        <v>2</v>
      </c>
      <c r="AFU684" s="447">
        <v>2</v>
      </c>
      <c r="AFV684" s="447">
        <v>2</v>
      </c>
      <c r="AFW684" s="107"/>
      <c r="AFX684" s="107"/>
      <c r="AFY684" s="107"/>
      <c r="AFZ684" s="93">
        <f t="shared" si="1475"/>
        <v>48861.9</v>
      </c>
      <c r="AGA684" s="93">
        <f t="shared" si="1476"/>
        <v>48861.9</v>
      </c>
      <c r="AGB684" s="93">
        <f t="shared" si="1477"/>
        <v>48861.9</v>
      </c>
      <c r="AGC684" s="107"/>
      <c r="AGD684" s="107"/>
      <c r="AGE684" s="107"/>
      <c r="AGF684" s="93">
        <f t="shared" si="1478"/>
        <v>11668.92</v>
      </c>
      <c r="AGG684" s="93">
        <f t="shared" si="1479"/>
        <v>11346.26</v>
      </c>
      <c r="AGH684" s="93">
        <f t="shared" si="1480"/>
        <v>11538.24</v>
      </c>
      <c r="AGI684" s="107"/>
      <c r="AGJ684" s="107"/>
      <c r="AGK684" s="107"/>
      <c r="AGL684" s="93">
        <f t="shared" si="1213"/>
        <v>23337.84</v>
      </c>
      <c r="AGM684" s="93">
        <f t="shared" si="1213"/>
        <v>22692.52</v>
      </c>
      <c r="AGN684" s="93">
        <f t="shared" si="1213"/>
        <v>23076.48</v>
      </c>
      <c r="AGO684" s="447"/>
      <c r="AGP684" s="447"/>
      <c r="AGQ684" s="447"/>
      <c r="AGR684" s="107"/>
      <c r="AGS684" s="107"/>
      <c r="AGT684" s="107"/>
      <c r="AGU684" s="93">
        <f t="shared" si="1481"/>
        <v>0</v>
      </c>
      <c r="AGV684" s="93">
        <f t="shared" si="1482"/>
        <v>0</v>
      </c>
      <c r="AGW684" s="93">
        <f t="shared" si="1483"/>
        <v>0</v>
      </c>
      <c r="AGX684" s="107"/>
      <c r="AGY684" s="107"/>
      <c r="AGZ684" s="107"/>
      <c r="AHA684" s="93">
        <f t="shared" si="1484"/>
        <v>18704.79</v>
      </c>
      <c r="AHB684" s="93">
        <f t="shared" si="1485"/>
        <v>18050.169999999998</v>
      </c>
      <c r="AHC684" s="93">
        <f t="shared" si="1486"/>
        <v>18335.96</v>
      </c>
      <c r="AHD684" s="107"/>
      <c r="AHE684" s="107"/>
      <c r="AHF684" s="107"/>
      <c r="AHG684" s="93">
        <f t="shared" si="1214"/>
        <v>0</v>
      </c>
      <c r="AHH684" s="93">
        <f t="shared" si="1214"/>
        <v>0</v>
      </c>
      <c r="AHI684" s="93">
        <f t="shared" si="1214"/>
        <v>0</v>
      </c>
      <c r="AHJ684" s="447">
        <v>2</v>
      </c>
      <c r="AHK684" s="447">
        <v>2</v>
      </c>
      <c r="AHL684" s="447">
        <v>2</v>
      </c>
      <c r="AHM684" s="107"/>
      <c r="AHN684" s="107"/>
      <c r="AHO684" s="107"/>
      <c r="AHP684" s="93">
        <f t="shared" si="1487"/>
        <v>48861.9</v>
      </c>
      <c r="AHQ684" s="93">
        <f t="shared" si="1488"/>
        <v>48861.9</v>
      </c>
      <c r="AHR684" s="93">
        <f t="shared" si="1489"/>
        <v>48861.9</v>
      </c>
      <c r="AHS684" s="107"/>
      <c r="AHT684" s="107"/>
      <c r="AHU684" s="107"/>
      <c r="AHV684" s="93">
        <f t="shared" si="1490"/>
        <v>11143.06</v>
      </c>
      <c r="AHW684" s="93">
        <f t="shared" si="1491"/>
        <v>11025.49</v>
      </c>
      <c r="AHX684" s="93">
        <f t="shared" si="1492"/>
        <v>11186.79</v>
      </c>
      <c r="AHY684" s="107"/>
      <c r="AHZ684" s="107"/>
      <c r="AIA684" s="107"/>
      <c r="AIB684" s="93">
        <f t="shared" si="1215"/>
        <v>22286.12</v>
      </c>
      <c r="AIC684" s="93">
        <f t="shared" si="1215"/>
        <v>22050.98</v>
      </c>
      <c r="AID684" s="93">
        <f t="shared" si="1215"/>
        <v>22373.58</v>
      </c>
      <c r="AIE684" s="95"/>
      <c r="AIF684" s="95"/>
      <c r="AIG684" s="95"/>
      <c r="AIH684" s="107"/>
      <c r="AII684" s="107"/>
      <c r="AIJ684" s="107"/>
      <c r="AIK684" s="93">
        <f t="shared" si="1493"/>
        <v>0</v>
      </c>
      <c r="AIL684" s="93">
        <f t="shared" si="1494"/>
        <v>0</v>
      </c>
      <c r="AIM684" s="93">
        <f t="shared" si="1495"/>
        <v>0</v>
      </c>
      <c r="AIN684" s="107"/>
      <c r="AIO684" s="107"/>
      <c r="AIP684" s="107"/>
      <c r="AIQ684" s="93">
        <f t="shared" si="1496"/>
        <v>0</v>
      </c>
      <c r="AIR684" s="93">
        <f t="shared" si="1497"/>
        <v>0</v>
      </c>
      <c r="AIS684" s="93">
        <f t="shared" si="1498"/>
        <v>0</v>
      </c>
      <c r="AIT684" s="107"/>
      <c r="AIU684" s="107"/>
      <c r="AIV684" s="107"/>
      <c r="AIW684" s="93">
        <f t="shared" si="1216"/>
        <v>0</v>
      </c>
      <c r="AIX684" s="93">
        <f t="shared" si="1216"/>
        <v>0</v>
      </c>
      <c r="AIY684" s="93">
        <f t="shared" si="1216"/>
        <v>0</v>
      </c>
      <c r="AIZ684" s="447"/>
      <c r="AJA684" s="447"/>
      <c r="AJB684" s="447"/>
      <c r="AJC684" s="107"/>
      <c r="AJD684" s="107"/>
      <c r="AJE684" s="107"/>
      <c r="AJF684" s="93">
        <f t="shared" si="1499"/>
        <v>0</v>
      </c>
      <c r="AJG684" s="93">
        <f t="shared" si="1500"/>
        <v>0</v>
      </c>
      <c r="AJH684" s="93">
        <f t="shared" si="1501"/>
        <v>0</v>
      </c>
      <c r="AJI684" s="107"/>
      <c r="AJJ684" s="107"/>
      <c r="AJK684" s="107"/>
      <c r="AJL684" s="93">
        <f t="shared" si="1502"/>
        <v>10699.42</v>
      </c>
      <c r="AJM684" s="93">
        <f t="shared" si="1503"/>
        <v>10443.040000000001</v>
      </c>
      <c r="AJN684" s="93">
        <f t="shared" si="1504"/>
        <v>10620.08</v>
      </c>
      <c r="AJO684" s="107"/>
      <c r="AJP684" s="107"/>
      <c r="AJQ684" s="107"/>
      <c r="AJR684" s="93">
        <f t="shared" si="1217"/>
        <v>0</v>
      </c>
      <c r="AJS684" s="93">
        <f t="shared" si="1217"/>
        <v>0</v>
      </c>
      <c r="AJT684" s="93">
        <f t="shared" si="1217"/>
        <v>0</v>
      </c>
      <c r="AJU684" s="447">
        <v>1</v>
      </c>
      <c r="AJV684" s="447">
        <v>1</v>
      </c>
      <c r="AJW684" s="447">
        <v>1</v>
      </c>
      <c r="AJX684" s="107"/>
      <c r="AJY684" s="107"/>
      <c r="AJZ684" s="107"/>
      <c r="AKA684" s="93">
        <f t="shared" si="1505"/>
        <v>24430.95</v>
      </c>
      <c r="AKB684" s="93">
        <f t="shared" si="1506"/>
        <v>24430.95</v>
      </c>
      <c r="AKC684" s="93">
        <f t="shared" si="1507"/>
        <v>24430.95</v>
      </c>
      <c r="AKD684" s="107"/>
      <c r="AKE684" s="107"/>
      <c r="AKF684" s="107"/>
      <c r="AKG684" s="93">
        <f t="shared" si="1508"/>
        <v>10849.62</v>
      </c>
      <c r="AKH684" s="93">
        <f t="shared" si="1509"/>
        <v>10436.379999999999</v>
      </c>
      <c r="AKI684" s="93">
        <f t="shared" si="1510"/>
        <v>10622.68</v>
      </c>
      <c r="AKJ684" s="107"/>
      <c r="AKK684" s="107"/>
      <c r="AKL684" s="107"/>
      <c r="AKM684" s="93">
        <f t="shared" si="1218"/>
        <v>10849.62</v>
      </c>
      <c r="AKN684" s="93">
        <f t="shared" si="1218"/>
        <v>10436.379999999999</v>
      </c>
      <c r="AKO684" s="93">
        <f t="shared" si="1218"/>
        <v>10622.68</v>
      </c>
      <c r="AKP684" s="447">
        <v>2</v>
      </c>
      <c r="AKQ684" s="447">
        <v>2</v>
      </c>
      <c r="AKR684" s="447">
        <v>2</v>
      </c>
      <c r="AKS684" s="107"/>
      <c r="AKT684" s="107"/>
      <c r="AKU684" s="107"/>
      <c r="AKV684" s="93">
        <f t="shared" si="1511"/>
        <v>48861.9</v>
      </c>
      <c r="AKW684" s="93">
        <f t="shared" si="1512"/>
        <v>48861.9</v>
      </c>
      <c r="AKX684" s="93">
        <f t="shared" si="1513"/>
        <v>48861.9</v>
      </c>
      <c r="AKY684" s="107"/>
      <c r="AKZ684" s="107"/>
      <c r="ALA684" s="107"/>
      <c r="ALB684" s="93">
        <f t="shared" si="1514"/>
        <v>11295.96</v>
      </c>
      <c r="ALC684" s="93">
        <f t="shared" si="1515"/>
        <v>11031.08</v>
      </c>
      <c r="ALD684" s="93">
        <f t="shared" si="1516"/>
        <v>11203.94</v>
      </c>
      <c r="ALE684" s="107"/>
      <c r="ALF684" s="107"/>
      <c r="ALG684" s="107"/>
      <c r="ALH684" s="93">
        <f t="shared" si="1219"/>
        <v>22591.919999999998</v>
      </c>
      <c r="ALI684" s="93">
        <f t="shared" si="1219"/>
        <v>22062.16</v>
      </c>
      <c r="ALJ684" s="93">
        <f t="shared" si="1219"/>
        <v>22407.88</v>
      </c>
      <c r="ALK684" s="447"/>
      <c r="ALL684" s="447"/>
      <c r="ALM684" s="447"/>
      <c r="ALN684" s="107"/>
      <c r="ALO684" s="107"/>
      <c r="ALP684" s="107"/>
      <c r="ALQ684" s="93">
        <f t="shared" si="1517"/>
        <v>0</v>
      </c>
      <c r="ALR684" s="93">
        <f t="shared" si="1518"/>
        <v>0</v>
      </c>
      <c r="ALS684" s="93">
        <f t="shared" si="1519"/>
        <v>0</v>
      </c>
      <c r="ALT684" s="107"/>
      <c r="ALU684" s="107"/>
      <c r="ALV684" s="107"/>
      <c r="ALW684" s="93">
        <f t="shared" si="1520"/>
        <v>13989.74</v>
      </c>
      <c r="ALX684" s="93">
        <f t="shared" si="1521"/>
        <v>13784.73</v>
      </c>
      <c r="ALY684" s="93">
        <f t="shared" si="1522"/>
        <v>13967.88</v>
      </c>
      <c r="ALZ684" s="107"/>
      <c r="AMA684" s="107"/>
      <c r="AMB684" s="107"/>
      <c r="AMC684" s="93">
        <f t="shared" si="1220"/>
        <v>0</v>
      </c>
      <c r="AMD684" s="93">
        <f t="shared" si="1220"/>
        <v>0</v>
      </c>
      <c r="AME684" s="93">
        <f t="shared" si="1220"/>
        <v>0</v>
      </c>
      <c r="AMF684" s="447">
        <v>1</v>
      </c>
      <c r="AMG684" s="447">
        <v>1</v>
      </c>
      <c r="AMH684" s="447">
        <v>1</v>
      </c>
      <c r="AMI684" s="107"/>
      <c r="AMJ684" s="107"/>
      <c r="AMK684" s="107"/>
      <c r="AML684" s="93">
        <f t="shared" si="1523"/>
        <v>24430.95</v>
      </c>
      <c r="AMM684" s="93">
        <f t="shared" si="1524"/>
        <v>24430.95</v>
      </c>
      <c r="AMN684" s="93">
        <f t="shared" si="1525"/>
        <v>24430.95</v>
      </c>
      <c r="AMO684" s="107"/>
      <c r="AMP684" s="107"/>
      <c r="AMQ684" s="107"/>
      <c r="AMR684" s="93">
        <f t="shared" si="1526"/>
        <v>10080.24</v>
      </c>
      <c r="AMS684" s="93">
        <f t="shared" si="1527"/>
        <v>10105.719999999999</v>
      </c>
      <c r="AMT684" s="93">
        <f t="shared" si="1528"/>
        <v>10242.58</v>
      </c>
      <c r="AMU684" s="107"/>
      <c r="AMV684" s="107"/>
      <c r="AMW684" s="107"/>
      <c r="AMX684" s="93">
        <f t="shared" si="1221"/>
        <v>10080.24</v>
      </c>
      <c r="AMY684" s="93">
        <f t="shared" si="1221"/>
        <v>10105.719999999999</v>
      </c>
      <c r="AMZ684" s="93">
        <f t="shared" si="1221"/>
        <v>10242.58</v>
      </c>
      <c r="ANA684" s="447"/>
      <c r="ANB684" s="447"/>
      <c r="ANC684" s="447"/>
      <c r="AND684" s="107"/>
      <c r="ANE684" s="107"/>
      <c r="ANF684" s="107"/>
      <c r="ANG684" s="93">
        <f t="shared" si="1529"/>
        <v>0</v>
      </c>
      <c r="ANH684" s="93">
        <f t="shared" si="1530"/>
        <v>0</v>
      </c>
      <c r="ANI684" s="93">
        <f t="shared" si="1531"/>
        <v>0</v>
      </c>
      <c r="ANJ684" s="107"/>
      <c r="ANK684" s="107"/>
      <c r="ANL684" s="107"/>
      <c r="ANM684" s="93">
        <f t="shared" si="1532"/>
        <v>15722.26</v>
      </c>
      <c r="ANN684" s="93">
        <f t="shared" si="1533"/>
        <v>15304.17</v>
      </c>
      <c r="ANO684" s="93">
        <f t="shared" si="1534"/>
        <v>15592.03</v>
      </c>
      <c r="ANP684" s="107"/>
      <c r="ANQ684" s="107"/>
      <c r="ANR684" s="107"/>
      <c r="ANS684" s="93">
        <f t="shared" si="1222"/>
        <v>0</v>
      </c>
      <c r="ANT684" s="93">
        <f t="shared" si="1222"/>
        <v>0</v>
      </c>
      <c r="ANU684" s="93">
        <f t="shared" si="1222"/>
        <v>0</v>
      </c>
      <c r="ANV684" s="447">
        <v>6</v>
      </c>
      <c r="ANW684" s="447">
        <v>6</v>
      </c>
      <c r="ANX684" s="447">
        <v>6</v>
      </c>
      <c r="ANY684" s="107"/>
      <c r="ANZ684" s="107"/>
      <c r="AOA684" s="107"/>
      <c r="AOB684" s="93">
        <f t="shared" si="1535"/>
        <v>146585.70000000001</v>
      </c>
      <c r="AOC684" s="93">
        <f t="shared" si="1536"/>
        <v>146585.70000000001</v>
      </c>
      <c r="AOD684" s="93">
        <f t="shared" si="1537"/>
        <v>146585.70000000001</v>
      </c>
      <c r="AOE684" s="107"/>
      <c r="AOF684" s="107"/>
      <c r="AOG684" s="107"/>
      <c r="AOH684" s="93">
        <f t="shared" si="1538"/>
        <v>10526.79</v>
      </c>
      <c r="AOI684" s="93">
        <f t="shared" si="1539"/>
        <v>10316.549999999999</v>
      </c>
      <c r="AOJ684" s="93">
        <f t="shared" si="1540"/>
        <v>10461.879999999999</v>
      </c>
      <c r="AOK684" s="107"/>
      <c r="AOL684" s="107"/>
      <c r="AOM684" s="107"/>
      <c r="AON684" s="93">
        <f t="shared" si="1223"/>
        <v>63160.74</v>
      </c>
      <c r="AOO684" s="93">
        <f t="shared" si="1223"/>
        <v>61899.3</v>
      </c>
      <c r="AOP684" s="93">
        <f t="shared" si="1223"/>
        <v>62771.28</v>
      </c>
      <c r="AOQ684" s="447">
        <v>1</v>
      </c>
      <c r="AOR684" s="447">
        <v>1</v>
      </c>
      <c r="AOS684" s="447">
        <v>1</v>
      </c>
      <c r="AOT684" s="107"/>
      <c r="AOU684" s="107"/>
      <c r="AOV684" s="107"/>
      <c r="AOW684" s="93">
        <f t="shared" si="1541"/>
        <v>24430.95</v>
      </c>
      <c r="AOX684" s="93">
        <f t="shared" si="1542"/>
        <v>24430.95</v>
      </c>
      <c r="AOY684" s="93">
        <f t="shared" si="1543"/>
        <v>24430.95</v>
      </c>
      <c r="AOZ684" s="107"/>
      <c r="APA684" s="107"/>
      <c r="APB684" s="107"/>
      <c r="APC684" s="93">
        <f t="shared" si="1544"/>
        <v>14016.37</v>
      </c>
      <c r="APD684" s="93">
        <f t="shared" si="1545"/>
        <v>13550.55</v>
      </c>
      <c r="APE684" s="93">
        <f t="shared" si="1546"/>
        <v>13720.39</v>
      </c>
      <c r="APF684" s="107"/>
      <c r="APG684" s="107"/>
      <c r="APH684" s="107"/>
      <c r="API684" s="93">
        <f t="shared" si="1224"/>
        <v>14016.37</v>
      </c>
      <c r="APJ684" s="93">
        <f t="shared" si="1224"/>
        <v>13550.55</v>
      </c>
      <c r="APK684" s="93">
        <f t="shared" si="1224"/>
        <v>13720.39</v>
      </c>
      <c r="APL684" s="447">
        <v>2</v>
      </c>
      <c r="APM684" s="447">
        <v>2</v>
      </c>
      <c r="APN684" s="447">
        <v>2</v>
      </c>
      <c r="APO684" s="107"/>
      <c r="APP684" s="107"/>
      <c r="APQ684" s="107"/>
      <c r="APR684" s="93">
        <f t="shared" si="1547"/>
        <v>48861.9</v>
      </c>
      <c r="APS684" s="93">
        <f t="shared" si="1548"/>
        <v>48861.9</v>
      </c>
      <c r="APT684" s="93">
        <f t="shared" si="1549"/>
        <v>48861.9</v>
      </c>
      <c r="APU684" s="107"/>
      <c r="APV684" s="107"/>
      <c r="APW684" s="107"/>
      <c r="APX684" s="93">
        <f t="shared" si="1550"/>
        <v>13286.34</v>
      </c>
      <c r="APY684" s="93">
        <f t="shared" si="1551"/>
        <v>12585.01</v>
      </c>
      <c r="APZ684" s="93">
        <f t="shared" si="1552"/>
        <v>12770.25</v>
      </c>
      <c r="AQA684" s="107"/>
      <c r="AQB684" s="107"/>
      <c r="AQC684" s="107"/>
      <c r="AQD684" s="93">
        <f t="shared" si="1225"/>
        <v>26572.68</v>
      </c>
      <c r="AQE684" s="93">
        <f t="shared" si="1225"/>
        <v>25170.02</v>
      </c>
      <c r="AQF684" s="93">
        <f t="shared" si="1225"/>
        <v>25540.5</v>
      </c>
      <c r="AQG684" s="447">
        <v>5</v>
      </c>
      <c r="AQH684" s="447">
        <v>5</v>
      </c>
      <c r="AQI684" s="447">
        <v>5</v>
      </c>
      <c r="AQJ684" s="107"/>
      <c r="AQK684" s="107"/>
      <c r="AQL684" s="107"/>
      <c r="AQM684" s="93">
        <f t="shared" si="1553"/>
        <v>122154.75</v>
      </c>
      <c r="AQN684" s="93">
        <f t="shared" si="1554"/>
        <v>122154.75</v>
      </c>
      <c r="AQO684" s="93">
        <f t="shared" si="1555"/>
        <v>122154.75</v>
      </c>
      <c r="AQP684" s="107"/>
      <c r="AQQ684" s="107"/>
      <c r="AQR684" s="107"/>
      <c r="AQS684" s="93">
        <f t="shared" si="1556"/>
        <v>9719.86</v>
      </c>
      <c r="AQT684" s="93">
        <f t="shared" si="1557"/>
        <v>9679.49</v>
      </c>
      <c r="AQU684" s="93">
        <f t="shared" si="1558"/>
        <v>9823.15</v>
      </c>
      <c r="AQV684" s="107"/>
      <c r="AQW684" s="107"/>
      <c r="AQX684" s="107"/>
      <c r="AQY684" s="93">
        <f t="shared" si="1226"/>
        <v>48599.3</v>
      </c>
      <c r="AQZ684" s="93">
        <f t="shared" si="1226"/>
        <v>48397.45</v>
      </c>
      <c r="ARA684" s="93">
        <f t="shared" si="1226"/>
        <v>49115.75</v>
      </c>
      <c r="ARB684" s="447">
        <v>1</v>
      </c>
      <c r="ARC684" s="447">
        <v>1</v>
      </c>
      <c r="ARD684" s="447">
        <v>1</v>
      </c>
      <c r="ARE684" s="107"/>
      <c r="ARF684" s="107"/>
      <c r="ARG684" s="107"/>
      <c r="ARH684" s="93">
        <f t="shared" si="1559"/>
        <v>24430.95</v>
      </c>
      <c r="ARI684" s="93">
        <f t="shared" si="1560"/>
        <v>24430.95</v>
      </c>
      <c r="ARJ684" s="93">
        <f t="shared" si="1561"/>
        <v>24430.95</v>
      </c>
      <c r="ARK684" s="107"/>
      <c r="ARL684" s="107"/>
      <c r="ARM684" s="107"/>
      <c r="ARN684" s="93">
        <f t="shared" si="1562"/>
        <v>9314.66</v>
      </c>
      <c r="ARO684" s="93">
        <f t="shared" si="1563"/>
        <v>9147.58</v>
      </c>
      <c r="ARP684" s="93">
        <f t="shared" si="1564"/>
        <v>9276.6</v>
      </c>
      <c r="ARQ684" s="107"/>
      <c r="ARR684" s="107"/>
      <c r="ARS684" s="107"/>
      <c r="ART684" s="93">
        <f t="shared" si="1227"/>
        <v>9314.66</v>
      </c>
      <c r="ARU684" s="93">
        <f t="shared" si="1227"/>
        <v>9147.58</v>
      </c>
      <c r="ARV684" s="93">
        <f t="shared" si="1227"/>
        <v>9276.6</v>
      </c>
      <c r="ARW684" s="447">
        <v>1</v>
      </c>
      <c r="ARX684" s="447">
        <v>1</v>
      </c>
      <c r="ARY684" s="447">
        <v>1</v>
      </c>
      <c r="ARZ684" s="107"/>
      <c r="ASA684" s="107"/>
      <c r="ASB684" s="107"/>
      <c r="ASC684" s="93">
        <f t="shared" si="1565"/>
        <v>24430.95</v>
      </c>
      <c r="ASD684" s="93">
        <f t="shared" si="1566"/>
        <v>24430.95</v>
      </c>
      <c r="ASE684" s="93">
        <f t="shared" si="1567"/>
        <v>24430.95</v>
      </c>
      <c r="ASF684" s="107"/>
      <c r="ASG684" s="107"/>
      <c r="ASH684" s="107"/>
      <c r="ASI684" s="93">
        <f t="shared" si="1568"/>
        <v>11032.67</v>
      </c>
      <c r="ASJ684" s="93">
        <f t="shared" si="1569"/>
        <v>10989.26</v>
      </c>
      <c r="ASK684" s="93">
        <f t="shared" si="1570"/>
        <v>11142.59</v>
      </c>
      <c r="ASL684" s="107"/>
      <c r="ASM684" s="107"/>
      <c r="ASN684" s="107"/>
      <c r="ASO684" s="93">
        <f t="shared" si="1228"/>
        <v>11032.67</v>
      </c>
      <c r="ASP684" s="93">
        <f t="shared" si="1228"/>
        <v>10989.26</v>
      </c>
      <c r="ASQ684" s="93">
        <f t="shared" si="1228"/>
        <v>11142.59</v>
      </c>
      <c r="ASR684" s="447">
        <v>1</v>
      </c>
      <c r="ASS684" s="447">
        <v>1</v>
      </c>
      <c r="AST684" s="447">
        <v>1</v>
      </c>
      <c r="ASU684" s="107"/>
      <c r="ASV684" s="107"/>
      <c r="ASW684" s="107"/>
      <c r="ASX684" s="93">
        <f t="shared" si="1571"/>
        <v>24430.95</v>
      </c>
      <c r="ASY684" s="93">
        <f t="shared" si="1572"/>
        <v>24430.95</v>
      </c>
      <c r="ASZ684" s="93">
        <f t="shared" si="1573"/>
        <v>24430.95</v>
      </c>
      <c r="ATA684" s="107"/>
      <c r="ATB684" s="107"/>
      <c r="ATC684" s="107"/>
      <c r="ATD684" s="93">
        <f t="shared" si="1574"/>
        <v>9787.75</v>
      </c>
      <c r="ATE684" s="93">
        <f t="shared" si="1575"/>
        <v>9568.0499999999993</v>
      </c>
      <c r="ATF684" s="93">
        <f t="shared" si="1576"/>
        <v>9701.06</v>
      </c>
      <c r="ATG684" s="107"/>
      <c r="ATH684" s="107"/>
      <c r="ATI684" s="107"/>
      <c r="ATJ684" s="93">
        <f t="shared" si="1229"/>
        <v>9787.75</v>
      </c>
      <c r="ATK684" s="93">
        <f t="shared" si="1229"/>
        <v>9568.0499999999993</v>
      </c>
      <c r="ATL684" s="93">
        <f t="shared" si="1229"/>
        <v>9701.06</v>
      </c>
      <c r="ATM684" s="447">
        <v>3</v>
      </c>
      <c r="ATN684" s="447">
        <v>3</v>
      </c>
      <c r="ATO684" s="447">
        <v>3</v>
      </c>
      <c r="ATP684" s="107"/>
      <c r="ATQ684" s="107"/>
      <c r="ATR684" s="107"/>
      <c r="ATS684" s="93">
        <f t="shared" si="1577"/>
        <v>73292.850000000006</v>
      </c>
      <c r="ATT684" s="93">
        <f t="shared" si="1578"/>
        <v>73292.850000000006</v>
      </c>
      <c r="ATU684" s="93">
        <f t="shared" si="1579"/>
        <v>73292.850000000006</v>
      </c>
      <c r="ATV684" s="107"/>
      <c r="ATW684" s="107"/>
      <c r="ATX684" s="107"/>
      <c r="ATY684" s="93">
        <f t="shared" si="1580"/>
        <v>10699.61</v>
      </c>
      <c r="ATZ684" s="93">
        <f t="shared" si="1581"/>
        <v>10720.4</v>
      </c>
      <c r="AUA684" s="93">
        <f t="shared" si="1582"/>
        <v>10886.68</v>
      </c>
      <c r="AUB684" s="107"/>
      <c r="AUC684" s="107"/>
      <c r="AUD684" s="107"/>
      <c r="AUE684" s="93">
        <f t="shared" si="1230"/>
        <v>32098.83</v>
      </c>
      <c r="AUF684" s="93">
        <f t="shared" si="1230"/>
        <v>32161.200000000001</v>
      </c>
      <c r="AUG684" s="93">
        <f t="shared" si="1230"/>
        <v>32660.04</v>
      </c>
      <c r="AUH684" s="447">
        <v>2</v>
      </c>
      <c r="AUI684" s="447">
        <v>2</v>
      </c>
      <c r="AUJ684" s="447">
        <v>2</v>
      </c>
      <c r="AUK684" s="107"/>
      <c r="AUL684" s="107"/>
      <c r="AUM684" s="107"/>
      <c r="AUN684" s="93">
        <f t="shared" si="1583"/>
        <v>48861.9</v>
      </c>
      <c r="AUO684" s="93">
        <f t="shared" si="1584"/>
        <v>48861.9</v>
      </c>
      <c r="AUP684" s="93">
        <f t="shared" si="1585"/>
        <v>48861.9</v>
      </c>
      <c r="AUQ684" s="107"/>
      <c r="AUR684" s="107"/>
      <c r="AUS684" s="107"/>
      <c r="AUT684" s="93">
        <f t="shared" si="1586"/>
        <v>11571.27</v>
      </c>
      <c r="AUU684" s="93">
        <f t="shared" si="1587"/>
        <v>11514.05</v>
      </c>
      <c r="AUV684" s="93">
        <f t="shared" si="1588"/>
        <v>11671.6</v>
      </c>
      <c r="AUW684" s="107"/>
      <c r="AUX684" s="107"/>
      <c r="AUY684" s="107"/>
      <c r="AUZ684" s="93">
        <f t="shared" si="1231"/>
        <v>23142.54</v>
      </c>
      <c r="AVA684" s="93">
        <f t="shared" si="1231"/>
        <v>23028.1</v>
      </c>
      <c r="AVB684" s="93">
        <f t="shared" si="1231"/>
        <v>23343.200000000001</v>
      </c>
      <c r="AVC684" s="127">
        <f t="shared" si="1232"/>
        <v>112</v>
      </c>
      <c r="AVD684" s="127">
        <f t="shared" si="1232"/>
        <v>112</v>
      </c>
      <c r="AVE684" s="127">
        <f t="shared" si="1232"/>
        <v>112</v>
      </c>
      <c r="AVF684" s="93">
        <f t="shared" si="1232"/>
        <v>0</v>
      </c>
      <c r="AVG684" s="93">
        <f t="shared" si="1232"/>
        <v>0</v>
      </c>
      <c r="AVH684" s="93">
        <f t="shared" si="1232"/>
        <v>0</v>
      </c>
      <c r="AVI684" s="93">
        <f t="shared" si="1232"/>
        <v>2736266.4</v>
      </c>
      <c r="AVJ684" s="93">
        <f t="shared" si="1232"/>
        <v>2736266.4</v>
      </c>
      <c r="AVK684" s="93">
        <f t="shared" si="1232"/>
        <v>2736266.4</v>
      </c>
      <c r="AVL684" s="107"/>
      <c r="AVM684" s="107"/>
      <c r="AVN684" s="107"/>
      <c r="AVO684" s="93"/>
      <c r="AVP684" s="93"/>
      <c r="AVQ684" s="93"/>
      <c r="AVR684" s="93">
        <f t="shared" si="1233"/>
        <v>0</v>
      </c>
      <c r="AVS684" s="93">
        <f t="shared" si="1233"/>
        <v>0</v>
      </c>
      <c r="AVT684" s="93">
        <f t="shared" si="1233"/>
        <v>0</v>
      </c>
      <c r="AVU684" s="93">
        <f t="shared" si="1233"/>
        <v>1248473.1200000001</v>
      </c>
      <c r="AVV684" s="93">
        <f t="shared" si="1233"/>
        <v>1212679.6799999999</v>
      </c>
      <c r="AVW684" s="93">
        <f t="shared" si="1233"/>
        <v>1229473.1200000001</v>
      </c>
    </row>
    <row r="685" spans="1:1271" ht="36">
      <c r="A685" s="94" t="s">
        <v>1121</v>
      </c>
      <c r="B685" s="94" t="s">
        <v>450</v>
      </c>
      <c r="C685" s="5"/>
      <c r="D685" s="414"/>
      <c r="E685" s="287"/>
      <c r="F685" s="101"/>
      <c r="G685" s="101"/>
      <c r="H685" s="101"/>
      <c r="I685" s="93">
        <f t="shared" si="1234"/>
        <v>12167.49</v>
      </c>
      <c r="J685" s="93">
        <f t="shared" si="1234"/>
        <v>12167.49</v>
      </c>
      <c r="K685" s="93">
        <f t="shared" si="1234"/>
        <v>12167.49</v>
      </c>
      <c r="L685" s="447">
        <v>40</v>
      </c>
      <c r="M685" s="447">
        <v>40</v>
      </c>
      <c r="N685" s="447">
        <v>40</v>
      </c>
      <c r="O685" s="107"/>
      <c r="P685" s="107"/>
      <c r="Q685" s="107"/>
      <c r="R685" s="93">
        <f t="shared" si="1235"/>
        <v>486699.6</v>
      </c>
      <c r="S685" s="93">
        <f t="shared" si="1236"/>
        <v>486699.6</v>
      </c>
      <c r="T685" s="93">
        <f t="shared" si="1237"/>
        <v>486699.6</v>
      </c>
      <c r="U685" s="107"/>
      <c r="V685" s="107"/>
      <c r="W685" s="107"/>
      <c r="X685" s="93">
        <f t="shared" si="1238"/>
        <v>5788.37</v>
      </c>
      <c r="Y685" s="93">
        <f t="shared" si="1239"/>
        <v>5442.87</v>
      </c>
      <c r="Z685" s="93">
        <f t="shared" si="1240"/>
        <v>5516.03</v>
      </c>
      <c r="AA685" s="107"/>
      <c r="AB685" s="107"/>
      <c r="AC685" s="107"/>
      <c r="AD685" s="93">
        <f t="shared" si="1173"/>
        <v>231534.8</v>
      </c>
      <c r="AE685" s="93">
        <f t="shared" si="1173"/>
        <v>217714.8</v>
      </c>
      <c r="AF685" s="93">
        <f t="shared" si="1173"/>
        <v>220641.2</v>
      </c>
      <c r="AG685" s="447">
        <v>146</v>
      </c>
      <c r="AH685" s="447">
        <v>146</v>
      </c>
      <c r="AI685" s="447">
        <v>146</v>
      </c>
      <c r="AJ685" s="107"/>
      <c r="AK685" s="107"/>
      <c r="AL685" s="107"/>
      <c r="AM685" s="93">
        <f t="shared" si="1241"/>
        <v>1776453.54</v>
      </c>
      <c r="AN685" s="93">
        <f t="shared" si="1242"/>
        <v>1776453.54</v>
      </c>
      <c r="AO685" s="93">
        <f t="shared" si="1243"/>
        <v>1776453.54</v>
      </c>
      <c r="AP685" s="107"/>
      <c r="AQ685" s="107"/>
      <c r="AR685" s="107"/>
      <c r="AS685" s="93">
        <f t="shared" si="1244"/>
        <v>5182.13</v>
      </c>
      <c r="AT685" s="93">
        <f t="shared" si="1245"/>
        <v>4833.3500000000004</v>
      </c>
      <c r="AU685" s="93">
        <f t="shared" si="1246"/>
        <v>4908.5200000000004</v>
      </c>
      <c r="AV685" s="107"/>
      <c r="AW685" s="107"/>
      <c r="AX685" s="107"/>
      <c r="AY685" s="93">
        <f t="shared" si="1174"/>
        <v>756590.98</v>
      </c>
      <c r="AZ685" s="93">
        <f t="shared" si="1174"/>
        <v>705669.1</v>
      </c>
      <c r="BA685" s="93">
        <f t="shared" si="1174"/>
        <v>716643.92</v>
      </c>
      <c r="BB685" s="447">
        <v>64</v>
      </c>
      <c r="BC685" s="447">
        <v>64</v>
      </c>
      <c r="BD685" s="447">
        <v>64</v>
      </c>
      <c r="BE685" s="107"/>
      <c r="BF685" s="107"/>
      <c r="BG685" s="107"/>
      <c r="BH685" s="93">
        <f t="shared" si="1247"/>
        <v>778719.36</v>
      </c>
      <c r="BI685" s="93">
        <f t="shared" si="1248"/>
        <v>778719.36</v>
      </c>
      <c r="BJ685" s="93">
        <f t="shared" si="1249"/>
        <v>778719.36</v>
      </c>
      <c r="BK685" s="107"/>
      <c r="BL685" s="107"/>
      <c r="BM685" s="107"/>
      <c r="BN685" s="93">
        <f t="shared" si="1250"/>
        <v>5053.96</v>
      </c>
      <c r="BO685" s="93">
        <f t="shared" si="1251"/>
        <v>4831.3599999999997</v>
      </c>
      <c r="BP685" s="93">
        <f t="shared" si="1252"/>
        <v>4913.97</v>
      </c>
      <c r="BQ685" s="107"/>
      <c r="BR685" s="107"/>
      <c r="BS685" s="107"/>
      <c r="BT685" s="93">
        <f t="shared" si="1175"/>
        <v>323453.44</v>
      </c>
      <c r="BU685" s="93">
        <f t="shared" si="1175"/>
        <v>309207.03999999998</v>
      </c>
      <c r="BV685" s="93">
        <f t="shared" si="1175"/>
        <v>314494.08000000002</v>
      </c>
      <c r="BW685" s="447">
        <v>21</v>
      </c>
      <c r="BX685" s="447">
        <v>21</v>
      </c>
      <c r="BY685" s="447">
        <v>21</v>
      </c>
      <c r="BZ685" s="107"/>
      <c r="CA685" s="107"/>
      <c r="CB685" s="107"/>
      <c r="CC685" s="93">
        <f t="shared" si="1253"/>
        <v>255517.29</v>
      </c>
      <c r="CD685" s="93">
        <f t="shared" si="1254"/>
        <v>255517.29</v>
      </c>
      <c r="CE685" s="93">
        <f t="shared" si="1255"/>
        <v>255517.29</v>
      </c>
      <c r="CF685" s="107"/>
      <c r="CG685" s="107"/>
      <c r="CH685" s="107"/>
      <c r="CI685" s="93">
        <f t="shared" si="1256"/>
        <v>6219.95</v>
      </c>
      <c r="CJ685" s="93">
        <f t="shared" si="1257"/>
        <v>6062.09</v>
      </c>
      <c r="CK685" s="93">
        <f t="shared" si="1258"/>
        <v>6116.63</v>
      </c>
      <c r="CL685" s="107"/>
      <c r="CM685" s="107"/>
      <c r="CN685" s="107"/>
      <c r="CO685" s="93">
        <f t="shared" si="1176"/>
        <v>130618.95</v>
      </c>
      <c r="CP685" s="93">
        <f t="shared" si="1176"/>
        <v>127303.89</v>
      </c>
      <c r="CQ685" s="93">
        <f t="shared" si="1176"/>
        <v>128449.23</v>
      </c>
      <c r="CR685" s="447">
        <v>31</v>
      </c>
      <c r="CS685" s="447">
        <v>31</v>
      </c>
      <c r="CT685" s="447">
        <v>31</v>
      </c>
      <c r="CU685" s="107"/>
      <c r="CV685" s="107"/>
      <c r="CW685" s="107"/>
      <c r="CX685" s="93">
        <f t="shared" si="1259"/>
        <v>377192.19</v>
      </c>
      <c r="CY685" s="93">
        <f t="shared" si="1260"/>
        <v>377192.19</v>
      </c>
      <c r="CZ685" s="93">
        <f t="shared" si="1261"/>
        <v>377192.19</v>
      </c>
      <c r="DA685" s="107"/>
      <c r="DB685" s="107"/>
      <c r="DC685" s="107"/>
      <c r="DD685" s="93">
        <f t="shared" si="1262"/>
        <v>6594.76</v>
      </c>
      <c r="DE685" s="93">
        <f t="shared" si="1263"/>
        <v>6457.96</v>
      </c>
      <c r="DF685" s="93">
        <f t="shared" si="1264"/>
        <v>6558.8</v>
      </c>
      <c r="DG685" s="107"/>
      <c r="DH685" s="107"/>
      <c r="DI685" s="107"/>
      <c r="DJ685" s="93">
        <f t="shared" si="1177"/>
        <v>204437.56</v>
      </c>
      <c r="DK685" s="93">
        <f t="shared" si="1177"/>
        <v>200196.76</v>
      </c>
      <c r="DL685" s="93">
        <f t="shared" si="1177"/>
        <v>203322.8</v>
      </c>
      <c r="DM685" s="447">
        <v>28</v>
      </c>
      <c r="DN685" s="447">
        <v>28</v>
      </c>
      <c r="DO685" s="447">
        <v>28</v>
      </c>
      <c r="DP685" s="107"/>
      <c r="DQ685" s="107"/>
      <c r="DR685" s="107"/>
      <c r="DS685" s="93">
        <f t="shared" si="1265"/>
        <v>340689.72</v>
      </c>
      <c r="DT685" s="93">
        <f t="shared" si="1266"/>
        <v>340689.72</v>
      </c>
      <c r="DU685" s="93">
        <f t="shared" si="1267"/>
        <v>340689.72</v>
      </c>
      <c r="DV685" s="107"/>
      <c r="DW685" s="107"/>
      <c r="DX685" s="107"/>
      <c r="DY685" s="93">
        <f t="shared" si="1268"/>
        <v>6901.52</v>
      </c>
      <c r="DZ685" s="93">
        <f t="shared" si="1269"/>
        <v>6450.19</v>
      </c>
      <c r="EA685" s="93">
        <f t="shared" si="1270"/>
        <v>6570.72</v>
      </c>
      <c r="EB685" s="107"/>
      <c r="EC685" s="107"/>
      <c r="ED685" s="107"/>
      <c r="EE685" s="93">
        <f t="shared" si="1178"/>
        <v>193242.56</v>
      </c>
      <c r="EF685" s="93">
        <f t="shared" si="1178"/>
        <v>180605.32</v>
      </c>
      <c r="EG685" s="93">
        <f t="shared" si="1178"/>
        <v>183980.16</v>
      </c>
      <c r="EH685" s="312"/>
      <c r="EI685" s="312"/>
      <c r="EJ685" s="312"/>
      <c r="EK685" s="107"/>
      <c r="EL685" s="107"/>
      <c r="EM685" s="107"/>
      <c r="EN685" s="93">
        <f t="shared" si="1271"/>
        <v>0</v>
      </c>
      <c r="EO685" s="93">
        <f t="shared" si="1272"/>
        <v>0</v>
      </c>
      <c r="EP685" s="93">
        <f t="shared" si="1273"/>
        <v>0</v>
      </c>
      <c r="EQ685" s="107"/>
      <c r="ER685" s="107"/>
      <c r="ES685" s="107"/>
      <c r="ET685" s="93">
        <f t="shared" si="1274"/>
        <v>0</v>
      </c>
      <c r="EU685" s="93">
        <f t="shared" si="1275"/>
        <v>0</v>
      </c>
      <c r="EV685" s="93">
        <f t="shared" si="1276"/>
        <v>0</v>
      </c>
      <c r="EW685" s="107"/>
      <c r="EX685" s="107"/>
      <c r="EY685" s="107"/>
      <c r="EZ685" s="93">
        <f t="shared" si="1179"/>
        <v>0</v>
      </c>
      <c r="FA685" s="93">
        <f t="shared" si="1179"/>
        <v>0</v>
      </c>
      <c r="FB685" s="93">
        <f t="shared" si="1179"/>
        <v>0</v>
      </c>
      <c r="FC685" s="447">
        <v>37</v>
      </c>
      <c r="FD685" s="447">
        <v>37</v>
      </c>
      <c r="FE685" s="447">
        <v>37</v>
      </c>
      <c r="FF685" s="107"/>
      <c r="FG685" s="107"/>
      <c r="FH685" s="107"/>
      <c r="FI685" s="93">
        <f t="shared" si="1277"/>
        <v>450197.13</v>
      </c>
      <c r="FJ685" s="93">
        <f t="shared" si="1278"/>
        <v>450197.13</v>
      </c>
      <c r="FK685" s="93">
        <f t="shared" si="1279"/>
        <v>450197.13</v>
      </c>
      <c r="FL685" s="107"/>
      <c r="FM685" s="107"/>
      <c r="FN685" s="107"/>
      <c r="FO685" s="93">
        <f t="shared" si="1280"/>
        <v>5620.72</v>
      </c>
      <c r="FP685" s="93">
        <f t="shared" si="1281"/>
        <v>5381.81</v>
      </c>
      <c r="FQ685" s="93">
        <f t="shared" si="1282"/>
        <v>5466.48</v>
      </c>
      <c r="FR685" s="107"/>
      <c r="FS685" s="107"/>
      <c r="FT685" s="107"/>
      <c r="FU685" s="93">
        <f t="shared" si="1180"/>
        <v>207966.64</v>
      </c>
      <c r="FV685" s="93">
        <f t="shared" si="1180"/>
        <v>199126.97</v>
      </c>
      <c r="FW685" s="93">
        <f t="shared" si="1180"/>
        <v>202259.76</v>
      </c>
      <c r="FX685" s="95">
        <f>34-34</f>
        <v>0</v>
      </c>
      <c r="FY685" s="95">
        <f>34-34</f>
        <v>0</v>
      </c>
      <c r="FZ685" s="95">
        <f>34-34</f>
        <v>0</v>
      </c>
      <c r="GA685" s="107"/>
      <c r="GB685" s="107"/>
      <c r="GC685" s="107"/>
      <c r="GD685" s="93">
        <f t="shared" si="1283"/>
        <v>0</v>
      </c>
      <c r="GE685" s="93">
        <f t="shared" si="1284"/>
        <v>0</v>
      </c>
      <c r="GF685" s="93">
        <f t="shared" si="1285"/>
        <v>0</v>
      </c>
      <c r="GG685" s="107"/>
      <c r="GH685" s="107"/>
      <c r="GI685" s="107"/>
      <c r="GJ685" s="93">
        <f t="shared" si="1286"/>
        <v>0</v>
      </c>
      <c r="GK685" s="93">
        <f t="shared" si="1287"/>
        <v>0</v>
      </c>
      <c r="GL685" s="93">
        <f t="shared" si="1288"/>
        <v>0</v>
      </c>
      <c r="GM685" s="107"/>
      <c r="GN685" s="107"/>
      <c r="GO685" s="107"/>
      <c r="GP685" s="93">
        <f t="shared" si="1181"/>
        <v>0</v>
      </c>
      <c r="GQ685" s="93">
        <f t="shared" si="1181"/>
        <v>0</v>
      </c>
      <c r="GR685" s="93">
        <f t="shared" si="1181"/>
        <v>0</v>
      </c>
      <c r="GS685" s="447">
        <v>27</v>
      </c>
      <c r="GT685" s="447">
        <v>27</v>
      </c>
      <c r="GU685" s="447">
        <v>27</v>
      </c>
      <c r="GV685" s="107"/>
      <c r="GW685" s="107"/>
      <c r="GX685" s="107"/>
      <c r="GY685" s="93">
        <f t="shared" si="1289"/>
        <v>328522.23</v>
      </c>
      <c r="GZ685" s="93">
        <f t="shared" si="1290"/>
        <v>328522.23</v>
      </c>
      <c r="HA685" s="93">
        <f t="shared" si="1291"/>
        <v>328522.23</v>
      </c>
      <c r="HB685" s="107"/>
      <c r="HC685" s="107"/>
      <c r="HD685" s="107"/>
      <c r="HE685" s="93">
        <f t="shared" si="1292"/>
        <v>5822.02</v>
      </c>
      <c r="HF685" s="93">
        <f t="shared" si="1293"/>
        <v>5554.95</v>
      </c>
      <c r="HG685" s="93">
        <f t="shared" si="1294"/>
        <v>5651.28</v>
      </c>
      <c r="HH685" s="107"/>
      <c r="HI685" s="107"/>
      <c r="HJ685" s="107"/>
      <c r="HK685" s="93">
        <f t="shared" si="1182"/>
        <v>157194.54</v>
      </c>
      <c r="HL685" s="93">
        <f t="shared" si="1182"/>
        <v>149983.65</v>
      </c>
      <c r="HM685" s="93">
        <f t="shared" si="1182"/>
        <v>152584.56</v>
      </c>
      <c r="HN685" s="447">
        <v>72</v>
      </c>
      <c r="HO685" s="447">
        <v>72</v>
      </c>
      <c r="HP685" s="447">
        <v>72</v>
      </c>
      <c r="HQ685" s="107"/>
      <c r="HR685" s="107"/>
      <c r="HS685" s="107"/>
      <c r="HT685" s="93">
        <f t="shared" si="1295"/>
        <v>876059.28</v>
      </c>
      <c r="HU685" s="93">
        <f t="shared" si="1296"/>
        <v>876059.28</v>
      </c>
      <c r="HV685" s="93">
        <f t="shared" si="1297"/>
        <v>876059.28</v>
      </c>
      <c r="HW685" s="107"/>
      <c r="HX685" s="107"/>
      <c r="HY685" s="107"/>
      <c r="HZ685" s="93">
        <f t="shared" si="1298"/>
        <v>6762.2</v>
      </c>
      <c r="IA685" s="93">
        <f t="shared" si="1299"/>
        <v>6488.35</v>
      </c>
      <c r="IB685" s="93">
        <f t="shared" si="1300"/>
        <v>6573.67</v>
      </c>
      <c r="IC685" s="107"/>
      <c r="ID685" s="107"/>
      <c r="IE685" s="107"/>
      <c r="IF685" s="93">
        <f t="shared" si="1183"/>
        <v>486878.4</v>
      </c>
      <c r="IG685" s="93">
        <f t="shared" si="1183"/>
        <v>467161.2</v>
      </c>
      <c r="IH685" s="93">
        <f t="shared" si="1183"/>
        <v>473304.24</v>
      </c>
      <c r="II685" s="447">
        <v>27</v>
      </c>
      <c r="IJ685" s="447">
        <v>27</v>
      </c>
      <c r="IK685" s="447">
        <v>27</v>
      </c>
      <c r="IL685" s="107"/>
      <c r="IM685" s="107"/>
      <c r="IN685" s="107"/>
      <c r="IO685" s="93">
        <f t="shared" si="1301"/>
        <v>328522.23</v>
      </c>
      <c r="IP685" s="93">
        <f t="shared" si="1302"/>
        <v>328522.23</v>
      </c>
      <c r="IQ685" s="93">
        <f t="shared" si="1303"/>
        <v>328522.23</v>
      </c>
      <c r="IR685" s="107"/>
      <c r="IS685" s="107"/>
      <c r="IT685" s="107"/>
      <c r="IU685" s="93">
        <f t="shared" si="1304"/>
        <v>6149.39</v>
      </c>
      <c r="IV685" s="93">
        <f t="shared" si="1305"/>
        <v>6052.93</v>
      </c>
      <c r="IW685" s="93">
        <f t="shared" si="1306"/>
        <v>6144.48</v>
      </c>
      <c r="IX685" s="107"/>
      <c r="IY685" s="107"/>
      <c r="IZ685" s="107"/>
      <c r="JA685" s="93">
        <f t="shared" si="1184"/>
        <v>166033.53</v>
      </c>
      <c r="JB685" s="93">
        <f t="shared" si="1184"/>
        <v>163429.10999999999</v>
      </c>
      <c r="JC685" s="93">
        <f t="shared" si="1184"/>
        <v>165900.96</v>
      </c>
      <c r="JD685" s="447">
        <v>50</v>
      </c>
      <c r="JE685" s="447">
        <v>50</v>
      </c>
      <c r="JF685" s="447">
        <v>50</v>
      </c>
      <c r="JG685" s="107"/>
      <c r="JH685" s="107"/>
      <c r="JI685" s="107"/>
      <c r="JJ685" s="93">
        <f t="shared" si="1307"/>
        <v>608374.5</v>
      </c>
      <c r="JK685" s="93">
        <f t="shared" si="1308"/>
        <v>608374.5</v>
      </c>
      <c r="JL685" s="93">
        <f t="shared" si="1309"/>
        <v>608374.5</v>
      </c>
      <c r="JM685" s="107"/>
      <c r="JN685" s="107"/>
      <c r="JO685" s="107"/>
      <c r="JP685" s="93">
        <f t="shared" si="1310"/>
        <v>8258.18</v>
      </c>
      <c r="JQ685" s="93">
        <f t="shared" si="1311"/>
        <v>8116.28</v>
      </c>
      <c r="JR685" s="93">
        <f t="shared" si="1312"/>
        <v>8230.4500000000007</v>
      </c>
      <c r="JS685" s="107"/>
      <c r="JT685" s="107"/>
      <c r="JU685" s="107"/>
      <c r="JV685" s="93">
        <f t="shared" si="1185"/>
        <v>412909</v>
      </c>
      <c r="JW685" s="93">
        <f t="shared" si="1185"/>
        <v>405814</v>
      </c>
      <c r="JX685" s="93">
        <f t="shared" si="1185"/>
        <v>411522.5</v>
      </c>
      <c r="JY685" s="447">
        <v>23</v>
      </c>
      <c r="JZ685" s="447">
        <v>23</v>
      </c>
      <c r="KA685" s="447">
        <v>23</v>
      </c>
      <c r="KB685" s="107"/>
      <c r="KC685" s="107"/>
      <c r="KD685" s="107"/>
      <c r="KE685" s="93">
        <f t="shared" si="1313"/>
        <v>279852.27</v>
      </c>
      <c r="KF685" s="93">
        <f t="shared" si="1314"/>
        <v>279852.27</v>
      </c>
      <c r="KG685" s="93">
        <f t="shared" si="1315"/>
        <v>279852.27</v>
      </c>
      <c r="KH685" s="107"/>
      <c r="KI685" s="107"/>
      <c r="KJ685" s="107"/>
      <c r="KK685" s="93">
        <f t="shared" si="1316"/>
        <v>6615.36</v>
      </c>
      <c r="KL685" s="93">
        <f t="shared" si="1317"/>
        <v>6458.38</v>
      </c>
      <c r="KM685" s="93">
        <f t="shared" si="1318"/>
        <v>6552.49</v>
      </c>
      <c r="KN685" s="107"/>
      <c r="KO685" s="107"/>
      <c r="KP685" s="107"/>
      <c r="KQ685" s="93">
        <f t="shared" si="1186"/>
        <v>152153.28</v>
      </c>
      <c r="KR685" s="93">
        <f t="shared" si="1186"/>
        <v>148542.74</v>
      </c>
      <c r="KS685" s="93">
        <f t="shared" si="1186"/>
        <v>150707.26999999999</v>
      </c>
      <c r="KT685" s="447">
        <v>45</v>
      </c>
      <c r="KU685" s="447">
        <v>45</v>
      </c>
      <c r="KV685" s="447">
        <v>45</v>
      </c>
      <c r="KW685" s="107"/>
      <c r="KX685" s="107"/>
      <c r="KY685" s="107"/>
      <c r="KZ685" s="93">
        <f t="shared" si="1319"/>
        <v>547537.05000000005</v>
      </c>
      <c r="LA685" s="93">
        <f t="shared" si="1320"/>
        <v>547537.05000000005</v>
      </c>
      <c r="LB685" s="93">
        <f t="shared" si="1321"/>
        <v>547537.05000000005</v>
      </c>
      <c r="LC685" s="107"/>
      <c r="LD685" s="107"/>
      <c r="LE685" s="107"/>
      <c r="LF685" s="93">
        <f t="shared" si="1322"/>
        <v>6467.86</v>
      </c>
      <c r="LG685" s="93">
        <f t="shared" si="1323"/>
        <v>6291.13</v>
      </c>
      <c r="LH685" s="93">
        <f t="shared" si="1324"/>
        <v>6398.11</v>
      </c>
      <c r="LI685" s="107"/>
      <c r="LJ685" s="107"/>
      <c r="LK685" s="107"/>
      <c r="LL685" s="93">
        <f t="shared" si="1187"/>
        <v>291053.7</v>
      </c>
      <c r="LM685" s="93">
        <f t="shared" si="1187"/>
        <v>283100.84999999998</v>
      </c>
      <c r="LN685" s="93">
        <f t="shared" si="1187"/>
        <v>287914.95</v>
      </c>
      <c r="LO685" s="447">
        <v>14</v>
      </c>
      <c r="LP685" s="447">
        <v>14</v>
      </c>
      <c r="LQ685" s="447">
        <v>14</v>
      </c>
      <c r="LR685" s="107"/>
      <c r="LS685" s="107"/>
      <c r="LT685" s="107"/>
      <c r="LU685" s="93">
        <f t="shared" si="1325"/>
        <v>170344.86</v>
      </c>
      <c r="LV685" s="93">
        <f t="shared" si="1326"/>
        <v>170344.86</v>
      </c>
      <c r="LW685" s="93">
        <f t="shared" si="1327"/>
        <v>170344.86</v>
      </c>
      <c r="LX685" s="107"/>
      <c r="LY685" s="107"/>
      <c r="LZ685" s="107"/>
      <c r="MA685" s="93">
        <f t="shared" si="1328"/>
        <v>7074.46</v>
      </c>
      <c r="MB685" s="93">
        <f t="shared" si="1329"/>
        <v>6723.43</v>
      </c>
      <c r="MC685" s="93">
        <f t="shared" si="1330"/>
        <v>6842.43</v>
      </c>
      <c r="MD685" s="107"/>
      <c r="ME685" s="107"/>
      <c r="MF685" s="107"/>
      <c r="MG685" s="93">
        <f t="shared" si="1188"/>
        <v>99042.44</v>
      </c>
      <c r="MH685" s="93">
        <f t="shared" si="1188"/>
        <v>94128.02</v>
      </c>
      <c r="MI685" s="93">
        <f t="shared" si="1188"/>
        <v>95794.02</v>
      </c>
      <c r="MJ685" s="447">
        <v>42</v>
      </c>
      <c r="MK685" s="447">
        <v>42</v>
      </c>
      <c r="ML685" s="447">
        <v>42</v>
      </c>
      <c r="MM685" s="107"/>
      <c r="MN685" s="107"/>
      <c r="MO685" s="107"/>
      <c r="MP685" s="93">
        <f t="shared" si="1331"/>
        <v>511034.58</v>
      </c>
      <c r="MQ685" s="93">
        <f t="shared" si="1332"/>
        <v>511034.58</v>
      </c>
      <c r="MR685" s="93">
        <f t="shared" si="1333"/>
        <v>511034.58</v>
      </c>
      <c r="MS685" s="107"/>
      <c r="MT685" s="107"/>
      <c r="MU685" s="107"/>
      <c r="MV685" s="93">
        <f t="shared" si="1334"/>
        <v>7315.36</v>
      </c>
      <c r="MW685" s="93">
        <f t="shared" si="1335"/>
        <v>7317.81</v>
      </c>
      <c r="MX685" s="93">
        <f t="shared" si="1336"/>
        <v>7426.17</v>
      </c>
      <c r="MY685" s="107"/>
      <c r="MZ685" s="107"/>
      <c r="NA685" s="107"/>
      <c r="NB685" s="93">
        <f t="shared" si="1189"/>
        <v>307245.12</v>
      </c>
      <c r="NC685" s="93">
        <f t="shared" si="1189"/>
        <v>307348.02</v>
      </c>
      <c r="ND685" s="93">
        <f t="shared" si="1189"/>
        <v>311899.14</v>
      </c>
      <c r="NE685" s="447">
        <v>72</v>
      </c>
      <c r="NF685" s="447">
        <v>72</v>
      </c>
      <c r="NG685" s="447">
        <v>72</v>
      </c>
      <c r="NH685" s="107"/>
      <c r="NI685" s="107"/>
      <c r="NJ685" s="107"/>
      <c r="NK685" s="93">
        <f t="shared" si="1337"/>
        <v>876059.28</v>
      </c>
      <c r="NL685" s="93">
        <f t="shared" si="1338"/>
        <v>876059.28</v>
      </c>
      <c r="NM685" s="93">
        <f t="shared" si="1339"/>
        <v>876059.28</v>
      </c>
      <c r="NN685" s="107"/>
      <c r="NO685" s="107"/>
      <c r="NP685" s="107"/>
      <c r="NQ685" s="93">
        <f t="shared" si="1340"/>
        <v>4789.38</v>
      </c>
      <c r="NR685" s="93">
        <f t="shared" si="1341"/>
        <v>4735.88</v>
      </c>
      <c r="NS685" s="93">
        <f t="shared" si="1342"/>
        <v>4815.3</v>
      </c>
      <c r="NT685" s="107"/>
      <c r="NU685" s="107"/>
      <c r="NV685" s="107"/>
      <c r="NW685" s="93">
        <f t="shared" si="1190"/>
        <v>344835.36</v>
      </c>
      <c r="NX685" s="93">
        <f t="shared" si="1190"/>
        <v>340983.36</v>
      </c>
      <c r="NY685" s="93">
        <f t="shared" si="1190"/>
        <v>346701.6</v>
      </c>
      <c r="NZ685" s="447">
        <v>28</v>
      </c>
      <c r="OA685" s="447">
        <v>28</v>
      </c>
      <c r="OB685" s="447">
        <v>28</v>
      </c>
      <c r="OC685" s="107"/>
      <c r="OD685" s="107"/>
      <c r="OE685" s="107"/>
      <c r="OF685" s="93">
        <f t="shared" si="1343"/>
        <v>340689.72</v>
      </c>
      <c r="OG685" s="93">
        <f t="shared" si="1344"/>
        <v>340689.72</v>
      </c>
      <c r="OH685" s="93">
        <f t="shared" si="1345"/>
        <v>340689.72</v>
      </c>
      <c r="OI685" s="107"/>
      <c r="OJ685" s="107"/>
      <c r="OK685" s="107"/>
      <c r="OL685" s="93">
        <f t="shared" si="1346"/>
        <v>6552.05</v>
      </c>
      <c r="OM685" s="93">
        <f t="shared" si="1347"/>
        <v>6407.11</v>
      </c>
      <c r="ON685" s="93">
        <f t="shared" si="1348"/>
        <v>6515.84</v>
      </c>
      <c r="OO685" s="107"/>
      <c r="OP685" s="107"/>
      <c r="OQ685" s="107"/>
      <c r="OR685" s="93">
        <f t="shared" si="1191"/>
        <v>183457.4</v>
      </c>
      <c r="OS685" s="93">
        <f t="shared" si="1191"/>
        <v>179399.08</v>
      </c>
      <c r="OT685" s="93">
        <f t="shared" si="1191"/>
        <v>182443.51999999999</v>
      </c>
      <c r="OU685" s="447">
        <v>92</v>
      </c>
      <c r="OV685" s="447">
        <v>92</v>
      </c>
      <c r="OW685" s="447">
        <v>92</v>
      </c>
      <c r="OX685" s="107"/>
      <c r="OY685" s="107"/>
      <c r="OZ685" s="107"/>
      <c r="PA685" s="93">
        <f t="shared" si="1349"/>
        <v>1119409.08</v>
      </c>
      <c r="PB685" s="93">
        <f t="shared" si="1350"/>
        <v>1119409.08</v>
      </c>
      <c r="PC685" s="93">
        <f t="shared" si="1351"/>
        <v>1119409.08</v>
      </c>
      <c r="PD685" s="107"/>
      <c r="PE685" s="107"/>
      <c r="PF685" s="107"/>
      <c r="PG685" s="93">
        <f t="shared" si="1352"/>
        <v>6080.1</v>
      </c>
      <c r="PH685" s="93">
        <f t="shared" si="1353"/>
        <v>5886.77</v>
      </c>
      <c r="PI685" s="93">
        <f t="shared" si="1354"/>
        <v>5956.41</v>
      </c>
      <c r="PJ685" s="107"/>
      <c r="PK685" s="107"/>
      <c r="PL685" s="107"/>
      <c r="PM685" s="93">
        <f t="shared" si="1192"/>
        <v>559369.19999999995</v>
      </c>
      <c r="PN685" s="93">
        <f t="shared" si="1192"/>
        <v>541582.84</v>
      </c>
      <c r="PO685" s="93">
        <f t="shared" si="1192"/>
        <v>547989.72</v>
      </c>
      <c r="PP685" s="447">
        <v>30</v>
      </c>
      <c r="PQ685" s="447">
        <v>30</v>
      </c>
      <c r="PR685" s="447">
        <v>30</v>
      </c>
      <c r="PS685" s="107"/>
      <c r="PT685" s="107"/>
      <c r="PU685" s="107"/>
      <c r="PV685" s="93">
        <f t="shared" si="1355"/>
        <v>365024.7</v>
      </c>
      <c r="PW685" s="93">
        <f t="shared" si="1356"/>
        <v>365024.7</v>
      </c>
      <c r="PX685" s="93">
        <f t="shared" si="1357"/>
        <v>365024.7</v>
      </c>
      <c r="PY685" s="107"/>
      <c r="PZ685" s="107"/>
      <c r="QA685" s="107"/>
      <c r="QB685" s="93">
        <f t="shared" si="1358"/>
        <v>7703.75</v>
      </c>
      <c r="QC685" s="93">
        <f t="shared" si="1359"/>
        <v>7699.8</v>
      </c>
      <c r="QD685" s="93">
        <f t="shared" si="1360"/>
        <v>7825.91</v>
      </c>
      <c r="QE685" s="107"/>
      <c r="QF685" s="107"/>
      <c r="QG685" s="107"/>
      <c r="QH685" s="93">
        <f t="shared" si="1193"/>
        <v>231112.5</v>
      </c>
      <c r="QI685" s="93">
        <f t="shared" si="1193"/>
        <v>230994</v>
      </c>
      <c r="QJ685" s="93">
        <f t="shared" si="1193"/>
        <v>234777.3</v>
      </c>
      <c r="QK685" s="447">
        <v>69</v>
      </c>
      <c r="QL685" s="447">
        <v>69</v>
      </c>
      <c r="QM685" s="447">
        <v>69</v>
      </c>
      <c r="QN685" s="107"/>
      <c r="QO685" s="107"/>
      <c r="QP685" s="107"/>
      <c r="QQ685" s="93">
        <f t="shared" si="1361"/>
        <v>839556.81</v>
      </c>
      <c r="QR685" s="93">
        <f t="shared" si="1362"/>
        <v>839556.81</v>
      </c>
      <c r="QS685" s="93">
        <f t="shared" si="1363"/>
        <v>839556.81</v>
      </c>
      <c r="QT685" s="107"/>
      <c r="QU685" s="107"/>
      <c r="QV685" s="107"/>
      <c r="QW685" s="93">
        <f t="shared" si="1364"/>
        <v>6340.43</v>
      </c>
      <c r="QX685" s="93">
        <f t="shared" si="1365"/>
        <v>6143.43</v>
      </c>
      <c r="QY685" s="93">
        <f t="shared" si="1366"/>
        <v>6231.63</v>
      </c>
      <c r="QZ685" s="107"/>
      <c r="RA685" s="107"/>
      <c r="RB685" s="107"/>
      <c r="RC685" s="93">
        <f t="shared" si="1194"/>
        <v>437489.67</v>
      </c>
      <c r="RD685" s="93">
        <f t="shared" si="1194"/>
        <v>423896.67</v>
      </c>
      <c r="RE685" s="93">
        <f t="shared" si="1194"/>
        <v>429982.47</v>
      </c>
      <c r="RF685" s="447">
        <v>111</v>
      </c>
      <c r="RG685" s="447">
        <v>111</v>
      </c>
      <c r="RH685" s="447">
        <v>111</v>
      </c>
      <c r="RI685" s="107"/>
      <c r="RJ685" s="107"/>
      <c r="RK685" s="107"/>
      <c r="RL685" s="93">
        <f t="shared" si="1367"/>
        <v>1350591.39</v>
      </c>
      <c r="RM685" s="93">
        <f t="shared" si="1368"/>
        <v>1350591.39</v>
      </c>
      <c r="RN685" s="93">
        <f t="shared" si="1369"/>
        <v>1350591.39</v>
      </c>
      <c r="RO685" s="107"/>
      <c r="RP685" s="107"/>
      <c r="RQ685" s="107"/>
      <c r="RR685" s="93">
        <f t="shared" si="1370"/>
        <v>4243.29</v>
      </c>
      <c r="RS685" s="93">
        <f t="shared" si="1371"/>
        <v>4116.5200000000004</v>
      </c>
      <c r="RT685" s="93">
        <f t="shared" si="1372"/>
        <v>4178.1400000000003</v>
      </c>
      <c r="RU685" s="107"/>
      <c r="RV685" s="107"/>
      <c r="RW685" s="107"/>
      <c r="RX685" s="93">
        <f t="shared" si="1195"/>
        <v>471005.19</v>
      </c>
      <c r="RY685" s="93">
        <f t="shared" si="1195"/>
        <v>456933.72</v>
      </c>
      <c r="RZ685" s="93">
        <f t="shared" si="1195"/>
        <v>463773.54</v>
      </c>
      <c r="SA685" s="447">
        <v>63</v>
      </c>
      <c r="SB685" s="447">
        <v>63</v>
      </c>
      <c r="SC685" s="447">
        <v>63</v>
      </c>
      <c r="SD685" s="107"/>
      <c r="SE685" s="107"/>
      <c r="SF685" s="107"/>
      <c r="SG685" s="93">
        <f t="shared" si="1373"/>
        <v>766551.87</v>
      </c>
      <c r="SH685" s="93">
        <f t="shared" si="1374"/>
        <v>766551.87</v>
      </c>
      <c r="SI685" s="93">
        <f t="shared" si="1375"/>
        <v>766551.87</v>
      </c>
      <c r="SJ685" s="107"/>
      <c r="SK685" s="107"/>
      <c r="SL685" s="107"/>
      <c r="SM685" s="93">
        <f t="shared" si="1376"/>
        <v>7160.59</v>
      </c>
      <c r="SN685" s="93">
        <f t="shared" si="1377"/>
        <v>7043.76</v>
      </c>
      <c r="SO685" s="93">
        <f t="shared" si="1378"/>
        <v>7136.83</v>
      </c>
      <c r="SP685" s="107"/>
      <c r="SQ685" s="107"/>
      <c r="SR685" s="107"/>
      <c r="SS685" s="93">
        <f t="shared" si="1196"/>
        <v>451117.17</v>
      </c>
      <c r="ST685" s="93">
        <f t="shared" si="1196"/>
        <v>443756.88</v>
      </c>
      <c r="SU685" s="93">
        <f t="shared" si="1196"/>
        <v>449620.29</v>
      </c>
      <c r="SV685" s="447">
        <v>18</v>
      </c>
      <c r="SW685" s="447">
        <v>18</v>
      </c>
      <c r="SX685" s="447">
        <v>18</v>
      </c>
      <c r="SY685" s="107"/>
      <c r="SZ685" s="107"/>
      <c r="TA685" s="107"/>
      <c r="TB685" s="93">
        <f t="shared" si="1379"/>
        <v>219014.82</v>
      </c>
      <c r="TC685" s="93">
        <f t="shared" si="1380"/>
        <v>219014.82</v>
      </c>
      <c r="TD685" s="93">
        <f t="shared" si="1381"/>
        <v>219014.82</v>
      </c>
      <c r="TE685" s="107"/>
      <c r="TF685" s="107"/>
      <c r="TG685" s="107"/>
      <c r="TH685" s="93">
        <f t="shared" si="1382"/>
        <v>6116.44</v>
      </c>
      <c r="TI685" s="93">
        <f t="shared" si="1383"/>
        <v>6114.57</v>
      </c>
      <c r="TJ685" s="93">
        <f t="shared" si="1384"/>
        <v>6201.08</v>
      </c>
      <c r="TK685" s="107"/>
      <c r="TL685" s="107"/>
      <c r="TM685" s="107"/>
      <c r="TN685" s="93">
        <f t="shared" si="1197"/>
        <v>110095.92</v>
      </c>
      <c r="TO685" s="93">
        <f t="shared" si="1197"/>
        <v>110062.26</v>
      </c>
      <c r="TP685" s="93">
        <f t="shared" si="1197"/>
        <v>111619.44</v>
      </c>
      <c r="TQ685" s="447">
        <v>60</v>
      </c>
      <c r="TR685" s="447">
        <v>60</v>
      </c>
      <c r="TS685" s="447">
        <v>60</v>
      </c>
      <c r="TT685" s="107"/>
      <c r="TU685" s="107"/>
      <c r="TV685" s="107"/>
      <c r="TW685" s="93">
        <f t="shared" si="1385"/>
        <v>730049.4</v>
      </c>
      <c r="TX685" s="93">
        <f t="shared" si="1386"/>
        <v>730049.4</v>
      </c>
      <c r="TY685" s="93">
        <f t="shared" si="1387"/>
        <v>730049.4</v>
      </c>
      <c r="TZ685" s="107"/>
      <c r="UA685" s="107"/>
      <c r="UB685" s="107"/>
      <c r="UC685" s="93">
        <f t="shared" si="1388"/>
        <v>7050.16</v>
      </c>
      <c r="UD685" s="93">
        <f t="shared" si="1389"/>
        <v>6895.25</v>
      </c>
      <c r="UE685" s="93">
        <f t="shared" si="1390"/>
        <v>6971.71</v>
      </c>
      <c r="UF685" s="107"/>
      <c r="UG685" s="107"/>
      <c r="UH685" s="107"/>
      <c r="UI685" s="93">
        <f t="shared" si="1198"/>
        <v>423009.6</v>
      </c>
      <c r="UJ685" s="93">
        <f t="shared" si="1198"/>
        <v>413715</v>
      </c>
      <c r="UK685" s="93">
        <f t="shared" si="1198"/>
        <v>418302.6</v>
      </c>
      <c r="UL685" s="447">
        <v>97</v>
      </c>
      <c r="UM685" s="447">
        <v>97</v>
      </c>
      <c r="UN685" s="447">
        <v>97</v>
      </c>
      <c r="UO685" s="107"/>
      <c r="UP685" s="107"/>
      <c r="UQ685" s="107"/>
      <c r="UR685" s="93">
        <f t="shared" si="1391"/>
        <v>1180246.53</v>
      </c>
      <c r="US685" s="93">
        <f t="shared" si="1392"/>
        <v>1180246.53</v>
      </c>
      <c r="UT685" s="93">
        <f t="shared" si="1393"/>
        <v>1180246.53</v>
      </c>
      <c r="UU685" s="107"/>
      <c r="UV685" s="107"/>
      <c r="UW685" s="107"/>
      <c r="UX685" s="93">
        <f t="shared" si="1394"/>
        <v>6045.16</v>
      </c>
      <c r="UY685" s="93">
        <f t="shared" si="1395"/>
        <v>6042.74</v>
      </c>
      <c r="UZ685" s="93">
        <f t="shared" si="1396"/>
        <v>6121.69</v>
      </c>
      <c r="VA685" s="107"/>
      <c r="VB685" s="107"/>
      <c r="VC685" s="107"/>
      <c r="VD685" s="93">
        <f t="shared" si="1199"/>
        <v>586380.52</v>
      </c>
      <c r="VE685" s="93">
        <f t="shared" si="1199"/>
        <v>586145.78</v>
      </c>
      <c r="VF685" s="93">
        <f t="shared" si="1199"/>
        <v>593803.93000000005</v>
      </c>
      <c r="VG685" s="95">
        <f>25-25</f>
        <v>0</v>
      </c>
      <c r="VH685" s="95">
        <f>25-25</f>
        <v>0</v>
      </c>
      <c r="VI685" s="95">
        <f>25-25</f>
        <v>0</v>
      </c>
      <c r="VJ685" s="107"/>
      <c r="VK685" s="107"/>
      <c r="VL685" s="107"/>
      <c r="VM685" s="93">
        <f t="shared" si="1397"/>
        <v>0</v>
      </c>
      <c r="VN685" s="93">
        <f t="shared" si="1398"/>
        <v>0</v>
      </c>
      <c r="VO685" s="93">
        <f t="shared" si="1399"/>
        <v>0</v>
      </c>
      <c r="VP685" s="107"/>
      <c r="VQ685" s="107"/>
      <c r="VR685" s="107"/>
      <c r="VS685" s="93">
        <f t="shared" si="1400"/>
        <v>0</v>
      </c>
      <c r="VT685" s="93">
        <f t="shared" si="1401"/>
        <v>0</v>
      </c>
      <c r="VU685" s="93">
        <f t="shared" si="1402"/>
        <v>0</v>
      </c>
      <c r="VV685" s="107"/>
      <c r="VW685" s="107"/>
      <c r="VX685" s="107"/>
      <c r="VY685" s="93">
        <f t="shared" si="1200"/>
        <v>0</v>
      </c>
      <c r="VZ685" s="93">
        <f t="shared" si="1200"/>
        <v>0</v>
      </c>
      <c r="WA685" s="93">
        <f t="shared" si="1200"/>
        <v>0</v>
      </c>
      <c r="WB685" s="447">
        <v>34</v>
      </c>
      <c r="WC685" s="447">
        <v>34</v>
      </c>
      <c r="WD685" s="447">
        <v>34</v>
      </c>
      <c r="WE685" s="107"/>
      <c r="WF685" s="107"/>
      <c r="WG685" s="107"/>
      <c r="WH685" s="93">
        <f t="shared" si="1403"/>
        <v>413694.66</v>
      </c>
      <c r="WI685" s="93">
        <f t="shared" si="1404"/>
        <v>413694.66</v>
      </c>
      <c r="WJ685" s="93">
        <f t="shared" si="1405"/>
        <v>413694.66</v>
      </c>
      <c r="WK685" s="107"/>
      <c r="WL685" s="107"/>
      <c r="WM685" s="107"/>
      <c r="WN685" s="93">
        <f t="shared" si="1406"/>
        <v>5005.1400000000003</v>
      </c>
      <c r="WO685" s="93">
        <f t="shared" si="1407"/>
        <v>4833.59</v>
      </c>
      <c r="WP685" s="93">
        <f t="shared" si="1408"/>
        <v>4926.75</v>
      </c>
      <c r="WQ685" s="107"/>
      <c r="WR685" s="107"/>
      <c r="WS685" s="107"/>
      <c r="WT685" s="93">
        <f t="shared" si="1201"/>
        <v>170174.76</v>
      </c>
      <c r="WU685" s="93">
        <f t="shared" si="1201"/>
        <v>164342.06</v>
      </c>
      <c r="WV685" s="93">
        <f t="shared" si="1201"/>
        <v>167509.5</v>
      </c>
      <c r="WW685" s="447">
        <v>96</v>
      </c>
      <c r="WX685" s="447">
        <v>96</v>
      </c>
      <c r="WY685" s="447">
        <v>96</v>
      </c>
      <c r="WZ685" s="107"/>
      <c r="XA685" s="107"/>
      <c r="XB685" s="107"/>
      <c r="XC685" s="93">
        <f t="shared" si="1409"/>
        <v>1168079.04</v>
      </c>
      <c r="XD685" s="93">
        <f t="shared" si="1410"/>
        <v>1168079.04</v>
      </c>
      <c r="XE685" s="93">
        <f t="shared" si="1411"/>
        <v>1168079.04</v>
      </c>
      <c r="XF685" s="107"/>
      <c r="XG685" s="107"/>
      <c r="XH685" s="107"/>
      <c r="XI685" s="93">
        <f t="shared" si="1412"/>
        <v>5103.28</v>
      </c>
      <c r="XJ685" s="93">
        <f t="shared" si="1413"/>
        <v>4975.13</v>
      </c>
      <c r="XK685" s="93">
        <f t="shared" si="1414"/>
        <v>5051.1499999999996</v>
      </c>
      <c r="XL685" s="107"/>
      <c r="XM685" s="107"/>
      <c r="XN685" s="107"/>
      <c r="XO685" s="93">
        <f t="shared" si="1202"/>
        <v>489914.88</v>
      </c>
      <c r="XP685" s="93">
        <f t="shared" si="1202"/>
        <v>477612.48</v>
      </c>
      <c r="XQ685" s="93">
        <f t="shared" si="1202"/>
        <v>484910.4</v>
      </c>
      <c r="XR685" s="447">
        <v>73</v>
      </c>
      <c r="XS685" s="447">
        <v>73</v>
      </c>
      <c r="XT685" s="447">
        <v>73</v>
      </c>
      <c r="XU685" s="107"/>
      <c r="XV685" s="107"/>
      <c r="XW685" s="107"/>
      <c r="XX685" s="93">
        <f t="shared" si="1415"/>
        <v>888226.77</v>
      </c>
      <c r="XY685" s="93">
        <f t="shared" si="1416"/>
        <v>888226.77</v>
      </c>
      <c r="XZ685" s="93">
        <f t="shared" si="1417"/>
        <v>888226.77</v>
      </c>
      <c r="YA685" s="107"/>
      <c r="YB685" s="107"/>
      <c r="YC685" s="107"/>
      <c r="YD685" s="93">
        <f t="shared" si="1418"/>
        <v>4856.82</v>
      </c>
      <c r="YE685" s="93">
        <f t="shared" si="1419"/>
        <v>4737.1099999999997</v>
      </c>
      <c r="YF685" s="93">
        <f t="shared" si="1420"/>
        <v>4799.99</v>
      </c>
      <c r="YG685" s="107"/>
      <c r="YH685" s="107"/>
      <c r="YI685" s="107"/>
      <c r="YJ685" s="93">
        <f t="shared" si="1203"/>
        <v>354547.86</v>
      </c>
      <c r="YK685" s="93">
        <f t="shared" si="1203"/>
        <v>345809.03</v>
      </c>
      <c r="YL685" s="93">
        <f t="shared" si="1203"/>
        <v>350399.27</v>
      </c>
      <c r="YM685" s="447">
        <v>57</v>
      </c>
      <c r="YN685" s="447">
        <v>57</v>
      </c>
      <c r="YO685" s="447">
        <v>57</v>
      </c>
      <c r="YP685" s="107"/>
      <c r="YQ685" s="107"/>
      <c r="YR685" s="107"/>
      <c r="YS685" s="93">
        <f t="shared" si="1421"/>
        <v>693546.93</v>
      </c>
      <c r="YT685" s="93">
        <f t="shared" si="1422"/>
        <v>693546.93</v>
      </c>
      <c r="YU685" s="93">
        <f t="shared" si="1423"/>
        <v>693546.93</v>
      </c>
      <c r="YV685" s="107"/>
      <c r="YW685" s="107"/>
      <c r="YX685" s="107"/>
      <c r="YY685" s="93">
        <f t="shared" si="1424"/>
        <v>5285.98</v>
      </c>
      <c r="YZ685" s="93">
        <f t="shared" si="1425"/>
        <v>5095.72</v>
      </c>
      <c r="ZA685" s="93">
        <f t="shared" si="1426"/>
        <v>5168.42</v>
      </c>
      <c r="ZB685" s="107"/>
      <c r="ZC685" s="107"/>
      <c r="ZD685" s="107"/>
      <c r="ZE685" s="93">
        <f t="shared" si="1204"/>
        <v>301300.86</v>
      </c>
      <c r="ZF685" s="93">
        <f t="shared" si="1204"/>
        <v>290456.03999999998</v>
      </c>
      <c r="ZG685" s="93">
        <f t="shared" si="1204"/>
        <v>294599.94</v>
      </c>
      <c r="ZH685" s="447">
        <v>40</v>
      </c>
      <c r="ZI685" s="447">
        <v>40</v>
      </c>
      <c r="ZJ685" s="447">
        <v>40</v>
      </c>
      <c r="ZK685" s="107"/>
      <c r="ZL685" s="107"/>
      <c r="ZM685" s="107"/>
      <c r="ZN685" s="93">
        <f t="shared" si="1427"/>
        <v>486699.6</v>
      </c>
      <c r="ZO685" s="93">
        <f t="shared" si="1428"/>
        <v>486699.6</v>
      </c>
      <c r="ZP685" s="93">
        <f t="shared" si="1429"/>
        <v>486699.6</v>
      </c>
      <c r="ZQ685" s="107"/>
      <c r="ZR685" s="107"/>
      <c r="ZS685" s="107"/>
      <c r="ZT685" s="93">
        <f t="shared" si="1430"/>
        <v>6526.01</v>
      </c>
      <c r="ZU685" s="93">
        <f t="shared" si="1431"/>
        <v>6479.16</v>
      </c>
      <c r="ZV685" s="93">
        <f t="shared" si="1432"/>
        <v>6547.61</v>
      </c>
      <c r="ZW685" s="107"/>
      <c r="ZX685" s="107"/>
      <c r="ZY685" s="107"/>
      <c r="ZZ685" s="93">
        <f t="shared" si="1205"/>
        <v>261040.4</v>
      </c>
      <c r="AAA685" s="93">
        <f t="shared" si="1205"/>
        <v>259166.4</v>
      </c>
      <c r="AAB685" s="93">
        <f t="shared" si="1205"/>
        <v>261904.4</v>
      </c>
      <c r="AAC685" s="447">
        <v>30</v>
      </c>
      <c r="AAD685" s="447">
        <v>30</v>
      </c>
      <c r="AAE685" s="447">
        <v>30</v>
      </c>
      <c r="AAF685" s="107"/>
      <c r="AAG685" s="107"/>
      <c r="AAH685" s="107"/>
      <c r="AAI685" s="93">
        <f t="shared" si="1433"/>
        <v>365024.7</v>
      </c>
      <c r="AAJ685" s="93">
        <f t="shared" si="1434"/>
        <v>365024.7</v>
      </c>
      <c r="AAK685" s="93">
        <f t="shared" si="1435"/>
        <v>365024.7</v>
      </c>
      <c r="AAL685" s="107"/>
      <c r="AAM685" s="107"/>
      <c r="AAN685" s="107"/>
      <c r="AAO685" s="93">
        <f t="shared" si="1436"/>
        <v>6145.31</v>
      </c>
      <c r="AAP685" s="93">
        <f t="shared" si="1437"/>
        <v>5932.29</v>
      </c>
      <c r="AAQ685" s="93">
        <f t="shared" si="1438"/>
        <v>6022.84</v>
      </c>
      <c r="AAR685" s="107"/>
      <c r="AAS685" s="107"/>
      <c r="AAT685" s="107"/>
      <c r="AAU685" s="93">
        <f t="shared" si="1206"/>
        <v>184359.3</v>
      </c>
      <c r="AAV685" s="93">
        <f t="shared" si="1206"/>
        <v>177968.7</v>
      </c>
      <c r="AAW685" s="93">
        <f t="shared" si="1206"/>
        <v>180685.2</v>
      </c>
      <c r="AAX685" s="447">
        <v>108</v>
      </c>
      <c r="AAY685" s="447">
        <v>108</v>
      </c>
      <c r="AAZ685" s="447">
        <v>108</v>
      </c>
      <c r="ABA685" s="107"/>
      <c r="ABB685" s="107"/>
      <c r="ABC685" s="107"/>
      <c r="ABD685" s="93">
        <f t="shared" si="1439"/>
        <v>1314088.92</v>
      </c>
      <c r="ABE685" s="93">
        <f t="shared" si="1440"/>
        <v>1314088.92</v>
      </c>
      <c r="ABF685" s="93">
        <f t="shared" si="1441"/>
        <v>1314088.92</v>
      </c>
      <c r="ABG685" s="107"/>
      <c r="ABH685" s="107"/>
      <c r="ABI685" s="107"/>
      <c r="ABJ685" s="93">
        <f t="shared" si="1442"/>
        <v>4168.25</v>
      </c>
      <c r="ABK685" s="93">
        <f t="shared" si="1443"/>
        <v>4037.6</v>
      </c>
      <c r="ABL685" s="93">
        <f t="shared" si="1444"/>
        <v>4090.07</v>
      </c>
      <c r="ABM685" s="107"/>
      <c r="ABN685" s="107"/>
      <c r="ABO685" s="107"/>
      <c r="ABP685" s="93">
        <f t="shared" si="1207"/>
        <v>450171</v>
      </c>
      <c r="ABQ685" s="93">
        <f t="shared" si="1207"/>
        <v>436060.8</v>
      </c>
      <c r="ABR685" s="93">
        <f t="shared" si="1207"/>
        <v>441727.56</v>
      </c>
      <c r="ABS685" s="447">
        <v>74</v>
      </c>
      <c r="ABT685" s="447">
        <v>74</v>
      </c>
      <c r="ABU685" s="447">
        <v>74</v>
      </c>
      <c r="ABV685" s="107"/>
      <c r="ABW685" s="107"/>
      <c r="ABX685" s="107"/>
      <c r="ABY685" s="93">
        <f t="shared" si="1445"/>
        <v>900394.26</v>
      </c>
      <c r="ABZ685" s="93">
        <f t="shared" si="1446"/>
        <v>900394.26</v>
      </c>
      <c r="ACA685" s="93">
        <f t="shared" si="1447"/>
        <v>900394.26</v>
      </c>
      <c r="ACB685" s="107"/>
      <c r="ACC685" s="107"/>
      <c r="ACD685" s="107"/>
      <c r="ACE685" s="93">
        <f t="shared" si="1448"/>
        <v>4667.38</v>
      </c>
      <c r="ACF685" s="93">
        <f t="shared" si="1449"/>
        <v>4573.28</v>
      </c>
      <c r="ACG685" s="93">
        <f t="shared" si="1450"/>
        <v>4630.1899999999996</v>
      </c>
      <c r="ACH685" s="107"/>
      <c r="ACI685" s="107"/>
      <c r="ACJ685" s="107"/>
      <c r="ACK685" s="93">
        <f t="shared" si="1208"/>
        <v>345386.12</v>
      </c>
      <c r="ACL685" s="93">
        <f t="shared" si="1208"/>
        <v>338422.72</v>
      </c>
      <c r="ACM685" s="93">
        <f t="shared" si="1208"/>
        <v>342634.06</v>
      </c>
      <c r="ACN685" s="447">
        <v>28</v>
      </c>
      <c r="ACO685" s="447">
        <v>28</v>
      </c>
      <c r="ACP685" s="447">
        <v>28</v>
      </c>
      <c r="ACQ685" s="107"/>
      <c r="ACR685" s="107"/>
      <c r="ACS685" s="107"/>
      <c r="ACT685" s="93">
        <f t="shared" si="1451"/>
        <v>340689.72</v>
      </c>
      <c r="ACU685" s="93">
        <f t="shared" si="1452"/>
        <v>340689.72</v>
      </c>
      <c r="ACV685" s="93">
        <f t="shared" si="1453"/>
        <v>340689.72</v>
      </c>
      <c r="ACW685" s="107"/>
      <c r="ACX685" s="107"/>
      <c r="ACY685" s="107"/>
      <c r="ACZ685" s="93">
        <f t="shared" si="1454"/>
        <v>5381.64</v>
      </c>
      <c r="ADA685" s="93">
        <f t="shared" si="1455"/>
        <v>5241.71</v>
      </c>
      <c r="ADB685" s="93">
        <f t="shared" si="1456"/>
        <v>5326.46</v>
      </c>
      <c r="ADC685" s="107"/>
      <c r="ADD685" s="107"/>
      <c r="ADE685" s="107"/>
      <c r="ADF685" s="93">
        <f t="shared" si="1209"/>
        <v>150685.92000000001</v>
      </c>
      <c r="ADG685" s="93">
        <f t="shared" si="1209"/>
        <v>146767.88</v>
      </c>
      <c r="ADH685" s="93">
        <f t="shared" si="1209"/>
        <v>149140.88</v>
      </c>
      <c r="ADI685" s="425">
        <v>122</v>
      </c>
      <c r="ADJ685" s="425">
        <v>122</v>
      </c>
      <c r="ADK685" s="425">
        <v>122</v>
      </c>
      <c r="ADL685" s="107"/>
      <c r="ADM685" s="107"/>
      <c r="ADN685" s="107"/>
      <c r="ADO685" s="93">
        <f t="shared" si="1457"/>
        <v>1484433.78</v>
      </c>
      <c r="ADP685" s="93">
        <f t="shared" si="1458"/>
        <v>1484433.78</v>
      </c>
      <c r="ADQ685" s="93">
        <f t="shared" si="1459"/>
        <v>1484433.78</v>
      </c>
      <c r="ADR685" s="107"/>
      <c r="ADS685" s="107"/>
      <c r="ADT685" s="107"/>
      <c r="ADU685" s="93">
        <f t="shared" si="1460"/>
        <v>4923.37</v>
      </c>
      <c r="ADV685" s="93">
        <f t="shared" si="1461"/>
        <v>4883</v>
      </c>
      <c r="ADW685" s="93">
        <f t="shared" si="1462"/>
        <v>4952.5200000000004</v>
      </c>
      <c r="ADX685" s="107"/>
      <c r="ADY685" s="107"/>
      <c r="ADZ685" s="107"/>
      <c r="AEA685" s="93">
        <f t="shared" si="1210"/>
        <v>600651.14</v>
      </c>
      <c r="AEB685" s="93">
        <f t="shared" si="1210"/>
        <v>595726</v>
      </c>
      <c r="AEC685" s="93">
        <f t="shared" si="1210"/>
        <v>604207.43999999994</v>
      </c>
      <c r="AED685" s="447">
        <v>35</v>
      </c>
      <c r="AEE685" s="447">
        <v>35</v>
      </c>
      <c r="AEF685" s="447">
        <v>35</v>
      </c>
      <c r="AEG685" s="107"/>
      <c r="AEH685" s="107"/>
      <c r="AEI685" s="107"/>
      <c r="AEJ685" s="93">
        <f t="shared" si="1463"/>
        <v>425862.15</v>
      </c>
      <c r="AEK685" s="93">
        <f t="shared" si="1464"/>
        <v>425862.15</v>
      </c>
      <c r="AEL685" s="93">
        <f t="shared" si="1465"/>
        <v>425862.15</v>
      </c>
      <c r="AEM685" s="107"/>
      <c r="AEN685" s="107"/>
      <c r="AEO685" s="107"/>
      <c r="AEP685" s="93">
        <f t="shared" si="1466"/>
        <v>5033.1400000000003</v>
      </c>
      <c r="AEQ685" s="93">
        <f t="shared" si="1467"/>
        <v>4813.6099999999997</v>
      </c>
      <c r="AER685" s="93">
        <f t="shared" si="1468"/>
        <v>4876.95</v>
      </c>
      <c r="AES685" s="107"/>
      <c r="AET685" s="107"/>
      <c r="AEU685" s="107"/>
      <c r="AEV685" s="93">
        <f t="shared" si="1211"/>
        <v>176159.9</v>
      </c>
      <c r="AEW685" s="93">
        <f t="shared" si="1211"/>
        <v>168476.35</v>
      </c>
      <c r="AEX685" s="93">
        <f t="shared" si="1211"/>
        <v>170693.25</v>
      </c>
      <c r="AEY685" s="447">
        <v>31</v>
      </c>
      <c r="AEZ685" s="447">
        <v>31</v>
      </c>
      <c r="AFA685" s="447">
        <v>31</v>
      </c>
      <c r="AFB685" s="107"/>
      <c r="AFC685" s="107"/>
      <c r="AFD685" s="107"/>
      <c r="AFE685" s="93">
        <f t="shared" si="1469"/>
        <v>377192.19</v>
      </c>
      <c r="AFF685" s="93">
        <f t="shared" si="1470"/>
        <v>377192.19</v>
      </c>
      <c r="AFG685" s="93">
        <f t="shared" si="1471"/>
        <v>377192.19</v>
      </c>
      <c r="AFH685" s="107"/>
      <c r="AFI685" s="107"/>
      <c r="AFJ685" s="107"/>
      <c r="AFK685" s="93">
        <f t="shared" si="1472"/>
        <v>5840.35</v>
      </c>
      <c r="AFL685" s="93">
        <f t="shared" si="1473"/>
        <v>5603.85</v>
      </c>
      <c r="AFM685" s="93">
        <f t="shared" si="1474"/>
        <v>5688.81</v>
      </c>
      <c r="AFN685" s="107"/>
      <c r="AFO685" s="107"/>
      <c r="AFP685" s="107"/>
      <c r="AFQ685" s="93">
        <f t="shared" si="1212"/>
        <v>181050.85</v>
      </c>
      <c r="AFR685" s="93">
        <f t="shared" si="1212"/>
        <v>173719.35</v>
      </c>
      <c r="AFS685" s="93">
        <f t="shared" si="1212"/>
        <v>176353.11</v>
      </c>
      <c r="AFT685" s="447">
        <v>45</v>
      </c>
      <c r="AFU685" s="447">
        <v>45</v>
      </c>
      <c r="AFV685" s="447">
        <v>45</v>
      </c>
      <c r="AFW685" s="107"/>
      <c r="AFX685" s="107"/>
      <c r="AFY685" s="107"/>
      <c r="AFZ685" s="93">
        <f t="shared" si="1475"/>
        <v>547537.05000000005</v>
      </c>
      <c r="AGA685" s="93">
        <f t="shared" si="1476"/>
        <v>547537.05000000005</v>
      </c>
      <c r="AGB685" s="93">
        <f t="shared" si="1477"/>
        <v>547537.05000000005</v>
      </c>
      <c r="AGC685" s="107"/>
      <c r="AGD685" s="107"/>
      <c r="AGE685" s="107"/>
      <c r="AGF685" s="93">
        <f t="shared" si="1478"/>
        <v>5811.54</v>
      </c>
      <c r="AGG685" s="93">
        <f t="shared" si="1479"/>
        <v>5650.84</v>
      </c>
      <c r="AGH685" s="93">
        <f t="shared" si="1480"/>
        <v>5746.46</v>
      </c>
      <c r="AGI685" s="107"/>
      <c r="AGJ685" s="107"/>
      <c r="AGK685" s="107"/>
      <c r="AGL685" s="93">
        <f t="shared" si="1213"/>
        <v>261519.3</v>
      </c>
      <c r="AGM685" s="93">
        <f t="shared" si="1213"/>
        <v>254287.8</v>
      </c>
      <c r="AGN685" s="93">
        <f t="shared" si="1213"/>
        <v>258590.7</v>
      </c>
      <c r="AGO685" s="447">
        <v>9</v>
      </c>
      <c r="AGP685" s="447">
        <v>9</v>
      </c>
      <c r="AGQ685" s="447">
        <v>9</v>
      </c>
      <c r="AGR685" s="107"/>
      <c r="AGS685" s="107"/>
      <c r="AGT685" s="107"/>
      <c r="AGU685" s="93">
        <f t="shared" si="1481"/>
        <v>109507.41</v>
      </c>
      <c r="AGV685" s="93">
        <f t="shared" si="1482"/>
        <v>109507.41</v>
      </c>
      <c r="AGW685" s="93">
        <f t="shared" si="1483"/>
        <v>109507.41</v>
      </c>
      <c r="AGX685" s="107"/>
      <c r="AGY685" s="107"/>
      <c r="AGZ685" s="107"/>
      <c r="AHA685" s="93">
        <f t="shared" si="1484"/>
        <v>9315.66</v>
      </c>
      <c r="AHB685" s="93">
        <f t="shared" si="1485"/>
        <v>8989.6299999999992</v>
      </c>
      <c r="AHC685" s="93">
        <f t="shared" si="1486"/>
        <v>9131.9699999999993</v>
      </c>
      <c r="AHD685" s="107"/>
      <c r="AHE685" s="107"/>
      <c r="AHF685" s="107"/>
      <c r="AHG685" s="93">
        <f t="shared" si="1214"/>
        <v>83840.94</v>
      </c>
      <c r="AHH685" s="93">
        <f t="shared" si="1214"/>
        <v>80906.67</v>
      </c>
      <c r="AHI685" s="93">
        <f t="shared" si="1214"/>
        <v>82187.73</v>
      </c>
      <c r="AHJ685" s="447">
        <v>34</v>
      </c>
      <c r="AHK685" s="447">
        <v>34</v>
      </c>
      <c r="AHL685" s="447">
        <v>34</v>
      </c>
      <c r="AHM685" s="107"/>
      <c r="AHN685" s="107"/>
      <c r="AHO685" s="107"/>
      <c r="AHP685" s="93">
        <f t="shared" si="1487"/>
        <v>413694.66</v>
      </c>
      <c r="AHQ685" s="93">
        <f t="shared" si="1488"/>
        <v>413694.66</v>
      </c>
      <c r="AHR685" s="93">
        <f t="shared" si="1489"/>
        <v>413694.66</v>
      </c>
      <c r="AHS685" s="107"/>
      <c r="AHT685" s="107"/>
      <c r="AHU685" s="107"/>
      <c r="AHV685" s="93">
        <f t="shared" si="1490"/>
        <v>5549.64</v>
      </c>
      <c r="AHW685" s="93">
        <f t="shared" si="1491"/>
        <v>5491.09</v>
      </c>
      <c r="AHX685" s="93">
        <f t="shared" si="1492"/>
        <v>5571.42</v>
      </c>
      <c r="AHY685" s="107"/>
      <c r="AHZ685" s="107"/>
      <c r="AIA685" s="107"/>
      <c r="AIB685" s="93">
        <f t="shared" si="1215"/>
        <v>188687.76</v>
      </c>
      <c r="AIC685" s="93">
        <f t="shared" si="1215"/>
        <v>186697.06</v>
      </c>
      <c r="AID685" s="93">
        <f t="shared" si="1215"/>
        <v>189428.28</v>
      </c>
      <c r="AIE685" s="95">
        <f>19-19</f>
        <v>0</v>
      </c>
      <c r="AIF685" s="95">
        <f>19-19</f>
        <v>0</v>
      </c>
      <c r="AIG685" s="95">
        <f>19-19</f>
        <v>0</v>
      </c>
      <c r="AIH685" s="107"/>
      <c r="AII685" s="107"/>
      <c r="AIJ685" s="107"/>
      <c r="AIK685" s="93">
        <f t="shared" si="1493"/>
        <v>0</v>
      </c>
      <c r="AIL685" s="93">
        <f t="shared" si="1494"/>
        <v>0</v>
      </c>
      <c r="AIM685" s="93">
        <f t="shared" si="1495"/>
        <v>0</v>
      </c>
      <c r="AIN685" s="107"/>
      <c r="AIO685" s="107"/>
      <c r="AIP685" s="107"/>
      <c r="AIQ685" s="93">
        <f t="shared" si="1496"/>
        <v>0</v>
      </c>
      <c r="AIR685" s="93">
        <f t="shared" si="1497"/>
        <v>0</v>
      </c>
      <c r="AIS685" s="93">
        <f t="shared" si="1498"/>
        <v>0</v>
      </c>
      <c r="AIT685" s="107"/>
      <c r="AIU685" s="107"/>
      <c r="AIV685" s="107"/>
      <c r="AIW685" s="93">
        <f t="shared" si="1216"/>
        <v>0</v>
      </c>
      <c r="AIX685" s="93">
        <f t="shared" si="1216"/>
        <v>0</v>
      </c>
      <c r="AIY685" s="93">
        <f t="shared" si="1216"/>
        <v>0</v>
      </c>
      <c r="AIZ685" s="447">
        <v>34</v>
      </c>
      <c r="AJA685" s="447">
        <v>34</v>
      </c>
      <c r="AJB685" s="447">
        <v>34</v>
      </c>
      <c r="AJC685" s="107"/>
      <c r="AJD685" s="107"/>
      <c r="AJE685" s="107"/>
      <c r="AJF685" s="93">
        <f t="shared" si="1499"/>
        <v>413694.66</v>
      </c>
      <c r="AJG685" s="93">
        <f t="shared" si="1500"/>
        <v>413694.66</v>
      </c>
      <c r="AJH685" s="93">
        <f t="shared" si="1501"/>
        <v>413694.66</v>
      </c>
      <c r="AJI685" s="107"/>
      <c r="AJJ685" s="107"/>
      <c r="AJK685" s="107"/>
      <c r="AJL685" s="93">
        <f t="shared" si="1502"/>
        <v>5328.7</v>
      </c>
      <c r="AJM685" s="93">
        <f t="shared" si="1503"/>
        <v>5201.01</v>
      </c>
      <c r="AJN685" s="93">
        <f t="shared" si="1504"/>
        <v>5289.18</v>
      </c>
      <c r="AJO685" s="107"/>
      <c r="AJP685" s="107"/>
      <c r="AJQ685" s="107"/>
      <c r="AJR685" s="93">
        <f t="shared" si="1217"/>
        <v>181175.8</v>
      </c>
      <c r="AJS685" s="93">
        <f t="shared" si="1217"/>
        <v>176834.34</v>
      </c>
      <c r="AJT685" s="93">
        <f t="shared" si="1217"/>
        <v>179832.12</v>
      </c>
      <c r="AJU685" s="447">
        <v>23</v>
      </c>
      <c r="AJV685" s="447">
        <v>23</v>
      </c>
      <c r="AJW685" s="447">
        <v>23</v>
      </c>
      <c r="AJX685" s="107"/>
      <c r="AJY685" s="107"/>
      <c r="AJZ685" s="107"/>
      <c r="AKA685" s="93">
        <f t="shared" si="1505"/>
        <v>279852.27</v>
      </c>
      <c r="AKB685" s="93">
        <f t="shared" si="1506"/>
        <v>279852.27</v>
      </c>
      <c r="AKC685" s="93">
        <f t="shared" si="1507"/>
        <v>279852.27</v>
      </c>
      <c r="AKD685" s="107"/>
      <c r="AKE685" s="107"/>
      <c r="AKF685" s="107"/>
      <c r="AKG685" s="93">
        <f t="shared" si="1508"/>
        <v>5403.5</v>
      </c>
      <c r="AKH685" s="93">
        <f t="shared" si="1509"/>
        <v>5197.6899999999996</v>
      </c>
      <c r="AKI685" s="93">
        <f t="shared" si="1510"/>
        <v>5290.47</v>
      </c>
      <c r="AKJ685" s="107"/>
      <c r="AKK685" s="107"/>
      <c r="AKL685" s="107"/>
      <c r="AKM685" s="93">
        <f t="shared" si="1218"/>
        <v>124280.5</v>
      </c>
      <c r="AKN685" s="93">
        <f t="shared" si="1218"/>
        <v>119546.87</v>
      </c>
      <c r="AKO685" s="93">
        <f t="shared" si="1218"/>
        <v>121680.81</v>
      </c>
      <c r="AKP685" s="447">
        <v>15</v>
      </c>
      <c r="AKQ685" s="447">
        <v>15</v>
      </c>
      <c r="AKR685" s="447">
        <v>15</v>
      </c>
      <c r="AKS685" s="107"/>
      <c r="AKT685" s="107"/>
      <c r="AKU685" s="107"/>
      <c r="AKV685" s="93">
        <f t="shared" si="1511"/>
        <v>182512.35</v>
      </c>
      <c r="AKW685" s="93">
        <f t="shared" si="1512"/>
        <v>182512.35</v>
      </c>
      <c r="AKX685" s="93">
        <f t="shared" si="1513"/>
        <v>182512.35</v>
      </c>
      <c r="AKY685" s="107"/>
      <c r="AKZ685" s="107"/>
      <c r="ALA685" s="107"/>
      <c r="ALB685" s="93">
        <f t="shared" si="1514"/>
        <v>5625.8</v>
      </c>
      <c r="ALC685" s="93">
        <f t="shared" si="1515"/>
        <v>5493.87</v>
      </c>
      <c r="ALD685" s="93">
        <f t="shared" si="1516"/>
        <v>5579.96</v>
      </c>
      <c r="ALE685" s="107"/>
      <c r="ALF685" s="107"/>
      <c r="ALG685" s="107"/>
      <c r="ALH685" s="93">
        <f t="shared" si="1219"/>
        <v>84387</v>
      </c>
      <c r="ALI685" s="93">
        <f t="shared" si="1219"/>
        <v>82408.05</v>
      </c>
      <c r="ALJ685" s="93">
        <f t="shared" si="1219"/>
        <v>83699.399999999994</v>
      </c>
      <c r="ALK685" s="447">
        <v>26</v>
      </c>
      <c r="ALL685" s="447">
        <v>26</v>
      </c>
      <c r="ALM685" s="447">
        <v>26</v>
      </c>
      <c r="ALN685" s="107"/>
      <c r="ALO685" s="107"/>
      <c r="ALP685" s="107"/>
      <c r="ALQ685" s="93">
        <f t="shared" si="1517"/>
        <v>316354.74</v>
      </c>
      <c r="ALR685" s="93">
        <f t="shared" si="1518"/>
        <v>316354.74</v>
      </c>
      <c r="ALS685" s="93">
        <f t="shared" si="1519"/>
        <v>316354.74</v>
      </c>
      <c r="ALT685" s="107"/>
      <c r="ALU685" s="107"/>
      <c r="ALV685" s="107"/>
      <c r="ALW685" s="93">
        <f t="shared" si="1520"/>
        <v>6967.39</v>
      </c>
      <c r="ALX685" s="93">
        <f t="shared" si="1521"/>
        <v>6865.29</v>
      </c>
      <c r="ALY685" s="93">
        <f t="shared" si="1522"/>
        <v>6956.51</v>
      </c>
      <c r="ALZ685" s="107"/>
      <c r="AMA685" s="107"/>
      <c r="AMB685" s="107"/>
      <c r="AMC685" s="93">
        <f t="shared" si="1220"/>
        <v>181152.14</v>
      </c>
      <c r="AMD685" s="93">
        <f t="shared" si="1220"/>
        <v>178497.54</v>
      </c>
      <c r="AME685" s="93">
        <f t="shared" si="1220"/>
        <v>180869.26</v>
      </c>
      <c r="AMF685" s="447">
        <v>115</v>
      </c>
      <c r="AMG685" s="447">
        <v>115</v>
      </c>
      <c r="AMH685" s="447">
        <v>115</v>
      </c>
      <c r="AMI685" s="107"/>
      <c r="AMJ685" s="107"/>
      <c r="AMK685" s="107"/>
      <c r="AML685" s="93">
        <f t="shared" si="1523"/>
        <v>1399261.35</v>
      </c>
      <c r="AMM685" s="93">
        <f t="shared" si="1524"/>
        <v>1399261.35</v>
      </c>
      <c r="AMN685" s="93">
        <f t="shared" si="1525"/>
        <v>1399261.35</v>
      </c>
      <c r="AMO685" s="107"/>
      <c r="AMP685" s="107"/>
      <c r="AMQ685" s="107"/>
      <c r="AMR685" s="93">
        <f t="shared" si="1526"/>
        <v>5020.32</v>
      </c>
      <c r="AMS685" s="93">
        <f t="shared" si="1527"/>
        <v>5033.01</v>
      </c>
      <c r="AMT685" s="93">
        <f t="shared" si="1528"/>
        <v>5101.17</v>
      </c>
      <c r="AMU685" s="107"/>
      <c r="AMV685" s="107"/>
      <c r="AMW685" s="107"/>
      <c r="AMX685" s="93">
        <f t="shared" si="1221"/>
        <v>577336.80000000005</v>
      </c>
      <c r="AMY685" s="93">
        <f t="shared" si="1221"/>
        <v>578796.15</v>
      </c>
      <c r="AMZ685" s="93">
        <f t="shared" si="1221"/>
        <v>586634.55000000005</v>
      </c>
      <c r="ANA685" s="447">
        <v>15</v>
      </c>
      <c r="ANB685" s="447">
        <v>15</v>
      </c>
      <c r="ANC685" s="447">
        <v>15</v>
      </c>
      <c r="AND685" s="107"/>
      <c r="ANE685" s="107"/>
      <c r="ANF685" s="107"/>
      <c r="ANG685" s="93">
        <f t="shared" si="1529"/>
        <v>182512.35</v>
      </c>
      <c r="ANH685" s="93">
        <f t="shared" si="1530"/>
        <v>182512.35</v>
      </c>
      <c r="ANI685" s="93">
        <f t="shared" si="1531"/>
        <v>182512.35</v>
      </c>
      <c r="ANJ685" s="107"/>
      <c r="ANK685" s="107"/>
      <c r="ANL685" s="107"/>
      <c r="ANM685" s="93">
        <f t="shared" si="1532"/>
        <v>7830.25</v>
      </c>
      <c r="ANN685" s="93">
        <f t="shared" si="1533"/>
        <v>7622.03</v>
      </c>
      <c r="ANO685" s="93">
        <f t="shared" si="1534"/>
        <v>7765.39</v>
      </c>
      <c r="ANP685" s="107"/>
      <c r="ANQ685" s="107"/>
      <c r="ANR685" s="107"/>
      <c r="ANS685" s="93">
        <f t="shared" si="1222"/>
        <v>117453.75</v>
      </c>
      <c r="ANT685" s="93">
        <f t="shared" si="1222"/>
        <v>114330.45</v>
      </c>
      <c r="ANU685" s="93">
        <f t="shared" si="1222"/>
        <v>116480.85</v>
      </c>
      <c r="ANV685" s="447">
        <v>119</v>
      </c>
      <c r="ANW685" s="447">
        <v>119</v>
      </c>
      <c r="ANX685" s="447">
        <v>119</v>
      </c>
      <c r="ANY685" s="107"/>
      <c r="ANZ685" s="107"/>
      <c r="AOA685" s="107"/>
      <c r="AOB685" s="93">
        <f t="shared" si="1535"/>
        <v>1447931.31</v>
      </c>
      <c r="AOC685" s="93">
        <f t="shared" si="1536"/>
        <v>1447931.31</v>
      </c>
      <c r="AOD685" s="93">
        <f t="shared" si="1537"/>
        <v>1447931.31</v>
      </c>
      <c r="AOE685" s="107"/>
      <c r="AOF685" s="107"/>
      <c r="AOG685" s="107"/>
      <c r="AOH685" s="93">
        <f t="shared" si="1538"/>
        <v>5242.72</v>
      </c>
      <c r="AOI685" s="93">
        <f t="shared" si="1539"/>
        <v>5138.01</v>
      </c>
      <c r="AOJ685" s="93">
        <f t="shared" si="1540"/>
        <v>5210.3900000000003</v>
      </c>
      <c r="AOK685" s="107"/>
      <c r="AOL685" s="107"/>
      <c r="AOM685" s="107"/>
      <c r="AON685" s="93">
        <f t="shared" si="1223"/>
        <v>623883.68000000005</v>
      </c>
      <c r="AOO685" s="93">
        <f t="shared" si="1223"/>
        <v>611423.18999999994</v>
      </c>
      <c r="AOP685" s="93">
        <f t="shared" si="1223"/>
        <v>620036.41</v>
      </c>
      <c r="AOQ685" s="447">
        <v>56</v>
      </c>
      <c r="AOR685" s="447">
        <v>56</v>
      </c>
      <c r="AOS685" s="447">
        <v>56</v>
      </c>
      <c r="AOT685" s="107"/>
      <c r="AOU685" s="107"/>
      <c r="AOV685" s="107"/>
      <c r="AOW685" s="93">
        <f t="shared" si="1541"/>
        <v>681379.44</v>
      </c>
      <c r="AOX685" s="93">
        <f t="shared" si="1542"/>
        <v>681379.44</v>
      </c>
      <c r="AOY685" s="93">
        <f t="shared" si="1543"/>
        <v>681379.44</v>
      </c>
      <c r="AOZ685" s="107"/>
      <c r="APA685" s="107"/>
      <c r="APB685" s="107"/>
      <c r="APC685" s="93">
        <f t="shared" si="1544"/>
        <v>6980.65</v>
      </c>
      <c r="APD685" s="93">
        <f t="shared" si="1545"/>
        <v>6748.66</v>
      </c>
      <c r="APE685" s="93">
        <f t="shared" si="1546"/>
        <v>6833.25</v>
      </c>
      <c r="APF685" s="107"/>
      <c r="APG685" s="107"/>
      <c r="APH685" s="107"/>
      <c r="API685" s="93">
        <f t="shared" si="1224"/>
        <v>390916.4</v>
      </c>
      <c r="APJ685" s="93">
        <f t="shared" si="1224"/>
        <v>377924.96</v>
      </c>
      <c r="APK685" s="93">
        <f t="shared" si="1224"/>
        <v>382662</v>
      </c>
      <c r="APL685" s="447">
        <v>35</v>
      </c>
      <c r="APM685" s="447">
        <v>35</v>
      </c>
      <c r="APN685" s="447">
        <v>35</v>
      </c>
      <c r="APO685" s="107"/>
      <c r="APP685" s="107"/>
      <c r="APQ685" s="107"/>
      <c r="APR685" s="93">
        <f t="shared" si="1547"/>
        <v>425862.15</v>
      </c>
      <c r="APS685" s="93">
        <f t="shared" si="1548"/>
        <v>425862.15</v>
      </c>
      <c r="APT685" s="93">
        <f t="shared" si="1549"/>
        <v>425862.15</v>
      </c>
      <c r="APU685" s="107"/>
      <c r="APV685" s="107"/>
      <c r="APW685" s="107"/>
      <c r="APX685" s="93">
        <f t="shared" si="1550"/>
        <v>6617.07</v>
      </c>
      <c r="APY685" s="93">
        <f t="shared" si="1551"/>
        <v>6267.79</v>
      </c>
      <c r="APZ685" s="93">
        <f t="shared" si="1552"/>
        <v>6360.04</v>
      </c>
      <c r="AQA685" s="107"/>
      <c r="AQB685" s="107"/>
      <c r="AQC685" s="107"/>
      <c r="AQD685" s="93">
        <f t="shared" si="1225"/>
        <v>231597.45</v>
      </c>
      <c r="AQE685" s="93">
        <f t="shared" si="1225"/>
        <v>219372.65</v>
      </c>
      <c r="AQF685" s="93">
        <f t="shared" si="1225"/>
        <v>222601.4</v>
      </c>
      <c r="AQG685" s="447">
        <v>89</v>
      </c>
      <c r="AQH685" s="447">
        <v>89</v>
      </c>
      <c r="AQI685" s="447">
        <v>89</v>
      </c>
      <c r="AQJ685" s="107"/>
      <c r="AQK685" s="107"/>
      <c r="AQL685" s="107"/>
      <c r="AQM685" s="93">
        <f t="shared" si="1553"/>
        <v>1082906.6100000001</v>
      </c>
      <c r="AQN685" s="93">
        <f t="shared" si="1554"/>
        <v>1082906.6100000001</v>
      </c>
      <c r="AQO685" s="93">
        <f t="shared" si="1555"/>
        <v>1082906.6100000001</v>
      </c>
      <c r="AQP685" s="107"/>
      <c r="AQQ685" s="107"/>
      <c r="AQR685" s="107"/>
      <c r="AQS685" s="93">
        <f t="shared" si="1556"/>
        <v>4840.84</v>
      </c>
      <c r="AQT685" s="93">
        <f t="shared" si="1557"/>
        <v>4820.74</v>
      </c>
      <c r="AQU685" s="93">
        <f t="shared" si="1558"/>
        <v>4892.28</v>
      </c>
      <c r="AQV685" s="107"/>
      <c r="AQW685" s="107"/>
      <c r="AQX685" s="107"/>
      <c r="AQY685" s="93">
        <f t="shared" si="1226"/>
        <v>430834.76</v>
      </c>
      <c r="AQZ685" s="93">
        <f t="shared" si="1226"/>
        <v>429045.86</v>
      </c>
      <c r="ARA685" s="93">
        <f t="shared" si="1226"/>
        <v>435412.92</v>
      </c>
      <c r="ARB685" s="447">
        <v>40</v>
      </c>
      <c r="ARC685" s="447">
        <v>40</v>
      </c>
      <c r="ARD685" s="447">
        <v>40</v>
      </c>
      <c r="ARE685" s="107"/>
      <c r="ARF685" s="107"/>
      <c r="ARG685" s="107"/>
      <c r="ARH685" s="93">
        <f t="shared" si="1559"/>
        <v>486699.6</v>
      </c>
      <c r="ARI685" s="93">
        <f t="shared" si="1560"/>
        <v>486699.6</v>
      </c>
      <c r="ARJ685" s="93">
        <f t="shared" si="1561"/>
        <v>486699.6</v>
      </c>
      <c r="ARK685" s="107"/>
      <c r="ARL685" s="107"/>
      <c r="ARM685" s="107"/>
      <c r="ARN685" s="93">
        <f t="shared" si="1562"/>
        <v>4639.03</v>
      </c>
      <c r="ARO685" s="93">
        <f t="shared" si="1563"/>
        <v>4555.82</v>
      </c>
      <c r="ARP685" s="93">
        <f t="shared" si="1564"/>
        <v>4620.08</v>
      </c>
      <c r="ARQ685" s="107"/>
      <c r="ARR685" s="107"/>
      <c r="ARS685" s="107"/>
      <c r="ART685" s="93">
        <f t="shared" si="1227"/>
        <v>185561.2</v>
      </c>
      <c r="ARU685" s="93">
        <f t="shared" si="1227"/>
        <v>182232.8</v>
      </c>
      <c r="ARV685" s="93">
        <f t="shared" si="1227"/>
        <v>184803.20000000001</v>
      </c>
      <c r="ARW685" s="447">
        <v>53</v>
      </c>
      <c r="ARX685" s="447">
        <v>53</v>
      </c>
      <c r="ARY685" s="447">
        <v>53</v>
      </c>
      <c r="ARZ685" s="107"/>
      <c r="ASA685" s="107"/>
      <c r="ASB685" s="107"/>
      <c r="ASC685" s="93">
        <f t="shared" si="1565"/>
        <v>644876.97</v>
      </c>
      <c r="ASD685" s="93">
        <f t="shared" si="1566"/>
        <v>644876.97</v>
      </c>
      <c r="ASE685" s="93">
        <f t="shared" si="1567"/>
        <v>644876.97</v>
      </c>
      <c r="ASF685" s="107"/>
      <c r="ASG685" s="107"/>
      <c r="ASH685" s="107"/>
      <c r="ASI685" s="93">
        <f t="shared" si="1568"/>
        <v>5494.66</v>
      </c>
      <c r="ASJ685" s="93">
        <f t="shared" si="1569"/>
        <v>5473.05</v>
      </c>
      <c r="ASK685" s="93">
        <f t="shared" si="1570"/>
        <v>5549.41</v>
      </c>
      <c r="ASL685" s="107"/>
      <c r="ASM685" s="107"/>
      <c r="ASN685" s="107"/>
      <c r="ASO685" s="93">
        <f t="shared" si="1228"/>
        <v>291216.98</v>
      </c>
      <c r="ASP685" s="93">
        <f t="shared" si="1228"/>
        <v>290071.65000000002</v>
      </c>
      <c r="ASQ685" s="93">
        <f t="shared" si="1228"/>
        <v>294118.73</v>
      </c>
      <c r="ASR685" s="447">
        <v>78</v>
      </c>
      <c r="ASS685" s="447">
        <v>78</v>
      </c>
      <c r="AST685" s="447">
        <v>78</v>
      </c>
      <c r="ASU685" s="107"/>
      <c r="ASV685" s="107"/>
      <c r="ASW685" s="107"/>
      <c r="ASX685" s="93">
        <f t="shared" si="1571"/>
        <v>949064.22</v>
      </c>
      <c r="ASY685" s="93">
        <f t="shared" si="1572"/>
        <v>949064.22</v>
      </c>
      <c r="ASZ685" s="93">
        <f t="shared" si="1573"/>
        <v>949064.22</v>
      </c>
      <c r="ATA685" s="107"/>
      <c r="ATB685" s="107"/>
      <c r="ATC685" s="107"/>
      <c r="ATD685" s="93">
        <f t="shared" si="1574"/>
        <v>4874.6499999999996</v>
      </c>
      <c r="ATE685" s="93">
        <f t="shared" si="1575"/>
        <v>4765.2299999999996</v>
      </c>
      <c r="ATF685" s="93">
        <f t="shared" si="1576"/>
        <v>4831.4799999999996</v>
      </c>
      <c r="ATG685" s="107"/>
      <c r="ATH685" s="107"/>
      <c r="ATI685" s="107"/>
      <c r="ATJ685" s="93">
        <f t="shared" si="1229"/>
        <v>380222.7</v>
      </c>
      <c r="ATK685" s="93">
        <f t="shared" si="1229"/>
        <v>371687.94</v>
      </c>
      <c r="ATL685" s="93">
        <f t="shared" si="1229"/>
        <v>376855.44</v>
      </c>
      <c r="ATM685" s="447">
        <v>144</v>
      </c>
      <c r="ATN685" s="447">
        <v>144</v>
      </c>
      <c r="ATO685" s="447">
        <v>144</v>
      </c>
      <c r="ATP685" s="107"/>
      <c r="ATQ685" s="107"/>
      <c r="ATR685" s="107"/>
      <c r="ATS685" s="93">
        <f t="shared" si="1577"/>
        <v>1752118.56</v>
      </c>
      <c r="ATT685" s="93">
        <f t="shared" si="1578"/>
        <v>1752118.56</v>
      </c>
      <c r="ATU685" s="93">
        <f t="shared" si="1579"/>
        <v>1752118.56</v>
      </c>
      <c r="ATV685" s="107"/>
      <c r="ATW685" s="107"/>
      <c r="ATX685" s="107"/>
      <c r="ATY685" s="93">
        <f t="shared" si="1580"/>
        <v>5328.79</v>
      </c>
      <c r="ATZ685" s="93">
        <f t="shared" si="1581"/>
        <v>5339.14</v>
      </c>
      <c r="AUA685" s="93">
        <f t="shared" si="1582"/>
        <v>5421.96</v>
      </c>
      <c r="AUB685" s="107"/>
      <c r="AUC685" s="107"/>
      <c r="AUD685" s="107"/>
      <c r="AUE685" s="93">
        <f t="shared" si="1230"/>
        <v>767345.76</v>
      </c>
      <c r="AUF685" s="93">
        <f t="shared" si="1230"/>
        <v>768836.16</v>
      </c>
      <c r="AUG685" s="93">
        <f t="shared" si="1230"/>
        <v>780762.24</v>
      </c>
      <c r="AUH685" s="447">
        <v>96</v>
      </c>
      <c r="AUI685" s="447">
        <v>96</v>
      </c>
      <c r="AUJ685" s="447">
        <v>96</v>
      </c>
      <c r="AUK685" s="107"/>
      <c r="AUL685" s="107"/>
      <c r="AUM685" s="107"/>
      <c r="AUN685" s="93">
        <f t="shared" si="1583"/>
        <v>1168079.04</v>
      </c>
      <c r="AUO685" s="93">
        <f t="shared" si="1584"/>
        <v>1168079.04</v>
      </c>
      <c r="AUP685" s="93">
        <f t="shared" si="1585"/>
        <v>1168079.04</v>
      </c>
      <c r="AUQ685" s="107"/>
      <c r="AUR685" s="107"/>
      <c r="AUS685" s="107"/>
      <c r="AUT685" s="93">
        <f t="shared" si="1586"/>
        <v>5762.91</v>
      </c>
      <c r="AUU685" s="93">
        <f t="shared" si="1587"/>
        <v>5734.41</v>
      </c>
      <c r="AUV685" s="93">
        <f t="shared" si="1588"/>
        <v>5812.88</v>
      </c>
      <c r="AUW685" s="107"/>
      <c r="AUX685" s="107"/>
      <c r="AUY685" s="107"/>
      <c r="AUZ685" s="93">
        <f t="shared" si="1231"/>
        <v>553239.36</v>
      </c>
      <c r="AVA685" s="93">
        <f t="shared" si="1231"/>
        <v>550503.36</v>
      </c>
      <c r="AVB685" s="93">
        <f t="shared" si="1231"/>
        <v>558036.47999999998</v>
      </c>
      <c r="AVC685" s="127">
        <f t="shared" si="1232"/>
        <v>3061</v>
      </c>
      <c r="AVD685" s="127">
        <f t="shared" si="1232"/>
        <v>3061</v>
      </c>
      <c r="AVE685" s="127">
        <f t="shared" si="1232"/>
        <v>3061</v>
      </c>
      <c r="AVF685" s="93">
        <f t="shared" si="1232"/>
        <v>0</v>
      </c>
      <c r="AVG685" s="93">
        <f t="shared" si="1232"/>
        <v>0</v>
      </c>
      <c r="AVH685" s="93">
        <f t="shared" si="1232"/>
        <v>0</v>
      </c>
      <c r="AVI685" s="93">
        <f t="shared" si="1232"/>
        <v>37244686.890000001</v>
      </c>
      <c r="AVJ685" s="93">
        <f t="shared" si="1232"/>
        <v>37244686.890000001</v>
      </c>
      <c r="AVK685" s="93">
        <f t="shared" si="1232"/>
        <v>37244686.890000001</v>
      </c>
      <c r="AVL685" s="107"/>
      <c r="AVM685" s="107"/>
      <c r="AVN685" s="107"/>
      <c r="AVO685" s="93"/>
      <c r="AVP685" s="93"/>
      <c r="AVQ685" s="93"/>
      <c r="AVR685" s="93">
        <f t="shared" si="1233"/>
        <v>0</v>
      </c>
      <c r="AVS685" s="93">
        <f t="shared" si="1233"/>
        <v>0</v>
      </c>
      <c r="AVT685" s="93">
        <f t="shared" si="1233"/>
        <v>0</v>
      </c>
      <c r="AVU685" s="93">
        <f t="shared" si="1233"/>
        <v>17238322.739999998</v>
      </c>
      <c r="AVV685" s="93">
        <f t="shared" si="1233"/>
        <v>16834732.370000001</v>
      </c>
      <c r="AVW685" s="93">
        <f t="shared" si="1233"/>
        <v>17077890.73</v>
      </c>
    </row>
    <row r="686" spans="1:1271" ht="36">
      <c r="A686" s="94" t="s">
        <v>1336</v>
      </c>
      <c r="B686" s="94" t="s">
        <v>451</v>
      </c>
      <c r="C686" s="5"/>
      <c r="D686" s="414"/>
      <c r="E686" s="287"/>
      <c r="F686" s="101"/>
      <c r="G686" s="101"/>
      <c r="H686" s="101"/>
      <c r="I686" s="93">
        <f t="shared" si="1234"/>
        <v>6911.73</v>
      </c>
      <c r="J686" s="93">
        <f t="shared" si="1234"/>
        <v>6911.73</v>
      </c>
      <c r="K686" s="93">
        <f t="shared" si="1234"/>
        <v>6911.73</v>
      </c>
      <c r="L686" s="447">
        <v>220</v>
      </c>
      <c r="M686" s="447">
        <v>220</v>
      </c>
      <c r="N686" s="447">
        <v>220</v>
      </c>
      <c r="O686" s="107"/>
      <c r="P686" s="107"/>
      <c r="Q686" s="107"/>
      <c r="R686" s="93">
        <f t="shared" si="1235"/>
        <v>1520580.6</v>
      </c>
      <c r="S686" s="93">
        <f t="shared" si="1236"/>
        <v>1520580.6</v>
      </c>
      <c r="T686" s="93">
        <f t="shared" si="1237"/>
        <v>1520580.6</v>
      </c>
      <c r="U686" s="107"/>
      <c r="V686" s="107"/>
      <c r="W686" s="107"/>
      <c r="X686" s="93">
        <f t="shared" si="1238"/>
        <v>3288.08</v>
      </c>
      <c r="Y686" s="93">
        <f t="shared" si="1239"/>
        <v>3091.82</v>
      </c>
      <c r="Z686" s="93">
        <f t="shared" si="1240"/>
        <v>3133.37</v>
      </c>
      <c r="AA686" s="107"/>
      <c r="AB686" s="107"/>
      <c r="AC686" s="107"/>
      <c r="AD686" s="93">
        <f t="shared" si="1173"/>
        <v>723377.6</v>
      </c>
      <c r="AE686" s="93">
        <f t="shared" si="1173"/>
        <v>680200.4</v>
      </c>
      <c r="AF686" s="93">
        <f t="shared" si="1173"/>
        <v>689341.4</v>
      </c>
      <c r="AG686" s="447">
        <v>271</v>
      </c>
      <c r="AH686" s="447">
        <v>271</v>
      </c>
      <c r="AI686" s="447">
        <v>271</v>
      </c>
      <c r="AJ686" s="107"/>
      <c r="AK686" s="107"/>
      <c r="AL686" s="107"/>
      <c r="AM686" s="93">
        <f t="shared" si="1241"/>
        <v>1873078.83</v>
      </c>
      <c r="AN686" s="93">
        <f t="shared" si="1242"/>
        <v>1873078.83</v>
      </c>
      <c r="AO686" s="93">
        <f t="shared" si="1243"/>
        <v>1873078.83</v>
      </c>
      <c r="AP686" s="107"/>
      <c r="AQ686" s="107"/>
      <c r="AR686" s="107"/>
      <c r="AS686" s="93">
        <f t="shared" si="1244"/>
        <v>2943.7</v>
      </c>
      <c r="AT686" s="93">
        <f t="shared" si="1245"/>
        <v>2745.58</v>
      </c>
      <c r="AU686" s="93">
        <f t="shared" si="1246"/>
        <v>2788.28</v>
      </c>
      <c r="AV686" s="107"/>
      <c r="AW686" s="107"/>
      <c r="AX686" s="107"/>
      <c r="AY686" s="93">
        <f t="shared" si="1174"/>
        <v>797742.7</v>
      </c>
      <c r="AZ686" s="93">
        <f t="shared" si="1174"/>
        <v>744052.18</v>
      </c>
      <c r="BA686" s="93">
        <f t="shared" si="1174"/>
        <v>755623.88</v>
      </c>
      <c r="BB686" s="447">
        <v>197</v>
      </c>
      <c r="BC686" s="447">
        <v>197</v>
      </c>
      <c r="BD686" s="447">
        <v>197</v>
      </c>
      <c r="BE686" s="107"/>
      <c r="BF686" s="107"/>
      <c r="BG686" s="107"/>
      <c r="BH686" s="93">
        <f t="shared" si="1247"/>
        <v>1361610.81</v>
      </c>
      <c r="BI686" s="93">
        <f t="shared" si="1248"/>
        <v>1361610.81</v>
      </c>
      <c r="BJ686" s="93">
        <f t="shared" si="1249"/>
        <v>1361610.81</v>
      </c>
      <c r="BK686" s="107"/>
      <c r="BL686" s="107"/>
      <c r="BM686" s="107"/>
      <c r="BN686" s="93">
        <f t="shared" si="1250"/>
        <v>2870.9</v>
      </c>
      <c r="BO686" s="93">
        <f t="shared" si="1251"/>
        <v>2744.45</v>
      </c>
      <c r="BP686" s="93">
        <f t="shared" si="1252"/>
        <v>2791.38</v>
      </c>
      <c r="BQ686" s="107"/>
      <c r="BR686" s="107"/>
      <c r="BS686" s="107"/>
      <c r="BT686" s="93">
        <f t="shared" si="1175"/>
        <v>565567.30000000005</v>
      </c>
      <c r="BU686" s="93">
        <f t="shared" si="1175"/>
        <v>540656.65</v>
      </c>
      <c r="BV686" s="93">
        <f t="shared" si="1175"/>
        <v>549901.86</v>
      </c>
      <c r="BW686" s="447">
        <v>85</v>
      </c>
      <c r="BX686" s="447">
        <v>85</v>
      </c>
      <c r="BY686" s="447">
        <v>85</v>
      </c>
      <c r="BZ686" s="107"/>
      <c r="CA686" s="107"/>
      <c r="CB686" s="107"/>
      <c r="CC686" s="93">
        <f t="shared" si="1253"/>
        <v>587497.05000000005</v>
      </c>
      <c r="CD686" s="93">
        <f t="shared" si="1254"/>
        <v>587497.05000000005</v>
      </c>
      <c r="CE686" s="93">
        <f t="shared" si="1255"/>
        <v>587497.05000000005</v>
      </c>
      <c r="CF686" s="107"/>
      <c r="CG686" s="107"/>
      <c r="CH686" s="107"/>
      <c r="CI686" s="93">
        <f t="shared" si="1256"/>
        <v>3533.24</v>
      </c>
      <c r="CJ686" s="93">
        <f t="shared" si="1257"/>
        <v>3443.56</v>
      </c>
      <c r="CK686" s="93">
        <f t="shared" si="1258"/>
        <v>3474.55</v>
      </c>
      <c r="CL686" s="107"/>
      <c r="CM686" s="107"/>
      <c r="CN686" s="107"/>
      <c r="CO686" s="93">
        <f t="shared" si="1176"/>
        <v>300325.40000000002</v>
      </c>
      <c r="CP686" s="93">
        <f t="shared" si="1176"/>
        <v>292702.59999999998</v>
      </c>
      <c r="CQ686" s="93">
        <f t="shared" si="1176"/>
        <v>295336.75</v>
      </c>
      <c r="CR686" s="447">
        <v>102</v>
      </c>
      <c r="CS686" s="447">
        <v>102</v>
      </c>
      <c r="CT686" s="447">
        <v>102</v>
      </c>
      <c r="CU686" s="107"/>
      <c r="CV686" s="107"/>
      <c r="CW686" s="107"/>
      <c r="CX686" s="93">
        <f t="shared" si="1259"/>
        <v>704996.46</v>
      </c>
      <c r="CY686" s="93">
        <f t="shared" si="1260"/>
        <v>704996.46</v>
      </c>
      <c r="CZ686" s="93">
        <f t="shared" si="1261"/>
        <v>704996.46</v>
      </c>
      <c r="DA686" s="107"/>
      <c r="DB686" s="107"/>
      <c r="DC686" s="107"/>
      <c r="DD686" s="93">
        <f t="shared" si="1262"/>
        <v>3746.14</v>
      </c>
      <c r="DE686" s="93">
        <f t="shared" si="1263"/>
        <v>3668.44</v>
      </c>
      <c r="DF686" s="93">
        <f t="shared" si="1264"/>
        <v>3725.72</v>
      </c>
      <c r="DG686" s="107"/>
      <c r="DH686" s="107"/>
      <c r="DI686" s="107"/>
      <c r="DJ686" s="93">
        <f t="shared" si="1177"/>
        <v>382106.28</v>
      </c>
      <c r="DK686" s="93">
        <f t="shared" si="1177"/>
        <v>374180.88</v>
      </c>
      <c r="DL686" s="93">
        <f t="shared" si="1177"/>
        <v>380023.44</v>
      </c>
      <c r="DM686" s="447">
        <v>133</v>
      </c>
      <c r="DN686" s="447">
        <v>133</v>
      </c>
      <c r="DO686" s="447">
        <v>133</v>
      </c>
      <c r="DP686" s="107"/>
      <c r="DQ686" s="107"/>
      <c r="DR686" s="107"/>
      <c r="DS686" s="93">
        <f t="shared" si="1265"/>
        <v>919260.09</v>
      </c>
      <c r="DT686" s="93">
        <f t="shared" si="1266"/>
        <v>919260.09</v>
      </c>
      <c r="DU686" s="93">
        <f t="shared" si="1267"/>
        <v>919260.09</v>
      </c>
      <c r="DV686" s="107"/>
      <c r="DW686" s="107"/>
      <c r="DX686" s="107"/>
      <c r="DY686" s="93">
        <f t="shared" si="1268"/>
        <v>3920.4</v>
      </c>
      <c r="DZ686" s="93">
        <f t="shared" si="1269"/>
        <v>3664.02</v>
      </c>
      <c r="EA686" s="93">
        <f t="shared" si="1270"/>
        <v>3732.49</v>
      </c>
      <c r="EB686" s="107"/>
      <c r="EC686" s="107"/>
      <c r="ED686" s="107"/>
      <c r="EE686" s="93">
        <f t="shared" si="1178"/>
        <v>521413.2</v>
      </c>
      <c r="EF686" s="93">
        <f t="shared" si="1178"/>
        <v>487314.66</v>
      </c>
      <c r="EG686" s="93">
        <f t="shared" si="1178"/>
        <v>496421.17</v>
      </c>
      <c r="EH686" s="312"/>
      <c r="EI686" s="312"/>
      <c r="EJ686" s="312"/>
      <c r="EK686" s="107"/>
      <c r="EL686" s="107"/>
      <c r="EM686" s="107"/>
      <c r="EN686" s="93">
        <f t="shared" si="1271"/>
        <v>0</v>
      </c>
      <c r="EO686" s="93">
        <f t="shared" si="1272"/>
        <v>0</v>
      </c>
      <c r="EP686" s="93">
        <f t="shared" si="1273"/>
        <v>0</v>
      </c>
      <c r="EQ686" s="107"/>
      <c r="ER686" s="107"/>
      <c r="ES686" s="107"/>
      <c r="ET686" s="93">
        <f t="shared" si="1274"/>
        <v>0</v>
      </c>
      <c r="EU686" s="93">
        <f t="shared" si="1275"/>
        <v>0</v>
      </c>
      <c r="EV686" s="93">
        <f t="shared" si="1276"/>
        <v>0</v>
      </c>
      <c r="EW686" s="107"/>
      <c r="EX686" s="107"/>
      <c r="EY686" s="107"/>
      <c r="EZ686" s="93">
        <f t="shared" si="1179"/>
        <v>0</v>
      </c>
      <c r="FA686" s="93">
        <f t="shared" si="1179"/>
        <v>0</v>
      </c>
      <c r="FB686" s="93">
        <f t="shared" si="1179"/>
        <v>0</v>
      </c>
      <c r="FC686" s="425">
        <v>70</v>
      </c>
      <c r="FD686" s="425">
        <v>70</v>
      </c>
      <c r="FE686" s="425">
        <v>70</v>
      </c>
      <c r="FF686" s="107"/>
      <c r="FG686" s="107"/>
      <c r="FH686" s="107"/>
      <c r="FI686" s="93">
        <f t="shared" si="1277"/>
        <v>483821.1</v>
      </c>
      <c r="FJ686" s="93">
        <f t="shared" si="1278"/>
        <v>483821.1</v>
      </c>
      <c r="FK686" s="93">
        <f t="shared" si="1279"/>
        <v>483821.1</v>
      </c>
      <c r="FL686" s="107"/>
      <c r="FM686" s="107"/>
      <c r="FN686" s="107"/>
      <c r="FO686" s="93">
        <f t="shared" si="1280"/>
        <v>3192.84</v>
      </c>
      <c r="FP686" s="93">
        <f t="shared" si="1281"/>
        <v>3057.13</v>
      </c>
      <c r="FQ686" s="93">
        <f t="shared" si="1282"/>
        <v>3105.23</v>
      </c>
      <c r="FR686" s="107"/>
      <c r="FS686" s="107"/>
      <c r="FT686" s="107"/>
      <c r="FU686" s="93">
        <f t="shared" si="1180"/>
        <v>223498.8</v>
      </c>
      <c r="FV686" s="93">
        <f t="shared" si="1180"/>
        <v>213999.1</v>
      </c>
      <c r="FW686" s="93">
        <f t="shared" si="1180"/>
        <v>217366.1</v>
      </c>
      <c r="FX686" s="95">
        <f t="shared" ref="FX686:FX691" si="1589">112-112</f>
        <v>0</v>
      </c>
      <c r="FY686" s="95">
        <f t="shared" ref="FY686:FZ691" si="1590">112-112</f>
        <v>0</v>
      </c>
      <c r="FZ686" s="95">
        <f t="shared" si="1590"/>
        <v>0</v>
      </c>
      <c r="GA686" s="107"/>
      <c r="GB686" s="107"/>
      <c r="GC686" s="107"/>
      <c r="GD686" s="93">
        <f t="shared" si="1283"/>
        <v>0</v>
      </c>
      <c r="GE686" s="93">
        <f t="shared" si="1284"/>
        <v>0</v>
      </c>
      <c r="GF686" s="93">
        <f t="shared" si="1285"/>
        <v>0</v>
      </c>
      <c r="GG686" s="107"/>
      <c r="GH686" s="107"/>
      <c r="GI686" s="107"/>
      <c r="GJ686" s="93">
        <f t="shared" si="1286"/>
        <v>0</v>
      </c>
      <c r="GK686" s="93">
        <f t="shared" si="1287"/>
        <v>0</v>
      </c>
      <c r="GL686" s="93">
        <f t="shared" si="1288"/>
        <v>0</v>
      </c>
      <c r="GM686" s="107"/>
      <c r="GN686" s="107"/>
      <c r="GO686" s="107"/>
      <c r="GP686" s="93">
        <f t="shared" si="1181"/>
        <v>0</v>
      </c>
      <c r="GQ686" s="93">
        <f t="shared" si="1181"/>
        <v>0</v>
      </c>
      <c r="GR686" s="93">
        <f t="shared" si="1181"/>
        <v>0</v>
      </c>
      <c r="GS686" s="425">
        <v>102</v>
      </c>
      <c r="GT686" s="425">
        <v>102</v>
      </c>
      <c r="GU686" s="425">
        <v>102</v>
      </c>
      <c r="GV686" s="107"/>
      <c r="GW686" s="107"/>
      <c r="GX686" s="107"/>
      <c r="GY686" s="93">
        <f t="shared" si="1289"/>
        <v>704996.46</v>
      </c>
      <c r="GZ686" s="93">
        <f t="shared" si="1290"/>
        <v>704996.46</v>
      </c>
      <c r="HA686" s="93">
        <f t="shared" si="1291"/>
        <v>704996.46</v>
      </c>
      <c r="HB686" s="107"/>
      <c r="HC686" s="107"/>
      <c r="HD686" s="107"/>
      <c r="HE686" s="93">
        <f t="shared" si="1292"/>
        <v>3307.19</v>
      </c>
      <c r="HF686" s="93">
        <f t="shared" si="1293"/>
        <v>3155.49</v>
      </c>
      <c r="HG686" s="93">
        <f t="shared" si="1294"/>
        <v>3210.2</v>
      </c>
      <c r="HH686" s="107"/>
      <c r="HI686" s="107"/>
      <c r="HJ686" s="107"/>
      <c r="HK686" s="93">
        <f t="shared" si="1182"/>
        <v>337333.38</v>
      </c>
      <c r="HL686" s="93">
        <f t="shared" si="1182"/>
        <v>321859.98</v>
      </c>
      <c r="HM686" s="93">
        <f t="shared" si="1182"/>
        <v>327440.40000000002</v>
      </c>
      <c r="HN686" s="425">
        <v>178</v>
      </c>
      <c r="HO686" s="425">
        <v>178</v>
      </c>
      <c r="HP686" s="425">
        <v>178</v>
      </c>
      <c r="HQ686" s="107"/>
      <c r="HR686" s="107"/>
      <c r="HS686" s="107"/>
      <c r="HT686" s="93">
        <f t="shared" si="1295"/>
        <v>1230287.94</v>
      </c>
      <c r="HU686" s="93">
        <f t="shared" si="1296"/>
        <v>1230287.94</v>
      </c>
      <c r="HV686" s="93">
        <f t="shared" si="1297"/>
        <v>1230287.94</v>
      </c>
      <c r="HW686" s="107"/>
      <c r="HX686" s="107"/>
      <c r="HY686" s="107"/>
      <c r="HZ686" s="93">
        <f t="shared" si="1298"/>
        <v>3841.26</v>
      </c>
      <c r="IA686" s="93">
        <f t="shared" si="1299"/>
        <v>3685.7</v>
      </c>
      <c r="IB686" s="93">
        <f t="shared" si="1300"/>
        <v>3734.17</v>
      </c>
      <c r="IC686" s="107"/>
      <c r="ID686" s="107"/>
      <c r="IE686" s="107"/>
      <c r="IF686" s="93">
        <f t="shared" si="1183"/>
        <v>683744.28</v>
      </c>
      <c r="IG686" s="93">
        <f t="shared" si="1183"/>
        <v>656054.6</v>
      </c>
      <c r="IH686" s="93">
        <f t="shared" si="1183"/>
        <v>664682.26</v>
      </c>
      <c r="II686" s="447">
        <v>121</v>
      </c>
      <c r="IJ686" s="447">
        <v>121</v>
      </c>
      <c r="IK686" s="447">
        <v>121</v>
      </c>
      <c r="IL686" s="107"/>
      <c r="IM686" s="107"/>
      <c r="IN686" s="107"/>
      <c r="IO686" s="93">
        <f t="shared" si="1301"/>
        <v>836319.33</v>
      </c>
      <c r="IP686" s="93">
        <f t="shared" si="1302"/>
        <v>836319.33</v>
      </c>
      <c r="IQ686" s="93">
        <f t="shared" si="1303"/>
        <v>836319.33</v>
      </c>
      <c r="IR686" s="107"/>
      <c r="IS686" s="107"/>
      <c r="IT686" s="107"/>
      <c r="IU686" s="93">
        <f t="shared" si="1304"/>
        <v>3493.15</v>
      </c>
      <c r="IV686" s="93">
        <f t="shared" si="1305"/>
        <v>3438.36</v>
      </c>
      <c r="IW686" s="93">
        <f t="shared" si="1306"/>
        <v>3490.36</v>
      </c>
      <c r="IX686" s="107"/>
      <c r="IY686" s="107"/>
      <c r="IZ686" s="107"/>
      <c r="JA686" s="93">
        <f t="shared" si="1184"/>
        <v>422671.15</v>
      </c>
      <c r="JB686" s="93">
        <f t="shared" si="1184"/>
        <v>416041.56</v>
      </c>
      <c r="JC686" s="93">
        <f t="shared" si="1184"/>
        <v>422333.56</v>
      </c>
      <c r="JD686" s="447"/>
      <c r="JE686" s="447"/>
      <c r="JF686" s="447"/>
      <c r="JG686" s="107"/>
      <c r="JH686" s="107"/>
      <c r="JI686" s="107"/>
      <c r="JJ686" s="93">
        <f t="shared" si="1307"/>
        <v>0</v>
      </c>
      <c r="JK686" s="93">
        <f t="shared" si="1308"/>
        <v>0</v>
      </c>
      <c r="JL686" s="93">
        <f t="shared" si="1309"/>
        <v>0</v>
      </c>
      <c r="JM686" s="107"/>
      <c r="JN686" s="107"/>
      <c r="JO686" s="107"/>
      <c r="JP686" s="93">
        <f t="shared" si="1310"/>
        <v>4691.05</v>
      </c>
      <c r="JQ686" s="93">
        <f t="shared" si="1311"/>
        <v>4610.4399999999996</v>
      </c>
      <c r="JR686" s="93">
        <f t="shared" si="1312"/>
        <v>4675.3</v>
      </c>
      <c r="JS686" s="107"/>
      <c r="JT686" s="107"/>
      <c r="JU686" s="107"/>
      <c r="JV686" s="93">
        <f t="shared" si="1185"/>
        <v>0</v>
      </c>
      <c r="JW686" s="93">
        <f t="shared" si="1185"/>
        <v>0</v>
      </c>
      <c r="JX686" s="93">
        <f t="shared" si="1185"/>
        <v>0</v>
      </c>
      <c r="JY686" s="447">
        <v>148</v>
      </c>
      <c r="JZ686" s="447">
        <v>148</v>
      </c>
      <c r="KA686" s="447">
        <v>148</v>
      </c>
      <c r="KB686" s="107"/>
      <c r="KC686" s="107"/>
      <c r="KD686" s="107"/>
      <c r="KE686" s="93">
        <f t="shared" si="1313"/>
        <v>1022936.04</v>
      </c>
      <c r="KF686" s="93">
        <f t="shared" si="1314"/>
        <v>1022936.04</v>
      </c>
      <c r="KG686" s="93">
        <f t="shared" si="1315"/>
        <v>1022936.04</v>
      </c>
      <c r="KH686" s="107"/>
      <c r="KI686" s="107"/>
      <c r="KJ686" s="107"/>
      <c r="KK686" s="93">
        <f t="shared" si="1316"/>
        <v>3757.85</v>
      </c>
      <c r="KL686" s="93">
        <f t="shared" si="1317"/>
        <v>3668.68</v>
      </c>
      <c r="KM686" s="93">
        <f t="shared" si="1318"/>
        <v>3722.14</v>
      </c>
      <c r="KN686" s="107"/>
      <c r="KO686" s="107"/>
      <c r="KP686" s="107"/>
      <c r="KQ686" s="93">
        <f t="shared" si="1186"/>
        <v>556161.80000000005</v>
      </c>
      <c r="KR686" s="93">
        <f t="shared" si="1186"/>
        <v>542964.64</v>
      </c>
      <c r="KS686" s="93">
        <f t="shared" si="1186"/>
        <v>550876.72</v>
      </c>
      <c r="KT686" s="447">
        <v>143</v>
      </c>
      <c r="KU686" s="447">
        <v>143</v>
      </c>
      <c r="KV686" s="447">
        <v>143</v>
      </c>
      <c r="KW686" s="107"/>
      <c r="KX686" s="107"/>
      <c r="KY686" s="107"/>
      <c r="KZ686" s="93">
        <f t="shared" si="1319"/>
        <v>988377.39</v>
      </c>
      <c r="LA686" s="93">
        <f t="shared" si="1320"/>
        <v>988377.39</v>
      </c>
      <c r="LB686" s="93">
        <f t="shared" si="1321"/>
        <v>988377.39</v>
      </c>
      <c r="LC686" s="107"/>
      <c r="LD686" s="107"/>
      <c r="LE686" s="107"/>
      <c r="LF686" s="93">
        <f t="shared" si="1322"/>
        <v>3674.06</v>
      </c>
      <c r="LG686" s="93">
        <f t="shared" si="1323"/>
        <v>3573.67</v>
      </c>
      <c r="LH686" s="93">
        <f t="shared" si="1324"/>
        <v>3634.44</v>
      </c>
      <c r="LI686" s="107"/>
      <c r="LJ686" s="107"/>
      <c r="LK686" s="107"/>
      <c r="LL686" s="93">
        <f t="shared" si="1187"/>
        <v>525390.57999999996</v>
      </c>
      <c r="LM686" s="93">
        <f t="shared" si="1187"/>
        <v>511034.81</v>
      </c>
      <c r="LN686" s="93">
        <f t="shared" si="1187"/>
        <v>519724.92</v>
      </c>
      <c r="LO686" s="447">
        <v>69</v>
      </c>
      <c r="LP686" s="447">
        <v>69</v>
      </c>
      <c r="LQ686" s="447">
        <v>69</v>
      </c>
      <c r="LR686" s="107"/>
      <c r="LS686" s="107"/>
      <c r="LT686" s="107"/>
      <c r="LU686" s="93">
        <f t="shared" si="1325"/>
        <v>476909.37</v>
      </c>
      <c r="LV686" s="93">
        <f t="shared" si="1326"/>
        <v>476909.37</v>
      </c>
      <c r="LW686" s="93">
        <f t="shared" si="1327"/>
        <v>476909.37</v>
      </c>
      <c r="LX686" s="107"/>
      <c r="LY686" s="107"/>
      <c r="LZ686" s="107"/>
      <c r="MA686" s="93">
        <f t="shared" si="1328"/>
        <v>4018.64</v>
      </c>
      <c r="MB686" s="93">
        <f t="shared" si="1329"/>
        <v>3819.24</v>
      </c>
      <c r="MC686" s="93">
        <f t="shared" si="1330"/>
        <v>3886.84</v>
      </c>
      <c r="MD686" s="107"/>
      <c r="ME686" s="107"/>
      <c r="MF686" s="107"/>
      <c r="MG686" s="93">
        <f t="shared" si="1188"/>
        <v>277286.15999999997</v>
      </c>
      <c r="MH686" s="93">
        <f t="shared" si="1188"/>
        <v>263527.56</v>
      </c>
      <c r="MI686" s="93">
        <f t="shared" si="1188"/>
        <v>268191.96000000002</v>
      </c>
      <c r="MJ686" s="425">
        <v>102</v>
      </c>
      <c r="MK686" s="425">
        <v>102</v>
      </c>
      <c r="ML686" s="425">
        <v>102</v>
      </c>
      <c r="MM686" s="107"/>
      <c r="MN686" s="107"/>
      <c r="MO686" s="107"/>
      <c r="MP686" s="93">
        <f t="shared" si="1331"/>
        <v>704996.46</v>
      </c>
      <c r="MQ686" s="93">
        <f t="shared" si="1332"/>
        <v>704996.46</v>
      </c>
      <c r="MR686" s="93">
        <f t="shared" si="1333"/>
        <v>704996.46</v>
      </c>
      <c r="MS686" s="107"/>
      <c r="MT686" s="107"/>
      <c r="MU686" s="107"/>
      <c r="MV686" s="93">
        <f t="shared" si="1334"/>
        <v>4155.4799999999996</v>
      </c>
      <c r="MW686" s="93">
        <f t="shared" si="1335"/>
        <v>4156.87</v>
      </c>
      <c r="MX686" s="93">
        <f t="shared" si="1336"/>
        <v>4218.43</v>
      </c>
      <c r="MY686" s="107"/>
      <c r="MZ686" s="107"/>
      <c r="NA686" s="107"/>
      <c r="NB686" s="93">
        <f t="shared" si="1189"/>
        <v>423858.96</v>
      </c>
      <c r="NC686" s="93">
        <f t="shared" si="1189"/>
        <v>424000.74</v>
      </c>
      <c r="ND686" s="93">
        <f t="shared" si="1189"/>
        <v>430279.86</v>
      </c>
      <c r="NE686" s="425">
        <v>205</v>
      </c>
      <c r="NF686" s="425">
        <v>205</v>
      </c>
      <c r="NG686" s="425">
        <v>205</v>
      </c>
      <c r="NH686" s="107"/>
      <c r="NI686" s="107"/>
      <c r="NJ686" s="107"/>
      <c r="NK686" s="93">
        <f t="shared" si="1337"/>
        <v>1416904.65</v>
      </c>
      <c r="NL686" s="93">
        <f t="shared" si="1338"/>
        <v>1416904.65</v>
      </c>
      <c r="NM686" s="93">
        <f t="shared" si="1339"/>
        <v>1416904.65</v>
      </c>
      <c r="NN686" s="107"/>
      <c r="NO686" s="107"/>
      <c r="NP686" s="107"/>
      <c r="NQ686" s="93">
        <f t="shared" si="1340"/>
        <v>2720.6</v>
      </c>
      <c r="NR686" s="93">
        <f t="shared" si="1341"/>
        <v>2690.21</v>
      </c>
      <c r="NS686" s="93">
        <f t="shared" si="1342"/>
        <v>2735.33</v>
      </c>
      <c r="NT686" s="107"/>
      <c r="NU686" s="107"/>
      <c r="NV686" s="107"/>
      <c r="NW686" s="93">
        <f t="shared" si="1190"/>
        <v>557723</v>
      </c>
      <c r="NX686" s="93">
        <f t="shared" si="1190"/>
        <v>551493.05000000005</v>
      </c>
      <c r="NY686" s="93">
        <f t="shared" si="1190"/>
        <v>560742.65</v>
      </c>
      <c r="NZ686" s="447">
        <v>102</v>
      </c>
      <c r="OA686" s="447">
        <v>102</v>
      </c>
      <c r="OB686" s="447">
        <v>102</v>
      </c>
      <c r="OC686" s="107"/>
      <c r="OD686" s="107"/>
      <c r="OE686" s="107"/>
      <c r="OF686" s="93">
        <f t="shared" si="1343"/>
        <v>704996.46</v>
      </c>
      <c r="OG686" s="93">
        <f t="shared" si="1344"/>
        <v>704996.46</v>
      </c>
      <c r="OH686" s="93">
        <f t="shared" si="1345"/>
        <v>704996.46</v>
      </c>
      <c r="OI686" s="107"/>
      <c r="OJ686" s="107"/>
      <c r="OK686" s="107"/>
      <c r="OL686" s="93">
        <f t="shared" si="1346"/>
        <v>3721.88</v>
      </c>
      <c r="OM686" s="93">
        <f t="shared" si="1347"/>
        <v>3639.55</v>
      </c>
      <c r="ON686" s="93">
        <f t="shared" si="1348"/>
        <v>3701.31</v>
      </c>
      <c r="OO686" s="107"/>
      <c r="OP686" s="107"/>
      <c r="OQ686" s="107"/>
      <c r="OR686" s="93">
        <f t="shared" si="1191"/>
        <v>379631.76</v>
      </c>
      <c r="OS686" s="93">
        <f t="shared" si="1191"/>
        <v>371234.1</v>
      </c>
      <c r="OT686" s="93">
        <f t="shared" si="1191"/>
        <v>377533.62</v>
      </c>
      <c r="OU686" s="447"/>
      <c r="OV686" s="447"/>
      <c r="OW686" s="447"/>
      <c r="OX686" s="107"/>
      <c r="OY686" s="107"/>
      <c r="OZ686" s="107"/>
      <c r="PA686" s="93">
        <f t="shared" si="1349"/>
        <v>0</v>
      </c>
      <c r="PB686" s="93">
        <f t="shared" si="1350"/>
        <v>0</v>
      </c>
      <c r="PC686" s="93">
        <f t="shared" si="1351"/>
        <v>0</v>
      </c>
      <c r="PD686" s="107"/>
      <c r="PE686" s="107"/>
      <c r="PF686" s="107"/>
      <c r="PG686" s="93">
        <f t="shared" si="1352"/>
        <v>3453.79</v>
      </c>
      <c r="PH686" s="93">
        <f t="shared" si="1353"/>
        <v>3343.97</v>
      </c>
      <c r="PI686" s="93">
        <f t="shared" si="1354"/>
        <v>3383.53</v>
      </c>
      <c r="PJ686" s="107"/>
      <c r="PK686" s="107"/>
      <c r="PL686" s="107"/>
      <c r="PM686" s="93">
        <f t="shared" si="1192"/>
        <v>0</v>
      </c>
      <c r="PN686" s="93">
        <f t="shared" si="1192"/>
        <v>0</v>
      </c>
      <c r="PO686" s="93">
        <f t="shared" si="1192"/>
        <v>0</v>
      </c>
      <c r="PP686" s="447">
        <v>124</v>
      </c>
      <c r="PQ686" s="447">
        <v>124</v>
      </c>
      <c r="PR686" s="447">
        <v>124</v>
      </c>
      <c r="PS686" s="107"/>
      <c r="PT686" s="107"/>
      <c r="PU686" s="107"/>
      <c r="PV686" s="93">
        <f t="shared" si="1355"/>
        <v>857054.52</v>
      </c>
      <c r="PW686" s="93">
        <f t="shared" si="1356"/>
        <v>857054.52</v>
      </c>
      <c r="PX686" s="93">
        <f t="shared" si="1357"/>
        <v>857054.52</v>
      </c>
      <c r="PY686" s="107"/>
      <c r="PZ686" s="107"/>
      <c r="QA686" s="107"/>
      <c r="QB686" s="93">
        <f t="shared" si="1358"/>
        <v>4376.1000000000004</v>
      </c>
      <c r="QC686" s="93">
        <f t="shared" si="1359"/>
        <v>4373.8599999999997</v>
      </c>
      <c r="QD686" s="93">
        <f t="shared" si="1360"/>
        <v>4445.5</v>
      </c>
      <c r="QE686" s="107"/>
      <c r="QF686" s="107"/>
      <c r="QG686" s="107"/>
      <c r="QH686" s="93">
        <f t="shared" si="1193"/>
        <v>542636.4</v>
      </c>
      <c r="QI686" s="93">
        <f t="shared" si="1193"/>
        <v>542358.64</v>
      </c>
      <c r="QJ686" s="93">
        <f t="shared" si="1193"/>
        <v>551242</v>
      </c>
      <c r="QK686" s="425">
        <v>183</v>
      </c>
      <c r="QL686" s="425">
        <v>183</v>
      </c>
      <c r="QM686" s="425">
        <v>183</v>
      </c>
      <c r="QN686" s="107"/>
      <c r="QO686" s="107"/>
      <c r="QP686" s="107"/>
      <c r="QQ686" s="93">
        <f t="shared" si="1361"/>
        <v>1264846.5900000001</v>
      </c>
      <c r="QR686" s="93">
        <f t="shared" si="1362"/>
        <v>1264846.5900000001</v>
      </c>
      <c r="QS686" s="93">
        <f t="shared" si="1363"/>
        <v>1264846.5900000001</v>
      </c>
      <c r="QT686" s="107"/>
      <c r="QU686" s="107"/>
      <c r="QV686" s="107"/>
      <c r="QW686" s="93">
        <f t="shared" si="1364"/>
        <v>3601.68</v>
      </c>
      <c r="QX686" s="93">
        <f t="shared" si="1365"/>
        <v>3489.77</v>
      </c>
      <c r="QY686" s="93">
        <f t="shared" si="1366"/>
        <v>3539.87</v>
      </c>
      <c r="QZ686" s="107"/>
      <c r="RA686" s="107"/>
      <c r="RB686" s="107"/>
      <c r="RC686" s="93">
        <f t="shared" si="1194"/>
        <v>659107.43999999994</v>
      </c>
      <c r="RD686" s="93">
        <f t="shared" si="1194"/>
        <v>638627.91</v>
      </c>
      <c r="RE686" s="93">
        <f t="shared" si="1194"/>
        <v>647796.21</v>
      </c>
      <c r="RF686" s="425">
        <v>278</v>
      </c>
      <c r="RG686" s="425">
        <v>278</v>
      </c>
      <c r="RH686" s="425">
        <v>278</v>
      </c>
      <c r="RI686" s="107"/>
      <c r="RJ686" s="107"/>
      <c r="RK686" s="107"/>
      <c r="RL686" s="93">
        <f t="shared" si="1367"/>
        <v>1921460.94</v>
      </c>
      <c r="RM686" s="93">
        <f t="shared" si="1368"/>
        <v>1921460.94</v>
      </c>
      <c r="RN686" s="93">
        <f t="shared" si="1369"/>
        <v>1921460.94</v>
      </c>
      <c r="RO686" s="107"/>
      <c r="RP686" s="107"/>
      <c r="RQ686" s="107"/>
      <c r="RR686" s="93">
        <f t="shared" si="1370"/>
        <v>2410.39</v>
      </c>
      <c r="RS686" s="93">
        <f t="shared" si="1371"/>
        <v>2338.38</v>
      </c>
      <c r="RT686" s="93">
        <f t="shared" si="1372"/>
        <v>2373.39</v>
      </c>
      <c r="RU686" s="107"/>
      <c r="RV686" s="107"/>
      <c r="RW686" s="107"/>
      <c r="RX686" s="93">
        <f t="shared" si="1195"/>
        <v>670088.42000000004</v>
      </c>
      <c r="RY686" s="93">
        <f t="shared" si="1195"/>
        <v>650069.64</v>
      </c>
      <c r="RZ686" s="93">
        <f t="shared" si="1195"/>
        <v>659802.42000000004</v>
      </c>
      <c r="SA686" s="425">
        <v>83</v>
      </c>
      <c r="SB686" s="425">
        <v>83</v>
      </c>
      <c r="SC686" s="425">
        <v>83</v>
      </c>
      <c r="SD686" s="107"/>
      <c r="SE686" s="107"/>
      <c r="SF686" s="107"/>
      <c r="SG686" s="93">
        <f t="shared" si="1373"/>
        <v>573673.59</v>
      </c>
      <c r="SH686" s="93">
        <f t="shared" si="1374"/>
        <v>573673.59</v>
      </c>
      <c r="SI686" s="93">
        <f t="shared" si="1375"/>
        <v>573673.59</v>
      </c>
      <c r="SJ686" s="107"/>
      <c r="SK686" s="107"/>
      <c r="SL686" s="107"/>
      <c r="SM686" s="93">
        <f t="shared" si="1376"/>
        <v>4067.56</v>
      </c>
      <c r="SN686" s="93">
        <f t="shared" si="1377"/>
        <v>4001.2</v>
      </c>
      <c r="SO686" s="93">
        <f t="shared" si="1378"/>
        <v>4054.07</v>
      </c>
      <c r="SP686" s="107"/>
      <c r="SQ686" s="107"/>
      <c r="SR686" s="107"/>
      <c r="SS686" s="93">
        <f t="shared" si="1196"/>
        <v>337607.48</v>
      </c>
      <c r="ST686" s="93">
        <f t="shared" si="1196"/>
        <v>332099.59999999998</v>
      </c>
      <c r="SU686" s="93">
        <f t="shared" si="1196"/>
        <v>336487.81</v>
      </c>
      <c r="SV686" s="425">
        <v>75</v>
      </c>
      <c r="SW686" s="425">
        <v>75</v>
      </c>
      <c r="SX686" s="425">
        <v>75</v>
      </c>
      <c r="SY686" s="107"/>
      <c r="SZ686" s="107"/>
      <c r="TA686" s="107"/>
      <c r="TB686" s="93">
        <f t="shared" si="1379"/>
        <v>518379.75</v>
      </c>
      <c r="TC686" s="93">
        <f t="shared" si="1380"/>
        <v>518379.75</v>
      </c>
      <c r="TD686" s="93">
        <f t="shared" si="1381"/>
        <v>518379.75</v>
      </c>
      <c r="TE686" s="107"/>
      <c r="TF686" s="107"/>
      <c r="TG686" s="107"/>
      <c r="TH686" s="93">
        <f t="shared" si="1382"/>
        <v>3474.44</v>
      </c>
      <c r="TI686" s="93">
        <f t="shared" si="1383"/>
        <v>3473.38</v>
      </c>
      <c r="TJ686" s="93">
        <f t="shared" si="1384"/>
        <v>3522.52</v>
      </c>
      <c r="TK686" s="107"/>
      <c r="TL686" s="107"/>
      <c r="TM686" s="107"/>
      <c r="TN686" s="93">
        <f t="shared" si="1197"/>
        <v>260583</v>
      </c>
      <c r="TO686" s="93">
        <f t="shared" si="1197"/>
        <v>260503.5</v>
      </c>
      <c r="TP686" s="93">
        <f t="shared" si="1197"/>
        <v>264189</v>
      </c>
      <c r="TQ686" s="425">
        <v>154</v>
      </c>
      <c r="TR686" s="425">
        <v>154</v>
      </c>
      <c r="TS686" s="425">
        <v>154</v>
      </c>
      <c r="TT686" s="107"/>
      <c r="TU686" s="107"/>
      <c r="TV686" s="107"/>
      <c r="TW686" s="93">
        <f t="shared" si="1385"/>
        <v>1064406.42</v>
      </c>
      <c r="TX686" s="93">
        <f t="shared" si="1386"/>
        <v>1064406.42</v>
      </c>
      <c r="TY686" s="93">
        <f t="shared" si="1387"/>
        <v>1064406.42</v>
      </c>
      <c r="TZ686" s="107"/>
      <c r="UA686" s="107"/>
      <c r="UB686" s="107"/>
      <c r="UC686" s="93">
        <f t="shared" si="1388"/>
        <v>4004.83</v>
      </c>
      <c r="UD686" s="93">
        <f t="shared" si="1389"/>
        <v>3916.84</v>
      </c>
      <c r="UE686" s="93">
        <f t="shared" si="1390"/>
        <v>3960.27</v>
      </c>
      <c r="UF686" s="107"/>
      <c r="UG686" s="107"/>
      <c r="UH686" s="107"/>
      <c r="UI686" s="93">
        <f t="shared" si="1198"/>
        <v>616743.81999999995</v>
      </c>
      <c r="UJ686" s="93">
        <f t="shared" si="1198"/>
        <v>603193.36</v>
      </c>
      <c r="UK686" s="93">
        <f t="shared" si="1198"/>
        <v>609881.57999999996</v>
      </c>
      <c r="UL686" s="425">
        <v>64</v>
      </c>
      <c r="UM686" s="425">
        <v>64</v>
      </c>
      <c r="UN686" s="425">
        <v>64</v>
      </c>
      <c r="UO686" s="107"/>
      <c r="UP686" s="107"/>
      <c r="UQ686" s="107"/>
      <c r="UR686" s="93">
        <f t="shared" si="1391"/>
        <v>442350.72</v>
      </c>
      <c r="US686" s="93">
        <f t="shared" si="1392"/>
        <v>442350.72</v>
      </c>
      <c r="UT686" s="93">
        <f t="shared" si="1393"/>
        <v>442350.72</v>
      </c>
      <c r="UU686" s="107"/>
      <c r="UV686" s="107"/>
      <c r="UW686" s="107"/>
      <c r="UX686" s="93">
        <f t="shared" si="1394"/>
        <v>3433.94</v>
      </c>
      <c r="UY686" s="93">
        <f t="shared" si="1395"/>
        <v>3432.57</v>
      </c>
      <c r="UZ686" s="93">
        <f t="shared" si="1396"/>
        <v>3477.42</v>
      </c>
      <c r="VA686" s="107"/>
      <c r="VB686" s="107"/>
      <c r="VC686" s="107"/>
      <c r="VD686" s="93">
        <f t="shared" si="1199"/>
        <v>219772.16</v>
      </c>
      <c r="VE686" s="93">
        <f t="shared" si="1199"/>
        <v>219684.48000000001</v>
      </c>
      <c r="VF686" s="93">
        <f t="shared" si="1199"/>
        <v>222554.88</v>
      </c>
      <c r="VG686" s="95">
        <f t="shared" ref="VG686:VG691" si="1591">120-120</f>
        <v>0</v>
      </c>
      <c r="VH686" s="95">
        <f t="shared" ref="VH686:VI691" si="1592">120-120</f>
        <v>0</v>
      </c>
      <c r="VI686" s="95">
        <f t="shared" si="1592"/>
        <v>0</v>
      </c>
      <c r="VJ686" s="107"/>
      <c r="VK686" s="107"/>
      <c r="VL686" s="107"/>
      <c r="VM686" s="93">
        <f t="shared" si="1397"/>
        <v>0</v>
      </c>
      <c r="VN686" s="93">
        <f t="shared" si="1398"/>
        <v>0</v>
      </c>
      <c r="VO686" s="93">
        <f t="shared" si="1399"/>
        <v>0</v>
      </c>
      <c r="VP686" s="107"/>
      <c r="VQ686" s="107"/>
      <c r="VR686" s="107"/>
      <c r="VS686" s="93">
        <f t="shared" si="1400"/>
        <v>0</v>
      </c>
      <c r="VT686" s="93">
        <f t="shared" si="1401"/>
        <v>0</v>
      </c>
      <c r="VU686" s="93">
        <f t="shared" si="1402"/>
        <v>0</v>
      </c>
      <c r="VV686" s="107"/>
      <c r="VW686" s="107"/>
      <c r="VX686" s="107"/>
      <c r="VY686" s="93">
        <f t="shared" si="1200"/>
        <v>0</v>
      </c>
      <c r="VZ686" s="93">
        <f t="shared" si="1200"/>
        <v>0</v>
      </c>
      <c r="WA686" s="93">
        <f t="shared" si="1200"/>
        <v>0</v>
      </c>
      <c r="WB686" s="447">
        <v>115</v>
      </c>
      <c r="WC686" s="447">
        <v>115</v>
      </c>
      <c r="WD686" s="447">
        <v>115</v>
      </c>
      <c r="WE686" s="107"/>
      <c r="WF686" s="107"/>
      <c r="WG686" s="107"/>
      <c r="WH686" s="93">
        <f t="shared" si="1403"/>
        <v>794848.95</v>
      </c>
      <c r="WI686" s="93">
        <f t="shared" si="1404"/>
        <v>794848.95</v>
      </c>
      <c r="WJ686" s="93">
        <f t="shared" si="1405"/>
        <v>794848.95</v>
      </c>
      <c r="WK686" s="107"/>
      <c r="WL686" s="107"/>
      <c r="WM686" s="107"/>
      <c r="WN686" s="93">
        <f t="shared" si="1406"/>
        <v>2843.17</v>
      </c>
      <c r="WO686" s="93">
        <f t="shared" si="1407"/>
        <v>2745.72</v>
      </c>
      <c r="WP686" s="93">
        <f t="shared" si="1408"/>
        <v>2798.63</v>
      </c>
      <c r="WQ686" s="107"/>
      <c r="WR686" s="107"/>
      <c r="WS686" s="107"/>
      <c r="WT686" s="93">
        <f t="shared" si="1201"/>
        <v>326964.55</v>
      </c>
      <c r="WU686" s="93">
        <f t="shared" si="1201"/>
        <v>315757.8</v>
      </c>
      <c r="WV686" s="93">
        <f t="shared" si="1201"/>
        <v>321842.45</v>
      </c>
      <c r="WW686" s="425">
        <v>204</v>
      </c>
      <c r="WX686" s="425">
        <v>204</v>
      </c>
      <c r="WY686" s="425">
        <v>204</v>
      </c>
      <c r="WZ686" s="107"/>
      <c r="XA686" s="107"/>
      <c r="XB686" s="107"/>
      <c r="XC686" s="93">
        <f t="shared" si="1409"/>
        <v>1409992.92</v>
      </c>
      <c r="XD686" s="93">
        <f t="shared" si="1410"/>
        <v>1409992.92</v>
      </c>
      <c r="XE686" s="93">
        <f t="shared" si="1411"/>
        <v>1409992.92</v>
      </c>
      <c r="XF686" s="107"/>
      <c r="XG686" s="107"/>
      <c r="XH686" s="107"/>
      <c r="XI686" s="93">
        <f t="shared" si="1412"/>
        <v>2898.91</v>
      </c>
      <c r="XJ686" s="93">
        <f t="shared" si="1413"/>
        <v>2826.12</v>
      </c>
      <c r="XK686" s="93">
        <f t="shared" si="1414"/>
        <v>2869.3</v>
      </c>
      <c r="XL686" s="107"/>
      <c r="XM686" s="107"/>
      <c r="XN686" s="107"/>
      <c r="XO686" s="93">
        <f t="shared" si="1202"/>
        <v>591377.64</v>
      </c>
      <c r="XP686" s="93">
        <f t="shared" si="1202"/>
        <v>576528.48</v>
      </c>
      <c r="XQ686" s="93">
        <f t="shared" si="1202"/>
        <v>585337.19999999995</v>
      </c>
      <c r="XR686" s="425">
        <v>150</v>
      </c>
      <c r="XS686" s="425">
        <v>150</v>
      </c>
      <c r="XT686" s="425">
        <v>150</v>
      </c>
      <c r="XU686" s="107"/>
      <c r="XV686" s="107"/>
      <c r="XW686" s="107"/>
      <c r="XX686" s="93">
        <f t="shared" si="1415"/>
        <v>1036759.5</v>
      </c>
      <c r="XY686" s="93">
        <f t="shared" si="1416"/>
        <v>1036759.5</v>
      </c>
      <c r="XZ686" s="93">
        <f t="shared" si="1417"/>
        <v>1036759.5</v>
      </c>
      <c r="YA686" s="107"/>
      <c r="YB686" s="107"/>
      <c r="YC686" s="107"/>
      <c r="YD686" s="93">
        <f t="shared" si="1418"/>
        <v>2758.91</v>
      </c>
      <c r="YE686" s="93">
        <f t="shared" si="1419"/>
        <v>2690.91</v>
      </c>
      <c r="YF686" s="93">
        <f t="shared" si="1420"/>
        <v>2726.63</v>
      </c>
      <c r="YG686" s="107"/>
      <c r="YH686" s="107"/>
      <c r="YI686" s="107"/>
      <c r="YJ686" s="93">
        <f t="shared" si="1203"/>
        <v>413836.5</v>
      </c>
      <c r="YK686" s="93">
        <f t="shared" si="1203"/>
        <v>403636.5</v>
      </c>
      <c r="YL686" s="93">
        <f t="shared" si="1203"/>
        <v>408994.5</v>
      </c>
      <c r="YM686" s="425">
        <v>152</v>
      </c>
      <c r="YN686" s="425">
        <v>152</v>
      </c>
      <c r="YO686" s="425">
        <v>152</v>
      </c>
      <c r="YP686" s="107"/>
      <c r="YQ686" s="107"/>
      <c r="YR686" s="107"/>
      <c r="YS686" s="93">
        <f t="shared" si="1421"/>
        <v>1050582.96</v>
      </c>
      <c r="YT686" s="93">
        <f t="shared" si="1422"/>
        <v>1050582.96</v>
      </c>
      <c r="YU686" s="93">
        <f t="shared" si="1423"/>
        <v>1050582.96</v>
      </c>
      <c r="YV686" s="107"/>
      <c r="YW686" s="107"/>
      <c r="YX686" s="107"/>
      <c r="YY686" s="93">
        <f t="shared" si="1424"/>
        <v>3002.7</v>
      </c>
      <c r="YZ686" s="93">
        <f t="shared" si="1425"/>
        <v>2894.62</v>
      </c>
      <c r="ZA686" s="93">
        <f t="shared" si="1426"/>
        <v>2935.92</v>
      </c>
      <c r="ZB686" s="107"/>
      <c r="ZC686" s="107"/>
      <c r="ZD686" s="107"/>
      <c r="ZE686" s="93">
        <f t="shared" si="1204"/>
        <v>456410.4</v>
      </c>
      <c r="ZF686" s="93">
        <f t="shared" si="1204"/>
        <v>439982.24</v>
      </c>
      <c r="ZG686" s="93">
        <f t="shared" si="1204"/>
        <v>446259.84</v>
      </c>
      <c r="ZH686" s="425">
        <v>66</v>
      </c>
      <c r="ZI686" s="425">
        <v>66</v>
      </c>
      <c r="ZJ686" s="425">
        <v>66</v>
      </c>
      <c r="ZK686" s="107"/>
      <c r="ZL686" s="107"/>
      <c r="ZM686" s="107"/>
      <c r="ZN686" s="93">
        <f t="shared" si="1427"/>
        <v>456174.18</v>
      </c>
      <c r="ZO686" s="93">
        <f t="shared" si="1428"/>
        <v>456174.18</v>
      </c>
      <c r="ZP686" s="93">
        <f t="shared" si="1429"/>
        <v>456174.18</v>
      </c>
      <c r="ZQ686" s="107"/>
      <c r="ZR686" s="107"/>
      <c r="ZS686" s="107"/>
      <c r="ZT686" s="93">
        <f t="shared" si="1430"/>
        <v>3707.09</v>
      </c>
      <c r="ZU686" s="93">
        <f t="shared" si="1431"/>
        <v>3680.48</v>
      </c>
      <c r="ZV686" s="93">
        <f t="shared" si="1432"/>
        <v>3719.36</v>
      </c>
      <c r="ZW686" s="107"/>
      <c r="ZX686" s="107"/>
      <c r="ZY686" s="107"/>
      <c r="ZZ686" s="93">
        <f t="shared" si="1205"/>
        <v>244667.94</v>
      </c>
      <c r="AAA686" s="93">
        <f t="shared" si="1205"/>
        <v>242911.68</v>
      </c>
      <c r="AAB686" s="93">
        <f t="shared" si="1205"/>
        <v>245477.76000000001</v>
      </c>
      <c r="AAC686" s="447">
        <v>79</v>
      </c>
      <c r="AAD686" s="447">
        <v>79</v>
      </c>
      <c r="AAE686" s="447">
        <v>79</v>
      </c>
      <c r="AAF686" s="107"/>
      <c r="AAG686" s="107"/>
      <c r="AAH686" s="107"/>
      <c r="AAI686" s="93">
        <f t="shared" si="1433"/>
        <v>546026.67000000004</v>
      </c>
      <c r="AAJ686" s="93">
        <f t="shared" si="1434"/>
        <v>546026.67000000004</v>
      </c>
      <c r="AAK686" s="93">
        <f t="shared" si="1435"/>
        <v>546026.67000000004</v>
      </c>
      <c r="AAL686" s="107"/>
      <c r="AAM686" s="107"/>
      <c r="AAN686" s="107"/>
      <c r="AAO686" s="93">
        <f t="shared" si="1436"/>
        <v>3490.83</v>
      </c>
      <c r="AAP686" s="93">
        <f t="shared" si="1437"/>
        <v>3369.83</v>
      </c>
      <c r="AAQ686" s="93">
        <f t="shared" si="1438"/>
        <v>3421.27</v>
      </c>
      <c r="AAR686" s="107"/>
      <c r="AAS686" s="107"/>
      <c r="AAT686" s="107"/>
      <c r="AAU686" s="93">
        <f t="shared" si="1206"/>
        <v>275775.57</v>
      </c>
      <c r="AAV686" s="93">
        <f t="shared" si="1206"/>
        <v>266216.57</v>
      </c>
      <c r="AAW686" s="93">
        <f t="shared" si="1206"/>
        <v>270280.33</v>
      </c>
      <c r="AAX686" s="425">
        <v>164</v>
      </c>
      <c r="AAY686" s="425">
        <v>164</v>
      </c>
      <c r="AAZ686" s="425">
        <v>164</v>
      </c>
      <c r="ABA686" s="107"/>
      <c r="ABB686" s="107"/>
      <c r="ABC686" s="107"/>
      <c r="ABD686" s="93">
        <f t="shared" si="1439"/>
        <v>1133523.72</v>
      </c>
      <c r="ABE686" s="93">
        <f t="shared" si="1440"/>
        <v>1133523.72</v>
      </c>
      <c r="ABF686" s="93">
        <f t="shared" si="1441"/>
        <v>1133523.72</v>
      </c>
      <c r="ABG686" s="107"/>
      <c r="ABH686" s="107"/>
      <c r="ABI686" s="107"/>
      <c r="ABJ686" s="93">
        <f t="shared" si="1442"/>
        <v>2367.77</v>
      </c>
      <c r="ABK686" s="93">
        <f t="shared" si="1443"/>
        <v>2293.56</v>
      </c>
      <c r="ABL686" s="93">
        <f t="shared" si="1444"/>
        <v>2323.36</v>
      </c>
      <c r="ABM686" s="107"/>
      <c r="ABN686" s="107"/>
      <c r="ABO686" s="107"/>
      <c r="ABP686" s="93">
        <f t="shared" si="1207"/>
        <v>388314.28</v>
      </c>
      <c r="ABQ686" s="93">
        <f t="shared" si="1207"/>
        <v>376143.84</v>
      </c>
      <c r="ABR686" s="93">
        <f t="shared" si="1207"/>
        <v>381031.04</v>
      </c>
      <c r="ABS686" s="425">
        <v>12</v>
      </c>
      <c r="ABT686" s="425">
        <v>12</v>
      </c>
      <c r="ABU686" s="425">
        <v>12</v>
      </c>
      <c r="ABV686" s="107"/>
      <c r="ABW686" s="107"/>
      <c r="ABX686" s="107"/>
      <c r="ABY686" s="93">
        <f t="shared" si="1445"/>
        <v>82940.759999999995</v>
      </c>
      <c r="ABZ686" s="93">
        <f t="shared" si="1446"/>
        <v>82940.759999999995</v>
      </c>
      <c r="ACA686" s="93">
        <f t="shared" si="1447"/>
        <v>82940.759999999995</v>
      </c>
      <c r="ACB686" s="107"/>
      <c r="ACC686" s="107"/>
      <c r="ACD686" s="107"/>
      <c r="ACE686" s="93">
        <f t="shared" si="1448"/>
        <v>2651.3</v>
      </c>
      <c r="ACF686" s="93">
        <f t="shared" si="1449"/>
        <v>2597.85</v>
      </c>
      <c r="ACG686" s="93">
        <f t="shared" si="1450"/>
        <v>2630.17</v>
      </c>
      <c r="ACH686" s="107"/>
      <c r="ACI686" s="107"/>
      <c r="ACJ686" s="107"/>
      <c r="ACK686" s="93">
        <f t="shared" si="1208"/>
        <v>31815.599999999999</v>
      </c>
      <c r="ACL686" s="93">
        <f t="shared" si="1208"/>
        <v>31174.2</v>
      </c>
      <c r="ACM686" s="93">
        <f t="shared" si="1208"/>
        <v>31562.04</v>
      </c>
      <c r="ACN686" s="447">
        <v>108</v>
      </c>
      <c r="ACO686" s="447">
        <v>108</v>
      </c>
      <c r="ACP686" s="447">
        <v>108</v>
      </c>
      <c r="ACQ686" s="107"/>
      <c r="ACR686" s="107"/>
      <c r="ACS686" s="107"/>
      <c r="ACT686" s="93">
        <f t="shared" si="1451"/>
        <v>746466.84</v>
      </c>
      <c r="ACU686" s="93">
        <f t="shared" si="1452"/>
        <v>746466.84</v>
      </c>
      <c r="ACV686" s="93">
        <f t="shared" si="1453"/>
        <v>746466.84</v>
      </c>
      <c r="ACW686" s="107"/>
      <c r="ACX686" s="107"/>
      <c r="ACY686" s="107"/>
      <c r="ACZ686" s="93">
        <f t="shared" si="1454"/>
        <v>3057.04</v>
      </c>
      <c r="ADA686" s="93">
        <f t="shared" si="1455"/>
        <v>2977.55</v>
      </c>
      <c r="ADB686" s="93">
        <f t="shared" si="1456"/>
        <v>3025.69</v>
      </c>
      <c r="ADC686" s="107"/>
      <c r="ADD686" s="107"/>
      <c r="ADE686" s="107"/>
      <c r="ADF686" s="93">
        <f t="shared" si="1209"/>
        <v>330160.32</v>
      </c>
      <c r="ADG686" s="93">
        <f t="shared" si="1209"/>
        <v>321575.40000000002</v>
      </c>
      <c r="ADH686" s="93">
        <f t="shared" si="1209"/>
        <v>326774.52</v>
      </c>
      <c r="ADI686" s="425">
        <v>235</v>
      </c>
      <c r="ADJ686" s="425">
        <v>235</v>
      </c>
      <c r="ADK686" s="425">
        <v>235</v>
      </c>
      <c r="ADL686" s="107"/>
      <c r="ADM686" s="107"/>
      <c r="ADN686" s="107"/>
      <c r="ADO686" s="93">
        <f t="shared" si="1457"/>
        <v>1624256.55</v>
      </c>
      <c r="ADP686" s="93">
        <f t="shared" si="1458"/>
        <v>1624256.55</v>
      </c>
      <c r="ADQ686" s="93">
        <f t="shared" si="1459"/>
        <v>1624256.55</v>
      </c>
      <c r="ADR686" s="107"/>
      <c r="ADS686" s="107"/>
      <c r="ADT686" s="107"/>
      <c r="ADU686" s="93">
        <f t="shared" si="1460"/>
        <v>2796.72</v>
      </c>
      <c r="ADV686" s="93">
        <f t="shared" si="1461"/>
        <v>2773.78</v>
      </c>
      <c r="ADW686" s="93">
        <f t="shared" si="1462"/>
        <v>2813.27</v>
      </c>
      <c r="ADX686" s="107"/>
      <c r="ADY686" s="107"/>
      <c r="ADZ686" s="107"/>
      <c r="AEA686" s="93">
        <f t="shared" si="1210"/>
        <v>657229.19999999995</v>
      </c>
      <c r="AEB686" s="93">
        <f t="shared" si="1210"/>
        <v>651838.30000000005</v>
      </c>
      <c r="AEC686" s="93">
        <f t="shared" si="1210"/>
        <v>661118.44999999995</v>
      </c>
      <c r="AED686" s="447">
        <v>69</v>
      </c>
      <c r="AEE686" s="447">
        <v>69</v>
      </c>
      <c r="AEF686" s="447">
        <v>69</v>
      </c>
      <c r="AEG686" s="107"/>
      <c r="AEH686" s="107"/>
      <c r="AEI686" s="107"/>
      <c r="AEJ686" s="93">
        <f t="shared" si="1463"/>
        <v>476909.37</v>
      </c>
      <c r="AEK686" s="93">
        <f t="shared" si="1464"/>
        <v>476909.37</v>
      </c>
      <c r="AEL686" s="93">
        <f t="shared" si="1465"/>
        <v>476909.37</v>
      </c>
      <c r="AEM686" s="107"/>
      <c r="AEN686" s="107"/>
      <c r="AEO686" s="107"/>
      <c r="AEP686" s="93">
        <f t="shared" si="1466"/>
        <v>2859.07</v>
      </c>
      <c r="AEQ686" s="93">
        <f t="shared" si="1467"/>
        <v>2734.37</v>
      </c>
      <c r="AER686" s="93">
        <f t="shared" si="1468"/>
        <v>2770.35</v>
      </c>
      <c r="AES686" s="107"/>
      <c r="AET686" s="107"/>
      <c r="AEU686" s="107"/>
      <c r="AEV686" s="93">
        <f t="shared" si="1211"/>
        <v>197275.83</v>
      </c>
      <c r="AEW686" s="93">
        <f t="shared" si="1211"/>
        <v>188671.53</v>
      </c>
      <c r="AEX686" s="93">
        <f t="shared" si="1211"/>
        <v>191154.15</v>
      </c>
      <c r="AEY686" s="447">
        <v>110</v>
      </c>
      <c r="AEZ686" s="447">
        <v>110</v>
      </c>
      <c r="AFA686" s="447">
        <v>110</v>
      </c>
      <c r="AFB686" s="107"/>
      <c r="AFC686" s="107"/>
      <c r="AFD686" s="107"/>
      <c r="AFE686" s="93">
        <f t="shared" si="1469"/>
        <v>760290.3</v>
      </c>
      <c r="AFF686" s="93">
        <f t="shared" si="1470"/>
        <v>760290.3</v>
      </c>
      <c r="AFG686" s="93">
        <f t="shared" si="1471"/>
        <v>760290.3</v>
      </c>
      <c r="AFH686" s="107"/>
      <c r="AFI686" s="107"/>
      <c r="AFJ686" s="107"/>
      <c r="AFK686" s="93">
        <f t="shared" si="1472"/>
        <v>3317.6</v>
      </c>
      <c r="AFL686" s="93">
        <f t="shared" si="1473"/>
        <v>3183.26</v>
      </c>
      <c r="AFM686" s="93">
        <f t="shared" si="1474"/>
        <v>3231.52</v>
      </c>
      <c r="AFN686" s="107"/>
      <c r="AFO686" s="107"/>
      <c r="AFP686" s="107"/>
      <c r="AFQ686" s="93">
        <f t="shared" si="1212"/>
        <v>364936</v>
      </c>
      <c r="AFR686" s="93">
        <f t="shared" si="1212"/>
        <v>350158.6</v>
      </c>
      <c r="AFS686" s="93">
        <f t="shared" si="1212"/>
        <v>355467.2</v>
      </c>
      <c r="AFT686" s="425">
        <v>162</v>
      </c>
      <c r="AFU686" s="425">
        <v>162</v>
      </c>
      <c r="AFV686" s="425">
        <v>162</v>
      </c>
      <c r="AFW686" s="107"/>
      <c r="AFX686" s="107"/>
      <c r="AFY686" s="107"/>
      <c r="AFZ686" s="93">
        <f t="shared" si="1475"/>
        <v>1119700.26</v>
      </c>
      <c r="AGA686" s="93">
        <f t="shared" si="1476"/>
        <v>1119700.26</v>
      </c>
      <c r="AGB686" s="93">
        <f t="shared" si="1477"/>
        <v>1119700.26</v>
      </c>
      <c r="AGC686" s="107"/>
      <c r="AGD686" s="107"/>
      <c r="AGE686" s="107"/>
      <c r="AGF686" s="93">
        <f t="shared" si="1478"/>
        <v>3301.24</v>
      </c>
      <c r="AGG686" s="93">
        <f t="shared" si="1479"/>
        <v>3209.96</v>
      </c>
      <c r="AGH686" s="93">
        <f t="shared" si="1480"/>
        <v>3264.27</v>
      </c>
      <c r="AGI686" s="107"/>
      <c r="AGJ686" s="107"/>
      <c r="AGK686" s="107"/>
      <c r="AGL686" s="93">
        <f t="shared" si="1213"/>
        <v>534800.88</v>
      </c>
      <c r="AGM686" s="93">
        <f t="shared" si="1213"/>
        <v>520013.52</v>
      </c>
      <c r="AGN686" s="93">
        <f t="shared" si="1213"/>
        <v>528811.74</v>
      </c>
      <c r="AGO686" s="425">
        <v>57</v>
      </c>
      <c r="AGP686" s="425">
        <v>57</v>
      </c>
      <c r="AGQ686" s="425">
        <v>57</v>
      </c>
      <c r="AGR686" s="107"/>
      <c r="AGS686" s="107"/>
      <c r="AGT686" s="107"/>
      <c r="AGU686" s="93">
        <f t="shared" si="1481"/>
        <v>393968.61</v>
      </c>
      <c r="AGV686" s="93">
        <f t="shared" si="1482"/>
        <v>393968.61</v>
      </c>
      <c r="AGW686" s="93">
        <f t="shared" si="1483"/>
        <v>393968.61</v>
      </c>
      <c r="AGX686" s="107"/>
      <c r="AGY686" s="107"/>
      <c r="AGZ686" s="107"/>
      <c r="AHA686" s="93">
        <f t="shared" si="1484"/>
        <v>5291.75</v>
      </c>
      <c r="AHB686" s="93">
        <f t="shared" si="1485"/>
        <v>5106.55</v>
      </c>
      <c r="AHC686" s="93">
        <f t="shared" si="1486"/>
        <v>5187.3999999999996</v>
      </c>
      <c r="AHD686" s="107"/>
      <c r="AHE686" s="107"/>
      <c r="AHF686" s="107"/>
      <c r="AHG686" s="93">
        <f t="shared" si="1214"/>
        <v>301629.75</v>
      </c>
      <c r="AHH686" s="93">
        <f t="shared" si="1214"/>
        <v>291073.34999999998</v>
      </c>
      <c r="AHI686" s="93">
        <f t="shared" si="1214"/>
        <v>295681.8</v>
      </c>
      <c r="AHJ686" s="425">
        <v>75</v>
      </c>
      <c r="AHK686" s="425">
        <v>75</v>
      </c>
      <c r="AHL686" s="425">
        <v>75</v>
      </c>
      <c r="AHM686" s="107"/>
      <c r="AHN686" s="107"/>
      <c r="AHO686" s="107"/>
      <c r="AHP686" s="93">
        <f t="shared" si="1487"/>
        <v>518379.75</v>
      </c>
      <c r="AHQ686" s="93">
        <f t="shared" si="1488"/>
        <v>518379.75</v>
      </c>
      <c r="AHR686" s="93">
        <f t="shared" si="1489"/>
        <v>518379.75</v>
      </c>
      <c r="AHS686" s="107"/>
      <c r="AHT686" s="107"/>
      <c r="AHU686" s="107"/>
      <c r="AHV686" s="93">
        <f t="shared" si="1490"/>
        <v>3152.47</v>
      </c>
      <c r="AHW686" s="93">
        <f t="shared" si="1491"/>
        <v>3119.21</v>
      </c>
      <c r="AHX686" s="93">
        <f t="shared" si="1492"/>
        <v>3164.84</v>
      </c>
      <c r="AHY686" s="107"/>
      <c r="AHZ686" s="107"/>
      <c r="AIA686" s="107"/>
      <c r="AIB686" s="93">
        <f t="shared" si="1215"/>
        <v>236435.25</v>
      </c>
      <c r="AIC686" s="93">
        <f t="shared" si="1215"/>
        <v>233940.75</v>
      </c>
      <c r="AID686" s="93">
        <f t="shared" si="1215"/>
        <v>237363</v>
      </c>
      <c r="AIE686" s="312">
        <f t="shared" ref="AIE686:AIE691" si="1593">107-1-106</f>
        <v>0</v>
      </c>
      <c r="AIF686" s="312">
        <f t="shared" ref="AIF686:AIG691" si="1594">107-1-106</f>
        <v>0</v>
      </c>
      <c r="AIG686" s="312">
        <f t="shared" si="1594"/>
        <v>0</v>
      </c>
      <c r="AIH686" s="107"/>
      <c r="AII686" s="107"/>
      <c r="AIJ686" s="107"/>
      <c r="AIK686" s="93">
        <f t="shared" si="1493"/>
        <v>0</v>
      </c>
      <c r="AIL686" s="93">
        <f t="shared" si="1494"/>
        <v>0</v>
      </c>
      <c r="AIM686" s="93">
        <f t="shared" si="1495"/>
        <v>0</v>
      </c>
      <c r="AIN686" s="107"/>
      <c r="AIO686" s="107"/>
      <c r="AIP686" s="107"/>
      <c r="AIQ686" s="93">
        <f t="shared" si="1496"/>
        <v>0</v>
      </c>
      <c r="AIR686" s="93">
        <f t="shared" si="1497"/>
        <v>0</v>
      </c>
      <c r="AIS686" s="93">
        <f t="shared" si="1498"/>
        <v>0</v>
      </c>
      <c r="AIT686" s="107"/>
      <c r="AIU686" s="107"/>
      <c r="AIV686" s="107"/>
      <c r="AIW686" s="93">
        <f t="shared" si="1216"/>
        <v>0</v>
      </c>
      <c r="AIX686" s="93">
        <f t="shared" si="1216"/>
        <v>0</v>
      </c>
      <c r="AIY686" s="93">
        <f t="shared" si="1216"/>
        <v>0</v>
      </c>
      <c r="AIZ686" s="425">
        <v>172</v>
      </c>
      <c r="AJA686" s="425">
        <v>172</v>
      </c>
      <c r="AJB686" s="425">
        <v>172</v>
      </c>
      <c r="AJC686" s="107"/>
      <c r="AJD686" s="107"/>
      <c r="AJE686" s="107"/>
      <c r="AJF686" s="93">
        <f t="shared" si="1499"/>
        <v>1188817.56</v>
      </c>
      <c r="AJG686" s="93">
        <f t="shared" si="1500"/>
        <v>1188817.56</v>
      </c>
      <c r="AJH686" s="93">
        <f t="shared" si="1501"/>
        <v>1188817.56</v>
      </c>
      <c r="AJI686" s="107"/>
      <c r="AJJ686" s="107"/>
      <c r="AJK686" s="107"/>
      <c r="AJL686" s="93">
        <f t="shared" si="1502"/>
        <v>3026.96</v>
      </c>
      <c r="AJM686" s="93">
        <f t="shared" si="1503"/>
        <v>2954.43</v>
      </c>
      <c r="AJN686" s="93">
        <f t="shared" si="1504"/>
        <v>3004.51</v>
      </c>
      <c r="AJO686" s="107"/>
      <c r="AJP686" s="107"/>
      <c r="AJQ686" s="107"/>
      <c r="AJR686" s="93">
        <f t="shared" si="1217"/>
        <v>520637.12</v>
      </c>
      <c r="AJS686" s="93">
        <f t="shared" si="1217"/>
        <v>508161.96</v>
      </c>
      <c r="AJT686" s="93">
        <f t="shared" si="1217"/>
        <v>516775.72</v>
      </c>
      <c r="AJU686" s="447">
        <v>116</v>
      </c>
      <c r="AJV686" s="447">
        <v>116</v>
      </c>
      <c r="AJW686" s="447">
        <v>116</v>
      </c>
      <c r="AJX686" s="107"/>
      <c r="AJY686" s="107"/>
      <c r="AJZ686" s="107"/>
      <c r="AKA686" s="93">
        <f t="shared" si="1505"/>
        <v>801760.68</v>
      </c>
      <c r="AKB686" s="93">
        <f t="shared" si="1506"/>
        <v>801760.68</v>
      </c>
      <c r="AKC686" s="93">
        <f t="shared" si="1507"/>
        <v>801760.68</v>
      </c>
      <c r="AKD686" s="107"/>
      <c r="AKE686" s="107"/>
      <c r="AKF686" s="107"/>
      <c r="AKG686" s="93">
        <f t="shared" si="1508"/>
        <v>3069.45</v>
      </c>
      <c r="AKH686" s="93">
        <f t="shared" si="1509"/>
        <v>2952.54</v>
      </c>
      <c r="AKI686" s="93">
        <f t="shared" si="1510"/>
        <v>3005.25</v>
      </c>
      <c r="AKJ686" s="107"/>
      <c r="AKK686" s="107"/>
      <c r="AKL686" s="107"/>
      <c r="AKM686" s="93">
        <f t="shared" si="1218"/>
        <v>356056.2</v>
      </c>
      <c r="AKN686" s="93">
        <f t="shared" si="1218"/>
        <v>342494.64</v>
      </c>
      <c r="AKO686" s="93">
        <f t="shared" si="1218"/>
        <v>348609</v>
      </c>
      <c r="AKP686" s="425">
        <v>123</v>
      </c>
      <c r="AKQ686" s="425">
        <v>123</v>
      </c>
      <c r="AKR686" s="425">
        <v>123</v>
      </c>
      <c r="AKS686" s="107"/>
      <c r="AKT686" s="107"/>
      <c r="AKU686" s="107"/>
      <c r="AKV686" s="93">
        <f t="shared" si="1511"/>
        <v>850142.79</v>
      </c>
      <c r="AKW686" s="93">
        <f t="shared" si="1512"/>
        <v>850142.79</v>
      </c>
      <c r="AKX686" s="93">
        <f t="shared" si="1513"/>
        <v>850142.79</v>
      </c>
      <c r="AKY686" s="107"/>
      <c r="AKZ686" s="107"/>
      <c r="ALA686" s="107"/>
      <c r="ALB686" s="93">
        <f t="shared" si="1514"/>
        <v>3195.73</v>
      </c>
      <c r="ALC686" s="93">
        <f t="shared" si="1515"/>
        <v>3120.79</v>
      </c>
      <c r="ALD686" s="93">
        <f t="shared" si="1516"/>
        <v>3169.69</v>
      </c>
      <c r="ALE686" s="107"/>
      <c r="ALF686" s="107"/>
      <c r="ALG686" s="107"/>
      <c r="ALH686" s="93">
        <f t="shared" si="1219"/>
        <v>393074.79</v>
      </c>
      <c r="ALI686" s="93">
        <f t="shared" si="1219"/>
        <v>383857.17</v>
      </c>
      <c r="ALJ686" s="93">
        <f t="shared" si="1219"/>
        <v>389871.87</v>
      </c>
      <c r="ALK686" s="425">
        <v>87</v>
      </c>
      <c r="ALL686" s="425">
        <v>87</v>
      </c>
      <c r="ALM686" s="425">
        <v>87</v>
      </c>
      <c r="ALN686" s="107"/>
      <c r="ALO686" s="107"/>
      <c r="ALP686" s="107"/>
      <c r="ALQ686" s="93">
        <f t="shared" si="1517"/>
        <v>601320.51</v>
      </c>
      <c r="ALR686" s="93">
        <f t="shared" si="1518"/>
        <v>601320.51</v>
      </c>
      <c r="ALS686" s="93">
        <f t="shared" si="1519"/>
        <v>601320.51</v>
      </c>
      <c r="ALT686" s="107"/>
      <c r="ALU686" s="107"/>
      <c r="ALV686" s="107"/>
      <c r="ALW686" s="93">
        <f t="shared" si="1520"/>
        <v>3957.82</v>
      </c>
      <c r="ALX686" s="93">
        <f t="shared" si="1521"/>
        <v>3899.82</v>
      </c>
      <c r="ALY686" s="93">
        <f t="shared" si="1522"/>
        <v>3951.64</v>
      </c>
      <c r="ALZ686" s="107"/>
      <c r="AMA686" s="107"/>
      <c r="AMB686" s="107"/>
      <c r="AMC686" s="93">
        <f t="shared" si="1220"/>
        <v>344330.34</v>
      </c>
      <c r="AMD686" s="93">
        <f t="shared" si="1220"/>
        <v>339284.34</v>
      </c>
      <c r="AME686" s="93">
        <f t="shared" si="1220"/>
        <v>343792.68</v>
      </c>
      <c r="AMF686" s="447">
        <v>170</v>
      </c>
      <c r="AMG686" s="447">
        <v>170</v>
      </c>
      <c r="AMH686" s="447">
        <v>170</v>
      </c>
      <c r="AMI686" s="107"/>
      <c r="AMJ686" s="107"/>
      <c r="AMK686" s="107"/>
      <c r="AML686" s="93">
        <f t="shared" si="1523"/>
        <v>1174994.1000000001</v>
      </c>
      <c r="AMM686" s="93">
        <f t="shared" si="1524"/>
        <v>1174994.1000000001</v>
      </c>
      <c r="AMN686" s="93">
        <f t="shared" si="1525"/>
        <v>1174994.1000000001</v>
      </c>
      <c r="AMO686" s="107"/>
      <c r="AMP686" s="107"/>
      <c r="AMQ686" s="107"/>
      <c r="AMR686" s="93">
        <f t="shared" si="1526"/>
        <v>2851.79</v>
      </c>
      <c r="AMS686" s="93">
        <f t="shared" si="1527"/>
        <v>2859</v>
      </c>
      <c r="AMT686" s="93">
        <f t="shared" si="1528"/>
        <v>2897.71</v>
      </c>
      <c r="AMU686" s="107"/>
      <c r="AMV686" s="107"/>
      <c r="AMW686" s="107"/>
      <c r="AMX686" s="93">
        <f t="shared" si="1221"/>
        <v>484804.3</v>
      </c>
      <c r="AMY686" s="93">
        <f t="shared" si="1221"/>
        <v>486030</v>
      </c>
      <c r="AMZ686" s="93">
        <f t="shared" si="1221"/>
        <v>492610.7</v>
      </c>
      <c r="ANA686" s="447">
        <v>47</v>
      </c>
      <c r="ANB686" s="447">
        <v>47</v>
      </c>
      <c r="ANC686" s="447">
        <v>47</v>
      </c>
      <c r="AND686" s="107"/>
      <c r="ANE686" s="107"/>
      <c r="ANF686" s="107"/>
      <c r="ANG686" s="93">
        <f t="shared" si="1529"/>
        <v>324851.31</v>
      </c>
      <c r="ANH686" s="93">
        <f t="shared" si="1530"/>
        <v>324851.31</v>
      </c>
      <c r="ANI686" s="93">
        <f t="shared" si="1531"/>
        <v>324851.31</v>
      </c>
      <c r="ANJ686" s="107"/>
      <c r="ANK686" s="107"/>
      <c r="ANL686" s="107"/>
      <c r="ANM686" s="93">
        <f t="shared" si="1532"/>
        <v>4447.96</v>
      </c>
      <c r="ANN686" s="93">
        <f t="shared" si="1533"/>
        <v>4329.68</v>
      </c>
      <c r="ANO686" s="93">
        <f t="shared" si="1534"/>
        <v>4411.12</v>
      </c>
      <c r="ANP686" s="107"/>
      <c r="ANQ686" s="107"/>
      <c r="ANR686" s="107"/>
      <c r="ANS686" s="93">
        <f t="shared" si="1222"/>
        <v>209054.12</v>
      </c>
      <c r="ANT686" s="93">
        <f t="shared" si="1222"/>
        <v>203494.96</v>
      </c>
      <c r="ANU686" s="93">
        <f t="shared" si="1222"/>
        <v>207322.64</v>
      </c>
      <c r="ANV686" s="425">
        <v>150</v>
      </c>
      <c r="ANW686" s="425">
        <v>150</v>
      </c>
      <c r="ANX686" s="425">
        <v>150</v>
      </c>
      <c r="ANY686" s="107"/>
      <c r="ANZ686" s="107"/>
      <c r="AOA686" s="107"/>
      <c r="AOB686" s="93">
        <f t="shared" si="1535"/>
        <v>1036759.5</v>
      </c>
      <c r="AOC686" s="93">
        <f t="shared" si="1536"/>
        <v>1036759.5</v>
      </c>
      <c r="AOD686" s="93">
        <f t="shared" si="1537"/>
        <v>1036759.5</v>
      </c>
      <c r="AOE686" s="107"/>
      <c r="AOF686" s="107"/>
      <c r="AOG686" s="107"/>
      <c r="AOH686" s="93">
        <f t="shared" si="1538"/>
        <v>2978.12</v>
      </c>
      <c r="AOI686" s="93">
        <f t="shared" si="1539"/>
        <v>2918.64</v>
      </c>
      <c r="AOJ686" s="93">
        <f t="shared" si="1540"/>
        <v>2959.76</v>
      </c>
      <c r="AOK686" s="107"/>
      <c r="AOL686" s="107"/>
      <c r="AOM686" s="107"/>
      <c r="AON686" s="93">
        <f t="shared" si="1223"/>
        <v>446718</v>
      </c>
      <c r="AOO686" s="93">
        <f t="shared" si="1223"/>
        <v>437796</v>
      </c>
      <c r="AOP686" s="93">
        <f t="shared" si="1223"/>
        <v>443964</v>
      </c>
      <c r="AOQ686" s="425">
        <v>184</v>
      </c>
      <c r="AOR686" s="425">
        <v>184</v>
      </c>
      <c r="AOS686" s="425">
        <v>184</v>
      </c>
      <c r="AOT686" s="107"/>
      <c r="AOU686" s="107"/>
      <c r="AOV686" s="107"/>
      <c r="AOW686" s="93">
        <f t="shared" si="1541"/>
        <v>1271758.32</v>
      </c>
      <c r="AOX686" s="93">
        <f t="shared" si="1542"/>
        <v>1271758.32</v>
      </c>
      <c r="AOY686" s="93">
        <f t="shared" si="1543"/>
        <v>1271758.32</v>
      </c>
      <c r="AOZ686" s="107"/>
      <c r="APA686" s="107"/>
      <c r="APB686" s="107"/>
      <c r="APC686" s="93">
        <f t="shared" si="1544"/>
        <v>3965.35</v>
      </c>
      <c r="APD686" s="93">
        <f t="shared" si="1545"/>
        <v>3833.57</v>
      </c>
      <c r="APE686" s="93">
        <f t="shared" si="1546"/>
        <v>3881.62</v>
      </c>
      <c r="APF686" s="107"/>
      <c r="APG686" s="107"/>
      <c r="APH686" s="107"/>
      <c r="API686" s="93">
        <f t="shared" si="1224"/>
        <v>729624.4</v>
      </c>
      <c r="APJ686" s="93">
        <f t="shared" si="1224"/>
        <v>705376.88</v>
      </c>
      <c r="APK686" s="93">
        <f t="shared" si="1224"/>
        <v>714218.08</v>
      </c>
      <c r="APL686" s="447">
        <v>103</v>
      </c>
      <c r="APM686" s="447">
        <v>103</v>
      </c>
      <c r="APN686" s="447">
        <v>103</v>
      </c>
      <c r="APO686" s="107"/>
      <c r="APP686" s="107"/>
      <c r="APQ686" s="107"/>
      <c r="APR686" s="93">
        <f t="shared" si="1547"/>
        <v>711908.19</v>
      </c>
      <c r="APS686" s="93">
        <f t="shared" si="1548"/>
        <v>711908.19</v>
      </c>
      <c r="APT686" s="93">
        <f t="shared" si="1549"/>
        <v>711908.19</v>
      </c>
      <c r="APU686" s="107"/>
      <c r="APV686" s="107"/>
      <c r="APW686" s="107"/>
      <c r="APX686" s="93">
        <f t="shared" si="1550"/>
        <v>3758.82</v>
      </c>
      <c r="APY686" s="93">
        <f t="shared" si="1551"/>
        <v>3560.41</v>
      </c>
      <c r="APZ686" s="93">
        <f t="shared" si="1552"/>
        <v>3612.82</v>
      </c>
      <c r="AQA686" s="107"/>
      <c r="AQB686" s="107"/>
      <c r="AQC686" s="107"/>
      <c r="AQD686" s="93">
        <f t="shared" si="1225"/>
        <v>387158.46</v>
      </c>
      <c r="AQE686" s="93">
        <f t="shared" si="1225"/>
        <v>366722.23</v>
      </c>
      <c r="AQF686" s="93">
        <f t="shared" si="1225"/>
        <v>372120.46</v>
      </c>
      <c r="AQG686" s="447">
        <v>142</v>
      </c>
      <c r="AQH686" s="447">
        <v>142</v>
      </c>
      <c r="AQI686" s="447">
        <v>142</v>
      </c>
      <c r="AQJ686" s="107"/>
      <c r="AQK686" s="107"/>
      <c r="AQL686" s="107"/>
      <c r="AQM686" s="93">
        <f t="shared" si="1553"/>
        <v>981465.66</v>
      </c>
      <c r="AQN686" s="93">
        <f t="shared" si="1554"/>
        <v>981465.66</v>
      </c>
      <c r="AQO686" s="93">
        <f t="shared" si="1555"/>
        <v>981465.66</v>
      </c>
      <c r="AQP686" s="107"/>
      <c r="AQQ686" s="107"/>
      <c r="AQR686" s="107"/>
      <c r="AQS686" s="93">
        <f t="shared" si="1556"/>
        <v>2749.83</v>
      </c>
      <c r="AQT686" s="93">
        <f t="shared" si="1557"/>
        <v>2738.41</v>
      </c>
      <c r="AQU686" s="93">
        <f t="shared" si="1558"/>
        <v>2779.06</v>
      </c>
      <c r="AQV686" s="107"/>
      <c r="AQW686" s="107"/>
      <c r="AQX686" s="107"/>
      <c r="AQY686" s="93">
        <f t="shared" si="1226"/>
        <v>390475.86</v>
      </c>
      <c r="AQZ686" s="93">
        <f t="shared" si="1226"/>
        <v>388854.22</v>
      </c>
      <c r="ARA686" s="93">
        <f t="shared" si="1226"/>
        <v>394626.52</v>
      </c>
      <c r="ARB686" s="425">
        <v>90</v>
      </c>
      <c r="ARC686" s="425">
        <v>90</v>
      </c>
      <c r="ARD686" s="425">
        <v>90</v>
      </c>
      <c r="ARE686" s="107"/>
      <c r="ARF686" s="107"/>
      <c r="ARG686" s="107"/>
      <c r="ARH686" s="93">
        <f t="shared" si="1559"/>
        <v>622055.69999999995</v>
      </c>
      <c r="ARI686" s="93">
        <f t="shared" si="1560"/>
        <v>622055.69999999995</v>
      </c>
      <c r="ARJ686" s="93">
        <f t="shared" si="1561"/>
        <v>622055.69999999995</v>
      </c>
      <c r="ARK686" s="107"/>
      <c r="ARL686" s="107"/>
      <c r="ARM686" s="107"/>
      <c r="ARN686" s="93">
        <f t="shared" si="1562"/>
        <v>2635.2</v>
      </c>
      <c r="ARO686" s="93">
        <f t="shared" si="1563"/>
        <v>2587.9299999999998</v>
      </c>
      <c r="ARP686" s="93">
        <f t="shared" si="1564"/>
        <v>2624.43</v>
      </c>
      <c r="ARQ686" s="107"/>
      <c r="ARR686" s="107"/>
      <c r="ARS686" s="107"/>
      <c r="ART686" s="93">
        <f t="shared" si="1227"/>
        <v>237168</v>
      </c>
      <c r="ARU686" s="93">
        <f t="shared" si="1227"/>
        <v>232913.7</v>
      </c>
      <c r="ARV686" s="93">
        <f t="shared" si="1227"/>
        <v>236198.7</v>
      </c>
      <c r="ARW686" s="447">
        <v>195</v>
      </c>
      <c r="ARX686" s="447">
        <v>195</v>
      </c>
      <c r="ARY686" s="447">
        <v>195</v>
      </c>
      <c r="ARZ686" s="107"/>
      <c r="ASA686" s="107"/>
      <c r="ASB686" s="107"/>
      <c r="ASC686" s="93">
        <f t="shared" si="1565"/>
        <v>1347787.35</v>
      </c>
      <c r="ASD686" s="93">
        <f t="shared" si="1566"/>
        <v>1347787.35</v>
      </c>
      <c r="ASE686" s="93">
        <f t="shared" si="1567"/>
        <v>1347787.35</v>
      </c>
      <c r="ASF686" s="107"/>
      <c r="ASG686" s="107"/>
      <c r="ASH686" s="107"/>
      <c r="ASI686" s="93">
        <f t="shared" si="1568"/>
        <v>3121.24</v>
      </c>
      <c r="ASJ686" s="93">
        <f t="shared" si="1569"/>
        <v>3108.96</v>
      </c>
      <c r="ASK686" s="93">
        <f t="shared" si="1570"/>
        <v>3152.34</v>
      </c>
      <c r="ASL686" s="107"/>
      <c r="ASM686" s="107"/>
      <c r="ASN686" s="107"/>
      <c r="ASO686" s="93">
        <f t="shared" si="1228"/>
        <v>608641.80000000005</v>
      </c>
      <c r="ASP686" s="93">
        <f t="shared" si="1228"/>
        <v>606247.19999999995</v>
      </c>
      <c r="ASQ686" s="93">
        <f t="shared" si="1228"/>
        <v>614706.30000000005</v>
      </c>
      <c r="ASR686" s="447">
        <v>181</v>
      </c>
      <c r="ASS686" s="447">
        <v>181</v>
      </c>
      <c r="AST686" s="447">
        <v>181</v>
      </c>
      <c r="ASU686" s="107"/>
      <c r="ASV686" s="107"/>
      <c r="ASW686" s="107"/>
      <c r="ASX686" s="93">
        <f t="shared" si="1571"/>
        <v>1251023.1299999999</v>
      </c>
      <c r="ASY686" s="93">
        <f t="shared" si="1572"/>
        <v>1251023.1299999999</v>
      </c>
      <c r="ASZ686" s="93">
        <f t="shared" si="1573"/>
        <v>1251023.1299999999</v>
      </c>
      <c r="ATA686" s="107"/>
      <c r="ATB686" s="107"/>
      <c r="ATC686" s="107"/>
      <c r="ATD686" s="93">
        <f t="shared" si="1574"/>
        <v>2769.04</v>
      </c>
      <c r="ATE686" s="93">
        <f t="shared" si="1575"/>
        <v>2706.89</v>
      </c>
      <c r="ATF686" s="93">
        <f t="shared" si="1576"/>
        <v>2744.51</v>
      </c>
      <c r="ATG686" s="107"/>
      <c r="ATH686" s="107"/>
      <c r="ATI686" s="107"/>
      <c r="ATJ686" s="93">
        <f t="shared" si="1229"/>
        <v>501196.24</v>
      </c>
      <c r="ATK686" s="93">
        <f t="shared" si="1229"/>
        <v>489947.09</v>
      </c>
      <c r="ATL686" s="93">
        <f t="shared" si="1229"/>
        <v>496756.31</v>
      </c>
      <c r="ATM686" s="447">
        <v>357</v>
      </c>
      <c r="ATN686" s="447">
        <v>357</v>
      </c>
      <c r="ATO686" s="447">
        <v>357</v>
      </c>
      <c r="ATP686" s="107"/>
      <c r="ATQ686" s="107"/>
      <c r="ATR686" s="107"/>
      <c r="ATS686" s="93">
        <f t="shared" si="1577"/>
        <v>2467487.61</v>
      </c>
      <c r="ATT686" s="93">
        <f t="shared" si="1578"/>
        <v>2467487.61</v>
      </c>
      <c r="ATU686" s="93">
        <f t="shared" si="1579"/>
        <v>2467487.61</v>
      </c>
      <c r="ATV686" s="107"/>
      <c r="ATW686" s="107"/>
      <c r="ATX686" s="107"/>
      <c r="ATY686" s="93">
        <f t="shared" si="1580"/>
        <v>3027.01</v>
      </c>
      <c r="ATZ686" s="93">
        <f t="shared" si="1581"/>
        <v>3032.89</v>
      </c>
      <c r="AUA686" s="93">
        <f t="shared" si="1582"/>
        <v>3079.94</v>
      </c>
      <c r="AUB686" s="107"/>
      <c r="AUC686" s="107"/>
      <c r="AUD686" s="107"/>
      <c r="AUE686" s="93">
        <f t="shared" si="1230"/>
        <v>1080642.57</v>
      </c>
      <c r="AUF686" s="93">
        <f t="shared" si="1230"/>
        <v>1082741.73</v>
      </c>
      <c r="AUG686" s="93">
        <f t="shared" si="1230"/>
        <v>1099538.58</v>
      </c>
      <c r="AUH686" s="425">
        <v>202</v>
      </c>
      <c r="AUI686" s="425">
        <v>202</v>
      </c>
      <c r="AUJ686" s="425">
        <v>202</v>
      </c>
      <c r="AUK686" s="107"/>
      <c r="AUL686" s="107"/>
      <c r="AUM686" s="107"/>
      <c r="AUN686" s="93">
        <f t="shared" si="1583"/>
        <v>1396169.46</v>
      </c>
      <c r="AUO686" s="93">
        <f t="shared" si="1584"/>
        <v>1396169.46</v>
      </c>
      <c r="AUP686" s="93">
        <f t="shared" si="1585"/>
        <v>1396169.46</v>
      </c>
      <c r="AUQ686" s="107"/>
      <c r="AUR686" s="107"/>
      <c r="AUS686" s="107"/>
      <c r="AUT686" s="93">
        <f t="shared" si="1586"/>
        <v>3273.61</v>
      </c>
      <c r="AUU686" s="93">
        <f t="shared" si="1587"/>
        <v>3257.43</v>
      </c>
      <c r="AUV686" s="93">
        <f t="shared" si="1588"/>
        <v>3302</v>
      </c>
      <c r="AUW686" s="107"/>
      <c r="AUX686" s="107"/>
      <c r="AUY686" s="107"/>
      <c r="AUZ686" s="93">
        <f t="shared" si="1231"/>
        <v>661269.22</v>
      </c>
      <c r="AVA686" s="93">
        <f t="shared" si="1231"/>
        <v>658000.86</v>
      </c>
      <c r="AVB686" s="93">
        <f t="shared" si="1231"/>
        <v>667004</v>
      </c>
      <c r="AVC686" s="127">
        <f t="shared" si="1232"/>
        <v>7286</v>
      </c>
      <c r="AVD686" s="127">
        <f t="shared" si="1232"/>
        <v>7286</v>
      </c>
      <c r="AVE686" s="127">
        <f t="shared" si="1232"/>
        <v>7286</v>
      </c>
      <c r="AVF686" s="93">
        <f t="shared" si="1232"/>
        <v>0</v>
      </c>
      <c r="AVG686" s="93">
        <f t="shared" si="1232"/>
        <v>0</v>
      </c>
      <c r="AVH686" s="93">
        <f t="shared" si="1232"/>
        <v>0</v>
      </c>
      <c r="AVI686" s="93">
        <f t="shared" si="1232"/>
        <v>50358864.780000001</v>
      </c>
      <c r="AVJ686" s="93">
        <f t="shared" si="1232"/>
        <v>50358864.780000001</v>
      </c>
      <c r="AVK686" s="93">
        <f t="shared" si="1232"/>
        <v>50358864.780000001</v>
      </c>
      <c r="AVL686" s="107"/>
      <c r="AVM686" s="107"/>
      <c r="AVN686" s="107"/>
      <c r="AVO686" s="93"/>
      <c r="AVP686" s="93"/>
      <c r="AVQ686" s="93"/>
      <c r="AVR686" s="93">
        <f t="shared" si="1233"/>
        <v>0</v>
      </c>
      <c r="AVS686" s="93"/>
      <c r="AVT686" s="93">
        <f t="shared" si="1233"/>
        <v>0</v>
      </c>
      <c r="AVU686" s="93">
        <f t="shared" si="1233"/>
        <v>23686852.199999999</v>
      </c>
      <c r="AVV686" s="93">
        <f t="shared" si="1233"/>
        <v>23079400.379999999</v>
      </c>
      <c r="AVW686" s="93">
        <f t="shared" si="1233"/>
        <v>23423046.030000001</v>
      </c>
    </row>
    <row r="687" spans="1:1271" ht="36">
      <c r="A687" s="223" t="s">
        <v>1249</v>
      </c>
      <c r="B687" s="223" t="s">
        <v>1254</v>
      </c>
      <c r="C687" s="5"/>
      <c r="D687" s="440"/>
      <c r="E687" s="287"/>
      <c r="F687" s="101"/>
      <c r="G687" s="101"/>
      <c r="H687" s="101"/>
      <c r="I687" s="93">
        <f t="shared" ref="I687:K691" si="1595">F648</f>
        <v>27264.38</v>
      </c>
      <c r="J687" s="93">
        <f t="shared" si="1595"/>
        <v>27264.38</v>
      </c>
      <c r="K687" s="93">
        <f t="shared" si="1595"/>
        <v>27264.38</v>
      </c>
      <c r="L687" s="447"/>
      <c r="M687" s="447"/>
      <c r="N687" s="447"/>
      <c r="O687" s="107"/>
      <c r="P687" s="107"/>
      <c r="Q687" s="107"/>
      <c r="R687" s="93">
        <f>$I687*L687</f>
        <v>0</v>
      </c>
      <c r="S687" s="93">
        <f>$J687*M687</f>
        <v>0</v>
      </c>
      <c r="T687" s="93">
        <f>$K687*N687</f>
        <v>0</v>
      </c>
      <c r="U687" s="107"/>
      <c r="V687" s="107"/>
      <c r="W687" s="107"/>
      <c r="X687" s="93">
        <f t="shared" si="1238"/>
        <v>12970.32</v>
      </c>
      <c r="Y687" s="93">
        <f t="shared" si="1239"/>
        <v>12196.16</v>
      </c>
      <c r="Z687" s="93">
        <f t="shared" si="1240"/>
        <v>12360.07</v>
      </c>
      <c r="AA687" s="107"/>
      <c r="AB687" s="107"/>
      <c r="AC687" s="107"/>
      <c r="AD687" s="93">
        <f t="shared" ref="AD687:AF691" si="1596">L687*X687</f>
        <v>0</v>
      </c>
      <c r="AE687" s="93">
        <f t="shared" si="1596"/>
        <v>0</v>
      </c>
      <c r="AF687" s="93">
        <f t="shared" si="1596"/>
        <v>0</v>
      </c>
      <c r="AG687" s="447"/>
      <c r="AH687" s="447"/>
      <c r="AI687" s="447"/>
      <c r="AJ687" s="107"/>
      <c r="AK687" s="107"/>
      <c r="AL687" s="107"/>
      <c r="AM687" s="93">
        <f>$I687*AG687</f>
        <v>0</v>
      </c>
      <c r="AN687" s="93">
        <f>$J687*AH687</f>
        <v>0</v>
      </c>
      <c r="AO687" s="93">
        <f>$K687*AI687</f>
        <v>0</v>
      </c>
      <c r="AP687" s="107"/>
      <c r="AQ687" s="107"/>
      <c r="AR687" s="107"/>
      <c r="AS687" s="93">
        <f t="shared" si="1244"/>
        <v>11611.89</v>
      </c>
      <c r="AT687" s="93">
        <f t="shared" si="1245"/>
        <v>10830.37</v>
      </c>
      <c r="AU687" s="93">
        <f t="shared" si="1246"/>
        <v>10998.8</v>
      </c>
      <c r="AV687" s="107"/>
      <c r="AW687" s="107"/>
      <c r="AX687" s="107"/>
      <c r="AY687" s="93">
        <f t="shared" ref="AY687:BA691" si="1597">AG687*AS687</f>
        <v>0</v>
      </c>
      <c r="AZ687" s="93">
        <f t="shared" si="1597"/>
        <v>0</v>
      </c>
      <c r="BA687" s="93">
        <f t="shared" si="1597"/>
        <v>0</v>
      </c>
      <c r="BB687" s="447"/>
      <c r="BC687" s="447"/>
      <c r="BD687" s="447"/>
      <c r="BE687" s="107"/>
      <c r="BF687" s="107"/>
      <c r="BG687" s="107"/>
      <c r="BH687" s="93">
        <f>$I687*BB687</f>
        <v>0</v>
      </c>
      <c r="BI687" s="93">
        <f>$J687*BC687</f>
        <v>0</v>
      </c>
      <c r="BJ687" s="93">
        <f>$K687*BD687</f>
        <v>0</v>
      </c>
      <c r="BK687" s="107"/>
      <c r="BL687" s="107"/>
      <c r="BM687" s="107"/>
      <c r="BN687" s="93">
        <f t="shared" si="1250"/>
        <v>11324.69</v>
      </c>
      <c r="BO687" s="93">
        <f t="shared" si="1251"/>
        <v>10825.91</v>
      </c>
      <c r="BP687" s="93">
        <f t="shared" si="1252"/>
        <v>11011.01</v>
      </c>
      <c r="BQ687" s="107"/>
      <c r="BR687" s="107"/>
      <c r="BS687" s="107"/>
      <c r="BT687" s="93">
        <f t="shared" ref="BT687:BV691" si="1598">BB687*BN687</f>
        <v>0</v>
      </c>
      <c r="BU687" s="93">
        <f t="shared" si="1598"/>
        <v>0</v>
      </c>
      <c r="BV687" s="93">
        <f t="shared" si="1598"/>
        <v>0</v>
      </c>
      <c r="BW687" s="447"/>
      <c r="BX687" s="447"/>
      <c r="BY687" s="447"/>
      <c r="BZ687" s="107"/>
      <c r="CA687" s="107"/>
      <c r="CB687" s="107"/>
      <c r="CC687" s="93">
        <f>$I687*BW687</f>
        <v>0</v>
      </c>
      <c r="CD687" s="93">
        <f>$J687*BX687</f>
        <v>0</v>
      </c>
      <c r="CE687" s="93">
        <f>$K687*BY687</f>
        <v>0</v>
      </c>
      <c r="CF687" s="107"/>
      <c r="CG687" s="107"/>
      <c r="CH687" s="107"/>
      <c r="CI687" s="93">
        <f t="shared" si="1256"/>
        <v>13937.4</v>
      </c>
      <c r="CJ687" s="93">
        <f t="shared" si="1257"/>
        <v>13583.66</v>
      </c>
      <c r="CK687" s="93">
        <f t="shared" si="1258"/>
        <v>13705.88</v>
      </c>
      <c r="CL687" s="107"/>
      <c r="CM687" s="107"/>
      <c r="CN687" s="107"/>
      <c r="CO687" s="93">
        <f t="shared" ref="CO687:CQ691" si="1599">BW687*CI687</f>
        <v>0</v>
      </c>
      <c r="CP687" s="93">
        <f t="shared" si="1599"/>
        <v>0</v>
      </c>
      <c r="CQ687" s="93">
        <f t="shared" si="1599"/>
        <v>0</v>
      </c>
      <c r="CR687" s="447"/>
      <c r="CS687" s="447"/>
      <c r="CT687" s="447"/>
      <c r="CU687" s="107"/>
      <c r="CV687" s="107"/>
      <c r="CW687" s="107"/>
      <c r="CX687" s="93">
        <f>$I687*CR687</f>
        <v>0</v>
      </c>
      <c r="CY687" s="93">
        <f>$J687*CS687</f>
        <v>0</v>
      </c>
      <c r="CZ687" s="93">
        <f>$K687*CT687</f>
        <v>0</v>
      </c>
      <c r="DA687" s="107"/>
      <c r="DB687" s="107"/>
      <c r="DC687" s="107"/>
      <c r="DD687" s="93">
        <f t="shared" si="1262"/>
        <v>14777.24</v>
      </c>
      <c r="DE687" s="93">
        <f t="shared" si="1263"/>
        <v>14470.71</v>
      </c>
      <c r="DF687" s="93">
        <f t="shared" si="1264"/>
        <v>14696.66</v>
      </c>
      <c r="DG687" s="107"/>
      <c r="DH687" s="107"/>
      <c r="DI687" s="107"/>
      <c r="DJ687" s="93">
        <f t="shared" ref="DJ687:DL691" si="1600">CR687*DD687</f>
        <v>0</v>
      </c>
      <c r="DK687" s="93">
        <f t="shared" si="1600"/>
        <v>0</v>
      </c>
      <c r="DL687" s="93">
        <f t="shared" si="1600"/>
        <v>0</v>
      </c>
      <c r="DM687" s="447"/>
      <c r="DN687" s="447"/>
      <c r="DO687" s="447"/>
      <c r="DP687" s="107"/>
      <c r="DQ687" s="107"/>
      <c r="DR687" s="107"/>
      <c r="DS687" s="93">
        <f>$I687*DM687</f>
        <v>0</v>
      </c>
      <c r="DT687" s="93">
        <f>$J687*DN687</f>
        <v>0</v>
      </c>
      <c r="DU687" s="93">
        <f>$K687*DO687</f>
        <v>0</v>
      </c>
      <c r="DV687" s="107"/>
      <c r="DW687" s="107"/>
      <c r="DX687" s="107"/>
      <c r="DY687" s="93">
        <f t="shared" si="1268"/>
        <v>15464.63</v>
      </c>
      <c r="DZ687" s="93">
        <f t="shared" si="1269"/>
        <v>14453.3</v>
      </c>
      <c r="EA687" s="93">
        <f t="shared" si="1270"/>
        <v>14723.39</v>
      </c>
      <c r="EB687" s="107"/>
      <c r="EC687" s="107"/>
      <c r="ED687" s="107"/>
      <c r="EE687" s="93">
        <f t="shared" ref="EE687:EG691" si="1601">DM687*DY687</f>
        <v>0</v>
      </c>
      <c r="EF687" s="93">
        <f t="shared" si="1601"/>
        <v>0</v>
      </c>
      <c r="EG687" s="93">
        <f t="shared" si="1601"/>
        <v>0</v>
      </c>
      <c r="EH687" s="312"/>
      <c r="EI687" s="312"/>
      <c r="EJ687" s="312"/>
      <c r="EK687" s="107"/>
      <c r="EL687" s="107"/>
      <c r="EM687" s="107"/>
      <c r="EN687" s="93">
        <f>$I687*EH687</f>
        <v>0</v>
      </c>
      <c r="EO687" s="93">
        <f>$J687*EI687</f>
        <v>0</v>
      </c>
      <c r="EP687" s="93">
        <f>$K687*EJ687</f>
        <v>0</v>
      </c>
      <c r="EQ687" s="107"/>
      <c r="ER687" s="107"/>
      <c r="ES687" s="107"/>
      <c r="ET687" s="93">
        <f t="shared" si="1274"/>
        <v>0</v>
      </c>
      <c r="EU687" s="93">
        <f t="shared" si="1275"/>
        <v>0</v>
      </c>
      <c r="EV687" s="93">
        <f t="shared" si="1276"/>
        <v>0</v>
      </c>
      <c r="EW687" s="107"/>
      <c r="EX687" s="107"/>
      <c r="EY687" s="107"/>
      <c r="EZ687" s="93">
        <f t="shared" ref="EZ687:FB691" si="1602">EH687*ET687</f>
        <v>0</v>
      </c>
      <c r="FA687" s="93">
        <f t="shared" si="1602"/>
        <v>0</v>
      </c>
      <c r="FB687" s="93">
        <f t="shared" si="1602"/>
        <v>0</v>
      </c>
      <c r="FC687" s="447"/>
      <c r="FD687" s="447"/>
      <c r="FE687" s="447"/>
      <c r="FF687" s="107"/>
      <c r="FG687" s="107"/>
      <c r="FH687" s="107"/>
      <c r="FI687" s="93">
        <f>$I687*FC687</f>
        <v>0</v>
      </c>
      <c r="FJ687" s="93">
        <f>$J687*FD687</f>
        <v>0</v>
      </c>
      <c r="FK687" s="93">
        <f>$K687*FE687</f>
        <v>0</v>
      </c>
      <c r="FL687" s="107"/>
      <c r="FM687" s="107"/>
      <c r="FN687" s="107"/>
      <c r="FO687" s="93">
        <f t="shared" si="1280"/>
        <v>12594.66</v>
      </c>
      <c r="FP687" s="93">
        <f t="shared" si="1281"/>
        <v>12059.31</v>
      </c>
      <c r="FQ687" s="93">
        <f t="shared" si="1282"/>
        <v>12249.04</v>
      </c>
      <c r="FR687" s="107"/>
      <c r="FS687" s="107"/>
      <c r="FT687" s="107"/>
      <c r="FU687" s="93">
        <f t="shared" ref="FU687:FW691" si="1603">FC687*FO687</f>
        <v>0</v>
      </c>
      <c r="FV687" s="93">
        <f t="shared" si="1603"/>
        <v>0</v>
      </c>
      <c r="FW687" s="93">
        <f t="shared" si="1603"/>
        <v>0</v>
      </c>
      <c r="FX687" s="95">
        <f t="shared" si="1589"/>
        <v>0</v>
      </c>
      <c r="FY687" s="95">
        <f t="shared" si="1590"/>
        <v>0</v>
      </c>
      <c r="FZ687" s="95">
        <f t="shared" si="1590"/>
        <v>0</v>
      </c>
      <c r="GA687" s="107"/>
      <c r="GB687" s="107"/>
      <c r="GC687" s="107"/>
      <c r="GD687" s="93">
        <f>$I687*FX687</f>
        <v>0</v>
      </c>
      <c r="GE687" s="93">
        <f>$J687*FY687</f>
        <v>0</v>
      </c>
      <c r="GF687" s="93">
        <f>$K687*FZ687</f>
        <v>0</v>
      </c>
      <c r="GG687" s="107"/>
      <c r="GH687" s="107"/>
      <c r="GI687" s="107"/>
      <c r="GJ687" s="93">
        <f t="shared" si="1286"/>
        <v>0</v>
      </c>
      <c r="GK687" s="93">
        <f t="shared" si="1287"/>
        <v>0</v>
      </c>
      <c r="GL687" s="93">
        <f t="shared" si="1288"/>
        <v>0</v>
      </c>
      <c r="GM687" s="107"/>
      <c r="GN687" s="107"/>
      <c r="GO687" s="107"/>
      <c r="GP687" s="93">
        <f t="shared" ref="GP687:GR691" si="1604">FX687*GJ687</f>
        <v>0</v>
      </c>
      <c r="GQ687" s="93">
        <f t="shared" si="1604"/>
        <v>0</v>
      </c>
      <c r="GR687" s="93">
        <f t="shared" si="1604"/>
        <v>0</v>
      </c>
      <c r="GS687" s="447"/>
      <c r="GT687" s="447"/>
      <c r="GU687" s="447"/>
      <c r="GV687" s="107"/>
      <c r="GW687" s="107"/>
      <c r="GX687" s="107"/>
      <c r="GY687" s="93">
        <f>$I687*GS687</f>
        <v>0</v>
      </c>
      <c r="GZ687" s="93">
        <f>$J687*GT687</f>
        <v>0</v>
      </c>
      <c r="HA687" s="93">
        <f>$K687*GU687</f>
        <v>0</v>
      </c>
      <c r="HB687" s="107"/>
      <c r="HC687" s="107"/>
      <c r="HD687" s="107"/>
      <c r="HE687" s="93">
        <f t="shared" si="1292"/>
        <v>13045.72</v>
      </c>
      <c r="HF687" s="93">
        <f t="shared" si="1293"/>
        <v>12447.3</v>
      </c>
      <c r="HG687" s="93">
        <f t="shared" si="1294"/>
        <v>12663.15</v>
      </c>
      <c r="HH687" s="107"/>
      <c r="HI687" s="107"/>
      <c r="HJ687" s="107"/>
      <c r="HK687" s="93">
        <f t="shared" ref="HK687:HM691" si="1605">GS687*HE687</f>
        <v>0</v>
      </c>
      <c r="HL687" s="93">
        <f t="shared" si="1605"/>
        <v>0</v>
      </c>
      <c r="HM687" s="93">
        <f t="shared" si="1605"/>
        <v>0</v>
      </c>
      <c r="HN687" s="447"/>
      <c r="HO687" s="447"/>
      <c r="HP687" s="447"/>
      <c r="HQ687" s="107"/>
      <c r="HR687" s="107"/>
      <c r="HS687" s="107"/>
      <c r="HT687" s="93">
        <f>$I687*HN687</f>
        <v>0</v>
      </c>
      <c r="HU687" s="93">
        <f>$J687*HO687</f>
        <v>0</v>
      </c>
      <c r="HV687" s="93">
        <f>$K687*HP687</f>
        <v>0</v>
      </c>
      <c r="HW687" s="107"/>
      <c r="HX687" s="107"/>
      <c r="HY687" s="107"/>
      <c r="HZ687" s="93">
        <f t="shared" si="1298"/>
        <v>15152.44</v>
      </c>
      <c r="IA687" s="93">
        <f t="shared" si="1299"/>
        <v>14538.81</v>
      </c>
      <c r="IB687" s="93">
        <f t="shared" si="1300"/>
        <v>14729.99</v>
      </c>
      <c r="IC687" s="107"/>
      <c r="ID687" s="107"/>
      <c r="IE687" s="107"/>
      <c r="IF687" s="93">
        <f t="shared" ref="IF687:IH691" si="1606">HN687*HZ687</f>
        <v>0</v>
      </c>
      <c r="IG687" s="93">
        <f t="shared" si="1606"/>
        <v>0</v>
      </c>
      <c r="IH687" s="93">
        <f t="shared" si="1606"/>
        <v>0</v>
      </c>
      <c r="II687" s="447"/>
      <c r="IJ687" s="447"/>
      <c r="IK687" s="447"/>
      <c r="IL687" s="107"/>
      <c r="IM687" s="107"/>
      <c r="IN687" s="107"/>
      <c r="IO687" s="93">
        <f>$I687*II687</f>
        <v>0</v>
      </c>
      <c r="IP687" s="93">
        <f>$J687*IJ687</f>
        <v>0</v>
      </c>
      <c r="IQ687" s="93">
        <f>$K687*IK687</f>
        <v>0</v>
      </c>
      <c r="IR687" s="107"/>
      <c r="IS687" s="107"/>
      <c r="IT687" s="107"/>
      <c r="IU687" s="93">
        <f t="shared" si="1304"/>
        <v>13779.28</v>
      </c>
      <c r="IV687" s="93">
        <f t="shared" si="1305"/>
        <v>13563.14</v>
      </c>
      <c r="IW687" s="93">
        <f t="shared" si="1306"/>
        <v>13768.28</v>
      </c>
      <c r="IX687" s="107"/>
      <c r="IY687" s="107"/>
      <c r="IZ687" s="107"/>
      <c r="JA687" s="93">
        <f t="shared" ref="JA687:JC691" si="1607">II687*IU687</f>
        <v>0</v>
      </c>
      <c r="JB687" s="93">
        <f t="shared" si="1607"/>
        <v>0</v>
      </c>
      <c r="JC687" s="93">
        <f t="shared" si="1607"/>
        <v>0</v>
      </c>
      <c r="JD687" s="447"/>
      <c r="JE687" s="447"/>
      <c r="JF687" s="447"/>
      <c r="JG687" s="107"/>
      <c r="JH687" s="107"/>
      <c r="JI687" s="107"/>
      <c r="JJ687" s="93">
        <f>$I687*JD687</f>
        <v>0</v>
      </c>
      <c r="JK687" s="93">
        <f>$J687*JE687</f>
        <v>0</v>
      </c>
      <c r="JL687" s="93">
        <f>$K687*JF687</f>
        <v>0</v>
      </c>
      <c r="JM687" s="107"/>
      <c r="JN687" s="107"/>
      <c r="JO687" s="107"/>
      <c r="JP687" s="93">
        <f t="shared" si="1310"/>
        <v>18504.580000000002</v>
      </c>
      <c r="JQ687" s="93">
        <f t="shared" si="1311"/>
        <v>18186.61</v>
      </c>
      <c r="JR687" s="93">
        <f t="shared" si="1312"/>
        <v>18442.439999999999</v>
      </c>
      <c r="JS687" s="107"/>
      <c r="JT687" s="107"/>
      <c r="JU687" s="107"/>
      <c r="JV687" s="93">
        <f t="shared" ref="JV687:JX691" si="1608">JD687*JP687</f>
        <v>0</v>
      </c>
      <c r="JW687" s="93">
        <f t="shared" si="1608"/>
        <v>0</v>
      </c>
      <c r="JX687" s="93">
        <f t="shared" si="1608"/>
        <v>0</v>
      </c>
      <c r="JY687" s="447"/>
      <c r="JZ687" s="447"/>
      <c r="KA687" s="447"/>
      <c r="KB687" s="107"/>
      <c r="KC687" s="107"/>
      <c r="KD687" s="107"/>
      <c r="KE687" s="93">
        <f>$I687*JY687</f>
        <v>0</v>
      </c>
      <c r="KF687" s="93">
        <f>$J687*JZ687</f>
        <v>0</v>
      </c>
      <c r="KG687" s="93">
        <f>$K687*KA687</f>
        <v>0</v>
      </c>
      <c r="KH687" s="107"/>
      <c r="KI687" s="107"/>
      <c r="KJ687" s="107"/>
      <c r="KK687" s="93">
        <f t="shared" si="1316"/>
        <v>14823.42</v>
      </c>
      <c r="KL687" s="93">
        <f t="shared" si="1317"/>
        <v>14471.66</v>
      </c>
      <c r="KM687" s="93">
        <f t="shared" si="1318"/>
        <v>14682.53</v>
      </c>
      <c r="KN687" s="107"/>
      <c r="KO687" s="107"/>
      <c r="KP687" s="107"/>
      <c r="KQ687" s="93">
        <f t="shared" ref="KQ687:KS691" si="1609">JY687*KK687</f>
        <v>0</v>
      </c>
      <c r="KR687" s="93">
        <f t="shared" si="1609"/>
        <v>0</v>
      </c>
      <c r="KS687" s="93">
        <f t="shared" si="1609"/>
        <v>0</v>
      </c>
      <c r="KT687" s="447"/>
      <c r="KU687" s="447"/>
      <c r="KV687" s="447"/>
      <c r="KW687" s="107"/>
      <c r="KX687" s="107"/>
      <c r="KY687" s="107"/>
      <c r="KZ687" s="93">
        <f>$I687*KT687</f>
        <v>0</v>
      </c>
      <c r="LA687" s="93">
        <f>$J687*KU687</f>
        <v>0</v>
      </c>
      <c r="LB687" s="93">
        <f>$K687*KV687</f>
        <v>0</v>
      </c>
      <c r="LC687" s="107"/>
      <c r="LD687" s="107"/>
      <c r="LE687" s="107"/>
      <c r="LF687" s="93">
        <f t="shared" si="1322"/>
        <v>14492.9</v>
      </c>
      <c r="LG687" s="93">
        <f t="shared" si="1323"/>
        <v>14096.89</v>
      </c>
      <c r="LH687" s="93">
        <f t="shared" si="1324"/>
        <v>14336.6</v>
      </c>
      <c r="LI687" s="107"/>
      <c r="LJ687" s="107"/>
      <c r="LK687" s="107"/>
      <c r="LL687" s="93">
        <f t="shared" ref="LL687:LN691" si="1610">KT687*LF687</f>
        <v>0</v>
      </c>
      <c r="LM687" s="93">
        <f t="shared" si="1610"/>
        <v>0</v>
      </c>
      <c r="LN687" s="93">
        <f t="shared" si="1610"/>
        <v>0</v>
      </c>
      <c r="LO687" s="447"/>
      <c r="LP687" s="447"/>
      <c r="LQ687" s="447"/>
      <c r="LR687" s="107"/>
      <c r="LS687" s="107"/>
      <c r="LT687" s="107"/>
      <c r="LU687" s="93">
        <f>$I687*LO687</f>
        <v>0</v>
      </c>
      <c r="LV687" s="93">
        <f>$J687*LP687</f>
        <v>0</v>
      </c>
      <c r="LW687" s="93">
        <f>$K687*LQ687</f>
        <v>0</v>
      </c>
      <c r="LX687" s="107"/>
      <c r="LY687" s="107"/>
      <c r="LZ687" s="107"/>
      <c r="MA687" s="93">
        <f t="shared" si="1328"/>
        <v>15852.13</v>
      </c>
      <c r="MB687" s="93">
        <f t="shared" si="1329"/>
        <v>15065.57</v>
      </c>
      <c r="MC687" s="93">
        <f t="shared" si="1330"/>
        <v>15332.22</v>
      </c>
      <c r="MD687" s="107"/>
      <c r="ME687" s="107"/>
      <c r="MF687" s="107"/>
      <c r="MG687" s="93">
        <f t="shared" ref="MG687:MI691" si="1611">LO687*MA687</f>
        <v>0</v>
      </c>
      <c r="MH687" s="93">
        <f t="shared" si="1611"/>
        <v>0</v>
      </c>
      <c r="MI687" s="93">
        <f t="shared" si="1611"/>
        <v>0</v>
      </c>
      <c r="MJ687" s="447"/>
      <c r="MK687" s="447"/>
      <c r="ML687" s="447"/>
      <c r="MM687" s="107"/>
      <c r="MN687" s="107"/>
      <c r="MO687" s="107"/>
      <c r="MP687" s="93">
        <f>$I687*MJ687</f>
        <v>0</v>
      </c>
      <c r="MQ687" s="93">
        <f>$J687*MK687</f>
        <v>0</v>
      </c>
      <c r="MR687" s="93">
        <f>$K687*ML687</f>
        <v>0</v>
      </c>
      <c r="MS687" s="107"/>
      <c r="MT687" s="107"/>
      <c r="MU687" s="107"/>
      <c r="MV687" s="93">
        <f t="shared" si="1334"/>
        <v>16391.93</v>
      </c>
      <c r="MW687" s="93">
        <f t="shared" si="1335"/>
        <v>16397.419999999998</v>
      </c>
      <c r="MX687" s="93">
        <f t="shared" si="1336"/>
        <v>16640.23</v>
      </c>
      <c r="MY687" s="107"/>
      <c r="MZ687" s="107"/>
      <c r="NA687" s="107"/>
      <c r="NB687" s="93">
        <f t="shared" ref="NB687:ND691" si="1612">MJ687*MV687</f>
        <v>0</v>
      </c>
      <c r="NC687" s="93">
        <f t="shared" si="1612"/>
        <v>0</v>
      </c>
      <c r="ND687" s="93">
        <f t="shared" si="1612"/>
        <v>0</v>
      </c>
      <c r="NE687" s="447"/>
      <c r="NF687" s="447"/>
      <c r="NG687" s="447"/>
      <c r="NH687" s="107"/>
      <c r="NI687" s="107"/>
      <c r="NJ687" s="107"/>
      <c r="NK687" s="93">
        <f>$I687*NE687</f>
        <v>0</v>
      </c>
      <c r="NL687" s="93">
        <f>$J687*NF687</f>
        <v>0</v>
      </c>
      <c r="NM687" s="93">
        <f>$K687*NG687</f>
        <v>0</v>
      </c>
      <c r="NN687" s="107"/>
      <c r="NO687" s="107"/>
      <c r="NP687" s="107"/>
      <c r="NQ687" s="93">
        <f t="shared" si="1340"/>
        <v>10731.84</v>
      </c>
      <c r="NR687" s="93">
        <f t="shared" si="1341"/>
        <v>10611.96</v>
      </c>
      <c r="NS687" s="93">
        <f t="shared" si="1342"/>
        <v>10789.92</v>
      </c>
      <c r="NT687" s="107"/>
      <c r="NU687" s="107"/>
      <c r="NV687" s="107"/>
      <c r="NW687" s="93">
        <f t="shared" ref="NW687:NY691" si="1613">NE687*NQ687</f>
        <v>0</v>
      </c>
      <c r="NX687" s="93">
        <f t="shared" si="1613"/>
        <v>0</v>
      </c>
      <c r="NY687" s="93">
        <f t="shared" si="1613"/>
        <v>0</v>
      </c>
      <c r="NZ687" s="447"/>
      <c r="OA687" s="447"/>
      <c r="OB687" s="447"/>
      <c r="OC687" s="107"/>
      <c r="OD687" s="107"/>
      <c r="OE687" s="107"/>
      <c r="OF687" s="93">
        <f>$I687*NZ687</f>
        <v>0</v>
      </c>
      <c r="OG687" s="93">
        <f>$J687*OA687</f>
        <v>0</v>
      </c>
      <c r="OH687" s="93">
        <f>$K687*OB687</f>
        <v>0</v>
      </c>
      <c r="OI687" s="107"/>
      <c r="OJ687" s="107"/>
      <c r="OK687" s="107"/>
      <c r="OL687" s="93">
        <f t="shared" si="1346"/>
        <v>14681.54</v>
      </c>
      <c r="OM687" s="93">
        <f t="shared" si="1347"/>
        <v>14356.77</v>
      </c>
      <c r="ON687" s="93">
        <f t="shared" si="1348"/>
        <v>14600.4</v>
      </c>
      <c r="OO687" s="107"/>
      <c r="OP687" s="107"/>
      <c r="OQ687" s="107"/>
      <c r="OR687" s="93">
        <f t="shared" ref="OR687:OT691" si="1614">NZ687*OL687</f>
        <v>0</v>
      </c>
      <c r="OS687" s="93">
        <f t="shared" si="1614"/>
        <v>0</v>
      </c>
      <c r="OT687" s="93">
        <f t="shared" si="1614"/>
        <v>0</v>
      </c>
      <c r="OU687" s="447"/>
      <c r="OV687" s="447"/>
      <c r="OW687" s="447"/>
      <c r="OX687" s="107"/>
      <c r="OY687" s="107"/>
      <c r="OZ687" s="107"/>
      <c r="PA687" s="93">
        <f>$I687*OU687</f>
        <v>0</v>
      </c>
      <c r="PB687" s="93">
        <f>$J687*OV687</f>
        <v>0</v>
      </c>
      <c r="PC687" s="93">
        <f>$K687*OW687</f>
        <v>0</v>
      </c>
      <c r="PD687" s="107"/>
      <c r="PE687" s="107"/>
      <c r="PF687" s="107"/>
      <c r="PG687" s="93">
        <f t="shared" si="1352"/>
        <v>13624.02</v>
      </c>
      <c r="PH687" s="93">
        <f t="shared" si="1353"/>
        <v>13190.81</v>
      </c>
      <c r="PI687" s="93">
        <f t="shared" si="1354"/>
        <v>13346.87</v>
      </c>
      <c r="PJ687" s="107"/>
      <c r="PK687" s="107"/>
      <c r="PL687" s="107"/>
      <c r="PM687" s="93">
        <f t="shared" ref="PM687:PO691" si="1615">OU687*PG687</f>
        <v>0</v>
      </c>
      <c r="PN687" s="93">
        <f t="shared" si="1615"/>
        <v>0</v>
      </c>
      <c r="PO687" s="93">
        <f t="shared" si="1615"/>
        <v>0</v>
      </c>
      <c r="PP687" s="447"/>
      <c r="PQ687" s="447"/>
      <c r="PR687" s="447"/>
      <c r="PS687" s="107"/>
      <c r="PT687" s="107"/>
      <c r="PU687" s="107"/>
      <c r="PV687" s="93">
        <f>$I687*PP687</f>
        <v>0</v>
      </c>
      <c r="PW687" s="93">
        <f>$J687*PQ687</f>
        <v>0</v>
      </c>
      <c r="PX687" s="93">
        <f>$K687*PR687</f>
        <v>0</v>
      </c>
      <c r="PY687" s="107"/>
      <c r="PZ687" s="107"/>
      <c r="QA687" s="107"/>
      <c r="QB687" s="93">
        <f t="shared" si="1358"/>
        <v>17262.22</v>
      </c>
      <c r="QC687" s="93">
        <f t="shared" si="1359"/>
        <v>17253.38</v>
      </c>
      <c r="QD687" s="93">
        <f t="shared" si="1360"/>
        <v>17535.95</v>
      </c>
      <c r="QE687" s="107"/>
      <c r="QF687" s="107"/>
      <c r="QG687" s="107"/>
      <c r="QH687" s="93">
        <f t="shared" ref="QH687:QJ691" si="1616">PP687*QB687</f>
        <v>0</v>
      </c>
      <c r="QI687" s="93">
        <f t="shared" si="1616"/>
        <v>0</v>
      </c>
      <c r="QJ687" s="93">
        <f t="shared" si="1616"/>
        <v>0</v>
      </c>
      <c r="QK687" s="447"/>
      <c r="QL687" s="447"/>
      <c r="QM687" s="447"/>
      <c r="QN687" s="107"/>
      <c r="QO687" s="107"/>
      <c r="QP687" s="107"/>
      <c r="QQ687" s="93">
        <f>$I687*QK687</f>
        <v>0</v>
      </c>
      <c r="QR687" s="93">
        <f>$J687*QL687</f>
        <v>0</v>
      </c>
      <c r="QS687" s="93">
        <f>$K687*QM687</f>
        <v>0</v>
      </c>
      <c r="QT687" s="107"/>
      <c r="QU687" s="107"/>
      <c r="QV687" s="107"/>
      <c r="QW687" s="93">
        <f t="shared" si="1364"/>
        <v>14207.36</v>
      </c>
      <c r="QX687" s="93">
        <f t="shared" si="1365"/>
        <v>13765.94</v>
      </c>
      <c r="QY687" s="93">
        <f t="shared" si="1366"/>
        <v>13963.55</v>
      </c>
      <c r="QZ687" s="107"/>
      <c r="RA687" s="107"/>
      <c r="RB687" s="107"/>
      <c r="RC687" s="93">
        <f t="shared" ref="RC687:RE691" si="1617">QK687*QW687</f>
        <v>0</v>
      </c>
      <c r="RD687" s="93">
        <f t="shared" si="1617"/>
        <v>0</v>
      </c>
      <c r="RE687" s="93">
        <f t="shared" si="1617"/>
        <v>0</v>
      </c>
      <c r="RF687" s="447"/>
      <c r="RG687" s="447"/>
      <c r="RH687" s="447"/>
      <c r="RI687" s="107"/>
      <c r="RJ687" s="107"/>
      <c r="RK687" s="107"/>
      <c r="RL687" s="93">
        <f>$I687*RF687</f>
        <v>0</v>
      </c>
      <c r="RM687" s="93">
        <f>$J687*RG687</f>
        <v>0</v>
      </c>
      <c r="RN687" s="93">
        <f>$K687*RH687</f>
        <v>0</v>
      </c>
      <c r="RO687" s="107"/>
      <c r="RP687" s="107"/>
      <c r="RQ687" s="107"/>
      <c r="RR687" s="93">
        <f t="shared" si="1370"/>
        <v>9508.17</v>
      </c>
      <c r="RS687" s="93">
        <f t="shared" si="1371"/>
        <v>9224.11</v>
      </c>
      <c r="RT687" s="93">
        <f t="shared" si="1372"/>
        <v>9362.19</v>
      </c>
      <c r="RU687" s="107"/>
      <c r="RV687" s="107"/>
      <c r="RW687" s="107"/>
      <c r="RX687" s="93">
        <f t="shared" ref="RX687:RZ691" si="1618">RF687*RR687</f>
        <v>0</v>
      </c>
      <c r="RY687" s="93">
        <f t="shared" si="1618"/>
        <v>0</v>
      </c>
      <c r="RZ687" s="93">
        <f t="shared" si="1618"/>
        <v>0</v>
      </c>
      <c r="SA687" s="447"/>
      <c r="SB687" s="447"/>
      <c r="SC687" s="447"/>
      <c r="SD687" s="107"/>
      <c r="SE687" s="107"/>
      <c r="SF687" s="107"/>
      <c r="SG687" s="93">
        <f>$I687*SA687</f>
        <v>0</v>
      </c>
      <c r="SH687" s="93">
        <f>$J687*SB687</f>
        <v>0</v>
      </c>
      <c r="SI687" s="93">
        <f>$K687*SC687</f>
        <v>0</v>
      </c>
      <c r="SJ687" s="107"/>
      <c r="SK687" s="107"/>
      <c r="SL687" s="107"/>
      <c r="SM687" s="93">
        <f t="shared" si="1376"/>
        <v>16045.13</v>
      </c>
      <c r="SN687" s="93">
        <f t="shared" si="1377"/>
        <v>15783.34</v>
      </c>
      <c r="SO687" s="93">
        <f t="shared" si="1378"/>
        <v>15991.89</v>
      </c>
      <c r="SP687" s="107"/>
      <c r="SQ687" s="107"/>
      <c r="SR687" s="107"/>
      <c r="SS687" s="93">
        <f t="shared" ref="SS687:SU691" si="1619">SA687*SM687</f>
        <v>0</v>
      </c>
      <c r="ST687" s="93">
        <f t="shared" si="1619"/>
        <v>0</v>
      </c>
      <c r="SU687" s="93">
        <f t="shared" si="1619"/>
        <v>0</v>
      </c>
      <c r="SV687" s="447"/>
      <c r="SW687" s="447"/>
      <c r="SX687" s="447"/>
      <c r="SY687" s="107"/>
      <c r="SZ687" s="107"/>
      <c r="TA687" s="107"/>
      <c r="TB687" s="93">
        <f>$I687*SV687</f>
        <v>0</v>
      </c>
      <c r="TC687" s="93">
        <f>$J687*SW687</f>
        <v>0</v>
      </c>
      <c r="TD687" s="93">
        <f>$K687*SX687</f>
        <v>0</v>
      </c>
      <c r="TE687" s="107"/>
      <c r="TF687" s="107"/>
      <c r="TG687" s="107"/>
      <c r="TH687" s="93">
        <f t="shared" si="1382"/>
        <v>13705.46</v>
      </c>
      <c r="TI687" s="93">
        <f t="shared" si="1383"/>
        <v>13701.27</v>
      </c>
      <c r="TJ687" s="93">
        <f t="shared" si="1384"/>
        <v>13895.1</v>
      </c>
      <c r="TK687" s="107"/>
      <c r="TL687" s="107"/>
      <c r="TM687" s="107"/>
      <c r="TN687" s="93">
        <f t="shared" ref="TN687:TP691" si="1620">SV687*TH687</f>
        <v>0</v>
      </c>
      <c r="TO687" s="93">
        <f t="shared" si="1620"/>
        <v>0</v>
      </c>
      <c r="TP687" s="93">
        <f t="shared" si="1620"/>
        <v>0</v>
      </c>
      <c r="TQ687" s="447"/>
      <c r="TR687" s="447"/>
      <c r="TS687" s="447"/>
      <c r="TT687" s="107"/>
      <c r="TU687" s="107"/>
      <c r="TV687" s="107"/>
      <c r="TW687" s="93">
        <f>$I687*TQ687</f>
        <v>0</v>
      </c>
      <c r="TX687" s="93">
        <f>$J687*TR687</f>
        <v>0</v>
      </c>
      <c r="TY687" s="93">
        <f>$K687*TS687</f>
        <v>0</v>
      </c>
      <c r="TZ687" s="107"/>
      <c r="UA687" s="107"/>
      <c r="UB687" s="107"/>
      <c r="UC687" s="93">
        <f t="shared" si="1388"/>
        <v>15797.69</v>
      </c>
      <c r="UD687" s="93">
        <f t="shared" si="1389"/>
        <v>15450.57</v>
      </c>
      <c r="UE687" s="93">
        <f t="shared" si="1390"/>
        <v>15621.91</v>
      </c>
      <c r="UF687" s="107"/>
      <c r="UG687" s="107"/>
      <c r="UH687" s="107"/>
      <c r="UI687" s="93">
        <f t="shared" ref="UI687:UK691" si="1621">TQ687*UC687</f>
        <v>0</v>
      </c>
      <c r="UJ687" s="93">
        <f t="shared" si="1621"/>
        <v>0</v>
      </c>
      <c r="UK687" s="93">
        <f t="shared" si="1621"/>
        <v>0</v>
      </c>
      <c r="UL687" s="447"/>
      <c r="UM687" s="447"/>
      <c r="UN687" s="447"/>
      <c r="UO687" s="107"/>
      <c r="UP687" s="107"/>
      <c r="UQ687" s="107"/>
      <c r="UR687" s="93">
        <f>$I687*UL687</f>
        <v>0</v>
      </c>
      <c r="US687" s="93">
        <f>$J687*UM687</f>
        <v>0</v>
      </c>
      <c r="UT687" s="93">
        <f>$K687*UN687</f>
        <v>0</v>
      </c>
      <c r="UU687" s="107"/>
      <c r="UV687" s="107"/>
      <c r="UW687" s="107"/>
      <c r="UX687" s="93">
        <f t="shared" si="1394"/>
        <v>13545.72</v>
      </c>
      <c r="UY687" s="93">
        <f t="shared" si="1395"/>
        <v>13540.31</v>
      </c>
      <c r="UZ687" s="93">
        <f t="shared" si="1396"/>
        <v>13717.21</v>
      </c>
      <c r="VA687" s="107"/>
      <c r="VB687" s="107"/>
      <c r="VC687" s="107"/>
      <c r="VD687" s="93">
        <f t="shared" ref="VD687:VF691" si="1622">UL687*UX687</f>
        <v>0</v>
      </c>
      <c r="VE687" s="93">
        <f t="shared" si="1622"/>
        <v>0</v>
      </c>
      <c r="VF687" s="93">
        <f t="shared" si="1622"/>
        <v>0</v>
      </c>
      <c r="VG687" s="95">
        <f t="shared" si="1591"/>
        <v>0</v>
      </c>
      <c r="VH687" s="95">
        <f t="shared" si="1592"/>
        <v>0</v>
      </c>
      <c r="VI687" s="95">
        <f t="shared" si="1592"/>
        <v>0</v>
      </c>
      <c r="VJ687" s="107"/>
      <c r="VK687" s="107"/>
      <c r="VL687" s="107"/>
      <c r="VM687" s="93">
        <f>$I687*VG687</f>
        <v>0</v>
      </c>
      <c r="VN687" s="93">
        <f>$J687*VH687</f>
        <v>0</v>
      </c>
      <c r="VO687" s="93">
        <f>$K687*VI687</f>
        <v>0</v>
      </c>
      <c r="VP687" s="107"/>
      <c r="VQ687" s="107"/>
      <c r="VR687" s="107"/>
      <c r="VS687" s="93">
        <f t="shared" si="1400"/>
        <v>0</v>
      </c>
      <c r="VT687" s="93">
        <f t="shared" si="1401"/>
        <v>0</v>
      </c>
      <c r="VU687" s="93">
        <f t="shared" si="1402"/>
        <v>0</v>
      </c>
      <c r="VV687" s="107"/>
      <c r="VW687" s="107"/>
      <c r="VX687" s="107"/>
      <c r="VY687" s="93">
        <f t="shared" ref="VY687:WA691" si="1623">VG687*VS687</f>
        <v>0</v>
      </c>
      <c r="VZ687" s="93">
        <f t="shared" si="1623"/>
        <v>0</v>
      </c>
      <c r="WA687" s="93">
        <f t="shared" si="1623"/>
        <v>0</v>
      </c>
      <c r="WB687" s="447"/>
      <c r="WC687" s="447"/>
      <c r="WD687" s="447"/>
      <c r="WE687" s="107"/>
      <c r="WF687" s="107"/>
      <c r="WG687" s="107"/>
      <c r="WH687" s="93">
        <f>$I687*WB687</f>
        <v>0</v>
      </c>
      <c r="WI687" s="93">
        <f>$J687*WC687</f>
        <v>0</v>
      </c>
      <c r="WJ687" s="93">
        <f>$K687*WD687</f>
        <v>0</v>
      </c>
      <c r="WK687" s="107"/>
      <c r="WL687" s="107"/>
      <c r="WM687" s="107"/>
      <c r="WN687" s="93">
        <f t="shared" si="1406"/>
        <v>11215.31</v>
      </c>
      <c r="WO687" s="93">
        <f t="shared" si="1407"/>
        <v>10830.9</v>
      </c>
      <c r="WP687" s="93">
        <f t="shared" si="1408"/>
        <v>11039.65</v>
      </c>
      <c r="WQ687" s="107"/>
      <c r="WR687" s="107"/>
      <c r="WS687" s="107"/>
      <c r="WT687" s="93">
        <f t="shared" ref="WT687:WV691" si="1624">WB687*WN687</f>
        <v>0</v>
      </c>
      <c r="WU687" s="93">
        <f t="shared" si="1624"/>
        <v>0</v>
      </c>
      <c r="WV687" s="93">
        <f t="shared" si="1624"/>
        <v>0</v>
      </c>
      <c r="WW687" s="447"/>
      <c r="WX687" s="447"/>
      <c r="WY687" s="447"/>
      <c r="WZ687" s="107"/>
      <c r="XA687" s="107"/>
      <c r="XB687" s="107"/>
      <c r="XC687" s="93">
        <f>$I687*WW687</f>
        <v>0</v>
      </c>
      <c r="XD687" s="93">
        <f>$J687*WX687</f>
        <v>0</v>
      </c>
      <c r="XE687" s="93">
        <f>$K687*WY687</f>
        <v>0</v>
      </c>
      <c r="XF687" s="107"/>
      <c r="XG687" s="107"/>
      <c r="XH687" s="107"/>
      <c r="XI687" s="93">
        <f t="shared" si="1412"/>
        <v>11435.21</v>
      </c>
      <c r="XJ687" s="93">
        <f t="shared" si="1413"/>
        <v>11148.06</v>
      </c>
      <c r="XK687" s="93">
        <f t="shared" si="1414"/>
        <v>11318.4</v>
      </c>
      <c r="XL687" s="107"/>
      <c r="XM687" s="107"/>
      <c r="XN687" s="107"/>
      <c r="XO687" s="93">
        <f t="shared" ref="XO687:XQ691" si="1625">WW687*XI687</f>
        <v>0</v>
      </c>
      <c r="XP687" s="93">
        <f t="shared" si="1625"/>
        <v>0</v>
      </c>
      <c r="XQ687" s="93">
        <f t="shared" si="1625"/>
        <v>0</v>
      </c>
      <c r="XR687" s="447"/>
      <c r="XS687" s="447"/>
      <c r="XT687" s="447"/>
      <c r="XU687" s="107"/>
      <c r="XV687" s="107"/>
      <c r="XW687" s="107"/>
      <c r="XX687" s="93">
        <f>$I687*XR687</f>
        <v>0</v>
      </c>
      <c r="XY687" s="93">
        <f>$J687*XS687</f>
        <v>0</v>
      </c>
      <c r="XZ687" s="93">
        <f>$K687*XT687</f>
        <v>0</v>
      </c>
      <c r="YA687" s="107"/>
      <c r="YB687" s="107"/>
      <c r="YC687" s="107"/>
      <c r="YD687" s="93">
        <f t="shared" si="1418"/>
        <v>10882.94</v>
      </c>
      <c r="YE687" s="93">
        <f t="shared" si="1419"/>
        <v>10614.71</v>
      </c>
      <c r="YF687" s="93">
        <f t="shared" si="1420"/>
        <v>10755.61</v>
      </c>
      <c r="YG687" s="107"/>
      <c r="YH687" s="107"/>
      <c r="YI687" s="107"/>
      <c r="YJ687" s="93">
        <f t="shared" ref="YJ687:YL691" si="1626">XR687*YD687</f>
        <v>0</v>
      </c>
      <c r="YK687" s="93">
        <f t="shared" si="1626"/>
        <v>0</v>
      </c>
      <c r="YL687" s="93">
        <f t="shared" si="1626"/>
        <v>0</v>
      </c>
      <c r="YM687" s="447"/>
      <c r="YN687" s="447"/>
      <c r="YO687" s="447"/>
      <c r="YP687" s="107"/>
      <c r="YQ687" s="107"/>
      <c r="YR687" s="107"/>
      <c r="YS687" s="93">
        <f>$I687*YM687</f>
        <v>0</v>
      </c>
      <c r="YT687" s="93">
        <f>$J687*YN687</f>
        <v>0</v>
      </c>
      <c r="YU687" s="93">
        <f>$K687*YO687</f>
        <v>0</v>
      </c>
      <c r="YV687" s="107"/>
      <c r="YW687" s="107"/>
      <c r="YX687" s="107"/>
      <c r="YY687" s="93">
        <f t="shared" si="1424"/>
        <v>11844.59</v>
      </c>
      <c r="YZ687" s="93">
        <f t="shared" si="1425"/>
        <v>11418.27</v>
      </c>
      <c r="ZA687" s="93">
        <f t="shared" si="1426"/>
        <v>11581.18</v>
      </c>
      <c r="ZB687" s="107"/>
      <c r="ZC687" s="107"/>
      <c r="ZD687" s="107"/>
      <c r="ZE687" s="93">
        <f t="shared" ref="ZE687:ZG691" si="1627">YM687*YY687</f>
        <v>0</v>
      </c>
      <c r="ZF687" s="93">
        <f t="shared" si="1627"/>
        <v>0</v>
      </c>
      <c r="ZG687" s="93">
        <f t="shared" si="1627"/>
        <v>0</v>
      </c>
      <c r="ZH687" s="447"/>
      <c r="ZI687" s="447"/>
      <c r="ZJ687" s="447"/>
      <c r="ZK687" s="107"/>
      <c r="ZL687" s="107"/>
      <c r="ZM687" s="107"/>
      <c r="ZN687" s="93">
        <f>$I687*ZH687</f>
        <v>0</v>
      </c>
      <c r="ZO687" s="93">
        <f>$J687*ZI687</f>
        <v>0</v>
      </c>
      <c r="ZP687" s="93">
        <f>$K687*ZJ687</f>
        <v>0</v>
      </c>
      <c r="ZQ687" s="107"/>
      <c r="ZR687" s="107"/>
      <c r="ZS687" s="107"/>
      <c r="ZT687" s="93">
        <f t="shared" si="1430"/>
        <v>14623.2</v>
      </c>
      <c r="ZU687" s="93">
        <f t="shared" si="1431"/>
        <v>14518.23</v>
      </c>
      <c r="ZV687" s="93">
        <f t="shared" si="1432"/>
        <v>14671.6</v>
      </c>
      <c r="ZW687" s="107"/>
      <c r="ZX687" s="107"/>
      <c r="ZY687" s="107"/>
      <c r="ZZ687" s="93">
        <f t="shared" ref="ZZ687:AAB691" si="1628">ZH687*ZT687</f>
        <v>0</v>
      </c>
      <c r="AAA687" s="93">
        <f t="shared" si="1628"/>
        <v>0</v>
      </c>
      <c r="AAB687" s="93">
        <f t="shared" si="1628"/>
        <v>0</v>
      </c>
      <c r="AAC687" s="447"/>
      <c r="AAD687" s="447"/>
      <c r="AAE687" s="447"/>
      <c r="AAF687" s="107"/>
      <c r="AAG687" s="107"/>
      <c r="AAH687" s="107"/>
      <c r="AAI687" s="93">
        <f>$I687*AAC687</f>
        <v>0</v>
      </c>
      <c r="AAJ687" s="93">
        <f>$J687*AAD687</f>
        <v>0</v>
      </c>
      <c r="AAK687" s="93">
        <f>$K687*AAE687</f>
        <v>0</v>
      </c>
      <c r="AAL687" s="107"/>
      <c r="AAM687" s="107"/>
      <c r="AAN687" s="107"/>
      <c r="AAO687" s="93">
        <f t="shared" si="1436"/>
        <v>13770.13</v>
      </c>
      <c r="AAP687" s="93">
        <f t="shared" si="1437"/>
        <v>13292.82</v>
      </c>
      <c r="AAQ687" s="93">
        <f t="shared" si="1438"/>
        <v>13495.71</v>
      </c>
      <c r="AAR687" s="107"/>
      <c r="AAS687" s="107"/>
      <c r="AAT687" s="107"/>
      <c r="AAU687" s="93">
        <f t="shared" ref="AAU687:AAW691" si="1629">AAC687*AAO687</f>
        <v>0</v>
      </c>
      <c r="AAV687" s="93">
        <f t="shared" si="1629"/>
        <v>0</v>
      </c>
      <c r="AAW687" s="93">
        <f t="shared" si="1629"/>
        <v>0</v>
      </c>
      <c r="AAX687" s="447"/>
      <c r="AAY687" s="447"/>
      <c r="AAZ687" s="447"/>
      <c r="ABA687" s="107"/>
      <c r="ABB687" s="107"/>
      <c r="ABC687" s="107"/>
      <c r="ABD687" s="93">
        <f>$I687*AAX687</f>
        <v>0</v>
      </c>
      <c r="ABE687" s="93">
        <f>$J687*AAY687</f>
        <v>0</v>
      </c>
      <c r="ABF687" s="93">
        <f>$K687*AAZ687</f>
        <v>0</v>
      </c>
      <c r="ABG687" s="107"/>
      <c r="ABH687" s="107"/>
      <c r="ABI687" s="107"/>
      <c r="ABJ687" s="93">
        <f t="shared" si="1442"/>
        <v>9340.0300000000007</v>
      </c>
      <c r="ABK687" s="93">
        <f t="shared" si="1443"/>
        <v>9047.2900000000009</v>
      </c>
      <c r="ABL687" s="93">
        <f t="shared" si="1444"/>
        <v>9164.85</v>
      </c>
      <c r="ABM687" s="107"/>
      <c r="ABN687" s="107"/>
      <c r="ABO687" s="107"/>
      <c r="ABP687" s="93">
        <f t="shared" ref="ABP687:ABR691" si="1630">AAX687*ABJ687</f>
        <v>0</v>
      </c>
      <c r="ABQ687" s="93">
        <f t="shared" si="1630"/>
        <v>0</v>
      </c>
      <c r="ABR687" s="93">
        <f t="shared" si="1630"/>
        <v>0</v>
      </c>
      <c r="ABS687" s="447"/>
      <c r="ABT687" s="447"/>
      <c r="ABU687" s="447"/>
      <c r="ABV687" s="107"/>
      <c r="ABW687" s="107"/>
      <c r="ABX687" s="107"/>
      <c r="ABY687" s="93">
        <f>$I687*ABS687</f>
        <v>0</v>
      </c>
      <c r="ABZ687" s="93">
        <f>$J687*ABT687</f>
        <v>0</v>
      </c>
      <c r="ACA687" s="93">
        <f>$K687*ABU687</f>
        <v>0</v>
      </c>
      <c r="ACB687" s="107"/>
      <c r="ACC687" s="107"/>
      <c r="ACD687" s="107"/>
      <c r="ACE687" s="93">
        <f t="shared" si="1448"/>
        <v>10458.459999999999</v>
      </c>
      <c r="ACF687" s="93">
        <f t="shared" si="1449"/>
        <v>10247.620000000001</v>
      </c>
      <c r="ACG687" s="93">
        <f t="shared" si="1450"/>
        <v>10375.129999999999</v>
      </c>
      <c r="ACH687" s="107"/>
      <c r="ACI687" s="107"/>
      <c r="ACJ687" s="107"/>
      <c r="ACK687" s="93">
        <f t="shared" ref="ACK687:ACM691" si="1631">ABS687*ACE687</f>
        <v>0</v>
      </c>
      <c r="ACL687" s="93">
        <f t="shared" si="1631"/>
        <v>0</v>
      </c>
      <c r="ACM687" s="93">
        <f t="shared" si="1631"/>
        <v>0</v>
      </c>
      <c r="ACN687" s="447"/>
      <c r="ACO687" s="447"/>
      <c r="ACP687" s="447"/>
      <c r="ACQ687" s="107"/>
      <c r="ACR687" s="107"/>
      <c r="ACS687" s="107"/>
      <c r="ACT687" s="93">
        <f>$I687*ACN687</f>
        <v>0</v>
      </c>
      <c r="ACU687" s="93">
        <f>$J687*ACO687</f>
        <v>0</v>
      </c>
      <c r="ACV687" s="93">
        <f>$K687*ACP687</f>
        <v>0</v>
      </c>
      <c r="ACW687" s="107"/>
      <c r="ACX687" s="107"/>
      <c r="ACY687" s="107"/>
      <c r="ACZ687" s="93">
        <f t="shared" si="1454"/>
        <v>12058.95</v>
      </c>
      <c r="ADA687" s="93">
        <f t="shared" si="1455"/>
        <v>11745.4</v>
      </c>
      <c r="ADB687" s="93">
        <f t="shared" si="1456"/>
        <v>11935.31</v>
      </c>
      <c r="ADC687" s="107"/>
      <c r="ADD687" s="107"/>
      <c r="ADE687" s="107"/>
      <c r="ADF687" s="93">
        <f t="shared" ref="ADF687:ADH691" si="1632">ACN687*ACZ687</f>
        <v>0</v>
      </c>
      <c r="ADG687" s="93">
        <f t="shared" si="1632"/>
        <v>0</v>
      </c>
      <c r="ADH687" s="93">
        <f t="shared" si="1632"/>
        <v>0</v>
      </c>
      <c r="ADI687" s="447"/>
      <c r="ADJ687" s="447"/>
      <c r="ADK687" s="447"/>
      <c r="ADL687" s="107"/>
      <c r="ADM687" s="107"/>
      <c r="ADN687" s="107"/>
      <c r="ADO687" s="93">
        <f>$I687*ADI687</f>
        <v>0</v>
      </c>
      <c r="ADP687" s="93">
        <f>$J687*ADJ687</f>
        <v>0</v>
      </c>
      <c r="ADQ687" s="93">
        <f>$K687*ADK687</f>
        <v>0</v>
      </c>
      <c r="ADR687" s="107"/>
      <c r="ADS687" s="107"/>
      <c r="ADT687" s="107"/>
      <c r="ADU687" s="93">
        <f t="shared" si="1460"/>
        <v>11032.08</v>
      </c>
      <c r="ADV687" s="93">
        <f t="shared" si="1461"/>
        <v>10941.62</v>
      </c>
      <c r="ADW687" s="93">
        <f t="shared" si="1462"/>
        <v>11097.39</v>
      </c>
      <c r="ADX687" s="107"/>
      <c r="ADY687" s="107"/>
      <c r="ADZ687" s="107"/>
      <c r="AEA687" s="93">
        <f t="shared" ref="AEA687:AEC691" si="1633">ADI687*ADU687</f>
        <v>0</v>
      </c>
      <c r="AEB687" s="93">
        <f t="shared" si="1633"/>
        <v>0</v>
      </c>
      <c r="AEC687" s="93">
        <f t="shared" si="1633"/>
        <v>0</v>
      </c>
      <c r="AED687" s="447"/>
      <c r="AEE687" s="447"/>
      <c r="AEF687" s="447"/>
      <c r="AEG687" s="107"/>
      <c r="AEH687" s="107"/>
      <c r="AEI687" s="107"/>
      <c r="AEJ687" s="93">
        <f>$I687*AED687</f>
        <v>0</v>
      </c>
      <c r="AEK687" s="93">
        <f>$J687*AEE687</f>
        <v>0</v>
      </c>
      <c r="AEL687" s="93">
        <f>$K687*AEF687</f>
        <v>0</v>
      </c>
      <c r="AEM687" s="107"/>
      <c r="AEN687" s="107"/>
      <c r="AEO687" s="107"/>
      <c r="AEP687" s="93">
        <f t="shared" si="1466"/>
        <v>11278.05</v>
      </c>
      <c r="AEQ687" s="93">
        <f t="shared" si="1467"/>
        <v>10786.13</v>
      </c>
      <c r="AER687" s="93">
        <f t="shared" si="1468"/>
        <v>10928.05</v>
      </c>
      <c r="AES687" s="107"/>
      <c r="AET687" s="107"/>
      <c r="AEU687" s="107"/>
      <c r="AEV687" s="93">
        <f t="shared" ref="AEV687:AEX691" si="1634">AED687*AEP687</f>
        <v>0</v>
      </c>
      <c r="AEW687" s="93">
        <f t="shared" si="1634"/>
        <v>0</v>
      </c>
      <c r="AEX687" s="93">
        <f t="shared" si="1634"/>
        <v>0</v>
      </c>
      <c r="AEY687" s="447"/>
      <c r="AEZ687" s="447"/>
      <c r="AFA687" s="447"/>
      <c r="AFB687" s="107"/>
      <c r="AFC687" s="107"/>
      <c r="AFD687" s="107"/>
      <c r="AFE687" s="93">
        <f>$I687*AEY687</f>
        <v>0</v>
      </c>
      <c r="AFF687" s="93">
        <f>$J687*AEZ687</f>
        <v>0</v>
      </c>
      <c r="AFG687" s="93">
        <f>$K687*AFA687</f>
        <v>0</v>
      </c>
      <c r="AFH687" s="107"/>
      <c r="AFI687" s="107"/>
      <c r="AFJ687" s="107"/>
      <c r="AFK687" s="93">
        <f t="shared" si="1472"/>
        <v>13086.8</v>
      </c>
      <c r="AFL687" s="93">
        <f t="shared" si="1473"/>
        <v>12556.86</v>
      </c>
      <c r="AFM687" s="93">
        <f t="shared" si="1474"/>
        <v>12747.24</v>
      </c>
      <c r="AFN687" s="107"/>
      <c r="AFO687" s="107"/>
      <c r="AFP687" s="107"/>
      <c r="AFQ687" s="93">
        <f t="shared" ref="AFQ687:AFS691" si="1635">AEY687*AFK687</f>
        <v>0</v>
      </c>
      <c r="AFR687" s="93">
        <f t="shared" si="1635"/>
        <v>0</v>
      </c>
      <c r="AFS687" s="93">
        <f t="shared" si="1635"/>
        <v>0</v>
      </c>
      <c r="AFT687" s="447"/>
      <c r="AFU687" s="447"/>
      <c r="AFV687" s="447"/>
      <c r="AFW687" s="107"/>
      <c r="AFX687" s="107"/>
      <c r="AFY687" s="107"/>
      <c r="AFZ687" s="93">
        <f>$I687*AFT687</f>
        <v>0</v>
      </c>
      <c r="AGA687" s="93">
        <f>$J687*AFU687</f>
        <v>0</v>
      </c>
      <c r="AGB687" s="93">
        <f>$K687*AFV687</f>
        <v>0</v>
      </c>
      <c r="AGC687" s="107"/>
      <c r="AGD687" s="107"/>
      <c r="AGE687" s="107"/>
      <c r="AGF687" s="93">
        <f t="shared" si="1478"/>
        <v>13022.25</v>
      </c>
      <c r="AGG687" s="93">
        <f t="shared" si="1479"/>
        <v>12662.16</v>
      </c>
      <c r="AGH687" s="93">
        <f t="shared" si="1480"/>
        <v>12876.41</v>
      </c>
      <c r="AGI687" s="107"/>
      <c r="AGJ687" s="107"/>
      <c r="AGK687" s="107"/>
      <c r="AGL687" s="93">
        <f t="shared" ref="AGL687:AGN691" si="1636">AFT687*AGF687</f>
        <v>0</v>
      </c>
      <c r="AGM687" s="93">
        <f t="shared" si="1636"/>
        <v>0</v>
      </c>
      <c r="AGN687" s="93">
        <f t="shared" si="1636"/>
        <v>0</v>
      </c>
      <c r="AGO687" s="447"/>
      <c r="AGP687" s="447"/>
      <c r="AGQ687" s="447"/>
      <c r="AGR687" s="107"/>
      <c r="AGS687" s="107"/>
      <c r="AGT687" s="107"/>
      <c r="AGU687" s="93">
        <f>$I687*AGO687</f>
        <v>0</v>
      </c>
      <c r="AGV687" s="93">
        <f>$J687*AGP687</f>
        <v>0</v>
      </c>
      <c r="AGW687" s="93">
        <f>$K687*AGQ687</f>
        <v>0</v>
      </c>
      <c r="AGX687" s="107"/>
      <c r="AGY687" s="107"/>
      <c r="AGZ687" s="107"/>
      <c r="AHA687" s="93">
        <f t="shared" si="1484"/>
        <v>20874.12</v>
      </c>
      <c r="AHB687" s="93">
        <f t="shared" si="1485"/>
        <v>20143.580000000002</v>
      </c>
      <c r="AHC687" s="93">
        <f t="shared" si="1486"/>
        <v>20462.509999999998</v>
      </c>
      <c r="AHD687" s="107"/>
      <c r="AHE687" s="107"/>
      <c r="AHF687" s="107"/>
      <c r="AHG687" s="93">
        <f t="shared" ref="AHG687:AHI691" si="1637">AGO687*AHA687</f>
        <v>0</v>
      </c>
      <c r="AHH687" s="93">
        <f t="shared" si="1637"/>
        <v>0</v>
      </c>
      <c r="AHI687" s="93">
        <f t="shared" si="1637"/>
        <v>0</v>
      </c>
      <c r="AHJ687" s="447"/>
      <c r="AHK687" s="447"/>
      <c r="AHL687" s="447"/>
      <c r="AHM687" s="107"/>
      <c r="AHN687" s="107"/>
      <c r="AHO687" s="107"/>
      <c r="AHP687" s="93">
        <f>$I687*AHJ687</f>
        <v>0</v>
      </c>
      <c r="AHQ687" s="93">
        <f>$J687*AHK687</f>
        <v>0</v>
      </c>
      <c r="AHR687" s="93">
        <f>$K687*AHL687</f>
        <v>0</v>
      </c>
      <c r="AHS687" s="107"/>
      <c r="AHT687" s="107"/>
      <c r="AHU687" s="107"/>
      <c r="AHV687" s="93">
        <f t="shared" si="1490"/>
        <v>12435.4</v>
      </c>
      <c r="AHW687" s="93">
        <f t="shared" si="1491"/>
        <v>12304.2</v>
      </c>
      <c r="AHX687" s="93">
        <f t="shared" si="1492"/>
        <v>12484.2</v>
      </c>
      <c r="AHY687" s="107"/>
      <c r="AHZ687" s="107"/>
      <c r="AIA687" s="107"/>
      <c r="AIB687" s="93">
        <f t="shared" ref="AIB687:AID691" si="1638">AHJ687*AHV687</f>
        <v>0</v>
      </c>
      <c r="AIC687" s="93">
        <f t="shared" si="1638"/>
        <v>0</v>
      </c>
      <c r="AID687" s="93">
        <f t="shared" si="1638"/>
        <v>0</v>
      </c>
      <c r="AIE687" s="312">
        <f t="shared" si="1593"/>
        <v>0</v>
      </c>
      <c r="AIF687" s="312">
        <f t="shared" si="1594"/>
        <v>0</v>
      </c>
      <c r="AIG687" s="312">
        <f t="shared" si="1594"/>
        <v>0</v>
      </c>
      <c r="AIH687" s="107"/>
      <c r="AII687" s="107"/>
      <c r="AIJ687" s="107"/>
      <c r="AIK687" s="93">
        <f>$I687*AIE687</f>
        <v>0</v>
      </c>
      <c r="AIL687" s="93">
        <f>$J687*AIF687</f>
        <v>0</v>
      </c>
      <c r="AIM687" s="93">
        <f>$K687*AIG687</f>
        <v>0</v>
      </c>
      <c r="AIN687" s="107"/>
      <c r="AIO687" s="107"/>
      <c r="AIP687" s="107"/>
      <c r="AIQ687" s="93">
        <f t="shared" si="1496"/>
        <v>0</v>
      </c>
      <c r="AIR687" s="93">
        <f t="shared" si="1497"/>
        <v>0</v>
      </c>
      <c r="AIS687" s="93">
        <f t="shared" si="1498"/>
        <v>0</v>
      </c>
      <c r="AIT687" s="107"/>
      <c r="AIU687" s="107"/>
      <c r="AIV687" s="107"/>
      <c r="AIW687" s="93">
        <f t="shared" ref="AIW687:AIY691" si="1639">AIE687*AIQ687</f>
        <v>0</v>
      </c>
      <c r="AIX687" s="93">
        <f t="shared" si="1639"/>
        <v>0</v>
      </c>
      <c r="AIY687" s="93">
        <f t="shared" si="1639"/>
        <v>0</v>
      </c>
      <c r="AIZ687" s="447"/>
      <c r="AJA687" s="447"/>
      <c r="AJB687" s="447"/>
      <c r="AJC687" s="107"/>
      <c r="AJD687" s="107"/>
      <c r="AJE687" s="107"/>
      <c r="AJF687" s="93">
        <f>$I687*AIZ687</f>
        <v>0</v>
      </c>
      <c r="AJG687" s="93">
        <f>$J687*AJA687</f>
        <v>0</v>
      </c>
      <c r="AJH687" s="93">
        <f>$K687*AJB687</f>
        <v>0</v>
      </c>
      <c r="AJI687" s="107"/>
      <c r="AJJ687" s="107"/>
      <c r="AJK687" s="107"/>
      <c r="AJL687" s="93">
        <f t="shared" si="1502"/>
        <v>11940.31</v>
      </c>
      <c r="AJM687" s="93">
        <f t="shared" si="1503"/>
        <v>11654.2</v>
      </c>
      <c r="AJN687" s="93">
        <f t="shared" si="1504"/>
        <v>11851.76</v>
      </c>
      <c r="AJO687" s="107"/>
      <c r="AJP687" s="107"/>
      <c r="AJQ687" s="107"/>
      <c r="AJR687" s="93">
        <f t="shared" ref="AJR687:AJT691" si="1640">AIZ687*AJL687</f>
        <v>0</v>
      </c>
      <c r="AJS687" s="93">
        <f t="shared" si="1640"/>
        <v>0</v>
      </c>
      <c r="AJT687" s="93">
        <f t="shared" si="1640"/>
        <v>0</v>
      </c>
      <c r="AJU687" s="447"/>
      <c r="AJV687" s="447"/>
      <c r="AJW687" s="447"/>
      <c r="AJX687" s="107"/>
      <c r="AJY687" s="107"/>
      <c r="AJZ687" s="107"/>
      <c r="AKA687" s="93">
        <f>$I687*AJU687</f>
        <v>0</v>
      </c>
      <c r="AKB687" s="93">
        <f>$J687*AJV687</f>
        <v>0</v>
      </c>
      <c r="AKC687" s="93">
        <f>$K687*AJW687</f>
        <v>0</v>
      </c>
      <c r="AKD687" s="107"/>
      <c r="AKE687" s="107"/>
      <c r="AKF687" s="107"/>
      <c r="AKG687" s="93">
        <f t="shared" si="1508"/>
        <v>12107.93</v>
      </c>
      <c r="AKH687" s="93">
        <f t="shared" si="1509"/>
        <v>11646.76</v>
      </c>
      <c r="AKI687" s="93">
        <f t="shared" si="1510"/>
        <v>11854.66</v>
      </c>
      <c r="AKJ687" s="107"/>
      <c r="AKK687" s="107"/>
      <c r="AKL687" s="107"/>
      <c r="AKM687" s="93">
        <f t="shared" ref="AKM687:AKO691" si="1641">AJU687*AKG687</f>
        <v>0</v>
      </c>
      <c r="AKN687" s="93">
        <f t="shared" si="1641"/>
        <v>0</v>
      </c>
      <c r="AKO687" s="93">
        <f t="shared" si="1641"/>
        <v>0</v>
      </c>
      <c r="AKP687" s="447"/>
      <c r="AKQ687" s="447"/>
      <c r="AKR687" s="447"/>
      <c r="AKS687" s="107"/>
      <c r="AKT687" s="107"/>
      <c r="AKU687" s="107"/>
      <c r="AKV687" s="93">
        <f>$I687*AKP687</f>
        <v>0</v>
      </c>
      <c r="AKW687" s="93">
        <f>$J687*AKQ687</f>
        <v>0</v>
      </c>
      <c r="AKX687" s="93">
        <f>$K687*AKR687</f>
        <v>0</v>
      </c>
      <c r="AKY687" s="107"/>
      <c r="AKZ687" s="107"/>
      <c r="ALA687" s="107"/>
      <c r="ALB687" s="93">
        <f t="shared" si="1514"/>
        <v>12606.04</v>
      </c>
      <c r="ALC687" s="93">
        <f t="shared" si="1515"/>
        <v>12310.43</v>
      </c>
      <c r="ALD687" s="93">
        <f t="shared" si="1516"/>
        <v>12503.34</v>
      </c>
      <c r="ALE687" s="107"/>
      <c r="ALF687" s="107"/>
      <c r="ALG687" s="107"/>
      <c r="ALH687" s="93">
        <f t="shared" ref="ALH687:ALJ691" si="1642">AKP687*ALB687</f>
        <v>0</v>
      </c>
      <c r="ALI687" s="93">
        <f t="shared" si="1642"/>
        <v>0</v>
      </c>
      <c r="ALJ687" s="93">
        <f t="shared" si="1642"/>
        <v>0</v>
      </c>
      <c r="ALK687" s="447"/>
      <c r="ALL687" s="447"/>
      <c r="ALM687" s="447"/>
      <c r="ALN687" s="107"/>
      <c r="ALO687" s="107"/>
      <c r="ALP687" s="107"/>
      <c r="ALQ687" s="93">
        <f>$I687*ALK687</f>
        <v>0</v>
      </c>
      <c r="ALR687" s="93">
        <f>$J687*ALL687</f>
        <v>0</v>
      </c>
      <c r="ALS687" s="93">
        <f>$K687*ALM687</f>
        <v>0</v>
      </c>
      <c r="ALT687" s="107"/>
      <c r="ALU687" s="107"/>
      <c r="ALV687" s="107"/>
      <c r="ALW687" s="93">
        <f t="shared" si="1520"/>
        <v>15612.23</v>
      </c>
      <c r="ALX687" s="93">
        <f t="shared" si="1521"/>
        <v>15383.44</v>
      </c>
      <c r="ALY687" s="93">
        <f t="shared" si="1522"/>
        <v>15587.83</v>
      </c>
      <c r="ALZ687" s="107"/>
      <c r="AMA687" s="107"/>
      <c r="AMB687" s="107"/>
      <c r="AMC687" s="93">
        <f t="shared" ref="AMC687:AME691" si="1643">ALK687*ALW687</f>
        <v>0</v>
      </c>
      <c r="AMD687" s="93">
        <f t="shared" si="1643"/>
        <v>0</v>
      </c>
      <c r="AME687" s="93">
        <f t="shared" si="1643"/>
        <v>0</v>
      </c>
      <c r="AMF687" s="447"/>
      <c r="AMG687" s="447"/>
      <c r="AMH687" s="447"/>
      <c r="AMI687" s="107"/>
      <c r="AMJ687" s="107"/>
      <c r="AMK687" s="107"/>
      <c r="AML687" s="93">
        <f>$I687*AMF687</f>
        <v>0</v>
      </c>
      <c r="AMM687" s="93">
        <f>$J687*AMG687</f>
        <v>0</v>
      </c>
      <c r="AMN687" s="93">
        <f>$K687*AMH687</f>
        <v>0</v>
      </c>
      <c r="AMO687" s="107"/>
      <c r="AMP687" s="107"/>
      <c r="AMQ687" s="107"/>
      <c r="AMR687" s="93">
        <f t="shared" si="1526"/>
        <v>11249.31</v>
      </c>
      <c r="AMS687" s="93">
        <f t="shared" si="1527"/>
        <v>11277.75</v>
      </c>
      <c r="AMT687" s="93">
        <f t="shared" si="1528"/>
        <v>11430.48</v>
      </c>
      <c r="AMU687" s="107"/>
      <c r="AMV687" s="107"/>
      <c r="AMW687" s="107"/>
      <c r="AMX687" s="93">
        <f t="shared" ref="AMX687:AMZ691" si="1644">AMF687*AMR687</f>
        <v>0</v>
      </c>
      <c r="AMY687" s="93">
        <f t="shared" si="1644"/>
        <v>0</v>
      </c>
      <c r="AMZ687" s="93">
        <f t="shared" si="1644"/>
        <v>0</v>
      </c>
      <c r="ANA687" s="447"/>
      <c r="ANB687" s="447"/>
      <c r="ANC687" s="447"/>
      <c r="AND687" s="107"/>
      <c r="ANE687" s="107"/>
      <c r="ANF687" s="107"/>
      <c r="ANG687" s="93">
        <f>$I687*ANA687</f>
        <v>0</v>
      </c>
      <c r="ANH687" s="93">
        <f>$J687*ANB687</f>
        <v>0</v>
      </c>
      <c r="ANI687" s="93">
        <f>$K687*ANC687</f>
        <v>0</v>
      </c>
      <c r="ANJ687" s="107"/>
      <c r="ANK687" s="107"/>
      <c r="ANL687" s="107"/>
      <c r="ANM687" s="93">
        <f t="shared" si="1532"/>
        <v>17545.68</v>
      </c>
      <c r="ANN687" s="93">
        <f t="shared" si="1533"/>
        <v>17079.099999999999</v>
      </c>
      <c r="ANO687" s="93">
        <f t="shared" si="1534"/>
        <v>17400.34</v>
      </c>
      <c r="ANP687" s="107"/>
      <c r="ANQ687" s="107"/>
      <c r="ANR687" s="107"/>
      <c r="ANS687" s="93">
        <f t="shared" ref="ANS687:ANU691" si="1645">ANA687*ANM687</f>
        <v>0</v>
      </c>
      <c r="ANT687" s="93">
        <f t="shared" si="1645"/>
        <v>0</v>
      </c>
      <c r="ANU687" s="93">
        <f t="shared" si="1645"/>
        <v>0</v>
      </c>
      <c r="ANV687" s="447"/>
      <c r="ANW687" s="447"/>
      <c r="ANX687" s="447"/>
      <c r="ANY687" s="107"/>
      <c r="ANZ687" s="107"/>
      <c r="AOA687" s="107"/>
      <c r="AOB687" s="93">
        <f>$I687*ANV687</f>
        <v>0</v>
      </c>
      <c r="AOC687" s="93">
        <f>$J687*ANW687</f>
        <v>0</v>
      </c>
      <c r="AOD687" s="93">
        <f>$K687*ANX687</f>
        <v>0</v>
      </c>
      <c r="AOE687" s="107"/>
      <c r="AOF687" s="107"/>
      <c r="AOG687" s="107"/>
      <c r="AOH687" s="93">
        <f t="shared" si="1538"/>
        <v>11747.66</v>
      </c>
      <c r="AOI687" s="93">
        <f t="shared" si="1539"/>
        <v>11513.04</v>
      </c>
      <c r="AOJ687" s="93">
        <f t="shared" si="1540"/>
        <v>11675.22</v>
      </c>
      <c r="AOK687" s="107"/>
      <c r="AOL687" s="107"/>
      <c r="AOM687" s="107"/>
      <c r="AON687" s="93">
        <f t="shared" ref="AON687:AOP691" si="1646">ANV687*AOH687</f>
        <v>0</v>
      </c>
      <c r="AOO687" s="93">
        <f t="shared" si="1646"/>
        <v>0</v>
      </c>
      <c r="AOP687" s="93">
        <f t="shared" si="1646"/>
        <v>0</v>
      </c>
      <c r="AOQ687" s="447"/>
      <c r="AOR687" s="447"/>
      <c r="AOS687" s="447"/>
      <c r="AOT687" s="107"/>
      <c r="AOU687" s="107"/>
      <c r="AOV687" s="107"/>
      <c r="AOW687" s="93">
        <f>$I687*AOQ687</f>
        <v>0</v>
      </c>
      <c r="AOX687" s="93">
        <f>$J687*AOR687</f>
        <v>0</v>
      </c>
      <c r="AOY687" s="93">
        <f>$K687*AOS687</f>
        <v>0</v>
      </c>
      <c r="AOZ687" s="107"/>
      <c r="APA687" s="107"/>
      <c r="APB687" s="107"/>
      <c r="APC687" s="93">
        <f t="shared" si="1544"/>
        <v>15641.94</v>
      </c>
      <c r="APD687" s="93">
        <f t="shared" si="1545"/>
        <v>15122.1</v>
      </c>
      <c r="APE687" s="93">
        <f t="shared" si="1546"/>
        <v>15311.64</v>
      </c>
      <c r="APF687" s="107"/>
      <c r="APG687" s="107"/>
      <c r="APH687" s="107"/>
      <c r="API687" s="93">
        <f t="shared" ref="API687:APK691" si="1647">AOQ687*APC687</f>
        <v>0</v>
      </c>
      <c r="APJ687" s="93">
        <f t="shared" si="1647"/>
        <v>0</v>
      </c>
      <c r="APK687" s="93">
        <f t="shared" si="1647"/>
        <v>0</v>
      </c>
      <c r="APL687" s="447"/>
      <c r="APM687" s="447"/>
      <c r="APN687" s="447"/>
      <c r="APO687" s="107"/>
      <c r="APP687" s="107"/>
      <c r="APQ687" s="107"/>
      <c r="APR687" s="93">
        <f>$I687*APL687</f>
        <v>0</v>
      </c>
      <c r="APS687" s="93">
        <f>$J687*APM687</f>
        <v>0</v>
      </c>
      <c r="APT687" s="93">
        <f>$K687*APN687</f>
        <v>0</v>
      </c>
      <c r="APU687" s="107"/>
      <c r="APV687" s="107"/>
      <c r="APW687" s="107"/>
      <c r="APX687" s="93">
        <f t="shared" si="1550"/>
        <v>14827.25</v>
      </c>
      <c r="APY687" s="93">
        <f t="shared" si="1551"/>
        <v>14044.58</v>
      </c>
      <c r="APZ687" s="93">
        <f t="shared" si="1552"/>
        <v>14251.31</v>
      </c>
      <c r="AQA687" s="107"/>
      <c r="AQB687" s="107"/>
      <c r="AQC687" s="107"/>
      <c r="AQD687" s="93">
        <f t="shared" ref="AQD687:AQF691" si="1648">APL687*APX687</f>
        <v>0</v>
      </c>
      <c r="AQE687" s="93">
        <f t="shared" si="1648"/>
        <v>0</v>
      </c>
      <c r="AQF687" s="93">
        <f t="shared" si="1648"/>
        <v>0</v>
      </c>
      <c r="AQG687" s="447"/>
      <c r="AQH687" s="447"/>
      <c r="AQI687" s="447"/>
      <c r="AQJ687" s="107"/>
      <c r="AQK687" s="107"/>
      <c r="AQL687" s="107"/>
      <c r="AQM687" s="93">
        <f>$I687*AQG687</f>
        <v>0</v>
      </c>
      <c r="AQN687" s="93">
        <f>$J687*AQH687</f>
        <v>0</v>
      </c>
      <c r="AQO687" s="93">
        <f>$K687*AQI687</f>
        <v>0</v>
      </c>
      <c r="AQP687" s="107"/>
      <c r="AQQ687" s="107"/>
      <c r="AQR687" s="107"/>
      <c r="AQS687" s="93">
        <f t="shared" si="1556"/>
        <v>10847.14</v>
      </c>
      <c r="AQT687" s="93">
        <f t="shared" si="1557"/>
        <v>10802.09</v>
      </c>
      <c r="AQU687" s="93">
        <f t="shared" si="1558"/>
        <v>10962.42</v>
      </c>
      <c r="AQV687" s="107"/>
      <c r="AQW687" s="107"/>
      <c r="AQX687" s="107"/>
      <c r="AQY687" s="93">
        <f t="shared" ref="AQY687:ARA691" si="1649">AQG687*AQS687</f>
        <v>0</v>
      </c>
      <c r="AQZ687" s="93">
        <f t="shared" si="1649"/>
        <v>0</v>
      </c>
      <c r="ARA687" s="93">
        <f t="shared" si="1649"/>
        <v>0</v>
      </c>
      <c r="ARB687" s="447"/>
      <c r="ARC687" s="447"/>
      <c r="ARD687" s="447"/>
      <c r="ARE687" s="107"/>
      <c r="ARF687" s="107"/>
      <c r="ARG687" s="107"/>
      <c r="ARH687" s="93">
        <f>$I687*ARB687</f>
        <v>0</v>
      </c>
      <c r="ARI687" s="93">
        <f>$J687*ARC687</f>
        <v>0</v>
      </c>
      <c r="ARJ687" s="93">
        <f>$K687*ARD687</f>
        <v>0</v>
      </c>
      <c r="ARK687" s="107"/>
      <c r="ARL687" s="107"/>
      <c r="ARM687" s="107"/>
      <c r="ARN687" s="93">
        <f t="shared" si="1562"/>
        <v>10394.950000000001</v>
      </c>
      <c r="ARO687" s="93">
        <f t="shared" si="1563"/>
        <v>10208.49</v>
      </c>
      <c r="ARP687" s="93">
        <f t="shared" si="1564"/>
        <v>10352.469999999999</v>
      </c>
      <c r="ARQ687" s="107"/>
      <c r="ARR687" s="107"/>
      <c r="ARS687" s="107"/>
      <c r="ART687" s="93">
        <f t="shared" ref="ART687:ARV691" si="1650">ARB687*ARN687</f>
        <v>0</v>
      </c>
      <c r="ARU687" s="93">
        <f t="shared" si="1650"/>
        <v>0</v>
      </c>
      <c r="ARV687" s="93">
        <f t="shared" si="1650"/>
        <v>0</v>
      </c>
      <c r="ARW687" s="447"/>
      <c r="ARX687" s="447"/>
      <c r="ARY687" s="447"/>
      <c r="ARZ687" s="107"/>
      <c r="ASA687" s="107"/>
      <c r="ASB687" s="107"/>
      <c r="ASC687" s="93">
        <f>$I687*ARW687</f>
        <v>0</v>
      </c>
      <c r="ASD687" s="93">
        <f>$J687*ARX687</f>
        <v>0</v>
      </c>
      <c r="ASE687" s="93">
        <f>$K687*ARY687</f>
        <v>0</v>
      </c>
      <c r="ASF687" s="107"/>
      <c r="ASG687" s="107"/>
      <c r="ASH687" s="107"/>
      <c r="ASI687" s="93">
        <f t="shared" si="1568"/>
        <v>12312.2</v>
      </c>
      <c r="ASJ687" s="93">
        <f t="shared" si="1569"/>
        <v>12263.76</v>
      </c>
      <c r="ASK687" s="93">
        <f t="shared" si="1570"/>
        <v>12434.88</v>
      </c>
      <c r="ASL687" s="107"/>
      <c r="ASM687" s="107"/>
      <c r="ASN687" s="107"/>
      <c r="ASO687" s="93">
        <f t="shared" ref="ASO687:ASQ691" si="1651">ARW687*ASI687</f>
        <v>0</v>
      </c>
      <c r="ASP687" s="93">
        <f t="shared" si="1651"/>
        <v>0</v>
      </c>
      <c r="ASQ687" s="93">
        <f t="shared" si="1651"/>
        <v>0</v>
      </c>
      <c r="ASR687" s="447"/>
      <c r="ASS687" s="447"/>
      <c r="AST687" s="447"/>
      <c r="ASU687" s="107"/>
      <c r="ASV687" s="107"/>
      <c r="ASW687" s="107"/>
      <c r="ASX687" s="93">
        <f>$I687*ASR687</f>
        <v>0</v>
      </c>
      <c r="ASY687" s="93">
        <f>$J687*ASS687</f>
        <v>0</v>
      </c>
      <c r="ASZ687" s="93">
        <f>$K687*AST687</f>
        <v>0</v>
      </c>
      <c r="ATA687" s="107"/>
      <c r="ATB687" s="107"/>
      <c r="ATC687" s="107"/>
      <c r="ATD687" s="93">
        <f t="shared" si="1574"/>
        <v>10922.9</v>
      </c>
      <c r="ATE687" s="93">
        <f t="shared" si="1575"/>
        <v>10677.73</v>
      </c>
      <c r="ATF687" s="93">
        <f t="shared" si="1576"/>
        <v>10826.16</v>
      </c>
      <c r="ATG687" s="107"/>
      <c r="ATH687" s="107"/>
      <c r="ATI687" s="107"/>
      <c r="ATJ687" s="93">
        <f t="shared" ref="ATJ687:ATL691" si="1652">ASR687*ATD687</f>
        <v>0</v>
      </c>
      <c r="ATK687" s="93">
        <f t="shared" si="1652"/>
        <v>0</v>
      </c>
      <c r="ATL687" s="93">
        <f t="shared" si="1652"/>
        <v>0</v>
      </c>
      <c r="ATM687" s="447"/>
      <c r="ATN687" s="447"/>
      <c r="ATO687" s="447"/>
      <c r="ATP687" s="107"/>
      <c r="ATQ687" s="107"/>
      <c r="ATR687" s="107"/>
      <c r="ATS687" s="93">
        <f>$I687*ATM687</f>
        <v>0</v>
      </c>
      <c r="ATT687" s="93">
        <f>$J687*ATN687</f>
        <v>0</v>
      </c>
      <c r="ATU687" s="93">
        <f>$K687*ATO687</f>
        <v>0</v>
      </c>
      <c r="ATV687" s="107"/>
      <c r="ATW687" s="107"/>
      <c r="ATX687" s="107"/>
      <c r="ATY687" s="93">
        <f t="shared" si="1580"/>
        <v>11940.52</v>
      </c>
      <c r="ATZ687" s="93">
        <f t="shared" si="1581"/>
        <v>11963.72</v>
      </c>
      <c r="AUA687" s="93">
        <f t="shared" si="1582"/>
        <v>12149.29</v>
      </c>
      <c r="AUB687" s="107"/>
      <c r="AUC687" s="107"/>
      <c r="AUD687" s="107"/>
      <c r="AUE687" s="93">
        <f t="shared" ref="AUE687:AUG691" si="1653">ATM687*ATY687</f>
        <v>0</v>
      </c>
      <c r="AUF687" s="93">
        <f t="shared" si="1653"/>
        <v>0</v>
      </c>
      <c r="AUG687" s="93">
        <f t="shared" si="1653"/>
        <v>0</v>
      </c>
      <c r="AUH687" s="447"/>
      <c r="AUI687" s="447"/>
      <c r="AUJ687" s="447"/>
      <c r="AUK687" s="107"/>
      <c r="AUL687" s="107"/>
      <c r="AUM687" s="107"/>
      <c r="AUN687" s="93">
        <f>$I687*AUH687</f>
        <v>0</v>
      </c>
      <c r="AUO687" s="93">
        <f>$J687*AUI687</f>
        <v>0</v>
      </c>
      <c r="AUP687" s="93">
        <f>$K687*AUJ687</f>
        <v>0</v>
      </c>
      <c r="AUQ687" s="107"/>
      <c r="AUR687" s="107"/>
      <c r="AUS687" s="107"/>
      <c r="AUT687" s="93">
        <f t="shared" si="1586"/>
        <v>12913.27</v>
      </c>
      <c r="AUU687" s="93">
        <f t="shared" si="1587"/>
        <v>12849.41</v>
      </c>
      <c r="AUV687" s="93">
        <f t="shared" si="1588"/>
        <v>13025.24</v>
      </c>
      <c r="AUW687" s="107"/>
      <c r="AUX687" s="107"/>
      <c r="AUY687" s="107"/>
      <c r="AUZ687" s="93">
        <f t="shared" ref="AUZ687:AVB691" si="1654">AUH687*AUT687</f>
        <v>0</v>
      </c>
      <c r="AVA687" s="93">
        <f t="shared" si="1654"/>
        <v>0</v>
      </c>
      <c r="AVB687" s="93">
        <f t="shared" si="1654"/>
        <v>0</v>
      </c>
      <c r="AVC687" s="127">
        <f t="shared" ref="AVC687:AVK691" si="1655">L687+AG687+BB687+BW687+CR687+DM687+EH687+FC687+FX687+GS687+HN687+II687+JD687+JY687+KT687+LO687+MJ687+NE687+NZ687+OU687+PP687+QK687+RF687+SA687+SV687+TQ687+UL687+VG687+WB687+WW687+XR687+YM687+ZH687+AAC687+AAX687+ABS687+ACN687+ADI687+AED687+AEY687+AFT687+AGO687+AHJ687+AIE687+AIZ687+AJU687+AKP687+ALK687+AMF687+ANA687+ANV687+AOQ687+APL687+AQG687+ARB687+ARW687+ASR687+ATM687+AUH687</f>
        <v>0</v>
      </c>
      <c r="AVD687" s="127">
        <f t="shared" si="1655"/>
        <v>0</v>
      </c>
      <c r="AVE687" s="127">
        <f t="shared" si="1655"/>
        <v>0</v>
      </c>
      <c r="AVF687" s="93">
        <f t="shared" si="1655"/>
        <v>0</v>
      </c>
      <c r="AVG687" s="93">
        <f t="shared" si="1655"/>
        <v>0</v>
      </c>
      <c r="AVH687" s="93">
        <f t="shared" si="1655"/>
        <v>0</v>
      </c>
      <c r="AVI687" s="93">
        <f t="shared" si="1655"/>
        <v>0</v>
      </c>
      <c r="AVJ687" s="93">
        <f t="shared" si="1655"/>
        <v>0</v>
      </c>
      <c r="AVK687" s="93">
        <f t="shared" si="1655"/>
        <v>0</v>
      </c>
      <c r="AVL687" s="107"/>
      <c r="AVM687" s="107"/>
      <c r="AVN687" s="107"/>
      <c r="AVO687" s="93"/>
      <c r="AVP687" s="93"/>
      <c r="AVQ687" s="93"/>
      <c r="AVR687" s="93">
        <f>AA687+AV687+BQ687+CL687+DG687+EB687+EW687+FR687+GM687+HH687+IC687+IX687+JS687+KN687+LI687+MD687+MY687+NT687+OO687+PJ687+QE687+QZ687+RU687+SP687+TK687+UF687+VA687+VV687+WQ687+XL687+YG687+ZB687+ZW687+AAR687+ABM687+ACH687+ADC687+ADX687+AES687+AFN687+AGI687+AHD687+AHY687+AIT687+AJO687+AKJ687+ALE687+ALZ687+AMU687+ANP687+AOK687+APF687+AQA687+AQV687+ARQ687+ASL687+ATG687+AUB687+AUW687</f>
        <v>0</v>
      </c>
      <c r="AVS687" s="93"/>
      <c r="AVT687" s="93">
        <f t="shared" ref="AVT687:AVW691" si="1656">AC687+AX687+BS687+CN687+DI687+ED687+EY687+FT687+GO687+HJ687+IE687+IZ687+JU687+KP687+LK687+MF687+NA687+NV687+OQ687+PL687+QG687+RB687+RW687+SR687+TM687+UH687+VC687+VX687+WS687+XN687+YI687+ZD687+ZY687+AAT687+ABO687+ACJ687+ADE687+ADZ687+AEU687+AFP687+AGK687+AHF687+AIA687+AIV687+AJQ687+AKL687+ALG687+AMB687+AMW687+ANR687+AOM687+APH687+AQC687+AQX687+ARS687+ASN687+ATI687+AUD687+AUY687</f>
        <v>0</v>
      </c>
      <c r="AVU687" s="93">
        <f t="shared" si="1656"/>
        <v>0</v>
      </c>
      <c r="AVV687" s="93">
        <f t="shared" si="1656"/>
        <v>0</v>
      </c>
      <c r="AVW687" s="93">
        <f t="shared" si="1656"/>
        <v>0</v>
      </c>
    </row>
    <row r="688" spans="1:1271" ht="39.75" customHeight="1">
      <c r="A688" s="223" t="s">
        <v>1250</v>
      </c>
      <c r="B688" s="223" t="s">
        <v>1255</v>
      </c>
      <c r="C688" s="5"/>
      <c r="D688" s="440"/>
      <c r="E688" s="287"/>
      <c r="F688" s="101"/>
      <c r="G688" s="101"/>
      <c r="H688" s="101"/>
      <c r="I688" s="93">
        <f t="shared" si="1595"/>
        <v>27264.38</v>
      </c>
      <c r="J688" s="93">
        <f t="shared" si="1595"/>
        <v>27264.38</v>
      </c>
      <c r="K688" s="93">
        <f t="shared" si="1595"/>
        <v>27264.38</v>
      </c>
      <c r="L688" s="447"/>
      <c r="M688" s="447"/>
      <c r="N688" s="447"/>
      <c r="O688" s="107"/>
      <c r="P688" s="107"/>
      <c r="Q688" s="107"/>
      <c r="R688" s="93">
        <f>$I688*L688</f>
        <v>0</v>
      </c>
      <c r="S688" s="93">
        <f>$J688*M688</f>
        <v>0</v>
      </c>
      <c r="T688" s="93">
        <f>$K688*N688</f>
        <v>0</v>
      </c>
      <c r="U688" s="107"/>
      <c r="V688" s="107"/>
      <c r="W688" s="107"/>
      <c r="X688" s="93">
        <f t="shared" si="1238"/>
        <v>12970.32</v>
      </c>
      <c r="Y688" s="93">
        <f t="shared" si="1239"/>
        <v>12196.16</v>
      </c>
      <c r="Z688" s="93">
        <f t="shared" si="1240"/>
        <v>12360.07</v>
      </c>
      <c r="AA688" s="107"/>
      <c r="AB688" s="107"/>
      <c r="AC688" s="107"/>
      <c r="AD688" s="93">
        <f t="shared" si="1596"/>
        <v>0</v>
      </c>
      <c r="AE688" s="93">
        <f t="shared" si="1596"/>
        <v>0</v>
      </c>
      <c r="AF688" s="93">
        <f t="shared" si="1596"/>
        <v>0</v>
      </c>
      <c r="AG688" s="447"/>
      <c r="AH688" s="447"/>
      <c r="AI688" s="447"/>
      <c r="AJ688" s="107"/>
      <c r="AK688" s="107"/>
      <c r="AL688" s="107"/>
      <c r="AM688" s="93">
        <f>$I688*AG688</f>
        <v>0</v>
      </c>
      <c r="AN688" s="93">
        <f>$J688*AH688</f>
        <v>0</v>
      </c>
      <c r="AO688" s="93">
        <f>$K688*AI688</f>
        <v>0</v>
      </c>
      <c r="AP688" s="107"/>
      <c r="AQ688" s="107"/>
      <c r="AR688" s="107"/>
      <c r="AS688" s="93">
        <f t="shared" si="1244"/>
        <v>11611.89</v>
      </c>
      <c r="AT688" s="93">
        <f t="shared" si="1245"/>
        <v>10830.37</v>
      </c>
      <c r="AU688" s="93">
        <f t="shared" si="1246"/>
        <v>10998.8</v>
      </c>
      <c r="AV688" s="107"/>
      <c r="AW688" s="107"/>
      <c r="AX688" s="107"/>
      <c r="AY688" s="93">
        <f t="shared" si="1597"/>
        <v>0</v>
      </c>
      <c r="AZ688" s="93">
        <f t="shared" si="1597"/>
        <v>0</v>
      </c>
      <c r="BA688" s="93">
        <f t="shared" si="1597"/>
        <v>0</v>
      </c>
      <c r="BB688" s="447"/>
      <c r="BC688" s="447"/>
      <c r="BD688" s="447"/>
      <c r="BE688" s="107"/>
      <c r="BF688" s="107"/>
      <c r="BG688" s="107"/>
      <c r="BH688" s="93">
        <f>$I688*BB688</f>
        <v>0</v>
      </c>
      <c r="BI688" s="93">
        <f>$J688*BC688</f>
        <v>0</v>
      </c>
      <c r="BJ688" s="93">
        <f>$K688*BD688</f>
        <v>0</v>
      </c>
      <c r="BK688" s="107"/>
      <c r="BL688" s="107"/>
      <c r="BM688" s="107"/>
      <c r="BN688" s="93">
        <f t="shared" si="1250"/>
        <v>11324.69</v>
      </c>
      <c r="BO688" s="93">
        <f t="shared" si="1251"/>
        <v>10825.91</v>
      </c>
      <c r="BP688" s="93">
        <f t="shared" si="1252"/>
        <v>11011.01</v>
      </c>
      <c r="BQ688" s="107"/>
      <c r="BR688" s="107"/>
      <c r="BS688" s="107"/>
      <c r="BT688" s="93">
        <f t="shared" si="1598"/>
        <v>0</v>
      </c>
      <c r="BU688" s="93">
        <f t="shared" si="1598"/>
        <v>0</v>
      </c>
      <c r="BV688" s="93">
        <f t="shared" si="1598"/>
        <v>0</v>
      </c>
      <c r="BW688" s="447"/>
      <c r="BX688" s="447"/>
      <c r="BY688" s="447"/>
      <c r="BZ688" s="107"/>
      <c r="CA688" s="107"/>
      <c r="CB688" s="107"/>
      <c r="CC688" s="93">
        <f>$I688*BW688</f>
        <v>0</v>
      </c>
      <c r="CD688" s="93">
        <f>$J688*BX688</f>
        <v>0</v>
      </c>
      <c r="CE688" s="93">
        <f>$K688*BY688</f>
        <v>0</v>
      </c>
      <c r="CF688" s="107"/>
      <c r="CG688" s="107"/>
      <c r="CH688" s="107"/>
      <c r="CI688" s="93">
        <f t="shared" si="1256"/>
        <v>13937.4</v>
      </c>
      <c r="CJ688" s="93">
        <f t="shared" si="1257"/>
        <v>13583.66</v>
      </c>
      <c r="CK688" s="93">
        <f t="shared" si="1258"/>
        <v>13705.88</v>
      </c>
      <c r="CL688" s="107"/>
      <c r="CM688" s="107"/>
      <c r="CN688" s="107"/>
      <c r="CO688" s="93">
        <f t="shared" si="1599"/>
        <v>0</v>
      </c>
      <c r="CP688" s="93">
        <f t="shared" si="1599"/>
        <v>0</v>
      </c>
      <c r="CQ688" s="93">
        <f t="shared" si="1599"/>
        <v>0</v>
      </c>
      <c r="CR688" s="447"/>
      <c r="CS688" s="447"/>
      <c r="CT688" s="447"/>
      <c r="CU688" s="107"/>
      <c r="CV688" s="107"/>
      <c r="CW688" s="107"/>
      <c r="CX688" s="93">
        <f>$I688*CR688</f>
        <v>0</v>
      </c>
      <c r="CY688" s="93">
        <f>$J688*CS688</f>
        <v>0</v>
      </c>
      <c r="CZ688" s="93">
        <f>$K688*CT688</f>
        <v>0</v>
      </c>
      <c r="DA688" s="107"/>
      <c r="DB688" s="107"/>
      <c r="DC688" s="107"/>
      <c r="DD688" s="93">
        <f t="shared" si="1262"/>
        <v>14777.24</v>
      </c>
      <c r="DE688" s="93">
        <f t="shared" si="1263"/>
        <v>14470.71</v>
      </c>
      <c r="DF688" s="93">
        <f t="shared" si="1264"/>
        <v>14696.66</v>
      </c>
      <c r="DG688" s="107"/>
      <c r="DH688" s="107"/>
      <c r="DI688" s="107"/>
      <c r="DJ688" s="93">
        <f t="shared" si="1600"/>
        <v>0</v>
      </c>
      <c r="DK688" s="93">
        <f t="shared" si="1600"/>
        <v>0</v>
      </c>
      <c r="DL688" s="93">
        <f t="shared" si="1600"/>
        <v>0</v>
      </c>
      <c r="DM688" s="447"/>
      <c r="DN688" s="447"/>
      <c r="DO688" s="447"/>
      <c r="DP688" s="107"/>
      <c r="DQ688" s="107"/>
      <c r="DR688" s="107"/>
      <c r="DS688" s="93">
        <f>$I688*DM688</f>
        <v>0</v>
      </c>
      <c r="DT688" s="93">
        <f>$J688*DN688</f>
        <v>0</v>
      </c>
      <c r="DU688" s="93">
        <f>$K688*DO688</f>
        <v>0</v>
      </c>
      <c r="DV688" s="107"/>
      <c r="DW688" s="107"/>
      <c r="DX688" s="107"/>
      <c r="DY688" s="93">
        <f t="shared" si="1268"/>
        <v>15464.63</v>
      </c>
      <c r="DZ688" s="93">
        <f t="shared" si="1269"/>
        <v>14453.3</v>
      </c>
      <c r="EA688" s="93">
        <f t="shared" si="1270"/>
        <v>14723.39</v>
      </c>
      <c r="EB688" s="107"/>
      <c r="EC688" s="107"/>
      <c r="ED688" s="107"/>
      <c r="EE688" s="93">
        <f t="shared" si="1601"/>
        <v>0</v>
      </c>
      <c r="EF688" s="93">
        <f t="shared" si="1601"/>
        <v>0</v>
      </c>
      <c r="EG688" s="93">
        <f t="shared" si="1601"/>
        <v>0</v>
      </c>
      <c r="EH688" s="312"/>
      <c r="EI688" s="312"/>
      <c r="EJ688" s="312"/>
      <c r="EK688" s="107"/>
      <c r="EL688" s="107"/>
      <c r="EM688" s="107"/>
      <c r="EN688" s="93">
        <f>$I688*EH688</f>
        <v>0</v>
      </c>
      <c r="EO688" s="93">
        <f>$J688*EI688</f>
        <v>0</v>
      </c>
      <c r="EP688" s="93">
        <f>$K688*EJ688</f>
        <v>0</v>
      </c>
      <c r="EQ688" s="107"/>
      <c r="ER688" s="107"/>
      <c r="ES688" s="107"/>
      <c r="ET688" s="93">
        <f t="shared" si="1274"/>
        <v>0</v>
      </c>
      <c r="EU688" s="93">
        <f t="shared" si="1275"/>
        <v>0</v>
      </c>
      <c r="EV688" s="93">
        <f t="shared" si="1276"/>
        <v>0</v>
      </c>
      <c r="EW688" s="107"/>
      <c r="EX688" s="107"/>
      <c r="EY688" s="107"/>
      <c r="EZ688" s="93">
        <f t="shared" si="1602"/>
        <v>0</v>
      </c>
      <c r="FA688" s="93">
        <f t="shared" si="1602"/>
        <v>0</v>
      </c>
      <c r="FB688" s="93">
        <f t="shared" si="1602"/>
        <v>0</v>
      </c>
      <c r="FC688" s="447"/>
      <c r="FD688" s="447"/>
      <c r="FE688" s="447"/>
      <c r="FF688" s="107"/>
      <c r="FG688" s="107"/>
      <c r="FH688" s="107"/>
      <c r="FI688" s="93">
        <f>$I688*FC688</f>
        <v>0</v>
      </c>
      <c r="FJ688" s="93">
        <f>$J688*FD688</f>
        <v>0</v>
      </c>
      <c r="FK688" s="93">
        <f>$K688*FE688</f>
        <v>0</v>
      </c>
      <c r="FL688" s="107"/>
      <c r="FM688" s="107"/>
      <c r="FN688" s="107"/>
      <c r="FO688" s="93">
        <f t="shared" si="1280"/>
        <v>12594.66</v>
      </c>
      <c r="FP688" s="93">
        <f t="shared" si="1281"/>
        <v>12059.31</v>
      </c>
      <c r="FQ688" s="93">
        <f t="shared" si="1282"/>
        <v>12249.04</v>
      </c>
      <c r="FR688" s="107"/>
      <c r="FS688" s="107"/>
      <c r="FT688" s="107"/>
      <c r="FU688" s="93">
        <f t="shared" si="1603"/>
        <v>0</v>
      </c>
      <c r="FV688" s="93">
        <f t="shared" si="1603"/>
        <v>0</v>
      </c>
      <c r="FW688" s="93">
        <f t="shared" si="1603"/>
        <v>0</v>
      </c>
      <c r="FX688" s="95">
        <f t="shared" si="1589"/>
        <v>0</v>
      </c>
      <c r="FY688" s="95">
        <f t="shared" si="1590"/>
        <v>0</v>
      </c>
      <c r="FZ688" s="95">
        <f t="shared" si="1590"/>
        <v>0</v>
      </c>
      <c r="GA688" s="107"/>
      <c r="GB688" s="107"/>
      <c r="GC688" s="107"/>
      <c r="GD688" s="93">
        <f>$I688*FX688</f>
        <v>0</v>
      </c>
      <c r="GE688" s="93">
        <f>$J688*FY688</f>
        <v>0</v>
      </c>
      <c r="GF688" s="93">
        <f>$K688*FZ688</f>
        <v>0</v>
      </c>
      <c r="GG688" s="107"/>
      <c r="GH688" s="107"/>
      <c r="GI688" s="107"/>
      <c r="GJ688" s="93">
        <f t="shared" si="1286"/>
        <v>0</v>
      </c>
      <c r="GK688" s="93">
        <f t="shared" si="1287"/>
        <v>0</v>
      </c>
      <c r="GL688" s="93">
        <f t="shared" si="1288"/>
        <v>0</v>
      </c>
      <c r="GM688" s="107"/>
      <c r="GN688" s="107"/>
      <c r="GO688" s="107"/>
      <c r="GP688" s="93">
        <f t="shared" si="1604"/>
        <v>0</v>
      </c>
      <c r="GQ688" s="93">
        <f t="shared" si="1604"/>
        <v>0</v>
      </c>
      <c r="GR688" s="93">
        <f t="shared" si="1604"/>
        <v>0</v>
      </c>
      <c r="GS688" s="447"/>
      <c r="GT688" s="447"/>
      <c r="GU688" s="447"/>
      <c r="GV688" s="107"/>
      <c r="GW688" s="107"/>
      <c r="GX688" s="107"/>
      <c r="GY688" s="93">
        <f>$I688*GS688</f>
        <v>0</v>
      </c>
      <c r="GZ688" s="93">
        <f>$J688*GT688</f>
        <v>0</v>
      </c>
      <c r="HA688" s="93">
        <f>$K688*GU688</f>
        <v>0</v>
      </c>
      <c r="HB688" s="107"/>
      <c r="HC688" s="107"/>
      <c r="HD688" s="107"/>
      <c r="HE688" s="93">
        <f t="shared" si="1292"/>
        <v>13045.72</v>
      </c>
      <c r="HF688" s="93">
        <f t="shared" si="1293"/>
        <v>12447.3</v>
      </c>
      <c r="HG688" s="93">
        <f t="shared" si="1294"/>
        <v>12663.15</v>
      </c>
      <c r="HH688" s="107"/>
      <c r="HI688" s="107"/>
      <c r="HJ688" s="107"/>
      <c r="HK688" s="93">
        <f t="shared" si="1605"/>
        <v>0</v>
      </c>
      <c r="HL688" s="93">
        <f t="shared" si="1605"/>
        <v>0</v>
      </c>
      <c r="HM688" s="93">
        <f t="shared" si="1605"/>
        <v>0</v>
      </c>
      <c r="HN688" s="447"/>
      <c r="HO688" s="447"/>
      <c r="HP688" s="447"/>
      <c r="HQ688" s="107"/>
      <c r="HR688" s="107"/>
      <c r="HS688" s="107"/>
      <c r="HT688" s="93">
        <f>$I688*HN688</f>
        <v>0</v>
      </c>
      <c r="HU688" s="93">
        <f>$J688*HO688</f>
        <v>0</v>
      </c>
      <c r="HV688" s="93">
        <f>$K688*HP688</f>
        <v>0</v>
      </c>
      <c r="HW688" s="107"/>
      <c r="HX688" s="107"/>
      <c r="HY688" s="107"/>
      <c r="HZ688" s="93">
        <f t="shared" si="1298"/>
        <v>15152.44</v>
      </c>
      <c r="IA688" s="93">
        <f t="shared" si="1299"/>
        <v>14538.81</v>
      </c>
      <c r="IB688" s="93">
        <f t="shared" si="1300"/>
        <v>14729.99</v>
      </c>
      <c r="IC688" s="107"/>
      <c r="ID688" s="107"/>
      <c r="IE688" s="107"/>
      <c r="IF688" s="93">
        <f t="shared" si="1606"/>
        <v>0</v>
      </c>
      <c r="IG688" s="93">
        <f t="shared" si="1606"/>
        <v>0</v>
      </c>
      <c r="IH688" s="93">
        <f t="shared" si="1606"/>
        <v>0</v>
      </c>
      <c r="II688" s="447"/>
      <c r="IJ688" s="447"/>
      <c r="IK688" s="447"/>
      <c r="IL688" s="107"/>
      <c r="IM688" s="107"/>
      <c r="IN688" s="107"/>
      <c r="IO688" s="93">
        <f>$I688*II688</f>
        <v>0</v>
      </c>
      <c r="IP688" s="93">
        <f>$J688*IJ688</f>
        <v>0</v>
      </c>
      <c r="IQ688" s="93">
        <f>$K688*IK688</f>
        <v>0</v>
      </c>
      <c r="IR688" s="107"/>
      <c r="IS688" s="107"/>
      <c r="IT688" s="107"/>
      <c r="IU688" s="93">
        <f t="shared" si="1304"/>
        <v>13779.28</v>
      </c>
      <c r="IV688" s="93">
        <f t="shared" si="1305"/>
        <v>13563.14</v>
      </c>
      <c r="IW688" s="93">
        <f t="shared" si="1306"/>
        <v>13768.28</v>
      </c>
      <c r="IX688" s="107"/>
      <c r="IY688" s="107"/>
      <c r="IZ688" s="107"/>
      <c r="JA688" s="93">
        <f t="shared" si="1607"/>
        <v>0</v>
      </c>
      <c r="JB688" s="93">
        <f t="shared" si="1607"/>
        <v>0</v>
      </c>
      <c r="JC688" s="93">
        <f t="shared" si="1607"/>
        <v>0</v>
      </c>
      <c r="JD688" s="447"/>
      <c r="JE688" s="447"/>
      <c r="JF688" s="447"/>
      <c r="JG688" s="107"/>
      <c r="JH688" s="107"/>
      <c r="JI688" s="107"/>
      <c r="JJ688" s="93">
        <f>$I688*JD688</f>
        <v>0</v>
      </c>
      <c r="JK688" s="93">
        <f>$J688*JE688</f>
        <v>0</v>
      </c>
      <c r="JL688" s="93">
        <f>$K688*JF688</f>
        <v>0</v>
      </c>
      <c r="JM688" s="107"/>
      <c r="JN688" s="107"/>
      <c r="JO688" s="107"/>
      <c r="JP688" s="93">
        <f t="shared" si="1310"/>
        <v>18504.580000000002</v>
      </c>
      <c r="JQ688" s="93">
        <f t="shared" si="1311"/>
        <v>18186.61</v>
      </c>
      <c r="JR688" s="93">
        <f t="shared" si="1312"/>
        <v>18442.439999999999</v>
      </c>
      <c r="JS688" s="107"/>
      <c r="JT688" s="107"/>
      <c r="JU688" s="107"/>
      <c r="JV688" s="93">
        <f t="shared" si="1608"/>
        <v>0</v>
      </c>
      <c r="JW688" s="93">
        <f t="shared" si="1608"/>
        <v>0</v>
      </c>
      <c r="JX688" s="93">
        <f t="shared" si="1608"/>
        <v>0</v>
      </c>
      <c r="JY688" s="447"/>
      <c r="JZ688" s="447"/>
      <c r="KA688" s="447"/>
      <c r="KB688" s="107"/>
      <c r="KC688" s="107"/>
      <c r="KD688" s="107"/>
      <c r="KE688" s="93">
        <f>$I688*JY688</f>
        <v>0</v>
      </c>
      <c r="KF688" s="93">
        <f>$J688*JZ688</f>
        <v>0</v>
      </c>
      <c r="KG688" s="93">
        <f>$K688*KA688</f>
        <v>0</v>
      </c>
      <c r="KH688" s="107"/>
      <c r="KI688" s="107"/>
      <c r="KJ688" s="107"/>
      <c r="KK688" s="93">
        <f t="shared" si="1316"/>
        <v>14823.42</v>
      </c>
      <c r="KL688" s="93">
        <f t="shared" si="1317"/>
        <v>14471.66</v>
      </c>
      <c r="KM688" s="93">
        <f t="shared" si="1318"/>
        <v>14682.53</v>
      </c>
      <c r="KN688" s="107"/>
      <c r="KO688" s="107"/>
      <c r="KP688" s="107"/>
      <c r="KQ688" s="93">
        <f t="shared" si="1609"/>
        <v>0</v>
      </c>
      <c r="KR688" s="93">
        <f t="shared" si="1609"/>
        <v>0</v>
      </c>
      <c r="KS688" s="93">
        <f t="shared" si="1609"/>
        <v>0</v>
      </c>
      <c r="KT688" s="447"/>
      <c r="KU688" s="447"/>
      <c r="KV688" s="447"/>
      <c r="KW688" s="107"/>
      <c r="KX688" s="107"/>
      <c r="KY688" s="107"/>
      <c r="KZ688" s="93">
        <f>$I688*KT688</f>
        <v>0</v>
      </c>
      <c r="LA688" s="93">
        <f>$J688*KU688</f>
        <v>0</v>
      </c>
      <c r="LB688" s="93">
        <f>$K688*KV688</f>
        <v>0</v>
      </c>
      <c r="LC688" s="107"/>
      <c r="LD688" s="107"/>
      <c r="LE688" s="107"/>
      <c r="LF688" s="93">
        <f t="shared" si="1322"/>
        <v>14492.9</v>
      </c>
      <c r="LG688" s="93">
        <f t="shared" si="1323"/>
        <v>14096.89</v>
      </c>
      <c r="LH688" s="93">
        <f t="shared" si="1324"/>
        <v>14336.6</v>
      </c>
      <c r="LI688" s="107"/>
      <c r="LJ688" s="107"/>
      <c r="LK688" s="107"/>
      <c r="LL688" s="93">
        <f t="shared" si="1610"/>
        <v>0</v>
      </c>
      <c r="LM688" s="93">
        <f t="shared" si="1610"/>
        <v>0</v>
      </c>
      <c r="LN688" s="93">
        <f t="shared" si="1610"/>
        <v>0</v>
      </c>
      <c r="LO688" s="447"/>
      <c r="LP688" s="447"/>
      <c r="LQ688" s="447"/>
      <c r="LR688" s="107"/>
      <c r="LS688" s="107"/>
      <c r="LT688" s="107"/>
      <c r="LU688" s="93">
        <f>$I688*LO688</f>
        <v>0</v>
      </c>
      <c r="LV688" s="93">
        <f>$J688*LP688</f>
        <v>0</v>
      </c>
      <c r="LW688" s="93">
        <f>$K688*LQ688</f>
        <v>0</v>
      </c>
      <c r="LX688" s="107"/>
      <c r="LY688" s="107"/>
      <c r="LZ688" s="107"/>
      <c r="MA688" s="93">
        <f t="shared" si="1328"/>
        <v>15852.13</v>
      </c>
      <c r="MB688" s="93">
        <f t="shared" si="1329"/>
        <v>15065.57</v>
      </c>
      <c r="MC688" s="93">
        <f t="shared" si="1330"/>
        <v>15332.22</v>
      </c>
      <c r="MD688" s="107"/>
      <c r="ME688" s="107"/>
      <c r="MF688" s="107"/>
      <c r="MG688" s="93">
        <f t="shared" si="1611"/>
        <v>0</v>
      </c>
      <c r="MH688" s="93">
        <f t="shared" si="1611"/>
        <v>0</v>
      </c>
      <c r="MI688" s="93">
        <f t="shared" si="1611"/>
        <v>0</v>
      </c>
      <c r="MJ688" s="447"/>
      <c r="MK688" s="447"/>
      <c r="ML688" s="447"/>
      <c r="MM688" s="107"/>
      <c r="MN688" s="107"/>
      <c r="MO688" s="107"/>
      <c r="MP688" s="93">
        <f>$I688*MJ688</f>
        <v>0</v>
      </c>
      <c r="MQ688" s="93">
        <f>$J688*MK688</f>
        <v>0</v>
      </c>
      <c r="MR688" s="93">
        <f>$K688*ML688</f>
        <v>0</v>
      </c>
      <c r="MS688" s="107"/>
      <c r="MT688" s="107"/>
      <c r="MU688" s="107"/>
      <c r="MV688" s="93">
        <f t="shared" si="1334"/>
        <v>16391.93</v>
      </c>
      <c r="MW688" s="93">
        <f t="shared" si="1335"/>
        <v>16397.419999999998</v>
      </c>
      <c r="MX688" s="93">
        <f t="shared" si="1336"/>
        <v>16640.23</v>
      </c>
      <c r="MY688" s="107"/>
      <c r="MZ688" s="107"/>
      <c r="NA688" s="107"/>
      <c r="NB688" s="93">
        <f t="shared" si="1612"/>
        <v>0</v>
      </c>
      <c r="NC688" s="93">
        <f t="shared" si="1612"/>
        <v>0</v>
      </c>
      <c r="ND688" s="93">
        <f t="shared" si="1612"/>
        <v>0</v>
      </c>
      <c r="NE688" s="447"/>
      <c r="NF688" s="447"/>
      <c r="NG688" s="447"/>
      <c r="NH688" s="107"/>
      <c r="NI688" s="107"/>
      <c r="NJ688" s="107"/>
      <c r="NK688" s="93">
        <f>$I688*NE688</f>
        <v>0</v>
      </c>
      <c r="NL688" s="93">
        <f>$J688*NF688</f>
        <v>0</v>
      </c>
      <c r="NM688" s="93">
        <f>$K688*NG688</f>
        <v>0</v>
      </c>
      <c r="NN688" s="107"/>
      <c r="NO688" s="107"/>
      <c r="NP688" s="107"/>
      <c r="NQ688" s="93">
        <f t="shared" si="1340"/>
        <v>10731.84</v>
      </c>
      <c r="NR688" s="93">
        <f t="shared" si="1341"/>
        <v>10611.96</v>
      </c>
      <c r="NS688" s="93">
        <f t="shared" si="1342"/>
        <v>10789.92</v>
      </c>
      <c r="NT688" s="107"/>
      <c r="NU688" s="107"/>
      <c r="NV688" s="107"/>
      <c r="NW688" s="93">
        <f t="shared" si="1613"/>
        <v>0</v>
      </c>
      <c r="NX688" s="93">
        <f t="shared" si="1613"/>
        <v>0</v>
      </c>
      <c r="NY688" s="93">
        <f t="shared" si="1613"/>
        <v>0</v>
      </c>
      <c r="NZ688" s="447"/>
      <c r="OA688" s="447"/>
      <c r="OB688" s="447"/>
      <c r="OC688" s="107"/>
      <c r="OD688" s="107"/>
      <c r="OE688" s="107"/>
      <c r="OF688" s="93">
        <f>$I688*NZ688</f>
        <v>0</v>
      </c>
      <c r="OG688" s="93">
        <f>$J688*OA688</f>
        <v>0</v>
      </c>
      <c r="OH688" s="93">
        <f>$K688*OB688</f>
        <v>0</v>
      </c>
      <c r="OI688" s="107"/>
      <c r="OJ688" s="107"/>
      <c r="OK688" s="107"/>
      <c r="OL688" s="93">
        <f t="shared" si="1346"/>
        <v>14681.54</v>
      </c>
      <c r="OM688" s="93">
        <f t="shared" si="1347"/>
        <v>14356.77</v>
      </c>
      <c r="ON688" s="93">
        <f t="shared" si="1348"/>
        <v>14600.4</v>
      </c>
      <c r="OO688" s="107"/>
      <c r="OP688" s="107"/>
      <c r="OQ688" s="107"/>
      <c r="OR688" s="93">
        <f t="shared" si="1614"/>
        <v>0</v>
      </c>
      <c r="OS688" s="93">
        <f t="shared" si="1614"/>
        <v>0</v>
      </c>
      <c r="OT688" s="93">
        <f t="shared" si="1614"/>
        <v>0</v>
      </c>
      <c r="OU688" s="447"/>
      <c r="OV688" s="447"/>
      <c r="OW688" s="447"/>
      <c r="OX688" s="107"/>
      <c r="OY688" s="107"/>
      <c r="OZ688" s="107"/>
      <c r="PA688" s="93">
        <f>$I688*OU688</f>
        <v>0</v>
      </c>
      <c r="PB688" s="93">
        <f>$J688*OV688</f>
        <v>0</v>
      </c>
      <c r="PC688" s="93">
        <f>$K688*OW688</f>
        <v>0</v>
      </c>
      <c r="PD688" s="107"/>
      <c r="PE688" s="107"/>
      <c r="PF688" s="107"/>
      <c r="PG688" s="93">
        <f t="shared" si="1352"/>
        <v>13624.02</v>
      </c>
      <c r="PH688" s="93">
        <f t="shared" si="1353"/>
        <v>13190.81</v>
      </c>
      <c r="PI688" s="93">
        <f t="shared" si="1354"/>
        <v>13346.87</v>
      </c>
      <c r="PJ688" s="107"/>
      <c r="PK688" s="107"/>
      <c r="PL688" s="107"/>
      <c r="PM688" s="93">
        <f t="shared" si="1615"/>
        <v>0</v>
      </c>
      <c r="PN688" s="93">
        <f t="shared" si="1615"/>
        <v>0</v>
      </c>
      <c r="PO688" s="93">
        <f t="shared" si="1615"/>
        <v>0</v>
      </c>
      <c r="PP688" s="447"/>
      <c r="PQ688" s="447"/>
      <c r="PR688" s="447"/>
      <c r="PS688" s="107"/>
      <c r="PT688" s="107"/>
      <c r="PU688" s="107"/>
      <c r="PV688" s="93">
        <f>$I688*PP688</f>
        <v>0</v>
      </c>
      <c r="PW688" s="93">
        <f>$J688*PQ688</f>
        <v>0</v>
      </c>
      <c r="PX688" s="93">
        <f>$K688*PR688</f>
        <v>0</v>
      </c>
      <c r="PY688" s="107"/>
      <c r="PZ688" s="107"/>
      <c r="QA688" s="107"/>
      <c r="QB688" s="93">
        <f t="shared" si="1358"/>
        <v>17262.22</v>
      </c>
      <c r="QC688" s="93">
        <f t="shared" si="1359"/>
        <v>17253.38</v>
      </c>
      <c r="QD688" s="93">
        <f t="shared" si="1360"/>
        <v>17535.95</v>
      </c>
      <c r="QE688" s="107"/>
      <c r="QF688" s="107"/>
      <c r="QG688" s="107"/>
      <c r="QH688" s="93">
        <f t="shared" si="1616"/>
        <v>0</v>
      </c>
      <c r="QI688" s="93">
        <f t="shared" si="1616"/>
        <v>0</v>
      </c>
      <c r="QJ688" s="93">
        <f t="shared" si="1616"/>
        <v>0</v>
      </c>
      <c r="QK688" s="447"/>
      <c r="QL688" s="447"/>
      <c r="QM688" s="447"/>
      <c r="QN688" s="107"/>
      <c r="QO688" s="107"/>
      <c r="QP688" s="107"/>
      <c r="QQ688" s="93">
        <f>$I688*QK688</f>
        <v>0</v>
      </c>
      <c r="QR688" s="93">
        <f>$J688*QL688</f>
        <v>0</v>
      </c>
      <c r="QS688" s="93">
        <f>$K688*QM688</f>
        <v>0</v>
      </c>
      <c r="QT688" s="107"/>
      <c r="QU688" s="107"/>
      <c r="QV688" s="107"/>
      <c r="QW688" s="93">
        <f t="shared" si="1364"/>
        <v>14207.36</v>
      </c>
      <c r="QX688" s="93">
        <f t="shared" si="1365"/>
        <v>13765.94</v>
      </c>
      <c r="QY688" s="93">
        <f t="shared" si="1366"/>
        <v>13963.55</v>
      </c>
      <c r="QZ688" s="107"/>
      <c r="RA688" s="107"/>
      <c r="RB688" s="107"/>
      <c r="RC688" s="93">
        <f t="shared" si="1617"/>
        <v>0</v>
      </c>
      <c r="RD688" s="93">
        <f t="shared" si="1617"/>
        <v>0</v>
      </c>
      <c r="RE688" s="93">
        <f t="shared" si="1617"/>
        <v>0</v>
      </c>
      <c r="RF688" s="447"/>
      <c r="RG688" s="447"/>
      <c r="RH688" s="447"/>
      <c r="RI688" s="107"/>
      <c r="RJ688" s="107"/>
      <c r="RK688" s="107"/>
      <c r="RL688" s="93">
        <f>$I688*RF688</f>
        <v>0</v>
      </c>
      <c r="RM688" s="93">
        <f>$J688*RG688</f>
        <v>0</v>
      </c>
      <c r="RN688" s="93">
        <f>$K688*RH688</f>
        <v>0</v>
      </c>
      <c r="RO688" s="107"/>
      <c r="RP688" s="107"/>
      <c r="RQ688" s="107"/>
      <c r="RR688" s="93">
        <f t="shared" si="1370"/>
        <v>9508.17</v>
      </c>
      <c r="RS688" s="93">
        <f t="shared" si="1371"/>
        <v>9224.11</v>
      </c>
      <c r="RT688" s="93">
        <f t="shared" si="1372"/>
        <v>9362.19</v>
      </c>
      <c r="RU688" s="107"/>
      <c r="RV688" s="107"/>
      <c r="RW688" s="107"/>
      <c r="RX688" s="93">
        <f t="shared" si="1618"/>
        <v>0</v>
      </c>
      <c r="RY688" s="93">
        <f t="shared" si="1618"/>
        <v>0</v>
      </c>
      <c r="RZ688" s="93">
        <f t="shared" si="1618"/>
        <v>0</v>
      </c>
      <c r="SA688" s="447"/>
      <c r="SB688" s="447"/>
      <c r="SC688" s="447"/>
      <c r="SD688" s="107"/>
      <c r="SE688" s="107"/>
      <c r="SF688" s="107"/>
      <c r="SG688" s="93">
        <f>$I688*SA688</f>
        <v>0</v>
      </c>
      <c r="SH688" s="93">
        <f>$J688*SB688</f>
        <v>0</v>
      </c>
      <c r="SI688" s="93">
        <f>$K688*SC688</f>
        <v>0</v>
      </c>
      <c r="SJ688" s="107"/>
      <c r="SK688" s="107"/>
      <c r="SL688" s="107"/>
      <c r="SM688" s="93">
        <f t="shared" si="1376"/>
        <v>16045.13</v>
      </c>
      <c r="SN688" s="93">
        <f t="shared" si="1377"/>
        <v>15783.34</v>
      </c>
      <c r="SO688" s="93">
        <f t="shared" si="1378"/>
        <v>15991.89</v>
      </c>
      <c r="SP688" s="107"/>
      <c r="SQ688" s="107"/>
      <c r="SR688" s="107"/>
      <c r="SS688" s="93">
        <f t="shared" si="1619"/>
        <v>0</v>
      </c>
      <c r="ST688" s="93">
        <f t="shared" si="1619"/>
        <v>0</v>
      </c>
      <c r="SU688" s="93">
        <f t="shared" si="1619"/>
        <v>0</v>
      </c>
      <c r="SV688" s="447"/>
      <c r="SW688" s="447"/>
      <c r="SX688" s="447"/>
      <c r="SY688" s="107"/>
      <c r="SZ688" s="107"/>
      <c r="TA688" s="107"/>
      <c r="TB688" s="93">
        <f>$I688*SV688</f>
        <v>0</v>
      </c>
      <c r="TC688" s="93">
        <f>$J688*SW688</f>
        <v>0</v>
      </c>
      <c r="TD688" s="93">
        <f>$K688*SX688</f>
        <v>0</v>
      </c>
      <c r="TE688" s="107"/>
      <c r="TF688" s="107"/>
      <c r="TG688" s="107"/>
      <c r="TH688" s="93">
        <f t="shared" si="1382"/>
        <v>13705.46</v>
      </c>
      <c r="TI688" s="93">
        <f t="shared" si="1383"/>
        <v>13701.27</v>
      </c>
      <c r="TJ688" s="93">
        <f t="shared" si="1384"/>
        <v>13895.1</v>
      </c>
      <c r="TK688" s="107"/>
      <c r="TL688" s="107"/>
      <c r="TM688" s="107"/>
      <c r="TN688" s="93">
        <f t="shared" si="1620"/>
        <v>0</v>
      </c>
      <c r="TO688" s="93">
        <f t="shared" si="1620"/>
        <v>0</v>
      </c>
      <c r="TP688" s="93">
        <f t="shared" si="1620"/>
        <v>0</v>
      </c>
      <c r="TQ688" s="447"/>
      <c r="TR688" s="447"/>
      <c r="TS688" s="447"/>
      <c r="TT688" s="107"/>
      <c r="TU688" s="107"/>
      <c r="TV688" s="107"/>
      <c r="TW688" s="93">
        <f>$I688*TQ688</f>
        <v>0</v>
      </c>
      <c r="TX688" s="93">
        <f>$J688*TR688</f>
        <v>0</v>
      </c>
      <c r="TY688" s="93">
        <f>$K688*TS688</f>
        <v>0</v>
      </c>
      <c r="TZ688" s="107"/>
      <c r="UA688" s="107"/>
      <c r="UB688" s="107"/>
      <c r="UC688" s="93">
        <f t="shared" si="1388"/>
        <v>15797.69</v>
      </c>
      <c r="UD688" s="93">
        <f t="shared" si="1389"/>
        <v>15450.57</v>
      </c>
      <c r="UE688" s="93">
        <f t="shared" si="1390"/>
        <v>15621.91</v>
      </c>
      <c r="UF688" s="107"/>
      <c r="UG688" s="107"/>
      <c r="UH688" s="107"/>
      <c r="UI688" s="93">
        <f t="shared" si="1621"/>
        <v>0</v>
      </c>
      <c r="UJ688" s="93">
        <f t="shared" si="1621"/>
        <v>0</v>
      </c>
      <c r="UK688" s="93">
        <f t="shared" si="1621"/>
        <v>0</v>
      </c>
      <c r="UL688" s="447"/>
      <c r="UM688" s="447"/>
      <c r="UN688" s="447"/>
      <c r="UO688" s="107"/>
      <c r="UP688" s="107"/>
      <c r="UQ688" s="107"/>
      <c r="UR688" s="93">
        <f>$I688*UL688</f>
        <v>0</v>
      </c>
      <c r="US688" s="93">
        <f>$J688*UM688</f>
        <v>0</v>
      </c>
      <c r="UT688" s="93">
        <f>$K688*UN688</f>
        <v>0</v>
      </c>
      <c r="UU688" s="107"/>
      <c r="UV688" s="107"/>
      <c r="UW688" s="107"/>
      <c r="UX688" s="93">
        <f t="shared" si="1394"/>
        <v>13545.72</v>
      </c>
      <c r="UY688" s="93">
        <f t="shared" si="1395"/>
        <v>13540.31</v>
      </c>
      <c r="UZ688" s="93">
        <f t="shared" si="1396"/>
        <v>13717.21</v>
      </c>
      <c r="VA688" s="107"/>
      <c r="VB688" s="107"/>
      <c r="VC688" s="107"/>
      <c r="VD688" s="93">
        <f t="shared" si="1622"/>
        <v>0</v>
      </c>
      <c r="VE688" s="93">
        <f t="shared" si="1622"/>
        <v>0</v>
      </c>
      <c r="VF688" s="93">
        <f t="shared" si="1622"/>
        <v>0</v>
      </c>
      <c r="VG688" s="95">
        <f t="shared" si="1591"/>
        <v>0</v>
      </c>
      <c r="VH688" s="95">
        <f t="shared" si="1592"/>
        <v>0</v>
      </c>
      <c r="VI688" s="95">
        <f t="shared" si="1592"/>
        <v>0</v>
      </c>
      <c r="VJ688" s="107"/>
      <c r="VK688" s="107"/>
      <c r="VL688" s="107"/>
      <c r="VM688" s="93">
        <f>$I688*VG688</f>
        <v>0</v>
      </c>
      <c r="VN688" s="93">
        <f>$J688*VH688</f>
        <v>0</v>
      </c>
      <c r="VO688" s="93">
        <f>$K688*VI688</f>
        <v>0</v>
      </c>
      <c r="VP688" s="107"/>
      <c r="VQ688" s="107"/>
      <c r="VR688" s="107"/>
      <c r="VS688" s="93">
        <f t="shared" si="1400"/>
        <v>0</v>
      </c>
      <c r="VT688" s="93">
        <f t="shared" si="1401"/>
        <v>0</v>
      </c>
      <c r="VU688" s="93">
        <f t="shared" si="1402"/>
        <v>0</v>
      </c>
      <c r="VV688" s="107"/>
      <c r="VW688" s="107"/>
      <c r="VX688" s="107"/>
      <c r="VY688" s="93">
        <f t="shared" si="1623"/>
        <v>0</v>
      </c>
      <c r="VZ688" s="93">
        <f t="shared" si="1623"/>
        <v>0</v>
      </c>
      <c r="WA688" s="93">
        <f t="shared" si="1623"/>
        <v>0</v>
      </c>
      <c r="WB688" s="447"/>
      <c r="WC688" s="447"/>
      <c r="WD688" s="447"/>
      <c r="WE688" s="107"/>
      <c r="WF688" s="107"/>
      <c r="WG688" s="107"/>
      <c r="WH688" s="93">
        <f>$I688*WB688</f>
        <v>0</v>
      </c>
      <c r="WI688" s="93">
        <f>$J688*WC688</f>
        <v>0</v>
      </c>
      <c r="WJ688" s="93">
        <f>$K688*WD688</f>
        <v>0</v>
      </c>
      <c r="WK688" s="107"/>
      <c r="WL688" s="107"/>
      <c r="WM688" s="107"/>
      <c r="WN688" s="93">
        <f t="shared" si="1406"/>
        <v>11215.31</v>
      </c>
      <c r="WO688" s="93">
        <f t="shared" si="1407"/>
        <v>10830.9</v>
      </c>
      <c r="WP688" s="93">
        <f t="shared" si="1408"/>
        <v>11039.65</v>
      </c>
      <c r="WQ688" s="107"/>
      <c r="WR688" s="107"/>
      <c r="WS688" s="107"/>
      <c r="WT688" s="93">
        <f t="shared" si="1624"/>
        <v>0</v>
      </c>
      <c r="WU688" s="93">
        <f t="shared" si="1624"/>
        <v>0</v>
      </c>
      <c r="WV688" s="93">
        <f t="shared" si="1624"/>
        <v>0</v>
      </c>
      <c r="WW688" s="447"/>
      <c r="WX688" s="447"/>
      <c r="WY688" s="447"/>
      <c r="WZ688" s="107"/>
      <c r="XA688" s="107"/>
      <c r="XB688" s="107"/>
      <c r="XC688" s="93">
        <f>$I688*WW688</f>
        <v>0</v>
      </c>
      <c r="XD688" s="93">
        <f>$J688*WX688</f>
        <v>0</v>
      </c>
      <c r="XE688" s="93">
        <f>$K688*WY688</f>
        <v>0</v>
      </c>
      <c r="XF688" s="107"/>
      <c r="XG688" s="107"/>
      <c r="XH688" s="107"/>
      <c r="XI688" s="93">
        <f t="shared" si="1412"/>
        <v>11435.21</v>
      </c>
      <c r="XJ688" s="93">
        <f t="shared" si="1413"/>
        <v>11148.06</v>
      </c>
      <c r="XK688" s="93">
        <f t="shared" si="1414"/>
        <v>11318.4</v>
      </c>
      <c r="XL688" s="107"/>
      <c r="XM688" s="107"/>
      <c r="XN688" s="107"/>
      <c r="XO688" s="93">
        <f t="shared" si="1625"/>
        <v>0</v>
      </c>
      <c r="XP688" s="93">
        <f t="shared" si="1625"/>
        <v>0</v>
      </c>
      <c r="XQ688" s="93">
        <f t="shared" si="1625"/>
        <v>0</v>
      </c>
      <c r="XR688" s="447"/>
      <c r="XS688" s="447"/>
      <c r="XT688" s="447"/>
      <c r="XU688" s="107"/>
      <c r="XV688" s="107"/>
      <c r="XW688" s="107"/>
      <c r="XX688" s="93">
        <f>$I688*XR688</f>
        <v>0</v>
      </c>
      <c r="XY688" s="93">
        <f>$J688*XS688</f>
        <v>0</v>
      </c>
      <c r="XZ688" s="93">
        <f>$K688*XT688</f>
        <v>0</v>
      </c>
      <c r="YA688" s="107"/>
      <c r="YB688" s="107"/>
      <c r="YC688" s="107"/>
      <c r="YD688" s="93">
        <f t="shared" si="1418"/>
        <v>10882.94</v>
      </c>
      <c r="YE688" s="93">
        <f t="shared" si="1419"/>
        <v>10614.71</v>
      </c>
      <c r="YF688" s="93">
        <f t="shared" si="1420"/>
        <v>10755.61</v>
      </c>
      <c r="YG688" s="107"/>
      <c r="YH688" s="107"/>
      <c r="YI688" s="107"/>
      <c r="YJ688" s="93">
        <f t="shared" si="1626"/>
        <v>0</v>
      </c>
      <c r="YK688" s="93">
        <f t="shared" si="1626"/>
        <v>0</v>
      </c>
      <c r="YL688" s="93">
        <f t="shared" si="1626"/>
        <v>0</v>
      </c>
      <c r="YM688" s="447"/>
      <c r="YN688" s="447"/>
      <c r="YO688" s="447"/>
      <c r="YP688" s="107"/>
      <c r="YQ688" s="107"/>
      <c r="YR688" s="107"/>
      <c r="YS688" s="93">
        <f>$I688*YM688</f>
        <v>0</v>
      </c>
      <c r="YT688" s="93">
        <f>$J688*YN688</f>
        <v>0</v>
      </c>
      <c r="YU688" s="93">
        <f>$K688*YO688</f>
        <v>0</v>
      </c>
      <c r="YV688" s="107"/>
      <c r="YW688" s="107"/>
      <c r="YX688" s="107"/>
      <c r="YY688" s="93">
        <f t="shared" si="1424"/>
        <v>11844.59</v>
      </c>
      <c r="YZ688" s="93">
        <f t="shared" si="1425"/>
        <v>11418.27</v>
      </c>
      <c r="ZA688" s="93">
        <f t="shared" si="1426"/>
        <v>11581.18</v>
      </c>
      <c r="ZB688" s="107"/>
      <c r="ZC688" s="107"/>
      <c r="ZD688" s="107"/>
      <c r="ZE688" s="93">
        <f t="shared" si="1627"/>
        <v>0</v>
      </c>
      <c r="ZF688" s="93">
        <f t="shared" si="1627"/>
        <v>0</v>
      </c>
      <c r="ZG688" s="93">
        <f t="shared" si="1627"/>
        <v>0</v>
      </c>
      <c r="ZH688" s="447"/>
      <c r="ZI688" s="447"/>
      <c r="ZJ688" s="447"/>
      <c r="ZK688" s="107"/>
      <c r="ZL688" s="107"/>
      <c r="ZM688" s="107"/>
      <c r="ZN688" s="93">
        <f>$I688*ZH688</f>
        <v>0</v>
      </c>
      <c r="ZO688" s="93">
        <f>$J688*ZI688</f>
        <v>0</v>
      </c>
      <c r="ZP688" s="93">
        <f>$K688*ZJ688</f>
        <v>0</v>
      </c>
      <c r="ZQ688" s="107"/>
      <c r="ZR688" s="107"/>
      <c r="ZS688" s="107"/>
      <c r="ZT688" s="93">
        <f t="shared" si="1430"/>
        <v>14623.2</v>
      </c>
      <c r="ZU688" s="93">
        <f t="shared" si="1431"/>
        <v>14518.23</v>
      </c>
      <c r="ZV688" s="93">
        <f t="shared" si="1432"/>
        <v>14671.6</v>
      </c>
      <c r="ZW688" s="107"/>
      <c r="ZX688" s="107"/>
      <c r="ZY688" s="107"/>
      <c r="ZZ688" s="93">
        <f t="shared" si="1628"/>
        <v>0</v>
      </c>
      <c r="AAA688" s="93">
        <f t="shared" si="1628"/>
        <v>0</v>
      </c>
      <c r="AAB688" s="93">
        <f t="shared" si="1628"/>
        <v>0</v>
      </c>
      <c r="AAC688" s="447"/>
      <c r="AAD688" s="447"/>
      <c r="AAE688" s="447"/>
      <c r="AAF688" s="107"/>
      <c r="AAG688" s="107"/>
      <c r="AAH688" s="107"/>
      <c r="AAI688" s="93">
        <f>$I688*AAC688</f>
        <v>0</v>
      </c>
      <c r="AAJ688" s="93">
        <f>$J688*AAD688</f>
        <v>0</v>
      </c>
      <c r="AAK688" s="93">
        <f>$K688*AAE688</f>
        <v>0</v>
      </c>
      <c r="AAL688" s="107"/>
      <c r="AAM688" s="107"/>
      <c r="AAN688" s="107"/>
      <c r="AAO688" s="93">
        <f t="shared" si="1436"/>
        <v>13770.13</v>
      </c>
      <c r="AAP688" s="93">
        <f t="shared" si="1437"/>
        <v>13292.82</v>
      </c>
      <c r="AAQ688" s="93">
        <f t="shared" si="1438"/>
        <v>13495.71</v>
      </c>
      <c r="AAR688" s="107"/>
      <c r="AAS688" s="107"/>
      <c r="AAT688" s="107"/>
      <c r="AAU688" s="93">
        <f t="shared" si="1629"/>
        <v>0</v>
      </c>
      <c r="AAV688" s="93">
        <f t="shared" si="1629"/>
        <v>0</v>
      </c>
      <c r="AAW688" s="93">
        <f t="shared" si="1629"/>
        <v>0</v>
      </c>
      <c r="AAX688" s="447"/>
      <c r="AAY688" s="447"/>
      <c r="AAZ688" s="447"/>
      <c r="ABA688" s="107"/>
      <c r="ABB688" s="107"/>
      <c r="ABC688" s="107"/>
      <c r="ABD688" s="93">
        <f>$I688*AAX688</f>
        <v>0</v>
      </c>
      <c r="ABE688" s="93">
        <f>$J688*AAY688</f>
        <v>0</v>
      </c>
      <c r="ABF688" s="93">
        <f>$K688*AAZ688</f>
        <v>0</v>
      </c>
      <c r="ABG688" s="107"/>
      <c r="ABH688" s="107"/>
      <c r="ABI688" s="107"/>
      <c r="ABJ688" s="93">
        <f t="shared" si="1442"/>
        <v>9340.0300000000007</v>
      </c>
      <c r="ABK688" s="93">
        <f t="shared" si="1443"/>
        <v>9047.2900000000009</v>
      </c>
      <c r="ABL688" s="93">
        <f t="shared" si="1444"/>
        <v>9164.85</v>
      </c>
      <c r="ABM688" s="107"/>
      <c r="ABN688" s="107"/>
      <c r="ABO688" s="107"/>
      <c r="ABP688" s="93">
        <f t="shared" si="1630"/>
        <v>0</v>
      </c>
      <c r="ABQ688" s="93">
        <f t="shared" si="1630"/>
        <v>0</v>
      </c>
      <c r="ABR688" s="93">
        <f t="shared" si="1630"/>
        <v>0</v>
      </c>
      <c r="ABS688" s="447"/>
      <c r="ABT688" s="447"/>
      <c r="ABU688" s="447"/>
      <c r="ABV688" s="107"/>
      <c r="ABW688" s="107"/>
      <c r="ABX688" s="107"/>
      <c r="ABY688" s="93">
        <f>$I688*ABS688</f>
        <v>0</v>
      </c>
      <c r="ABZ688" s="93">
        <f>$J688*ABT688</f>
        <v>0</v>
      </c>
      <c r="ACA688" s="93">
        <f>$K688*ABU688</f>
        <v>0</v>
      </c>
      <c r="ACB688" s="107"/>
      <c r="ACC688" s="107"/>
      <c r="ACD688" s="107"/>
      <c r="ACE688" s="93">
        <f t="shared" si="1448"/>
        <v>10458.459999999999</v>
      </c>
      <c r="ACF688" s="93">
        <f t="shared" si="1449"/>
        <v>10247.620000000001</v>
      </c>
      <c r="ACG688" s="93">
        <f t="shared" si="1450"/>
        <v>10375.129999999999</v>
      </c>
      <c r="ACH688" s="107"/>
      <c r="ACI688" s="107"/>
      <c r="ACJ688" s="107"/>
      <c r="ACK688" s="93">
        <f t="shared" si="1631"/>
        <v>0</v>
      </c>
      <c r="ACL688" s="93">
        <f t="shared" si="1631"/>
        <v>0</v>
      </c>
      <c r="ACM688" s="93">
        <f t="shared" si="1631"/>
        <v>0</v>
      </c>
      <c r="ACN688" s="447"/>
      <c r="ACO688" s="447"/>
      <c r="ACP688" s="447"/>
      <c r="ACQ688" s="107"/>
      <c r="ACR688" s="107"/>
      <c r="ACS688" s="107"/>
      <c r="ACT688" s="93">
        <f>$I688*ACN688</f>
        <v>0</v>
      </c>
      <c r="ACU688" s="93">
        <f>$J688*ACO688</f>
        <v>0</v>
      </c>
      <c r="ACV688" s="93">
        <f>$K688*ACP688</f>
        <v>0</v>
      </c>
      <c r="ACW688" s="107"/>
      <c r="ACX688" s="107"/>
      <c r="ACY688" s="107"/>
      <c r="ACZ688" s="93">
        <f t="shared" si="1454"/>
        <v>12058.95</v>
      </c>
      <c r="ADA688" s="93">
        <f t="shared" si="1455"/>
        <v>11745.4</v>
      </c>
      <c r="ADB688" s="93">
        <f t="shared" si="1456"/>
        <v>11935.31</v>
      </c>
      <c r="ADC688" s="107"/>
      <c r="ADD688" s="107"/>
      <c r="ADE688" s="107"/>
      <c r="ADF688" s="93">
        <f t="shared" si="1632"/>
        <v>0</v>
      </c>
      <c r="ADG688" s="93">
        <f t="shared" si="1632"/>
        <v>0</v>
      </c>
      <c r="ADH688" s="93">
        <f t="shared" si="1632"/>
        <v>0</v>
      </c>
      <c r="ADI688" s="447"/>
      <c r="ADJ688" s="447"/>
      <c r="ADK688" s="447"/>
      <c r="ADL688" s="107"/>
      <c r="ADM688" s="107"/>
      <c r="ADN688" s="107"/>
      <c r="ADO688" s="93">
        <f>$I688*ADI688</f>
        <v>0</v>
      </c>
      <c r="ADP688" s="93">
        <f>$J688*ADJ688</f>
        <v>0</v>
      </c>
      <c r="ADQ688" s="93">
        <f>$K688*ADK688</f>
        <v>0</v>
      </c>
      <c r="ADR688" s="107"/>
      <c r="ADS688" s="107"/>
      <c r="ADT688" s="107"/>
      <c r="ADU688" s="93">
        <f t="shared" si="1460"/>
        <v>11032.08</v>
      </c>
      <c r="ADV688" s="93">
        <f t="shared" si="1461"/>
        <v>10941.62</v>
      </c>
      <c r="ADW688" s="93">
        <f t="shared" si="1462"/>
        <v>11097.39</v>
      </c>
      <c r="ADX688" s="107"/>
      <c r="ADY688" s="107"/>
      <c r="ADZ688" s="107"/>
      <c r="AEA688" s="93">
        <f t="shared" si="1633"/>
        <v>0</v>
      </c>
      <c r="AEB688" s="93">
        <f t="shared" si="1633"/>
        <v>0</v>
      </c>
      <c r="AEC688" s="93">
        <f t="shared" si="1633"/>
        <v>0</v>
      </c>
      <c r="AED688" s="447"/>
      <c r="AEE688" s="447"/>
      <c r="AEF688" s="447"/>
      <c r="AEG688" s="107"/>
      <c r="AEH688" s="107"/>
      <c r="AEI688" s="107"/>
      <c r="AEJ688" s="93">
        <f>$I688*AED688</f>
        <v>0</v>
      </c>
      <c r="AEK688" s="93">
        <f>$J688*AEE688</f>
        <v>0</v>
      </c>
      <c r="AEL688" s="93">
        <f>$K688*AEF688</f>
        <v>0</v>
      </c>
      <c r="AEM688" s="107"/>
      <c r="AEN688" s="107"/>
      <c r="AEO688" s="107"/>
      <c r="AEP688" s="93">
        <f t="shared" si="1466"/>
        <v>11278.05</v>
      </c>
      <c r="AEQ688" s="93">
        <f t="shared" si="1467"/>
        <v>10786.13</v>
      </c>
      <c r="AER688" s="93">
        <f t="shared" si="1468"/>
        <v>10928.05</v>
      </c>
      <c r="AES688" s="107"/>
      <c r="AET688" s="107"/>
      <c r="AEU688" s="107"/>
      <c r="AEV688" s="93">
        <f t="shared" si="1634"/>
        <v>0</v>
      </c>
      <c r="AEW688" s="93">
        <f t="shared" si="1634"/>
        <v>0</v>
      </c>
      <c r="AEX688" s="93">
        <f t="shared" si="1634"/>
        <v>0</v>
      </c>
      <c r="AEY688" s="447"/>
      <c r="AEZ688" s="447"/>
      <c r="AFA688" s="447"/>
      <c r="AFB688" s="107"/>
      <c r="AFC688" s="107"/>
      <c r="AFD688" s="107"/>
      <c r="AFE688" s="93">
        <f>$I688*AEY688</f>
        <v>0</v>
      </c>
      <c r="AFF688" s="93">
        <f>$J688*AEZ688</f>
        <v>0</v>
      </c>
      <c r="AFG688" s="93">
        <f>$K688*AFA688</f>
        <v>0</v>
      </c>
      <c r="AFH688" s="107"/>
      <c r="AFI688" s="107"/>
      <c r="AFJ688" s="107"/>
      <c r="AFK688" s="93">
        <f t="shared" si="1472"/>
        <v>13086.8</v>
      </c>
      <c r="AFL688" s="93">
        <f t="shared" si="1473"/>
        <v>12556.86</v>
      </c>
      <c r="AFM688" s="93">
        <f t="shared" si="1474"/>
        <v>12747.24</v>
      </c>
      <c r="AFN688" s="107"/>
      <c r="AFO688" s="107"/>
      <c r="AFP688" s="107"/>
      <c r="AFQ688" s="93">
        <f t="shared" si="1635"/>
        <v>0</v>
      </c>
      <c r="AFR688" s="93">
        <f t="shared" si="1635"/>
        <v>0</v>
      </c>
      <c r="AFS688" s="93">
        <f t="shared" si="1635"/>
        <v>0</v>
      </c>
      <c r="AFT688" s="447"/>
      <c r="AFU688" s="447"/>
      <c r="AFV688" s="447"/>
      <c r="AFW688" s="107"/>
      <c r="AFX688" s="107"/>
      <c r="AFY688" s="107"/>
      <c r="AFZ688" s="93">
        <f>$I688*AFT688</f>
        <v>0</v>
      </c>
      <c r="AGA688" s="93">
        <f>$J688*AFU688</f>
        <v>0</v>
      </c>
      <c r="AGB688" s="93">
        <f>$K688*AFV688</f>
        <v>0</v>
      </c>
      <c r="AGC688" s="107"/>
      <c r="AGD688" s="107"/>
      <c r="AGE688" s="107"/>
      <c r="AGF688" s="93">
        <f t="shared" si="1478"/>
        <v>13022.25</v>
      </c>
      <c r="AGG688" s="93">
        <f t="shared" si="1479"/>
        <v>12662.16</v>
      </c>
      <c r="AGH688" s="93">
        <f t="shared" si="1480"/>
        <v>12876.41</v>
      </c>
      <c r="AGI688" s="107"/>
      <c r="AGJ688" s="107"/>
      <c r="AGK688" s="107"/>
      <c r="AGL688" s="93">
        <f t="shared" si="1636"/>
        <v>0</v>
      </c>
      <c r="AGM688" s="93">
        <f t="shared" si="1636"/>
        <v>0</v>
      </c>
      <c r="AGN688" s="93">
        <f t="shared" si="1636"/>
        <v>0</v>
      </c>
      <c r="AGO688" s="447"/>
      <c r="AGP688" s="447"/>
      <c r="AGQ688" s="447"/>
      <c r="AGR688" s="107"/>
      <c r="AGS688" s="107"/>
      <c r="AGT688" s="107"/>
      <c r="AGU688" s="93">
        <f>$I688*AGO688</f>
        <v>0</v>
      </c>
      <c r="AGV688" s="93">
        <f>$J688*AGP688</f>
        <v>0</v>
      </c>
      <c r="AGW688" s="93">
        <f>$K688*AGQ688</f>
        <v>0</v>
      </c>
      <c r="AGX688" s="107"/>
      <c r="AGY688" s="107"/>
      <c r="AGZ688" s="107"/>
      <c r="AHA688" s="93">
        <f t="shared" si="1484"/>
        <v>20874.12</v>
      </c>
      <c r="AHB688" s="93">
        <f t="shared" si="1485"/>
        <v>20143.580000000002</v>
      </c>
      <c r="AHC688" s="93">
        <f t="shared" si="1486"/>
        <v>20462.509999999998</v>
      </c>
      <c r="AHD688" s="107"/>
      <c r="AHE688" s="107"/>
      <c r="AHF688" s="107"/>
      <c r="AHG688" s="93">
        <f t="shared" si="1637"/>
        <v>0</v>
      </c>
      <c r="AHH688" s="93">
        <f t="shared" si="1637"/>
        <v>0</v>
      </c>
      <c r="AHI688" s="93">
        <f t="shared" si="1637"/>
        <v>0</v>
      </c>
      <c r="AHJ688" s="447"/>
      <c r="AHK688" s="447"/>
      <c r="AHL688" s="447"/>
      <c r="AHM688" s="107"/>
      <c r="AHN688" s="107"/>
      <c r="AHO688" s="107"/>
      <c r="AHP688" s="93">
        <f>$I688*AHJ688</f>
        <v>0</v>
      </c>
      <c r="AHQ688" s="93">
        <f>$J688*AHK688</f>
        <v>0</v>
      </c>
      <c r="AHR688" s="93">
        <f>$K688*AHL688</f>
        <v>0</v>
      </c>
      <c r="AHS688" s="107"/>
      <c r="AHT688" s="107"/>
      <c r="AHU688" s="107"/>
      <c r="AHV688" s="93">
        <f t="shared" si="1490"/>
        <v>12435.4</v>
      </c>
      <c r="AHW688" s="93">
        <f t="shared" si="1491"/>
        <v>12304.2</v>
      </c>
      <c r="AHX688" s="93">
        <f t="shared" si="1492"/>
        <v>12484.2</v>
      </c>
      <c r="AHY688" s="107"/>
      <c r="AHZ688" s="107"/>
      <c r="AIA688" s="107"/>
      <c r="AIB688" s="93">
        <f t="shared" si="1638"/>
        <v>0</v>
      </c>
      <c r="AIC688" s="93">
        <f t="shared" si="1638"/>
        <v>0</v>
      </c>
      <c r="AID688" s="93">
        <f t="shared" si="1638"/>
        <v>0</v>
      </c>
      <c r="AIE688" s="312">
        <f t="shared" si="1593"/>
        <v>0</v>
      </c>
      <c r="AIF688" s="312">
        <f t="shared" si="1594"/>
        <v>0</v>
      </c>
      <c r="AIG688" s="312">
        <f t="shared" si="1594"/>
        <v>0</v>
      </c>
      <c r="AIH688" s="107"/>
      <c r="AII688" s="107"/>
      <c r="AIJ688" s="107"/>
      <c r="AIK688" s="93">
        <f>$I688*AIE688</f>
        <v>0</v>
      </c>
      <c r="AIL688" s="93">
        <f>$J688*AIF688</f>
        <v>0</v>
      </c>
      <c r="AIM688" s="93">
        <f>$K688*AIG688</f>
        <v>0</v>
      </c>
      <c r="AIN688" s="107"/>
      <c r="AIO688" s="107"/>
      <c r="AIP688" s="107"/>
      <c r="AIQ688" s="93">
        <f t="shared" si="1496"/>
        <v>0</v>
      </c>
      <c r="AIR688" s="93">
        <f t="shared" si="1497"/>
        <v>0</v>
      </c>
      <c r="AIS688" s="93">
        <f t="shared" si="1498"/>
        <v>0</v>
      </c>
      <c r="AIT688" s="107"/>
      <c r="AIU688" s="107"/>
      <c r="AIV688" s="107"/>
      <c r="AIW688" s="93">
        <f t="shared" si="1639"/>
        <v>0</v>
      </c>
      <c r="AIX688" s="93">
        <f t="shared" si="1639"/>
        <v>0</v>
      </c>
      <c r="AIY688" s="93">
        <f t="shared" si="1639"/>
        <v>0</v>
      </c>
      <c r="AIZ688" s="447"/>
      <c r="AJA688" s="447"/>
      <c r="AJB688" s="447"/>
      <c r="AJC688" s="107"/>
      <c r="AJD688" s="107"/>
      <c r="AJE688" s="107"/>
      <c r="AJF688" s="93">
        <f>$I688*AIZ688</f>
        <v>0</v>
      </c>
      <c r="AJG688" s="93">
        <f>$J688*AJA688</f>
        <v>0</v>
      </c>
      <c r="AJH688" s="93">
        <f>$K688*AJB688</f>
        <v>0</v>
      </c>
      <c r="AJI688" s="107"/>
      <c r="AJJ688" s="107"/>
      <c r="AJK688" s="107"/>
      <c r="AJL688" s="93">
        <f t="shared" si="1502"/>
        <v>11940.31</v>
      </c>
      <c r="AJM688" s="93">
        <f t="shared" si="1503"/>
        <v>11654.2</v>
      </c>
      <c r="AJN688" s="93">
        <f t="shared" si="1504"/>
        <v>11851.76</v>
      </c>
      <c r="AJO688" s="107"/>
      <c r="AJP688" s="107"/>
      <c r="AJQ688" s="107"/>
      <c r="AJR688" s="93">
        <f t="shared" si="1640"/>
        <v>0</v>
      </c>
      <c r="AJS688" s="93">
        <f t="shared" si="1640"/>
        <v>0</v>
      </c>
      <c r="AJT688" s="93">
        <f t="shared" si="1640"/>
        <v>0</v>
      </c>
      <c r="AJU688" s="447"/>
      <c r="AJV688" s="447"/>
      <c r="AJW688" s="447"/>
      <c r="AJX688" s="107"/>
      <c r="AJY688" s="107"/>
      <c r="AJZ688" s="107"/>
      <c r="AKA688" s="93">
        <f>$I688*AJU688</f>
        <v>0</v>
      </c>
      <c r="AKB688" s="93">
        <f>$J688*AJV688</f>
        <v>0</v>
      </c>
      <c r="AKC688" s="93">
        <f>$K688*AJW688</f>
        <v>0</v>
      </c>
      <c r="AKD688" s="107"/>
      <c r="AKE688" s="107"/>
      <c r="AKF688" s="107"/>
      <c r="AKG688" s="93">
        <f t="shared" si="1508"/>
        <v>12107.93</v>
      </c>
      <c r="AKH688" s="93">
        <f t="shared" si="1509"/>
        <v>11646.76</v>
      </c>
      <c r="AKI688" s="93">
        <f t="shared" si="1510"/>
        <v>11854.66</v>
      </c>
      <c r="AKJ688" s="107"/>
      <c r="AKK688" s="107"/>
      <c r="AKL688" s="107"/>
      <c r="AKM688" s="93">
        <f t="shared" si="1641"/>
        <v>0</v>
      </c>
      <c r="AKN688" s="93">
        <f t="shared" si="1641"/>
        <v>0</v>
      </c>
      <c r="AKO688" s="93">
        <f t="shared" si="1641"/>
        <v>0</v>
      </c>
      <c r="AKP688" s="447"/>
      <c r="AKQ688" s="447"/>
      <c r="AKR688" s="447"/>
      <c r="AKS688" s="107"/>
      <c r="AKT688" s="107"/>
      <c r="AKU688" s="107"/>
      <c r="AKV688" s="93">
        <f>$I688*AKP688</f>
        <v>0</v>
      </c>
      <c r="AKW688" s="93">
        <f>$J688*AKQ688</f>
        <v>0</v>
      </c>
      <c r="AKX688" s="93">
        <f>$K688*AKR688</f>
        <v>0</v>
      </c>
      <c r="AKY688" s="107"/>
      <c r="AKZ688" s="107"/>
      <c r="ALA688" s="107"/>
      <c r="ALB688" s="93">
        <f t="shared" si="1514"/>
        <v>12606.04</v>
      </c>
      <c r="ALC688" s="93">
        <f t="shared" si="1515"/>
        <v>12310.43</v>
      </c>
      <c r="ALD688" s="93">
        <f t="shared" si="1516"/>
        <v>12503.34</v>
      </c>
      <c r="ALE688" s="107"/>
      <c r="ALF688" s="107"/>
      <c r="ALG688" s="107"/>
      <c r="ALH688" s="93">
        <f t="shared" si="1642"/>
        <v>0</v>
      </c>
      <c r="ALI688" s="93">
        <f t="shared" si="1642"/>
        <v>0</v>
      </c>
      <c r="ALJ688" s="93">
        <f t="shared" si="1642"/>
        <v>0</v>
      </c>
      <c r="ALK688" s="447"/>
      <c r="ALL688" s="447"/>
      <c r="ALM688" s="447"/>
      <c r="ALN688" s="107"/>
      <c r="ALO688" s="107"/>
      <c r="ALP688" s="107"/>
      <c r="ALQ688" s="93">
        <f>$I688*ALK688</f>
        <v>0</v>
      </c>
      <c r="ALR688" s="93">
        <f>$J688*ALL688</f>
        <v>0</v>
      </c>
      <c r="ALS688" s="93">
        <f>$K688*ALM688</f>
        <v>0</v>
      </c>
      <c r="ALT688" s="107"/>
      <c r="ALU688" s="107"/>
      <c r="ALV688" s="107"/>
      <c r="ALW688" s="93">
        <f t="shared" si="1520"/>
        <v>15612.23</v>
      </c>
      <c r="ALX688" s="93">
        <f t="shared" si="1521"/>
        <v>15383.44</v>
      </c>
      <c r="ALY688" s="93">
        <f t="shared" si="1522"/>
        <v>15587.83</v>
      </c>
      <c r="ALZ688" s="107"/>
      <c r="AMA688" s="107"/>
      <c r="AMB688" s="107"/>
      <c r="AMC688" s="93">
        <f t="shared" si="1643"/>
        <v>0</v>
      </c>
      <c r="AMD688" s="93">
        <f t="shared" si="1643"/>
        <v>0</v>
      </c>
      <c r="AME688" s="93">
        <f t="shared" si="1643"/>
        <v>0</v>
      </c>
      <c r="AMF688" s="447"/>
      <c r="AMG688" s="447"/>
      <c r="AMH688" s="447"/>
      <c r="AMI688" s="107"/>
      <c r="AMJ688" s="107"/>
      <c r="AMK688" s="107"/>
      <c r="AML688" s="93">
        <f>$I688*AMF688</f>
        <v>0</v>
      </c>
      <c r="AMM688" s="93">
        <f>$J688*AMG688</f>
        <v>0</v>
      </c>
      <c r="AMN688" s="93">
        <f>$K688*AMH688</f>
        <v>0</v>
      </c>
      <c r="AMO688" s="107"/>
      <c r="AMP688" s="107"/>
      <c r="AMQ688" s="107"/>
      <c r="AMR688" s="93">
        <f t="shared" si="1526"/>
        <v>11249.31</v>
      </c>
      <c r="AMS688" s="93">
        <f t="shared" si="1527"/>
        <v>11277.75</v>
      </c>
      <c r="AMT688" s="93">
        <f t="shared" si="1528"/>
        <v>11430.48</v>
      </c>
      <c r="AMU688" s="107"/>
      <c r="AMV688" s="107"/>
      <c r="AMW688" s="107"/>
      <c r="AMX688" s="93">
        <f t="shared" si="1644"/>
        <v>0</v>
      </c>
      <c r="AMY688" s="93">
        <f t="shared" si="1644"/>
        <v>0</v>
      </c>
      <c r="AMZ688" s="93">
        <f t="shared" si="1644"/>
        <v>0</v>
      </c>
      <c r="ANA688" s="447"/>
      <c r="ANB688" s="447"/>
      <c r="ANC688" s="447"/>
      <c r="AND688" s="107"/>
      <c r="ANE688" s="107"/>
      <c r="ANF688" s="107"/>
      <c r="ANG688" s="93">
        <f>$I688*ANA688</f>
        <v>0</v>
      </c>
      <c r="ANH688" s="93">
        <f>$J688*ANB688</f>
        <v>0</v>
      </c>
      <c r="ANI688" s="93">
        <f>$K688*ANC688</f>
        <v>0</v>
      </c>
      <c r="ANJ688" s="107"/>
      <c r="ANK688" s="107"/>
      <c r="ANL688" s="107"/>
      <c r="ANM688" s="93">
        <f t="shared" si="1532"/>
        <v>17545.68</v>
      </c>
      <c r="ANN688" s="93">
        <f t="shared" si="1533"/>
        <v>17079.099999999999</v>
      </c>
      <c r="ANO688" s="93">
        <f t="shared" si="1534"/>
        <v>17400.34</v>
      </c>
      <c r="ANP688" s="107"/>
      <c r="ANQ688" s="107"/>
      <c r="ANR688" s="107"/>
      <c r="ANS688" s="93">
        <f t="shared" si="1645"/>
        <v>0</v>
      </c>
      <c r="ANT688" s="93">
        <f t="shared" si="1645"/>
        <v>0</v>
      </c>
      <c r="ANU688" s="93">
        <f t="shared" si="1645"/>
        <v>0</v>
      </c>
      <c r="ANV688" s="447"/>
      <c r="ANW688" s="447"/>
      <c r="ANX688" s="447"/>
      <c r="ANY688" s="107"/>
      <c r="ANZ688" s="107"/>
      <c r="AOA688" s="107"/>
      <c r="AOB688" s="93">
        <f>$I688*ANV688</f>
        <v>0</v>
      </c>
      <c r="AOC688" s="93">
        <f>$J688*ANW688</f>
        <v>0</v>
      </c>
      <c r="AOD688" s="93">
        <f>$K688*ANX688</f>
        <v>0</v>
      </c>
      <c r="AOE688" s="107"/>
      <c r="AOF688" s="107"/>
      <c r="AOG688" s="107"/>
      <c r="AOH688" s="93">
        <f t="shared" si="1538"/>
        <v>11747.66</v>
      </c>
      <c r="AOI688" s="93">
        <f t="shared" si="1539"/>
        <v>11513.04</v>
      </c>
      <c r="AOJ688" s="93">
        <f t="shared" si="1540"/>
        <v>11675.22</v>
      </c>
      <c r="AOK688" s="107"/>
      <c r="AOL688" s="107"/>
      <c r="AOM688" s="107"/>
      <c r="AON688" s="93">
        <f t="shared" si="1646"/>
        <v>0</v>
      </c>
      <c r="AOO688" s="93">
        <f t="shared" si="1646"/>
        <v>0</v>
      </c>
      <c r="AOP688" s="93">
        <f t="shared" si="1646"/>
        <v>0</v>
      </c>
      <c r="AOQ688" s="447"/>
      <c r="AOR688" s="447"/>
      <c r="AOS688" s="447"/>
      <c r="AOT688" s="107"/>
      <c r="AOU688" s="107"/>
      <c r="AOV688" s="107"/>
      <c r="AOW688" s="93">
        <f>$I688*AOQ688</f>
        <v>0</v>
      </c>
      <c r="AOX688" s="93">
        <f>$J688*AOR688</f>
        <v>0</v>
      </c>
      <c r="AOY688" s="93">
        <f>$K688*AOS688</f>
        <v>0</v>
      </c>
      <c r="AOZ688" s="107"/>
      <c r="APA688" s="107"/>
      <c r="APB688" s="107"/>
      <c r="APC688" s="93">
        <f t="shared" si="1544"/>
        <v>15641.94</v>
      </c>
      <c r="APD688" s="93">
        <f t="shared" si="1545"/>
        <v>15122.1</v>
      </c>
      <c r="APE688" s="93">
        <f t="shared" si="1546"/>
        <v>15311.64</v>
      </c>
      <c r="APF688" s="107"/>
      <c r="APG688" s="107"/>
      <c r="APH688" s="107"/>
      <c r="API688" s="93">
        <f t="shared" si="1647"/>
        <v>0</v>
      </c>
      <c r="APJ688" s="93">
        <f t="shared" si="1647"/>
        <v>0</v>
      </c>
      <c r="APK688" s="93">
        <f t="shared" si="1647"/>
        <v>0</v>
      </c>
      <c r="APL688" s="447"/>
      <c r="APM688" s="447"/>
      <c r="APN688" s="447"/>
      <c r="APO688" s="107"/>
      <c r="APP688" s="107"/>
      <c r="APQ688" s="107"/>
      <c r="APR688" s="93">
        <f>$I688*APL688</f>
        <v>0</v>
      </c>
      <c r="APS688" s="93">
        <f>$J688*APM688</f>
        <v>0</v>
      </c>
      <c r="APT688" s="93">
        <f>$K688*APN688</f>
        <v>0</v>
      </c>
      <c r="APU688" s="107"/>
      <c r="APV688" s="107"/>
      <c r="APW688" s="107"/>
      <c r="APX688" s="93">
        <f t="shared" si="1550"/>
        <v>14827.25</v>
      </c>
      <c r="APY688" s="93">
        <f t="shared" si="1551"/>
        <v>14044.58</v>
      </c>
      <c r="APZ688" s="93">
        <f t="shared" si="1552"/>
        <v>14251.31</v>
      </c>
      <c r="AQA688" s="107"/>
      <c r="AQB688" s="107"/>
      <c r="AQC688" s="107"/>
      <c r="AQD688" s="93">
        <f t="shared" si="1648"/>
        <v>0</v>
      </c>
      <c r="AQE688" s="93">
        <f t="shared" si="1648"/>
        <v>0</v>
      </c>
      <c r="AQF688" s="93">
        <f t="shared" si="1648"/>
        <v>0</v>
      </c>
      <c r="AQG688" s="447"/>
      <c r="AQH688" s="447"/>
      <c r="AQI688" s="447"/>
      <c r="AQJ688" s="107"/>
      <c r="AQK688" s="107"/>
      <c r="AQL688" s="107"/>
      <c r="AQM688" s="93">
        <f>$I688*AQG688</f>
        <v>0</v>
      </c>
      <c r="AQN688" s="93">
        <f>$J688*AQH688</f>
        <v>0</v>
      </c>
      <c r="AQO688" s="93">
        <f>$K688*AQI688</f>
        <v>0</v>
      </c>
      <c r="AQP688" s="107"/>
      <c r="AQQ688" s="107"/>
      <c r="AQR688" s="107"/>
      <c r="AQS688" s="93">
        <f t="shared" si="1556"/>
        <v>10847.14</v>
      </c>
      <c r="AQT688" s="93">
        <f t="shared" si="1557"/>
        <v>10802.09</v>
      </c>
      <c r="AQU688" s="93">
        <f t="shared" si="1558"/>
        <v>10962.42</v>
      </c>
      <c r="AQV688" s="107"/>
      <c r="AQW688" s="107"/>
      <c r="AQX688" s="107"/>
      <c r="AQY688" s="93">
        <f t="shared" si="1649"/>
        <v>0</v>
      </c>
      <c r="AQZ688" s="93">
        <f t="shared" si="1649"/>
        <v>0</v>
      </c>
      <c r="ARA688" s="93">
        <f t="shared" si="1649"/>
        <v>0</v>
      </c>
      <c r="ARB688" s="447"/>
      <c r="ARC688" s="447"/>
      <c r="ARD688" s="447"/>
      <c r="ARE688" s="107"/>
      <c r="ARF688" s="107"/>
      <c r="ARG688" s="107"/>
      <c r="ARH688" s="93">
        <f>$I688*ARB688</f>
        <v>0</v>
      </c>
      <c r="ARI688" s="93">
        <f>$J688*ARC688</f>
        <v>0</v>
      </c>
      <c r="ARJ688" s="93">
        <f>$K688*ARD688</f>
        <v>0</v>
      </c>
      <c r="ARK688" s="107"/>
      <c r="ARL688" s="107"/>
      <c r="ARM688" s="107"/>
      <c r="ARN688" s="93">
        <f t="shared" si="1562"/>
        <v>10394.950000000001</v>
      </c>
      <c r="ARO688" s="93">
        <f t="shared" si="1563"/>
        <v>10208.49</v>
      </c>
      <c r="ARP688" s="93">
        <f t="shared" si="1564"/>
        <v>10352.469999999999</v>
      </c>
      <c r="ARQ688" s="107"/>
      <c r="ARR688" s="107"/>
      <c r="ARS688" s="107"/>
      <c r="ART688" s="93">
        <f t="shared" si="1650"/>
        <v>0</v>
      </c>
      <c r="ARU688" s="93">
        <f t="shared" si="1650"/>
        <v>0</v>
      </c>
      <c r="ARV688" s="93">
        <f t="shared" si="1650"/>
        <v>0</v>
      </c>
      <c r="ARW688" s="447"/>
      <c r="ARX688" s="447"/>
      <c r="ARY688" s="447"/>
      <c r="ARZ688" s="107"/>
      <c r="ASA688" s="107"/>
      <c r="ASB688" s="107"/>
      <c r="ASC688" s="93">
        <f>$I688*ARW688</f>
        <v>0</v>
      </c>
      <c r="ASD688" s="93">
        <f>$J688*ARX688</f>
        <v>0</v>
      </c>
      <c r="ASE688" s="93">
        <f>$K688*ARY688</f>
        <v>0</v>
      </c>
      <c r="ASF688" s="107"/>
      <c r="ASG688" s="107"/>
      <c r="ASH688" s="107"/>
      <c r="ASI688" s="93">
        <f t="shared" si="1568"/>
        <v>12312.2</v>
      </c>
      <c r="ASJ688" s="93">
        <f t="shared" si="1569"/>
        <v>12263.76</v>
      </c>
      <c r="ASK688" s="93">
        <f t="shared" si="1570"/>
        <v>12434.88</v>
      </c>
      <c r="ASL688" s="107"/>
      <c r="ASM688" s="107"/>
      <c r="ASN688" s="107"/>
      <c r="ASO688" s="93">
        <f t="shared" si="1651"/>
        <v>0</v>
      </c>
      <c r="ASP688" s="93">
        <f t="shared" si="1651"/>
        <v>0</v>
      </c>
      <c r="ASQ688" s="93">
        <f t="shared" si="1651"/>
        <v>0</v>
      </c>
      <c r="ASR688" s="447"/>
      <c r="ASS688" s="447"/>
      <c r="AST688" s="447"/>
      <c r="ASU688" s="107"/>
      <c r="ASV688" s="107"/>
      <c r="ASW688" s="107"/>
      <c r="ASX688" s="93">
        <f>$I688*ASR688</f>
        <v>0</v>
      </c>
      <c r="ASY688" s="93">
        <f>$J688*ASS688</f>
        <v>0</v>
      </c>
      <c r="ASZ688" s="93">
        <f>$K688*AST688</f>
        <v>0</v>
      </c>
      <c r="ATA688" s="107"/>
      <c r="ATB688" s="107"/>
      <c r="ATC688" s="107"/>
      <c r="ATD688" s="93">
        <f t="shared" si="1574"/>
        <v>10922.9</v>
      </c>
      <c r="ATE688" s="93">
        <f t="shared" si="1575"/>
        <v>10677.73</v>
      </c>
      <c r="ATF688" s="93">
        <f t="shared" si="1576"/>
        <v>10826.16</v>
      </c>
      <c r="ATG688" s="107"/>
      <c r="ATH688" s="107"/>
      <c r="ATI688" s="107"/>
      <c r="ATJ688" s="93">
        <f t="shared" si="1652"/>
        <v>0</v>
      </c>
      <c r="ATK688" s="93">
        <f t="shared" si="1652"/>
        <v>0</v>
      </c>
      <c r="ATL688" s="93">
        <f t="shared" si="1652"/>
        <v>0</v>
      </c>
      <c r="ATM688" s="447"/>
      <c r="ATN688" s="447"/>
      <c r="ATO688" s="447"/>
      <c r="ATP688" s="107"/>
      <c r="ATQ688" s="107"/>
      <c r="ATR688" s="107"/>
      <c r="ATS688" s="93">
        <f>$I688*ATM688</f>
        <v>0</v>
      </c>
      <c r="ATT688" s="93">
        <f>$J688*ATN688</f>
        <v>0</v>
      </c>
      <c r="ATU688" s="93">
        <f>$K688*ATO688</f>
        <v>0</v>
      </c>
      <c r="ATV688" s="107"/>
      <c r="ATW688" s="107"/>
      <c r="ATX688" s="107"/>
      <c r="ATY688" s="93">
        <f t="shared" si="1580"/>
        <v>11940.52</v>
      </c>
      <c r="ATZ688" s="93">
        <f t="shared" si="1581"/>
        <v>11963.72</v>
      </c>
      <c r="AUA688" s="93">
        <f t="shared" si="1582"/>
        <v>12149.29</v>
      </c>
      <c r="AUB688" s="107"/>
      <c r="AUC688" s="107"/>
      <c r="AUD688" s="107"/>
      <c r="AUE688" s="93">
        <f t="shared" si="1653"/>
        <v>0</v>
      </c>
      <c r="AUF688" s="93">
        <f t="shared" si="1653"/>
        <v>0</v>
      </c>
      <c r="AUG688" s="93">
        <f t="shared" si="1653"/>
        <v>0</v>
      </c>
      <c r="AUH688" s="447"/>
      <c r="AUI688" s="447"/>
      <c r="AUJ688" s="447"/>
      <c r="AUK688" s="107"/>
      <c r="AUL688" s="107"/>
      <c r="AUM688" s="107"/>
      <c r="AUN688" s="93">
        <f>$I688*AUH688</f>
        <v>0</v>
      </c>
      <c r="AUO688" s="93">
        <f>$J688*AUI688</f>
        <v>0</v>
      </c>
      <c r="AUP688" s="93">
        <f>$K688*AUJ688</f>
        <v>0</v>
      </c>
      <c r="AUQ688" s="107"/>
      <c r="AUR688" s="107"/>
      <c r="AUS688" s="107"/>
      <c r="AUT688" s="93">
        <f t="shared" si="1586"/>
        <v>12913.27</v>
      </c>
      <c r="AUU688" s="93">
        <f t="shared" si="1587"/>
        <v>12849.41</v>
      </c>
      <c r="AUV688" s="93">
        <f t="shared" si="1588"/>
        <v>13025.24</v>
      </c>
      <c r="AUW688" s="107"/>
      <c r="AUX688" s="107"/>
      <c r="AUY688" s="107"/>
      <c r="AUZ688" s="93">
        <f t="shared" si="1654"/>
        <v>0</v>
      </c>
      <c r="AVA688" s="93">
        <f t="shared" si="1654"/>
        <v>0</v>
      </c>
      <c r="AVB688" s="93">
        <f t="shared" si="1654"/>
        <v>0</v>
      </c>
      <c r="AVC688" s="127">
        <f t="shared" si="1655"/>
        <v>0</v>
      </c>
      <c r="AVD688" s="127">
        <f t="shared" si="1655"/>
        <v>0</v>
      </c>
      <c r="AVE688" s="127">
        <f t="shared" si="1655"/>
        <v>0</v>
      </c>
      <c r="AVF688" s="93">
        <f t="shared" si="1655"/>
        <v>0</v>
      </c>
      <c r="AVG688" s="93">
        <f t="shared" si="1655"/>
        <v>0</v>
      </c>
      <c r="AVH688" s="93">
        <f t="shared" si="1655"/>
        <v>0</v>
      </c>
      <c r="AVI688" s="93">
        <f t="shared" si="1655"/>
        <v>0</v>
      </c>
      <c r="AVJ688" s="93">
        <f t="shared" si="1655"/>
        <v>0</v>
      </c>
      <c r="AVK688" s="93">
        <f t="shared" si="1655"/>
        <v>0</v>
      </c>
      <c r="AVL688" s="107"/>
      <c r="AVM688" s="107"/>
      <c r="AVN688" s="107"/>
      <c r="AVO688" s="93"/>
      <c r="AVP688" s="93"/>
      <c r="AVQ688" s="93"/>
      <c r="AVR688" s="93">
        <f>AA688+AV688+BQ688+CL688+DG688+EB688+EW688+FR688+GM688+HH688+IC688+IX688+JS688+KN688+LI688+MD688+MY688+NT688+OO688+PJ688+QE688+QZ688+RU688+SP688+TK688+UF688+VA688+VV688+WQ688+XL688+YG688+ZB688+ZW688+AAR688+ABM688+ACH688+ADC688+ADX688+AES688+AFN688+AGI688+AHD688+AHY688+AIT688+AJO688+AKJ688+ALE688+ALZ688+AMU688+ANP688+AOK688+APF688+AQA688+AQV688+ARQ688+ASL688+ATG688+AUB688+AUW688</f>
        <v>0</v>
      </c>
      <c r="AVS688" s="93"/>
      <c r="AVT688" s="93">
        <f t="shared" si="1656"/>
        <v>0</v>
      </c>
      <c r="AVU688" s="93">
        <f t="shared" si="1656"/>
        <v>0</v>
      </c>
      <c r="AVV688" s="93">
        <f t="shared" si="1656"/>
        <v>0</v>
      </c>
      <c r="AVW688" s="93">
        <f t="shared" si="1656"/>
        <v>0</v>
      </c>
    </row>
    <row r="689" spans="1:1274" ht="27.75" customHeight="1">
      <c r="A689" s="223" t="s">
        <v>1251</v>
      </c>
      <c r="B689" s="223" t="s">
        <v>1256</v>
      </c>
      <c r="C689" s="5"/>
      <c r="D689" s="440"/>
      <c r="E689" s="287"/>
      <c r="F689" s="101"/>
      <c r="G689" s="101"/>
      <c r="H689" s="101"/>
      <c r="I689" s="93">
        <f t="shared" si="1595"/>
        <v>27264.38</v>
      </c>
      <c r="J689" s="93">
        <f t="shared" si="1595"/>
        <v>27264.38</v>
      </c>
      <c r="K689" s="93">
        <f t="shared" si="1595"/>
        <v>27264.38</v>
      </c>
      <c r="L689" s="447"/>
      <c r="M689" s="447"/>
      <c r="N689" s="447"/>
      <c r="O689" s="107"/>
      <c r="P689" s="107"/>
      <c r="Q689" s="107"/>
      <c r="R689" s="93">
        <f>$I689*L689</f>
        <v>0</v>
      </c>
      <c r="S689" s="93">
        <f>$J689*M689</f>
        <v>0</v>
      </c>
      <c r="T689" s="93">
        <f>$K689*N689</f>
        <v>0</v>
      </c>
      <c r="U689" s="107"/>
      <c r="V689" s="107"/>
      <c r="W689" s="107"/>
      <c r="X689" s="93">
        <f t="shared" si="1238"/>
        <v>12970.32</v>
      </c>
      <c r="Y689" s="93">
        <f t="shared" si="1239"/>
        <v>12196.16</v>
      </c>
      <c r="Z689" s="93">
        <f t="shared" si="1240"/>
        <v>12360.07</v>
      </c>
      <c r="AA689" s="107"/>
      <c r="AB689" s="107"/>
      <c r="AC689" s="107"/>
      <c r="AD689" s="93">
        <f t="shared" si="1596"/>
        <v>0</v>
      </c>
      <c r="AE689" s="93">
        <f t="shared" si="1596"/>
        <v>0</v>
      </c>
      <c r="AF689" s="93">
        <f t="shared" si="1596"/>
        <v>0</v>
      </c>
      <c r="AG689" s="447"/>
      <c r="AH689" s="447"/>
      <c r="AI689" s="447"/>
      <c r="AJ689" s="107"/>
      <c r="AK689" s="107"/>
      <c r="AL689" s="107"/>
      <c r="AM689" s="93">
        <f>$I689*AG689</f>
        <v>0</v>
      </c>
      <c r="AN689" s="93">
        <f>$J689*AH689</f>
        <v>0</v>
      </c>
      <c r="AO689" s="93">
        <f>$K689*AI689</f>
        <v>0</v>
      </c>
      <c r="AP689" s="107"/>
      <c r="AQ689" s="107"/>
      <c r="AR689" s="107"/>
      <c r="AS689" s="93">
        <f t="shared" si="1244"/>
        <v>11611.89</v>
      </c>
      <c r="AT689" s="93">
        <f t="shared" si="1245"/>
        <v>10830.37</v>
      </c>
      <c r="AU689" s="93">
        <f t="shared" si="1246"/>
        <v>10998.8</v>
      </c>
      <c r="AV689" s="107"/>
      <c r="AW689" s="107"/>
      <c r="AX689" s="107"/>
      <c r="AY689" s="93">
        <f t="shared" si="1597"/>
        <v>0</v>
      </c>
      <c r="AZ689" s="93">
        <f t="shared" si="1597"/>
        <v>0</v>
      </c>
      <c r="BA689" s="93">
        <f t="shared" si="1597"/>
        <v>0</v>
      </c>
      <c r="BB689" s="447"/>
      <c r="BC689" s="447"/>
      <c r="BD689" s="447"/>
      <c r="BE689" s="107"/>
      <c r="BF689" s="107"/>
      <c r="BG689" s="107"/>
      <c r="BH689" s="93">
        <f>$I689*BB689</f>
        <v>0</v>
      </c>
      <c r="BI689" s="93">
        <f>$J689*BC689</f>
        <v>0</v>
      </c>
      <c r="BJ689" s="93">
        <f>$K689*BD689</f>
        <v>0</v>
      </c>
      <c r="BK689" s="107"/>
      <c r="BL689" s="107"/>
      <c r="BM689" s="107"/>
      <c r="BN689" s="93">
        <f t="shared" si="1250"/>
        <v>11324.69</v>
      </c>
      <c r="BO689" s="93">
        <f t="shared" si="1251"/>
        <v>10825.91</v>
      </c>
      <c r="BP689" s="93">
        <f t="shared" si="1252"/>
        <v>11011.01</v>
      </c>
      <c r="BQ689" s="107"/>
      <c r="BR689" s="107"/>
      <c r="BS689" s="107"/>
      <c r="BT689" s="93">
        <f t="shared" si="1598"/>
        <v>0</v>
      </c>
      <c r="BU689" s="93">
        <f t="shared" si="1598"/>
        <v>0</v>
      </c>
      <c r="BV689" s="93">
        <f t="shared" si="1598"/>
        <v>0</v>
      </c>
      <c r="BW689" s="447"/>
      <c r="BX689" s="447"/>
      <c r="BY689" s="447"/>
      <c r="BZ689" s="107"/>
      <c r="CA689" s="107"/>
      <c r="CB689" s="107"/>
      <c r="CC689" s="93">
        <f>$I689*BW689</f>
        <v>0</v>
      </c>
      <c r="CD689" s="93">
        <f>$J689*BX689</f>
        <v>0</v>
      </c>
      <c r="CE689" s="93">
        <f>$K689*BY689</f>
        <v>0</v>
      </c>
      <c r="CF689" s="107"/>
      <c r="CG689" s="107"/>
      <c r="CH689" s="107"/>
      <c r="CI689" s="93">
        <f t="shared" si="1256"/>
        <v>13937.4</v>
      </c>
      <c r="CJ689" s="93">
        <f t="shared" si="1257"/>
        <v>13583.66</v>
      </c>
      <c r="CK689" s="93">
        <f t="shared" si="1258"/>
        <v>13705.88</v>
      </c>
      <c r="CL689" s="107"/>
      <c r="CM689" s="107"/>
      <c r="CN689" s="107"/>
      <c r="CO689" s="93">
        <f t="shared" si="1599"/>
        <v>0</v>
      </c>
      <c r="CP689" s="93">
        <f t="shared" si="1599"/>
        <v>0</v>
      </c>
      <c r="CQ689" s="93">
        <f t="shared" si="1599"/>
        <v>0</v>
      </c>
      <c r="CR689" s="447"/>
      <c r="CS689" s="447"/>
      <c r="CT689" s="447"/>
      <c r="CU689" s="107"/>
      <c r="CV689" s="107"/>
      <c r="CW689" s="107"/>
      <c r="CX689" s="93">
        <f>$I689*CR689</f>
        <v>0</v>
      </c>
      <c r="CY689" s="93">
        <f>$J689*CS689</f>
        <v>0</v>
      </c>
      <c r="CZ689" s="93">
        <f>$K689*CT689</f>
        <v>0</v>
      </c>
      <c r="DA689" s="107"/>
      <c r="DB689" s="107"/>
      <c r="DC689" s="107"/>
      <c r="DD689" s="93">
        <f t="shared" si="1262"/>
        <v>14777.24</v>
      </c>
      <c r="DE689" s="93">
        <f t="shared" si="1263"/>
        <v>14470.71</v>
      </c>
      <c r="DF689" s="93">
        <f t="shared" si="1264"/>
        <v>14696.66</v>
      </c>
      <c r="DG689" s="107"/>
      <c r="DH689" s="107"/>
      <c r="DI689" s="107"/>
      <c r="DJ689" s="93">
        <f t="shared" si="1600"/>
        <v>0</v>
      </c>
      <c r="DK689" s="93">
        <f t="shared" si="1600"/>
        <v>0</v>
      </c>
      <c r="DL689" s="93">
        <f t="shared" si="1600"/>
        <v>0</v>
      </c>
      <c r="DM689" s="447"/>
      <c r="DN689" s="447"/>
      <c r="DO689" s="447"/>
      <c r="DP689" s="107"/>
      <c r="DQ689" s="107"/>
      <c r="DR689" s="107"/>
      <c r="DS689" s="93">
        <f>$I689*DM689</f>
        <v>0</v>
      </c>
      <c r="DT689" s="93">
        <f>$J689*DN689</f>
        <v>0</v>
      </c>
      <c r="DU689" s="93">
        <f>$K689*DO689</f>
        <v>0</v>
      </c>
      <c r="DV689" s="107"/>
      <c r="DW689" s="107"/>
      <c r="DX689" s="107"/>
      <c r="DY689" s="93">
        <f t="shared" si="1268"/>
        <v>15464.63</v>
      </c>
      <c r="DZ689" s="93">
        <f t="shared" si="1269"/>
        <v>14453.3</v>
      </c>
      <c r="EA689" s="93">
        <f t="shared" si="1270"/>
        <v>14723.39</v>
      </c>
      <c r="EB689" s="107"/>
      <c r="EC689" s="107"/>
      <c r="ED689" s="107"/>
      <c r="EE689" s="93">
        <f t="shared" si="1601"/>
        <v>0</v>
      </c>
      <c r="EF689" s="93">
        <f t="shared" si="1601"/>
        <v>0</v>
      </c>
      <c r="EG689" s="93">
        <f t="shared" si="1601"/>
        <v>0</v>
      </c>
      <c r="EH689" s="312"/>
      <c r="EI689" s="312"/>
      <c r="EJ689" s="312"/>
      <c r="EK689" s="107"/>
      <c r="EL689" s="107"/>
      <c r="EM689" s="107"/>
      <c r="EN689" s="93">
        <f>$I689*EH689</f>
        <v>0</v>
      </c>
      <c r="EO689" s="93">
        <f>$J689*EI689</f>
        <v>0</v>
      </c>
      <c r="EP689" s="93">
        <f>$K689*EJ689</f>
        <v>0</v>
      </c>
      <c r="EQ689" s="107"/>
      <c r="ER689" s="107"/>
      <c r="ES689" s="107"/>
      <c r="ET689" s="93">
        <f t="shared" si="1274"/>
        <v>0</v>
      </c>
      <c r="EU689" s="93">
        <f t="shared" si="1275"/>
        <v>0</v>
      </c>
      <c r="EV689" s="93">
        <f t="shared" si="1276"/>
        <v>0</v>
      </c>
      <c r="EW689" s="107"/>
      <c r="EX689" s="107"/>
      <c r="EY689" s="107"/>
      <c r="EZ689" s="93">
        <f t="shared" si="1602"/>
        <v>0</v>
      </c>
      <c r="FA689" s="93">
        <f t="shared" si="1602"/>
        <v>0</v>
      </c>
      <c r="FB689" s="93">
        <f t="shared" si="1602"/>
        <v>0</v>
      </c>
      <c r="FC689" s="447"/>
      <c r="FD689" s="447"/>
      <c r="FE689" s="447"/>
      <c r="FF689" s="107"/>
      <c r="FG689" s="107"/>
      <c r="FH689" s="107"/>
      <c r="FI689" s="93">
        <f>$I689*FC689</f>
        <v>0</v>
      </c>
      <c r="FJ689" s="93">
        <f>$J689*FD689</f>
        <v>0</v>
      </c>
      <c r="FK689" s="93">
        <f>$K689*FE689</f>
        <v>0</v>
      </c>
      <c r="FL689" s="107"/>
      <c r="FM689" s="107"/>
      <c r="FN689" s="107"/>
      <c r="FO689" s="93">
        <f t="shared" si="1280"/>
        <v>12594.66</v>
      </c>
      <c r="FP689" s="93">
        <f t="shared" si="1281"/>
        <v>12059.31</v>
      </c>
      <c r="FQ689" s="93">
        <f t="shared" si="1282"/>
        <v>12249.04</v>
      </c>
      <c r="FR689" s="107"/>
      <c r="FS689" s="107"/>
      <c r="FT689" s="107"/>
      <c r="FU689" s="93">
        <f t="shared" si="1603"/>
        <v>0</v>
      </c>
      <c r="FV689" s="93">
        <f t="shared" si="1603"/>
        <v>0</v>
      </c>
      <c r="FW689" s="93">
        <f t="shared" si="1603"/>
        <v>0</v>
      </c>
      <c r="FX689" s="95">
        <f t="shared" si="1589"/>
        <v>0</v>
      </c>
      <c r="FY689" s="95">
        <f t="shared" si="1590"/>
        <v>0</v>
      </c>
      <c r="FZ689" s="95">
        <f t="shared" si="1590"/>
        <v>0</v>
      </c>
      <c r="GA689" s="107"/>
      <c r="GB689" s="107"/>
      <c r="GC689" s="107"/>
      <c r="GD689" s="93">
        <f>$I689*FX689</f>
        <v>0</v>
      </c>
      <c r="GE689" s="93">
        <f>$J689*FY689</f>
        <v>0</v>
      </c>
      <c r="GF689" s="93">
        <f>$K689*FZ689</f>
        <v>0</v>
      </c>
      <c r="GG689" s="107"/>
      <c r="GH689" s="107"/>
      <c r="GI689" s="107"/>
      <c r="GJ689" s="93">
        <f t="shared" si="1286"/>
        <v>0</v>
      </c>
      <c r="GK689" s="93">
        <f t="shared" si="1287"/>
        <v>0</v>
      </c>
      <c r="GL689" s="93">
        <f t="shared" si="1288"/>
        <v>0</v>
      </c>
      <c r="GM689" s="107"/>
      <c r="GN689" s="107"/>
      <c r="GO689" s="107"/>
      <c r="GP689" s="93">
        <f t="shared" si="1604"/>
        <v>0</v>
      </c>
      <c r="GQ689" s="93">
        <f t="shared" si="1604"/>
        <v>0</v>
      </c>
      <c r="GR689" s="93">
        <f t="shared" si="1604"/>
        <v>0</v>
      </c>
      <c r="GS689" s="447"/>
      <c r="GT689" s="447"/>
      <c r="GU689" s="447"/>
      <c r="GV689" s="107"/>
      <c r="GW689" s="107"/>
      <c r="GX689" s="107"/>
      <c r="GY689" s="93">
        <f>$I689*GS689</f>
        <v>0</v>
      </c>
      <c r="GZ689" s="93">
        <f>$J689*GT689</f>
        <v>0</v>
      </c>
      <c r="HA689" s="93">
        <f>$K689*GU689</f>
        <v>0</v>
      </c>
      <c r="HB689" s="107"/>
      <c r="HC689" s="107"/>
      <c r="HD689" s="107"/>
      <c r="HE689" s="93">
        <f t="shared" si="1292"/>
        <v>13045.72</v>
      </c>
      <c r="HF689" s="93">
        <f t="shared" si="1293"/>
        <v>12447.3</v>
      </c>
      <c r="HG689" s="93">
        <f t="shared" si="1294"/>
        <v>12663.15</v>
      </c>
      <c r="HH689" s="107"/>
      <c r="HI689" s="107"/>
      <c r="HJ689" s="107"/>
      <c r="HK689" s="93">
        <f t="shared" si="1605"/>
        <v>0</v>
      </c>
      <c r="HL689" s="93">
        <f t="shared" si="1605"/>
        <v>0</v>
      </c>
      <c r="HM689" s="93">
        <f t="shared" si="1605"/>
        <v>0</v>
      </c>
      <c r="HN689" s="447"/>
      <c r="HO689" s="447"/>
      <c r="HP689" s="447"/>
      <c r="HQ689" s="107"/>
      <c r="HR689" s="107"/>
      <c r="HS689" s="107"/>
      <c r="HT689" s="93">
        <f>$I689*HN689</f>
        <v>0</v>
      </c>
      <c r="HU689" s="93">
        <f>$J689*HO689</f>
        <v>0</v>
      </c>
      <c r="HV689" s="93">
        <f>$K689*HP689</f>
        <v>0</v>
      </c>
      <c r="HW689" s="107"/>
      <c r="HX689" s="107"/>
      <c r="HY689" s="107"/>
      <c r="HZ689" s="93">
        <f t="shared" si="1298"/>
        <v>15152.44</v>
      </c>
      <c r="IA689" s="93">
        <f t="shared" si="1299"/>
        <v>14538.81</v>
      </c>
      <c r="IB689" s="93">
        <f t="shared" si="1300"/>
        <v>14729.99</v>
      </c>
      <c r="IC689" s="107"/>
      <c r="ID689" s="107"/>
      <c r="IE689" s="107"/>
      <c r="IF689" s="93">
        <f t="shared" si="1606"/>
        <v>0</v>
      </c>
      <c r="IG689" s="93">
        <f t="shared" si="1606"/>
        <v>0</v>
      </c>
      <c r="IH689" s="93">
        <f t="shared" si="1606"/>
        <v>0</v>
      </c>
      <c r="II689" s="447"/>
      <c r="IJ689" s="447"/>
      <c r="IK689" s="447"/>
      <c r="IL689" s="107"/>
      <c r="IM689" s="107"/>
      <c r="IN689" s="107"/>
      <c r="IO689" s="93">
        <f>$I689*II689</f>
        <v>0</v>
      </c>
      <c r="IP689" s="93">
        <f>$J689*IJ689</f>
        <v>0</v>
      </c>
      <c r="IQ689" s="93">
        <f>$K689*IK689</f>
        <v>0</v>
      </c>
      <c r="IR689" s="107"/>
      <c r="IS689" s="107"/>
      <c r="IT689" s="107"/>
      <c r="IU689" s="93">
        <f t="shared" si="1304"/>
        <v>13779.28</v>
      </c>
      <c r="IV689" s="93">
        <f t="shared" si="1305"/>
        <v>13563.14</v>
      </c>
      <c r="IW689" s="93">
        <f t="shared" si="1306"/>
        <v>13768.28</v>
      </c>
      <c r="IX689" s="107"/>
      <c r="IY689" s="107"/>
      <c r="IZ689" s="107"/>
      <c r="JA689" s="93">
        <f t="shared" si="1607"/>
        <v>0</v>
      </c>
      <c r="JB689" s="93">
        <f t="shared" si="1607"/>
        <v>0</v>
      </c>
      <c r="JC689" s="93">
        <f t="shared" si="1607"/>
        <v>0</v>
      </c>
      <c r="JD689" s="447"/>
      <c r="JE689" s="447"/>
      <c r="JF689" s="447"/>
      <c r="JG689" s="107"/>
      <c r="JH689" s="107"/>
      <c r="JI689" s="107"/>
      <c r="JJ689" s="93">
        <f>$I689*JD689</f>
        <v>0</v>
      </c>
      <c r="JK689" s="93">
        <f>$J689*JE689</f>
        <v>0</v>
      </c>
      <c r="JL689" s="93">
        <f>$K689*JF689</f>
        <v>0</v>
      </c>
      <c r="JM689" s="107"/>
      <c r="JN689" s="107"/>
      <c r="JO689" s="107"/>
      <c r="JP689" s="93">
        <f t="shared" si="1310"/>
        <v>18504.580000000002</v>
      </c>
      <c r="JQ689" s="93">
        <f t="shared" si="1311"/>
        <v>18186.61</v>
      </c>
      <c r="JR689" s="93">
        <f t="shared" si="1312"/>
        <v>18442.439999999999</v>
      </c>
      <c r="JS689" s="107"/>
      <c r="JT689" s="107"/>
      <c r="JU689" s="107"/>
      <c r="JV689" s="93">
        <f t="shared" si="1608"/>
        <v>0</v>
      </c>
      <c r="JW689" s="93">
        <f t="shared" si="1608"/>
        <v>0</v>
      </c>
      <c r="JX689" s="93">
        <f t="shared" si="1608"/>
        <v>0</v>
      </c>
      <c r="JY689" s="447"/>
      <c r="JZ689" s="447"/>
      <c r="KA689" s="447"/>
      <c r="KB689" s="107"/>
      <c r="KC689" s="107"/>
      <c r="KD689" s="107"/>
      <c r="KE689" s="93">
        <f>$I689*JY689</f>
        <v>0</v>
      </c>
      <c r="KF689" s="93">
        <f>$J689*JZ689</f>
        <v>0</v>
      </c>
      <c r="KG689" s="93">
        <f>$K689*KA689</f>
        <v>0</v>
      </c>
      <c r="KH689" s="107"/>
      <c r="KI689" s="107"/>
      <c r="KJ689" s="107"/>
      <c r="KK689" s="93">
        <f t="shared" si="1316"/>
        <v>14823.42</v>
      </c>
      <c r="KL689" s="93">
        <f t="shared" si="1317"/>
        <v>14471.66</v>
      </c>
      <c r="KM689" s="93">
        <f t="shared" si="1318"/>
        <v>14682.53</v>
      </c>
      <c r="KN689" s="107"/>
      <c r="KO689" s="107"/>
      <c r="KP689" s="107"/>
      <c r="KQ689" s="93">
        <f t="shared" si="1609"/>
        <v>0</v>
      </c>
      <c r="KR689" s="93">
        <f t="shared" si="1609"/>
        <v>0</v>
      </c>
      <c r="KS689" s="93">
        <f t="shared" si="1609"/>
        <v>0</v>
      </c>
      <c r="KT689" s="447"/>
      <c r="KU689" s="447"/>
      <c r="KV689" s="447"/>
      <c r="KW689" s="107"/>
      <c r="KX689" s="107"/>
      <c r="KY689" s="107"/>
      <c r="KZ689" s="93">
        <f>$I689*KT689</f>
        <v>0</v>
      </c>
      <c r="LA689" s="93">
        <f>$J689*KU689</f>
        <v>0</v>
      </c>
      <c r="LB689" s="93">
        <f>$K689*KV689</f>
        <v>0</v>
      </c>
      <c r="LC689" s="107"/>
      <c r="LD689" s="107"/>
      <c r="LE689" s="107"/>
      <c r="LF689" s="93">
        <f t="shared" si="1322"/>
        <v>14492.9</v>
      </c>
      <c r="LG689" s="93">
        <f t="shared" si="1323"/>
        <v>14096.89</v>
      </c>
      <c r="LH689" s="93">
        <f t="shared" si="1324"/>
        <v>14336.6</v>
      </c>
      <c r="LI689" s="107"/>
      <c r="LJ689" s="107"/>
      <c r="LK689" s="107"/>
      <c r="LL689" s="93">
        <f t="shared" si="1610"/>
        <v>0</v>
      </c>
      <c r="LM689" s="93">
        <f t="shared" si="1610"/>
        <v>0</v>
      </c>
      <c r="LN689" s="93">
        <f t="shared" si="1610"/>
        <v>0</v>
      </c>
      <c r="LO689" s="447"/>
      <c r="LP689" s="447"/>
      <c r="LQ689" s="447"/>
      <c r="LR689" s="107"/>
      <c r="LS689" s="107"/>
      <c r="LT689" s="107"/>
      <c r="LU689" s="93">
        <f>$I689*LO689</f>
        <v>0</v>
      </c>
      <c r="LV689" s="93">
        <f>$J689*LP689</f>
        <v>0</v>
      </c>
      <c r="LW689" s="93">
        <f>$K689*LQ689</f>
        <v>0</v>
      </c>
      <c r="LX689" s="107"/>
      <c r="LY689" s="107"/>
      <c r="LZ689" s="107"/>
      <c r="MA689" s="93">
        <f t="shared" si="1328"/>
        <v>15852.13</v>
      </c>
      <c r="MB689" s="93">
        <f t="shared" si="1329"/>
        <v>15065.57</v>
      </c>
      <c r="MC689" s="93">
        <f t="shared" si="1330"/>
        <v>15332.22</v>
      </c>
      <c r="MD689" s="107"/>
      <c r="ME689" s="107"/>
      <c r="MF689" s="107"/>
      <c r="MG689" s="93">
        <f t="shared" si="1611"/>
        <v>0</v>
      </c>
      <c r="MH689" s="93">
        <f t="shared" si="1611"/>
        <v>0</v>
      </c>
      <c r="MI689" s="93">
        <f t="shared" si="1611"/>
        <v>0</v>
      </c>
      <c r="MJ689" s="447"/>
      <c r="MK689" s="447"/>
      <c r="ML689" s="447"/>
      <c r="MM689" s="107"/>
      <c r="MN689" s="107"/>
      <c r="MO689" s="107"/>
      <c r="MP689" s="93">
        <f>$I689*MJ689</f>
        <v>0</v>
      </c>
      <c r="MQ689" s="93">
        <f>$J689*MK689</f>
        <v>0</v>
      </c>
      <c r="MR689" s="93">
        <f>$K689*ML689</f>
        <v>0</v>
      </c>
      <c r="MS689" s="107"/>
      <c r="MT689" s="107"/>
      <c r="MU689" s="107"/>
      <c r="MV689" s="93">
        <f t="shared" si="1334"/>
        <v>16391.93</v>
      </c>
      <c r="MW689" s="93">
        <f t="shared" si="1335"/>
        <v>16397.419999999998</v>
      </c>
      <c r="MX689" s="93">
        <f t="shared" si="1336"/>
        <v>16640.23</v>
      </c>
      <c r="MY689" s="107"/>
      <c r="MZ689" s="107"/>
      <c r="NA689" s="107"/>
      <c r="NB689" s="93">
        <f t="shared" si="1612"/>
        <v>0</v>
      </c>
      <c r="NC689" s="93">
        <f t="shared" si="1612"/>
        <v>0</v>
      </c>
      <c r="ND689" s="93">
        <f t="shared" si="1612"/>
        <v>0</v>
      </c>
      <c r="NE689" s="447"/>
      <c r="NF689" s="447"/>
      <c r="NG689" s="447"/>
      <c r="NH689" s="107"/>
      <c r="NI689" s="107"/>
      <c r="NJ689" s="107"/>
      <c r="NK689" s="93">
        <f>$I689*NE689</f>
        <v>0</v>
      </c>
      <c r="NL689" s="93">
        <f>$J689*NF689</f>
        <v>0</v>
      </c>
      <c r="NM689" s="93">
        <f>$K689*NG689</f>
        <v>0</v>
      </c>
      <c r="NN689" s="107"/>
      <c r="NO689" s="107"/>
      <c r="NP689" s="107"/>
      <c r="NQ689" s="93">
        <f t="shared" si="1340"/>
        <v>10731.84</v>
      </c>
      <c r="NR689" s="93">
        <f t="shared" si="1341"/>
        <v>10611.96</v>
      </c>
      <c r="NS689" s="93">
        <f t="shared" si="1342"/>
        <v>10789.92</v>
      </c>
      <c r="NT689" s="107"/>
      <c r="NU689" s="107"/>
      <c r="NV689" s="107"/>
      <c r="NW689" s="93">
        <f t="shared" si="1613"/>
        <v>0</v>
      </c>
      <c r="NX689" s="93">
        <f t="shared" si="1613"/>
        <v>0</v>
      </c>
      <c r="NY689" s="93">
        <f t="shared" si="1613"/>
        <v>0</v>
      </c>
      <c r="NZ689" s="447"/>
      <c r="OA689" s="447"/>
      <c r="OB689" s="447"/>
      <c r="OC689" s="107"/>
      <c r="OD689" s="107"/>
      <c r="OE689" s="107"/>
      <c r="OF689" s="93">
        <f>$I689*NZ689</f>
        <v>0</v>
      </c>
      <c r="OG689" s="93">
        <f>$J689*OA689</f>
        <v>0</v>
      </c>
      <c r="OH689" s="93">
        <f>$K689*OB689</f>
        <v>0</v>
      </c>
      <c r="OI689" s="107"/>
      <c r="OJ689" s="107"/>
      <c r="OK689" s="107"/>
      <c r="OL689" s="93">
        <f t="shared" si="1346"/>
        <v>14681.54</v>
      </c>
      <c r="OM689" s="93">
        <f t="shared" si="1347"/>
        <v>14356.77</v>
      </c>
      <c r="ON689" s="93">
        <f t="shared" si="1348"/>
        <v>14600.4</v>
      </c>
      <c r="OO689" s="107"/>
      <c r="OP689" s="107"/>
      <c r="OQ689" s="107"/>
      <c r="OR689" s="93">
        <f t="shared" si="1614"/>
        <v>0</v>
      </c>
      <c r="OS689" s="93">
        <f t="shared" si="1614"/>
        <v>0</v>
      </c>
      <c r="OT689" s="93">
        <f t="shared" si="1614"/>
        <v>0</v>
      </c>
      <c r="OU689" s="447"/>
      <c r="OV689" s="447"/>
      <c r="OW689" s="447"/>
      <c r="OX689" s="107"/>
      <c r="OY689" s="107"/>
      <c r="OZ689" s="107"/>
      <c r="PA689" s="93">
        <f>$I689*OU689</f>
        <v>0</v>
      </c>
      <c r="PB689" s="93">
        <f>$J689*OV689</f>
        <v>0</v>
      </c>
      <c r="PC689" s="93">
        <f>$K689*OW689</f>
        <v>0</v>
      </c>
      <c r="PD689" s="107"/>
      <c r="PE689" s="107"/>
      <c r="PF689" s="107"/>
      <c r="PG689" s="93">
        <f t="shared" si="1352"/>
        <v>13624.02</v>
      </c>
      <c r="PH689" s="93">
        <f t="shared" si="1353"/>
        <v>13190.81</v>
      </c>
      <c r="PI689" s="93">
        <f t="shared" si="1354"/>
        <v>13346.87</v>
      </c>
      <c r="PJ689" s="107"/>
      <c r="PK689" s="107"/>
      <c r="PL689" s="107"/>
      <c r="PM689" s="93">
        <f t="shared" si="1615"/>
        <v>0</v>
      </c>
      <c r="PN689" s="93">
        <f t="shared" si="1615"/>
        <v>0</v>
      </c>
      <c r="PO689" s="93">
        <f t="shared" si="1615"/>
        <v>0</v>
      </c>
      <c r="PP689" s="447"/>
      <c r="PQ689" s="447"/>
      <c r="PR689" s="447"/>
      <c r="PS689" s="107"/>
      <c r="PT689" s="107"/>
      <c r="PU689" s="107"/>
      <c r="PV689" s="93">
        <f>$I689*PP689</f>
        <v>0</v>
      </c>
      <c r="PW689" s="93">
        <f>$J689*PQ689</f>
        <v>0</v>
      </c>
      <c r="PX689" s="93">
        <f>$K689*PR689</f>
        <v>0</v>
      </c>
      <c r="PY689" s="107"/>
      <c r="PZ689" s="107"/>
      <c r="QA689" s="107"/>
      <c r="QB689" s="93">
        <f t="shared" si="1358"/>
        <v>17262.22</v>
      </c>
      <c r="QC689" s="93">
        <f t="shared" si="1359"/>
        <v>17253.38</v>
      </c>
      <c r="QD689" s="93">
        <f t="shared" si="1360"/>
        <v>17535.95</v>
      </c>
      <c r="QE689" s="107"/>
      <c r="QF689" s="107"/>
      <c r="QG689" s="107"/>
      <c r="QH689" s="93">
        <f t="shared" si="1616"/>
        <v>0</v>
      </c>
      <c r="QI689" s="93">
        <f t="shared" si="1616"/>
        <v>0</v>
      </c>
      <c r="QJ689" s="93">
        <f t="shared" si="1616"/>
        <v>0</v>
      </c>
      <c r="QK689" s="447"/>
      <c r="QL689" s="447"/>
      <c r="QM689" s="447"/>
      <c r="QN689" s="107"/>
      <c r="QO689" s="107"/>
      <c r="QP689" s="107"/>
      <c r="QQ689" s="93">
        <f>$I689*QK689</f>
        <v>0</v>
      </c>
      <c r="QR689" s="93">
        <f>$J689*QL689</f>
        <v>0</v>
      </c>
      <c r="QS689" s="93">
        <f>$K689*QM689</f>
        <v>0</v>
      </c>
      <c r="QT689" s="107"/>
      <c r="QU689" s="107"/>
      <c r="QV689" s="107"/>
      <c r="QW689" s="93">
        <f t="shared" si="1364"/>
        <v>14207.36</v>
      </c>
      <c r="QX689" s="93">
        <f t="shared" si="1365"/>
        <v>13765.94</v>
      </c>
      <c r="QY689" s="93">
        <f t="shared" si="1366"/>
        <v>13963.55</v>
      </c>
      <c r="QZ689" s="107"/>
      <c r="RA689" s="107"/>
      <c r="RB689" s="107"/>
      <c r="RC689" s="93">
        <f t="shared" si="1617"/>
        <v>0</v>
      </c>
      <c r="RD689" s="93">
        <f t="shared" si="1617"/>
        <v>0</v>
      </c>
      <c r="RE689" s="93">
        <f t="shared" si="1617"/>
        <v>0</v>
      </c>
      <c r="RF689" s="447"/>
      <c r="RG689" s="447"/>
      <c r="RH689" s="447"/>
      <c r="RI689" s="107"/>
      <c r="RJ689" s="107"/>
      <c r="RK689" s="107"/>
      <c r="RL689" s="93">
        <f>$I689*RF689</f>
        <v>0</v>
      </c>
      <c r="RM689" s="93">
        <f>$J689*RG689</f>
        <v>0</v>
      </c>
      <c r="RN689" s="93">
        <f>$K689*RH689</f>
        <v>0</v>
      </c>
      <c r="RO689" s="107"/>
      <c r="RP689" s="107"/>
      <c r="RQ689" s="107"/>
      <c r="RR689" s="93">
        <f t="shared" si="1370"/>
        <v>9508.17</v>
      </c>
      <c r="RS689" s="93">
        <f t="shared" si="1371"/>
        <v>9224.11</v>
      </c>
      <c r="RT689" s="93">
        <f t="shared" si="1372"/>
        <v>9362.19</v>
      </c>
      <c r="RU689" s="107"/>
      <c r="RV689" s="107"/>
      <c r="RW689" s="107"/>
      <c r="RX689" s="93">
        <f t="shared" si="1618"/>
        <v>0</v>
      </c>
      <c r="RY689" s="93">
        <f t="shared" si="1618"/>
        <v>0</v>
      </c>
      <c r="RZ689" s="93">
        <f t="shared" si="1618"/>
        <v>0</v>
      </c>
      <c r="SA689" s="447"/>
      <c r="SB689" s="447"/>
      <c r="SC689" s="447"/>
      <c r="SD689" s="107"/>
      <c r="SE689" s="107"/>
      <c r="SF689" s="107"/>
      <c r="SG689" s="93">
        <f>$I689*SA689</f>
        <v>0</v>
      </c>
      <c r="SH689" s="93">
        <f>$J689*SB689</f>
        <v>0</v>
      </c>
      <c r="SI689" s="93">
        <f>$K689*SC689</f>
        <v>0</v>
      </c>
      <c r="SJ689" s="107"/>
      <c r="SK689" s="107"/>
      <c r="SL689" s="107"/>
      <c r="SM689" s="93">
        <f t="shared" si="1376"/>
        <v>16045.13</v>
      </c>
      <c r="SN689" s="93">
        <f t="shared" si="1377"/>
        <v>15783.34</v>
      </c>
      <c r="SO689" s="93">
        <f t="shared" si="1378"/>
        <v>15991.89</v>
      </c>
      <c r="SP689" s="107"/>
      <c r="SQ689" s="107"/>
      <c r="SR689" s="107"/>
      <c r="SS689" s="93">
        <f t="shared" si="1619"/>
        <v>0</v>
      </c>
      <c r="ST689" s="93">
        <f t="shared" si="1619"/>
        <v>0</v>
      </c>
      <c r="SU689" s="93">
        <f t="shared" si="1619"/>
        <v>0</v>
      </c>
      <c r="SV689" s="447"/>
      <c r="SW689" s="447"/>
      <c r="SX689" s="447"/>
      <c r="SY689" s="107"/>
      <c r="SZ689" s="107"/>
      <c r="TA689" s="107"/>
      <c r="TB689" s="93">
        <f>$I689*SV689</f>
        <v>0</v>
      </c>
      <c r="TC689" s="93">
        <f>$J689*SW689</f>
        <v>0</v>
      </c>
      <c r="TD689" s="93">
        <f>$K689*SX689</f>
        <v>0</v>
      </c>
      <c r="TE689" s="107"/>
      <c r="TF689" s="107"/>
      <c r="TG689" s="107"/>
      <c r="TH689" s="93">
        <f t="shared" si="1382"/>
        <v>13705.46</v>
      </c>
      <c r="TI689" s="93">
        <f t="shared" si="1383"/>
        <v>13701.27</v>
      </c>
      <c r="TJ689" s="93">
        <f t="shared" si="1384"/>
        <v>13895.1</v>
      </c>
      <c r="TK689" s="107"/>
      <c r="TL689" s="107"/>
      <c r="TM689" s="107"/>
      <c r="TN689" s="93">
        <f t="shared" si="1620"/>
        <v>0</v>
      </c>
      <c r="TO689" s="93">
        <f t="shared" si="1620"/>
        <v>0</v>
      </c>
      <c r="TP689" s="93">
        <f t="shared" si="1620"/>
        <v>0</v>
      </c>
      <c r="TQ689" s="447"/>
      <c r="TR689" s="447"/>
      <c r="TS689" s="447"/>
      <c r="TT689" s="107"/>
      <c r="TU689" s="107"/>
      <c r="TV689" s="107"/>
      <c r="TW689" s="93">
        <f>$I689*TQ689</f>
        <v>0</v>
      </c>
      <c r="TX689" s="93">
        <f>$J689*TR689</f>
        <v>0</v>
      </c>
      <c r="TY689" s="93">
        <f>$K689*TS689</f>
        <v>0</v>
      </c>
      <c r="TZ689" s="107"/>
      <c r="UA689" s="107"/>
      <c r="UB689" s="107"/>
      <c r="UC689" s="93">
        <f t="shared" si="1388"/>
        <v>15797.69</v>
      </c>
      <c r="UD689" s="93">
        <f t="shared" si="1389"/>
        <v>15450.57</v>
      </c>
      <c r="UE689" s="93">
        <f t="shared" si="1390"/>
        <v>15621.91</v>
      </c>
      <c r="UF689" s="107"/>
      <c r="UG689" s="107"/>
      <c r="UH689" s="107"/>
      <c r="UI689" s="93">
        <f t="shared" si="1621"/>
        <v>0</v>
      </c>
      <c r="UJ689" s="93">
        <f t="shared" si="1621"/>
        <v>0</v>
      </c>
      <c r="UK689" s="93">
        <f t="shared" si="1621"/>
        <v>0</v>
      </c>
      <c r="UL689" s="447"/>
      <c r="UM689" s="447"/>
      <c r="UN689" s="447"/>
      <c r="UO689" s="107"/>
      <c r="UP689" s="107"/>
      <c r="UQ689" s="107"/>
      <c r="UR689" s="93">
        <f>$I689*UL689</f>
        <v>0</v>
      </c>
      <c r="US689" s="93">
        <f>$J689*UM689</f>
        <v>0</v>
      </c>
      <c r="UT689" s="93">
        <f>$K689*UN689</f>
        <v>0</v>
      </c>
      <c r="UU689" s="107"/>
      <c r="UV689" s="107"/>
      <c r="UW689" s="107"/>
      <c r="UX689" s="93">
        <f t="shared" si="1394"/>
        <v>13545.72</v>
      </c>
      <c r="UY689" s="93">
        <f t="shared" si="1395"/>
        <v>13540.31</v>
      </c>
      <c r="UZ689" s="93">
        <f t="shared" si="1396"/>
        <v>13717.21</v>
      </c>
      <c r="VA689" s="107"/>
      <c r="VB689" s="107"/>
      <c r="VC689" s="107"/>
      <c r="VD689" s="93">
        <f t="shared" si="1622"/>
        <v>0</v>
      </c>
      <c r="VE689" s="93">
        <f t="shared" si="1622"/>
        <v>0</v>
      </c>
      <c r="VF689" s="93">
        <f t="shared" si="1622"/>
        <v>0</v>
      </c>
      <c r="VG689" s="95">
        <f t="shared" si="1591"/>
        <v>0</v>
      </c>
      <c r="VH689" s="95">
        <f t="shared" si="1592"/>
        <v>0</v>
      </c>
      <c r="VI689" s="95">
        <f t="shared" si="1592"/>
        <v>0</v>
      </c>
      <c r="VJ689" s="107"/>
      <c r="VK689" s="107"/>
      <c r="VL689" s="107"/>
      <c r="VM689" s="93">
        <f>$I689*VG689</f>
        <v>0</v>
      </c>
      <c r="VN689" s="93">
        <f>$J689*VH689</f>
        <v>0</v>
      </c>
      <c r="VO689" s="93">
        <f>$K689*VI689</f>
        <v>0</v>
      </c>
      <c r="VP689" s="107"/>
      <c r="VQ689" s="107"/>
      <c r="VR689" s="107"/>
      <c r="VS689" s="93">
        <f t="shared" si="1400"/>
        <v>0</v>
      </c>
      <c r="VT689" s="93">
        <f t="shared" si="1401"/>
        <v>0</v>
      </c>
      <c r="VU689" s="93">
        <f t="shared" si="1402"/>
        <v>0</v>
      </c>
      <c r="VV689" s="107"/>
      <c r="VW689" s="107"/>
      <c r="VX689" s="107"/>
      <c r="VY689" s="93">
        <f t="shared" si="1623"/>
        <v>0</v>
      </c>
      <c r="VZ689" s="93">
        <f t="shared" si="1623"/>
        <v>0</v>
      </c>
      <c r="WA689" s="93">
        <f t="shared" si="1623"/>
        <v>0</v>
      </c>
      <c r="WB689" s="447"/>
      <c r="WC689" s="447"/>
      <c r="WD689" s="447"/>
      <c r="WE689" s="107"/>
      <c r="WF689" s="107"/>
      <c r="WG689" s="107"/>
      <c r="WH689" s="93">
        <f>$I689*WB689</f>
        <v>0</v>
      </c>
      <c r="WI689" s="93">
        <f>$J689*WC689</f>
        <v>0</v>
      </c>
      <c r="WJ689" s="93">
        <f>$K689*WD689</f>
        <v>0</v>
      </c>
      <c r="WK689" s="107"/>
      <c r="WL689" s="107"/>
      <c r="WM689" s="107"/>
      <c r="WN689" s="93">
        <f t="shared" si="1406"/>
        <v>11215.31</v>
      </c>
      <c r="WO689" s="93">
        <f t="shared" si="1407"/>
        <v>10830.9</v>
      </c>
      <c r="WP689" s="93">
        <f t="shared" si="1408"/>
        <v>11039.65</v>
      </c>
      <c r="WQ689" s="107"/>
      <c r="WR689" s="107"/>
      <c r="WS689" s="107"/>
      <c r="WT689" s="93">
        <f t="shared" si="1624"/>
        <v>0</v>
      </c>
      <c r="WU689" s="93">
        <f t="shared" si="1624"/>
        <v>0</v>
      </c>
      <c r="WV689" s="93">
        <f t="shared" si="1624"/>
        <v>0</v>
      </c>
      <c r="WW689" s="447"/>
      <c r="WX689" s="447"/>
      <c r="WY689" s="447"/>
      <c r="WZ689" s="107"/>
      <c r="XA689" s="107"/>
      <c r="XB689" s="107"/>
      <c r="XC689" s="93">
        <f>$I689*WW689</f>
        <v>0</v>
      </c>
      <c r="XD689" s="93">
        <f>$J689*WX689</f>
        <v>0</v>
      </c>
      <c r="XE689" s="93">
        <f>$K689*WY689</f>
        <v>0</v>
      </c>
      <c r="XF689" s="107"/>
      <c r="XG689" s="107"/>
      <c r="XH689" s="107"/>
      <c r="XI689" s="93">
        <f t="shared" si="1412"/>
        <v>11435.21</v>
      </c>
      <c r="XJ689" s="93">
        <f t="shared" si="1413"/>
        <v>11148.06</v>
      </c>
      <c r="XK689" s="93">
        <f t="shared" si="1414"/>
        <v>11318.4</v>
      </c>
      <c r="XL689" s="107"/>
      <c r="XM689" s="107"/>
      <c r="XN689" s="107"/>
      <c r="XO689" s="93">
        <f t="shared" si="1625"/>
        <v>0</v>
      </c>
      <c r="XP689" s="93">
        <f t="shared" si="1625"/>
        <v>0</v>
      </c>
      <c r="XQ689" s="93">
        <f t="shared" si="1625"/>
        <v>0</v>
      </c>
      <c r="XR689" s="447"/>
      <c r="XS689" s="447"/>
      <c r="XT689" s="447"/>
      <c r="XU689" s="107"/>
      <c r="XV689" s="107"/>
      <c r="XW689" s="107"/>
      <c r="XX689" s="93">
        <f>$I689*XR689</f>
        <v>0</v>
      </c>
      <c r="XY689" s="93">
        <f>$J689*XS689</f>
        <v>0</v>
      </c>
      <c r="XZ689" s="93">
        <f>$K689*XT689</f>
        <v>0</v>
      </c>
      <c r="YA689" s="107"/>
      <c r="YB689" s="107"/>
      <c r="YC689" s="107"/>
      <c r="YD689" s="93">
        <f t="shared" si="1418"/>
        <v>10882.94</v>
      </c>
      <c r="YE689" s="93">
        <f t="shared" si="1419"/>
        <v>10614.71</v>
      </c>
      <c r="YF689" s="93">
        <f t="shared" si="1420"/>
        <v>10755.61</v>
      </c>
      <c r="YG689" s="107"/>
      <c r="YH689" s="107"/>
      <c r="YI689" s="107"/>
      <c r="YJ689" s="93">
        <f t="shared" si="1626"/>
        <v>0</v>
      </c>
      <c r="YK689" s="93">
        <f t="shared" si="1626"/>
        <v>0</v>
      </c>
      <c r="YL689" s="93">
        <f t="shared" si="1626"/>
        <v>0</v>
      </c>
      <c r="YM689" s="447"/>
      <c r="YN689" s="447"/>
      <c r="YO689" s="447"/>
      <c r="YP689" s="107"/>
      <c r="YQ689" s="107"/>
      <c r="YR689" s="107"/>
      <c r="YS689" s="93">
        <f>$I689*YM689</f>
        <v>0</v>
      </c>
      <c r="YT689" s="93">
        <f>$J689*YN689</f>
        <v>0</v>
      </c>
      <c r="YU689" s="93">
        <f>$K689*YO689</f>
        <v>0</v>
      </c>
      <c r="YV689" s="107"/>
      <c r="YW689" s="107"/>
      <c r="YX689" s="107"/>
      <c r="YY689" s="93">
        <f t="shared" si="1424"/>
        <v>11844.59</v>
      </c>
      <c r="YZ689" s="93">
        <f t="shared" si="1425"/>
        <v>11418.27</v>
      </c>
      <c r="ZA689" s="93">
        <f t="shared" si="1426"/>
        <v>11581.18</v>
      </c>
      <c r="ZB689" s="107"/>
      <c r="ZC689" s="107"/>
      <c r="ZD689" s="107"/>
      <c r="ZE689" s="93">
        <f t="shared" si="1627"/>
        <v>0</v>
      </c>
      <c r="ZF689" s="93">
        <f t="shared" si="1627"/>
        <v>0</v>
      </c>
      <c r="ZG689" s="93">
        <f t="shared" si="1627"/>
        <v>0</v>
      </c>
      <c r="ZH689" s="447"/>
      <c r="ZI689" s="447"/>
      <c r="ZJ689" s="447"/>
      <c r="ZK689" s="107"/>
      <c r="ZL689" s="107"/>
      <c r="ZM689" s="107"/>
      <c r="ZN689" s="93">
        <f>$I689*ZH689</f>
        <v>0</v>
      </c>
      <c r="ZO689" s="93">
        <f>$J689*ZI689</f>
        <v>0</v>
      </c>
      <c r="ZP689" s="93">
        <f>$K689*ZJ689</f>
        <v>0</v>
      </c>
      <c r="ZQ689" s="107"/>
      <c r="ZR689" s="107"/>
      <c r="ZS689" s="107"/>
      <c r="ZT689" s="93">
        <f t="shared" si="1430"/>
        <v>14623.2</v>
      </c>
      <c r="ZU689" s="93">
        <f t="shared" si="1431"/>
        <v>14518.23</v>
      </c>
      <c r="ZV689" s="93">
        <f t="shared" si="1432"/>
        <v>14671.6</v>
      </c>
      <c r="ZW689" s="107"/>
      <c r="ZX689" s="107"/>
      <c r="ZY689" s="107"/>
      <c r="ZZ689" s="93">
        <f t="shared" si="1628"/>
        <v>0</v>
      </c>
      <c r="AAA689" s="93">
        <f t="shared" si="1628"/>
        <v>0</v>
      </c>
      <c r="AAB689" s="93">
        <f t="shared" si="1628"/>
        <v>0</v>
      </c>
      <c r="AAC689" s="447"/>
      <c r="AAD689" s="447"/>
      <c r="AAE689" s="447"/>
      <c r="AAF689" s="107"/>
      <c r="AAG689" s="107"/>
      <c r="AAH689" s="107"/>
      <c r="AAI689" s="93">
        <f>$I689*AAC689</f>
        <v>0</v>
      </c>
      <c r="AAJ689" s="93">
        <f>$J689*AAD689</f>
        <v>0</v>
      </c>
      <c r="AAK689" s="93">
        <f>$K689*AAE689</f>
        <v>0</v>
      </c>
      <c r="AAL689" s="107"/>
      <c r="AAM689" s="107"/>
      <c r="AAN689" s="107"/>
      <c r="AAO689" s="93">
        <f t="shared" si="1436"/>
        <v>13770.13</v>
      </c>
      <c r="AAP689" s="93">
        <f t="shared" si="1437"/>
        <v>13292.82</v>
      </c>
      <c r="AAQ689" s="93">
        <f t="shared" si="1438"/>
        <v>13495.71</v>
      </c>
      <c r="AAR689" s="107"/>
      <c r="AAS689" s="107"/>
      <c r="AAT689" s="107"/>
      <c r="AAU689" s="93">
        <f t="shared" si="1629"/>
        <v>0</v>
      </c>
      <c r="AAV689" s="93">
        <f t="shared" si="1629"/>
        <v>0</v>
      </c>
      <c r="AAW689" s="93">
        <f t="shared" si="1629"/>
        <v>0</v>
      </c>
      <c r="AAX689" s="447"/>
      <c r="AAY689" s="447"/>
      <c r="AAZ689" s="447"/>
      <c r="ABA689" s="107"/>
      <c r="ABB689" s="107"/>
      <c r="ABC689" s="107"/>
      <c r="ABD689" s="93">
        <f>$I689*AAX689</f>
        <v>0</v>
      </c>
      <c r="ABE689" s="93">
        <f>$J689*AAY689</f>
        <v>0</v>
      </c>
      <c r="ABF689" s="93">
        <f>$K689*AAZ689</f>
        <v>0</v>
      </c>
      <c r="ABG689" s="107"/>
      <c r="ABH689" s="107"/>
      <c r="ABI689" s="107"/>
      <c r="ABJ689" s="93">
        <f t="shared" si="1442"/>
        <v>9340.0300000000007</v>
      </c>
      <c r="ABK689" s="93">
        <f t="shared" si="1443"/>
        <v>9047.2900000000009</v>
      </c>
      <c r="ABL689" s="93">
        <f t="shared" si="1444"/>
        <v>9164.85</v>
      </c>
      <c r="ABM689" s="107"/>
      <c r="ABN689" s="107"/>
      <c r="ABO689" s="107"/>
      <c r="ABP689" s="93">
        <f t="shared" si="1630"/>
        <v>0</v>
      </c>
      <c r="ABQ689" s="93">
        <f t="shared" si="1630"/>
        <v>0</v>
      </c>
      <c r="ABR689" s="93">
        <f t="shared" si="1630"/>
        <v>0</v>
      </c>
      <c r="ABS689" s="447"/>
      <c r="ABT689" s="447"/>
      <c r="ABU689" s="447"/>
      <c r="ABV689" s="107"/>
      <c r="ABW689" s="107"/>
      <c r="ABX689" s="107"/>
      <c r="ABY689" s="93">
        <f>$I689*ABS689</f>
        <v>0</v>
      </c>
      <c r="ABZ689" s="93">
        <f>$J689*ABT689</f>
        <v>0</v>
      </c>
      <c r="ACA689" s="93">
        <f>$K689*ABU689</f>
        <v>0</v>
      </c>
      <c r="ACB689" s="107"/>
      <c r="ACC689" s="107"/>
      <c r="ACD689" s="107"/>
      <c r="ACE689" s="93">
        <f t="shared" si="1448"/>
        <v>10458.459999999999</v>
      </c>
      <c r="ACF689" s="93">
        <f t="shared" si="1449"/>
        <v>10247.620000000001</v>
      </c>
      <c r="ACG689" s="93">
        <f t="shared" si="1450"/>
        <v>10375.129999999999</v>
      </c>
      <c r="ACH689" s="107"/>
      <c r="ACI689" s="107"/>
      <c r="ACJ689" s="107"/>
      <c r="ACK689" s="93">
        <f t="shared" si="1631"/>
        <v>0</v>
      </c>
      <c r="ACL689" s="93">
        <f t="shared" si="1631"/>
        <v>0</v>
      </c>
      <c r="ACM689" s="93">
        <f t="shared" si="1631"/>
        <v>0</v>
      </c>
      <c r="ACN689" s="447"/>
      <c r="ACO689" s="447"/>
      <c r="ACP689" s="447"/>
      <c r="ACQ689" s="107"/>
      <c r="ACR689" s="107"/>
      <c r="ACS689" s="107"/>
      <c r="ACT689" s="93">
        <f>$I689*ACN689</f>
        <v>0</v>
      </c>
      <c r="ACU689" s="93">
        <f>$J689*ACO689</f>
        <v>0</v>
      </c>
      <c r="ACV689" s="93">
        <f>$K689*ACP689</f>
        <v>0</v>
      </c>
      <c r="ACW689" s="107"/>
      <c r="ACX689" s="107"/>
      <c r="ACY689" s="107"/>
      <c r="ACZ689" s="93">
        <f t="shared" si="1454"/>
        <v>12058.95</v>
      </c>
      <c r="ADA689" s="93">
        <f t="shared" si="1455"/>
        <v>11745.4</v>
      </c>
      <c r="ADB689" s="93">
        <f t="shared" si="1456"/>
        <v>11935.31</v>
      </c>
      <c r="ADC689" s="107"/>
      <c r="ADD689" s="107"/>
      <c r="ADE689" s="107"/>
      <c r="ADF689" s="93">
        <f t="shared" si="1632"/>
        <v>0</v>
      </c>
      <c r="ADG689" s="93">
        <f t="shared" si="1632"/>
        <v>0</v>
      </c>
      <c r="ADH689" s="93">
        <f t="shared" si="1632"/>
        <v>0</v>
      </c>
      <c r="ADI689" s="447"/>
      <c r="ADJ689" s="447"/>
      <c r="ADK689" s="447"/>
      <c r="ADL689" s="107"/>
      <c r="ADM689" s="107"/>
      <c r="ADN689" s="107"/>
      <c r="ADO689" s="93">
        <f>$I689*ADI689</f>
        <v>0</v>
      </c>
      <c r="ADP689" s="93">
        <f>$J689*ADJ689</f>
        <v>0</v>
      </c>
      <c r="ADQ689" s="93">
        <f>$K689*ADK689</f>
        <v>0</v>
      </c>
      <c r="ADR689" s="107"/>
      <c r="ADS689" s="107"/>
      <c r="ADT689" s="107"/>
      <c r="ADU689" s="93">
        <f t="shared" si="1460"/>
        <v>11032.08</v>
      </c>
      <c r="ADV689" s="93">
        <f t="shared" si="1461"/>
        <v>10941.62</v>
      </c>
      <c r="ADW689" s="93">
        <f t="shared" si="1462"/>
        <v>11097.39</v>
      </c>
      <c r="ADX689" s="107"/>
      <c r="ADY689" s="107"/>
      <c r="ADZ689" s="107"/>
      <c r="AEA689" s="93">
        <f t="shared" si="1633"/>
        <v>0</v>
      </c>
      <c r="AEB689" s="93">
        <f t="shared" si="1633"/>
        <v>0</v>
      </c>
      <c r="AEC689" s="93">
        <f t="shared" si="1633"/>
        <v>0</v>
      </c>
      <c r="AED689" s="447"/>
      <c r="AEE689" s="447"/>
      <c r="AEF689" s="447"/>
      <c r="AEG689" s="107"/>
      <c r="AEH689" s="107"/>
      <c r="AEI689" s="107"/>
      <c r="AEJ689" s="93">
        <f>$I689*AED689</f>
        <v>0</v>
      </c>
      <c r="AEK689" s="93">
        <f>$J689*AEE689</f>
        <v>0</v>
      </c>
      <c r="AEL689" s="93">
        <f>$K689*AEF689</f>
        <v>0</v>
      </c>
      <c r="AEM689" s="107"/>
      <c r="AEN689" s="107"/>
      <c r="AEO689" s="107"/>
      <c r="AEP689" s="93">
        <f t="shared" si="1466"/>
        <v>11278.05</v>
      </c>
      <c r="AEQ689" s="93">
        <f t="shared" si="1467"/>
        <v>10786.13</v>
      </c>
      <c r="AER689" s="93">
        <f t="shared" si="1468"/>
        <v>10928.05</v>
      </c>
      <c r="AES689" s="107"/>
      <c r="AET689" s="107"/>
      <c r="AEU689" s="107"/>
      <c r="AEV689" s="93">
        <f t="shared" si="1634"/>
        <v>0</v>
      </c>
      <c r="AEW689" s="93">
        <f t="shared" si="1634"/>
        <v>0</v>
      </c>
      <c r="AEX689" s="93">
        <f t="shared" si="1634"/>
        <v>0</v>
      </c>
      <c r="AEY689" s="447"/>
      <c r="AEZ689" s="447"/>
      <c r="AFA689" s="447"/>
      <c r="AFB689" s="107"/>
      <c r="AFC689" s="107"/>
      <c r="AFD689" s="107"/>
      <c r="AFE689" s="93">
        <f>$I689*AEY689</f>
        <v>0</v>
      </c>
      <c r="AFF689" s="93">
        <f>$J689*AEZ689</f>
        <v>0</v>
      </c>
      <c r="AFG689" s="93">
        <f>$K689*AFA689</f>
        <v>0</v>
      </c>
      <c r="AFH689" s="107"/>
      <c r="AFI689" s="107"/>
      <c r="AFJ689" s="107"/>
      <c r="AFK689" s="93">
        <f t="shared" si="1472"/>
        <v>13086.8</v>
      </c>
      <c r="AFL689" s="93">
        <f t="shared" si="1473"/>
        <v>12556.86</v>
      </c>
      <c r="AFM689" s="93">
        <f t="shared" si="1474"/>
        <v>12747.24</v>
      </c>
      <c r="AFN689" s="107"/>
      <c r="AFO689" s="107"/>
      <c r="AFP689" s="107"/>
      <c r="AFQ689" s="93">
        <f t="shared" si="1635"/>
        <v>0</v>
      </c>
      <c r="AFR689" s="93">
        <f t="shared" si="1635"/>
        <v>0</v>
      </c>
      <c r="AFS689" s="93">
        <f t="shared" si="1635"/>
        <v>0</v>
      </c>
      <c r="AFT689" s="447"/>
      <c r="AFU689" s="447"/>
      <c r="AFV689" s="447"/>
      <c r="AFW689" s="107"/>
      <c r="AFX689" s="107"/>
      <c r="AFY689" s="107"/>
      <c r="AFZ689" s="93">
        <f>$I689*AFT689</f>
        <v>0</v>
      </c>
      <c r="AGA689" s="93">
        <f>$J689*AFU689</f>
        <v>0</v>
      </c>
      <c r="AGB689" s="93">
        <f>$K689*AFV689</f>
        <v>0</v>
      </c>
      <c r="AGC689" s="107"/>
      <c r="AGD689" s="107"/>
      <c r="AGE689" s="107"/>
      <c r="AGF689" s="93">
        <f t="shared" si="1478"/>
        <v>13022.25</v>
      </c>
      <c r="AGG689" s="93">
        <f t="shared" si="1479"/>
        <v>12662.16</v>
      </c>
      <c r="AGH689" s="93">
        <f t="shared" si="1480"/>
        <v>12876.41</v>
      </c>
      <c r="AGI689" s="107"/>
      <c r="AGJ689" s="107"/>
      <c r="AGK689" s="107"/>
      <c r="AGL689" s="93">
        <f t="shared" si="1636"/>
        <v>0</v>
      </c>
      <c r="AGM689" s="93">
        <f t="shared" si="1636"/>
        <v>0</v>
      </c>
      <c r="AGN689" s="93">
        <f t="shared" si="1636"/>
        <v>0</v>
      </c>
      <c r="AGO689" s="447"/>
      <c r="AGP689" s="447"/>
      <c r="AGQ689" s="447"/>
      <c r="AGR689" s="107"/>
      <c r="AGS689" s="107"/>
      <c r="AGT689" s="107"/>
      <c r="AGU689" s="93">
        <f>$I689*AGO689</f>
        <v>0</v>
      </c>
      <c r="AGV689" s="93">
        <f>$J689*AGP689</f>
        <v>0</v>
      </c>
      <c r="AGW689" s="93">
        <f>$K689*AGQ689</f>
        <v>0</v>
      </c>
      <c r="AGX689" s="107"/>
      <c r="AGY689" s="107"/>
      <c r="AGZ689" s="107"/>
      <c r="AHA689" s="93">
        <f t="shared" si="1484"/>
        <v>20874.12</v>
      </c>
      <c r="AHB689" s="93">
        <f t="shared" si="1485"/>
        <v>20143.580000000002</v>
      </c>
      <c r="AHC689" s="93">
        <f t="shared" si="1486"/>
        <v>20462.509999999998</v>
      </c>
      <c r="AHD689" s="107"/>
      <c r="AHE689" s="107"/>
      <c r="AHF689" s="107"/>
      <c r="AHG689" s="93">
        <f t="shared" si="1637"/>
        <v>0</v>
      </c>
      <c r="AHH689" s="93">
        <f t="shared" si="1637"/>
        <v>0</v>
      </c>
      <c r="AHI689" s="93">
        <f t="shared" si="1637"/>
        <v>0</v>
      </c>
      <c r="AHJ689" s="447"/>
      <c r="AHK689" s="447"/>
      <c r="AHL689" s="447"/>
      <c r="AHM689" s="107"/>
      <c r="AHN689" s="107"/>
      <c r="AHO689" s="107"/>
      <c r="AHP689" s="93">
        <f>$I689*AHJ689</f>
        <v>0</v>
      </c>
      <c r="AHQ689" s="93">
        <f>$J689*AHK689</f>
        <v>0</v>
      </c>
      <c r="AHR689" s="93">
        <f>$K689*AHL689</f>
        <v>0</v>
      </c>
      <c r="AHS689" s="107"/>
      <c r="AHT689" s="107"/>
      <c r="AHU689" s="107"/>
      <c r="AHV689" s="93">
        <f t="shared" si="1490"/>
        <v>12435.4</v>
      </c>
      <c r="AHW689" s="93">
        <f t="shared" si="1491"/>
        <v>12304.2</v>
      </c>
      <c r="AHX689" s="93">
        <f t="shared" si="1492"/>
        <v>12484.2</v>
      </c>
      <c r="AHY689" s="107"/>
      <c r="AHZ689" s="107"/>
      <c r="AIA689" s="107"/>
      <c r="AIB689" s="93">
        <f t="shared" si="1638"/>
        <v>0</v>
      </c>
      <c r="AIC689" s="93">
        <f t="shared" si="1638"/>
        <v>0</v>
      </c>
      <c r="AID689" s="93">
        <f t="shared" si="1638"/>
        <v>0</v>
      </c>
      <c r="AIE689" s="312">
        <f t="shared" si="1593"/>
        <v>0</v>
      </c>
      <c r="AIF689" s="312">
        <f t="shared" si="1594"/>
        <v>0</v>
      </c>
      <c r="AIG689" s="312">
        <f t="shared" si="1594"/>
        <v>0</v>
      </c>
      <c r="AIH689" s="107"/>
      <c r="AII689" s="107"/>
      <c r="AIJ689" s="107"/>
      <c r="AIK689" s="93">
        <f>$I689*AIE689</f>
        <v>0</v>
      </c>
      <c r="AIL689" s="93">
        <f>$J689*AIF689</f>
        <v>0</v>
      </c>
      <c r="AIM689" s="93">
        <f>$K689*AIG689</f>
        <v>0</v>
      </c>
      <c r="AIN689" s="107"/>
      <c r="AIO689" s="107"/>
      <c r="AIP689" s="107"/>
      <c r="AIQ689" s="93">
        <f t="shared" si="1496"/>
        <v>0</v>
      </c>
      <c r="AIR689" s="93">
        <f t="shared" si="1497"/>
        <v>0</v>
      </c>
      <c r="AIS689" s="93">
        <f t="shared" si="1498"/>
        <v>0</v>
      </c>
      <c r="AIT689" s="107"/>
      <c r="AIU689" s="107"/>
      <c r="AIV689" s="107"/>
      <c r="AIW689" s="93">
        <f t="shared" si="1639"/>
        <v>0</v>
      </c>
      <c r="AIX689" s="93">
        <f t="shared" si="1639"/>
        <v>0</v>
      </c>
      <c r="AIY689" s="93">
        <f t="shared" si="1639"/>
        <v>0</v>
      </c>
      <c r="AIZ689" s="447"/>
      <c r="AJA689" s="447"/>
      <c r="AJB689" s="447"/>
      <c r="AJC689" s="107"/>
      <c r="AJD689" s="107"/>
      <c r="AJE689" s="107"/>
      <c r="AJF689" s="93">
        <f>$I689*AIZ689</f>
        <v>0</v>
      </c>
      <c r="AJG689" s="93">
        <f>$J689*AJA689</f>
        <v>0</v>
      </c>
      <c r="AJH689" s="93">
        <f>$K689*AJB689</f>
        <v>0</v>
      </c>
      <c r="AJI689" s="107"/>
      <c r="AJJ689" s="107"/>
      <c r="AJK689" s="107"/>
      <c r="AJL689" s="93">
        <f t="shared" si="1502"/>
        <v>11940.31</v>
      </c>
      <c r="AJM689" s="93">
        <f t="shared" si="1503"/>
        <v>11654.2</v>
      </c>
      <c r="AJN689" s="93">
        <f t="shared" si="1504"/>
        <v>11851.76</v>
      </c>
      <c r="AJO689" s="107"/>
      <c r="AJP689" s="107"/>
      <c r="AJQ689" s="107"/>
      <c r="AJR689" s="93">
        <f t="shared" si="1640"/>
        <v>0</v>
      </c>
      <c r="AJS689" s="93">
        <f t="shared" si="1640"/>
        <v>0</v>
      </c>
      <c r="AJT689" s="93">
        <f t="shared" si="1640"/>
        <v>0</v>
      </c>
      <c r="AJU689" s="447"/>
      <c r="AJV689" s="447"/>
      <c r="AJW689" s="447"/>
      <c r="AJX689" s="107"/>
      <c r="AJY689" s="107"/>
      <c r="AJZ689" s="107"/>
      <c r="AKA689" s="93">
        <f>$I689*AJU689</f>
        <v>0</v>
      </c>
      <c r="AKB689" s="93">
        <f>$J689*AJV689</f>
        <v>0</v>
      </c>
      <c r="AKC689" s="93">
        <f>$K689*AJW689</f>
        <v>0</v>
      </c>
      <c r="AKD689" s="107"/>
      <c r="AKE689" s="107"/>
      <c r="AKF689" s="107"/>
      <c r="AKG689" s="93">
        <f t="shared" si="1508"/>
        <v>12107.93</v>
      </c>
      <c r="AKH689" s="93">
        <f t="shared" si="1509"/>
        <v>11646.76</v>
      </c>
      <c r="AKI689" s="93">
        <f t="shared" si="1510"/>
        <v>11854.66</v>
      </c>
      <c r="AKJ689" s="107"/>
      <c r="AKK689" s="107"/>
      <c r="AKL689" s="107"/>
      <c r="AKM689" s="93">
        <f t="shared" si="1641"/>
        <v>0</v>
      </c>
      <c r="AKN689" s="93">
        <f t="shared" si="1641"/>
        <v>0</v>
      </c>
      <c r="AKO689" s="93">
        <f t="shared" si="1641"/>
        <v>0</v>
      </c>
      <c r="AKP689" s="447"/>
      <c r="AKQ689" s="447"/>
      <c r="AKR689" s="447"/>
      <c r="AKS689" s="107"/>
      <c r="AKT689" s="107"/>
      <c r="AKU689" s="107"/>
      <c r="AKV689" s="93">
        <f>$I689*AKP689</f>
        <v>0</v>
      </c>
      <c r="AKW689" s="93">
        <f>$J689*AKQ689</f>
        <v>0</v>
      </c>
      <c r="AKX689" s="93">
        <f>$K689*AKR689</f>
        <v>0</v>
      </c>
      <c r="AKY689" s="107"/>
      <c r="AKZ689" s="107"/>
      <c r="ALA689" s="107"/>
      <c r="ALB689" s="93">
        <f t="shared" si="1514"/>
        <v>12606.04</v>
      </c>
      <c r="ALC689" s="93">
        <f t="shared" si="1515"/>
        <v>12310.43</v>
      </c>
      <c r="ALD689" s="93">
        <f t="shared" si="1516"/>
        <v>12503.34</v>
      </c>
      <c r="ALE689" s="107"/>
      <c r="ALF689" s="107"/>
      <c r="ALG689" s="107"/>
      <c r="ALH689" s="93">
        <f t="shared" si="1642"/>
        <v>0</v>
      </c>
      <c r="ALI689" s="93">
        <f t="shared" si="1642"/>
        <v>0</v>
      </c>
      <c r="ALJ689" s="93">
        <f t="shared" si="1642"/>
        <v>0</v>
      </c>
      <c r="ALK689" s="447"/>
      <c r="ALL689" s="447"/>
      <c r="ALM689" s="447"/>
      <c r="ALN689" s="107"/>
      <c r="ALO689" s="107"/>
      <c r="ALP689" s="107"/>
      <c r="ALQ689" s="93">
        <f>$I689*ALK689</f>
        <v>0</v>
      </c>
      <c r="ALR689" s="93">
        <f>$J689*ALL689</f>
        <v>0</v>
      </c>
      <c r="ALS689" s="93">
        <f>$K689*ALM689</f>
        <v>0</v>
      </c>
      <c r="ALT689" s="107"/>
      <c r="ALU689" s="107"/>
      <c r="ALV689" s="107"/>
      <c r="ALW689" s="93">
        <f t="shared" si="1520"/>
        <v>15612.23</v>
      </c>
      <c r="ALX689" s="93">
        <f t="shared" si="1521"/>
        <v>15383.44</v>
      </c>
      <c r="ALY689" s="93">
        <f t="shared" si="1522"/>
        <v>15587.83</v>
      </c>
      <c r="ALZ689" s="107"/>
      <c r="AMA689" s="107"/>
      <c r="AMB689" s="107"/>
      <c r="AMC689" s="93">
        <f t="shared" si="1643"/>
        <v>0</v>
      </c>
      <c r="AMD689" s="93">
        <f t="shared" si="1643"/>
        <v>0</v>
      </c>
      <c r="AME689" s="93">
        <f t="shared" si="1643"/>
        <v>0</v>
      </c>
      <c r="AMF689" s="447"/>
      <c r="AMG689" s="447"/>
      <c r="AMH689" s="447"/>
      <c r="AMI689" s="107"/>
      <c r="AMJ689" s="107"/>
      <c r="AMK689" s="107"/>
      <c r="AML689" s="93">
        <f>$I689*AMF689</f>
        <v>0</v>
      </c>
      <c r="AMM689" s="93">
        <f>$J689*AMG689</f>
        <v>0</v>
      </c>
      <c r="AMN689" s="93">
        <f>$K689*AMH689</f>
        <v>0</v>
      </c>
      <c r="AMO689" s="107"/>
      <c r="AMP689" s="107"/>
      <c r="AMQ689" s="107"/>
      <c r="AMR689" s="93">
        <f t="shared" si="1526"/>
        <v>11249.31</v>
      </c>
      <c r="AMS689" s="93">
        <f t="shared" si="1527"/>
        <v>11277.75</v>
      </c>
      <c r="AMT689" s="93">
        <f t="shared" si="1528"/>
        <v>11430.48</v>
      </c>
      <c r="AMU689" s="107"/>
      <c r="AMV689" s="107"/>
      <c r="AMW689" s="107"/>
      <c r="AMX689" s="93">
        <f t="shared" si="1644"/>
        <v>0</v>
      </c>
      <c r="AMY689" s="93">
        <f t="shared" si="1644"/>
        <v>0</v>
      </c>
      <c r="AMZ689" s="93">
        <f t="shared" si="1644"/>
        <v>0</v>
      </c>
      <c r="ANA689" s="447"/>
      <c r="ANB689" s="447"/>
      <c r="ANC689" s="447"/>
      <c r="AND689" s="107"/>
      <c r="ANE689" s="107"/>
      <c r="ANF689" s="107"/>
      <c r="ANG689" s="93">
        <f>$I689*ANA689</f>
        <v>0</v>
      </c>
      <c r="ANH689" s="93">
        <f>$J689*ANB689</f>
        <v>0</v>
      </c>
      <c r="ANI689" s="93">
        <f>$K689*ANC689</f>
        <v>0</v>
      </c>
      <c r="ANJ689" s="107"/>
      <c r="ANK689" s="107"/>
      <c r="ANL689" s="107"/>
      <c r="ANM689" s="93">
        <f t="shared" si="1532"/>
        <v>17545.68</v>
      </c>
      <c r="ANN689" s="93">
        <f t="shared" si="1533"/>
        <v>17079.099999999999</v>
      </c>
      <c r="ANO689" s="93">
        <f t="shared" si="1534"/>
        <v>17400.34</v>
      </c>
      <c r="ANP689" s="107"/>
      <c r="ANQ689" s="107"/>
      <c r="ANR689" s="107"/>
      <c r="ANS689" s="93">
        <f t="shared" si="1645"/>
        <v>0</v>
      </c>
      <c r="ANT689" s="93">
        <f t="shared" si="1645"/>
        <v>0</v>
      </c>
      <c r="ANU689" s="93">
        <f t="shared" si="1645"/>
        <v>0</v>
      </c>
      <c r="ANV689" s="447"/>
      <c r="ANW689" s="447"/>
      <c r="ANX689" s="447"/>
      <c r="ANY689" s="107"/>
      <c r="ANZ689" s="107"/>
      <c r="AOA689" s="107"/>
      <c r="AOB689" s="93">
        <f>$I689*ANV689</f>
        <v>0</v>
      </c>
      <c r="AOC689" s="93">
        <f>$J689*ANW689</f>
        <v>0</v>
      </c>
      <c r="AOD689" s="93">
        <f>$K689*ANX689</f>
        <v>0</v>
      </c>
      <c r="AOE689" s="107"/>
      <c r="AOF689" s="107"/>
      <c r="AOG689" s="107"/>
      <c r="AOH689" s="93">
        <f t="shared" si="1538"/>
        <v>11747.66</v>
      </c>
      <c r="AOI689" s="93">
        <f t="shared" si="1539"/>
        <v>11513.04</v>
      </c>
      <c r="AOJ689" s="93">
        <f t="shared" si="1540"/>
        <v>11675.22</v>
      </c>
      <c r="AOK689" s="107"/>
      <c r="AOL689" s="107"/>
      <c r="AOM689" s="107"/>
      <c r="AON689" s="93">
        <f t="shared" si="1646"/>
        <v>0</v>
      </c>
      <c r="AOO689" s="93">
        <f t="shared" si="1646"/>
        <v>0</v>
      </c>
      <c r="AOP689" s="93">
        <f t="shared" si="1646"/>
        <v>0</v>
      </c>
      <c r="AOQ689" s="447"/>
      <c r="AOR689" s="447"/>
      <c r="AOS689" s="447"/>
      <c r="AOT689" s="107"/>
      <c r="AOU689" s="107"/>
      <c r="AOV689" s="107"/>
      <c r="AOW689" s="93">
        <f>$I689*AOQ689</f>
        <v>0</v>
      </c>
      <c r="AOX689" s="93">
        <f>$J689*AOR689</f>
        <v>0</v>
      </c>
      <c r="AOY689" s="93">
        <f>$K689*AOS689</f>
        <v>0</v>
      </c>
      <c r="AOZ689" s="107"/>
      <c r="APA689" s="107"/>
      <c r="APB689" s="107"/>
      <c r="APC689" s="93">
        <f t="shared" si="1544"/>
        <v>15641.94</v>
      </c>
      <c r="APD689" s="93">
        <f t="shared" si="1545"/>
        <v>15122.1</v>
      </c>
      <c r="APE689" s="93">
        <f t="shared" si="1546"/>
        <v>15311.64</v>
      </c>
      <c r="APF689" s="107"/>
      <c r="APG689" s="107"/>
      <c r="APH689" s="107"/>
      <c r="API689" s="93">
        <f t="shared" si="1647"/>
        <v>0</v>
      </c>
      <c r="APJ689" s="93">
        <f t="shared" si="1647"/>
        <v>0</v>
      </c>
      <c r="APK689" s="93">
        <f t="shared" si="1647"/>
        <v>0</v>
      </c>
      <c r="APL689" s="447"/>
      <c r="APM689" s="447"/>
      <c r="APN689" s="447"/>
      <c r="APO689" s="107"/>
      <c r="APP689" s="107"/>
      <c r="APQ689" s="107"/>
      <c r="APR689" s="93">
        <f>$I689*APL689</f>
        <v>0</v>
      </c>
      <c r="APS689" s="93">
        <f>$J689*APM689</f>
        <v>0</v>
      </c>
      <c r="APT689" s="93">
        <f>$K689*APN689</f>
        <v>0</v>
      </c>
      <c r="APU689" s="107"/>
      <c r="APV689" s="107"/>
      <c r="APW689" s="107"/>
      <c r="APX689" s="93">
        <f t="shared" si="1550"/>
        <v>14827.25</v>
      </c>
      <c r="APY689" s="93">
        <f t="shared" si="1551"/>
        <v>14044.58</v>
      </c>
      <c r="APZ689" s="93">
        <f t="shared" si="1552"/>
        <v>14251.31</v>
      </c>
      <c r="AQA689" s="107"/>
      <c r="AQB689" s="107"/>
      <c r="AQC689" s="107"/>
      <c r="AQD689" s="93">
        <f t="shared" si="1648"/>
        <v>0</v>
      </c>
      <c r="AQE689" s="93">
        <f t="shared" si="1648"/>
        <v>0</v>
      </c>
      <c r="AQF689" s="93">
        <f t="shared" si="1648"/>
        <v>0</v>
      </c>
      <c r="AQG689" s="447"/>
      <c r="AQH689" s="447"/>
      <c r="AQI689" s="447"/>
      <c r="AQJ689" s="107"/>
      <c r="AQK689" s="107"/>
      <c r="AQL689" s="107"/>
      <c r="AQM689" s="93">
        <f>$I689*AQG689</f>
        <v>0</v>
      </c>
      <c r="AQN689" s="93">
        <f>$J689*AQH689</f>
        <v>0</v>
      </c>
      <c r="AQO689" s="93">
        <f>$K689*AQI689</f>
        <v>0</v>
      </c>
      <c r="AQP689" s="107"/>
      <c r="AQQ689" s="107"/>
      <c r="AQR689" s="107"/>
      <c r="AQS689" s="93">
        <f t="shared" si="1556"/>
        <v>10847.14</v>
      </c>
      <c r="AQT689" s="93">
        <f t="shared" si="1557"/>
        <v>10802.09</v>
      </c>
      <c r="AQU689" s="93">
        <f t="shared" si="1558"/>
        <v>10962.42</v>
      </c>
      <c r="AQV689" s="107"/>
      <c r="AQW689" s="107"/>
      <c r="AQX689" s="107"/>
      <c r="AQY689" s="93">
        <f t="shared" si="1649"/>
        <v>0</v>
      </c>
      <c r="AQZ689" s="93">
        <f t="shared" si="1649"/>
        <v>0</v>
      </c>
      <c r="ARA689" s="93">
        <f t="shared" si="1649"/>
        <v>0</v>
      </c>
      <c r="ARB689" s="447"/>
      <c r="ARC689" s="447"/>
      <c r="ARD689" s="447"/>
      <c r="ARE689" s="107"/>
      <c r="ARF689" s="107"/>
      <c r="ARG689" s="107"/>
      <c r="ARH689" s="93">
        <f>$I689*ARB689</f>
        <v>0</v>
      </c>
      <c r="ARI689" s="93">
        <f>$J689*ARC689</f>
        <v>0</v>
      </c>
      <c r="ARJ689" s="93">
        <f>$K689*ARD689</f>
        <v>0</v>
      </c>
      <c r="ARK689" s="107"/>
      <c r="ARL689" s="107"/>
      <c r="ARM689" s="107"/>
      <c r="ARN689" s="93">
        <f t="shared" si="1562"/>
        <v>10394.950000000001</v>
      </c>
      <c r="ARO689" s="93">
        <f t="shared" si="1563"/>
        <v>10208.49</v>
      </c>
      <c r="ARP689" s="93">
        <f t="shared" si="1564"/>
        <v>10352.469999999999</v>
      </c>
      <c r="ARQ689" s="107"/>
      <c r="ARR689" s="107"/>
      <c r="ARS689" s="107"/>
      <c r="ART689" s="93">
        <f t="shared" si="1650"/>
        <v>0</v>
      </c>
      <c r="ARU689" s="93">
        <f t="shared" si="1650"/>
        <v>0</v>
      </c>
      <c r="ARV689" s="93">
        <f t="shared" si="1650"/>
        <v>0</v>
      </c>
      <c r="ARW689" s="447"/>
      <c r="ARX689" s="447"/>
      <c r="ARY689" s="447"/>
      <c r="ARZ689" s="107"/>
      <c r="ASA689" s="107"/>
      <c r="ASB689" s="107"/>
      <c r="ASC689" s="93">
        <f>$I689*ARW689</f>
        <v>0</v>
      </c>
      <c r="ASD689" s="93">
        <f>$J689*ARX689</f>
        <v>0</v>
      </c>
      <c r="ASE689" s="93">
        <f>$K689*ARY689</f>
        <v>0</v>
      </c>
      <c r="ASF689" s="107"/>
      <c r="ASG689" s="107"/>
      <c r="ASH689" s="107"/>
      <c r="ASI689" s="93">
        <f t="shared" si="1568"/>
        <v>12312.2</v>
      </c>
      <c r="ASJ689" s="93">
        <f t="shared" si="1569"/>
        <v>12263.76</v>
      </c>
      <c r="ASK689" s="93">
        <f t="shared" si="1570"/>
        <v>12434.88</v>
      </c>
      <c r="ASL689" s="107"/>
      <c r="ASM689" s="107"/>
      <c r="ASN689" s="107"/>
      <c r="ASO689" s="93">
        <f t="shared" si="1651"/>
        <v>0</v>
      </c>
      <c r="ASP689" s="93">
        <f t="shared" si="1651"/>
        <v>0</v>
      </c>
      <c r="ASQ689" s="93">
        <f t="shared" si="1651"/>
        <v>0</v>
      </c>
      <c r="ASR689" s="447"/>
      <c r="ASS689" s="447"/>
      <c r="AST689" s="447"/>
      <c r="ASU689" s="107"/>
      <c r="ASV689" s="107"/>
      <c r="ASW689" s="107"/>
      <c r="ASX689" s="93">
        <f>$I689*ASR689</f>
        <v>0</v>
      </c>
      <c r="ASY689" s="93">
        <f>$J689*ASS689</f>
        <v>0</v>
      </c>
      <c r="ASZ689" s="93">
        <f>$K689*AST689</f>
        <v>0</v>
      </c>
      <c r="ATA689" s="107"/>
      <c r="ATB689" s="107"/>
      <c r="ATC689" s="107"/>
      <c r="ATD689" s="93">
        <f t="shared" si="1574"/>
        <v>10922.9</v>
      </c>
      <c r="ATE689" s="93">
        <f t="shared" si="1575"/>
        <v>10677.73</v>
      </c>
      <c r="ATF689" s="93">
        <f t="shared" si="1576"/>
        <v>10826.16</v>
      </c>
      <c r="ATG689" s="107"/>
      <c r="ATH689" s="107"/>
      <c r="ATI689" s="107"/>
      <c r="ATJ689" s="93">
        <f t="shared" si="1652"/>
        <v>0</v>
      </c>
      <c r="ATK689" s="93">
        <f t="shared" si="1652"/>
        <v>0</v>
      </c>
      <c r="ATL689" s="93">
        <f t="shared" si="1652"/>
        <v>0</v>
      </c>
      <c r="ATM689" s="447"/>
      <c r="ATN689" s="447"/>
      <c r="ATO689" s="447"/>
      <c r="ATP689" s="107"/>
      <c r="ATQ689" s="107"/>
      <c r="ATR689" s="107"/>
      <c r="ATS689" s="93">
        <f>$I689*ATM689</f>
        <v>0</v>
      </c>
      <c r="ATT689" s="93">
        <f>$J689*ATN689</f>
        <v>0</v>
      </c>
      <c r="ATU689" s="93">
        <f>$K689*ATO689</f>
        <v>0</v>
      </c>
      <c r="ATV689" s="107"/>
      <c r="ATW689" s="107"/>
      <c r="ATX689" s="107"/>
      <c r="ATY689" s="93">
        <f t="shared" si="1580"/>
        <v>11940.52</v>
      </c>
      <c r="ATZ689" s="93">
        <f t="shared" si="1581"/>
        <v>11963.72</v>
      </c>
      <c r="AUA689" s="93">
        <f t="shared" si="1582"/>
        <v>12149.29</v>
      </c>
      <c r="AUB689" s="107"/>
      <c r="AUC689" s="107"/>
      <c r="AUD689" s="107"/>
      <c r="AUE689" s="93">
        <f t="shared" si="1653"/>
        <v>0</v>
      </c>
      <c r="AUF689" s="93">
        <f t="shared" si="1653"/>
        <v>0</v>
      </c>
      <c r="AUG689" s="93">
        <f t="shared" si="1653"/>
        <v>0</v>
      </c>
      <c r="AUH689" s="447"/>
      <c r="AUI689" s="447"/>
      <c r="AUJ689" s="447"/>
      <c r="AUK689" s="107"/>
      <c r="AUL689" s="107"/>
      <c r="AUM689" s="107"/>
      <c r="AUN689" s="93">
        <f>$I689*AUH689</f>
        <v>0</v>
      </c>
      <c r="AUO689" s="93">
        <f>$J689*AUI689</f>
        <v>0</v>
      </c>
      <c r="AUP689" s="93">
        <f>$K689*AUJ689</f>
        <v>0</v>
      </c>
      <c r="AUQ689" s="107"/>
      <c r="AUR689" s="107"/>
      <c r="AUS689" s="107"/>
      <c r="AUT689" s="93">
        <f t="shared" si="1586"/>
        <v>12913.27</v>
      </c>
      <c r="AUU689" s="93">
        <f t="shared" si="1587"/>
        <v>12849.41</v>
      </c>
      <c r="AUV689" s="93">
        <f t="shared" si="1588"/>
        <v>13025.24</v>
      </c>
      <c r="AUW689" s="107"/>
      <c r="AUX689" s="107"/>
      <c r="AUY689" s="107"/>
      <c r="AUZ689" s="93">
        <f t="shared" si="1654"/>
        <v>0</v>
      </c>
      <c r="AVA689" s="93">
        <f t="shared" si="1654"/>
        <v>0</v>
      </c>
      <c r="AVB689" s="93">
        <f t="shared" si="1654"/>
        <v>0</v>
      </c>
      <c r="AVC689" s="127">
        <f t="shared" si="1655"/>
        <v>0</v>
      </c>
      <c r="AVD689" s="127">
        <f t="shared" si="1655"/>
        <v>0</v>
      </c>
      <c r="AVE689" s="127">
        <f t="shared" si="1655"/>
        <v>0</v>
      </c>
      <c r="AVF689" s="93">
        <f t="shared" si="1655"/>
        <v>0</v>
      </c>
      <c r="AVG689" s="93">
        <f t="shared" si="1655"/>
        <v>0</v>
      </c>
      <c r="AVH689" s="93">
        <f t="shared" si="1655"/>
        <v>0</v>
      </c>
      <c r="AVI689" s="93">
        <f t="shared" si="1655"/>
        <v>0</v>
      </c>
      <c r="AVJ689" s="93">
        <f t="shared" si="1655"/>
        <v>0</v>
      </c>
      <c r="AVK689" s="93">
        <f t="shared" si="1655"/>
        <v>0</v>
      </c>
      <c r="AVL689" s="107"/>
      <c r="AVM689" s="107"/>
      <c r="AVN689" s="107"/>
      <c r="AVO689" s="93"/>
      <c r="AVP689" s="93"/>
      <c r="AVQ689" s="93"/>
      <c r="AVR689" s="93">
        <f>AA689+AV689+BQ689+CL689+DG689+EB689+EW689+FR689+GM689+HH689+IC689+IX689+JS689+KN689+LI689+MD689+MY689+NT689+OO689+PJ689+QE689+QZ689+RU689+SP689+TK689+UF689+VA689+VV689+WQ689+XL689+YG689+ZB689+ZW689+AAR689+ABM689+ACH689+ADC689+ADX689+AES689+AFN689+AGI689+AHD689+AHY689+AIT689+AJO689+AKJ689+ALE689+ALZ689+AMU689+ANP689+AOK689+APF689+AQA689+AQV689+ARQ689+ASL689+ATG689+AUB689+AUW689</f>
        <v>0</v>
      </c>
      <c r="AVS689" s="93"/>
      <c r="AVT689" s="93">
        <f t="shared" si="1656"/>
        <v>0</v>
      </c>
      <c r="AVU689" s="93">
        <f t="shared" si="1656"/>
        <v>0</v>
      </c>
      <c r="AVV689" s="93">
        <f t="shared" si="1656"/>
        <v>0</v>
      </c>
      <c r="AVW689" s="93">
        <f t="shared" si="1656"/>
        <v>0</v>
      </c>
    </row>
    <row r="690" spans="1:1274" ht="48">
      <c r="A690" s="223" t="s">
        <v>1252</v>
      </c>
      <c r="B690" s="223" t="s">
        <v>1257</v>
      </c>
      <c r="C690" s="5"/>
      <c r="D690" s="440"/>
      <c r="E690" s="287"/>
      <c r="F690" s="101"/>
      <c r="G690" s="101"/>
      <c r="H690" s="101"/>
      <c r="I690" s="93">
        <f t="shared" si="1595"/>
        <v>14109.04</v>
      </c>
      <c r="J690" s="93">
        <f t="shared" si="1595"/>
        <v>14109.04</v>
      </c>
      <c r="K690" s="93">
        <f t="shared" si="1595"/>
        <v>14109.04</v>
      </c>
      <c r="L690" s="447"/>
      <c r="M690" s="447"/>
      <c r="N690" s="447"/>
      <c r="O690" s="107"/>
      <c r="P690" s="107"/>
      <c r="Q690" s="107"/>
      <c r="R690" s="93">
        <f>$I690*L690</f>
        <v>0</v>
      </c>
      <c r="S690" s="93">
        <f>$J690*M690</f>
        <v>0</v>
      </c>
      <c r="T690" s="93">
        <f>$K690*N690</f>
        <v>0</v>
      </c>
      <c r="U690" s="107"/>
      <c r="V690" s="107"/>
      <c r="W690" s="107"/>
      <c r="X690" s="93">
        <f t="shared" si="1238"/>
        <v>6712.01</v>
      </c>
      <c r="Y690" s="93">
        <f t="shared" si="1239"/>
        <v>6311.39</v>
      </c>
      <c r="Z690" s="93">
        <f t="shared" si="1240"/>
        <v>6396.21</v>
      </c>
      <c r="AA690" s="107"/>
      <c r="AB690" s="107"/>
      <c r="AC690" s="107"/>
      <c r="AD690" s="93">
        <f t="shared" si="1596"/>
        <v>0</v>
      </c>
      <c r="AE690" s="93">
        <f t="shared" si="1596"/>
        <v>0</v>
      </c>
      <c r="AF690" s="93">
        <f t="shared" si="1596"/>
        <v>0</v>
      </c>
      <c r="AG690" s="447"/>
      <c r="AH690" s="447"/>
      <c r="AI690" s="447"/>
      <c r="AJ690" s="107"/>
      <c r="AK690" s="107"/>
      <c r="AL690" s="107"/>
      <c r="AM690" s="93">
        <f>$I690*AG690</f>
        <v>0</v>
      </c>
      <c r="AN690" s="93">
        <f>$J690*AH690</f>
        <v>0</v>
      </c>
      <c r="AO690" s="93">
        <f>$K690*AI690</f>
        <v>0</v>
      </c>
      <c r="AP690" s="107"/>
      <c r="AQ690" s="107"/>
      <c r="AR690" s="107"/>
      <c r="AS690" s="93">
        <f t="shared" si="1244"/>
        <v>6009.03</v>
      </c>
      <c r="AT690" s="93">
        <f t="shared" si="1245"/>
        <v>5604.61</v>
      </c>
      <c r="AU690" s="93">
        <f t="shared" si="1246"/>
        <v>5691.77</v>
      </c>
      <c r="AV690" s="107"/>
      <c r="AW690" s="107"/>
      <c r="AX690" s="107"/>
      <c r="AY690" s="93">
        <f t="shared" si="1597"/>
        <v>0</v>
      </c>
      <c r="AZ690" s="93">
        <f t="shared" si="1597"/>
        <v>0</v>
      </c>
      <c r="BA690" s="93">
        <f t="shared" si="1597"/>
        <v>0</v>
      </c>
      <c r="BB690" s="447"/>
      <c r="BC690" s="447"/>
      <c r="BD690" s="447"/>
      <c r="BE690" s="107"/>
      <c r="BF690" s="107"/>
      <c r="BG690" s="107"/>
      <c r="BH690" s="93">
        <f>$I690*BB690</f>
        <v>0</v>
      </c>
      <c r="BI690" s="93">
        <f>$J690*BC690</f>
        <v>0</v>
      </c>
      <c r="BJ690" s="93">
        <f>$K690*BD690</f>
        <v>0</v>
      </c>
      <c r="BK690" s="107"/>
      <c r="BL690" s="107"/>
      <c r="BM690" s="107"/>
      <c r="BN690" s="93">
        <f t="shared" si="1250"/>
        <v>5860.41</v>
      </c>
      <c r="BO690" s="93">
        <f t="shared" si="1251"/>
        <v>5602.3</v>
      </c>
      <c r="BP690" s="93">
        <f t="shared" si="1252"/>
        <v>5698.09</v>
      </c>
      <c r="BQ690" s="107"/>
      <c r="BR690" s="107"/>
      <c r="BS690" s="107"/>
      <c r="BT690" s="93">
        <f t="shared" si="1598"/>
        <v>0</v>
      </c>
      <c r="BU690" s="93">
        <f t="shared" si="1598"/>
        <v>0</v>
      </c>
      <c r="BV690" s="93">
        <f t="shared" si="1598"/>
        <v>0</v>
      </c>
      <c r="BW690" s="447"/>
      <c r="BX690" s="447"/>
      <c r="BY690" s="447"/>
      <c r="BZ690" s="107"/>
      <c r="CA690" s="107"/>
      <c r="CB690" s="107"/>
      <c r="CC690" s="93">
        <f>$I690*BW690</f>
        <v>0</v>
      </c>
      <c r="CD690" s="93">
        <f>$J690*BX690</f>
        <v>0</v>
      </c>
      <c r="CE690" s="93">
        <f>$K690*BY690</f>
        <v>0</v>
      </c>
      <c r="CF690" s="107"/>
      <c r="CG690" s="107"/>
      <c r="CH690" s="107"/>
      <c r="CI690" s="93">
        <f t="shared" si="1256"/>
        <v>7212.46</v>
      </c>
      <c r="CJ690" s="93">
        <f t="shared" si="1257"/>
        <v>7029.41</v>
      </c>
      <c r="CK690" s="93">
        <f t="shared" si="1258"/>
        <v>7092.66</v>
      </c>
      <c r="CL690" s="107"/>
      <c r="CM690" s="107"/>
      <c r="CN690" s="107"/>
      <c r="CO690" s="93">
        <f t="shared" si="1599"/>
        <v>0</v>
      </c>
      <c r="CP690" s="93">
        <f t="shared" si="1599"/>
        <v>0</v>
      </c>
      <c r="CQ690" s="93">
        <f t="shared" si="1599"/>
        <v>0</v>
      </c>
      <c r="CR690" s="447"/>
      <c r="CS690" s="447"/>
      <c r="CT690" s="447"/>
      <c r="CU690" s="107"/>
      <c r="CV690" s="107"/>
      <c r="CW690" s="107"/>
      <c r="CX690" s="93">
        <f>$I690*CR690</f>
        <v>0</v>
      </c>
      <c r="CY690" s="93">
        <f>$J690*CS690</f>
        <v>0</v>
      </c>
      <c r="CZ690" s="93">
        <f>$K690*CT690</f>
        <v>0</v>
      </c>
      <c r="DA690" s="107"/>
      <c r="DB690" s="107"/>
      <c r="DC690" s="107"/>
      <c r="DD690" s="93">
        <f t="shared" si="1262"/>
        <v>7647.07</v>
      </c>
      <c r="DE690" s="93">
        <f t="shared" si="1263"/>
        <v>7488.45</v>
      </c>
      <c r="DF690" s="93">
        <f t="shared" si="1264"/>
        <v>7605.37</v>
      </c>
      <c r="DG690" s="107"/>
      <c r="DH690" s="107"/>
      <c r="DI690" s="107"/>
      <c r="DJ690" s="93">
        <f t="shared" si="1600"/>
        <v>0</v>
      </c>
      <c r="DK690" s="93">
        <f t="shared" si="1600"/>
        <v>0</v>
      </c>
      <c r="DL690" s="93">
        <f t="shared" si="1600"/>
        <v>0</v>
      </c>
      <c r="DM690" s="447"/>
      <c r="DN690" s="447"/>
      <c r="DO690" s="447"/>
      <c r="DP690" s="107"/>
      <c r="DQ690" s="107"/>
      <c r="DR690" s="107"/>
      <c r="DS690" s="93">
        <f>$I690*DM690</f>
        <v>0</v>
      </c>
      <c r="DT690" s="93">
        <f>$J690*DN690</f>
        <v>0</v>
      </c>
      <c r="DU690" s="93">
        <f>$K690*DO690</f>
        <v>0</v>
      </c>
      <c r="DV690" s="107"/>
      <c r="DW690" s="107"/>
      <c r="DX690" s="107"/>
      <c r="DY690" s="93">
        <f t="shared" si="1268"/>
        <v>8002.79</v>
      </c>
      <c r="DZ690" s="93">
        <f t="shared" si="1269"/>
        <v>7479.44</v>
      </c>
      <c r="EA690" s="93">
        <f t="shared" si="1270"/>
        <v>7619.21</v>
      </c>
      <c r="EB690" s="107"/>
      <c r="EC690" s="107"/>
      <c r="ED690" s="107"/>
      <c r="EE690" s="93">
        <f t="shared" si="1601"/>
        <v>0</v>
      </c>
      <c r="EF690" s="93">
        <f t="shared" si="1601"/>
        <v>0</v>
      </c>
      <c r="EG690" s="93">
        <f t="shared" si="1601"/>
        <v>0</v>
      </c>
      <c r="EH690" s="312"/>
      <c r="EI690" s="312"/>
      <c r="EJ690" s="312"/>
      <c r="EK690" s="107"/>
      <c r="EL690" s="107"/>
      <c r="EM690" s="107"/>
      <c r="EN690" s="93">
        <f>$I690*EH690</f>
        <v>0</v>
      </c>
      <c r="EO690" s="93">
        <f>$J690*EI690</f>
        <v>0</v>
      </c>
      <c r="EP690" s="93">
        <f>$K690*EJ690</f>
        <v>0</v>
      </c>
      <c r="EQ690" s="107"/>
      <c r="ER690" s="107"/>
      <c r="ES690" s="107"/>
      <c r="ET690" s="93">
        <f t="shared" si="1274"/>
        <v>0</v>
      </c>
      <c r="EU690" s="93">
        <f t="shared" si="1275"/>
        <v>0</v>
      </c>
      <c r="EV690" s="93">
        <f t="shared" si="1276"/>
        <v>0</v>
      </c>
      <c r="EW690" s="107"/>
      <c r="EX690" s="107"/>
      <c r="EY690" s="107"/>
      <c r="EZ690" s="93">
        <f t="shared" si="1602"/>
        <v>0</v>
      </c>
      <c r="FA690" s="93">
        <f t="shared" si="1602"/>
        <v>0</v>
      </c>
      <c r="FB690" s="93">
        <f t="shared" si="1602"/>
        <v>0</v>
      </c>
      <c r="FC690" s="447"/>
      <c r="FD690" s="447"/>
      <c r="FE690" s="447"/>
      <c r="FF690" s="107"/>
      <c r="FG690" s="107"/>
      <c r="FH690" s="107"/>
      <c r="FI690" s="93">
        <f>$I690*FC690</f>
        <v>0</v>
      </c>
      <c r="FJ690" s="93">
        <f>$J690*FD690</f>
        <v>0</v>
      </c>
      <c r="FK690" s="93">
        <f>$K690*FE690</f>
        <v>0</v>
      </c>
      <c r="FL690" s="107"/>
      <c r="FM690" s="107"/>
      <c r="FN690" s="107"/>
      <c r="FO690" s="93">
        <f t="shared" si="1280"/>
        <v>6517.61</v>
      </c>
      <c r="FP690" s="93">
        <f t="shared" si="1281"/>
        <v>6240.57</v>
      </c>
      <c r="FQ690" s="93">
        <f t="shared" si="1282"/>
        <v>6338.75</v>
      </c>
      <c r="FR690" s="107"/>
      <c r="FS690" s="107"/>
      <c r="FT690" s="107"/>
      <c r="FU690" s="93">
        <f t="shared" si="1603"/>
        <v>0</v>
      </c>
      <c r="FV690" s="93">
        <f t="shared" si="1603"/>
        <v>0</v>
      </c>
      <c r="FW690" s="93">
        <f t="shared" si="1603"/>
        <v>0</v>
      </c>
      <c r="FX690" s="95">
        <f t="shared" si="1589"/>
        <v>0</v>
      </c>
      <c r="FY690" s="95">
        <f t="shared" si="1590"/>
        <v>0</v>
      </c>
      <c r="FZ690" s="95">
        <f t="shared" si="1590"/>
        <v>0</v>
      </c>
      <c r="GA690" s="107"/>
      <c r="GB690" s="107"/>
      <c r="GC690" s="107"/>
      <c r="GD690" s="93">
        <f>$I690*FX690</f>
        <v>0</v>
      </c>
      <c r="GE690" s="93">
        <f>$J690*FY690</f>
        <v>0</v>
      </c>
      <c r="GF690" s="93">
        <f>$K690*FZ690</f>
        <v>0</v>
      </c>
      <c r="GG690" s="107"/>
      <c r="GH690" s="107"/>
      <c r="GI690" s="107"/>
      <c r="GJ690" s="93">
        <f t="shared" si="1286"/>
        <v>0</v>
      </c>
      <c r="GK690" s="93">
        <f t="shared" si="1287"/>
        <v>0</v>
      </c>
      <c r="GL690" s="93">
        <f t="shared" si="1288"/>
        <v>0</v>
      </c>
      <c r="GM690" s="107"/>
      <c r="GN690" s="107"/>
      <c r="GO690" s="107"/>
      <c r="GP690" s="93">
        <f t="shared" si="1604"/>
        <v>0</v>
      </c>
      <c r="GQ690" s="93">
        <f t="shared" si="1604"/>
        <v>0</v>
      </c>
      <c r="GR690" s="93">
        <f t="shared" si="1604"/>
        <v>0</v>
      </c>
      <c r="GS690" s="447"/>
      <c r="GT690" s="447"/>
      <c r="GU690" s="447"/>
      <c r="GV690" s="107"/>
      <c r="GW690" s="107"/>
      <c r="GX690" s="107"/>
      <c r="GY690" s="93">
        <f>$I690*GS690</f>
        <v>0</v>
      </c>
      <c r="GZ690" s="93">
        <f>$J690*GT690</f>
        <v>0</v>
      </c>
      <c r="HA690" s="93">
        <f>$K690*GU690</f>
        <v>0</v>
      </c>
      <c r="HB690" s="107"/>
      <c r="HC690" s="107"/>
      <c r="HD690" s="107"/>
      <c r="HE690" s="93">
        <f t="shared" si="1292"/>
        <v>6751.03</v>
      </c>
      <c r="HF690" s="93">
        <f t="shared" si="1293"/>
        <v>6441.35</v>
      </c>
      <c r="HG690" s="93">
        <f t="shared" si="1294"/>
        <v>6553.05</v>
      </c>
      <c r="HH690" s="107"/>
      <c r="HI690" s="107"/>
      <c r="HJ690" s="107"/>
      <c r="HK690" s="93">
        <f t="shared" si="1605"/>
        <v>0</v>
      </c>
      <c r="HL690" s="93">
        <f t="shared" si="1605"/>
        <v>0</v>
      </c>
      <c r="HM690" s="93">
        <f t="shared" si="1605"/>
        <v>0</v>
      </c>
      <c r="HN690" s="447"/>
      <c r="HO690" s="447"/>
      <c r="HP690" s="447"/>
      <c r="HQ690" s="107"/>
      <c r="HR690" s="107"/>
      <c r="HS690" s="107"/>
      <c r="HT690" s="93">
        <f>$I690*HN690</f>
        <v>0</v>
      </c>
      <c r="HU690" s="93">
        <f>$J690*HO690</f>
        <v>0</v>
      </c>
      <c r="HV690" s="93">
        <f>$K690*HP690</f>
        <v>0</v>
      </c>
      <c r="HW690" s="107"/>
      <c r="HX690" s="107"/>
      <c r="HY690" s="107"/>
      <c r="HZ690" s="93">
        <f t="shared" si="1298"/>
        <v>7841.23</v>
      </c>
      <c r="IA690" s="93">
        <f t="shared" si="1299"/>
        <v>7523.68</v>
      </c>
      <c r="IB690" s="93">
        <f t="shared" si="1300"/>
        <v>7622.62</v>
      </c>
      <c r="IC690" s="107"/>
      <c r="ID690" s="107"/>
      <c r="IE690" s="107"/>
      <c r="IF690" s="93">
        <f t="shared" si="1606"/>
        <v>0</v>
      </c>
      <c r="IG690" s="93">
        <f t="shared" si="1606"/>
        <v>0</v>
      </c>
      <c r="IH690" s="93">
        <f t="shared" si="1606"/>
        <v>0</v>
      </c>
      <c r="II690" s="447"/>
      <c r="IJ690" s="447"/>
      <c r="IK690" s="447"/>
      <c r="IL690" s="107"/>
      <c r="IM690" s="107"/>
      <c r="IN690" s="107"/>
      <c r="IO690" s="93">
        <f>$I690*II690</f>
        <v>0</v>
      </c>
      <c r="IP690" s="93">
        <f>$J690*IJ690</f>
        <v>0</v>
      </c>
      <c r="IQ690" s="93">
        <f>$K690*IK690</f>
        <v>0</v>
      </c>
      <c r="IR690" s="107"/>
      <c r="IS690" s="107"/>
      <c r="IT690" s="107"/>
      <c r="IU690" s="93">
        <f t="shared" si="1304"/>
        <v>7130.64</v>
      </c>
      <c r="IV690" s="93">
        <f t="shared" si="1305"/>
        <v>7018.79</v>
      </c>
      <c r="IW690" s="93">
        <f t="shared" si="1306"/>
        <v>7124.94</v>
      </c>
      <c r="IX690" s="107"/>
      <c r="IY690" s="107"/>
      <c r="IZ690" s="107"/>
      <c r="JA690" s="93">
        <f t="shared" si="1607"/>
        <v>0</v>
      </c>
      <c r="JB690" s="93">
        <f t="shared" si="1607"/>
        <v>0</v>
      </c>
      <c r="JC690" s="93">
        <f t="shared" si="1607"/>
        <v>0</v>
      </c>
      <c r="JD690" s="447"/>
      <c r="JE690" s="447"/>
      <c r="JF690" s="447"/>
      <c r="JG690" s="107"/>
      <c r="JH690" s="107"/>
      <c r="JI690" s="107"/>
      <c r="JJ690" s="93">
        <f>$I690*JD690</f>
        <v>0</v>
      </c>
      <c r="JK690" s="93">
        <f>$J690*JE690</f>
        <v>0</v>
      </c>
      <c r="JL690" s="93">
        <f>$K690*JF690</f>
        <v>0</v>
      </c>
      <c r="JM690" s="107"/>
      <c r="JN690" s="107"/>
      <c r="JO690" s="107"/>
      <c r="JP690" s="93">
        <f t="shared" si="1310"/>
        <v>9575.93</v>
      </c>
      <c r="JQ690" s="93">
        <f t="shared" si="1311"/>
        <v>9411.3799999999992</v>
      </c>
      <c r="JR690" s="93">
        <f t="shared" si="1312"/>
        <v>9543.77</v>
      </c>
      <c r="JS690" s="107"/>
      <c r="JT690" s="107"/>
      <c r="JU690" s="107"/>
      <c r="JV690" s="93">
        <f t="shared" si="1608"/>
        <v>0</v>
      </c>
      <c r="JW690" s="93">
        <f t="shared" si="1608"/>
        <v>0</v>
      </c>
      <c r="JX690" s="93">
        <f t="shared" si="1608"/>
        <v>0</v>
      </c>
      <c r="JY690" s="447"/>
      <c r="JZ690" s="447"/>
      <c r="KA690" s="447"/>
      <c r="KB690" s="107"/>
      <c r="KC690" s="107"/>
      <c r="KD690" s="107"/>
      <c r="KE690" s="93">
        <f>$I690*JY690</f>
        <v>0</v>
      </c>
      <c r="KF690" s="93">
        <f>$J690*JZ690</f>
        <v>0</v>
      </c>
      <c r="KG690" s="93">
        <f>$K690*KA690</f>
        <v>0</v>
      </c>
      <c r="KH690" s="107"/>
      <c r="KI690" s="107"/>
      <c r="KJ690" s="107"/>
      <c r="KK690" s="93">
        <f t="shared" si="1316"/>
        <v>7670.97</v>
      </c>
      <c r="KL690" s="93">
        <f t="shared" si="1317"/>
        <v>7488.94</v>
      </c>
      <c r="KM690" s="93">
        <f t="shared" si="1318"/>
        <v>7598.06</v>
      </c>
      <c r="KN690" s="107"/>
      <c r="KO690" s="107"/>
      <c r="KP690" s="107"/>
      <c r="KQ690" s="93">
        <f t="shared" si="1609"/>
        <v>0</v>
      </c>
      <c r="KR690" s="93">
        <f t="shared" si="1609"/>
        <v>0</v>
      </c>
      <c r="KS690" s="93">
        <f t="shared" si="1609"/>
        <v>0</v>
      </c>
      <c r="KT690" s="447"/>
      <c r="KU690" s="447"/>
      <c r="KV690" s="447"/>
      <c r="KW690" s="107"/>
      <c r="KX690" s="107"/>
      <c r="KY690" s="107"/>
      <c r="KZ690" s="93">
        <f>$I690*KT690</f>
        <v>0</v>
      </c>
      <c r="LA690" s="93">
        <f>$J690*KU690</f>
        <v>0</v>
      </c>
      <c r="LB690" s="93">
        <f>$K690*KV690</f>
        <v>0</v>
      </c>
      <c r="LC690" s="107"/>
      <c r="LD690" s="107"/>
      <c r="LE690" s="107"/>
      <c r="LF690" s="93">
        <f t="shared" si="1322"/>
        <v>7499.93</v>
      </c>
      <c r="LG690" s="93">
        <f t="shared" si="1323"/>
        <v>7295</v>
      </c>
      <c r="LH690" s="93">
        <f t="shared" si="1324"/>
        <v>7419.04</v>
      </c>
      <c r="LI690" s="107"/>
      <c r="LJ690" s="107"/>
      <c r="LK690" s="107"/>
      <c r="LL690" s="93">
        <f t="shared" si="1610"/>
        <v>0</v>
      </c>
      <c r="LM690" s="93">
        <f t="shared" si="1610"/>
        <v>0</v>
      </c>
      <c r="LN690" s="93">
        <f t="shared" si="1610"/>
        <v>0</v>
      </c>
      <c r="LO690" s="447"/>
      <c r="LP690" s="447"/>
      <c r="LQ690" s="447"/>
      <c r="LR690" s="107"/>
      <c r="LS690" s="107"/>
      <c r="LT690" s="107"/>
      <c r="LU690" s="93">
        <f>$I690*LO690</f>
        <v>0</v>
      </c>
      <c r="LV690" s="93">
        <f>$J690*LP690</f>
        <v>0</v>
      </c>
      <c r="LW690" s="93">
        <f>$K690*LQ690</f>
        <v>0</v>
      </c>
      <c r="LX690" s="107"/>
      <c r="LY690" s="107"/>
      <c r="LZ690" s="107"/>
      <c r="MA690" s="93">
        <f t="shared" si="1328"/>
        <v>8203.32</v>
      </c>
      <c r="MB690" s="93">
        <f t="shared" si="1329"/>
        <v>7796.28</v>
      </c>
      <c r="MC690" s="93">
        <f t="shared" si="1330"/>
        <v>7934.27</v>
      </c>
      <c r="MD690" s="107"/>
      <c r="ME690" s="107"/>
      <c r="MF690" s="107"/>
      <c r="MG690" s="93">
        <f t="shared" si="1611"/>
        <v>0</v>
      </c>
      <c r="MH690" s="93">
        <f t="shared" si="1611"/>
        <v>0</v>
      </c>
      <c r="MI690" s="93">
        <f t="shared" si="1611"/>
        <v>0</v>
      </c>
      <c r="MJ690" s="447"/>
      <c r="MK690" s="447"/>
      <c r="ML690" s="447"/>
      <c r="MM690" s="107"/>
      <c r="MN690" s="107"/>
      <c r="MO690" s="107"/>
      <c r="MP690" s="93">
        <f>$I690*MJ690</f>
        <v>0</v>
      </c>
      <c r="MQ690" s="93">
        <f>$J690*MK690</f>
        <v>0</v>
      </c>
      <c r="MR690" s="93">
        <f>$K690*ML690</f>
        <v>0</v>
      </c>
      <c r="MS690" s="107"/>
      <c r="MT690" s="107"/>
      <c r="MU690" s="107"/>
      <c r="MV690" s="93">
        <f t="shared" si="1334"/>
        <v>8482.66</v>
      </c>
      <c r="MW690" s="93">
        <f t="shared" si="1335"/>
        <v>8485.5</v>
      </c>
      <c r="MX690" s="93">
        <f t="shared" si="1336"/>
        <v>8611.15</v>
      </c>
      <c r="MY690" s="107"/>
      <c r="MZ690" s="107"/>
      <c r="NA690" s="107"/>
      <c r="NB690" s="93">
        <f t="shared" si="1612"/>
        <v>0</v>
      </c>
      <c r="NC690" s="93">
        <f t="shared" si="1612"/>
        <v>0</v>
      </c>
      <c r="ND690" s="93">
        <f t="shared" si="1612"/>
        <v>0</v>
      </c>
      <c r="NE690" s="447"/>
      <c r="NF690" s="447"/>
      <c r="NG690" s="447"/>
      <c r="NH690" s="107"/>
      <c r="NI690" s="107"/>
      <c r="NJ690" s="107"/>
      <c r="NK690" s="93">
        <f>$I690*NE690</f>
        <v>0</v>
      </c>
      <c r="NL690" s="93">
        <f>$J690*NF690</f>
        <v>0</v>
      </c>
      <c r="NM690" s="93">
        <f>$K690*NG690</f>
        <v>0</v>
      </c>
      <c r="NN690" s="107"/>
      <c r="NO690" s="107"/>
      <c r="NP690" s="107"/>
      <c r="NQ690" s="93">
        <f t="shared" si="1340"/>
        <v>5553.62</v>
      </c>
      <c r="NR690" s="93">
        <f t="shared" si="1341"/>
        <v>5491.58</v>
      </c>
      <c r="NS690" s="93">
        <f t="shared" si="1342"/>
        <v>5583.67</v>
      </c>
      <c r="NT690" s="107"/>
      <c r="NU690" s="107"/>
      <c r="NV690" s="107"/>
      <c r="NW690" s="93">
        <f t="shared" si="1613"/>
        <v>0</v>
      </c>
      <c r="NX690" s="93">
        <f t="shared" si="1613"/>
        <v>0</v>
      </c>
      <c r="NY690" s="93">
        <f t="shared" si="1613"/>
        <v>0</v>
      </c>
      <c r="NZ690" s="447"/>
      <c r="OA690" s="447"/>
      <c r="OB690" s="447"/>
      <c r="OC690" s="107"/>
      <c r="OD690" s="107"/>
      <c r="OE690" s="107"/>
      <c r="OF690" s="93">
        <f>$I690*NZ690</f>
        <v>0</v>
      </c>
      <c r="OG690" s="93">
        <f>$J690*OA690</f>
        <v>0</v>
      </c>
      <c r="OH690" s="93">
        <f>$K690*OB690</f>
        <v>0</v>
      </c>
      <c r="OI690" s="107"/>
      <c r="OJ690" s="107"/>
      <c r="OK690" s="107"/>
      <c r="OL690" s="93">
        <f t="shared" si="1346"/>
        <v>7597.55</v>
      </c>
      <c r="OM690" s="93">
        <f t="shared" si="1347"/>
        <v>7429.48</v>
      </c>
      <c r="ON690" s="93">
        <f t="shared" si="1348"/>
        <v>7555.56</v>
      </c>
      <c r="OO690" s="107"/>
      <c r="OP690" s="107"/>
      <c r="OQ690" s="107"/>
      <c r="OR690" s="93">
        <f t="shared" si="1614"/>
        <v>0</v>
      </c>
      <c r="OS690" s="93">
        <f t="shared" si="1614"/>
        <v>0</v>
      </c>
      <c r="OT690" s="93">
        <f t="shared" si="1614"/>
        <v>0</v>
      </c>
      <c r="OU690" s="447"/>
      <c r="OV690" s="447"/>
      <c r="OW690" s="447"/>
      <c r="OX690" s="107"/>
      <c r="OY690" s="107"/>
      <c r="OZ690" s="107"/>
      <c r="PA690" s="93">
        <f>$I690*OU690</f>
        <v>0</v>
      </c>
      <c r="PB690" s="93">
        <f>$J690*OV690</f>
        <v>0</v>
      </c>
      <c r="PC690" s="93">
        <f>$K690*OW690</f>
        <v>0</v>
      </c>
      <c r="PD690" s="107"/>
      <c r="PE690" s="107"/>
      <c r="PF690" s="107"/>
      <c r="PG690" s="93">
        <f t="shared" si="1352"/>
        <v>7050.29</v>
      </c>
      <c r="PH690" s="93">
        <f t="shared" si="1353"/>
        <v>6826.11</v>
      </c>
      <c r="PI690" s="93">
        <f t="shared" si="1354"/>
        <v>6906.87</v>
      </c>
      <c r="PJ690" s="107"/>
      <c r="PK690" s="107"/>
      <c r="PL690" s="107"/>
      <c r="PM690" s="93">
        <f t="shared" si="1615"/>
        <v>0</v>
      </c>
      <c r="PN690" s="93">
        <f t="shared" si="1615"/>
        <v>0</v>
      </c>
      <c r="PO690" s="93">
        <f t="shared" si="1615"/>
        <v>0</v>
      </c>
      <c r="PP690" s="447"/>
      <c r="PQ690" s="447"/>
      <c r="PR690" s="447"/>
      <c r="PS690" s="107"/>
      <c r="PT690" s="107"/>
      <c r="PU690" s="107"/>
      <c r="PV690" s="93">
        <f>$I690*PP690</f>
        <v>0</v>
      </c>
      <c r="PW690" s="93">
        <f>$J690*PQ690</f>
        <v>0</v>
      </c>
      <c r="PX690" s="93">
        <f>$K690*PR690</f>
        <v>0</v>
      </c>
      <c r="PY690" s="107"/>
      <c r="PZ690" s="107"/>
      <c r="QA690" s="107"/>
      <c r="QB690" s="93">
        <f t="shared" si="1358"/>
        <v>8933.02</v>
      </c>
      <c r="QC690" s="93">
        <f t="shared" si="1359"/>
        <v>8928.4500000000007</v>
      </c>
      <c r="QD690" s="93">
        <f t="shared" si="1360"/>
        <v>9074.68</v>
      </c>
      <c r="QE690" s="107"/>
      <c r="QF690" s="107"/>
      <c r="QG690" s="107"/>
      <c r="QH690" s="93">
        <f t="shared" si="1616"/>
        <v>0</v>
      </c>
      <c r="QI690" s="93">
        <f t="shared" si="1616"/>
        <v>0</v>
      </c>
      <c r="QJ690" s="93">
        <f t="shared" si="1616"/>
        <v>0</v>
      </c>
      <c r="QK690" s="447"/>
      <c r="QL690" s="447"/>
      <c r="QM690" s="447"/>
      <c r="QN690" s="107"/>
      <c r="QO690" s="107"/>
      <c r="QP690" s="107"/>
      <c r="QQ690" s="93">
        <f>$I690*QK690</f>
        <v>0</v>
      </c>
      <c r="QR690" s="93">
        <f>$J690*QL690</f>
        <v>0</v>
      </c>
      <c r="QS690" s="93">
        <f>$K690*QM690</f>
        <v>0</v>
      </c>
      <c r="QT690" s="107"/>
      <c r="QU690" s="107"/>
      <c r="QV690" s="107"/>
      <c r="QW690" s="93">
        <f t="shared" si="1364"/>
        <v>7352.17</v>
      </c>
      <c r="QX690" s="93">
        <f t="shared" si="1365"/>
        <v>7123.73</v>
      </c>
      <c r="QY690" s="93">
        <f t="shared" si="1366"/>
        <v>7226</v>
      </c>
      <c r="QZ690" s="107"/>
      <c r="RA690" s="107"/>
      <c r="RB690" s="107"/>
      <c r="RC690" s="93">
        <f t="shared" si="1617"/>
        <v>0</v>
      </c>
      <c r="RD690" s="93">
        <f t="shared" si="1617"/>
        <v>0</v>
      </c>
      <c r="RE690" s="93">
        <f t="shared" si="1617"/>
        <v>0</v>
      </c>
      <c r="RF690" s="447"/>
      <c r="RG690" s="447"/>
      <c r="RH690" s="447"/>
      <c r="RI690" s="107"/>
      <c r="RJ690" s="107"/>
      <c r="RK690" s="107"/>
      <c r="RL690" s="93">
        <f>$I690*RF690</f>
        <v>0</v>
      </c>
      <c r="RM690" s="93">
        <f>$J690*RG690</f>
        <v>0</v>
      </c>
      <c r="RN690" s="93">
        <f>$K690*RH690</f>
        <v>0</v>
      </c>
      <c r="RO690" s="107"/>
      <c r="RP690" s="107"/>
      <c r="RQ690" s="107"/>
      <c r="RR690" s="93">
        <f t="shared" si="1370"/>
        <v>4920.38</v>
      </c>
      <c r="RS690" s="93">
        <f t="shared" si="1371"/>
        <v>4773.38</v>
      </c>
      <c r="RT690" s="93">
        <f t="shared" si="1372"/>
        <v>4844.84</v>
      </c>
      <c r="RU690" s="107"/>
      <c r="RV690" s="107"/>
      <c r="RW690" s="107"/>
      <c r="RX690" s="93">
        <f t="shared" si="1618"/>
        <v>0</v>
      </c>
      <c r="RY690" s="93">
        <f t="shared" si="1618"/>
        <v>0</v>
      </c>
      <c r="RZ690" s="93">
        <f t="shared" si="1618"/>
        <v>0</v>
      </c>
      <c r="SA690" s="447"/>
      <c r="SB690" s="447"/>
      <c r="SC690" s="447"/>
      <c r="SD690" s="107"/>
      <c r="SE690" s="107"/>
      <c r="SF690" s="107"/>
      <c r="SG690" s="93">
        <f>$I690*SA690</f>
        <v>0</v>
      </c>
      <c r="SH690" s="93">
        <f>$J690*SB690</f>
        <v>0</v>
      </c>
      <c r="SI690" s="93">
        <f>$K690*SC690</f>
        <v>0</v>
      </c>
      <c r="SJ690" s="107"/>
      <c r="SK690" s="107"/>
      <c r="SL690" s="107"/>
      <c r="SM690" s="93">
        <f t="shared" si="1376"/>
        <v>8303.19</v>
      </c>
      <c r="SN690" s="93">
        <f t="shared" si="1377"/>
        <v>8167.72</v>
      </c>
      <c r="SO690" s="93">
        <f t="shared" si="1378"/>
        <v>8275.64</v>
      </c>
      <c r="SP690" s="107"/>
      <c r="SQ690" s="107"/>
      <c r="SR690" s="107"/>
      <c r="SS690" s="93">
        <f t="shared" si="1619"/>
        <v>0</v>
      </c>
      <c r="ST690" s="93">
        <f t="shared" si="1619"/>
        <v>0</v>
      </c>
      <c r="SU690" s="93">
        <f t="shared" si="1619"/>
        <v>0</v>
      </c>
      <c r="SV690" s="447"/>
      <c r="SW690" s="447"/>
      <c r="SX690" s="447"/>
      <c r="SY690" s="107"/>
      <c r="SZ690" s="107"/>
      <c r="TA690" s="107"/>
      <c r="TB690" s="93">
        <f>$I690*SV690</f>
        <v>0</v>
      </c>
      <c r="TC690" s="93">
        <f>$J690*SW690</f>
        <v>0</v>
      </c>
      <c r="TD690" s="93">
        <f>$K690*SX690</f>
        <v>0</v>
      </c>
      <c r="TE690" s="107"/>
      <c r="TF690" s="107"/>
      <c r="TG690" s="107"/>
      <c r="TH690" s="93">
        <f t="shared" si="1382"/>
        <v>7092.44</v>
      </c>
      <c r="TI690" s="93">
        <f t="shared" si="1383"/>
        <v>7090.27</v>
      </c>
      <c r="TJ690" s="93">
        <f t="shared" si="1384"/>
        <v>7190.58</v>
      </c>
      <c r="TK690" s="107"/>
      <c r="TL690" s="107"/>
      <c r="TM690" s="107"/>
      <c r="TN690" s="93">
        <f t="shared" si="1620"/>
        <v>0</v>
      </c>
      <c r="TO690" s="93">
        <f t="shared" si="1620"/>
        <v>0</v>
      </c>
      <c r="TP690" s="93">
        <f t="shared" si="1620"/>
        <v>0</v>
      </c>
      <c r="TQ690" s="447"/>
      <c r="TR690" s="447"/>
      <c r="TS690" s="447"/>
      <c r="TT690" s="107"/>
      <c r="TU690" s="107"/>
      <c r="TV690" s="107"/>
      <c r="TW690" s="93">
        <f>$I690*TQ690</f>
        <v>0</v>
      </c>
      <c r="TX690" s="93">
        <f>$J690*TR690</f>
        <v>0</v>
      </c>
      <c r="TY690" s="93">
        <f>$K690*TS690</f>
        <v>0</v>
      </c>
      <c r="TZ690" s="107"/>
      <c r="UA690" s="107"/>
      <c r="UB690" s="107"/>
      <c r="UC690" s="93">
        <f t="shared" si="1388"/>
        <v>8175.14</v>
      </c>
      <c r="UD690" s="93">
        <f t="shared" si="1389"/>
        <v>7995.51</v>
      </c>
      <c r="UE690" s="93">
        <f t="shared" si="1390"/>
        <v>8084.18</v>
      </c>
      <c r="UF690" s="107"/>
      <c r="UG690" s="107"/>
      <c r="UH690" s="107"/>
      <c r="UI690" s="93">
        <f t="shared" si="1621"/>
        <v>0</v>
      </c>
      <c r="UJ690" s="93">
        <f t="shared" si="1621"/>
        <v>0</v>
      </c>
      <c r="UK690" s="93">
        <f t="shared" si="1621"/>
        <v>0</v>
      </c>
      <c r="UL690" s="447">
        <v>9</v>
      </c>
      <c r="UM690" s="447">
        <v>9</v>
      </c>
      <c r="UN690" s="447">
        <v>9</v>
      </c>
      <c r="UO690" s="107"/>
      <c r="UP690" s="107"/>
      <c r="UQ690" s="107"/>
      <c r="UR690" s="93">
        <f>$I690*UL690</f>
        <v>126981.36</v>
      </c>
      <c r="US690" s="93">
        <f>$J690*UM690</f>
        <v>126981.36</v>
      </c>
      <c r="UT690" s="93">
        <f>$K690*UN690</f>
        <v>126981.36</v>
      </c>
      <c r="UU690" s="107"/>
      <c r="UV690" s="107"/>
      <c r="UW690" s="107"/>
      <c r="UX690" s="93">
        <f t="shared" si="1394"/>
        <v>7009.77</v>
      </c>
      <c r="UY690" s="93">
        <f t="shared" si="1395"/>
        <v>7006.97</v>
      </c>
      <c r="UZ690" s="93">
        <f t="shared" si="1396"/>
        <v>7098.52</v>
      </c>
      <c r="VA690" s="107"/>
      <c r="VB690" s="107"/>
      <c r="VC690" s="107"/>
      <c r="VD690" s="93">
        <f t="shared" si="1622"/>
        <v>63087.93</v>
      </c>
      <c r="VE690" s="93">
        <f t="shared" si="1622"/>
        <v>63062.73</v>
      </c>
      <c r="VF690" s="93">
        <f t="shared" si="1622"/>
        <v>63886.68</v>
      </c>
      <c r="VG690" s="95">
        <f t="shared" si="1591"/>
        <v>0</v>
      </c>
      <c r="VH690" s="95">
        <f t="shared" si="1592"/>
        <v>0</v>
      </c>
      <c r="VI690" s="95">
        <f t="shared" si="1592"/>
        <v>0</v>
      </c>
      <c r="VJ690" s="107"/>
      <c r="VK690" s="107"/>
      <c r="VL690" s="107"/>
      <c r="VM690" s="93">
        <f>$I690*VG690</f>
        <v>0</v>
      </c>
      <c r="VN690" s="93">
        <f>$J690*VH690</f>
        <v>0</v>
      </c>
      <c r="VO690" s="93">
        <f>$K690*VI690</f>
        <v>0</v>
      </c>
      <c r="VP690" s="107"/>
      <c r="VQ690" s="107"/>
      <c r="VR690" s="107"/>
      <c r="VS690" s="93">
        <f t="shared" si="1400"/>
        <v>0</v>
      </c>
      <c r="VT690" s="93">
        <f t="shared" si="1401"/>
        <v>0</v>
      </c>
      <c r="VU690" s="93">
        <f t="shared" si="1402"/>
        <v>0</v>
      </c>
      <c r="VV690" s="107"/>
      <c r="VW690" s="107"/>
      <c r="VX690" s="107"/>
      <c r="VY690" s="93">
        <f t="shared" si="1623"/>
        <v>0</v>
      </c>
      <c r="VZ690" s="93">
        <f t="shared" si="1623"/>
        <v>0</v>
      </c>
      <c r="WA690" s="93">
        <f t="shared" si="1623"/>
        <v>0</v>
      </c>
      <c r="WB690" s="447"/>
      <c r="WC690" s="447"/>
      <c r="WD690" s="447"/>
      <c r="WE690" s="107"/>
      <c r="WF690" s="107"/>
      <c r="WG690" s="107"/>
      <c r="WH690" s="93">
        <f>$I690*WB690</f>
        <v>0</v>
      </c>
      <c r="WI690" s="93">
        <f>$J690*WC690</f>
        <v>0</v>
      </c>
      <c r="WJ690" s="93">
        <f>$K690*WD690</f>
        <v>0</v>
      </c>
      <c r="WK690" s="107"/>
      <c r="WL690" s="107"/>
      <c r="WM690" s="107"/>
      <c r="WN690" s="93">
        <f t="shared" si="1406"/>
        <v>5803.81</v>
      </c>
      <c r="WO690" s="93">
        <f t="shared" si="1407"/>
        <v>5604.88</v>
      </c>
      <c r="WP690" s="93">
        <f t="shared" si="1408"/>
        <v>5712.9</v>
      </c>
      <c r="WQ690" s="107"/>
      <c r="WR690" s="107"/>
      <c r="WS690" s="107"/>
      <c r="WT690" s="93">
        <f t="shared" si="1624"/>
        <v>0</v>
      </c>
      <c r="WU690" s="93">
        <f t="shared" si="1624"/>
        <v>0</v>
      </c>
      <c r="WV690" s="93">
        <f t="shared" si="1624"/>
        <v>0</v>
      </c>
      <c r="WW690" s="447"/>
      <c r="WX690" s="447"/>
      <c r="WY690" s="447"/>
      <c r="WZ690" s="107"/>
      <c r="XA690" s="107"/>
      <c r="XB690" s="107"/>
      <c r="XC690" s="93">
        <f>$I690*WW690</f>
        <v>0</v>
      </c>
      <c r="XD690" s="93">
        <f>$J690*WX690</f>
        <v>0</v>
      </c>
      <c r="XE690" s="93">
        <f>$K690*WY690</f>
        <v>0</v>
      </c>
      <c r="XF690" s="107"/>
      <c r="XG690" s="107"/>
      <c r="XH690" s="107"/>
      <c r="XI690" s="93">
        <f t="shared" si="1412"/>
        <v>5917.61</v>
      </c>
      <c r="XJ690" s="93">
        <f t="shared" si="1413"/>
        <v>5769.01</v>
      </c>
      <c r="XK690" s="93">
        <f t="shared" si="1414"/>
        <v>5857.16</v>
      </c>
      <c r="XL690" s="107"/>
      <c r="XM690" s="107"/>
      <c r="XN690" s="107"/>
      <c r="XO690" s="93">
        <f t="shared" si="1625"/>
        <v>0</v>
      </c>
      <c r="XP690" s="93">
        <f t="shared" si="1625"/>
        <v>0</v>
      </c>
      <c r="XQ690" s="93">
        <f t="shared" si="1625"/>
        <v>0</v>
      </c>
      <c r="XR690" s="447"/>
      <c r="XS690" s="447"/>
      <c r="XT690" s="447"/>
      <c r="XU690" s="107"/>
      <c r="XV690" s="107"/>
      <c r="XW690" s="107"/>
      <c r="XX690" s="93">
        <f>$I690*XR690</f>
        <v>0</v>
      </c>
      <c r="XY690" s="93">
        <f>$J690*XS690</f>
        <v>0</v>
      </c>
      <c r="XZ690" s="93">
        <f>$K690*XT690</f>
        <v>0</v>
      </c>
      <c r="YA690" s="107"/>
      <c r="YB690" s="107"/>
      <c r="YC690" s="107"/>
      <c r="YD690" s="93">
        <f t="shared" si="1418"/>
        <v>5631.81</v>
      </c>
      <c r="YE690" s="93">
        <f t="shared" si="1419"/>
        <v>5493.01</v>
      </c>
      <c r="YF690" s="93">
        <f t="shared" si="1420"/>
        <v>5565.92</v>
      </c>
      <c r="YG690" s="107"/>
      <c r="YH690" s="107"/>
      <c r="YI690" s="107"/>
      <c r="YJ690" s="93">
        <f t="shared" si="1626"/>
        <v>0</v>
      </c>
      <c r="YK690" s="93">
        <f t="shared" si="1626"/>
        <v>0</v>
      </c>
      <c r="YL690" s="93">
        <f t="shared" si="1626"/>
        <v>0</v>
      </c>
      <c r="YM690" s="447"/>
      <c r="YN690" s="447"/>
      <c r="YO690" s="447"/>
      <c r="YP690" s="107"/>
      <c r="YQ690" s="107"/>
      <c r="YR690" s="107"/>
      <c r="YS690" s="93">
        <f>$I690*YM690</f>
        <v>0</v>
      </c>
      <c r="YT690" s="93">
        <f>$J690*YN690</f>
        <v>0</v>
      </c>
      <c r="YU690" s="93">
        <f>$K690*YO690</f>
        <v>0</v>
      </c>
      <c r="YV690" s="107"/>
      <c r="YW690" s="107"/>
      <c r="YX690" s="107"/>
      <c r="YY690" s="93">
        <f t="shared" si="1424"/>
        <v>6129.46</v>
      </c>
      <c r="YZ690" s="93">
        <f t="shared" si="1425"/>
        <v>5908.84</v>
      </c>
      <c r="ZA690" s="93">
        <f t="shared" si="1426"/>
        <v>5993.14</v>
      </c>
      <c r="ZB690" s="107"/>
      <c r="ZC690" s="107"/>
      <c r="ZD690" s="107"/>
      <c r="ZE690" s="93">
        <f t="shared" si="1627"/>
        <v>0</v>
      </c>
      <c r="ZF690" s="93">
        <f t="shared" si="1627"/>
        <v>0</v>
      </c>
      <c r="ZG690" s="93">
        <f t="shared" si="1627"/>
        <v>0</v>
      </c>
      <c r="ZH690" s="447"/>
      <c r="ZI690" s="447"/>
      <c r="ZJ690" s="447"/>
      <c r="ZK690" s="107"/>
      <c r="ZL690" s="107"/>
      <c r="ZM690" s="107"/>
      <c r="ZN690" s="93">
        <f>$I690*ZH690</f>
        <v>0</v>
      </c>
      <c r="ZO690" s="93">
        <f>$J690*ZI690</f>
        <v>0</v>
      </c>
      <c r="ZP690" s="93">
        <f>$K690*ZJ690</f>
        <v>0</v>
      </c>
      <c r="ZQ690" s="107"/>
      <c r="ZR690" s="107"/>
      <c r="ZS690" s="107"/>
      <c r="ZT690" s="93">
        <f t="shared" si="1430"/>
        <v>7567.36</v>
      </c>
      <c r="ZU690" s="93">
        <f t="shared" si="1431"/>
        <v>7513.04</v>
      </c>
      <c r="ZV690" s="93">
        <f t="shared" si="1432"/>
        <v>7592.41</v>
      </c>
      <c r="ZW690" s="107"/>
      <c r="ZX690" s="107"/>
      <c r="ZY690" s="107"/>
      <c r="ZZ690" s="93">
        <f t="shared" si="1628"/>
        <v>0</v>
      </c>
      <c r="AAA690" s="93">
        <f t="shared" si="1628"/>
        <v>0</v>
      </c>
      <c r="AAB690" s="93">
        <f t="shared" si="1628"/>
        <v>0</v>
      </c>
      <c r="AAC690" s="447"/>
      <c r="AAD690" s="447"/>
      <c r="AAE690" s="447"/>
      <c r="AAF690" s="107"/>
      <c r="AAG690" s="107"/>
      <c r="AAH690" s="107"/>
      <c r="AAI690" s="93">
        <f>$I690*AAC690</f>
        <v>0</v>
      </c>
      <c r="AAJ690" s="93">
        <f>$J690*AAD690</f>
        <v>0</v>
      </c>
      <c r="AAK690" s="93">
        <f>$K690*AAE690</f>
        <v>0</v>
      </c>
      <c r="AAL690" s="107"/>
      <c r="AAM690" s="107"/>
      <c r="AAN690" s="107"/>
      <c r="AAO690" s="93">
        <f t="shared" si="1436"/>
        <v>7125.9</v>
      </c>
      <c r="AAP690" s="93">
        <f t="shared" si="1437"/>
        <v>6878.9</v>
      </c>
      <c r="AAQ690" s="93">
        <f t="shared" si="1438"/>
        <v>6983.89</v>
      </c>
      <c r="AAR690" s="107"/>
      <c r="AAS690" s="107"/>
      <c r="AAT690" s="107"/>
      <c r="AAU690" s="93">
        <f t="shared" si="1629"/>
        <v>0</v>
      </c>
      <c r="AAV690" s="93">
        <f t="shared" si="1629"/>
        <v>0</v>
      </c>
      <c r="AAW690" s="93">
        <f t="shared" si="1629"/>
        <v>0</v>
      </c>
      <c r="AAX690" s="447"/>
      <c r="AAY690" s="447"/>
      <c r="AAZ690" s="447"/>
      <c r="ABA690" s="107"/>
      <c r="ABB690" s="107"/>
      <c r="ABC690" s="107"/>
      <c r="ABD690" s="93">
        <f>$I690*AAX690</f>
        <v>0</v>
      </c>
      <c r="ABE690" s="93">
        <f>$J690*AAY690</f>
        <v>0</v>
      </c>
      <c r="ABF690" s="93">
        <f>$K690*AAZ690</f>
        <v>0</v>
      </c>
      <c r="ABG690" s="107"/>
      <c r="ABH690" s="107"/>
      <c r="ABI690" s="107"/>
      <c r="ABJ690" s="93">
        <f t="shared" si="1442"/>
        <v>4833.37</v>
      </c>
      <c r="ABK690" s="93">
        <f t="shared" si="1443"/>
        <v>4681.88</v>
      </c>
      <c r="ABL690" s="93">
        <f t="shared" si="1444"/>
        <v>4742.72</v>
      </c>
      <c r="ABM690" s="107"/>
      <c r="ABN690" s="107"/>
      <c r="ABO690" s="107"/>
      <c r="ABP690" s="93">
        <f t="shared" si="1630"/>
        <v>0</v>
      </c>
      <c r="ABQ690" s="93">
        <f t="shared" si="1630"/>
        <v>0</v>
      </c>
      <c r="ABR690" s="93">
        <f t="shared" si="1630"/>
        <v>0</v>
      </c>
      <c r="ABS690" s="447"/>
      <c r="ABT690" s="447"/>
      <c r="ABU690" s="447"/>
      <c r="ABV690" s="107"/>
      <c r="ABW690" s="107"/>
      <c r="ABX690" s="107"/>
      <c r="ABY690" s="93">
        <f>$I690*ABS690</f>
        <v>0</v>
      </c>
      <c r="ABZ690" s="93">
        <f>$J690*ABT690</f>
        <v>0</v>
      </c>
      <c r="ACA690" s="93">
        <f>$K690*ABU690</f>
        <v>0</v>
      </c>
      <c r="ACB690" s="107"/>
      <c r="ACC690" s="107"/>
      <c r="ACD690" s="107"/>
      <c r="ACE690" s="93">
        <f t="shared" si="1448"/>
        <v>5412.15</v>
      </c>
      <c r="ACF690" s="93">
        <f t="shared" si="1449"/>
        <v>5303.04</v>
      </c>
      <c r="ACG690" s="93">
        <f t="shared" si="1450"/>
        <v>5369.02</v>
      </c>
      <c r="ACH690" s="107"/>
      <c r="ACI690" s="107"/>
      <c r="ACJ690" s="107"/>
      <c r="ACK690" s="93">
        <f t="shared" si="1631"/>
        <v>0</v>
      </c>
      <c r="ACL690" s="93">
        <f t="shared" si="1631"/>
        <v>0</v>
      </c>
      <c r="ACM690" s="93">
        <f t="shared" si="1631"/>
        <v>0</v>
      </c>
      <c r="ACN690" s="447"/>
      <c r="ACO690" s="447"/>
      <c r="ACP690" s="447"/>
      <c r="ACQ690" s="107"/>
      <c r="ACR690" s="107"/>
      <c r="ACS690" s="107"/>
      <c r="ACT690" s="93">
        <f>$I690*ACN690</f>
        <v>0</v>
      </c>
      <c r="ACU690" s="93">
        <f>$J690*ACO690</f>
        <v>0</v>
      </c>
      <c r="ACV690" s="93">
        <f>$K690*ACP690</f>
        <v>0</v>
      </c>
      <c r="ACW690" s="107"/>
      <c r="ACX690" s="107"/>
      <c r="ACY690" s="107"/>
      <c r="ACZ690" s="93">
        <f t="shared" si="1454"/>
        <v>6240.38</v>
      </c>
      <c r="ADA690" s="93">
        <f t="shared" si="1455"/>
        <v>6078.13</v>
      </c>
      <c r="ADB690" s="93">
        <f t="shared" si="1456"/>
        <v>6176.4</v>
      </c>
      <c r="ADC690" s="107"/>
      <c r="ADD690" s="107"/>
      <c r="ADE690" s="107"/>
      <c r="ADF690" s="93">
        <f t="shared" si="1632"/>
        <v>0</v>
      </c>
      <c r="ADG690" s="93">
        <f t="shared" si="1632"/>
        <v>0</v>
      </c>
      <c r="ADH690" s="93">
        <f t="shared" si="1632"/>
        <v>0</v>
      </c>
      <c r="ADI690" s="447"/>
      <c r="ADJ690" s="447"/>
      <c r="ADK690" s="447"/>
      <c r="ADL690" s="107"/>
      <c r="ADM690" s="107"/>
      <c r="ADN690" s="107"/>
      <c r="ADO690" s="93">
        <f>$I690*ADI690</f>
        <v>0</v>
      </c>
      <c r="ADP690" s="93">
        <f>$J690*ADJ690</f>
        <v>0</v>
      </c>
      <c r="ADQ690" s="93">
        <f>$K690*ADK690</f>
        <v>0</v>
      </c>
      <c r="ADR690" s="107"/>
      <c r="ADS690" s="107"/>
      <c r="ADT690" s="107"/>
      <c r="ADU690" s="93">
        <f t="shared" si="1460"/>
        <v>5708.99</v>
      </c>
      <c r="ADV690" s="93">
        <f t="shared" si="1461"/>
        <v>5662.18</v>
      </c>
      <c r="ADW690" s="93">
        <f t="shared" si="1462"/>
        <v>5742.79</v>
      </c>
      <c r="ADX690" s="107"/>
      <c r="ADY690" s="107"/>
      <c r="ADZ690" s="107"/>
      <c r="AEA690" s="93">
        <f t="shared" si="1633"/>
        <v>0</v>
      </c>
      <c r="AEB690" s="93">
        <f t="shared" si="1633"/>
        <v>0</v>
      </c>
      <c r="AEC690" s="93">
        <f t="shared" si="1633"/>
        <v>0</v>
      </c>
      <c r="AED690" s="447"/>
      <c r="AEE690" s="447"/>
      <c r="AEF690" s="447"/>
      <c r="AEG690" s="107"/>
      <c r="AEH690" s="107"/>
      <c r="AEI690" s="107"/>
      <c r="AEJ690" s="93">
        <f>$I690*AED690</f>
        <v>0</v>
      </c>
      <c r="AEK690" s="93">
        <f>$J690*AEE690</f>
        <v>0</v>
      </c>
      <c r="AEL690" s="93">
        <f>$K690*AEF690</f>
        <v>0</v>
      </c>
      <c r="AEM690" s="107"/>
      <c r="AEN690" s="107"/>
      <c r="AEO690" s="107"/>
      <c r="AEP690" s="93">
        <f t="shared" si="1466"/>
        <v>5836.28</v>
      </c>
      <c r="AEQ690" s="93">
        <f t="shared" si="1467"/>
        <v>5581.71</v>
      </c>
      <c r="AER690" s="93">
        <f t="shared" si="1468"/>
        <v>5655.16</v>
      </c>
      <c r="AES690" s="107"/>
      <c r="AET690" s="107"/>
      <c r="AEU690" s="107"/>
      <c r="AEV690" s="93">
        <f t="shared" si="1634"/>
        <v>0</v>
      </c>
      <c r="AEW690" s="93">
        <f t="shared" si="1634"/>
        <v>0</v>
      </c>
      <c r="AEX690" s="93">
        <f t="shared" si="1634"/>
        <v>0</v>
      </c>
      <c r="AEY690" s="447"/>
      <c r="AEZ690" s="447"/>
      <c r="AFA690" s="447"/>
      <c r="AFB690" s="107"/>
      <c r="AFC690" s="107"/>
      <c r="AFD690" s="107"/>
      <c r="AFE690" s="93">
        <f>$I690*AEY690</f>
        <v>0</v>
      </c>
      <c r="AFF690" s="93">
        <f>$J690*AEZ690</f>
        <v>0</v>
      </c>
      <c r="AFG690" s="93">
        <f>$K690*AFA690</f>
        <v>0</v>
      </c>
      <c r="AFH690" s="107"/>
      <c r="AFI690" s="107"/>
      <c r="AFJ690" s="107"/>
      <c r="AFK690" s="93">
        <f t="shared" si="1472"/>
        <v>6772.29</v>
      </c>
      <c r="AFL690" s="93">
        <f t="shared" si="1473"/>
        <v>6498.05</v>
      </c>
      <c r="AFM690" s="93">
        <f t="shared" si="1474"/>
        <v>6596.57</v>
      </c>
      <c r="AFN690" s="107"/>
      <c r="AFO690" s="107"/>
      <c r="AFP690" s="107"/>
      <c r="AFQ690" s="93">
        <f t="shared" si="1635"/>
        <v>0</v>
      </c>
      <c r="AFR690" s="93">
        <f t="shared" si="1635"/>
        <v>0</v>
      </c>
      <c r="AFS690" s="93">
        <f t="shared" si="1635"/>
        <v>0</v>
      </c>
      <c r="AFT690" s="447"/>
      <c r="AFU690" s="447"/>
      <c r="AFV690" s="447"/>
      <c r="AFW690" s="107"/>
      <c r="AFX690" s="107"/>
      <c r="AFY690" s="107"/>
      <c r="AFZ690" s="93">
        <f>$I690*AFT690</f>
        <v>0</v>
      </c>
      <c r="AGA690" s="93">
        <f>$J690*AFU690</f>
        <v>0</v>
      </c>
      <c r="AGB690" s="93">
        <f>$K690*AFV690</f>
        <v>0</v>
      </c>
      <c r="AGC690" s="107"/>
      <c r="AGD690" s="107"/>
      <c r="AGE690" s="107"/>
      <c r="AGF690" s="93">
        <f t="shared" si="1478"/>
        <v>6738.88</v>
      </c>
      <c r="AGG690" s="93">
        <f t="shared" si="1479"/>
        <v>6552.54</v>
      </c>
      <c r="AGH690" s="93">
        <f t="shared" si="1480"/>
        <v>6663.41</v>
      </c>
      <c r="AGI690" s="107"/>
      <c r="AGJ690" s="107"/>
      <c r="AGK690" s="107"/>
      <c r="AGL690" s="93">
        <f t="shared" si="1636"/>
        <v>0</v>
      </c>
      <c r="AGM690" s="93">
        <f t="shared" si="1636"/>
        <v>0</v>
      </c>
      <c r="AGN690" s="93">
        <f t="shared" si="1636"/>
        <v>0</v>
      </c>
      <c r="AGO690" s="447"/>
      <c r="AGP690" s="447"/>
      <c r="AGQ690" s="447"/>
      <c r="AGR690" s="107"/>
      <c r="AGS690" s="107"/>
      <c r="AGT690" s="107"/>
      <c r="AGU690" s="93">
        <f>$I690*AGO690</f>
        <v>0</v>
      </c>
      <c r="AGV690" s="93">
        <f>$J690*AGP690</f>
        <v>0</v>
      </c>
      <c r="AGW690" s="93">
        <f>$K690*AGQ690</f>
        <v>0</v>
      </c>
      <c r="AGX690" s="107"/>
      <c r="AGY690" s="107"/>
      <c r="AGZ690" s="107"/>
      <c r="AHA690" s="93">
        <f t="shared" si="1484"/>
        <v>10802.14</v>
      </c>
      <c r="AHB690" s="93">
        <f t="shared" si="1485"/>
        <v>10424.1</v>
      </c>
      <c r="AHC690" s="93">
        <f t="shared" si="1486"/>
        <v>10589.14</v>
      </c>
      <c r="AHD690" s="107"/>
      <c r="AHE690" s="107"/>
      <c r="AHF690" s="107"/>
      <c r="AHG690" s="93">
        <f t="shared" si="1637"/>
        <v>0</v>
      </c>
      <c r="AHH690" s="93">
        <f t="shared" si="1637"/>
        <v>0</v>
      </c>
      <c r="AHI690" s="93">
        <f t="shared" si="1637"/>
        <v>0</v>
      </c>
      <c r="AHJ690" s="447"/>
      <c r="AHK690" s="447"/>
      <c r="AHL690" s="447"/>
      <c r="AHM690" s="107"/>
      <c r="AHN690" s="107"/>
      <c r="AHO690" s="107"/>
      <c r="AHP690" s="93">
        <f>$I690*AHJ690</f>
        <v>0</v>
      </c>
      <c r="AHQ690" s="93">
        <f>$J690*AHK690</f>
        <v>0</v>
      </c>
      <c r="AHR690" s="93">
        <f>$K690*AHL690</f>
        <v>0</v>
      </c>
      <c r="AHS690" s="107"/>
      <c r="AHT690" s="107"/>
      <c r="AHU690" s="107"/>
      <c r="AHV690" s="93">
        <f t="shared" si="1490"/>
        <v>6435.19</v>
      </c>
      <c r="AHW690" s="93">
        <f t="shared" si="1491"/>
        <v>6367.3</v>
      </c>
      <c r="AHX690" s="93">
        <f t="shared" si="1492"/>
        <v>6460.45</v>
      </c>
      <c r="AHY690" s="107"/>
      <c r="AHZ690" s="107"/>
      <c r="AIA690" s="107"/>
      <c r="AIB690" s="93">
        <f t="shared" si="1638"/>
        <v>0</v>
      </c>
      <c r="AIC690" s="93">
        <f t="shared" si="1638"/>
        <v>0</v>
      </c>
      <c r="AID690" s="93">
        <f t="shared" si="1638"/>
        <v>0</v>
      </c>
      <c r="AIE690" s="312">
        <f t="shared" si="1593"/>
        <v>0</v>
      </c>
      <c r="AIF690" s="312">
        <f t="shared" si="1594"/>
        <v>0</v>
      </c>
      <c r="AIG690" s="312">
        <f t="shared" si="1594"/>
        <v>0</v>
      </c>
      <c r="AIH690" s="107"/>
      <c r="AII690" s="107"/>
      <c r="AIJ690" s="107"/>
      <c r="AIK690" s="93">
        <f>$I690*AIE690</f>
        <v>0</v>
      </c>
      <c r="AIL690" s="93">
        <f>$J690*AIF690</f>
        <v>0</v>
      </c>
      <c r="AIM690" s="93">
        <f>$K690*AIG690</f>
        <v>0</v>
      </c>
      <c r="AIN690" s="107"/>
      <c r="AIO690" s="107"/>
      <c r="AIP690" s="107"/>
      <c r="AIQ690" s="93">
        <f t="shared" si="1496"/>
        <v>0</v>
      </c>
      <c r="AIR690" s="93">
        <f t="shared" si="1497"/>
        <v>0</v>
      </c>
      <c r="AIS690" s="93">
        <f t="shared" si="1498"/>
        <v>0</v>
      </c>
      <c r="AIT690" s="107"/>
      <c r="AIU690" s="107"/>
      <c r="AIV690" s="107"/>
      <c r="AIW690" s="93">
        <f t="shared" si="1639"/>
        <v>0</v>
      </c>
      <c r="AIX690" s="93">
        <f t="shared" si="1639"/>
        <v>0</v>
      </c>
      <c r="AIY690" s="93">
        <f t="shared" si="1639"/>
        <v>0</v>
      </c>
      <c r="AIZ690" s="447"/>
      <c r="AJA690" s="447"/>
      <c r="AJB690" s="447"/>
      <c r="AJC690" s="107"/>
      <c r="AJD690" s="107"/>
      <c r="AJE690" s="107"/>
      <c r="AJF690" s="93">
        <f>$I690*AIZ690</f>
        <v>0</v>
      </c>
      <c r="AJG690" s="93">
        <f>$J690*AJA690</f>
        <v>0</v>
      </c>
      <c r="AJH690" s="93">
        <f>$K690*AJB690</f>
        <v>0</v>
      </c>
      <c r="AJI690" s="107"/>
      <c r="AJJ690" s="107"/>
      <c r="AJK690" s="107"/>
      <c r="AJL690" s="93">
        <f t="shared" si="1502"/>
        <v>6178.99</v>
      </c>
      <c r="AJM690" s="93">
        <f t="shared" si="1503"/>
        <v>6030.93</v>
      </c>
      <c r="AJN690" s="93">
        <f t="shared" si="1504"/>
        <v>6133.17</v>
      </c>
      <c r="AJO690" s="107"/>
      <c r="AJP690" s="107"/>
      <c r="AJQ690" s="107"/>
      <c r="AJR690" s="93">
        <f t="shared" si="1640"/>
        <v>0</v>
      </c>
      <c r="AJS690" s="93">
        <f t="shared" si="1640"/>
        <v>0</v>
      </c>
      <c r="AJT690" s="93">
        <f t="shared" si="1640"/>
        <v>0</v>
      </c>
      <c r="AJU690" s="447"/>
      <c r="AJV690" s="447"/>
      <c r="AJW690" s="447"/>
      <c r="AJX690" s="107"/>
      <c r="AJY690" s="107"/>
      <c r="AJZ690" s="107"/>
      <c r="AKA690" s="93">
        <f>$I690*AJU690</f>
        <v>0</v>
      </c>
      <c r="AKB690" s="93">
        <f>$J690*AJV690</f>
        <v>0</v>
      </c>
      <c r="AKC690" s="93">
        <f>$K690*AJW690</f>
        <v>0</v>
      </c>
      <c r="AKD690" s="107"/>
      <c r="AKE690" s="107"/>
      <c r="AKF690" s="107"/>
      <c r="AKG690" s="93">
        <f t="shared" si="1508"/>
        <v>6265.73</v>
      </c>
      <c r="AKH690" s="93">
        <f t="shared" si="1509"/>
        <v>6027.08</v>
      </c>
      <c r="AKI690" s="93">
        <f t="shared" si="1510"/>
        <v>6134.67</v>
      </c>
      <c r="AKJ690" s="107"/>
      <c r="AKK690" s="107"/>
      <c r="AKL690" s="107"/>
      <c r="AKM690" s="93">
        <f t="shared" si="1641"/>
        <v>0</v>
      </c>
      <c r="AKN690" s="93">
        <f t="shared" si="1641"/>
        <v>0</v>
      </c>
      <c r="AKO690" s="93">
        <f t="shared" si="1641"/>
        <v>0</v>
      </c>
      <c r="AKP690" s="447"/>
      <c r="AKQ690" s="447"/>
      <c r="AKR690" s="447"/>
      <c r="AKS690" s="107"/>
      <c r="AKT690" s="107"/>
      <c r="AKU690" s="107"/>
      <c r="AKV690" s="93">
        <f>$I690*AKP690</f>
        <v>0</v>
      </c>
      <c r="AKW690" s="93">
        <f>$J690*AKQ690</f>
        <v>0</v>
      </c>
      <c r="AKX690" s="93">
        <f>$K690*AKR690</f>
        <v>0</v>
      </c>
      <c r="AKY690" s="107"/>
      <c r="AKZ690" s="107"/>
      <c r="ALA690" s="107"/>
      <c r="ALB690" s="93">
        <f t="shared" si="1514"/>
        <v>6523.5</v>
      </c>
      <c r="ALC690" s="93">
        <f t="shared" si="1515"/>
        <v>6370.52</v>
      </c>
      <c r="ALD690" s="93">
        <f t="shared" si="1516"/>
        <v>6470.35</v>
      </c>
      <c r="ALE690" s="107"/>
      <c r="ALF690" s="107"/>
      <c r="ALG690" s="107"/>
      <c r="ALH690" s="93">
        <f t="shared" si="1642"/>
        <v>0</v>
      </c>
      <c r="ALI690" s="93">
        <f t="shared" si="1642"/>
        <v>0</v>
      </c>
      <c r="ALJ690" s="93">
        <f t="shared" si="1642"/>
        <v>0</v>
      </c>
      <c r="ALK690" s="447"/>
      <c r="ALL690" s="447"/>
      <c r="ALM690" s="447"/>
      <c r="ALN690" s="107"/>
      <c r="ALO690" s="107"/>
      <c r="ALP690" s="107"/>
      <c r="ALQ690" s="93">
        <f>$I690*ALK690</f>
        <v>0</v>
      </c>
      <c r="ALR690" s="93">
        <f>$J690*ALL690</f>
        <v>0</v>
      </c>
      <c r="ALS690" s="93">
        <f>$K690*ALM690</f>
        <v>0</v>
      </c>
      <c r="ALT690" s="107"/>
      <c r="ALU690" s="107"/>
      <c r="ALV690" s="107"/>
      <c r="ALW690" s="93">
        <f t="shared" si="1520"/>
        <v>8079.17</v>
      </c>
      <c r="ALX690" s="93">
        <f t="shared" si="1521"/>
        <v>7960.78</v>
      </c>
      <c r="ALY690" s="93">
        <f t="shared" si="1522"/>
        <v>8066.55</v>
      </c>
      <c r="ALZ690" s="107"/>
      <c r="AMA690" s="107"/>
      <c r="AMB690" s="107"/>
      <c r="AMC690" s="93">
        <f t="shared" si="1643"/>
        <v>0</v>
      </c>
      <c r="AMD690" s="93">
        <f t="shared" si="1643"/>
        <v>0</v>
      </c>
      <c r="AME690" s="93">
        <f t="shared" si="1643"/>
        <v>0</v>
      </c>
      <c r="AMF690" s="447"/>
      <c r="AMG690" s="447"/>
      <c r="AMH690" s="447"/>
      <c r="AMI690" s="107"/>
      <c r="AMJ690" s="107"/>
      <c r="AMK690" s="107"/>
      <c r="AML690" s="93">
        <f>$I690*AMF690</f>
        <v>0</v>
      </c>
      <c r="AMM690" s="93">
        <f>$J690*AMG690</f>
        <v>0</v>
      </c>
      <c r="AMN690" s="93">
        <f>$K690*AMH690</f>
        <v>0</v>
      </c>
      <c r="AMO690" s="107"/>
      <c r="AMP690" s="107"/>
      <c r="AMQ690" s="107"/>
      <c r="AMR690" s="93">
        <f t="shared" si="1526"/>
        <v>5821.41</v>
      </c>
      <c r="AMS690" s="93">
        <f t="shared" si="1527"/>
        <v>5836.12</v>
      </c>
      <c r="AMT690" s="93">
        <f t="shared" si="1528"/>
        <v>5915.16</v>
      </c>
      <c r="AMU690" s="107"/>
      <c r="AMV690" s="107"/>
      <c r="AMW690" s="107"/>
      <c r="AMX690" s="93">
        <f t="shared" si="1644"/>
        <v>0</v>
      </c>
      <c r="AMY690" s="93">
        <f t="shared" si="1644"/>
        <v>0</v>
      </c>
      <c r="AMZ690" s="93">
        <f t="shared" si="1644"/>
        <v>0</v>
      </c>
      <c r="ANA690" s="447"/>
      <c r="ANB690" s="447"/>
      <c r="ANC690" s="447"/>
      <c r="AND690" s="107"/>
      <c r="ANE690" s="107"/>
      <c r="ANF690" s="107"/>
      <c r="ANG690" s="93">
        <f>$I690*ANA690</f>
        <v>0</v>
      </c>
      <c r="ANH690" s="93">
        <f>$J690*ANB690</f>
        <v>0</v>
      </c>
      <c r="ANI690" s="93">
        <f>$K690*ANC690</f>
        <v>0</v>
      </c>
      <c r="ANJ690" s="107"/>
      <c r="ANK690" s="107"/>
      <c r="ANL690" s="107"/>
      <c r="ANM690" s="93">
        <f t="shared" si="1532"/>
        <v>9079.7099999999991</v>
      </c>
      <c r="ANN690" s="93">
        <f t="shared" si="1533"/>
        <v>8838.26</v>
      </c>
      <c r="ANO690" s="93">
        <f t="shared" si="1534"/>
        <v>9004.5</v>
      </c>
      <c r="ANP690" s="107"/>
      <c r="ANQ690" s="107"/>
      <c r="ANR690" s="107"/>
      <c r="ANS690" s="93">
        <f t="shared" si="1645"/>
        <v>0</v>
      </c>
      <c r="ANT690" s="93">
        <f t="shared" si="1645"/>
        <v>0</v>
      </c>
      <c r="ANU690" s="93">
        <f t="shared" si="1645"/>
        <v>0</v>
      </c>
      <c r="ANV690" s="447"/>
      <c r="ANW690" s="447"/>
      <c r="ANX690" s="447"/>
      <c r="ANY690" s="107"/>
      <c r="ANZ690" s="107"/>
      <c r="AOA690" s="107"/>
      <c r="AOB690" s="93">
        <f>$I690*ANV690</f>
        <v>0</v>
      </c>
      <c r="AOC690" s="93">
        <f>$J690*ANW690</f>
        <v>0</v>
      </c>
      <c r="AOD690" s="93">
        <f>$K690*ANX690</f>
        <v>0</v>
      </c>
      <c r="AOE690" s="107"/>
      <c r="AOF690" s="107"/>
      <c r="AOG690" s="107"/>
      <c r="AOH690" s="93">
        <f t="shared" si="1538"/>
        <v>6079.29</v>
      </c>
      <c r="AOI690" s="93">
        <f t="shared" si="1539"/>
        <v>5957.88</v>
      </c>
      <c r="AOJ690" s="93">
        <f t="shared" si="1540"/>
        <v>6041.81</v>
      </c>
      <c r="AOK690" s="107"/>
      <c r="AOL690" s="107"/>
      <c r="AOM690" s="107"/>
      <c r="AON690" s="93">
        <f t="shared" si="1646"/>
        <v>0</v>
      </c>
      <c r="AOO690" s="93">
        <f t="shared" si="1646"/>
        <v>0</v>
      </c>
      <c r="AOP690" s="93">
        <f t="shared" si="1646"/>
        <v>0</v>
      </c>
      <c r="AOQ690" s="447"/>
      <c r="AOR690" s="447"/>
      <c r="AOS690" s="447"/>
      <c r="AOT690" s="107"/>
      <c r="AOU690" s="107"/>
      <c r="AOV690" s="107"/>
      <c r="AOW690" s="93">
        <f>$I690*AOQ690</f>
        <v>0</v>
      </c>
      <c r="AOX690" s="93">
        <f>$J690*AOR690</f>
        <v>0</v>
      </c>
      <c r="AOY690" s="93">
        <f>$K690*AOS690</f>
        <v>0</v>
      </c>
      <c r="AOZ690" s="107"/>
      <c r="APA690" s="107"/>
      <c r="APB690" s="107"/>
      <c r="APC690" s="93">
        <f t="shared" si="1544"/>
        <v>8094.55</v>
      </c>
      <c r="APD690" s="93">
        <f t="shared" si="1545"/>
        <v>7825.53</v>
      </c>
      <c r="APE690" s="93">
        <f t="shared" si="1546"/>
        <v>7923.62</v>
      </c>
      <c r="APF690" s="107"/>
      <c r="APG690" s="107"/>
      <c r="APH690" s="107"/>
      <c r="API690" s="93">
        <f t="shared" si="1647"/>
        <v>0</v>
      </c>
      <c r="APJ690" s="93">
        <f t="shared" si="1647"/>
        <v>0</v>
      </c>
      <c r="APK690" s="93">
        <f t="shared" si="1647"/>
        <v>0</v>
      </c>
      <c r="APL690" s="447"/>
      <c r="APM690" s="447"/>
      <c r="APN690" s="447"/>
      <c r="APO690" s="107"/>
      <c r="APP690" s="107"/>
      <c r="APQ690" s="107"/>
      <c r="APR690" s="93">
        <f>$I690*APL690</f>
        <v>0</v>
      </c>
      <c r="APS690" s="93">
        <f>$J690*APM690</f>
        <v>0</v>
      </c>
      <c r="APT690" s="93">
        <f>$K690*APN690</f>
        <v>0</v>
      </c>
      <c r="APU690" s="107"/>
      <c r="APV690" s="107"/>
      <c r="APW690" s="107"/>
      <c r="APX690" s="93">
        <f t="shared" si="1550"/>
        <v>7672.95</v>
      </c>
      <c r="APY690" s="93">
        <f t="shared" si="1551"/>
        <v>7267.93</v>
      </c>
      <c r="APZ690" s="93">
        <f t="shared" si="1552"/>
        <v>7374.91</v>
      </c>
      <c r="AQA690" s="107"/>
      <c r="AQB690" s="107"/>
      <c r="AQC690" s="107"/>
      <c r="AQD690" s="93">
        <f t="shared" si="1648"/>
        <v>0</v>
      </c>
      <c r="AQE690" s="93">
        <f t="shared" si="1648"/>
        <v>0</v>
      </c>
      <c r="AQF690" s="93">
        <f t="shared" si="1648"/>
        <v>0</v>
      </c>
      <c r="AQG690" s="447"/>
      <c r="AQH690" s="447"/>
      <c r="AQI690" s="447"/>
      <c r="AQJ690" s="107"/>
      <c r="AQK690" s="107"/>
      <c r="AQL690" s="107"/>
      <c r="AQM690" s="93">
        <f>$I690*AQG690</f>
        <v>0</v>
      </c>
      <c r="AQN690" s="93">
        <f>$J690*AQH690</f>
        <v>0</v>
      </c>
      <c r="AQO690" s="93">
        <f>$K690*AQI690</f>
        <v>0</v>
      </c>
      <c r="AQP690" s="107"/>
      <c r="AQQ690" s="107"/>
      <c r="AQR690" s="107"/>
      <c r="AQS690" s="93">
        <f t="shared" si="1556"/>
        <v>5613.29</v>
      </c>
      <c r="AQT690" s="93">
        <f t="shared" si="1557"/>
        <v>5589.97</v>
      </c>
      <c r="AQU690" s="93">
        <f t="shared" si="1558"/>
        <v>5672.94</v>
      </c>
      <c r="AQV690" s="107"/>
      <c r="AQW690" s="107"/>
      <c r="AQX690" s="107"/>
      <c r="AQY690" s="93">
        <f t="shared" si="1649"/>
        <v>0</v>
      </c>
      <c r="AQZ690" s="93">
        <f t="shared" si="1649"/>
        <v>0</v>
      </c>
      <c r="ARA690" s="93">
        <f t="shared" si="1649"/>
        <v>0</v>
      </c>
      <c r="ARB690" s="447"/>
      <c r="ARC690" s="447"/>
      <c r="ARD690" s="447"/>
      <c r="ARE690" s="107"/>
      <c r="ARF690" s="107"/>
      <c r="ARG690" s="107"/>
      <c r="ARH690" s="93">
        <f>$I690*ARB690</f>
        <v>0</v>
      </c>
      <c r="ARI690" s="93">
        <f>$J690*ARC690</f>
        <v>0</v>
      </c>
      <c r="ARJ690" s="93">
        <f>$K690*ARD690</f>
        <v>0</v>
      </c>
      <c r="ARK690" s="107"/>
      <c r="ARL690" s="107"/>
      <c r="ARM690" s="107"/>
      <c r="ARN690" s="93">
        <f t="shared" si="1562"/>
        <v>5379.28</v>
      </c>
      <c r="ARO690" s="93">
        <f t="shared" si="1563"/>
        <v>5282.79</v>
      </c>
      <c r="ARP690" s="93">
        <f t="shared" si="1564"/>
        <v>5357.3</v>
      </c>
      <c r="ARQ690" s="107"/>
      <c r="ARR690" s="107"/>
      <c r="ARS690" s="107"/>
      <c r="ART690" s="93">
        <f t="shared" si="1650"/>
        <v>0</v>
      </c>
      <c r="ARU690" s="93">
        <f t="shared" si="1650"/>
        <v>0</v>
      </c>
      <c r="ARV690" s="93">
        <f t="shared" si="1650"/>
        <v>0</v>
      </c>
      <c r="ARW690" s="447"/>
      <c r="ARX690" s="447"/>
      <c r="ARY690" s="447"/>
      <c r="ARZ690" s="107"/>
      <c r="ASA690" s="107"/>
      <c r="ASB690" s="107"/>
      <c r="ASC690" s="93">
        <f>$I690*ARW690</f>
        <v>0</v>
      </c>
      <c r="ASD690" s="93">
        <f>$J690*ARX690</f>
        <v>0</v>
      </c>
      <c r="ASE690" s="93">
        <f>$K690*ARY690</f>
        <v>0</v>
      </c>
      <c r="ASF690" s="107"/>
      <c r="ASG690" s="107"/>
      <c r="ASH690" s="107"/>
      <c r="ASI690" s="93">
        <f t="shared" si="1568"/>
        <v>6371.44</v>
      </c>
      <c r="ASJ690" s="93">
        <f t="shared" si="1569"/>
        <v>6346.37</v>
      </c>
      <c r="ASK690" s="93">
        <f t="shared" si="1570"/>
        <v>6434.92</v>
      </c>
      <c r="ASL690" s="107"/>
      <c r="ASM690" s="107"/>
      <c r="ASN690" s="107"/>
      <c r="ASO690" s="93">
        <f t="shared" si="1651"/>
        <v>0</v>
      </c>
      <c r="ASP690" s="93">
        <f t="shared" si="1651"/>
        <v>0</v>
      </c>
      <c r="ASQ690" s="93">
        <f t="shared" si="1651"/>
        <v>0</v>
      </c>
      <c r="ASR690" s="447"/>
      <c r="ASS690" s="447"/>
      <c r="AST690" s="447"/>
      <c r="ASU690" s="107"/>
      <c r="ASV690" s="107"/>
      <c r="ASW690" s="107"/>
      <c r="ASX690" s="93">
        <f>$I690*ASR690</f>
        <v>0</v>
      </c>
      <c r="ASY690" s="93">
        <f>$J690*ASS690</f>
        <v>0</v>
      </c>
      <c r="ASZ690" s="93">
        <f>$K690*AST690</f>
        <v>0</v>
      </c>
      <c r="ATA690" s="107"/>
      <c r="ATB690" s="107"/>
      <c r="ATC690" s="107"/>
      <c r="ATD690" s="93">
        <f t="shared" si="1574"/>
        <v>5652.49</v>
      </c>
      <c r="ATE690" s="93">
        <f t="shared" si="1575"/>
        <v>5525.62</v>
      </c>
      <c r="ATF690" s="93">
        <f t="shared" si="1576"/>
        <v>5602.43</v>
      </c>
      <c r="ATG690" s="107"/>
      <c r="ATH690" s="107"/>
      <c r="ATI690" s="107"/>
      <c r="ATJ690" s="93">
        <f t="shared" si="1652"/>
        <v>0</v>
      </c>
      <c r="ATK690" s="93">
        <f t="shared" si="1652"/>
        <v>0</v>
      </c>
      <c r="ATL690" s="93">
        <f t="shared" si="1652"/>
        <v>0</v>
      </c>
      <c r="ATM690" s="447"/>
      <c r="ATN690" s="447"/>
      <c r="ATO690" s="447"/>
      <c r="ATP690" s="107"/>
      <c r="ATQ690" s="107"/>
      <c r="ATR690" s="107"/>
      <c r="ATS690" s="93">
        <f>$I690*ATM690</f>
        <v>0</v>
      </c>
      <c r="ATT690" s="93">
        <f>$J690*ATN690</f>
        <v>0</v>
      </c>
      <c r="ATU690" s="93">
        <f>$K690*ATO690</f>
        <v>0</v>
      </c>
      <c r="ATV690" s="107"/>
      <c r="ATW690" s="107"/>
      <c r="ATX690" s="107"/>
      <c r="ATY690" s="93">
        <f t="shared" si="1580"/>
        <v>6179.1</v>
      </c>
      <c r="ATZ690" s="93">
        <f t="shared" si="1581"/>
        <v>6191.1</v>
      </c>
      <c r="AUA690" s="93">
        <f t="shared" si="1582"/>
        <v>6287.13</v>
      </c>
      <c r="AUB690" s="107"/>
      <c r="AUC690" s="107"/>
      <c r="AUD690" s="107"/>
      <c r="AUE690" s="93">
        <f t="shared" si="1653"/>
        <v>0</v>
      </c>
      <c r="AUF690" s="93">
        <f t="shared" si="1653"/>
        <v>0</v>
      </c>
      <c r="AUG690" s="93">
        <f t="shared" si="1653"/>
        <v>0</v>
      </c>
      <c r="AUH690" s="447"/>
      <c r="AUI690" s="447"/>
      <c r="AUJ690" s="447"/>
      <c r="AUK690" s="107"/>
      <c r="AUL690" s="107"/>
      <c r="AUM690" s="107"/>
      <c r="AUN690" s="93">
        <f>$I690*AUH690</f>
        <v>0</v>
      </c>
      <c r="AUO690" s="93">
        <f>$J690*AUI690</f>
        <v>0</v>
      </c>
      <c r="AUP690" s="93">
        <f>$K690*AUJ690</f>
        <v>0</v>
      </c>
      <c r="AUQ690" s="107"/>
      <c r="AUR690" s="107"/>
      <c r="AUS690" s="107"/>
      <c r="AUT690" s="93">
        <f t="shared" si="1586"/>
        <v>6682.49</v>
      </c>
      <c r="AUU690" s="93">
        <f t="shared" si="1587"/>
        <v>6649.44</v>
      </c>
      <c r="AUV690" s="93">
        <f t="shared" si="1588"/>
        <v>6740.43</v>
      </c>
      <c r="AUW690" s="107"/>
      <c r="AUX690" s="107"/>
      <c r="AUY690" s="107"/>
      <c r="AUZ690" s="93">
        <f t="shared" si="1654"/>
        <v>0</v>
      </c>
      <c r="AVA690" s="93">
        <f t="shared" si="1654"/>
        <v>0</v>
      </c>
      <c r="AVB690" s="93">
        <f t="shared" si="1654"/>
        <v>0</v>
      </c>
      <c r="AVC690" s="127">
        <f t="shared" si="1655"/>
        <v>9</v>
      </c>
      <c r="AVD690" s="127">
        <f t="shared" si="1655"/>
        <v>9</v>
      </c>
      <c r="AVE690" s="127">
        <f t="shared" si="1655"/>
        <v>9</v>
      </c>
      <c r="AVF690" s="93">
        <f t="shared" si="1655"/>
        <v>0</v>
      </c>
      <c r="AVG690" s="93">
        <f t="shared" si="1655"/>
        <v>0</v>
      </c>
      <c r="AVH690" s="93">
        <f t="shared" si="1655"/>
        <v>0</v>
      </c>
      <c r="AVI690" s="93">
        <f t="shared" si="1655"/>
        <v>126981.36</v>
      </c>
      <c r="AVJ690" s="93">
        <f t="shared" si="1655"/>
        <v>126981.36</v>
      </c>
      <c r="AVK690" s="93">
        <f t="shared" si="1655"/>
        <v>126981.36</v>
      </c>
      <c r="AVL690" s="107"/>
      <c r="AVM690" s="107"/>
      <c r="AVN690" s="107"/>
      <c r="AVO690" s="93"/>
      <c r="AVP690" s="93"/>
      <c r="AVQ690" s="93"/>
      <c r="AVR690" s="93">
        <f>AA690+AV690+BQ690+CL690+DG690+EB690+EW690+FR690+GM690+HH690+IC690+IX690+JS690+KN690+LI690+MD690+MY690+NT690+OO690+PJ690+QE690+QZ690+RU690+SP690+TK690+UF690+VA690+VV690+WQ690+XL690+YG690+ZB690+ZW690+AAR690+ABM690+ACH690+ADC690+ADX690+AES690+AFN690+AGI690+AHD690+AHY690+AIT690+AJO690+AKJ690+ALE690+ALZ690+AMU690+ANP690+AOK690+APF690+AQA690+AQV690+ARQ690+ASL690+ATG690+AUB690+AUW690</f>
        <v>0</v>
      </c>
      <c r="AVS690" s="93"/>
      <c r="AVT690" s="93">
        <f t="shared" si="1656"/>
        <v>0</v>
      </c>
      <c r="AVU690" s="93">
        <f t="shared" si="1656"/>
        <v>63087.93</v>
      </c>
      <c r="AVV690" s="93">
        <f t="shared" si="1656"/>
        <v>63062.73</v>
      </c>
      <c r="AVW690" s="93">
        <f t="shared" si="1656"/>
        <v>63886.68</v>
      </c>
    </row>
    <row r="691" spans="1:1274" ht="39" customHeight="1">
      <c r="A691" s="223" t="s">
        <v>1337</v>
      </c>
      <c r="B691" s="223" t="s">
        <v>1258</v>
      </c>
      <c r="C691" s="5"/>
      <c r="D691" s="440"/>
      <c r="E691" s="287"/>
      <c r="F691" s="101"/>
      <c r="G691" s="101"/>
      <c r="H691" s="101"/>
      <c r="I691" s="93">
        <f t="shared" si="1595"/>
        <v>8471.0400000000009</v>
      </c>
      <c r="J691" s="93">
        <f t="shared" si="1595"/>
        <v>8471.0400000000009</v>
      </c>
      <c r="K691" s="93">
        <f t="shared" si="1595"/>
        <v>8471.0400000000009</v>
      </c>
      <c r="L691" s="447"/>
      <c r="M691" s="447"/>
      <c r="N691" s="447"/>
      <c r="O691" s="107"/>
      <c r="P691" s="107"/>
      <c r="Q691" s="107"/>
      <c r="R691" s="93">
        <f>$I691*L691</f>
        <v>0</v>
      </c>
      <c r="S691" s="93">
        <f>$J691*M691</f>
        <v>0</v>
      </c>
      <c r="T691" s="93">
        <f>$K691*N691</f>
        <v>0</v>
      </c>
      <c r="U691" s="107"/>
      <c r="V691" s="107"/>
      <c r="W691" s="107"/>
      <c r="X691" s="93">
        <f t="shared" si="1238"/>
        <v>4029.88</v>
      </c>
      <c r="Y691" s="93">
        <f t="shared" si="1239"/>
        <v>3789.34</v>
      </c>
      <c r="Z691" s="93">
        <f t="shared" si="1240"/>
        <v>3840.27</v>
      </c>
      <c r="AA691" s="107"/>
      <c r="AB691" s="107"/>
      <c r="AC691" s="107"/>
      <c r="AD691" s="93">
        <f t="shared" si="1596"/>
        <v>0</v>
      </c>
      <c r="AE691" s="93">
        <f t="shared" si="1596"/>
        <v>0</v>
      </c>
      <c r="AF691" s="93">
        <f t="shared" si="1596"/>
        <v>0</v>
      </c>
      <c r="AG691" s="447"/>
      <c r="AH691" s="447"/>
      <c r="AI691" s="447"/>
      <c r="AJ691" s="107"/>
      <c r="AK691" s="107"/>
      <c r="AL691" s="107"/>
      <c r="AM691" s="93">
        <f>$I691*AG691</f>
        <v>0</v>
      </c>
      <c r="AN691" s="93">
        <f>$J691*AH691</f>
        <v>0</v>
      </c>
      <c r="AO691" s="93">
        <f>$K691*AI691</f>
        <v>0</v>
      </c>
      <c r="AP691" s="107"/>
      <c r="AQ691" s="107"/>
      <c r="AR691" s="107"/>
      <c r="AS691" s="93">
        <f t="shared" si="1244"/>
        <v>3607.81</v>
      </c>
      <c r="AT691" s="93">
        <f t="shared" si="1245"/>
        <v>3364.99</v>
      </c>
      <c r="AU691" s="93">
        <f t="shared" si="1246"/>
        <v>3417.33</v>
      </c>
      <c r="AV691" s="107"/>
      <c r="AW691" s="107"/>
      <c r="AX691" s="107"/>
      <c r="AY691" s="93">
        <f t="shared" si="1597"/>
        <v>0</v>
      </c>
      <c r="AZ691" s="93">
        <f t="shared" si="1597"/>
        <v>0</v>
      </c>
      <c r="BA691" s="93">
        <f t="shared" si="1597"/>
        <v>0</v>
      </c>
      <c r="BB691" s="447"/>
      <c r="BC691" s="447"/>
      <c r="BD691" s="447"/>
      <c r="BE691" s="107"/>
      <c r="BF691" s="107"/>
      <c r="BG691" s="107"/>
      <c r="BH691" s="93">
        <f>$I691*BB691</f>
        <v>0</v>
      </c>
      <c r="BI691" s="93">
        <f>$J691*BC691</f>
        <v>0</v>
      </c>
      <c r="BJ691" s="93">
        <f>$K691*BD691</f>
        <v>0</v>
      </c>
      <c r="BK691" s="107"/>
      <c r="BL691" s="107"/>
      <c r="BM691" s="107"/>
      <c r="BN691" s="93">
        <f t="shared" si="1250"/>
        <v>3518.58</v>
      </c>
      <c r="BO691" s="93">
        <f t="shared" si="1251"/>
        <v>3363.61</v>
      </c>
      <c r="BP691" s="93">
        <f t="shared" si="1252"/>
        <v>3421.12</v>
      </c>
      <c r="BQ691" s="107"/>
      <c r="BR691" s="107"/>
      <c r="BS691" s="107"/>
      <c r="BT691" s="93">
        <f t="shared" si="1598"/>
        <v>0</v>
      </c>
      <c r="BU691" s="93">
        <f t="shared" si="1598"/>
        <v>0</v>
      </c>
      <c r="BV691" s="93">
        <f t="shared" si="1598"/>
        <v>0</v>
      </c>
      <c r="BW691" s="447"/>
      <c r="BX691" s="447"/>
      <c r="BY691" s="447"/>
      <c r="BZ691" s="107"/>
      <c r="CA691" s="107"/>
      <c r="CB691" s="107"/>
      <c r="CC691" s="93">
        <f>$I691*BW691</f>
        <v>0</v>
      </c>
      <c r="CD691" s="93">
        <f>$J691*BX691</f>
        <v>0</v>
      </c>
      <c r="CE691" s="93">
        <f>$K691*BY691</f>
        <v>0</v>
      </c>
      <c r="CF691" s="107"/>
      <c r="CG691" s="107"/>
      <c r="CH691" s="107"/>
      <c r="CI691" s="93">
        <f t="shared" si="1256"/>
        <v>4330.3500000000004</v>
      </c>
      <c r="CJ691" s="93">
        <f t="shared" si="1257"/>
        <v>4220.4399999999996</v>
      </c>
      <c r="CK691" s="93">
        <f t="shared" si="1258"/>
        <v>4258.42</v>
      </c>
      <c r="CL691" s="107"/>
      <c r="CM691" s="107"/>
      <c r="CN691" s="107"/>
      <c r="CO691" s="93">
        <f t="shared" si="1599"/>
        <v>0</v>
      </c>
      <c r="CP691" s="93">
        <f t="shared" si="1599"/>
        <v>0</v>
      </c>
      <c r="CQ691" s="93">
        <f t="shared" si="1599"/>
        <v>0</v>
      </c>
      <c r="CR691" s="447"/>
      <c r="CS691" s="447"/>
      <c r="CT691" s="447"/>
      <c r="CU691" s="107"/>
      <c r="CV691" s="107"/>
      <c r="CW691" s="107"/>
      <c r="CX691" s="93">
        <f>$I691*CR691</f>
        <v>0</v>
      </c>
      <c r="CY691" s="93">
        <f>$J691*CS691</f>
        <v>0</v>
      </c>
      <c r="CZ691" s="93">
        <f>$K691*CT691</f>
        <v>0</v>
      </c>
      <c r="DA691" s="107"/>
      <c r="DB691" s="107"/>
      <c r="DC691" s="107"/>
      <c r="DD691" s="93">
        <f t="shared" si="1262"/>
        <v>4591.29</v>
      </c>
      <c r="DE691" s="93">
        <f t="shared" si="1263"/>
        <v>4496.05</v>
      </c>
      <c r="DF691" s="93">
        <f t="shared" si="1264"/>
        <v>4566.25</v>
      </c>
      <c r="DG691" s="107"/>
      <c r="DH691" s="107"/>
      <c r="DI691" s="107"/>
      <c r="DJ691" s="93">
        <f t="shared" si="1600"/>
        <v>0</v>
      </c>
      <c r="DK691" s="93">
        <f t="shared" si="1600"/>
        <v>0</v>
      </c>
      <c r="DL691" s="93">
        <f t="shared" si="1600"/>
        <v>0</v>
      </c>
      <c r="DM691" s="447"/>
      <c r="DN691" s="447"/>
      <c r="DO691" s="447"/>
      <c r="DP691" s="107"/>
      <c r="DQ691" s="107"/>
      <c r="DR691" s="107"/>
      <c r="DS691" s="93">
        <f>$I691*DM691</f>
        <v>0</v>
      </c>
      <c r="DT691" s="93">
        <f>$J691*DN691</f>
        <v>0</v>
      </c>
      <c r="DU691" s="93">
        <f>$K691*DO691</f>
        <v>0</v>
      </c>
      <c r="DV691" s="107"/>
      <c r="DW691" s="107"/>
      <c r="DX691" s="107"/>
      <c r="DY691" s="93">
        <f t="shared" si="1268"/>
        <v>4804.8599999999997</v>
      </c>
      <c r="DZ691" s="93">
        <f t="shared" si="1269"/>
        <v>4490.6400000000003</v>
      </c>
      <c r="EA691" s="93">
        <f t="shared" si="1270"/>
        <v>4574.5600000000004</v>
      </c>
      <c r="EB691" s="107"/>
      <c r="EC691" s="107"/>
      <c r="ED691" s="107"/>
      <c r="EE691" s="93">
        <f t="shared" si="1601"/>
        <v>0</v>
      </c>
      <c r="EF691" s="93">
        <f t="shared" si="1601"/>
        <v>0</v>
      </c>
      <c r="EG691" s="93">
        <f t="shared" si="1601"/>
        <v>0</v>
      </c>
      <c r="EH691" s="312"/>
      <c r="EI691" s="312"/>
      <c r="EJ691" s="312"/>
      <c r="EK691" s="107"/>
      <c r="EL691" s="107"/>
      <c r="EM691" s="107"/>
      <c r="EN691" s="93">
        <f>$I691*EH691</f>
        <v>0</v>
      </c>
      <c r="EO691" s="93">
        <f>$J691*EI691</f>
        <v>0</v>
      </c>
      <c r="EP691" s="93">
        <f>$K691*EJ691</f>
        <v>0</v>
      </c>
      <c r="EQ691" s="107"/>
      <c r="ER691" s="107"/>
      <c r="ES691" s="107"/>
      <c r="ET691" s="93">
        <f t="shared" si="1274"/>
        <v>0</v>
      </c>
      <c r="EU691" s="93">
        <f t="shared" si="1275"/>
        <v>0</v>
      </c>
      <c r="EV691" s="93">
        <f t="shared" si="1276"/>
        <v>0</v>
      </c>
      <c r="EW691" s="107"/>
      <c r="EX691" s="107"/>
      <c r="EY691" s="107"/>
      <c r="EZ691" s="93">
        <f t="shared" si="1602"/>
        <v>0</v>
      </c>
      <c r="FA691" s="93">
        <f t="shared" si="1602"/>
        <v>0</v>
      </c>
      <c r="FB691" s="93">
        <f t="shared" si="1602"/>
        <v>0</v>
      </c>
      <c r="FC691" s="447"/>
      <c r="FD691" s="447"/>
      <c r="FE691" s="447"/>
      <c r="FF691" s="107"/>
      <c r="FG691" s="107"/>
      <c r="FH691" s="107"/>
      <c r="FI691" s="93">
        <f>$I691*FC691</f>
        <v>0</v>
      </c>
      <c r="FJ691" s="93">
        <f>$J691*FD691</f>
        <v>0</v>
      </c>
      <c r="FK691" s="93">
        <f>$K691*FE691</f>
        <v>0</v>
      </c>
      <c r="FL691" s="107"/>
      <c r="FM691" s="107"/>
      <c r="FN691" s="107"/>
      <c r="FO691" s="93">
        <f t="shared" si="1280"/>
        <v>3913.16</v>
      </c>
      <c r="FP691" s="93">
        <f t="shared" si="1281"/>
        <v>3746.83</v>
      </c>
      <c r="FQ691" s="93">
        <f t="shared" si="1282"/>
        <v>3805.78</v>
      </c>
      <c r="FR691" s="107"/>
      <c r="FS691" s="107"/>
      <c r="FT691" s="107"/>
      <c r="FU691" s="93">
        <f t="shared" si="1603"/>
        <v>0</v>
      </c>
      <c r="FV691" s="93">
        <f t="shared" si="1603"/>
        <v>0</v>
      </c>
      <c r="FW691" s="93">
        <f t="shared" si="1603"/>
        <v>0</v>
      </c>
      <c r="FX691" s="95">
        <f t="shared" si="1589"/>
        <v>0</v>
      </c>
      <c r="FY691" s="95">
        <f t="shared" si="1590"/>
        <v>0</v>
      </c>
      <c r="FZ691" s="95">
        <f t="shared" si="1590"/>
        <v>0</v>
      </c>
      <c r="GA691" s="107"/>
      <c r="GB691" s="107"/>
      <c r="GC691" s="107"/>
      <c r="GD691" s="93">
        <f>$I691*FX691</f>
        <v>0</v>
      </c>
      <c r="GE691" s="93">
        <f>$J691*FY691</f>
        <v>0</v>
      </c>
      <c r="GF691" s="93">
        <f>$K691*FZ691</f>
        <v>0</v>
      </c>
      <c r="GG691" s="107"/>
      <c r="GH691" s="107"/>
      <c r="GI691" s="107"/>
      <c r="GJ691" s="93">
        <f t="shared" si="1286"/>
        <v>0</v>
      </c>
      <c r="GK691" s="93">
        <f t="shared" si="1287"/>
        <v>0</v>
      </c>
      <c r="GL691" s="93">
        <f t="shared" si="1288"/>
        <v>0</v>
      </c>
      <c r="GM691" s="107"/>
      <c r="GN691" s="107"/>
      <c r="GO691" s="107"/>
      <c r="GP691" s="93">
        <f t="shared" si="1604"/>
        <v>0</v>
      </c>
      <c r="GQ691" s="93">
        <f t="shared" si="1604"/>
        <v>0</v>
      </c>
      <c r="GR691" s="93">
        <f t="shared" si="1604"/>
        <v>0</v>
      </c>
      <c r="GS691" s="447"/>
      <c r="GT691" s="447"/>
      <c r="GU691" s="447"/>
      <c r="GV691" s="107"/>
      <c r="GW691" s="107"/>
      <c r="GX691" s="107"/>
      <c r="GY691" s="93">
        <f>$I691*GS691</f>
        <v>0</v>
      </c>
      <c r="GZ691" s="93">
        <f>$J691*GT691</f>
        <v>0</v>
      </c>
      <c r="HA691" s="93">
        <f>$K691*GU691</f>
        <v>0</v>
      </c>
      <c r="HB691" s="107"/>
      <c r="HC691" s="107"/>
      <c r="HD691" s="107"/>
      <c r="HE691" s="93">
        <f t="shared" si="1292"/>
        <v>4053.3</v>
      </c>
      <c r="HF691" s="93">
        <f t="shared" si="1293"/>
        <v>3867.37</v>
      </c>
      <c r="HG691" s="93">
        <f t="shared" si="1294"/>
        <v>3934.44</v>
      </c>
      <c r="HH691" s="107"/>
      <c r="HI691" s="107"/>
      <c r="HJ691" s="107"/>
      <c r="HK691" s="93">
        <f t="shared" si="1605"/>
        <v>0</v>
      </c>
      <c r="HL691" s="93">
        <f t="shared" si="1605"/>
        <v>0</v>
      </c>
      <c r="HM691" s="93">
        <f t="shared" si="1605"/>
        <v>0</v>
      </c>
      <c r="HN691" s="447"/>
      <c r="HO691" s="447"/>
      <c r="HP691" s="447"/>
      <c r="HQ691" s="107"/>
      <c r="HR691" s="107"/>
      <c r="HS691" s="107"/>
      <c r="HT691" s="93">
        <f>$I691*HN691</f>
        <v>0</v>
      </c>
      <c r="HU691" s="93">
        <f>$J691*HO691</f>
        <v>0</v>
      </c>
      <c r="HV691" s="93">
        <f>$K691*HP691</f>
        <v>0</v>
      </c>
      <c r="HW691" s="107"/>
      <c r="HX691" s="107"/>
      <c r="HY691" s="107"/>
      <c r="HZ691" s="93">
        <f t="shared" si="1298"/>
        <v>4707.8599999999997</v>
      </c>
      <c r="IA691" s="93">
        <f t="shared" si="1299"/>
        <v>4517.21</v>
      </c>
      <c r="IB691" s="93">
        <f t="shared" si="1300"/>
        <v>4576.6099999999997</v>
      </c>
      <c r="IC691" s="107"/>
      <c r="ID691" s="107"/>
      <c r="IE691" s="107"/>
      <c r="IF691" s="93">
        <f t="shared" si="1606"/>
        <v>0</v>
      </c>
      <c r="IG691" s="93">
        <f t="shared" si="1606"/>
        <v>0</v>
      </c>
      <c r="IH691" s="93">
        <f t="shared" si="1606"/>
        <v>0</v>
      </c>
      <c r="II691" s="447"/>
      <c r="IJ691" s="447"/>
      <c r="IK691" s="447"/>
      <c r="IL691" s="107"/>
      <c r="IM691" s="107"/>
      <c r="IN691" s="107"/>
      <c r="IO691" s="93">
        <f>$I691*II691</f>
        <v>0</v>
      </c>
      <c r="IP691" s="93">
        <f>$J691*IJ691</f>
        <v>0</v>
      </c>
      <c r="IQ691" s="93">
        <f>$K691*IK691</f>
        <v>0</v>
      </c>
      <c r="IR691" s="107"/>
      <c r="IS691" s="107"/>
      <c r="IT691" s="107"/>
      <c r="IU691" s="93">
        <f t="shared" si="1304"/>
        <v>4281.22</v>
      </c>
      <c r="IV691" s="93">
        <f t="shared" si="1305"/>
        <v>4214.07</v>
      </c>
      <c r="IW691" s="93">
        <f t="shared" si="1306"/>
        <v>4277.8</v>
      </c>
      <c r="IX691" s="107"/>
      <c r="IY691" s="107"/>
      <c r="IZ691" s="107"/>
      <c r="JA691" s="93">
        <f t="shared" si="1607"/>
        <v>0</v>
      </c>
      <c r="JB691" s="93">
        <f t="shared" si="1607"/>
        <v>0</v>
      </c>
      <c r="JC691" s="93">
        <f t="shared" si="1607"/>
        <v>0</v>
      </c>
      <c r="JD691" s="447"/>
      <c r="JE691" s="447"/>
      <c r="JF691" s="447"/>
      <c r="JG691" s="107"/>
      <c r="JH691" s="107"/>
      <c r="JI691" s="107"/>
      <c r="JJ691" s="93">
        <f>$I691*JD691</f>
        <v>0</v>
      </c>
      <c r="JK691" s="93">
        <f>$J691*JE691</f>
        <v>0</v>
      </c>
      <c r="JL691" s="93">
        <f>$K691*JF691</f>
        <v>0</v>
      </c>
      <c r="JM691" s="107"/>
      <c r="JN691" s="107"/>
      <c r="JO691" s="107"/>
      <c r="JP691" s="93">
        <f t="shared" si="1310"/>
        <v>5749.37</v>
      </c>
      <c r="JQ691" s="93">
        <f t="shared" si="1311"/>
        <v>5650.58</v>
      </c>
      <c r="JR691" s="93">
        <f t="shared" si="1312"/>
        <v>5730.06</v>
      </c>
      <c r="JS691" s="107"/>
      <c r="JT691" s="107"/>
      <c r="JU691" s="107"/>
      <c r="JV691" s="93">
        <f t="shared" si="1608"/>
        <v>0</v>
      </c>
      <c r="JW691" s="93">
        <f t="shared" si="1608"/>
        <v>0</v>
      </c>
      <c r="JX691" s="93">
        <f t="shared" si="1608"/>
        <v>0</v>
      </c>
      <c r="JY691" s="447"/>
      <c r="JZ691" s="447"/>
      <c r="KA691" s="447"/>
      <c r="KB691" s="107"/>
      <c r="KC691" s="107"/>
      <c r="KD691" s="107"/>
      <c r="KE691" s="93">
        <f>$I691*JY691</f>
        <v>0</v>
      </c>
      <c r="KF691" s="93">
        <f>$J691*JZ691</f>
        <v>0</v>
      </c>
      <c r="KG691" s="93">
        <f>$K691*KA691</f>
        <v>0</v>
      </c>
      <c r="KH691" s="107"/>
      <c r="KI691" s="107"/>
      <c r="KJ691" s="107"/>
      <c r="KK691" s="93">
        <f t="shared" si="1316"/>
        <v>4605.63</v>
      </c>
      <c r="KL691" s="93">
        <f t="shared" si="1317"/>
        <v>4496.34</v>
      </c>
      <c r="KM691" s="93">
        <f t="shared" si="1318"/>
        <v>4561.8599999999997</v>
      </c>
      <c r="KN691" s="107"/>
      <c r="KO691" s="107"/>
      <c r="KP691" s="107"/>
      <c r="KQ691" s="93">
        <f t="shared" si="1609"/>
        <v>0</v>
      </c>
      <c r="KR691" s="93">
        <f t="shared" si="1609"/>
        <v>0</v>
      </c>
      <c r="KS691" s="93">
        <f t="shared" si="1609"/>
        <v>0</v>
      </c>
      <c r="KT691" s="447"/>
      <c r="KU691" s="447"/>
      <c r="KV691" s="447"/>
      <c r="KW691" s="107"/>
      <c r="KX691" s="107"/>
      <c r="KY691" s="107"/>
      <c r="KZ691" s="93">
        <f>$I691*KT691</f>
        <v>0</v>
      </c>
      <c r="LA691" s="93">
        <f>$J691*KU691</f>
        <v>0</v>
      </c>
      <c r="LB691" s="93">
        <f>$K691*KV691</f>
        <v>0</v>
      </c>
      <c r="LC691" s="107"/>
      <c r="LD691" s="107"/>
      <c r="LE691" s="107"/>
      <c r="LF691" s="93">
        <f t="shared" si="1322"/>
        <v>4502.9399999999996</v>
      </c>
      <c r="LG691" s="93">
        <f t="shared" si="1323"/>
        <v>4379.8999999999996</v>
      </c>
      <c r="LH691" s="93">
        <f t="shared" si="1324"/>
        <v>4454.38</v>
      </c>
      <c r="LI691" s="107"/>
      <c r="LJ691" s="107"/>
      <c r="LK691" s="107"/>
      <c r="LL691" s="93">
        <f t="shared" si="1610"/>
        <v>0</v>
      </c>
      <c r="LM691" s="93">
        <f t="shared" si="1610"/>
        <v>0</v>
      </c>
      <c r="LN691" s="93">
        <f t="shared" si="1610"/>
        <v>0</v>
      </c>
      <c r="LO691" s="447"/>
      <c r="LP691" s="447"/>
      <c r="LQ691" s="447"/>
      <c r="LR691" s="107"/>
      <c r="LS691" s="107"/>
      <c r="LT691" s="107"/>
      <c r="LU691" s="93">
        <f>$I691*LO691</f>
        <v>0</v>
      </c>
      <c r="LV691" s="93">
        <f>$J691*LP691</f>
        <v>0</v>
      </c>
      <c r="LW691" s="93">
        <f>$K691*LQ691</f>
        <v>0</v>
      </c>
      <c r="LX691" s="107"/>
      <c r="LY691" s="107"/>
      <c r="LZ691" s="107"/>
      <c r="MA691" s="93">
        <f t="shared" si="1328"/>
        <v>4925.26</v>
      </c>
      <c r="MB691" s="93">
        <f t="shared" si="1329"/>
        <v>4680.87</v>
      </c>
      <c r="MC691" s="93">
        <f t="shared" si="1330"/>
        <v>4763.72</v>
      </c>
      <c r="MD691" s="107"/>
      <c r="ME691" s="107"/>
      <c r="MF691" s="107"/>
      <c r="MG691" s="93">
        <f t="shared" si="1611"/>
        <v>0</v>
      </c>
      <c r="MH691" s="93">
        <f t="shared" si="1611"/>
        <v>0</v>
      </c>
      <c r="MI691" s="93">
        <f t="shared" si="1611"/>
        <v>0</v>
      </c>
      <c r="MJ691" s="447"/>
      <c r="MK691" s="447"/>
      <c r="ML691" s="447"/>
      <c r="MM691" s="107"/>
      <c r="MN691" s="107"/>
      <c r="MO691" s="107"/>
      <c r="MP691" s="93">
        <f>$I691*MJ691</f>
        <v>0</v>
      </c>
      <c r="MQ691" s="93">
        <f>$J691*MK691</f>
        <v>0</v>
      </c>
      <c r="MR691" s="93">
        <f>$K691*ML691</f>
        <v>0</v>
      </c>
      <c r="MS691" s="107"/>
      <c r="MT691" s="107"/>
      <c r="MU691" s="107"/>
      <c r="MV691" s="93">
        <f t="shared" si="1334"/>
        <v>5092.97</v>
      </c>
      <c r="MW691" s="93">
        <f t="shared" si="1335"/>
        <v>5094.68</v>
      </c>
      <c r="MX691" s="93">
        <f t="shared" si="1336"/>
        <v>5170.12</v>
      </c>
      <c r="MY691" s="107"/>
      <c r="MZ691" s="107"/>
      <c r="NA691" s="107"/>
      <c r="NB691" s="93">
        <f t="shared" si="1612"/>
        <v>0</v>
      </c>
      <c r="NC691" s="93">
        <f t="shared" si="1612"/>
        <v>0</v>
      </c>
      <c r="ND691" s="93">
        <f t="shared" si="1612"/>
        <v>0</v>
      </c>
      <c r="NE691" s="447"/>
      <c r="NF691" s="447"/>
      <c r="NG691" s="447"/>
      <c r="NH691" s="107"/>
      <c r="NI691" s="107"/>
      <c r="NJ691" s="107"/>
      <c r="NK691" s="93">
        <f>$I691*NE691</f>
        <v>0</v>
      </c>
      <c r="NL691" s="93">
        <f>$J691*NF691</f>
        <v>0</v>
      </c>
      <c r="NM691" s="93">
        <f>$K691*NG691</f>
        <v>0</v>
      </c>
      <c r="NN691" s="107"/>
      <c r="NO691" s="107"/>
      <c r="NP691" s="107"/>
      <c r="NQ691" s="93">
        <f t="shared" si="1340"/>
        <v>3334.38</v>
      </c>
      <c r="NR691" s="93">
        <f t="shared" si="1341"/>
        <v>3297.14</v>
      </c>
      <c r="NS691" s="93">
        <f t="shared" si="1342"/>
        <v>3352.43</v>
      </c>
      <c r="NT691" s="107"/>
      <c r="NU691" s="107"/>
      <c r="NV691" s="107"/>
      <c r="NW691" s="93">
        <f t="shared" si="1613"/>
        <v>0</v>
      </c>
      <c r="NX691" s="93">
        <f t="shared" si="1613"/>
        <v>0</v>
      </c>
      <c r="NY691" s="93">
        <f t="shared" si="1613"/>
        <v>0</v>
      </c>
      <c r="NZ691" s="447"/>
      <c r="OA691" s="447"/>
      <c r="OB691" s="447"/>
      <c r="OC691" s="107"/>
      <c r="OD691" s="107"/>
      <c r="OE691" s="107"/>
      <c r="OF691" s="93">
        <f>$I691*NZ691</f>
        <v>0</v>
      </c>
      <c r="OG691" s="93">
        <f>$J691*OA691</f>
        <v>0</v>
      </c>
      <c r="OH691" s="93">
        <f>$K691*OB691</f>
        <v>0</v>
      </c>
      <c r="OI691" s="107"/>
      <c r="OJ691" s="107"/>
      <c r="OK691" s="107"/>
      <c r="OL691" s="93">
        <f t="shared" si="1346"/>
        <v>4561.55</v>
      </c>
      <c r="OM691" s="93">
        <f t="shared" si="1347"/>
        <v>4460.6499999999996</v>
      </c>
      <c r="ON691" s="93">
        <f t="shared" si="1348"/>
        <v>4536.34</v>
      </c>
      <c r="OO691" s="107"/>
      <c r="OP691" s="107"/>
      <c r="OQ691" s="107"/>
      <c r="OR691" s="93">
        <f t="shared" si="1614"/>
        <v>0</v>
      </c>
      <c r="OS691" s="93">
        <f t="shared" si="1614"/>
        <v>0</v>
      </c>
      <c r="OT691" s="93">
        <f t="shared" si="1614"/>
        <v>0</v>
      </c>
      <c r="OU691" s="447"/>
      <c r="OV691" s="447"/>
      <c r="OW691" s="447"/>
      <c r="OX691" s="107"/>
      <c r="OY691" s="107"/>
      <c r="OZ691" s="107"/>
      <c r="PA691" s="93">
        <f>$I691*OU691</f>
        <v>0</v>
      </c>
      <c r="PB691" s="93">
        <f>$J691*OV691</f>
        <v>0</v>
      </c>
      <c r="PC691" s="93">
        <f>$K691*OW691</f>
        <v>0</v>
      </c>
      <c r="PD691" s="107"/>
      <c r="PE691" s="107"/>
      <c r="PF691" s="107"/>
      <c r="PG691" s="93">
        <f t="shared" si="1352"/>
        <v>4232.9799999999996</v>
      </c>
      <c r="PH691" s="93">
        <f t="shared" si="1353"/>
        <v>4098.38</v>
      </c>
      <c r="PI691" s="93">
        <f t="shared" si="1354"/>
        <v>4146.87</v>
      </c>
      <c r="PJ691" s="107"/>
      <c r="PK691" s="107"/>
      <c r="PL691" s="107"/>
      <c r="PM691" s="93">
        <f t="shared" si="1615"/>
        <v>0</v>
      </c>
      <c r="PN691" s="93">
        <f t="shared" si="1615"/>
        <v>0</v>
      </c>
      <c r="PO691" s="93">
        <f t="shared" si="1615"/>
        <v>0</v>
      </c>
      <c r="PP691" s="447"/>
      <c r="PQ691" s="447"/>
      <c r="PR691" s="447"/>
      <c r="PS691" s="107"/>
      <c r="PT691" s="107"/>
      <c r="PU691" s="107"/>
      <c r="PV691" s="93">
        <f>$I691*PP691</f>
        <v>0</v>
      </c>
      <c r="PW691" s="93">
        <f>$J691*PQ691</f>
        <v>0</v>
      </c>
      <c r="PX691" s="93">
        <f>$K691*PR691</f>
        <v>0</v>
      </c>
      <c r="PY691" s="107"/>
      <c r="PZ691" s="107"/>
      <c r="QA691" s="107"/>
      <c r="QB691" s="93">
        <f t="shared" si="1358"/>
        <v>5363.37</v>
      </c>
      <c r="QC691" s="93">
        <f t="shared" si="1359"/>
        <v>5360.62</v>
      </c>
      <c r="QD691" s="93">
        <f t="shared" si="1360"/>
        <v>5448.42</v>
      </c>
      <c r="QE691" s="107"/>
      <c r="QF691" s="107"/>
      <c r="QG691" s="107"/>
      <c r="QH691" s="93">
        <f t="shared" si="1616"/>
        <v>0</v>
      </c>
      <c r="QI691" s="93">
        <f t="shared" si="1616"/>
        <v>0</v>
      </c>
      <c r="QJ691" s="93">
        <f t="shared" si="1616"/>
        <v>0</v>
      </c>
      <c r="QK691" s="447"/>
      <c r="QL691" s="447"/>
      <c r="QM691" s="447"/>
      <c r="QN691" s="107"/>
      <c r="QO691" s="107"/>
      <c r="QP691" s="107"/>
      <c r="QQ691" s="93">
        <f>$I691*QK691</f>
        <v>0</v>
      </c>
      <c r="QR691" s="93">
        <f>$J691*QL691</f>
        <v>0</v>
      </c>
      <c r="QS691" s="93">
        <f>$K691*QM691</f>
        <v>0</v>
      </c>
      <c r="QT691" s="107"/>
      <c r="QU691" s="107"/>
      <c r="QV691" s="107"/>
      <c r="QW691" s="93">
        <f t="shared" si="1364"/>
        <v>4414.2299999999996</v>
      </c>
      <c r="QX691" s="93">
        <f t="shared" si="1365"/>
        <v>4277.08</v>
      </c>
      <c r="QY691" s="93">
        <f t="shared" si="1366"/>
        <v>4338.47</v>
      </c>
      <c r="QZ691" s="107"/>
      <c r="RA691" s="107"/>
      <c r="RB691" s="107"/>
      <c r="RC691" s="93">
        <f t="shared" si="1617"/>
        <v>0</v>
      </c>
      <c r="RD691" s="93">
        <f t="shared" si="1617"/>
        <v>0</v>
      </c>
      <c r="RE691" s="93">
        <f t="shared" si="1617"/>
        <v>0</v>
      </c>
      <c r="RF691" s="447"/>
      <c r="RG691" s="447"/>
      <c r="RH691" s="447"/>
      <c r="RI691" s="107"/>
      <c r="RJ691" s="107"/>
      <c r="RK691" s="107"/>
      <c r="RL691" s="93">
        <f>$I691*RF691</f>
        <v>0</v>
      </c>
      <c r="RM691" s="93">
        <f>$J691*RG691</f>
        <v>0</v>
      </c>
      <c r="RN691" s="93">
        <f>$K691*RH691</f>
        <v>0</v>
      </c>
      <c r="RO691" s="107"/>
      <c r="RP691" s="107"/>
      <c r="RQ691" s="107"/>
      <c r="RR691" s="93">
        <f t="shared" si="1370"/>
        <v>2954.19</v>
      </c>
      <c r="RS691" s="93">
        <f t="shared" si="1371"/>
        <v>2865.93</v>
      </c>
      <c r="RT691" s="93">
        <f t="shared" si="1372"/>
        <v>2908.83</v>
      </c>
      <c r="RU691" s="107"/>
      <c r="RV691" s="107"/>
      <c r="RW691" s="107"/>
      <c r="RX691" s="93">
        <f t="shared" si="1618"/>
        <v>0</v>
      </c>
      <c r="RY691" s="93">
        <f t="shared" si="1618"/>
        <v>0</v>
      </c>
      <c r="RZ691" s="93">
        <f t="shared" si="1618"/>
        <v>0</v>
      </c>
      <c r="SA691" s="447"/>
      <c r="SB691" s="447"/>
      <c r="SC691" s="447"/>
      <c r="SD691" s="107"/>
      <c r="SE691" s="107"/>
      <c r="SF691" s="107"/>
      <c r="SG691" s="93">
        <f>$I691*SA691</f>
        <v>0</v>
      </c>
      <c r="SH691" s="93">
        <f>$J691*SB691</f>
        <v>0</v>
      </c>
      <c r="SI691" s="93">
        <f>$K691*SC691</f>
        <v>0</v>
      </c>
      <c r="SJ691" s="107"/>
      <c r="SK691" s="107"/>
      <c r="SL691" s="107"/>
      <c r="SM691" s="93">
        <f t="shared" si="1376"/>
        <v>4985.22</v>
      </c>
      <c r="SN691" s="93">
        <f t="shared" si="1377"/>
        <v>4903.88</v>
      </c>
      <c r="SO691" s="93">
        <f t="shared" si="1378"/>
        <v>4968.68</v>
      </c>
      <c r="SP691" s="107"/>
      <c r="SQ691" s="107"/>
      <c r="SR691" s="107"/>
      <c r="SS691" s="93">
        <f t="shared" si="1619"/>
        <v>0</v>
      </c>
      <c r="ST691" s="93">
        <f t="shared" si="1619"/>
        <v>0</v>
      </c>
      <c r="SU691" s="93">
        <f t="shared" si="1619"/>
        <v>0</v>
      </c>
      <c r="SV691" s="447"/>
      <c r="SW691" s="447"/>
      <c r="SX691" s="447"/>
      <c r="SY691" s="107"/>
      <c r="SZ691" s="107"/>
      <c r="TA691" s="107"/>
      <c r="TB691" s="93">
        <f>$I691*SV691</f>
        <v>0</v>
      </c>
      <c r="TC691" s="93">
        <f>$J691*SW691</f>
        <v>0</v>
      </c>
      <c r="TD691" s="93">
        <f>$K691*SX691</f>
        <v>0</v>
      </c>
      <c r="TE691" s="107"/>
      <c r="TF691" s="107"/>
      <c r="TG691" s="107"/>
      <c r="TH691" s="93">
        <f t="shared" si="1382"/>
        <v>4258.29</v>
      </c>
      <c r="TI691" s="93">
        <f t="shared" si="1383"/>
        <v>4256.9799999999996</v>
      </c>
      <c r="TJ691" s="93">
        <f t="shared" si="1384"/>
        <v>4317.21</v>
      </c>
      <c r="TK691" s="107"/>
      <c r="TL691" s="107"/>
      <c r="TM691" s="107"/>
      <c r="TN691" s="93">
        <f t="shared" si="1620"/>
        <v>0</v>
      </c>
      <c r="TO691" s="93">
        <f t="shared" si="1620"/>
        <v>0</v>
      </c>
      <c r="TP691" s="93">
        <f t="shared" si="1620"/>
        <v>0</v>
      </c>
      <c r="TQ691" s="447"/>
      <c r="TR691" s="447"/>
      <c r="TS691" s="447"/>
      <c r="TT691" s="107"/>
      <c r="TU691" s="107"/>
      <c r="TV691" s="107"/>
      <c r="TW691" s="93">
        <f>$I691*TQ691</f>
        <v>0</v>
      </c>
      <c r="TX691" s="93">
        <f>$J691*TR691</f>
        <v>0</v>
      </c>
      <c r="TY691" s="93">
        <f>$K691*TS691</f>
        <v>0</v>
      </c>
      <c r="TZ691" s="107"/>
      <c r="UA691" s="107"/>
      <c r="UB691" s="107"/>
      <c r="UC691" s="93">
        <f t="shared" si="1388"/>
        <v>4908.34</v>
      </c>
      <c r="UD691" s="93">
        <f t="shared" si="1389"/>
        <v>4800.49</v>
      </c>
      <c r="UE691" s="93">
        <f t="shared" si="1390"/>
        <v>4853.7299999999996</v>
      </c>
      <c r="UF691" s="107"/>
      <c r="UG691" s="107"/>
      <c r="UH691" s="107"/>
      <c r="UI691" s="93">
        <f t="shared" si="1621"/>
        <v>0</v>
      </c>
      <c r="UJ691" s="93">
        <f t="shared" si="1621"/>
        <v>0</v>
      </c>
      <c r="UK691" s="93">
        <f t="shared" si="1621"/>
        <v>0</v>
      </c>
      <c r="UL691" s="447">
        <v>19</v>
      </c>
      <c r="UM691" s="447">
        <v>19</v>
      </c>
      <c r="UN691" s="447">
        <v>19</v>
      </c>
      <c r="UO691" s="107"/>
      <c r="UP691" s="107"/>
      <c r="UQ691" s="107"/>
      <c r="UR691" s="93">
        <f>$I691*UL691</f>
        <v>160949.76000000001</v>
      </c>
      <c r="US691" s="93">
        <f>$J691*UM691</f>
        <v>160949.76000000001</v>
      </c>
      <c r="UT691" s="93">
        <f>$K691*UN691</f>
        <v>160949.76000000001</v>
      </c>
      <c r="UU691" s="107"/>
      <c r="UV691" s="107"/>
      <c r="UW691" s="107"/>
      <c r="UX691" s="93">
        <f t="shared" si="1394"/>
        <v>4208.6499999999996</v>
      </c>
      <c r="UY691" s="93">
        <f t="shared" si="1395"/>
        <v>4206.97</v>
      </c>
      <c r="UZ691" s="93">
        <f t="shared" si="1396"/>
        <v>4261.9399999999996</v>
      </c>
      <c r="VA691" s="107"/>
      <c r="VB691" s="107"/>
      <c r="VC691" s="107"/>
      <c r="VD691" s="93">
        <f t="shared" si="1622"/>
        <v>79964.350000000006</v>
      </c>
      <c r="VE691" s="93">
        <f t="shared" si="1622"/>
        <v>79932.429999999993</v>
      </c>
      <c r="VF691" s="93">
        <f t="shared" si="1622"/>
        <v>80976.86</v>
      </c>
      <c r="VG691" s="95">
        <f t="shared" si="1591"/>
        <v>0</v>
      </c>
      <c r="VH691" s="95">
        <f t="shared" si="1592"/>
        <v>0</v>
      </c>
      <c r="VI691" s="95">
        <f t="shared" si="1592"/>
        <v>0</v>
      </c>
      <c r="VJ691" s="107"/>
      <c r="VK691" s="107"/>
      <c r="VL691" s="107"/>
      <c r="VM691" s="93">
        <f>$I691*VG691</f>
        <v>0</v>
      </c>
      <c r="VN691" s="93">
        <f>$J691*VH691</f>
        <v>0</v>
      </c>
      <c r="VO691" s="93">
        <f>$K691*VI691</f>
        <v>0</v>
      </c>
      <c r="VP691" s="107"/>
      <c r="VQ691" s="107"/>
      <c r="VR691" s="107"/>
      <c r="VS691" s="93">
        <f t="shared" si="1400"/>
        <v>0</v>
      </c>
      <c r="VT691" s="93">
        <f t="shared" si="1401"/>
        <v>0</v>
      </c>
      <c r="VU691" s="93">
        <f t="shared" si="1402"/>
        <v>0</v>
      </c>
      <c r="VV691" s="107"/>
      <c r="VW691" s="107"/>
      <c r="VX691" s="107"/>
      <c r="VY691" s="93">
        <f t="shared" si="1623"/>
        <v>0</v>
      </c>
      <c r="VZ691" s="93">
        <f t="shared" si="1623"/>
        <v>0</v>
      </c>
      <c r="WA691" s="93">
        <f t="shared" si="1623"/>
        <v>0</v>
      </c>
      <c r="WB691" s="447"/>
      <c r="WC691" s="447"/>
      <c r="WD691" s="447"/>
      <c r="WE691" s="107"/>
      <c r="WF691" s="107"/>
      <c r="WG691" s="107"/>
      <c r="WH691" s="93">
        <f>$I691*WB691</f>
        <v>0</v>
      </c>
      <c r="WI691" s="93">
        <f>$J691*WC691</f>
        <v>0</v>
      </c>
      <c r="WJ691" s="93">
        <f>$K691*WD691</f>
        <v>0</v>
      </c>
      <c r="WK691" s="107"/>
      <c r="WL691" s="107"/>
      <c r="WM691" s="107"/>
      <c r="WN691" s="93">
        <f t="shared" si="1406"/>
        <v>3484.59</v>
      </c>
      <c r="WO691" s="93">
        <f t="shared" si="1407"/>
        <v>3365.16</v>
      </c>
      <c r="WP691" s="93">
        <f t="shared" si="1408"/>
        <v>3430.02</v>
      </c>
      <c r="WQ691" s="107"/>
      <c r="WR691" s="107"/>
      <c r="WS691" s="107"/>
      <c r="WT691" s="93">
        <f t="shared" si="1624"/>
        <v>0</v>
      </c>
      <c r="WU691" s="93">
        <f t="shared" si="1624"/>
        <v>0</v>
      </c>
      <c r="WV691" s="93">
        <f t="shared" si="1624"/>
        <v>0</v>
      </c>
      <c r="WW691" s="447"/>
      <c r="WX691" s="447"/>
      <c r="WY691" s="447"/>
      <c r="WZ691" s="107"/>
      <c r="XA691" s="107"/>
      <c r="XB691" s="107"/>
      <c r="XC691" s="93">
        <f>$I691*WW691</f>
        <v>0</v>
      </c>
      <c r="XD691" s="93">
        <f>$J691*WX691</f>
        <v>0</v>
      </c>
      <c r="XE691" s="93">
        <f>$K691*WY691</f>
        <v>0</v>
      </c>
      <c r="XF691" s="107"/>
      <c r="XG691" s="107"/>
      <c r="XH691" s="107"/>
      <c r="XI691" s="93">
        <f t="shared" si="1412"/>
        <v>3552.92</v>
      </c>
      <c r="XJ691" s="93">
        <f t="shared" si="1413"/>
        <v>3463.7</v>
      </c>
      <c r="XK691" s="93">
        <f t="shared" si="1414"/>
        <v>3516.63</v>
      </c>
      <c r="XL691" s="107"/>
      <c r="XM691" s="107"/>
      <c r="XN691" s="107"/>
      <c r="XO691" s="93">
        <f t="shared" si="1625"/>
        <v>0</v>
      </c>
      <c r="XP691" s="93">
        <f t="shared" si="1625"/>
        <v>0</v>
      </c>
      <c r="XQ691" s="93">
        <f t="shared" si="1625"/>
        <v>0</v>
      </c>
      <c r="XR691" s="447"/>
      <c r="XS691" s="447"/>
      <c r="XT691" s="447"/>
      <c r="XU691" s="107"/>
      <c r="XV691" s="107"/>
      <c r="XW691" s="107"/>
      <c r="XX691" s="93">
        <f>$I691*XR691</f>
        <v>0</v>
      </c>
      <c r="XY691" s="93">
        <f>$J691*XS691</f>
        <v>0</v>
      </c>
      <c r="XZ691" s="93">
        <f>$K691*XT691</f>
        <v>0</v>
      </c>
      <c r="YA691" s="107"/>
      <c r="YB691" s="107"/>
      <c r="YC691" s="107"/>
      <c r="YD691" s="93">
        <f t="shared" si="1418"/>
        <v>3381.33</v>
      </c>
      <c r="YE691" s="93">
        <f t="shared" si="1419"/>
        <v>3297.99</v>
      </c>
      <c r="YF691" s="93">
        <f t="shared" si="1420"/>
        <v>3341.77</v>
      </c>
      <c r="YG691" s="107"/>
      <c r="YH691" s="107"/>
      <c r="YI691" s="107"/>
      <c r="YJ691" s="93">
        <f t="shared" si="1626"/>
        <v>0</v>
      </c>
      <c r="YK691" s="93">
        <f t="shared" si="1626"/>
        <v>0</v>
      </c>
      <c r="YL691" s="93">
        <f t="shared" si="1626"/>
        <v>0</v>
      </c>
      <c r="YM691" s="447"/>
      <c r="YN691" s="447"/>
      <c r="YO691" s="447"/>
      <c r="YP691" s="107"/>
      <c r="YQ691" s="107"/>
      <c r="YR691" s="107"/>
      <c r="YS691" s="93">
        <f>$I691*YM691</f>
        <v>0</v>
      </c>
      <c r="YT691" s="93">
        <f>$J691*YN691</f>
        <v>0</v>
      </c>
      <c r="YU691" s="93">
        <f>$K691*YO691</f>
        <v>0</v>
      </c>
      <c r="YV691" s="107"/>
      <c r="YW691" s="107"/>
      <c r="YX691" s="107"/>
      <c r="YY691" s="93">
        <f t="shared" si="1424"/>
        <v>3680.11</v>
      </c>
      <c r="YZ691" s="93">
        <f t="shared" si="1425"/>
        <v>3547.66</v>
      </c>
      <c r="ZA691" s="93">
        <f t="shared" si="1426"/>
        <v>3598.27</v>
      </c>
      <c r="ZB691" s="107"/>
      <c r="ZC691" s="107"/>
      <c r="ZD691" s="107"/>
      <c r="ZE691" s="93">
        <f t="shared" si="1627"/>
        <v>0</v>
      </c>
      <c r="ZF691" s="93">
        <f t="shared" si="1627"/>
        <v>0</v>
      </c>
      <c r="ZG691" s="93">
        <f t="shared" si="1627"/>
        <v>0</v>
      </c>
      <c r="ZH691" s="447"/>
      <c r="ZI691" s="447"/>
      <c r="ZJ691" s="447"/>
      <c r="ZK691" s="107"/>
      <c r="ZL691" s="107"/>
      <c r="ZM691" s="107"/>
      <c r="ZN691" s="93">
        <f>$I691*ZH691</f>
        <v>0</v>
      </c>
      <c r="ZO691" s="93">
        <f>$J691*ZI691</f>
        <v>0</v>
      </c>
      <c r="ZP691" s="93">
        <f>$K691*ZJ691</f>
        <v>0</v>
      </c>
      <c r="ZQ691" s="107"/>
      <c r="ZR691" s="107"/>
      <c r="ZS691" s="107"/>
      <c r="ZT691" s="93">
        <f t="shared" si="1430"/>
        <v>4543.43</v>
      </c>
      <c r="ZU691" s="93">
        <f t="shared" si="1431"/>
        <v>4510.8100000000004</v>
      </c>
      <c r="ZV691" s="93">
        <f t="shared" si="1432"/>
        <v>4558.47</v>
      </c>
      <c r="ZW691" s="107"/>
      <c r="ZX691" s="107"/>
      <c r="ZY691" s="107"/>
      <c r="ZZ691" s="93">
        <f t="shared" si="1628"/>
        <v>0</v>
      </c>
      <c r="AAA691" s="93">
        <f t="shared" si="1628"/>
        <v>0</v>
      </c>
      <c r="AAB691" s="93">
        <f t="shared" si="1628"/>
        <v>0</v>
      </c>
      <c r="AAC691" s="447"/>
      <c r="AAD691" s="447"/>
      <c r="AAE691" s="447"/>
      <c r="AAF691" s="107"/>
      <c r="AAG691" s="107"/>
      <c r="AAH691" s="107"/>
      <c r="AAI691" s="93">
        <f>$I691*AAC691</f>
        <v>0</v>
      </c>
      <c r="AAJ691" s="93">
        <f>$J691*AAD691</f>
        <v>0</v>
      </c>
      <c r="AAK691" s="93">
        <f>$K691*AAE691</f>
        <v>0</v>
      </c>
      <c r="AAL691" s="107"/>
      <c r="AAM691" s="107"/>
      <c r="AAN691" s="107"/>
      <c r="AAO691" s="93">
        <f t="shared" si="1436"/>
        <v>4278.38</v>
      </c>
      <c r="AAP691" s="93">
        <f t="shared" si="1437"/>
        <v>4130.08</v>
      </c>
      <c r="AAQ691" s="93">
        <f t="shared" si="1438"/>
        <v>4193.12</v>
      </c>
      <c r="AAR691" s="107"/>
      <c r="AAS691" s="107"/>
      <c r="AAT691" s="107"/>
      <c r="AAU691" s="93">
        <f t="shared" si="1629"/>
        <v>0</v>
      </c>
      <c r="AAV691" s="93">
        <f t="shared" si="1629"/>
        <v>0</v>
      </c>
      <c r="AAW691" s="93">
        <f t="shared" si="1629"/>
        <v>0</v>
      </c>
      <c r="AAX691" s="447"/>
      <c r="AAY691" s="447"/>
      <c r="AAZ691" s="447"/>
      <c r="ABA691" s="107"/>
      <c r="ABB691" s="107"/>
      <c r="ABC691" s="107"/>
      <c r="ABD691" s="93">
        <f>$I691*AAX691</f>
        <v>0</v>
      </c>
      <c r="ABE691" s="93">
        <f>$J691*AAY691</f>
        <v>0</v>
      </c>
      <c r="ABF691" s="93">
        <f>$K691*AAZ691</f>
        <v>0</v>
      </c>
      <c r="ABG691" s="107"/>
      <c r="ABH691" s="107"/>
      <c r="ABI691" s="107"/>
      <c r="ABJ691" s="93">
        <f t="shared" si="1442"/>
        <v>2901.94</v>
      </c>
      <c r="ABK691" s="93">
        <f t="shared" si="1443"/>
        <v>2810.99</v>
      </c>
      <c r="ABL691" s="93">
        <f t="shared" si="1444"/>
        <v>2847.52</v>
      </c>
      <c r="ABM691" s="107"/>
      <c r="ABN691" s="107"/>
      <c r="ABO691" s="107"/>
      <c r="ABP691" s="93">
        <f t="shared" si="1630"/>
        <v>0</v>
      </c>
      <c r="ABQ691" s="93">
        <f t="shared" si="1630"/>
        <v>0</v>
      </c>
      <c r="ABR691" s="93">
        <f t="shared" si="1630"/>
        <v>0</v>
      </c>
      <c r="ABS691" s="447"/>
      <c r="ABT691" s="447"/>
      <c r="ABU691" s="447"/>
      <c r="ABV691" s="107"/>
      <c r="ABW691" s="107"/>
      <c r="ABX691" s="107"/>
      <c r="ABY691" s="93">
        <f>$I691*ABS691</f>
        <v>0</v>
      </c>
      <c r="ABZ691" s="93">
        <f>$J691*ABT691</f>
        <v>0</v>
      </c>
      <c r="ACA691" s="93">
        <f>$K691*ABU691</f>
        <v>0</v>
      </c>
      <c r="ACB691" s="107"/>
      <c r="ACC691" s="107"/>
      <c r="ACD691" s="107"/>
      <c r="ACE691" s="93">
        <f t="shared" si="1448"/>
        <v>3249.44</v>
      </c>
      <c r="ACF691" s="93">
        <f t="shared" si="1449"/>
        <v>3183.93</v>
      </c>
      <c r="ACG691" s="93">
        <f t="shared" si="1450"/>
        <v>3223.55</v>
      </c>
      <c r="ACH691" s="107"/>
      <c r="ACI691" s="107"/>
      <c r="ACJ691" s="107"/>
      <c r="ACK691" s="93">
        <f t="shared" si="1631"/>
        <v>0</v>
      </c>
      <c r="ACL691" s="93">
        <f t="shared" si="1631"/>
        <v>0</v>
      </c>
      <c r="ACM691" s="93">
        <f t="shared" si="1631"/>
        <v>0</v>
      </c>
      <c r="ACN691" s="447"/>
      <c r="ACO691" s="447"/>
      <c r="ACP691" s="447"/>
      <c r="ACQ691" s="107"/>
      <c r="ACR691" s="107"/>
      <c r="ACS691" s="107"/>
      <c r="ACT691" s="93">
        <f>$I691*ACN691</f>
        <v>0</v>
      </c>
      <c r="ACU691" s="93">
        <f>$J691*ACO691</f>
        <v>0</v>
      </c>
      <c r="ACV691" s="93">
        <f>$K691*ACP691</f>
        <v>0</v>
      </c>
      <c r="ACW691" s="107"/>
      <c r="ACX691" s="107"/>
      <c r="ACY691" s="107"/>
      <c r="ACZ691" s="93">
        <f t="shared" si="1454"/>
        <v>3746.71</v>
      </c>
      <c r="ADA691" s="93">
        <f t="shared" si="1455"/>
        <v>3649.29</v>
      </c>
      <c r="ADB691" s="93">
        <f t="shared" si="1456"/>
        <v>3708.3</v>
      </c>
      <c r="ADC691" s="107"/>
      <c r="ADD691" s="107"/>
      <c r="ADE691" s="107"/>
      <c r="ADF691" s="93">
        <f t="shared" si="1632"/>
        <v>0</v>
      </c>
      <c r="ADG691" s="93">
        <f t="shared" si="1632"/>
        <v>0</v>
      </c>
      <c r="ADH691" s="93">
        <f t="shared" si="1632"/>
        <v>0</v>
      </c>
      <c r="ADI691" s="447"/>
      <c r="ADJ691" s="447"/>
      <c r="ADK691" s="447"/>
      <c r="ADL691" s="107"/>
      <c r="ADM691" s="107"/>
      <c r="ADN691" s="107"/>
      <c r="ADO691" s="93">
        <f>$I691*ADI691</f>
        <v>0</v>
      </c>
      <c r="ADP691" s="93">
        <f>$J691*ADJ691</f>
        <v>0</v>
      </c>
      <c r="ADQ691" s="93">
        <f>$K691*ADK691</f>
        <v>0</v>
      </c>
      <c r="ADR691" s="107"/>
      <c r="ADS691" s="107"/>
      <c r="ADT691" s="107"/>
      <c r="ADU691" s="93">
        <f t="shared" si="1460"/>
        <v>3427.67</v>
      </c>
      <c r="ADV691" s="93">
        <f t="shared" si="1461"/>
        <v>3399.56</v>
      </c>
      <c r="ADW691" s="93">
        <f t="shared" si="1462"/>
        <v>3447.96</v>
      </c>
      <c r="ADX691" s="107"/>
      <c r="ADY691" s="107"/>
      <c r="ADZ691" s="107"/>
      <c r="AEA691" s="93">
        <f t="shared" si="1633"/>
        <v>0</v>
      </c>
      <c r="AEB691" s="93">
        <f t="shared" si="1633"/>
        <v>0</v>
      </c>
      <c r="AEC691" s="93">
        <f t="shared" si="1633"/>
        <v>0</v>
      </c>
      <c r="AED691" s="447"/>
      <c r="AEE691" s="447"/>
      <c r="AEF691" s="447"/>
      <c r="AEG691" s="107"/>
      <c r="AEH691" s="107"/>
      <c r="AEI691" s="107"/>
      <c r="AEJ691" s="93">
        <f>$I691*AED691</f>
        <v>0</v>
      </c>
      <c r="AEK691" s="93">
        <f>$J691*AEE691</f>
        <v>0</v>
      </c>
      <c r="AEL691" s="93">
        <f>$K691*AEF691</f>
        <v>0</v>
      </c>
      <c r="AEM691" s="107"/>
      <c r="AEN691" s="107"/>
      <c r="AEO691" s="107"/>
      <c r="AEP691" s="93">
        <f t="shared" si="1466"/>
        <v>3504.09</v>
      </c>
      <c r="AEQ691" s="93">
        <f t="shared" si="1467"/>
        <v>3351.25</v>
      </c>
      <c r="AER691" s="93">
        <f t="shared" si="1468"/>
        <v>3395.34</v>
      </c>
      <c r="AES691" s="107"/>
      <c r="AET691" s="107"/>
      <c r="AEU691" s="107"/>
      <c r="AEV691" s="93">
        <f t="shared" si="1634"/>
        <v>0</v>
      </c>
      <c r="AEW691" s="93">
        <f t="shared" si="1634"/>
        <v>0</v>
      </c>
      <c r="AEX691" s="93">
        <f t="shared" si="1634"/>
        <v>0</v>
      </c>
      <c r="AEY691" s="447"/>
      <c r="AEZ691" s="447"/>
      <c r="AFA691" s="447"/>
      <c r="AFB691" s="107"/>
      <c r="AFC691" s="107"/>
      <c r="AFD691" s="107"/>
      <c r="AFE691" s="93">
        <f>$I691*AEY691</f>
        <v>0</v>
      </c>
      <c r="AFF691" s="93">
        <f>$J691*AEZ691</f>
        <v>0</v>
      </c>
      <c r="AFG691" s="93">
        <f>$K691*AFA691</f>
        <v>0</v>
      </c>
      <c r="AFH691" s="107"/>
      <c r="AFI691" s="107"/>
      <c r="AFJ691" s="107"/>
      <c r="AFK691" s="93">
        <f t="shared" si="1472"/>
        <v>4066.07</v>
      </c>
      <c r="AFL691" s="93">
        <f t="shared" si="1473"/>
        <v>3901.42</v>
      </c>
      <c r="AFM691" s="93">
        <f t="shared" si="1474"/>
        <v>3960.56</v>
      </c>
      <c r="AFN691" s="107"/>
      <c r="AFO691" s="107"/>
      <c r="AFP691" s="107"/>
      <c r="AFQ691" s="93">
        <f t="shared" si="1635"/>
        <v>0</v>
      </c>
      <c r="AFR691" s="93">
        <f t="shared" si="1635"/>
        <v>0</v>
      </c>
      <c r="AFS691" s="93">
        <f t="shared" si="1635"/>
        <v>0</v>
      </c>
      <c r="AFT691" s="447"/>
      <c r="AFU691" s="447"/>
      <c r="AFV691" s="447"/>
      <c r="AFW691" s="107"/>
      <c r="AFX691" s="107"/>
      <c r="AFY691" s="107"/>
      <c r="AFZ691" s="93">
        <f>$I691*AFT691</f>
        <v>0</v>
      </c>
      <c r="AGA691" s="93">
        <f>$J691*AFU691</f>
        <v>0</v>
      </c>
      <c r="AGB691" s="93">
        <f>$K691*AFV691</f>
        <v>0</v>
      </c>
      <c r="AGC691" s="107"/>
      <c r="AGD691" s="107"/>
      <c r="AGE691" s="107"/>
      <c r="AGF691" s="93">
        <f t="shared" si="1478"/>
        <v>4046.01</v>
      </c>
      <c r="AGG691" s="93">
        <f t="shared" si="1479"/>
        <v>3934.13</v>
      </c>
      <c r="AGH691" s="93">
        <f t="shared" si="1480"/>
        <v>4000.7</v>
      </c>
      <c r="AGI691" s="107"/>
      <c r="AGJ691" s="107"/>
      <c r="AGK691" s="107"/>
      <c r="AGL691" s="93">
        <f t="shared" si="1636"/>
        <v>0</v>
      </c>
      <c r="AGM691" s="93">
        <f t="shared" si="1636"/>
        <v>0</v>
      </c>
      <c r="AGN691" s="93">
        <f t="shared" si="1636"/>
        <v>0</v>
      </c>
      <c r="AGO691" s="447"/>
      <c r="AGP691" s="447"/>
      <c r="AGQ691" s="447"/>
      <c r="AGR691" s="107"/>
      <c r="AGS691" s="107"/>
      <c r="AGT691" s="107"/>
      <c r="AGU691" s="93">
        <f>$I691*AGO691</f>
        <v>0</v>
      </c>
      <c r="AGV691" s="93">
        <f>$J691*AGP691</f>
        <v>0</v>
      </c>
      <c r="AGW691" s="93">
        <f>$K691*AGQ691</f>
        <v>0</v>
      </c>
      <c r="AGX691" s="107"/>
      <c r="AGY691" s="107"/>
      <c r="AGZ691" s="107"/>
      <c r="AHA691" s="93">
        <f t="shared" si="1484"/>
        <v>6485.59</v>
      </c>
      <c r="AHB691" s="93">
        <f t="shared" si="1485"/>
        <v>6258.61</v>
      </c>
      <c r="AHC691" s="93">
        <f t="shared" si="1486"/>
        <v>6357.7</v>
      </c>
      <c r="AHD691" s="107"/>
      <c r="AHE691" s="107"/>
      <c r="AHF691" s="107"/>
      <c r="AHG691" s="93">
        <f t="shared" si="1637"/>
        <v>0</v>
      </c>
      <c r="AHH691" s="93">
        <f t="shared" si="1637"/>
        <v>0</v>
      </c>
      <c r="AHI691" s="93">
        <f t="shared" si="1637"/>
        <v>0</v>
      </c>
      <c r="AHJ691" s="447"/>
      <c r="AHK691" s="447"/>
      <c r="AHL691" s="447"/>
      <c r="AHM691" s="107"/>
      <c r="AHN691" s="107"/>
      <c r="AHO691" s="107"/>
      <c r="AHP691" s="93">
        <f>$I691*AHJ691</f>
        <v>0</v>
      </c>
      <c r="AHQ691" s="93">
        <f>$J691*AHK691</f>
        <v>0</v>
      </c>
      <c r="AHR691" s="93">
        <f>$K691*AHL691</f>
        <v>0</v>
      </c>
      <c r="AHS691" s="107"/>
      <c r="AHT691" s="107"/>
      <c r="AHU691" s="107"/>
      <c r="AHV691" s="93">
        <f t="shared" si="1490"/>
        <v>3863.68</v>
      </c>
      <c r="AHW691" s="93">
        <f t="shared" si="1491"/>
        <v>3822.91</v>
      </c>
      <c r="AHX691" s="93">
        <f t="shared" si="1492"/>
        <v>3878.84</v>
      </c>
      <c r="AHY691" s="107"/>
      <c r="AHZ691" s="107"/>
      <c r="AIA691" s="107"/>
      <c r="AIB691" s="93">
        <f t="shared" si="1638"/>
        <v>0</v>
      </c>
      <c r="AIC691" s="93">
        <f t="shared" si="1638"/>
        <v>0</v>
      </c>
      <c r="AID691" s="93">
        <f t="shared" si="1638"/>
        <v>0</v>
      </c>
      <c r="AIE691" s="312">
        <f t="shared" si="1593"/>
        <v>0</v>
      </c>
      <c r="AIF691" s="312">
        <f t="shared" si="1594"/>
        <v>0</v>
      </c>
      <c r="AIG691" s="312">
        <f t="shared" si="1594"/>
        <v>0</v>
      </c>
      <c r="AIH691" s="107"/>
      <c r="AII691" s="107"/>
      <c r="AIJ691" s="107"/>
      <c r="AIK691" s="93">
        <f>$I691*AIE691</f>
        <v>0</v>
      </c>
      <c r="AIL691" s="93">
        <f>$J691*AIF691</f>
        <v>0</v>
      </c>
      <c r="AIM691" s="93">
        <f>$K691*AIG691</f>
        <v>0</v>
      </c>
      <c r="AIN691" s="107"/>
      <c r="AIO691" s="107"/>
      <c r="AIP691" s="107"/>
      <c r="AIQ691" s="93">
        <f t="shared" si="1496"/>
        <v>0</v>
      </c>
      <c r="AIR691" s="93">
        <f t="shared" si="1497"/>
        <v>0</v>
      </c>
      <c r="AIS691" s="93">
        <f t="shared" si="1498"/>
        <v>0</v>
      </c>
      <c r="AIT691" s="107"/>
      <c r="AIU691" s="107"/>
      <c r="AIV691" s="107"/>
      <c r="AIW691" s="93">
        <f t="shared" si="1639"/>
        <v>0</v>
      </c>
      <c r="AIX691" s="93">
        <f t="shared" si="1639"/>
        <v>0</v>
      </c>
      <c r="AIY691" s="93">
        <f t="shared" si="1639"/>
        <v>0</v>
      </c>
      <c r="AIZ691" s="447"/>
      <c r="AJA691" s="447"/>
      <c r="AJB691" s="447"/>
      <c r="AJC691" s="107"/>
      <c r="AJD691" s="107"/>
      <c r="AJE691" s="107"/>
      <c r="AJF691" s="93">
        <f>$I691*AIZ691</f>
        <v>0</v>
      </c>
      <c r="AJG691" s="93">
        <f>$J691*AJA691</f>
        <v>0</v>
      </c>
      <c r="AJH691" s="93">
        <f>$K691*AJB691</f>
        <v>0</v>
      </c>
      <c r="AJI691" s="107"/>
      <c r="AJJ691" s="107"/>
      <c r="AJK691" s="107"/>
      <c r="AJL691" s="93">
        <f t="shared" si="1502"/>
        <v>3709.85</v>
      </c>
      <c r="AJM691" s="93">
        <f t="shared" si="1503"/>
        <v>3620.96</v>
      </c>
      <c r="AJN691" s="93">
        <f t="shared" si="1504"/>
        <v>3682.34</v>
      </c>
      <c r="AJO691" s="107"/>
      <c r="AJP691" s="107"/>
      <c r="AJQ691" s="107"/>
      <c r="AJR691" s="93">
        <f t="shared" si="1640"/>
        <v>0</v>
      </c>
      <c r="AJS691" s="93">
        <f t="shared" si="1640"/>
        <v>0</v>
      </c>
      <c r="AJT691" s="93">
        <f t="shared" si="1640"/>
        <v>0</v>
      </c>
      <c r="AJU691" s="447"/>
      <c r="AJV691" s="447"/>
      <c r="AJW691" s="447"/>
      <c r="AJX691" s="107"/>
      <c r="AJY691" s="107"/>
      <c r="AJZ691" s="107"/>
      <c r="AKA691" s="93">
        <f>$I691*AJU691</f>
        <v>0</v>
      </c>
      <c r="AKB691" s="93">
        <f>$J691*AJV691</f>
        <v>0</v>
      </c>
      <c r="AKC691" s="93">
        <f>$K691*AJW691</f>
        <v>0</v>
      </c>
      <c r="AKD691" s="107"/>
      <c r="AKE691" s="107"/>
      <c r="AKF691" s="107"/>
      <c r="AKG691" s="93">
        <f t="shared" si="1508"/>
        <v>3761.93</v>
      </c>
      <c r="AKH691" s="93">
        <f t="shared" si="1509"/>
        <v>3618.65</v>
      </c>
      <c r="AKI691" s="93">
        <f t="shared" si="1510"/>
        <v>3683.24</v>
      </c>
      <c r="AKJ691" s="107"/>
      <c r="AKK691" s="107"/>
      <c r="AKL691" s="107"/>
      <c r="AKM691" s="93">
        <f t="shared" si="1641"/>
        <v>0</v>
      </c>
      <c r="AKN691" s="93">
        <f t="shared" si="1641"/>
        <v>0</v>
      </c>
      <c r="AKO691" s="93">
        <f t="shared" si="1641"/>
        <v>0</v>
      </c>
      <c r="AKP691" s="447"/>
      <c r="AKQ691" s="447"/>
      <c r="AKR691" s="447"/>
      <c r="AKS691" s="107"/>
      <c r="AKT691" s="107"/>
      <c r="AKU691" s="107"/>
      <c r="AKV691" s="93">
        <f>$I691*AKP691</f>
        <v>0</v>
      </c>
      <c r="AKW691" s="93">
        <f>$J691*AKQ691</f>
        <v>0</v>
      </c>
      <c r="AKX691" s="93">
        <f>$K691*AKR691</f>
        <v>0</v>
      </c>
      <c r="AKY691" s="107"/>
      <c r="AKZ691" s="107"/>
      <c r="ALA691" s="107"/>
      <c r="ALB691" s="93">
        <f t="shared" si="1514"/>
        <v>3916.69</v>
      </c>
      <c r="ALC691" s="93">
        <f t="shared" si="1515"/>
        <v>3824.85</v>
      </c>
      <c r="ALD691" s="93">
        <f t="shared" si="1516"/>
        <v>3884.79</v>
      </c>
      <c r="ALE691" s="107"/>
      <c r="ALF691" s="107"/>
      <c r="ALG691" s="107"/>
      <c r="ALH691" s="93">
        <f t="shared" si="1642"/>
        <v>0</v>
      </c>
      <c r="ALI691" s="93">
        <f t="shared" si="1642"/>
        <v>0</v>
      </c>
      <c r="ALJ691" s="93">
        <f t="shared" si="1642"/>
        <v>0</v>
      </c>
      <c r="ALK691" s="447"/>
      <c r="ALL691" s="447"/>
      <c r="ALM691" s="447"/>
      <c r="ALN691" s="107"/>
      <c r="ALO691" s="107"/>
      <c r="ALP691" s="107"/>
      <c r="ALQ691" s="93">
        <f>$I691*ALK691</f>
        <v>0</v>
      </c>
      <c r="ALR691" s="93">
        <f>$J691*ALL691</f>
        <v>0</v>
      </c>
      <c r="ALS691" s="93">
        <f>$K691*ALM691</f>
        <v>0</v>
      </c>
      <c r="ALT691" s="107"/>
      <c r="ALU691" s="107"/>
      <c r="ALV691" s="107"/>
      <c r="ALW691" s="93">
        <f t="shared" si="1520"/>
        <v>4850.72</v>
      </c>
      <c r="ALX691" s="93">
        <f t="shared" si="1521"/>
        <v>4779.63</v>
      </c>
      <c r="ALY691" s="93">
        <f t="shared" si="1522"/>
        <v>4843.1400000000003</v>
      </c>
      <c r="ALZ691" s="107"/>
      <c r="AMA691" s="107"/>
      <c r="AMB691" s="107"/>
      <c r="AMC691" s="93">
        <f t="shared" si="1643"/>
        <v>0</v>
      </c>
      <c r="AMD691" s="93">
        <f t="shared" si="1643"/>
        <v>0</v>
      </c>
      <c r="AME691" s="93">
        <f t="shared" si="1643"/>
        <v>0</v>
      </c>
      <c r="AMF691" s="447"/>
      <c r="AMG691" s="447"/>
      <c r="AMH691" s="447"/>
      <c r="AMI691" s="107"/>
      <c r="AMJ691" s="107"/>
      <c r="AMK691" s="107"/>
      <c r="AML691" s="93">
        <f>$I691*AMF691</f>
        <v>0</v>
      </c>
      <c r="AMM691" s="93">
        <f>$J691*AMG691</f>
        <v>0</v>
      </c>
      <c r="AMN691" s="93">
        <f>$K691*AMH691</f>
        <v>0</v>
      </c>
      <c r="AMO691" s="107"/>
      <c r="AMP691" s="107"/>
      <c r="AMQ691" s="107"/>
      <c r="AMR691" s="93">
        <f t="shared" si="1526"/>
        <v>3495.16</v>
      </c>
      <c r="AMS691" s="93">
        <f t="shared" si="1527"/>
        <v>3504</v>
      </c>
      <c r="AMT691" s="93">
        <f t="shared" si="1528"/>
        <v>3551.45</v>
      </c>
      <c r="AMU691" s="107"/>
      <c r="AMV691" s="107"/>
      <c r="AMW691" s="107"/>
      <c r="AMX691" s="93">
        <f t="shared" si="1644"/>
        <v>0</v>
      </c>
      <c r="AMY691" s="93">
        <f t="shared" si="1644"/>
        <v>0</v>
      </c>
      <c r="AMZ691" s="93">
        <f t="shared" si="1644"/>
        <v>0</v>
      </c>
      <c r="ANA691" s="447"/>
      <c r="ANB691" s="447"/>
      <c r="ANC691" s="447"/>
      <c r="AND691" s="107"/>
      <c r="ANE691" s="107"/>
      <c r="ANF691" s="107"/>
      <c r="ANG691" s="93">
        <f>$I691*ANA691</f>
        <v>0</v>
      </c>
      <c r="ANH691" s="93">
        <f>$J691*ANB691</f>
        <v>0</v>
      </c>
      <c r="ANI691" s="93">
        <f>$K691*ANC691</f>
        <v>0</v>
      </c>
      <c r="ANJ691" s="107"/>
      <c r="ANK691" s="107"/>
      <c r="ANL691" s="107"/>
      <c r="ANM691" s="93">
        <f t="shared" si="1532"/>
        <v>5451.44</v>
      </c>
      <c r="ANN691" s="93">
        <f t="shared" si="1533"/>
        <v>5306.48</v>
      </c>
      <c r="ANO691" s="93">
        <f t="shared" si="1534"/>
        <v>5406.28</v>
      </c>
      <c r="ANP691" s="107"/>
      <c r="ANQ691" s="107"/>
      <c r="ANR691" s="107"/>
      <c r="ANS691" s="93">
        <f t="shared" si="1645"/>
        <v>0</v>
      </c>
      <c r="ANT691" s="93">
        <f t="shared" si="1645"/>
        <v>0</v>
      </c>
      <c r="ANU691" s="93">
        <f t="shared" si="1645"/>
        <v>0</v>
      </c>
      <c r="ANV691" s="447"/>
      <c r="ANW691" s="447"/>
      <c r="ANX691" s="447"/>
      <c r="ANY691" s="107"/>
      <c r="ANZ691" s="107"/>
      <c r="AOA691" s="107"/>
      <c r="AOB691" s="93">
        <f>$I691*ANV691</f>
        <v>0</v>
      </c>
      <c r="AOC691" s="93">
        <f>$J691*ANW691</f>
        <v>0</v>
      </c>
      <c r="AOD691" s="93">
        <f>$K691*ANX691</f>
        <v>0</v>
      </c>
      <c r="AOE691" s="107"/>
      <c r="AOF691" s="107"/>
      <c r="AOG691" s="107"/>
      <c r="AOH691" s="93">
        <f t="shared" si="1538"/>
        <v>3650</v>
      </c>
      <c r="AOI691" s="93">
        <f t="shared" si="1539"/>
        <v>3577.1</v>
      </c>
      <c r="AOJ691" s="93">
        <f t="shared" si="1540"/>
        <v>3627.49</v>
      </c>
      <c r="AOK691" s="107"/>
      <c r="AOL691" s="107"/>
      <c r="AOM691" s="107"/>
      <c r="AON691" s="93">
        <f t="shared" si="1646"/>
        <v>0</v>
      </c>
      <c r="AOO691" s="93">
        <f t="shared" si="1646"/>
        <v>0</v>
      </c>
      <c r="AOP691" s="93">
        <f t="shared" si="1646"/>
        <v>0</v>
      </c>
      <c r="AOQ691" s="447"/>
      <c r="AOR691" s="447"/>
      <c r="AOS691" s="447"/>
      <c r="AOT691" s="107"/>
      <c r="AOU691" s="107"/>
      <c r="AOV691" s="107"/>
      <c r="AOW691" s="93">
        <f>$I691*AOQ691</f>
        <v>0</v>
      </c>
      <c r="AOX691" s="93">
        <f>$J691*AOR691</f>
        <v>0</v>
      </c>
      <c r="AOY691" s="93">
        <f>$K691*AOS691</f>
        <v>0</v>
      </c>
      <c r="AOZ691" s="107"/>
      <c r="APA691" s="107"/>
      <c r="APB691" s="107"/>
      <c r="APC691" s="93">
        <f t="shared" si="1544"/>
        <v>4859.95</v>
      </c>
      <c r="APD691" s="93">
        <f t="shared" si="1545"/>
        <v>4698.43</v>
      </c>
      <c r="APE691" s="93">
        <f t="shared" si="1546"/>
        <v>4757.33</v>
      </c>
      <c r="APF691" s="107"/>
      <c r="APG691" s="107"/>
      <c r="APH691" s="107"/>
      <c r="API691" s="93">
        <f t="shared" si="1647"/>
        <v>0</v>
      </c>
      <c r="APJ691" s="93">
        <f t="shared" si="1647"/>
        <v>0</v>
      </c>
      <c r="APK691" s="93">
        <f t="shared" si="1647"/>
        <v>0</v>
      </c>
      <c r="APL691" s="447"/>
      <c r="APM691" s="447"/>
      <c r="APN691" s="447"/>
      <c r="APO691" s="107"/>
      <c r="APP691" s="107"/>
      <c r="APQ691" s="107"/>
      <c r="APR691" s="93">
        <f>$I691*APL691</f>
        <v>0</v>
      </c>
      <c r="APS691" s="93">
        <f>$J691*APM691</f>
        <v>0</v>
      </c>
      <c r="APT691" s="93">
        <f>$K691*APN691</f>
        <v>0</v>
      </c>
      <c r="APU691" s="107"/>
      <c r="APV691" s="107"/>
      <c r="APW691" s="107"/>
      <c r="APX691" s="93">
        <f t="shared" si="1550"/>
        <v>4606.82</v>
      </c>
      <c r="APY691" s="93">
        <f t="shared" si="1551"/>
        <v>4363.6499999999996</v>
      </c>
      <c r="APZ691" s="93">
        <f t="shared" si="1552"/>
        <v>4427.88</v>
      </c>
      <c r="AQA691" s="107"/>
      <c r="AQB691" s="107"/>
      <c r="AQC691" s="107"/>
      <c r="AQD691" s="93">
        <f t="shared" si="1648"/>
        <v>0</v>
      </c>
      <c r="AQE691" s="93">
        <f t="shared" si="1648"/>
        <v>0</v>
      </c>
      <c r="AQF691" s="93">
        <f t="shared" si="1648"/>
        <v>0</v>
      </c>
      <c r="AQG691" s="447"/>
      <c r="AQH691" s="447"/>
      <c r="AQI691" s="447"/>
      <c r="AQJ691" s="107"/>
      <c r="AQK691" s="107"/>
      <c r="AQL691" s="107"/>
      <c r="AQM691" s="93">
        <f>$I691*AQG691</f>
        <v>0</v>
      </c>
      <c r="AQN691" s="93">
        <f>$J691*AQH691</f>
        <v>0</v>
      </c>
      <c r="AQO691" s="93">
        <f>$K691*AQI691</f>
        <v>0</v>
      </c>
      <c r="AQP691" s="107"/>
      <c r="AQQ691" s="107"/>
      <c r="AQR691" s="107"/>
      <c r="AQS691" s="93">
        <f t="shared" si="1556"/>
        <v>3370.21</v>
      </c>
      <c r="AQT691" s="93">
        <f t="shared" si="1557"/>
        <v>3356.21</v>
      </c>
      <c r="AQU691" s="93">
        <f t="shared" si="1558"/>
        <v>3406.02</v>
      </c>
      <c r="AQV691" s="107"/>
      <c r="AQW691" s="107"/>
      <c r="AQX691" s="107"/>
      <c r="AQY691" s="93">
        <f t="shared" si="1649"/>
        <v>0</v>
      </c>
      <c r="AQZ691" s="93">
        <f t="shared" si="1649"/>
        <v>0</v>
      </c>
      <c r="ARA691" s="93">
        <f t="shared" si="1649"/>
        <v>0</v>
      </c>
      <c r="ARB691" s="447"/>
      <c r="ARC691" s="447"/>
      <c r="ARD691" s="447"/>
      <c r="ARE691" s="107"/>
      <c r="ARF691" s="107"/>
      <c r="ARG691" s="107"/>
      <c r="ARH691" s="93">
        <f>$I691*ARB691</f>
        <v>0</v>
      </c>
      <c r="ARI691" s="93">
        <f>$J691*ARC691</f>
        <v>0</v>
      </c>
      <c r="ARJ691" s="93">
        <f>$K691*ARD691</f>
        <v>0</v>
      </c>
      <c r="ARK691" s="107"/>
      <c r="ARL691" s="107"/>
      <c r="ARM691" s="107"/>
      <c r="ARN691" s="93">
        <f t="shared" si="1562"/>
        <v>3229.71</v>
      </c>
      <c r="ARO691" s="93">
        <f t="shared" si="1563"/>
        <v>3171.78</v>
      </c>
      <c r="ARP691" s="93">
        <f t="shared" si="1564"/>
        <v>3216.51</v>
      </c>
      <c r="ARQ691" s="107"/>
      <c r="ARR691" s="107"/>
      <c r="ARS691" s="107"/>
      <c r="ART691" s="93">
        <f t="shared" si="1650"/>
        <v>0</v>
      </c>
      <c r="ARU691" s="93">
        <f t="shared" si="1650"/>
        <v>0</v>
      </c>
      <c r="ARV691" s="93">
        <f t="shared" si="1650"/>
        <v>0</v>
      </c>
      <c r="ARW691" s="447"/>
      <c r="ARX691" s="447"/>
      <c r="ARY691" s="447"/>
      <c r="ARZ691" s="107"/>
      <c r="ASA691" s="107"/>
      <c r="ASB691" s="107"/>
      <c r="ASC691" s="93">
        <f>$I691*ARW691</f>
        <v>0</v>
      </c>
      <c r="ASD691" s="93">
        <f>$J691*ARX691</f>
        <v>0</v>
      </c>
      <c r="ASE691" s="93">
        <f>$K691*ARY691</f>
        <v>0</v>
      </c>
      <c r="ASF691" s="107"/>
      <c r="ASG691" s="107"/>
      <c r="ASH691" s="107"/>
      <c r="ASI691" s="93">
        <f t="shared" si="1568"/>
        <v>3825.4</v>
      </c>
      <c r="ASJ691" s="93">
        <f t="shared" si="1569"/>
        <v>3810.35</v>
      </c>
      <c r="ASK691" s="93">
        <f t="shared" si="1570"/>
        <v>3863.51</v>
      </c>
      <c r="ASL691" s="107"/>
      <c r="ASM691" s="107"/>
      <c r="ASN691" s="107"/>
      <c r="ASO691" s="93">
        <f t="shared" si="1651"/>
        <v>0</v>
      </c>
      <c r="ASP691" s="93">
        <f t="shared" si="1651"/>
        <v>0</v>
      </c>
      <c r="ASQ691" s="93">
        <f t="shared" si="1651"/>
        <v>0</v>
      </c>
      <c r="ASR691" s="447"/>
      <c r="ASS691" s="447"/>
      <c r="AST691" s="447"/>
      <c r="ASU691" s="107"/>
      <c r="ASV691" s="107"/>
      <c r="ASW691" s="107"/>
      <c r="ASX691" s="93">
        <f>$I691*ASR691</f>
        <v>0</v>
      </c>
      <c r="ASY691" s="93">
        <f>$J691*ASS691</f>
        <v>0</v>
      </c>
      <c r="ASZ691" s="93">
        <f>$K691*AST691</f>
        <v>0</v>
      </c>
      <c r="ATA691" s="107"/>
      <c r="ATB691" s="107"/>
      <c r="ATC691" s="107"/>
      <c r="ATD691" s="93">
        <f t="shared" si="1574"/>
        <v>3393.74</v>
      </c>
      <c r="ATE691" s="93">
        <f t="shared" si="1575"/>
        <v>3317.57</v>
      </c>
      <c r="ATF691" s="93">
        <f t="shared" si="1576"/>
        <v>3363.69</v>
      </c>
      <c r="ATG691" s="107"/>
      <c r="ATH691" s="107"/>
      <c r="ATI691" s="107"/>
      <c r="ATJ691" s="93">
        <f t="shared" si="1652"/>
        <v>0</v>
      </c>
      <c r="ATK691" s="93">
        <f t="shared" si="1652"/>
        <v>0</v>
      </c>
      <c r="ATL691" s="93">
        <f t="shared" si="1652"/>
        <v>0</v>
      </c>
      <c r="ATM691" s="447"/>
      <c r="ATN691" s="447"/>
      <c r="ATO691" s="447"/>
      <c r="ATP691" s="107"/>
      <c r="ATQ691" s="107"/>
      <c r="ATR691" s="107"/>
      <c r="ATS691" s="93">
        <f>$I691*ATM691</f>
        <v>0</v>
      </c>
      <c r="ATT691" s="93">
        <f>$J691*ATN691</f>
        <v>0</v>
      </c>
      <c r="ATU691" s="93">
        <f>$K691*ATO691</f>
        <v>0</v>
      </c>
      <c r="ATV691" s="107"/>
      <c r="ATW691" s="107"/>
      <c r="ATX691" s="107"/>
      <c r="ATY691" s="93">
        <f t="shared" si="1580"/>
        <v>3709.92</v>
      </c>
      <c r="ATZ691" s="93">
        <f t="shared" si="1581"/>
        <v>3717.13</v>
      </c>
      <c r="AUA691" s="93">
        <f t="shared" si="1582"/>
        <v>3774.78</v>
      </c>
      <c r="AUB691" s="107"/>
      <c r="AUC691" s="107"/>
      <c r="AUD691" s="107"/>
      <c r="AUE691" s="93">
        <f t="shared" si="1653"/>
        <v>0</v>
      </c>
      <c r="AUF691" s="93">
        <f t="shared" si="1653"/>
        <v>0</v>
      </c>
      <c r="AUG691" s="93">
        <f t="shared" si="1653"/>
        <v>0</v>
      </c>
      <c r="AUH691" s="447"/>
      <c r="AUI691" s="447"/>
      <c r="AUJ691" s="447"/>
      <c r="AUK691" s="107"/>
      <c r="AUL691" s="107"/>
      <c r="AUM691" s="107"/>
      <c r="AUN691" s="93">
        <f>$I691*AUH691</f>
        <v>0</v>
      </c>
      <c r="AUO691" s="93">
        <f>$J691*AUI691</f>
        <v>0</v>
      </c>
      <c r="AUP691" s="93">
        <f>$K691*AUJ691</f>
        <v>0</v>
      </c>
      <c r="AUQ691" s="107"/>
      <c r="AUR691" s="107"/>
      <c r="AUS691" s="107"/>
      <c r="AUT691" s="93">
        <f t="shared" si="1586"/>
        <v>4012.15</v>
      </c>
      <c r="AUU691" s="93">
        <f t="shared" si="1587"/>
        <v>3992.31</v>
      </c>
      <c r="AUV691" s="93">
        <f t="shared" si="1588"/>
        <v>4046.94</v>
      </c>
      <c r="AUW691" s="107"/>
      <c r="AUX691" s="107"/>
      <c r="AUY691" s="107"/>
      <c r="AUZ691" s="93">
        <f t="shared" si="1654"/>
        <v>0</v>
      </c>
      <c r="AVA691" s="93">
        <f t="shared" si="1654"/>
        <v>0</v>
      </c>
      <c r="AVB691" s="93">
        <f t="shared" si="1654"/>
        <v>0</v>
      </c>
      <c r="AVC691" s="127">
        <f t="shared" si="1655"/>
        <v>19</v>
      </c>
      <c r="AVD691" s="127">
        <f t="shared" si="1655"/>
        <v>19</v>
      </c>
      <c r="AVE691" s="127">
        <f t="shared" si="1655"/>
        <v>19</v>
      </c>
      <c r="AVF691" s="93">
        <f t="shared" si="1655"/>
        <v>0</v>
      </c>
      <c r="AVG691" s="93">
        <f t="shared" si="1655"/>
        <v>0</v>
      </c>
      <c r="AVH691" s="93">
        <f t="shared" si="1655"/>
        <v>0</v>
      </c>
      <c r="AVI691" s="93">
        <f t="shared" si="1655"/>
        <v>160949.76000000001</v>
      </c>
      <c r="AVJ691" s="93">
        <f t="shared" si="1655"/>
        <v>160949.76000000001</v>
      </c>
      <c r="AVK691" s="93">
        <f t="shared" si="1655"/>
        <v>160949.76000000001</v>
      </c>
      <c r="AVL691" s="107"/>
      <c r="AVM691" s="107"/>
      <c r="AVN691" s="107"/>
      <c r="AVO691" s="93"/>
      <c r="AVP691" s="93"/>
      <c r="AVQ691" s="93"/>
      <c r="AVR691" s="93">
        <f>AA691+AV691+BQ691+CL691+DG691+EB691+EW691+FR691+GM691+HH691+IC691+IX691+JS691+KN691+LI691+MD691+MY691+NT691+OO691+PJ691+QE691+QZ691+RU691+SP691+TK691+UF691+VA691+VV691+WQ691+XL691+YG691+ZB691+ZW691+AAR691+ABM691+ACH691+ADC691+ADX691+AES691+AFN691+AGI691+AHD691+AHY691+AIT691+AJO691+AKJ691+ALE691+ALZ691+AMU691+ANP691+AOK691+APF691+AQA691+AQV691+ARQ691+ASL691+ATG691+AUB691+AUW691</f>
        <v>0</v>
      </c>
      <c r="AVS691" s="93"/>
      <c r="AVT691" s="93">
        <f t="shared" si="1656"/>
        <v>0</v>
      </c>
      <c r="AVU691" s="93">
        <f t="shared" si="1656"/>
        <v>79964.350000000006</v>
      </c>
      <c r="AVV691" s="93">
        <f t="shared" si="1656"/>
        <v>79932.429999999993</v>
      </c>
      <c r="AVW691" s="93">
        <f t="shared" si="1656"/>
        <v>80976.86</v>
      </c>
    </row>
    <row r="692" spans="1:1274" s="68" customFormat="1" ht="24" customHeight="1">
      <c r="A692" s="247" t="s">
        <v>949</v>
      </c>
      <c r="B692" s="288"/>
      <c r="C692" s="289"/>
      <c r="D692" s="290"/>
      <c r="E692" s="291"/>
      <c r="F692" s="291"/>
      <c r="G692" s="291"/>
      <c r="H692" s="291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  <c r="EO692" s="292"/>
      <c r="EP692" s="292"/>
      <c r="EQ692" s="292"/>
      <c r="ER692" s="292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2"/>
      <c r="FI692" s="292"/>
      <c r="FJ692" s="292"/>
      <c r="FK692" s="292"/>
      <c r="FL692" s="292"/>
      <c r="FM692" s="292"/>
      <c r="FN692" s="292"/>
      <c r="FO692" s="292"/>
      <c r="FP692" s="292"/>
      <c r="FQ692" s="292"/>
      <c r="FR692" s="292"/>
      <c r="FS692" s="292"/>
      <c r="FT692" s="292"/>
      <c r="FU692" s="292"/>
      <c r="FV692" s="292"/>
      <c r="FW692" s="292"/>
      <c r="FX692" s="292"/>
      <c r="FY692" s="292"/>
      <c r="FZ692" s="292"/>
      <c r="GA692" s="292"/>
      <c r="GB692" s="292"/>
      <c r="GC692" s="292"/>
      <c r="GD692" s="292"/>
      <c r="GE692" s="292"/>
      <c r="GF692" s="292"/>
      <c r="GG692" s="292"/>
      <c r="GH692" s="292"/>
      <c r="GI692" s="292"/>
      <c r="GJ692" s="292"/>
      <c r="GK692" s="292"/>
      <c r="GL692" s="292"/>
      <c r="GM692" s="292"/>
      <c r="GN692" s="292"/>
      <c r="GO692" s="292"/>
      <c r="GP692" s="292"/>
      <c r="GQ692" s="292"/>
      <c r="GR692" s="292"/>
      <c r="GS692" s="292"/>
      <c r="GT692" s="292"/>
      <c r="GU692" s="292"/>
      <c r="GV692" s="292"/>
      <c r="GW692" s="292"/>
      <c r="GX692" s="292"/>
      <c r="GY692" s="292"/>
      <c r="GZ692" s="292"/>
      <c r="HA692" s="292"/>
      <c r="HB692" s="292"/>
      <c r="HC692" s="292"/>
      <c r="HD692" s="292"/>
      <c r="HE692" s="292"/>
      <c r="HF692" s="292"/>
      <c r="HG692" s="292"/>
      <c r="HH692" s="292"/>
      <c r="HI692" s="292"/>
      <c r="HJ692" s="292"/>
      <c r="HK692" s="292"/>
      <c r="HL692" s="292"/>
      <c r="HM692" s="292"/>
      <c r="HN692" s="292"/>
      <c r="HO692" s="292"/>
      <c r="HP692" s="292"/>
      <c r="HQ692" s="292"/>
      <c r="HR692" s="292"/>
      <c r="HS692" s="292"/>
      <c r="HT692" s="292"/>
      <c r="HU692" s="292"/>
      <c r="HV692" s="292"/>
      <c r="HW692" s="292"/>
      <c r="HX692" s="292"/>
      <c r="HY692" s="292"/>
      <c r="HZ692" s="292"/>
      <c r="IA692" s="292"/>
      <c r="IB692" s="292"/>
      <c r="IC692" s="292"/>
      <c r="ID692" s="292"/>
      <c r="IE692" s="292"/>
      <c r="IF692" s="292"/>
      <c r="IG692" s="292"/>
      <c r="IH692" s="292"/>
      <c r="II692" s="292"/>
      <c r="IJ692" s="292"/>
      <c r="IK692" s="292"/>
      <c r="IL692" s="292"/>
      <c r="IM692" s="292"/>
      <c r="IN692" s="292"/>
      <c r="IO692" s="292"/>
      <c r="IP692" s="292"/>
      <c r="IQ692" s="292"/>
      <c r="IR692" s="292"/>
      <c r="IS692" s="292"/>
      <c r="IT692" s="292"/>
      <c r="IU692" s="292"/>
      <c r="IV692" s="292"/>
      <c r="IW692" s="292"/>
      <c r="IX692" s="292"/>
      <c r="IY692" s="292"/>
      <c r="IZ692" s="292"/>
      <c r="JA692" s="292"/>
      <c r="JB692" s="292"/>
      <c r="JC692" s="292"/>
      <c r="JD692" s="292"/>
      <c r="JE692" s="292"/>
      <c r="JF692" s="292"/>
      <c r="JG692" s="292"/>
      <c r="JH692" s="292"/>
      <c r="JI692" s="292"/>
      <c r="JJ692" s="292"/>
      <c r="JK692" s="292"/>
      <c r="JL692" s="292"/>
      <c r="JM692" s="292"/>
      <c r="JN692" s="292"/>
      <c r="JO692" s="292"/>
      <c r="JP692" s="292"/>
      <c r="JQ692" s="292"/>
      <c r="JR692" s="292"/>
      <c r="JS692" s="292"/>
      <c r="JT692" s="292"/>
      <c r="JU692" s="292"/>
      <c r="JV692" s="292"/>
      <c r="JW692" s="292"/>
      <c r="JX692" s="292"/>
      <c r="JY692" s="292"/>
      <c r="JZ692" s="292"/>
      <c r="KA692" s="292"/>
      <c r="KB692" s="292"/>
      <c r="KC692" s="292"/>
      <c r="KD692" s="292"/>
      <c r="KE692" s="292"/>
      <c r="KF692" s="292"/>
      <c r="KG692" s="292"/>
      <c r="KH692" s="292"/>
      <c r="KI692" s="292"/>
      <c r="KJ692" s="292"/>
      <c r="KK692" s="292"/>
      <c r="KL692" s="292"/>
      <c r="KM692" s="292"/>
      <c r="KN692" s="292"/>
      <c r="KO692" s="292"/>
      <c r="KP692" s="292"/>
      <c r="KQ692" s="292"/>
      <c r="KR692" s="292"/>
      <c r="KS692" s="292"/>
      <c r="KT692" s="292"/>
      <c r="KU692" s="292"/>
      <c r="KV692" s="292"/>
      <c r="KW692" s="292"/>
      <c r="KX692" s="292"/>
      <c r="KY692" s="292"/>
      <c r="KZ692" s="292"/>
      <c r="LA692" s="292"/>
      <c r="LB692" s="292"/>
      <c r="LC692" s="292"/>
      <c r="LD692" s="292"/>
      <c r="LE692" s="292"/>
      <c r="LF692" s="292"/>
      <c r="LG692" s="292"/>
      <c r="LH692" s="292"/>
      <c r="LI692" s="292"/>
      <c r="LJ692" s="292"/>
      <c r="LK692" s="292"/>
      <c r="LL692" s="292"/>
      <c r="LM692" s="292"/>
      <c r="LN692" s="292"/>
      <c r="LO692" s="292"/>
      <c r="LP692" s="292"/>
      <c r="LQ692" s="292"/>
      <c r="LR692" s="292"/>
      <c r="LS692" s="292"/>
      <c r="LT692" s="292"/>
      <c r="LU692" s="292"/>
      <c r="LV692" s="292"/>
      <c r="LW692" s="292"/>
      <c r="LX692" s="292"/>
      <c r="LY692" s="292"/>
      <c r="LZ692" s="292"/>
      <c r="MA692" s="292"/>
      <c r="MB692" s="292"/>
      <c r="MC692" s="292"/>
      <c r="MD692" s="292"/>
      <c r="ME692" s="292"/>
      <c r="MF692" s="292"/>
      <c r="MG692" s="292"/>
      <c r="MH692" s="292"/>
      <c r="MI692" s="292"/>
      <c r="MJ692" s="292"/>
      <c r="MK692" s="292"/>
      <c r="ML692" s="292"/>
      <c r="MM692" s="292"/>
      <c r="MN692" s="292"/>
      <c r="MO692" s="292"/>
      <c r="MP692" s="292"/>
      <c r="MQ692" s="292"/>
      <c r="MR692" s="292"/>
      <c r="MS692" s="292"/>
      <c r="MT692" s="292"/>
      <c r="MU692" s="292"/>
      <c r="MV692" s="292"/>
      <c r="MW692" s="292"/>
      <c r="MX692" s="292"/>
      <c r="MY692" s="292"/>
      <c r="MZ692" s="292"/>
      <c r="NA692" s="292"/>
      <c r="NB692" s="292"/>
      <c r="NC692" s="292"/>
      <c r="ND692" s="292"/>
      <c r="NE692" s="292"/>
      <c r="NF692" s="292"/>
      <c r="NG692" s="292"/>
      <c r="NH692" s="292"/>
      <c r="NI692" s="292"/>
      <c r="NJ692" s="292"/>
      <c r="NK692" s="292"/>
      <c r="NL692" s="292"/>
      <c r="NM692" s="292"/>
      <c r="NN692" s="292"/>
      <c r="NO692" s="292"/>
      <c r="NP692" s="292"/>
      <c r="NQ692" s="292"/>
      <c r="NR692" s="292"/>
      <c r="NS692" s="292"/>
      <c r="NT692" s="292"/>
      <c r="NU692" s="292"/>
      <c r="NV692" s="292"/>
      <c r="NW692" s="292"/>
      <c r="NX692" s="292"/>
      <c r="NY692" s="292"/>
      <c r="NZ692" s="292"/>
      <c r="OA692" s="292"/>
      <c r="OB692" s="292"/>
      <c r="OC692" s="292"/>
      <c r="OD692" s="292"/>
      <c r="OE692" s="292"/>
      <c r="OF692" s="292"/>
      <c r="OG692" s="292"/>
      <c r="OH692" s="292"/>
      <c r="OI692" s="292"/>
      <c r="OJ692" s="292"/>
      <c r="OK692" s="292"/>
      <c r="OL692" s="292"/>
      <c r="OM692" s="292"/>
      <c r="ON692" s="292"/>
      <c r="OO692" s="292"/>
      <c r="OP692" s="292"/>
      <c r="OQ692" s="292"/>
      <c r="OR692" s="292"/>
      <c r="OS692" s="292"/>
      <c r="OT692" s="292"/>
      <c r="OU692" s="292"/>
      <c r="OV692" s="292"/>
      <c r="OW692" s="292"/>
      <c r="OX692" s="292"/>
      <c r="OY692" s="292"/>
      <c r="OZ692" s="292"/>
      <c r="PA692" s="292"/>
      <c r="PB692" s="292"/>
      <c r="PC692" s="292"/>
      <c r="PD692" s="292"/>
      <c r="PE692" s="292"/>
      <c r="PF692" s="292"/>
      <c r="PG692" s="292"/>
      <c r="PH692" s="292"/>
      <c r="PI692" s="292"/>
      <c r="PJ692" s="292"/>
      <c r="PK692" s="292"/>
      <c r="PL692" s="292"/>
      <c r="PM692" s="292"/>
      <c r="PN692" s="292"/>
      <c r="PO692" s="292"/>
      <c r="PP692" s="292"/>
      <c r="PQ692" s="292"/>
      <c r="PR692" s="292"/>
      <c r="PS692" s="292"/>
      <c r="PT692" s="292"/>
      <c r="PU692" s="292"/>
      <c r="PV692" s="292"/>
      <c r="PW692" s="292"/>
      <c r="PX692" s="292"/>
      <c r="PY692" s="292"/>
      <c r="PZ692" s="292"/>
      <c r="QA692" s="292"/>
      <c r="QB692" s="292"/>
      <c r="QC692" s="292"/>
      <c r="QD692" s="292"/>
      <c r="QE692" s="292"/>
      <c r="QF692" s="292"/>
      <c r="QG692" s="292"/>
      <c r="QH692" s="292"/>
      <c r="QI692" s="292"/>
      <c r="QJ692" s="292"/>
      <c r="QK692" s="292"/>
      <c r="QL692" s="292"/>
      <c r="QM692" s="292"/>
      <c r="QN692" s="292"/>
      <c r="QO692" s="292"/>
      <c r="QP692" s="292"/>
      <c r="QQ692" s="292"/>
      <c r="QR692" s="292"/>
      <c r="QS692" s="292"/>
      <c r="QT692" s="292"/>
      <c r="QU692" s="292"/>
      <c r="QV692" s="292"/>
      <c r="QW692" s="292"/>
      <c r="QX692" s="292"/>
      <c r="QY692" s="292"/>
      <c r="QZ692" s="292"/>
      <c r="RA692" s="292"/>
      <c r="RB692" s="292"/>
      <c r="RC692" s="292"/>
      <c r="RD692" s="292"/>
      <c r="RE692" s="292"/>
      <c r="RF692" s="292"/>
      <c r="RG692" s="292"/>
      <c r="RH692" s="292"/>
      <c r="RI692" s="292"/>
      <c r="RJ692" s="292"/>
      <c r="RK692" s="292"/>
      <c r="RL692" s="292"/>
      <c r="RM692" s="292"/>
      <c r="RN692" s="292"/>
      <c r="RO692" s="292"/>
      <c r="RP692" s="292"/>
      <c r="RQ692" s="292"/>
      <c r="RR692" s="292"/>
      <c r="RS692" s="292"/>
      <c r="RT692" s="292"/>
      <c r="RU692" s="292"/>
      <c r="RV692" s="292"/>
      <c r="RW692" s="292"/>
      <c r="RX692" s="292"/>
      <c r="RY692" s="292"/>
      <c r="RZ692" s="292"/>
      <c r="SA692" s="292"/>
      <c r="SB692" s="292"/>
      <c r="SC692" s="292"/>
      <c r="SD692" s="292"/>
      <c r="SE692" s="292"/>
      <c r="SF692" s="292"/>
      <c r="SG692" s="292"/>
      <c r="SH692" s="292"/>
      <c r="SI692" s="292"/>
      <c r="SJ692" s="292"/>
      <c r="SK692" s="292"/>
      <c r="SL692" s="292"/>
      <c r="SM692" s="292"/>
      <c r="SN692" s="292"/>
      <c r="SO692" s="292"/>
      <c r="SP692" s="292"/>
      <c r="SQ692" s="292"/>
      <c r="SR692" s="292"/>
      <c r="SS692" s="292"/>
      <c r="ST692" s="292"/>
      <c r="SU692" s="292"/>
      <c r="SV692" s="292"/>
      <c r="SW692" s="292"/>
      <c r="SX692" s="292"/>
      <c r="SY692" s="292"/>
      <c r="SZ692" s="292"/>
      <c r="TA692" s="292"/>
      <c r="TB692" s="292"/>
      <c r="TC692" s="292"/>
      <c r="TD692" s="292"/>
      <c r="TE692" s="292"/>
      <c r="TF692" s="292"/>
      <c r="TG692" s="292"/>
      <c r="TH692" s="292"/>
      <c r="TI692" s="292"/>
      <c r="TJ692" s="292"/>
      <c r="TK692" s="292"/>
      <c r="TL692" s="292"/>
      <c r="TM692" s="292"/>
      <c r="TN692" s="292"/>
      <c r="TO692" s="292"/>
      <c r="TP692" s="292"/>
      <c r="TQ692" s="292"/>
      <c r="TR692" s="292"/>
      <c r="TS692" s="292"/>
      <c r="TT692" s="292"/>
      <c r="TU692" s="292"/>
      <c r="TV692" s="292"/>
      <c r="TW692" s="292"/>
      <c r="TX692" s="292"/>
      <c r="TY692" s="292"/>
      <c r="TZ692" s="292"/>
      <c r="UA692" s="292"/>
      <c r="UB692" s="292"/>
      <c r="UC692" s="292"/>
      <c r="UD692" s="292"/>
      <c r="UE692" s="292"/>
      <c r="UF692" s="292"/>
      <c r="UG692" s="292"/>
      <c r="UH692" s="292"/>
      <c r="UI692" s="292"/>
      <c r="UJ692" s="292"/>
      <c r="UK692" s="292"/>
      <c r="UL692" s="292"/>
      <c r="UM692" s="292"/>
      <c r="UN692" s="292"/>
      <c r="UO692" s="292"/>
      <c r="UP692" s="292"/>
      <c r="UQ692" s="292"/>
      <c r="UR692" s="292"/>
      <c r="US692" s="292"/>
      <c r="UT692" s="292"/>
      <c r="UU692" s="292"/>
      <c r="UV692" s="292"/>
      <c r="UW692" s="292"/>
      <c r="UX692" s="292"/>
      <c r="UY692" s="292"/>
      <c r="UZ692" s="292"/>
      <c r="VA692" s="292"/>
      <c r="VB692" s="292"/>
      <c r="VC692" s="292"/>
      <c r="VD692" s="292"/>
      <c r="VE692" s="292"/>
      <c r="VF692" s="292"/>
      <c r="VG692" s="292"/>
      <c r="VH692" s="292"/>
      <c r="VI692" s="292"/>
      <c r="VJ692" s="292"/>
      <c r="VK692" s="292"/>
      <c r="VL692" s="292"/>
      <c r="VM692" s="292"/>
      <c r="VN692" s="292"/>
      <c r="VO692" s="292"/>
      <c r="VP692" s="292"/>
      <c r="VQ692" s="292"/>
      <c r="VR692" s="292"/>
      <c r="VS692" s="292"/>
      <c r="VT692" s="292"/>
      <c r="VU692" s="292"/>
      <c r="VV692" s="292"/>
      <c r="VW692" s="292"/>
      <c r="VX692" s="292"/>
      <c r="VY692" s="292"/>
      <c r="VZ692" s="292"/>
      <c r="WA692" s="292"/>
      <c r="WB692" s="292"/>
      <c r="WC692" s="292"/>
      <c r="WD692" s="292"/>
      <c r="WE692" s="292"/>
      <c r="WF692" s="292"/>
      <c r="WG692" s="292"/>
      <c r="WH692" s="292"/>
      <c r="WI692" s="292"/>
      <c r="WJ692" s="292"/>
      <c r="WK692" s="292"/>
      <c r="WL692" s="292"/>
      <c r="WM692" s="292"/>
      <c r="WN692" s="292"/>
      <c r="WO692" s="292"/>
      <c r="WP692" s="292"/>
      <c r="WQ692" s="292"/>
      <c r="WR692" s="292"/>
      <c r="WS692" s="292"/>
      <c r="WT692" s="292"/>
      <c r="WU692" s="292"/>
      <c r="WV692" s="292"/>
      <c r="WW692" s="292"/>
      <c r="WX692" s="292"/>
      <c r="WY692" s="292"/>
      <c r="WZ692" s="292"/>
      <c r="XA692" s="292"/>
      <c r="XB692" s="292"/>
      <c r="XC692" s="292"/>
      <c r="XD692" s="292"/>
      <c r="XE692" s="292"/>
      <c r="XF692" s="292"/>
      <c r="XG692" s="292"/>
      <c r="XH692" s="292"/>
      <c r="XI692" s="292"/>
      <c r="XJ692" s="292"/>
      <c r="XK692" s="292"/>
      <c r="XL692" s="292"/>
      <c r="XM692" s="292"/>
      <c r="XN692" s="292"/>
      <c r="XO692" s="292"/>
      <c r="XP692" s="292"/>
      <c r="XQ692" s="292"/>
      <c r="XR692" s="292"/>
      <c r="XS692" s="292"/>
      <c r="XT692" s="292"/>
      <c r="XU692" s="292"/>
      <c r="XV692" s="292"/>
      <c r="XW692" s="292"/>
      <c r="XX692" s="292"/>
      <c r="XY692" s="292"/>
      <c r="XZ692" s="292"/>
      <c r="YA692" s="292"/>
      <c r="YB692" s="292"/>
      <c r="YC692" s="292"/>
      <c r="YD692" s="292"/>
      <c r="YE692" s="292"/>
      <c r="YF692" s="292"/>
      <c r="YG692" s="292"/>
      <c r="YH692" s="292"/>
      <c r="YI692" s="292"/>
      <c r="YJ692" s="292"/>
      <c r="YK692" s="292"/>
      <c r="YL692" s="292"/>
      <c r="YM692" s="292"/>
      <c r="YN692" s="292"/>
      <c r="YO692" s="292"/>
      <c r="YP692" s="292"/>
      <c r="YQ692" s="292"/>
      <c r="YR692" s="292"/>
      <c r="YS692" s="292"/>
      <c r="YT692" s="292"/>
      <c r="YU692" s="292"/>
      <c r="YV692" s="292"/>
      <c r="YW692" s="292"/>
      <c r="YX692" s="292"/>
      <c r="YY692" s="292"/>
      <c r="YZ692" s="292"/>
      <c r="ZA692" s="292"/>
      <c r="ZB692" s="292"/>
      <c r="ZC692" s="292"/>
      <c r="ZD692" s="292"/>
      <c r="ZE692" s="292"/>
      <c r="ZF692" s="292"/>
      <c r="ZG692" s="292"/>
      <c r="ZH692" s="292"/>
      <c r="ZI692" s="292"/>
      <c r="ZJ692" s="292"/>
      <c r="ZK692" s="292"/>
      <c r="ZL692" s="292"/>
      <c r="ZM692" s="292"/>
      <c r="ZN692" s="292"/>
      <c r="ZO692" s="292"/>
      <c r="ZP692" s="292"/>
      <c r="ZQ692" s="292"/>
      <c r="ZR692" s="292"/>
      <c r="ZS692" s="292"/>
      <c r="ZT692" s="292"/>
      <c r="ZU692" s="292"/>
      <c r="ZV692" s="292"/>
      <c r="ZW692" s="292"/>
      <c r="ZX692" s="292"/>
      <c r="ZY692" s="292"/>
      <c r="ZZ692" s="292"/>
      <c r="AAA692" s="292"/>
      <c r="AAB692" s="292"/>
      <c r="AAC692" s="292"/>
      <c r="AAD692" s="292"/>
      <c r="AAE692" s="292"/>
      <c r="AAF692" s="292"/>
      <c r="AAG692" s="292"/>
      <c r="AAH692" s="292"/>
      <c r="AAI692" s="292"/>
      <c r="AAJ692" s="292"/>
      <c r="AAK692" s="292"/>
      <c r="AAL692" s="292"/>
      <c r="AAM692" s="292"/>
      <c r="AAN692" s="292"/>
      <c r="AAO692" s="292"/>
      <c r="AAP692" s="292"/>
      <c r="AAQ692" s="292"/>
      <c r="AAR692" s="292"/>
      <c r="AAS692" s="292"/>
      <c r="AAT692" s="292"/>
      <c r="AAU692" s="292"/>
      <c r="AAV692" s="292"/>
      <c r="AAW692" s="292"/>
      <c r="AAX692" s="292"/>
      <c r="AAY692" s="292"/>
      <c r="AAZ692" s="292"/>
      <c r="ABA692" s="292"/>
      <c r="ABB692" s="292"/>
      <c r="ABC692" s="292"/>
      <c r="ABD692" s="292"/>
      <c r="ABE692" s="292"/>
      <c r="ABF692" s="292"/>
      <c r="ABG692" s="292"/>
      <c r="ABH692" s="292"/>
      <c r="ABI692" s="292"/>
      <c r="ABJ692" s="292"/>
      <c r="ABK692" s="292"/>
      <c r="ABL692" s="292"/>
      <c r="ABM692" s="292"/>
      <c r="ABN692" s="292"/>
      <c r="ABO692" s="292"/>
      <c r="ABP692" s="292"/>
      <c r="ABQ692" s="292"/>
      <c r="ABR692" s="292"/>
      <c r="ABS692" s="292"/>
      <c r="ABT692" s="292"/>
      <c r="ABU692" s="292"/>
      <c r="ABV692" s="292"/>
      <c r="ABW692" s="292"/>
      <c r="ABX692" s="292"/>
      <c r="ABY692" s="292"/>
      <c r="ABZ692" s="292"/>
      <c r="ACA692" s="292"/>
      <c r="ACB692" s="292"/>
      <c r="ACC692" s="292"/>
      <c r="ACD692" s="292"/>
      <c r="ACE692" s="292"/>
      <c r="ACF692" s="292"/>
      <c r="ACG692" s="292"/>
      <c r="ACH692" s="292"/>
      <c r="ACI692" s="292"/>
      <c r="ACJ692" s="292"/>
      <c r="ACK692" s="292"/>
      <c r="ACL692" s="292"/>
      <c r="ACM692" s="292"/>
      <c r="ACN692" s="292"/>
      <c r="ACO692" s="292"/>
      <c r="ACP692" s="292"/>
      <c r="ACQ692" s="292"/>
      <c r="ACR692" s="292"/>
      <c r="ACS692" s="292"/>
      <c r="ACT692" s="292"/>
      <c r="ACU692" s="292"/>
      <c r="ACV692" s="292"/>
      <c r="ACW692" s="292"/>
      <c r="ACX692" s="292"/>
      <c r="ACY692" s="292"/>
      <c r="ACZ692" s="292"/>
      <c r="ADA692" s="292"/>
      <c r="ADB692" s="292"/>
      <c r="ADC692" s="292"/>
      <c r="ADD692" s="292"/>
      <c r="ADE692" s="292"/>
      <c r="ADF692" s="292"/>
      <c r="ADG692" s="292"/>
      <c r="ADH692" s="292"/>
      <c r="ADI692" s="292"/>
      <c r="ADJ692" s="292"/>
      <c r="ADK692" s="292"/>
      <c r="ADL692" s="292"/>
      <c r="ADM692" s="292"/>
      <c r="ADN692" s="292"/>
      <c r="ADO692" s="292"/>
      <c r="ADP692" s="292"/>
      <c r="ADQ692" s="292"/>
      <c r="ADR692" s="292"/>
      <c r="ADS692" s="292"/>
      <c r="ADT692" s="292"/>
      <c r="ADU692" s="292"/>
      <c r="ADV692" s="292"/>
      <c r="ADW692" s="292"/>
      <c r="ADX692" s="292"/>
      <c r="ADY692" s="292"/>
      <c r="ADZ692" s="292"/>
      <c r="AEA692" s="292"/>
      <c r="AEB692" s="292"/>
      <c r="AEC692" s="292"/>
      <c r="AED692" s="292"/>
      <c r="AEE692" s="292"/>
      <c r="AEF692" s="292"/>
      <c r="AEG692" s="292"/>
      <c r="AEH692" s="292"/>
      <c r="AEI692" s="292"/>
      <c r="AEJ692" s="292"/>
      <c r="AEK692" s="292"/>
      <c r="AEL692" s="292"/>
      <c r="AEM692" s="292"/>
      <c r="AEN692" s="292"/>
      <c r="AEO692" s="292"/>
      <c r="AEP692" s="292"/>
      <c r="AEQ692" s="292"/>
      <c r="AER692" s="292"/>
      <c r="AES692" s="292"/>
      <c r="AET692" s="292"/>
      <c r="AEU692" s="292"/>
      <c r="AEV692" s="292"/>
      <c r="AEW692" s="292"/>
      <c r="AEX692" s="292"/>
      <c r="AEY692" s="292"/>
      <c r="AEZ692" s="292"/>
      <c r="AFA692" s="292"/>
      <c r="AFB692" s="292"/>
      <c r="AFC692" s="292"/>
      <c r="AFD692" s="292"/>
      <c r="AFE692" s="292"/>
      <c r="AFF692" s="292"/>
      <c r="AFG692" s="292"/>
      <c r="AFH692" s="292"/>
      <c r="AFI692" s="292"/>
      <c r="AFJ692" s="292"/>
      <c r="AFK692" s="292"/>
      <c r="AFL692" s="292"/>
      <c r="AFM692" s="292"/>
      <c r="AFN692" s="292"/>
      <c r="AFO692" s="292"/>
      <c r="AFP692" s="292"/>
      <c r="AFQ692" s="292"/>
      <c r="AFR692" s="292"/>
      <c r="AFS692" s="292"/>
      <c r="AFT692" s="292"/>
      <c r="AFU692" s="292"/>
      <c r="AFV692" s="292"/>
      <c r="AFW692" s="292"/>
      <c r="AFX692" s="292"/>
      <c r="AFY692" s="292"/>
      <c r="AFZ692" s="292"/>
      <c r="AGA692" s="292"/>
      <c r="AGB692" s="292"/>
      <c r="AGC692" s="292"/>
      <c r="AGD692" s="292"/>
      <c r="AGE692" s="292"/>
      <c r="AGF692" s="292"/>
      <c r="AGG692" s="292"/>
      <c r="AGH692" s="292"/>
      <c r="AGI692" s="292"/>
      <c r="AGJ692" s="292"/>
      <c r="AGK692" s="292"/>
      <c r="AGL692" s="292"/>
      <c r="AGM692" s="292"/>
      <c r="AGN692" s="292"/>
      <c r="AGO692" s="292"/>
      <c r="AGP692" s="292"/>
      <c r="AGQ692" s="292"/>
      <c r="AGR692" s="292"/>
      <c r="AGS692" s="292"/>
      <c r="AGT692" s="292"/>
      <c r="AGU692" s="292"/>
      <c r="AGV692" s="292"/>
      <c r="AGW692" s="292"/>
      <c r="AGX692" s="292"/>
      <c r="AGY692" s="292"/>
      <c r="AGZ692" s="292"/>
      <c r="AHA692" s="292"/>
      <c r="AHB692" s="292"/>
      <c r="AHC692" s="292"/>
      <c r="AHD692" s="292"/>
      <c r="AHE692" s="292"/>
      <c r="AHF692" s="292"/>
      <c r="AHG692" s="292"/>
      <c r="AHH692" s="292"/>
      <c r="AHI692" s="292"/>
      <c r="AHJ692" s="292"/>
      <c r="AHK692" s="292"/>
      <c r="AHL692" s="292"/>
      <c r="AHM692" s="292"/>
      <c r="AHN692" s="292"/>
      <c r="AHO692" s="292"/>
      <c r="AHP692" s="292"/>
      <c r="AHQ692" s="292"/>
      <c r="AHR692" s="292"/>
      <c r="AHS692" s="292"/>
      <c r="AHT692" s="292"/>
      <c r="AHU692" s="292"/>
      <c r="AHV692" s="292"/>
      <c r="AHW692" s="292"/>
      <c r="AHX692" s="292"/>
      <c r="AHY692" s="292"/>
      <c r="AHZ692" s="292"/>
      <c r="AIA692" s="292"/>
      <c r="AIB692" s="292"/>
      <c r="AIC692" s="292"/>
      <c r="AID692" s="292"/>
      <c r="AIE692" s="292"/>
      <c r="AIF692" s="292"/>
      <c r="AIG692" s="292"/>
      <c r="AIH692" s="292"/>
      <c r="AII692" s="292"/>
      <c r="AIJ692" s="292"/>
      <c r="AIK692" s="292"/>
      <c r="AIL692" s="292"/>
      <c r="AIM692" s="292"/>
      <c r="AIN692" s="292"/>
      <c r="AIO692" s="292"/>
      <c r="AIP692" s="292"/>
      <c r="AIQ692" s="292"/>
      <c r="AIR692" s="292"/>
      <c r="AIS692" s="292"/>
      <c r="AIT692" s="292"/>
      <c r="AIU692" s="292"/>
      <c r="AIV692" s="292"/>
      <c r="AIW692" s="292"/>
      <c r="AIX692" s="292"/>
      <c r="AIY692" s="292"/>
      <c r="AIZ692" s="292"/>
      <c r="AJA692" s="292"/>
      <c r="AJB692" s="292"/>
      <c r="AJC692" s="292"/>
      <c r="AJD692" s="292"/>
      <c r="AJE692" s="292"/>
      <c r="AJF692" s="292"/>
      <c r="AJG692" s="292"/>
      <c r="AJH692" s="292"/>
      <c r="AJI692" s="292"/>
      <c r="AJJ692" s="292"/>
      <c r="AJK692" s="292"/>
      <c r="AJL692" s="292"/>
      <c r="AJM692" s="292"/>
      <c r="AJN692" s="292"/>
      <c r="AJO692" s="292"/>
      <c r="AJP692" s="292"/>
      <c r="AJQ692" s="292"/>
      <c r="AJR692" s="292"/>
      <c r="AJS692" s="292"/>
      <c r="AJT692" s="292"/>
      <c r="AJU692" s="292"/>
      <c r="AJV692" s="292"/>
      <c r="AJW692" s="292"/>
      <c r="AJX692" s="292"/>
      <c r="AJY692" s="292"/>
      <c r="AJZ692" s="292"/>
      <c r="AKA692" s="292"/>
      <c r="AKB692" s="292"/>
      <c r="AKC692" s="292"/>
      <c r="AKD692" s="292"/>
      <c r="AKE692" s="292"/>
      <c r="AKF692" s="292"/>
      <c r="AKG692" s="292"/>
      <c r="AKH692" s="292"/>
      <c r="AKI692" s="292"/>
      <c r="AKJ692" s="292"/>
      <c r="AKK692" s="292"/>
      <c r="AKL692" s="292"/>
      <c r="AKM692" s="292"/>
      <c r="AKN692" s="292"/>
      <c r="AKO692" s="292"/>
      <c r="AKP692" s="292"/>
      <c r="AKQ692" s="292"/>
      <c r="AKR692" s="292"/>
      <c r="AKS692" s="292"/>
      <c r="AKT692" s="292"/>
      <c r="AKU692" s="292"/>
      <c r="AKV692" s="292"/>
      <c r="AKW692" s="292"/>
      <c r="AKX692" s="292"/>
      <c r="AKY692" s="292"/>
      <c r="AKZ692" s="292"/>
      <c r="ALA692" s="292"/>
      <c r="ALB692" s="292"/>
      <c r="ALC692" s="292"/>
      <c r="ALD692" s="292"/>
      <c r="ALE692" s="292"/>
      <c r="ALF692" s="292"/>
      <c r="ALG692" s="292"/>
      <c r="ALH692" s="292"/>
      <c r="ALI692" s="292"/>
      <c r="ALJ692" s="292"/>
      <c r="ALK692" s="292"/>
      <c r="ALL692" s="292"/>
      <c r="ALM692" s="292"/>
      <c r="ALN692" s="292"/>
      <c r="ALO692" s="292"/>
      <c r="ALP692" s="292"/>
      <c r="ALQ692" s="292"/>
      <c r="ALR692" s="292"/>
      <c r="ALS692" s="292"/>
      <c r="ALT692" s="292"/>
      <c r="ALU692" s="292"/>
      <c r="ALV692" s="292"/>
      <c r="ALW692" s="292"/>
      <c r="ALX692" s="292"/>
      <c r="ALY692" s="292"/>
      <c r="ALZ692" s="292"/>
      <c r="AMA692" s="292"/>
      <c r="AMB692" s="292"/>
      <c r="AMC692" s="292"/>
      <c r="AMD692" s="292"/>
      <c r="AME692" s="292"/>
      <c r="AMF692" s="292"/>
      <c r="AMG692" s="292"/>
      <c r="AMH692" s="292"/>
      <c r="AMI692" s="292"/>
      <c r="AMJ692" s="292"/>
      <c r="AMK692" s="292"/>
      <c r="AML692" s="292"/>
      <c r="AMM692" s="292"/>
      <c r="AMN692" s="292"/>
      <c r="AMO692" s="292"/>
      <c r="AMP692" s="292"/>
      <c r="AMQ692" s="292"/>
      <c r="AMR692" s="292"/>
      <c r="AMS692" s="292"/>
      <c r="AMT692" s="292"/>
      <c r="AMU692" s="292"/>
      <c r="AMV692" s="292"/>
      <c r="AMW692" s="292"/>
      <c r="AMX692" s="292"/>
      <c r="AMY692" s="292"/>
      <c r="AMZ692" s="292"/>
      <c r="ANA692" s="292"/>
      <c r="ANB692" s="292"/>
      <c r="ANC692" s="292"/>
      <c r="AND692" s="292"/>
      <c r="ANE692" s="292"/>
      <c r="ANF692" s="292"/>
      <c r="ANG692" s="292"/>
      <c r="ANH692" s="292"/>
      <c r="ANI692" s="292"/>
      <c r="ANJ692" s="292"/>
      <c r="ANK692" s="292"/>
      <c r="ANL692" s="292"/>
      <c r="ANM692" s="292"/>
      <c r="ANN692" s="292"/>
      <c r="ANO692" s="292"/>
      <c r="ANP692" s="292"/>
      <c r="ANQ692" s="292"/>
      <c r="ANR692" s="292"/>
      <c r="ANS692" s="292"/>
      <c r="ANT692" s="292"/>
      <c r="ANU692" s="292"/>
      <c r="ANV692" s="292"/>
      <c r="ANW692" s="292"/>
      <c r="ANX692" s="292"/>
      <c r="ANY692" s="292"/>
      <c r="ANZ692" s="292"/>
      <c r="AOA692" s="292"/>
      <c r="AOB692" s="292"/>
      <c r="AOC692" s="292"/>
      <c r="AOD692" s="292"/>
      <c r="AOE692" s="292"/>
      <c r="AOF692" s="292"/>
      <c r="AOG692" s="292"/>
      <c r="AOH692" s="292"/>
      <c r="AOI692" s="292"/>
      <c r="AOJ692" s="292"/>
      <c r="AOK692" s="292"/>
      <c r="AOL692" s="292"/>
      <c r="AOM692" s="292"/>
      <c r="AON692" s="292"/>
      <c r="AOO692" s="292"/>
      <c r="AOP692" s="292"/>
      <c r="AOQ692" s="292"/>
      <c r="AOR692" s="292"/>
      <c r="AOS692" s="292"/>
      <c r="AOT692" s="292"/>
      <c r="AOU692" s="292"/>
      <c r="AOV692" s="292"/>
      <c r="AOW692" s="292"/>
      <c r="AOX692" s="292"/>
      <c r="AOY692" s="292"/>
      <c r="AOZ692" s="292"/>
      <c r="APA692" s="292"/>
      <c r="APB692" s="292"/>
      <c r="APC692" s="292"/>
      <c r="APD692" s="292"/>
      <c r="APE692" s="292"/>
      <c r="APF692" s="292"/>
      <c r="APG692" s="292"/>
      <c r="APH692" s="292"/>
      <c r="API692" s="292"/>
      <c r="APJ692" s="292"/>
      <c r="APK692" s="292"/>
      <c r="APL692" s="292"/>
      <c r="APM692" s="292"/>
      <c r="APN692" s="292"/>
      <c r="APO692" s="292"/>
      <c r="APP692" s="292"/>
      <c r="APQ692" s="292"/>
      <c r="APR692" s="292"/>
      <c r="APS692" s="292"/>
      <c r="APT692" s="292"/>
      <c r="APU692" s="292"/>
      <c r="APV692" s="292"/>
      <c r="APW692" s="292"/>
      <c r="APX692" s="292"/>
      <c r="APY692" s="292"/>
      <c r="APZ692" s="292"/>
      <c r="AQA692" s="292"/>
      <c r="AQB692" s="292"/>
      <c r="AQC692" s="292"/>
      <c r="AQD692" s="292"/>
      <c r="AQE692" s="292"/>
      <c r="AQF692" s="292"/>
      <c r="AQG692" s="292"/>
      <c r="AQH692" s="292"/>
      <c r="AQI692" s="292"/>
      <c r="AQJ692" s="292"/>
      <c r="AQK692" s="292"/>
      <c r="AQL692" s="292"/>
      <c r="AQM692" s="292"/>
      <c r="AQN692" s="292"/>
      <c r="AQO692" s="292"/>
      <c r="AQP692" s="292"/>
      <c r="AQQ692" s="292"/>
      <c r="AQR692" s="292"/>
      <c r="AQS692" s="292"/>
      <c r="AQT692" s="292"/>
      <c r="AQU692" s="292"/>
      <c r="AQV692" s="292"/>
      <c r="AQW692" s="292"/>
      <c r="AQX692" s="292"/>
      <c r="AQY692" s="292"/>
      <c r="AQZ692" s="292"/>
      <c r="ARA692" s="292"/>
      <c r="ARB692" s="292"/>
      <c r="ARC692" s="292"/>
      <c r="ARD692" s="292"/>
      <c r="ARE692" s="292"/>
      <c r="ARF692" s="292"/>
      <c r="ARG692" s="292"/>
      <c r="ARH692" s="292"/>
      <c r="ARI692" s="292"/>
      <c r="ARJ692" s="292"/>
      <c r="ARK692" s="292"/>
      <c r="ARL692" s="292"/>
      <c r="ARM692" s="292"/>
      <c r="ARN692" s="292"/>
      <c r="ARO692" s="292"/>
      <c r="ARP692" s="292"/>
      <c r="ARQ692" s="292"/>
      <c r="ARR692" s="292"/>
      <c r="ARS692" s="292"/>
      <c r="ART692" s="292"/>
      <c r="ARU692" s="292"/>
      <c r="ARV692" s="292"/>
      <c r="ARW692" s="292"/>
      <c r="ARX692" s="292"/>
      <c r="ARY692" s="292"/>
      <c r="ARZ692" s="292"/>
      <c r="ASA692" s="292"/>
      <c r="ASB692" s="292"/>
      <c r="ASC692" s="292"/>
      <c r="ASD692" s="292"/>
      <c r="ASE692" s="292"/>
      <c r="ASF692" s="292"/>
      <c r="ASG692" s="292"/>
      <c r="ASH692" s="292"/>
      <c r="ASI692" s="292"/>
      <c r="ASJ692" s="292"/>
      <c r="ASK692" s="292"/>
      <c r="ASL692" s="292"/>
      <c r="ASM692" s="292"/>
      <c r="ASN692" s="292"/>
      <c r="ASO692" s="292"/>
      <c r="ASP692" s="292"/>
      <c r="ASQ692" s="292"/>
      <c r="ASR692" s="292"/>
      <c r="ASS692" s="292"/>
      <c r="AST692" s="292"/>
      <c r="ASU692" s="292"/>
      <c r="ASV692" s="292"/>
      <c r="ASW692" s="292"/>
      <c r="ASX692" s="292"/>
      <c r="ASY692" s="292"/>
      <c r="ASZ692" s="292"/>
      <c r="ATA692" s="292"/>
      <c r="ATB692" s="292"/>
      <c r="ATC692" s="292"/>
      <c r="ATD692" s="292"/>
      <c r="ATE692" s="292"/>
      <c r="ATF692" s="292"/>
      <c r="ATG692" s="292"/>
      <c r="ATH692" s="292"/>
      <c r="ATI692" s="292"/>
      <c r="ATJ692" s="292"/>
      <c r="ATK692" s="292"/>
      <c r="ATL692" s="292"/>
      <c r="ATM692" s="292"/>
      <c r="ATN692" s="292"/>
      <c r="ATO692" s="292"/>
      <c r="ATP692" s="292"/>
      <c r="ATQ692" s="292"/>
      <c r="ATR692" s="292"/>
      <c r="ATS692" s="292"/>
      <c r="ATT692" s="292"/>
      <c r="ATU692" s="292"/>
      <c r="ATV692" s="292"/>
      <c r="ATW692" s="292"/>
      <c r="ATX692" s="292"/>
      <c r="ATY692" s="292"/>
      <c r="ATZ692" s="292"/>
      <c r="AUA692" s="292"/>
      <c r="AUB692" s="292"/>
      <c r="AUC692" s="292"/>
      <c r="AUD692" s="292"/>
      <c r="AUE692" s="292"/>
      <c r="AUF692" s="292"/>
      <c r="AUG692" s="292"/>
      <c r="AUH692" s="292"/>
      <c r="AUI692" s="292"/>
      <c r="AUJ692" s="292"/>
      <c r="AUK692" s="292"/>
      <c r="AUL692" s="292"/>
      <c r="AUM692" s="292"/>
      <c r="AUN692" s="292"/>
      <c r="AUO692" s="292"/>
      <c r="AUP692" s="292"/>
      <c r="AUQ692" s="292"/>
      <c r="AUR692" s="292"/>
      <c r="AUS692" s="292"/>
      <c r="AUT692" s="292"/>
      <c r="AUU692" s="292"/>
      <c r="AUV692" s="292"/>
      <c r="AUW692" s="292"/>
      <c r="AUX692" s="292"/>
      <c r="AUY692" s="292"/>
      <c r="AUZ692" s="292"/>
      <c r="AVA692" s="292"/>
      <c r="AVB692" s="292"/>
      <c r="AVC692" s="292"/>
      <c r="AVD692" s="292"/>
      <c r="AVE692" s="292"/>
      <c r="AVF692" s="292"/>
      <c r="AVG692" s="292"/>
      <c r="AVH692" s="292"/>
      <c r="AVI692" s="292"/>
      <c r="AVJ692" s="292"/>
      <c r="AVK692" s="292"/>
      <c r="AVL692" s="292"/>
      <c r="AVM692" s="292"/>
      <c r="AVN692" s="292"/>
      <c r="AVO692" s="292"/>
      <c r="AVP692" s="292"/>
      <c r="AVQ692" s="292"/>
      <c r="AVR692" s="292"/>
      <c r="AVS692" s="292"/>
      <c r="AVT692" s="292"/>
      <c r="AVU692" s="292"/>
      <c r="AVV692" s="292"/>
      <c r="AVW692" s="292"/>
    </row>
    <row r="693" spans="1:1274" s="134" customFormat="1" ht="24">
      <c r="A693" s="103" t="s">
        <v>953</v>
      </c>
      <c r="B693" s="405"/>
      <c r="C693" s="293" t="s">
        <v>460</v>
      </c>
      <c r="D693" s="799"/>
      <c r="E693" s="800"/>
      <c r="F693" s="294"/>
      <c r="G693" s="294"/>
      <c r="H693" s="294"/>
      <c r="I693" s="295"/>
      <c r="J693" s="295"/>
      <c r="K693" s="295"/>
      <c r="L693" s="248" t="s">
        <v>951</v>
      </c>
      <c r="M693" s="248" t="s">
        <v>951</v>
      </c>
      <c r="N693" s="248" t="s">
        <v>951</v>
      </c>
      <c r="O693" s="294">
        <f t="shared" ref="O693:T693" si="1657">O660+O676</f>
        <v>17265072</v>
      </c>
      <c r="P693" s="294">
        <f t="shared" si="1657"/>
        <v>17976816</v>
      </c>
      <c r="Q693" s="294">
        <f t="shared" si="1657"/>
        <v>18724464</v>
      </c>
      <c r="R693" s="294">
        <f t="shared" si="1657"/>
        <v>15113762.4</v>
      </c>
      <c r="S693" s="294">
        <f t="shared" si="1657"/>
        <v>15372746.4</v>
      </c>
      <c r="T693" s="294">
        <f t="shared" si="1657"/>
        <v>15623282.4</v>
      </c>
      <c r="U693" s="248" t="s">
        <v>951</v>
      </c>
      <c r="V693" s="248" t="s">
        <v>951</v>
      </c>
      <c r="W693" s="248" t="s">
        <v>951</v>
      </c>
      <c r="X693" s="248" t="s">
        <v>951</v>
      </c>
      <c r="Y693" s="248" t="s">
        <v>951</v>
      </c>
      <c r="Z693" s="248" t="s">
        <v>951</v>
      </c>
      <c r="AA693" s="248" t="s">
        <v>951</v>
      </c>
      <c r="AB693" s="248" t="s">
        <v>951</v>
      </c>
      <c r="AC693" s="248" t="s">
        <v>951</v>
      </c>
      <c r="AD693" s="248" t="s">
        <v>951</v>
      </c>
      <c r="AE693" s="248" t="s">
        <v>951</v>
      </c>
      <c r="AF693" s="248" t="s">
        <v>951</v>
      </c>
      <c r="AG693" s="248" t="s">
        <v>951</v>
      </c>
      <c r="AH693" s="248" t="s">
        <v>951</v>
      </c>
      <c r="AI693" s="248" t="s">
        <v>951</v>
      </c>
      <c r="AJ693" s="294">
        <f t="shared" ref="AJ693:AO693" si="1658">AJ660+AJ676</f>
        <v>38603634</v>
      </c>
      <c r="AK693" s="294">
        <f t="shared" si="1658"/>
        <v>40205052</v>
      </c>
      <c r="AL693" s="294">
        <f t="shared" si="1658"/>
        <v>41886748</v>
      </c>
      <c r="AM693" s="294">
        <f t="shared" si="1658"/>
        <v>29777938.109999999</v>
      </c>
      <c r="AN693" s="294">
        <f t="shared" si="1658"/>
        <v>30303490.109999999</v>
      </c>
      <c r="AO693" s="294">
        <f t="shared" si="1658"/>
        <v>30811886.109999999</v>
      </c>
      <c r="AP693" s="248" t="s">
        <v>951</v>
      </c>
      <c r="AQ693" s="248" t="s">
        <v>951</v>
      </c>
      <c r="AR693" s="248" t="s">
        <v>951</v>
      </c>
      <c r="AS693" s="248" t="s">
        <v>951</v>
      </c>
      <c r="AT693" s="248" t="s">
        <v>951</v>
      </c>
      <c r="AU693" s="248" t="s">
        <v>951</v>
      </c>
      <c r="AV693" s="248" t="s">
        <v>951</v>
      </c>
      <c r="AW693" s="248" t="s">
        <v>951</v>
      </c>
      <c r="AX693" s="248" t="s">
        <v>951</v>
      </c>
      <c r="AY693" s="248" t="s">
        <v>951</v>
      </c>
      <c r="AZ693" s="248" t="s">
        <v>951</v>
      </c>
      <c r="BA693" s="248" t="s">
        <v>951</v>
      </c>
      <c r="BB693" s="248" t="s">
        <v>951</v>
      </c>
      <c r="BC693" s="248" t="s">
        <v>951</v>
      </c>
      <c r="BD693" s="248" t="s">
        <v>951</v>
      </c>
      <c r="BE693" s="294">
        <f t="shared" ref="BE693:BJ693" si="1659">BE660+BE676</f>
        <v>18523212</v>
      </c>
      <c r="BF693" s="294">
        <f t="shared" si="1659"/>
        <v>19288266</v>
      </c>
      <c r="BG693" s="294">
        <f t="shared" si="1659"/>
        <v>20091954</v>
      </c>
      <c r="BH693" s="294">
        <f t="shared" si="1659"/>
        <v>16221406.08</v>
      </c>
      <c r="BI693" s="294">
        <f t="shared" si="1659"/>
        <v>16498585.08</v>
      </c>
      <c r="BJ693" s="294">
        <f t="shared" si="1659"/>
        <v>16766716.08</v>
      </c>
      <c r="BK693" s="248" t="s">
        <v>951</v>
      </c>
      <c r="BL693" s="248" t="s">
        <v>951</v>
      </c>
      <c r="BM693" s="248" t="s">
        <v>951</v>
      </c>
      <c r="BN693" s="248" t="s">
        <v>951</v>
      </c>
      <c r="BO693" s="248" t="s">
        <v>951</v>
      </c>
      <c r="BP693" s="248" t="s">
        <v>951</v>
      </c>
      <c r="BQ693" s="248" t="s">
        <v>951</v>
      </c>
      <c r="BR693" s="248" t="s">
        <v>951</v>
      </c>
      <c r="BS693" s="248" t="s">
        <v>951</v>
      </c>
      <c r="BT693" s="248" t="s">
        <v>951</v>
      </c>
      <c r="BU693" s="248" t="s">
        <v>951</v>
      </c>
      <c r="BV693" s="248" t="s">
        <v>951</v>
      </c>
      <c r="BW693" s="248" t="s">
        <v>951</v>
      </c>
      <c r="BX693" s="248" t="s">
        <v>951</v>
      </c>
      <c r="BY693" s="248" t="s">
        <v>951</v>
      </c>
      <c r="BZ693" s="294">
        <f t="shared" ref="BZ693:CE693" si="1660">BZ660+BZ676</f>
        <v>18656350</v>
      </c>
      <c r="CA693" s="294">
        <f t="shared" si="1660"/>
        <v>19438828</v>
      </c>
      <c r="CB693" s="294">
        <f t="shared" si="1660"/>
        <v>20261156</v>
      </c>
      <c r="CC693" s="294">
        <f t="shared" si="1660"/>
        <v>15160737.390000001</v>
      </c>
      <c r="CD693" s="294">
        <f t="shared" si="1660"/>
        <v>15434311.390000001</v>
      </c>
      <c r="CE693" s="294">
        <f t="shared" si="1660"/>
        <v>15698901.390000001</v>
      </c>
      <c r="CF693" s="248" t="s">
        <v>951</v>
      </c>
      <c r="CG693" s="248" t="s">
        <v>951</v>
      </c>
      <c r="CH693" s="248" t="s">
        <v>951</v>
      </c>
      <c r="CI693" s="248" t="s">
        <v>951</v>
      </c>
      <c r="CJ693" s="248" t="s">
        <v>951</v>
      </c>
      <c r="CK693" s="248" t="s">
        <v>951</v>
      </c>
      <c r="CL693" s="248" t="s">
        <v>951</v>
      </c>
      <c r="CM693" s="248" t="s">
        <v>951</v>
      </c>
      <c r="CN693" s="248" t="s">
        <v>951</v>
      </c>
      <c r="CO693" s="248" t="s">
        <v>951</v>
      </c>
      <c r="CP693" s="248" t="s">
        <v>951</v>
      </c>
      <c r="CQ693" s="248" t="s">
        <v>951</v>
      </c>
      <c r="CR693" s="248" t="s">
        <v>951</v>
      </c>
      <c r="CS693" s="248" t="s">
        <v>951</v>
      </c>
      <c r="CT693" s="248" t="s">
        <v>951</v>
      </c>
      <c r="CU693" s="294">
        <f t="shared" ref="CU693:CZ693" si="1661">CU660+CU676</f>
        <v>8697934</v>
      </c>
      <c r="CV693" s="294">
        <f t="shared" si="1661"/>
        <v>9056502</v>
      </c>
      <c r="CW693" s="294">
        <f t="shared" si="1661"/>
        <v>9433158</v>
      </c>
      <c r="CX693" s="294">
        <f t="shared" si="1661"/>
        <v>7635843.4500000002</v>
      </c>
      <c r="CY693" s="294">
        <f t="shared" si="1661"/>
        <v>7766316.4500000002</v>
      </c>
      <c r="CZ693" s="294">
        <f t="shared" si="1661"/>
        <v>7892533.4500000002</v>
      </c>
      <c r="DA693" s="248" t="s">
        <v>951</v>
      </c>
      <c r="DB693" s="248" t="s">
        <v>951</v>
      </c>
      <c r="DC693" s="248" t="s">
        <v>951</v>
      </c>
      <c r="DD693" s="248" t="s">
        <v>951</v>
      </c>
      <c r="DE693" s="248" t="s">
        <v>951</v>
      </c>
      <c r="DF693" s="248" t="s">
        <v>951</v>
      </c>
      <c r="DG693" s="248" t="s">
        <v>951</v>
      </c>
      <c r="DH693" s="248" t="s">
        <v>951</v>
      </c>
      <c r="DI693" s="248" t="s">
        <v>951</v>
      </c>
      <c r="DJ693" s="248" t="s">
        <v>951</v>
      </c>
      <c r="DK693" s="248" t="s">
        <v>951</v>
      </c>
      <c r="DL693" s="248" t="s">
        <v>951</v>
      </c>
      <c r="DM693" s="248" t="s">
        <v>951</v>
      </c>
      <c r="DN693" s="248" t="s">
        <v>951</v>
      </c>
      <c r="DO693" s="248" t="s">
        <v>951</v>
      </c>
      <c r="DP693" s="294">
        <f t="shared" ref="DP693:DU693" si="1662">DP660+DP676</f>
        <v>10594476</v>
      </c>
      <c r="DQ693" s="294">
        <f t="shared" si="1662"/>
        <v>11031228</v>
      </c>
      <c r="DR693" s="294">
        <f t="shared" si="1662"/>
        <v>11490012</v>
      </c>
      <c r="DS693" s="294">
        <f t="shared" si="1662"/>
        <v>9267108.5199999996</v>
      </c>
      <c r="DT693" s="294">
        <f t="shared" si="1662"/>
        <v>9426030.5199999996</v>
      </c>
      <c r="DU693" s="294">
        <f t="shared" si="1662"/>
        <v>9579768.5199999996</v>
      </c>
      <c r="DV693" s="248" t="s">
        <v>951</v>
      </c>
      <c r="DW693" s="248" t="s">
        <v>951</v>
      </c>
      <c r="DX693" s="248" t="s">
        <v>951</v>
      </c>
      <c r="DY693" s="248" t="s">
        <v>951</v>
      </c>
      <c r="DZ693" s="248" t="s">
        <v>951</v>
      </c>
      <c r="EA693" s="248" t="s">
        <v>951</v>
      </c>
      <c r="EB693" s="248" t="s">
        <v>951</v>
      </c>
      <c r="EC693" s="248" t="s">
        <v>951</v>
      </c>
      <c r="ED693" s="248" t="s">
        <v>951</v>
      </c>
      <c r="EE693" s="248" t="s">
        <v>951</v>
      </c>
      <c r="EF693" s="248" t="s">
        <v>951</v>
      </c>
      <c r="EG693" s="248" t="s">
        <v>951</v>
      </c>
      <c r="EH693" s="248" t="s">
        <v>951</v>
      </c>
      <c r="EI693" s="248" t="s">
        <v>951</v>
      </c>
      <c r="EJ693" s="248" t="s">
        <v>951</v>
      </c>
      <c r="EK693" s="294">
        <f t="shared" ref="EK693:EP693" si="1663">EK660+EK676</f>
        <v>0</v>
      </c>
      <c r="EL693" s="294">
        <f t="shared" si="1663"/>
        <v>0</v>
      </c>
      <c r="EM693" s="294">
        <f t="shared" si="1663"/>
        <v>0</v>
      </c>
      <c r="EN693" s="294">
        <f t="shared" si="1663"/>
        <v>0</v>
      </c>
      <c r="EO693" s="294">
        <f t="shared" si="1663"/>
        <v>0</v>
      </c>
      <c r="EP693" s="294">
        <f t="shared" si="1663"/>
        <v>0</v>
      </c>
      <c r="EQ693" s="248" t="s">
        <v>951</v>
      </c>
      <c r="ER693" s="248" t="s">
        <v>951</v>
      </c>
      <c r="ES693" s="248" t="s">
        <v>951</v>
      </c>
      <c r="ET693" s="248" t="s">
        <v>951</v>
      </c>
      <c r="EU693" s="248" t="s">
        <v>951</v>
      </c>
      <c r="EV693" s="248" t="s">
        <v>951</v>
      </c>
      <c r="EW693" s="248" t="s">
        <v>951</v>
      </c>
      <c r="EX693" s="248" t="s">
        <v>951</v>
      </c>
      <c r="EY693" s="248" t="s">
        <v>951</v>
      </c>
      <c r="EZ693" s="248" t="s">
        <v>951</v>
      </c>
      <c r="FA693" s="248" t="s">
        <v>951</v>
      </c>
      <c r="FB693" s="248" t="s">
        <v>951</v>
      </c>
      <c r="FC693" s="248" t="s">
        <v>951</v>
      </c>
      <c r="FD693" s="248" t="s">
        <v>951</v>
      </c>
      <c r="FE693" s="248" t="s">
        <v>951</v>
      </c>
      <c r="FF693" s="294">
        <f t="shared" ref="FF693:FK693" si="1664">FF660+FF676</f>
        <v>12921452</v>
      </c>
      <c r="FG693" s="294">
        <f t="shared" si="1664"/>
        <v>13459920</v>
      </c>
      <c r="FH693" s="294">
        <f t="shared" si="1664"/>
        <v>14025472</v>
      </c>
      <c r="FI693" s="294">
        <f t="shared" si="1664"/>
        <v>9808019.6699999999</v>
      </c>
      <c r="FJ693" s="294">
        <f t="shared" si="1664"/>
        <v>9984107.6699999999</v>
      </c>
      <c r="FK693" s="294">
        <f t="shared" si="1664"/>
        <v>10154435.67</v>
      </c>
      <c r="FL693" s="248" t="s">
        <v>951</v>
      </c>
      <c r="FM693" s="248" t="s">
        <v>951</v>
      </c>
      <c r="FN693" s="248" t="s">
        <v>951</v>
      </c>
      <c r="FO693" s="248" t="s">
        <v>951</v>
      </c>
      <c r="FP693" s="248" t="s">
        <v>951</v>
      </c>
      <c r="FQ693" s="248" t="s">
        <v>951</v>
      </c>
      <c r="FR693" s="248" t="s">
        <v>951</v>
      </c>
      <c r="FS693" s="248" t="s">
        <v>951</v>
      </c>
      <c r="FT693" s="248" t="s">
        <v>951</v>
      </c>
      <c r="FU693" s="248" t="s">
        <v>951</v>
      </c>
      <c r="FV693" s="248" t="s">
        <v>951</v>
      </c>
      <c r="FW693" s="248" t="s">
        <v>951</v>
      </c>
      <c r="FX693" s="248" t="s">
        <v>951</v>
      </c>
      <c r="FY693" s="248" t="s">
        <v>951</v>
      </c>
      <c r="FZ693" s="248" t="s">
        <v>951</v>
      </c>
      <c r="GA693" s="294">
        <f t="shared" ref="GA693:GF693" si="1665">GA660+GA676</f>
        <v>0</v>
      </c>
      <c r="GB693" s="294">
        <f t="shared" si="1665"/>
        <v>0</v>
      </c>
      <c r="GC693" s="294">
        <f t="shared" si="1665"/>
        <v>0</v>
      </c>
      <c r="GD693" s="294">
        <f t="shared" si="1665"/>
        <v>0</v>
      </c>
      <c r="GE693" s="294">
        <f t="shared" si="1665"/>
        <v>0</v>
      </c>
      <c r="GF693" s="294">
        <f t="shared" si="1665"/>
        <v>0</v>
      </c>
      <c r="GG693" s="248" t="s">
        <v>951</v>
      </c>
      <c r="GH693" s="248" t="s">
        <v>951</v>
      </c>
      <c r="GI693" s="248" t="s">
        <v>951</v>
      </c>
      <c r="GJ693" s="248" t="s">
        <v>951</v>
      </c>
      <c r="GK693" s="248" t="s">
        <v>951</v>
      </c>
      <c r="GL693" s="248" t="s">
        <v>951</v>
      </c>
      <c r="GM693" s="248" t="s">
        <v>951</v>
      </c>
      <c r="GN693" s="248" t="s">
        <v>951</v>
      </c>
      <c r="GO693" s="248" t="s">
        <v>951</v>
      </c>
      <c r="GP693" s="248" t="s">
        <v>951</v>
      </c>
      <c r="GQ693" s="248" t="s">
        <v>951</v>
      </c>
      <c r="GR693" s="248" t="s">
        <v>951</v>
      </c>
      <c r="GS693" s="248" t="s">
        <v>951</v>
      </c>
      <c r="GT693" s="248" t="s">
        <v>951</v>
      </c>
      <c r="GU693" s="248" t="s">
        <v>951</v>
      </c>
      <c r="GV693" s="294">
        <f t="shared" ref="GV693:HA693" si="1666">GV660+GV676</f>
        <v>8501740</v>
      </c>
      <c r="GW693" s="294">
        <f t="shared" si="1666"/>
        <v>8852220</v>
      </c>
      <c r="GX693" s="294">
        <f t="shared" si="1666"/>
        <v>9220380</v>
      </c>
      <c r="GY693" s="294">
        <f t="shared" si="1666"/>
        <v>7463777.6399999997</v>
      </c>
      <c r="GZ693" s="294">
        <f t="shared" si="1666"/>
        <v>7591307.6399999997</v>
      </c>
      <c r="HA693" s="294">
        <f t="shared" si="1666"/>
        <v>7714677.6399999997</v>
      </c>
      <c r="HB693" s="248" t="s">
        <v>951</v>
      </c>
      <c r="HC693" s="248" t="s">
        <v>951</v>
      </c>
      <c r="HD693" s="248" t="s">
        <v>951</v>
      </c>
      <c r="HE693" s="248" t="s">
        <v>951</v>
      </c>
      <c r="HF693" s="248" t="s">
        <v>951</v>
      </c>
      <c r="HG693" s="248" t="s">
        <v>951</v>
      </c>
      <c r="HH693" s="248" t="s">
        <v>951</v>
      </c>
      <c r="HI693" s="248" t="s">
        <v>951</v>
      </c>
      <c r="HJ693" s="248" t="s">
        <v>951</v>
      </c>
      <c r="HK693" s="248" t="s">
        <v>951</v>
      </c>
      <c r="HL693" s="248" t="s">
        <v>951</v>
      </c>
      <c r="HM693" s="248" t="s">
        <v>951</v>
      </c>
      <c r="HN693" s="248" t="s">
        <v>951</v>
      </c>
      <c r="HO693" s="248" t="s">
        <v>951</v>
      </c>
      <c r="HP693" s="248" t="s">
        <v>951</v>
      </c>
      <c r="HQ693" s="294">
        <f t="shared" ref="HQ693:HV693" si="1667">HQ660+HQ676</f>
        <v>26071429</v>
      </c>
      <c r="HR693" s="294">
        <f t="shared" si="1667"/>
        <v>27155251</v>
      </c>
      <c r="HS693" s="294">
        <f t="shared" si="1667"/>
        <v>28293441</v>
      </c>
      <c r="HT693" s="294">
        <f t="shared" si="1667"/>
        <v>19596658.079999998</v>
      </c>
      <c r="HU693" s="294">
        <f t="shared" si="1667"/>
        <v>19948757.079999998</v>
      </c>
      <c r="HV693" s="294">
        <f t="shared" si="1667"/>
        <v>20289353.079999998</v>
      </c>
      <c r="HW693" s="248" t="s">
        <v>951</v>
      </c>
      <c r="HX693" s="248" t="s">
        <v>951</v>
      </c>
      <c r="HY693" s="248" t="s">
        <v>951</v>
      </c>
      <c r="HZ693" s="248" t="s">
        <v>951</v>
      </c>
      <c r="IA693" s="248" t="s">
        <v>951</v>
      </c>
      <c r="IB693" s="248" t="s">
        <v>951</v>
      </c>
      <c r="IC693" s="248" t="s">
        <v>951</v>
      </c>
      <c r="ID693" s="248" t="s">
        <v>951</v>
      </c>
      <c r="IE693" s="248" t="s">
        <v>951</v>
      </c>
      <c r="IF693" s="248" t="s">
        <v>951</v>
      </c>
      <c r="IG693" s="248" t="s">
        <v>951</v>
      </c>
      <c r="IH693" s="248" t="s">
        <v>951</v>
      </c>
      <c r="II693" s="248" t="s">
        <v>951</v>
      </c>
      <c r="IJ693" s="248" t="s">
        <v>951</v>
      </c>
      <c r="IK693" s="248" t="s">
        <v>951</v>
      </c>
      <c r="IL693" s="294">
        <f t="shared" ref="IL693:IQ693" si="1668">IL660+IL676</f>
        <v>10601540</v>
      </c>
      <c r="IM693" s="294">
        <f t="shared" si="1668"/>
        <v>11039642</v>
      </c>
      <c r="IN693" s="294">
        <f t="shared" si="1668"/>
        <v>11499874</v>
      </c>
      <c r="IO693" s="294">
        <f t="shared" si="1668"/>
        <v>9165863.8599999994</v>
      </c>
      <c r="IP693" s="294">
        <f t="shared" si="1668"/>
        <v>9324394.8599999994</v>
      </c>
      <c r="IQ693" s="294">
        <f t="shared" si="1668"/>
        <v>9477749.8599999994</v>
      </c>
      <c r="IR693" s="248" t="s">
        <v>951</v>
      </c>
      <c r="IS693" s="248" t="s">
        <v>951</v>
      </c>
      <c r="IT693" s="248" t="s">
        <v>951</v>
      </c>
      <c r="IU693" s="248" t="s">
        <v>951</v>
      </c>
      <c r="IV693" s="248" t="s">
        <v>951</v>
      </c>
      <c r="IW693" s="248" t="s">
        <v>951</v>
      </c>
      <c r="IX693" s="248" t="s">
        <v>951</v>
      </c>
      <c r="IY693" s="248" t="s">
        <v>951</v>
      </c>
      <c r="IZ693" s="248" t="s">
        <v>951</v>
      </c>
      <c r="JA693" s="248" t="s">
        <v>951</v>
      </c>
      <c r="JB693" s="248" t="s">
        <v>951</v>
      </c>
      <c r="JC693" s="248" t="s">
        <v>951</v>
      </c>
      <c r="JD693" s="248" t="s">
        <v>951</v>
      </c>
      <c r="JE693" s="248" t="s">
        <v>951</v>
      </c>
      <c r="JF693" s="248" t="s">
        <v>951</v>
      </c>
      <c r="JG693" s="294">
        <f t="shared" ref="JG693:JL693" si="1669">JG660+JG676</f>
        <v>10363353</v>
      </c>
      <c r="JH693" s="294">
        <f t="shared" si="1669"/>
        <v>10796139</v>
      </c>
      <c r="JI693" s="294">
        <f t="shared" si="1669"/>
        <v>11250141</v>
      </c>
      <c r="JJ693" s="294">
        <f t="shared" si="1669"/>
        <v>5257176.3899999997</v>
      </c>
      <c r="JK693" s="294">
        <f t="shared" si="1669"/>
        <v>5362134.3899999997</v>
      </c>
      <c r="JL693" s="294">
        <f t="shared" si="1669"/>
        <v>5463675.3899999997</v>
      </c>
      <c r="JM693" s="248" t="s">
        <v>951</v>
      </c>
      <c r="JN693" s="248" t="s">
        <v>951</v>
      </c>
      <c r="JO693" s="248" t="s">
        <v>951</v>
      </c>
      <c r="JP693" s="248" t="s">
        <v>951</v>
      </c>
      <c r="JQ693" s="248" t="s">
        <v>951</v>
      </c>
      <c r="JR693" s="248" t="s">
        <v>951</v>
      </c>
      <c r="JS693" s="248" t="s">
        <v>951</v>
      </c>
      <c r="JT693" s="248" t="s">
        <v>951</v>
      </c>
      <c r="JU693" s="248" t="s">
        <v>951</v>
      </c>
      <c r="JV693" s="248" t="s">
        <v>951</v>
      </c>
      <c r="JW693" s="248" t="s">
        <v>951</v>
      </c>
      <c r="JX693" s="248" t="s">
        <v>951</v>
      </c>
      <c r="JY693" s="248" t="s">
        <v>951</v>
      </c>
      <c r="JZ693" s="248" t="s">
        <v>951</v>
      </c>
      <c r="KA693" s="248" t="s">
        <v>951</v>
      </c>
      <c r="KB693" s="294">
        <f t="shared" ref="KB693:KG693" si="1670">KB660+KB676</f>
        <v>13308400</v>
      </c>
      <c r="KC693" s="294">
        <f t="shared" si="1670"/>
        <v>13859246</v>
      </c>
      <c r="KD693" s="294">
        <f t="shared" si="1670"/>
        <v>14437942</v>
      </c>
      <c r="KE693" s="294">
        <f t="shared" si="1670"/>
        <v>11456617.91</v>
      </c>
      <c r="KF693" s="294">
        <f t="shared" si="1670"/>
        <v>11655210.91</v>
      </c>
      <c r="KG693" s="294">
        <f t="shared" si="1670"/>
        <v>11847315.91</v>
      </c>
      <c r="KH693" s="248" t="s">
        <v>951</v>
      </c>
      <c r="KI693" s="248" t="s">
        <v>951</v>
      </c>
      <c r="KJ693" s="248" t="s">
        <v>951</v>
      </c>
      <c r="KK693" s="248" t="s">
        <v>951</v>
      </c>
      <c r="KL693" s="248" t="s">
        <v>951</v>
      </c>
      <c r="KM693" s="248" t="s">
        <v>951</v>
      </c>
      <c r="KN693" s="248" t="s">
        <v>951</v>
      </c>
      <c r="KO693" s="248" t="s">
        <v>951</v>
      </c>
      <c r="KP693" s="248" t="s">
        <v>951</v>
      </c>
      <c r="KQ693" s="248" t="s">
        <v>951</v>
      </c>
      <c r="KR693" s="248" t="s">
        <v>951</v>
      </c>
      <c r="KS693" s="248" t="s">
        <v>951</v>
      </c>
      <c r="KT693" s="248" t="s">
        <v>951</v>
      </c>
      <c r="KU693" s="248" t="s">
        <v>951</v>
      </c>
      <c r="KV693" s="248" t="s">
        <v>951</v>
      </c>
      <c r="KW693" s="294">
        <f t="shared" ref="KW693:LB693" si="1671">KW660+KW676</f>
        <v>15966890</v>
      </c>
      <c r="KX693" s="294">
        <f t="shared" si="1671"/>
        <v>16629256</v>
      </c>
      <c r="KY693" s="294">
        <f t="shared" si="1671"/>
        <v>17325152</v>
      </c>
      <c r="KZ693" s="294">
        <f t="shared" si="1671"/>
        <v>13668505.119999999</v>
      </c>
      <c r="LA693" s="294">
        <f t="shared" si="1671"/>
        <v>13906073.119999999</v>
      </c>
      <c r="LB693" s="294">
        <f t="shared" si="1671"/>
        <v>14135873.119999999</v>
      </c>
      <c r="LC693" s="248" t="s">
        <v>951</v>
      </c>
      <c r="LD693" s="248" t="s">
        <v>951</v>
      </c>
      <c r="LE693" s="248" t="s">
        <v>951</v>
      </c>
      <c r="LF693" s="248" t="s">
        <v>951</v>
      </c>
      <c r="LG693" s="248" t="s">
        <v>951</v>
      </c>
      <c r="LH693" s="248" t="s">
        <v>951</v>
      </c>
      <c r="LI693" s="248" t="s">
        <v>951</v>
      </c>
      <c r="LJ693" s="248" t="s">
        <v>951</v>
      </c>
      <c r="LK693" s="248" t="s">
        <v>951</v>
      </c>
      <c r="LL693" s="248" t="s">
        <v>951</v>
      </c>
      <c r="LM693" s="248" t="s">
        <v>951</v>
      </c>
      <c r="LN693" s="248" t="s">
        <v>951</v>
      </c>
      <c r="LO693" s="248" t="s">
        <v>951</v>
      </c>
      <c r="LP693" s="248" t="s">
        <v>951</v>
      </c>
      <c r="LQ693" s="248" t="s">
        <v>951</v>
      </c>
      <c r="LR693" s="294">
        <f t="shared" ref="LR693:LW693" si="1672">LR660+LR676</f>
        <v>7441058</v>
      </c>
      <c r="LS693" s="294">
        <f t="shared" si="1672"/>
        <v>7750122</v>
      </c>
      <c r="LT693" s="294">
        <f t="shared" si="1672"/>
        <v>8074842</v>
      </c>
      <c r="LU693" s="294">
        <f t="shared" si="1672"/>
        <v>6307871.9100000001</v>
      </c>
      <c r="LV693" s="294">
        <f t="shared" si="1672"/>
        <v>6418406.9100000001</v>
      </c>
      <c r="LW693" s="294">
        <f t="shared" si="1672"/>
        <v>6525325.9100000001</v>
      </c>
      <c r="LX693" s="248" t="s">
        <v>951</v>
      </c>
      <c r="LY693" s="248" t="s">
        <v>951</v>
      </c>
      <c r="LZ693" s="248" t="s">
        <v>951</v>
      </c>
      <c r="MA693" s="248" t="s">
        <v>951</v>
      </c>
      <c r="MB693" s="248" t="s">
        <v>951</v>
      </c>
      <c r="MC693" s="248" t="s">
        <v>951</v>
      </c>
      <c r="MD693" s="248" t="s">
        <v>951</v>
      </c>
      <c r="ME693" s="248" t="s">
        <v>951</v>
      </c>
      <c r="MF693" s="248" t="s">
        <v>951</v>
      </c>
      <c r="MG693" s="248" t="s">
        <v>951</v>
      </c>
      <c r="MH693" s="248" t="s">
        <v>951</v>
      </c>
      <c r="MI693" s="248" t="s">
        <v>951</v>
      </c>
      <c r="MJ693" s="248" t="s">
        <v>951</v>
      </c>
      <c r="MK693" s="248" t="s">
        <v>951</v>
      </c>
      <c r="ML693" s="248" t="s">
        <v>951</v>
      </c>
      <c r="MM693" s="294">
        <f t="shared" ref="MM693:MR693" si="1673">MM660+MM676</f>
        <v>13052422</v>
      </c>
      <c r="MN693" s="294">
        <f t="shared" si="1673"/>
        <v>13594448</v>
      </c>
      <c r="MO693" s="294">
        <f t="shared" si="1673"/>
        <v>14163928</v>
      </c>
      <c r="MP693" s="294">
        <f t="shared" si="1673"/>
        <v>11226056.74</v>
      </c>
      <c r="MQ693" s="294">
        <f t="shared" si="1673"/>
        <v>11419996.74</v>
      </c>
      <c r="MR693" s="294">
        <f t="shared" si="1673"/>
        <v>11607592.74</v>
      </c>
      <c r="MS693" s="248" t="s">
        <v>951</v>
      </c>
      <c r="MT693" s="248" t="s">
        <v>951</v>
      </c>
      <c r="MU693" s="248" t="s">
        <v>951</v>
      </c>
      <c r="MV693" s="248" t="s">
        <v>951</v>
      </c>
      <c r="MW693" s="248" t="s">
        <v>951</v>
      </c>
      <c r="MX693" s="248" t="s">
        <v>951</v>
      </c>
      <c r="MY693" s="248" t="s">
        <v>951</v>
      </c>
      <c r="MZ693" s="248" t="s">
        <v>951</v>
      </c>
      <c r="NA693" s="248" t="s">
        <v>951</v>
      </c>
      <c r="NB693" s="248" t="s">
        <v>951</v>
      </c>
      <c r="NC693" s="248" t="s">
        <v>951</v>
      </c>
      <c r="ND693" s="248" t="s">
        <v>951</v>
      </c>
      <c r="NE693" s="248" t="s">
        <v>951</v>
      </c>
      <c r="NF693" s="248" t="s">
        <v>951</v>
      </c>
      <c r="NG693" s="248" t="s">
        <v>951</v>
      </c>
      <c r="NH693" s="294">
        <f t="shared" ref="NH693:NM693" si="1674">NH660+NH676</f>
        <v>21097826</v>
      </c>
      <c r="NI693" s="294">
        <f t="shared" si="1674"/>
        <v>21970846</v>
      </c>
      <c r="NJ693" s="294">
        <f t="shared" si="1674"/>
        <v>22887998</v>
      </c>
      <c r="NK693" s="294">
        <f t="shared" si="1674"/>
        <v>18304534.079999998</v>
      </c>
      <c r="NL693" s="294">
        <f t="shared" si="1674"/>
        <v>18619475.079999998</v>
      </c>
      <c r="NM693" s="294">
        <f t="shared" si="1674"/>
        <v>18924128.079999998</v>
      </c>
      <c r="NN693" s="248" t="s">
        <v>951</v>
      </c>
      <c r="NO693" s="248" t="s">
        <v>951</v>
      </c>
      <c r="NP693" s="248" t="s">
        <v>951</v>
      </c>
      <c r="NQ693" s="248" t="s">
        <v>951</v>
      </c>
      <c r="NR693" s="248" t="s">
        <v>951</v>
      </c>
      <c r="NS693" s="248" t="s">
        <v>951</v>
      </c>
      <c r="NT693" s="248" t="s">
        <v>951</v>
      </c>
      <c r="NU693" s="248" t="s">
        <v>951</v>
      </c>
      <c r="NV693" s="248" t="s">
        <v>951</v>
      </c>
      <c r="NW693" s="248" t="s">
        <v>951</v>
      </c>
      <c r="NX693" s="248" t="s">
        <v>951</v>
      </c>
      <c r="NY693" s="248" t="s">
        <v>951</v>
      </c>
      <c r="NZ693" s="248" t="s">
        <v>951</v>
      </c>
      <c r="OA693" s="248" t="s">
        <v>951</v>
      </c>
      <c r="OB693" s="248" t="s">
        <v>951</v>
      </c>
      <c r="OC693" s="294">
        <f t="shared" ref="OC693:OH693" si="1675">OC660+OC676</f>
        <v>11838302</v>
      </c>
      <c r="OD693" s="294">
        <f t="shared" si="1675"/>
        <v>12330084</v>
      </c>
      <c r="OE693" s="294">
        <f t="shared" si="1675"/>
        <v>12846780</v>
      </c>
      <c r="OF693" s="294">
        <f t="shared" si="1675"/>
        <v>10055627.24</v>
      </c>
      <c r="OG693" s="294">
        <f t="shared" si="1675"/>
        <v>10231445.24</v>
      </c>
      <c r="OH693" s="294">
        <f t="shared" si="1675"/>
        <v>10401511.24</v>
      </c>
      <c r="OI693" s="248" t="s">
        <v>951</v>
      </c>
      <c r="OJ693" s="248" t="s">
        <v>951</v>
      </c>
      <c r="OK693" s="248" t="s">
        <v>951</v>
      </c>
      <c r="OL693" s="248" t="s">
        <v>951</v>
      </c>
      <c r="OM693" s="248" t="s">
        <v>951</v>
      </c>
      <c r="ON693" s="248" t="s">
        <v>951</v>
      </c>
      <c r="OO693" s="248" t="s">
        <v>951</v>
      </c>
      <c r="OP693" s="248" t="s">
        <v>951</v>
      </c>
      <c r="OQ693" s="248" t="s">
        <v>951</v>
      </c>
      <c r="OR693" s="248" t="s">
        <v>951</v>
      </c>
      <c r="OS693" s="248" t="s">
        <v>951</v>
      </c>
      <c r="OT693" s="248" t="s">
        <v>951</v>
      </c>
      <c r="OU693" s="248" t="s">
        <v>951</v>
      </c>
      <c r="OV693" s="248" t="s">
        <v>951</v>
      </c>
      <c r="OW693" s="248" t="s">
        <v>951</v>
      </c>
      <c r="OX693" s="294">
        <f t="shared" ref="OX693:PC693" si="1676">OX660+OX676</f>
        <v>19101082</v>
      </c>
      <c r="OY693" s="294">
        <f t="shared" si="1676"/>
        <v>19898766</v>
      </c>
      <c r="OZ693" s="294">
        <f t="shared" si="1676"/>
        <v>20735554</v>
      </c>
      <c r="PA693" s="294">
        <f t="shared" si="1676"/>
        <v>9691621.3399999999</v>
      </c>
      <c r="PB693" s="294">
        <f t="shared" si="1676"/>
        <v>9885073.3399999999</v>
      </c>
      <c r="PC693" s="294">
        <f t="shared" si="1676"/>
        <v>10072227.34</v>
      </c>
      <c r="PD693" s="248" t="s">
        <v>951</v>
      </c>
      <c r="PE693" s="248" t="s">
        <v>951</v>
      </c>
      <c r="PF693" s="248" t="s">
        <v>951</v>
      </c>
      <c r="PG693" s="248" t="s">
        <v>951</v>
      </c>
      <c r="PH693" s="248" t="s">
        <v>951</v>
      </c>
      <c r="PI693" s="248" t="s">
        <v>951</v>
      </c>
      <c r="PJ693" s="248" t="s">
        <v>951</v>
      </c>
      <c r="PK693" s="248" t="s">
        <v>951</v>
      </c>
      <c r="PL693" s="248" t="s">
        <v>951</v>
      </c>
      <c r="PM693" s="248" t="s">
        <v>951</v>
      </c>
      <c r="PN693" s="248" t="s">
        <v>951</v>
      </c>
      <c r="PO693" s="248" t="s">
        <v>951</v>
      </c>
      <c r="PP693" s="248" t="s">
        <v>951</v>
      </c>
      <c r="PQ693" s="248" t="s">
        <v>951</v>
      </c>
      <c r="PR693" s="248" t="s">
        <v>951</v>
      </c>
      <c r="PS693" s="294">
        <f t="shared" ref="PS693:PX693" si="1677">PS660+PS676</f>
        <v>12335944</v>
      </c>
      <c r="PT693" s="294">
        <f t="shared" si="1677"/>
        <v>12847086</v>
      </c>
      <c r="PU693" s="294">
        <f t="shared" si="1677"/>
        <v>13384086</v>
      </c>
      <c r="PV693" s="294">
        <f t="shared" si="1677"/>
        <v>10577414.4</v>
      </c>
      <c r="PW693" s="294">
        <f t="shared" si="1677"/>
        <v>10761239.4</v>
      </c>
      <c r="PX693" s="294">
        <f t="shared" si="1677"/>
        <v>10939056.4</v>
      </c>
      <c r="PY693" s="248" t="s">
        <v>951</v>
      </c>
      <c r="PZ693" s="248" t="s">
        <v>951</v>
      </c>
      <c r="QA693" s="248" t="s">
        <v>951</v>
      </c>
      <c r="QB693" s="248" t="s">
        <v>951</v>
      </c>
      <c r="QC693" s="248" t="s">
        <v>951</v>
      </c>
      <c r="QD693" s="248" t="s">
        <v>951</v>
      </c>
      <c r="QE693" s="248" t="s">
        <v>951</v>
      </c>
      <c r="QF693" s="248" t="s">
        <v>951</v>
      </c>
      <c r="QG693" s="248" t="s">
        <v>951</v>
      </c>
      <c r="QH693" s="248" t="s">
        <v>951</v>
      </c>
      <c r="QI693" s="248" t="s">
        <v>951</v>
      </c>
      <c r="QJ693" s="248" t="s">
        <v>951</v>
      </c>
      <c r="QK693" s="248" t="s">
        <v>951</v>
      </c>
      <c r="QL693" s="248" t="s">
        <v>951</v>
      </c>
      <c r="QM693" s="248" t="s">
        <v>951</v>
      </c>
      <c r="QN693" s="294">
        <f t="shared" ref="QN693:QS693" si="1678">QN660+QN676</f>
        <v>18652558</v>
      </c>
      <c r="QO693" s="294">
        <f t="shared" si="1678"/>
        <v>19423618</v>
      </c>
      <c r="QP693" s="294">
        <f t="shared" si="1678"/>
        <v>20233634</v>
      </c>
      <c r="QQ693" s="294">
        <f t="shared" si="1678"/>
        <v>16328626.300000001</v>
      </c>
      <c r="QR693" s="294">
        <f t="shared" si="1678"/>
        <v>16607429.300000001</v>
      </c>
      <c r="QS693" s="294">
        <f t="shared" si="1678"/>
        <v>16877128.300000001</v>
      </c>
      <c r="QT693" s="248" t="s">
        <v>951</v>
      </c>
      <c r="QU693" s="248" t="s">
        <v>951</v>
      </c>
      <c r="QV693" s="248" t="s">
        <v>951</v>
      </c>
      <c r="QW693" s="248" t="s">
        <v>951</v>
      </c>
      <c r="QX693" s="248" t="s">
        <v>951</v>
      </c>
      <c r="QY693" s="248" t="s">
        <v>951</v>
      </c>
      <c r="QZ693" s="248" t="s">
        <v>951</v>
      </c>
      <c r="RA693" s="248" t="s">
        <v>951</v>
      </c>
      <c r="RB693" s="248" t="s">
        <v>951</v>
      </c>
      <c r="RC693" s="248" t="s">
        <v>951</v>
      </c>
      <c r="RD693" s="248" t="s">
        <v>951</v>
      </c>
      <c r="RE693" s="248" t="s">
        <v>951</v>
      </c>
      <c r="RF693" s="248" t="s">
        <v>951</v>
      </c>
      <c r="RG693" s="248" t="s">
        <v>951</v>
      </c>
      <c r="RH693" s="248" t="s">
        <v>951</v>
      </c>
      <c r="RI693" s="294">
        <f t="shared" ref="RI693:RN693" si="1679">RI660+RI676</f>
        <v>33082502</v>
      </c>
      <c r="RJ693" s="294">
        <f t="shared" si="1679"/>
        <v>34454782</v>
      </c>
      <c r="RK693" s="294">
        <f t="shared" si="1679"/>
        <v>35896526</v>
      </c>
      <c r="RL693" s="294">
        <f t="shared" si="1679"/>
        <v>28511356.309999999</v>
      </c>
      <c r="RM693" s="294">
        <f t="shared" si="1679"/>
        <v>29003633.309999999</v>
      </c>
      <c r="RN693" s="294">
        <f t="shared" si="1679"/>
        <v>29479814.309999999</v>
      </c>
      <c r="RO693" s="248" t="s">
        <v>951</v>
      </c>
      <c r="RP693" s="248" t="s">
        <v>951</v>
      </c>
      <c r="RQ693" s="248" t="s">
        <v>951</v>
      </c>
      <c r="RR693" s="248" t="s">
        <v>951</v>
      </c>
      <c r="RS693" s="248" t="s">
        <v>951</v>
      </c>
      <c r="RT693" s="248" t="s">
        <v>951</v>
      </c>
      <c r="RU693" s="248" t="s">
        <v>951</v>
      </c>
      <c r="RV693" s="248" t="s">
        <v>951</v>
      </c>
      <c r="RW693" s="248" t="s">
        <v>951</v>
      </c>
      <c r="RX693" s="248" t="s">
        <v>951</v>
      </c>
      <c r="RY693" s="248" t="s">
        <v>951</v>
      </c>
      <c r="RZ693" s="248" t="s">
        <v>951</v>
      </c>
      <c r="SA693" s="248" t="s">
        <v>951</v>
      </c>
      <c r="SB693" s="248" t="s">
        <v>951</v>
      </c>
      <c r="SC693" s="248" t="s">
        <v>951</v>
      </c>
      <c r="SD693" s="294">
        <f t="shared" ref="SD693:SI693" si="1680">SD660+SD676</f>
        <v>15496289</v>
      </c>
      <c r="SE693" s="294">
        <f t="shared" si="1680"/>
        <v>16139763</v>
      </c>
      <c r="SF693" s="294">
        <f t="shared" si="1680"/>
        <v>16815231</v>
      </c>
      <c r="SG693" s="294">
        <f t="shared" si="1680"/>
        <v>10970470.1</v>
      </c>
      <c r="SH693" s="294">
        <f t="shared" si="1680"/>
        <v>11166770.1</v>
      </c>
      <c r="SI693" s="294">
        <f t="shared" si="1680"/>
        <v>11356669.1</v>
      </c>
      <c r="SJ693" s="248" t="s">
        <v>951</v>
      </c>
      <c r="SK693" s="248" t="s">
        <v>951</v>
      </c>
      <c r="SL693" s="248" t="s">
        <v>951</v>
      </c>
      <c r="SM693" s="248" t="s">
        <v>951</v>
      </c>
      <c r="SN693" s="248" t="s">
        <v>951</v>
      </c>
      <c r="SO693" s="248" t="s">
        <v>951</v>
      </c>
      <c r="SP693" s="248" t="s">
        <v>951</v>
      </c>
      <c r="SQ693" s="248" t="s">
        <v>951</v>
      </c>
      <c r="SR693" s="248" t="s">
        <v>951</v>
      </c>
      <c r="SS693" s="248" t="s">
        <v>951</v>
      </c>
      <c r="ST693" s="248" t="s">
        <v>951</v>
      </c>
      <c r="SU693" s="248" t="s">
        <v>951</v>
      </c>
      <c r="SV693" s="248" t="s">
        <v>951</v>
      </c>
      <c r="SW693" s="248" t="s">
        <v>951</v>
      </c>
      <c r="SX693" s="248" t="s">
        <v>951</v>
      </c>
      <c r="SY693" s="294">
        <f t="shared" ref="SY693:TD693" si="1681">SY660+SY676</f>
        <v>8579816</v>
      </c>
      <c r="SZ693" s="294">
        <f t="shared" si="1681"/>
        <v>8936306</v>
      </c>
      <c r="TA693" s="294">
        <f t="shared" si="1681"/>
        <v>9310858</v>
      </c>
      <c r="TB693" s="294">
        <f t="shared" si="1681"/>
        <v>7271185.1600000001</v>
      </c>
      <c r="TC693" s="294">
        <f t="shared" si="1681"/>
        <v>7398576.1600000001</v>
      </c>
      <c r="TD693" s="294">
        <f t="shared" si="1681"/>
        <v>7521799.1600000001</v>
      </c>
      <c r="TE693" s="248" t="s">
        <v>951</v>
      </c>
      <c r="TF693" s="248" t="s">
        <v>951</v>
      </c>
      <c r="TG693" s="248" t="s">
        <v>951</v>
      </c>
      <c r="TH693" s="248" t="s">
        <v>951</v>
      </c>
      <c r="TI693" s="248" t="s">
        <v>951</v>
      </c>
      <c r="TJ693" s="248" t="s">
        <v>951</v>
      </c>
      <c r="TK693" s="248" t="s">
        <v>951</v>
      </c>
      <c r="TL693" s="248" t="s">
        <v>951</v>
      </c>
      <c r="TM693" s="248" t="s">
        <v>951</v>
      </c>
      <c r="TN693" s="248" t="s">
        <v>951</v>
      </c>
      <c r="TO693" s="248" t="s">
        <v>951</v>
      </c>
      <c r="TP693" s="248" t="s">
        <v>951</v>
      </c>
      <c r="TQ693" s="248" t="s">
        <v>951</v>
      </c>
      <c r="TR693" s="248" t="s">
        <v>951</v>
      </c>
      <c r="TS693" s="248" t="s">
        <v>951</v>
      </c>
      <c r="TT693" s="294">
        <f t="shared" ref="TT693:TY693" si="1682">TT660+TT676</f>
        <v>19866492</v>
      </c>
      <c r="TU693" s="294">
        <f t="shared" si="1682"/>
        <v>20692216</v>
      </c>
      <c r="TV693" s="294">
        <f t="shared" si="1682"/>
        <v>21559784</v>
      </c>
      <c r="TW693" s="294">
        <f t="shared" si="1682"/>
        <v>16881077.82</v>
      </c>
      <c r="TX693" s="294">
        <f t="shared" si="1682"/>
        <v>17175921.82</v>
      </c>
      <c r="TY693" s="294">
        <f t="shared" si="1682"/>
        <v>17461117.82</v>
      </c>
      <c r="TZ693" s="248" t="s">
        <v>951</v>
      </c>
      <c r="UA693" s="248" t="s">
        <v>951</v>
      </c>
      <c r="UB693" s="248" t="s">
        <v>951</v>
      </c>
      <c r="UC693" s="248" t="s">
        <v>951</v>
      </c>
      <c r="UD693" s="248" t="s">
        <v>951</v>
      </c>
      <c r="UE693" s="248" t="s">
        <v>951</v>
      </c>
      <c r="UF693" s="248" t="s">
        <v>951</v>
      </c>
      <c r="UG693" s="248" t="s">
        <v>951</v>
      </c>
      <c r="UH693" s="248" t="s">
        <v>951</v>
      </c>
      <c r="UI693" s="248" t="s">
        <v>951</v>
      </c>
      <c r="UJ693" s="248" t="s">
        <v>951</v>
      </c>
      <c r="UK693" s="248" t="s">
        <v>951</v>
      </c>
      <c r="UL693" s="248" t="s">
        <v>951</v>
      </c>
      <c r="UM693" s="248" t="s">
        <v>951</v>
      </c>
      <c r="UN693" s="248" t="s">
        <v>951</v>
      </c>
      <c r="UO693" s="294">
        <f t="shared" ref="UO693:UT693" si="1683">UO660+UO676</f>
        <v>27874175</v>
      </c>
      <c r="UP693" s="294">
        <f t="shared" si="1683"/>
        <v>29044247</v>
      </c>
      <c r="UQ693" s="294">
        <f t="shared" si="1683"/>
        <v>30273281</v>
      </c>
      <c r="UR693" s="294">
        <f t="shared" si="1683"/>
        <v>19833545.530000001</v>
      </c>
      <c r="US693" s="294">
        <f t="shared" si="1683"/>
        <v>20184583.530000001</v>
      </c>
      <c r="UT693" s="294">
        <f t="shared" si="1683"/>
        <v>20524140.530000001</v>
      </c>
      <c r="UU693" s="248" t="s">
        <v>951</v>
      </c>
      <c r="UV693" s="248" t="s">
        <v>951</v>
      </c>
      <c r="UW693" s="248" t="s">
        <v>951</v>
      </c>
      <c r="UX693" s="248" t="s">
        <v>951</v>
      </c>
      <c r="UY693" s="248" t="s">
        <v>951</v>
      </c>
      <c r="UZ693" s="248" t="s">
        <v>951</v>
      </c>
      <c r="VA693" s="248" t="s">
        <v>951</v>
      </c>
      <c r="VB693" s="248" t="s">
        <v>951</v>
      </c>
      <c r="VC693" s="248" t="s">
        <v>951</v>
      </c>
      <c r="VD693" s="248" t="s">
        <v>951</v>
      </c>
      <c r="VE693" s="248" t="s">
        <v>951</v>
      </c>
      <c r="VF693" s="248" t="s">
        <v>951</v>
      </c>
      <c r="VG693" s="248" t="s">
        <v>951</v>
      </c>
      <c r="VH693" s="248" t="s">
        <v>951</v>
      </c>
      <c r="VI693" s="248" t="s">
        <v>951</v>
      </c>
      <c r="VJ693" s="294">
        <f t="shared" ref="VJ693:VO693" si="1684">VJ660+VJ676</f>
        <v>0</v>
      </c>
      <c r="VK693" s="294">
        <f t="shared" si="1684"/>
        <v>0</v>
      </c>
      <c r="VL693" s="294">
        <f t="shared" si="1684"/>
        <v>0</v>
      </c>
      <c r="VM693" s="294">
        <f t="shared" si="1684"/>
        <v>0</v>
      </c>
      <c r="VN693" s="294">
        <f t="shared" si="1684"/>
        <v>0</v>
      </c>
      <c r="VO693" s="294">
        <f t="shared" si="1684"/>
        <v>0</v>
      </c>
      <c r="VP693" s="248" t="s">
        <v>951</v>
      </c>
      <c r="VQ693" s="248" t="s">
        <v>951</v>
      </c>
      <c r="VR693" s="248" t="s">
        <v>951</v>
      </c>
      <c r="VS693" s="248" t="s">
        <v>951</v>
      </c>
      <c r="VT693" s="248" t="s">
        <v>951</v>
      </c>
      <c r="VU693" s="248" t="s">
        <v>951</v>
      </c>
      <c r="VV693" s="248" t="s">
        <v>951</v>
      </c>
      <c r="VW693" s="248" t="s">
        <v>951</v>
      </c>
      <c r="VX693" s="248" t="s">
        <v>951</v>
      </c>
      <c r="VY693" s="248" t="s">
        <v>951</v>
      </c>
      <c r="VZ693" s="248" t="s">
        <v>951</v>
      </c>
      <c r="WA693" s="248" t="s">
        <v>951</v>
      </c>
      <c r="WB693" s="248" t="s">
        <v>951</v>
      </c>
      <c r="WC693" s="248" t="s">
        <v>951</v>
      </c>
      <c r="WD693" s="248" t="s">
        <v>951</v>
      </c>
      <c r="WE693" s="294">
        <f t="shared" ref="WE693:WJ693" si="1685">WE660+WE676</f>
        <v>12260582</v>
      </c>
      <c r="WF693" s="294">
        <f t="shared" si="1685"/>
        <v>12768906</v>
      </c>
      <c r="WG693" s="294">
        <f t="shared" si="1685"/>
        <v>13302954</v>
      </c>
      <c r="WH693" s="294">
        <f t="shared" si="1685"/>
        <v>10526885.380000001</v>
      </c>
      <c r="WI693" s="294">
        <f t="shared" si="1685"/>
        <v>10709444.380000001</v>
      </c>
      <c r="WJ693" s="294">
        <f t="shared" si="1685"/>
        <v>10886035.380000001</v>
      </c>
      <c r="WK693" s="248" t="s">
        <v>951</v>
      </c>
      <c r="WL693" s="248" t="s">
        <v>951</v>
      </c>
      <c r="WM693" s="248" t="s">
        <v>951</v>
      </c>
      <c r="WN693" s="248" t="s">
        <v>951</v>
      </c>
      <c r="WO693" s="248" t="s">
        <v>951</v>
      </c>
      <c r="WP693" s="248" t="s">
        <v>951</v>
      </c>
      <c r="WQ693" s="248" t="s">
        <v>951</v>
      </c>
      <c r="WR693" s="248" t="s">
        <v>951</v>
      </c>
      <c r="WS693" s="248" t="s">
        <v>951</v>
      </c>
      <c r="WT693" s="248" t="s">
        <v>951</v>
      </c>
      <c r="WU693" s="248" t="s">
        <v>951</v>
      </c>
      <c r="WV693" s="248" t="s">
        <v>951</v>
      </c>
      <c r="WW693" s="248" t="s">
        <v>951</v>
      </c>
      <c r="WX693" s="248" t="s">
        <v>951</v>
      </c>
      <c r="WY693" s="248" t="s">
        <v>951</v>
      </c>
      <c r="WZ693" s="294">
        <f t="shared" ref="WZ693:XE693" si="1686">WZ660+WZ676</f>
        <v>28061173</v>
      </c>
      <c r="XA693" s="294">
        <f t="shared" si="1686"/>
        <v>29226245</v>
      </c>
      <c r="XB693" s="294">
        <f t="shared" si="1686"/>
        <v>30449883</v>
      </c>
      <c r="XC693" s="294">
        <f t="shared" si="1686"/>
        <v>22026745.98</v>
      </c>
      <c r="XD693" s="294">
        <f t="shared" si="1686"/>
        <v>22416567.98</v>
      </c>
      <c r="XE693" s="294">
        <f t="shared" si="1686"/>
        <v>22793654.98</v>
      </c>
      <c r="XF693" s="248" t="s">
        <v>951</v>
      </c>
      <c r="XG693" s="248" t="s">
        <v>951</v>
      </c>
      <c r="XH693" s="248" t="s">
        <v>951</v>
      </c>
      <c r="XI693" s="248" t="s">
        <v>951</v>
      </c>
      <c r="XJ693" s="248" t="s">
        <v>951</v>
      </c>
      <c r="XK693" s="248" t="s">
        <v>951</v>
      </c>
      <c r="XL693" s="248" t="s">
        <v>951</v>
      </c>
      <c r="XM693" s="248" t="s">
        <v>951</v>
      </c>
      <c r="XN693" s="248" t="s">
        <v>951</v>
      </c>
      <c r="XO693" s="248" t="s">
        <v>951</v>
      </c>
      <c r="XP693" s="248" t="s">
        <v>951</v>
      </c>
      <c r="XQ693" s="248" t="s">
        <v>951</v>
      </c>
      <c r="XR693" s="248" t="s">
        <v>951</v>
      </c>
      <c r="XS693" s="248" t="s">
        <v>951</v>
      </c>
      <c r="XT693" s="248" t="s">
        <v>951</v>
      </c>
      <c r="XU693" s="294">
        <f t="shared" ref="XU693:XZ693" si="1687">XU660+XU676</f>
        <v>22785246</v>
      </c>
      <c r="XV693" s="294">
        <f t="shared" si="1687"/>
        <v>23733206</v>
      </c>
      <c r="XW693" s="294">
        <f t="shared" si="1687"/>
        <v>24729018</v>
      </c>
      <c r="XX693" s="294">
        <f t="shared" si="1687"/>
        <v>18415129.260000002</v>
      </c>
      <c r="XY693" s="294">
        <f t="shared" si="1687"/>
        <v>18739713.260000002</v>
      </c>
      <c r="XZ693" s="294">
        <f t="shared" si="1687"/>
        <v>19053679.260000002</v>
      </c>
      <c r="YA693" s="248" t="s">
        <v>951</v>
      </c>
      <c r="YB693" s="248" t="s">
        <v>951</v>
      </c>
      <c r="YC693" s="248" t="s">
        <v>951</v>
      </c>
      <c r="YD693" s="248" t="s">
        <v>951</v>
      </c>
      <c r="YE693" s="248" t="s">
        <v>951</v>
      </c>
      <c r="YF693" s="248" t="s">
        <v>951</v>
      </c>
      <c r="YG693" s="248" t="s">
        <v>951</v>
      </c>
      <c r="YH693" s="248" t="s">
        <v>951</v>
      </c>
      <c r="YI693" s="248" t="s">
        <v>951</v>
      </c>
      <c r="YJ693" s="248" t="s">
        <v>951</v>
      </c>
      <c r="YK693" s="248" t="s">
        <v>951</v>
      </c>
      <c r="YL693" s="248" t="s">
        <v>951</v>
      </c>
      <c r="YM693" s="248" t="s">
        <v>951</v>
      </c>
      <c r="YN693" s="248" t="s">
        <v>951</v>
      </c>
      <c r="YO693" s="248" t="s">
        <v>951</v>
      </c>
      <c r="YP693" s="294">
        <f t="shared" ref="YP693:YU693" si="1688">YP660+YP676</f>
        <v>16436090</v>
      </c>
      <c r="YQ693" s="294">
        <f t="shared" si="1688"/>
        <v>17116836</v>
      </c>
      <c r="YR693" s="294">
        <f t="shared" si="1688"/>
        <v>17832012</v>
      </c>
      <c r="YS693" s="294">
        <f t="shared" si="1688"/>
        <v>14199362.960000001</v>
      </c>
      <c r="YT693" s="294">
        <f t="shared" si="1688"/>
        <v>14444420.960000001</v>
      </c>
      <c r="YU693" s="294">
        <f t="shared" si="1688"/>
        <v>14681470.960000001</v>
      </c>
      <c r="YV693" s="248" t="s">
        <v>951</v>
      </c>
      <c r="YW693" s="248" t="s">
        <v>951</v>
      </c>
      <c r="YX693" s="248" t="s">
        <v>951</v>
      </c>
      <c r="YY693" s="248" t="s">
        <v>951</v>
      </c>
      <c r="YZ693" s="248" t="s">
        <v>951</v>
      </c>
      <c r="ZA693" s="248" t="s">
        <v>951</v>
      </c>
      <c r="ZB693" s="248" t="s">
        <v>951</v>
      </c>
      <c r="ZC693" s="248" t="s">
        <v>951</v>
      </c>
      <c r="ZD693" s="248" t="s">
        <v>951</v>
      </c>
      <c r="ZE693" s="248" t="s">
        <v>951</v>
      </c>
      <c r="ZF693" s="248" t="s">
        <v>951</v>
      </c>
      <c r="ZG693" s="248" t="s">
        <v>951</v>
      </c>
      <c r="ZH693" s="248" t="s">
        <v>951</v>
      </c>
      <c r="ZI693" s="248" t="s">
        <v>951</v>
      </c>
      <c r="ZJ693" s="248" t="s">
        <v>951</v>
      </c>
      <c r="ZK693" s="294">
        <f t="shared" ref="ZK693:ZP693" si="1689">ZK660+ZK676</f>
        <v>11603879</v>
      </c>
      <c r="ZL693" s="294">
        <f t="shared" si="1689"/>
        <v>12086741</v>
      </c>
      <c r="ZM693" s="294">
        <f t="shared" si="1689"/>
        <v>12593891</v>
      </c>
      <c r="ZN693" s="294">
        <f t="shared" si="1689"/>
        <v>9003514.5</v>
      </c>
      <c r="ZO693" s="294">
        <f t="shared" si="1689"/>
        <v>9163260.5</v>
      </c>
      <c r="ZP693" s="294">
        <f t="shared" si="1689"/>
        <v>9317783.5</v>
      </c>
      <c r="ZQ693" s="248" t="s">
        <v>951</v>
      </c>
      <c r="ZR693" s="248" t="s">
        <v>951</v>
      </c>
      <c r="ZS693" s="248" t="s">
        <v>951</v>
      </c>
      <c r="ZT693" s="248" t="s">
        <v>951</v>
      </c>
      <c r="ZU693" s="248" t="s">
        <v>951</v>
      </c>
      <c r="ZV693" s="248" t="s">
        <v>951</v>
      </c>
      <c r="ZW693" s="248" t="s">
        <v>951</v>
      </c>
      <c r="ZX693" s="248" t="s">
        <v>951</v>
      </c>
      <c r="ZY693" s="248" t="s">
        <v>951</v>
      </c>
      <c r="ZZ693" s="248" t="s">
        <v>951</v>
      </c>
      <c r="AAA693" s="248" t="s">
        <v>951</v>
      </c>
      <c r="AAB693" s="248" t="s">
        <v>951</v>
      </c>
      <c r="AAC693" s="248" t="s">
        <v>951</v>
      </c>
      <c r="AAD693" s="248" t="s">
        <v>951</v>
      </c>
      <c r="AAE693" s="248" t="s">
        <v>951</v>
      </c>
      <c r="AAF693" s="294">
        <f t="shared" ref="AAF693:AAK693" si="1690">AAF660+AAF676</f>
        <v>11406180</v>
      </c>
      <c r="AAG693" s="294">
        <f t="shared" si="1690"/>
        <v>11880616</v>
      </c>
      <c r="AAH693" s="294">
        <f t="shared" si="1690"/>
        <v>12378892</v>
      </c>
      <c r="AAI693" s="294">
        <f t="shared" si="1690"/>
        <v>8662069.5899999999</v>
      </c>
      <c r="AAJ693" s="294">
        <f t="shared" si="1690"/>
        <v>8818040.5899999999</v>
      </c>
      <c r="AAK693" s="294">
        <f t="shared" si="1690"/>
        <v>8968913.5899999999</v>
      </c>
      <c r="AAL693" s="248" t="s">
        <v>951</v>
      </c>
      <c r="AAM693" s="248" t="s">
        <v>951</v>
      </c>
      <c r="AAN693" s="248" t="s">
        <v>951</v>
      </c>
      <c r="AAO693" s="248" t="s">
        <v>951</v>
      </c>
      <c r="AAP693" s="248" t="s">
        <v>951</v>
      </c>
      <c r="AAQ693" s="248" t="s">
        <v>951</v>
      </c>
      <c r="AAR693" s="248" t="s">
        <v>951</v>
      </c>
      <c r="AAS693" s="248" t="s">
        <v>951</v>
      </c>
      <c r="AAT693" s="248" t="s">
        <v>951</v>
      </c>
      <c r="AAU693" s="248" t="s">
        <v>951</v>
      </c>
      <c r="AAV693" s="248" t="s">
        <v>951</v>
      </c>
      <c r="AAW693" s="248" t="s">
        <v>951</v>
      </c>
      <c r="AAX693" s="248" t="s">
        <v>951</v>
      </c>
      <c r="AAY693" s="248" t="s">
        <v>951</v>
      </c>
      <c r="AAZ693" s="248" t="s">
        <v>951</v>
      </c>
      <c r="ABA693" s="294">
        <f t="shared" ref="ABA693:ABF693" si="1691">ABA660+ABA676</f>
        <v>31039497</v>
      </c>
      <c r="ABB693" s="294">
        <f t="shared" si="1691"/>
        <v>32329609</v>
      </c>
      <c r="ABC693" s="294">
        <f t="shared" si="1691"/>
        <v>33683991</v>
      </c>
      <c r="ABD693" s="294">
        <f t="shared" si="1691"/>
        <v>21798574.539999999</v>
      </c>
      <c r="ABE693" s="294">
        <f t="shared" si="1691"/>
        <v>22202246.539999999</v>
      </c>
      <c r="ABF693" s="294">
        <f t="shared" si="1691"/>
        <v>22592743.539999999</v>
      </c>
      <c r="ABG693" s="248" t="s">
        <v>951</v>
      </c>
      <c r="ABH693" s="248" t="s">
        <v>951</v>
      </c>
      <c r="ABI693" s="248" t="s">
        <v>951</v>
      </c>
      <c r="ABJ693" s="248" t="s">
        <v>951</v>
      </c>
      <c r="ABK693" s="248" t="s">
        <v>951</v>
      </c>
      <c r="ABL693" s="248" t="s">
        <v>951</v>
      </c>
      <c r="ABM693" s="248" t="s">
        <v>951</v>
      </c>
      <c r="ABN693" s="248" t="s">
        <v>951</v>
      </c>
      <c r="ABO693" s="248" t="s">
        <v>951</v>
      </c>
      <c r="ABP693" s="248" t="s">
        <v>951</v>
      </c>
      <c r="ABQ693" s="248" t="s">
        <v>951</v>
      </c>
      <c r="ABR693" s="248" t="s">
        <v>951</v>
      </c>
      <c r="ABS693" s="248" t="s">
        <v>951</v>
      </c>
      <c r="ABT693" s="248" t="s">
        <v>951</v>
      </c>
      <c r="ABU693" s="248" t="s">
        <v>951</v>
      </c>
      <c r="ABV693" s="294">
        <f t="shared" ref="ABV693:ACA693" si="1692">ABV660+ABV676</f>
        <v>18853501</v>
      </c>
      <c r="ABW693" s="294">
        <f t="shared" si="1692"/>
        <v>19642837</v>
      </c>
      <c r="ABX693" s="294">
        <f t="shared" si="1692"/>
        <v>20471041</v>
      </c>
      <c r="ABY693" s="294">
        <f t="shared" si="1692"/>
        <v>10485923.439999999</v>
      </c>
      <c r="ABZ693" s="294">
        <f t="shared" si="1692"/>
        <v>10691558.439999999</v>
      </c>
      <c r="ACA693" s="294">
        <f t="shared" si="1692"/>
        <v>10890480.439999999</v>
      </c>
      <c r="ACB693" s="248" t="s">
        <v>951</v>
      </c>
      <c r="ACC693" s="248" t="s">
        <v>951</v>
      </c>
      <c r="ACD693" s="248" t="s">
        <v>951</v>
      </c>
      <c r="ACE693" s="248" t="s">
        <v>951</v>
      </c>
      <c r="ACF693" s="248" t="s">
        <v>951</v>
      </c>
      <c r="ACG693" s="248" t="s">
        <v>951</v>
      </c>
      <c r="ACH693" s="248" t="s">
        <v>951</v>
      </c>
      <c r="ACI693" s="248" t="s">
        <v>951</v>
      </c>
      <c r="ACJ693" s="248" t="s">
        <v>951</v>
      </c>
      <c r="ACK693" s="248" t="s">
        <v>951</v>
      </c>
      <c r="ACL693" s="248" t="s">
        <v>951</v>
      </c>
      <c r="ACM693" s="248" t="s">
        <v>951</v>
      </c>
      <c r="ACN693" s="248" t="s">
        <v>951</v>
      </c>
      <c r="ACO693" s="248" t="s">
        <v>951</v>
      </c>
      <c r="ACP693" s="248" t="s">
        <v>951</v>
      </c>
      <c r="ACQ693" s="294">
        <f t="shared" ref="ACQ693:ACV693" si="1693">ACQ660+ACQ676</f>
        <v>13704668</v>
      </c>
      <c r="ACR693" s="294">
        <f t="shared" si="1693"/>
        <v>14274198</v>
      </c>
      <c r="ACS693" s="294">
        <f t="shared" si="1693"/>
        <v>14872314</v>
      </c>
      <c r="ACT693" s="294">
        <f t="shared" si="1693"/>
        <v>10352635.66</v>
      </c>
      <c r="ACU693" s="294">
        <f t="shared" si="1693"/>
        <v>10539169.66</v>
      </c>
      <c r="ACV693" s="294">
        <f t="shared" si="1693"/>
        <v>10719609.66</v>
      </c>
      <c r="ACW693" s="248" t="s">
        <v>951</v>
      </c>
      <c r="ACX693" s="248" t="s">
        <v>951</v>
      </c>
      <c r="ACY693" s="248" t="s">
        <v>951</v>
      </c>
      <c r="ACZ693" s="248" t="s">
        <v>951</v>
      </c>
      <c r="ADA693" s="248" t="s">
        <v>951</v>
      </c>
      <c r="ADB693" s="248" t="s">
        <v>951</v>
      </c>
      <c r="ADC693" s="248" t="s">
        <v>951</v>
      </c>
      <c r="ADD693" s="248" t="s">
        <v>951</v>
      </c>
      <c r="ADE693" s="248" t="s">
        <v>951</v>
      </c>
      <c r="ADF693" s="248" t="s">
        <v>951</v>
      </c>
      <c r="ADG693" s="248" t="s">
        <v>951</v>
      </c>
      <c r="ADH693" s="248" t="s">
        <v>951</v>
      </c>
      <c r="ADI693" s="248" t="s">
        <v>951</v>
      </c>
      <c r="ADJ693" s="248" t="s">
        <v>951</v>
      </c>
      <c r="ADK693" s="248" t="s">
        <v>951</v>
      </c>
      <c r="ADL693" s="294">
        <f t="shared" ref="ADL693:ADQ693" si="1694">ADL660+ADL676</f>
        <v>43182221</v>
      </c>
      <c r="ADM693" s="294">
        <f t="shared" si="1694"/>
        <v>44982149</v>
      </c>
      <c r="ADN693" s="294">
        <f t="shared" si="1694"/>
        <v>46872599</v>
      </c>
      <c r="ADO693" s="294">
        <f t="shared" si="1694"/>
        <v>32608030.120000001</v>
      </c>
      <c r="ADP693" s="294">
        <f t="shared" si="1694"/>
        <v>33194865.120000001</v>
      </c>
      <c r="ADQ693" s="294">
        <f t="shared" si="1694"/>
        <v>33762503.119999997</v>
      </c>
      <c r="ADR693" s="248" t="s">
        <v>951</v>
      </c>
      <c r="ADS693" s="248" t="s">
        <v>951</v>
      </c>
      <c r="ADT693" s="248" t="s">
        <v>951</v>
      </c>
      <c r="ADU693" s="248" t="s">
        <v>951</v>
      </c>
      <c r="ADV693" s="248" t="s">
        <v>951</v>
      </c>
      <c r="ADW693" s="248" t="s">
        <v>951</v>
      </c>
      <c r="ADX693" s="248" t="s">
        <v>951</v>
      </c>
      <c r="ADY693" s="248" t="s">
        <v>951</v>
      </c>
      <c r="ADZ693" s="248" t="s">
        <v>951</v>
      </c>
      <c r="AEA693" s="248" t="s">
        <v>951</v>
      </c>
      <c r="AEB693" s="248" t="s">
        <v>951</v>
      </c>
      <c r="AEC693" s="248" t="s">
        <v>951</v>
      </c>
      <c r="AED693" s="248" t="s">
        <v>951</v>
      </c>
      <c r="AEE693" s="248" t="s">
        <v>951</v>
      </c>
      <c r="AEF693" s="248" t="s">
        <v>951</v>
      </c>
      <c r="AEG693" s="294">
        <f t="shared" ref="AEG693:AEL693" si="1695">AEG660+AEG676</f>
        <v>17248098</v>
      </c>
      <c r="AEH693" s="294">
        <f t="shared" si="1695"/>
        <v>17965170</v>
      </c>
      <c r="AEI693" s="294">
        <f t="shared" si="1695"/>
        <v>18717884</v>
      </c>
      <c r="AEJ693" s="294">
        <f t="shared" si="1695"/>
        <v>12361968.1</v>
      </c>
      <c r="AEK693" s="294">
        <f t="shared" si="1695"/>
        <v>12582995.1</v>
      </c>
      <c r="AEL693" s="294">
        <f t="shared" si="1695"/>
        <v>12796810.1</v>
      </c>
      <c r="AEM693" s="248" t="s">
        <v>951</v>
      </c>
      <c r="AEN693" s="248" t="s">
        <v>951</v>
      </c>
      <c r="AEO693" s="248" t="s">
        <v>951</v>
      </c>
      <c r="AEP693" s="248" t="s">
        <v>951</v>
      </c>
      <c r="AEQ693" s="248" t="s">
        <v>951</v>
      </c>
      <c r="AER693" s="248" t="s">
        <v>951</v>
      </c>
      <c r="AES693" s="248" t="s">
        <v>951</v>
      </c>
      <c r="AET693" s="248" t="s">
        <v>951</v>
      </c>
      <c r="AEU693" s="248" t="s">
        <v>951</v>
      </c>
      <c r="AEV693" s="248" t="s">
        <v>951</v>
      </c>
      <c r="AEW693" s="248" t="s">
        <v>951</v>
      </c>
      <c r="AEX693" s="248" t="s">
        <v>951</v>
      </c>
      <c r="AEY693" s="248" t="s">
        <v>951</v>
      </c>
      <c r="AEZ693" s="248" t="s">
        <v>951</v>
      </c>
      <c r="AFA693" s="248" t="s">
        <v>951</v>
      </c>
      <c r="AFB693" s="294">
        <f t="shared" ref="AFB693:AFG693" si="1696">AFB660+AFB676</f>
        <v>9221118</v>
      </c>
      <c r="AFC693" s="294">
        <f t="shared" si="1696"/>
        <v>9601254</v>
      </c>
      <c r="AFD693" s="294">
        <f t="shared" si="1696"/>
        <v>10000566</v>
      </c>
      <c r="AFE693" s="294">
        <f t="shared" si="1696"/>
        <v>8085382.5199999996</v>
      </c>
      <c r="AFF693" s="294">
        <f t="shared" si="1696"/>
        <v>8223703.5199999996</v>
      </c>
      <c r="AFG693" s="294">
        <f t="shared" si="1696"/>
        <v>8357512.5199999996</v>
      </c>
      <c r="AFH693" s="248" t="s">
        <v>951</v>
      </c>
      <c r="AFI693" s="248" t="s">
        <v>951</v>
      </c>
      <c r="AFJ693" s="248" t="s">
        <v>951</v>
      </c>
      <c r="AFK693" s="248" t="s">
        <v>951</v>
      </c>
      <c r="AFL693" s="248" t="s">
        <v>951</v>
      </c>
      <c r="AFM693" s="248" t="s">
        <v>951</v>
      </c>
      <c r="AFN693" s="248" t="s">
        <v>951</v>
      </c>
      <c r="AFO693" s="248" t="s">
        <v>951</v>
      </c>
      <c r="AFP693" s="248" t="s">
        <v>951</v>
      </c>
      <c r="AFQ693" s="248" t="s">
        <v>951</v>
      </c>
      <c r="AFR693" s="248" t="s">
        <v>951</v>
      </c>
      <c r="AFS693" s="248" t="s">
        <v>951</v>
      </c>
      <c r="AFT693" s="248" t="s">
        <v>951</v>
      </c>
      <c r="AFU693" s="248" t="s">
        <v>951</v>
      </c>
      <c r="AFV693" s="248" t="s">
        <v>951</v>
      </c>
      <c r="AFW693" s="294">
        <f t="shared" ref="AFW693:AGB693" si="1697">AFW660+AFW676</f>
        <v>15746604</v>
      </c>
      <c r="AFX693" s="294">
        <f t="shared" si="1697"/>
        <v>16398060</v>
      </c>
      <c r="AFY693" s="294">
        <f t="shared" si="1697"/>
        <v>17082444</v>
      </c>
      <c r="AFZ693" s="294">
        <f t="shared" si="1697"/>
        <v>13658977.52</v>
      </c>
      <c r="AGA693" s="294">
        <f t="shared" si="1697"/>
        <v>13894099.52</v>
      </c>
      <c r="AGB693" s="294">
        <f t="shared" si="1697"/>
        <v>14121541.52</v>
      </c>
      <c r="AGC693" s="248" t="s">
        <v>951</v>
      </c>
      <c r="AGD693" s="248" t="s">
        <v>951</v>
      </c>
      <c r="AGE693" s="248" t="s">
        <v>951</v>
      </c>
      <c r="AGF693" s="248" t="s">
        <v>951</v>
      </c>
      <c r="AGG693" s="248" t="s">
        <v>951</v>
      </c>
      <c r="AGH693" s="248" t="s">
        <v>951</v>
      </c>
      <c r="AGI693" s="248" t="s">
        <v>951</v>
      </c>
      <c r="AGJ693" s="248" t="s">
        <v>951</v>
      </c>
      <c r="AGK693" s="248" t="s">
        <v>951</v>
      </c>
      <c r="AGL693" s="248" t="s">
        <v>951</v>
      </c>
      <c r="AGM693" s="248" t="s">
        <v>951</v>
      </c>
      <c r="AGN693" s="248" t="s">
        <v>951</v>
      </c>
      <c r="AGO693" s="248" t="s">
        <v>951</v>
      </c>
      <c r="AGP693" s="248" t="s">
        <v>951</v>
      </c>
      <c r="AGQ693" s="248" t="s">
        <v>951</v>
      </c>
      <c r="AGR693" s="294">
        <f t="shared" ref="AGR693:AGW693" si="1698">AGR660+AGR676</f>
        <v>4316268</v>
      </c>
      <c r="AGS693" s="294">
        <f t="shared" si="1698"/>
        <v>4494204</v>
      </c>
      <c r="AGT693" s="294">
        <f t="shared" si="1698"/>
        <v>4681116</v>
      </c>
      <c r="AGU693" s="294">
        <f t="shared" si="1698"/>
        <v>3755821.59</v>
      </c>
      <c r="AGV693" s="294">
        <f t="shared" si="1698"/>
        <v>3820567.59</v>
      </c>
      <c r="AGW693" s="294">
        <f t="shared" si="1698"/>
        <v>3883201.59</v>
      </c>
      <c r="AGX693" s="248" t="s">
        <v>951</v>
      </c>
      <c r="AGY693" s="248" t="s">
        <v>951</v>
      </c>
      <c r="AGZ693" s="248" t="s">
        <v>951</v>
      </c>
      <c r="AHA693" s="248" t="s">
        <v>951</v>
      </c>
      <c r="AHB693" s="248" t="s">
        <v>951</v>
      </c>
      <c r="AHC693" s="248" t="s">
        <v>951</v>
      </c>
      <c r="AHD693" s="248" t="s">
        <v>951</v>
      </c>
      <c r="AHE693" s="248" t="s">
        <v>951</v>
      </c>
      <c r="AHF693" s="248" t="s">
        <v>951</v>
      </c>
      <c r="AHG693" s="248" t="s">
        <v>951</v>
      </c>
      <c r="AHH693" s="248" t="s">
        <v>951</v>
      </c>
      <c r="AHI693" s="248" t="s">
        <v>951</v>
      </c>
      <c r="AHJ693" s="248" t="s">
        <v>951</v>
      </c>
      <c r="AHK693" s="248" t="s">
        <v>951</v>
      </c>
      <c r="AHL693" s="248" t="s">
        <v>951</v>
      </c>
      <c r="AHM693" s="294">
        <f t="shared" ref="AHM693:AHR693" si="1699">AHM660+AHM676</f>
        <v>11033598</v>
      </c>
      <c r="AHN693" s="294">
        <f t="shared" si="1699"/>
        <v>11492784</v>
      </c>
      <c r="AHO693" s="294">
        <f t="shared" si="1699"/>
        <v>11975256</v>
      </c>
      <c r="AHP693" s="294">
        <f t="shared" si="1699"/>
        <v>9408412.3800000008</v>
      </c>
      <c r="AHQ693" s="294">
        <f t="shared" si="1699"/>
        <v>9571888.3800000008</v>
      </c>
      <c r="AHR693" s="294">
        <f t="shared" si="1699"/>
        <v>9730012.3800000008</v>
      </c>
      <c r="AHS693" s="248" t="s">
        <v>951</v>
      </c>
      <c r="AHT693" s="248" t="s">
        <v>951</v>
      </c>
      <c r="AHU693" s="248" t="s">
        <v>951</v>
      </c>
      <c r="AHV693" s="248" t="s">
        <v>951</v>
      </c>
      <c r="AHW693" s="248" t="s">
        <v>951</v>
      </c>
      <c r="AHX693" s="248" t="s">
        <v>951</v>
      </c>
      <c r="AHY693" s="248" t="s">
        <v>951</v>
      </c>
      <c r="AHZ693" s="248" t="s">
        <v>951</v>
      </c>
      <c r="AIA693" s="248" t="s">
        <v>951</v>
      </c>
      <c r="AIB693" s="248" t="s">
        <v>951</v>
      </c>
      <c r="AIC693" s="248" t="s">
        <v>951</v>
      </c>
      <c r="AID693" s="248" t="s">
        <v>951</v>
      </c>
      <c r="AIE693" s="248" t="s">
        <v>951</v>
      </c>
      <c r="AIF693" s="248" t="s">
        <v>951</v>
      </c>
      <c r="AIG693" s="248" t="s">
        <v>951</v>
      </c>
      <c r="AIH693" s="294">
        <f t="shared" ref="AIH693:AIM693" si="1700">AIH660+AIH676</f>
        <v>0</v>
      </c>
      <c r="AII693" s="294">
        <f t="shared" si="1700"/>
        <v>0</v>
      </c>
      <c r="AIJ693" s="294">
        <f t="shared" si="1700"/>
        <v>0</v>
      </c>
      <c r="AIK693" s="294">
        <f t="shared" si="1700"/>
        <v>0</v>
      </c>
      <c r="AIL693" s="294">
        <f t="shared" si="1700"/>
        <v>0</v>
      </c>
      <c r="AIM693" s="294">
        <f t="shared" si="1700"/>
        <v>0</v>
      </c>
      <c r="AIN693" s="248" t="s">
        <v>951</v>
      </c>
      <c r="AIO693" s="248" t="s">
        <v>951</v>
      </c>
      <c r="AIP693" s="248" t="s">
        <v>951</v>
      </c>
      <c r="AIQ693" s="248" t="s">
        <v>951</v>
      </c>
      <c r="AIR693" s="248" t="s">
        <v>951</v>
      </c>
      <c r="AIS693" s="248" t="s">
        <v>951</v>
      </c>
      <c r="AIT693" s="248" t="s">
        <v>951</v>
      </c>
      <c r="AIU693" s="248" t="s">
        <v>951</v>
      </c>
      <c r="AIV693" s="248" t="s">
        <v>951</v>
      </c>
      <c r="AIW693" s="248" t="s">
        <v>951</v>
      </c>
      <c r="AIX693" s="248" t="s">
        <v>951</v>
      </c>
      <c r="AIY693" s="248" t="s">
        <v>951</v>
      </c>
      <c r="AIZ693" s="248" t="s">
        <v>951</v>
      </c>
      <c r="AJA693" s="248" t="s">
        <v>951</v>
      </c>
      <c r="AJB693" s="248" t="s">
        <v>951</v>
      </c>
      <c r="AJC693" s="294">
        <f t="shared" ref="AJC693:AJH693" si="1701">AJC660+AJC676</f>
        <v>16808550</v>
      </c>
      <c r="AJD693" s="294">
        <f t="shared" si="1701"/>
        <v>17505228</v>
      </c>
      <c r="AJE693" s="294">
        <f t="shared" si="1701"/>
        <v>18237156</v>
      </c>
      <c r="AJF693" s="294">
        <f t="shared" si="1701"/>
        <v>14353044.49</v>
      </c>
      <c r="AJG693" s="294">
        <f t="shared" si="1701"/>
        <v>14603418.49</v>
      </c>
      <c r="AJH693" s="294">
        <f t="shared" si="1701"/>
        <v>14845608.49</v>
      </c>
      <c r="AJI693" s="248" t="s">
        <v>951</v>
      </c>
      <c r="AJJ693" s="248" t="s">
        <v>951</v>
      </c>
      <c r="AJK693" s="248" t="s">
        <v>951</v>
      </c>
      <c r="AJL693" s="248" t="s">
        <v>951</v>
      </c>
      <c r="AJM693" s="248" t="s">
        <v>951</v>
      </c>
      <c r="AJN693" s="248" t="s">
        <v>951</v>
      </c>
      <c r="AJO693" s="248" t="s">
        <v>951</v>
      </c>
      <c r="AJP693" s="248" t="s">
        <v>951</v>
      </c>
      <c r="AJQ693" s="248" t="s">
        <v>951</v>
      </c>
      <c r="AJR693" s="248" t="s">
        <v>951</v>
      </c>
      <c r="AJS693" s="248" t="s">
        <v>951</v>
      </c>
      <c r="AJT693" s="248" t="s">
        <v>951</v>
      </c>
      <c r="AJU693" s="248" t="s">
        <v>951</v>
      </c>
      <c r="AJV693" s="248" t="s">
        <v>951</v>
      </c>
      <c r="AJW693" s="248" t="s">
        <v>951</v>
      </c>
      <c r="AJX693" s="294">
        <f t="shared" ref="AJX693:AKC693" si="1702">AJX660+AJX676</f>
        <v>11252620</v>
      </c>
      <c r="AJY693" s="294">
        <f t="shared" si="1702"/>
        <v>11718910</v>
      </c>
      <c r="AJZ693" s="294">
        <f t="shared" si="1702"/>
        <v>12208790</v>
      </c>
      <c r="AKA693" s="294">
        <f t="shared" si="1702"/>
        <v>9626125.0999999996</v>
      </c>
      <c r="AKB693" s="294">
        <f t="shared" si="1702"/>
        <v>9793790.0999999996</v>
      </c>
      <c r="AKC693" s="294">
        <f t="shared" si="1702"/>
        <v>9955975.0999999996</v>
      </c>
      <c r="AKD693" s="248" t="s">
        <v>951</v>
      </c>
      <c r="AKE693" s="248" t="s">
        <v>951</v>
      </c>
      <c r="AKF693" s="248" t="s">
        <v>951</v>
      </c>
      <c r="AKG693" s="248" t="s">
        <v>951</v>
      </c>
      <c r="AKH693" s="248" t="s">
        <v>951</v>
      </c>
      <c r="AKI693" s="248" t="s">
        <v>951</v>
      </c>
      <c r="AKJ693" s="248" t="s">
        <v>951</v>
      </c>
      <c r="AKK693" s="248" t="s">
        <v>951</v>
      </c>
      <c r="AKL693" s="248" t="s">
        <v>951</v>
      </c>
      <c r="AKM693" s="248" t="s">
        <v>951</v>
      </c>
      <c r="AKN693" s="248" t="s">
        <v>951</v>
      </c>
      <c r="AKO693" s="248" t="s">
        <v>951</v>
      </c>
      <c r="AKP693" s="248" t="s">
        <v>951</v>
      </c>
      <c r="AKQ693" s="248" t="s">
        <v>951</v>
      </c>
      <c r="AKR693" s="248" t="s">
        <v>951</v>
      </c>
      <c r="AKS693" s="294">
        <f t="shared" ref="AKS693:AKX693" si="1703">AKS660+AKS676</f>
        <v>11569646</v>
      </c>
      <c r="AKT693" s="294">
        <f t="shared" si="1703"/>
        <v>12049294</v>
      </c>
      <c r="AKU693" s="294">
        <f t="shared" si="1703"/>
        <v>12553214</v>
      </c>
      <c r="AKV693" s="294">
        <f t="shared" si="1703"/>
        <v>9858640.7899999991</v>
      </c>
      <c r="AKW693" s="294">
        <f t="shared" si="1703"/>
        <v>10030925.789999999</v>
      </c>
      <c r="AKX693" s="294">
        <f t="shared" si="1703"/>
        <v>10197578.789999999</v>
      </c>
      <c r="AKY693" s="248" t="s">
        <v>951</v>
      </c>
      <c r="AKZ693" s="248" t="s">
        <v>951</v>
      </c>
      <c r="ALA693" s="248" t="s">
        <v>951</v>
      </c>
      <c r="ALB693" s="248" t="s">
        <v>951</v>
      </c>
      <c r="ALC693" s="248" t="s">
        <v>951</v>
      </c>
      <c r="ALD693" s="248" t="s">
        <v>951</v>
      </c>
      <c r="ALE693" s="248" t="s">
        <v>951</v>
      </c>
      <c r="ALF693" s="248" t="s">
        <v>951</v>
      </c>
      <c r="ALG693" s="248" t="s">
        <v>951</v>
      </c>
      <c r="ALH693" s="248" t="s">
        <v>951</v>
      </c>
      <c r="ALI693" s="248" t="s">
        <v>951</v>
      </c>
      <c r="ALJ693" s="248" t="s">
        <v>951</v>
      </c>
      <c r="ALK693" s="248" t="s">
        <v>951</v>
      </c>
      <c r="ALL693" s="248" t="s">
        <v>951</v>
      </c>
      <c r="ALM693" s="248" t="s">
        <v>951</v>
      </c>
      <c r="ALN693" s="294">
        <f t="shared" ref="ALN693:ALS693" si="1704">ALN660+ALN676</f>
        <v>9319122</v>
      </c>
      <c r="ALO693" s="294">
        <f t="shared" si="1704"/>
        <v>9705512</v>
      </c>
      <c r="ALP693" s="294">
        <f t="shared" si="1704"/>
        <v>10111456</v>
      </c>
      <c r="ALQ693" s="294">
        <f t="shared" si="1704"/>
        <v>8006915.0099999998</v>
      </c>
      <c r="ALR693" s="294">
        <f t="shared" si="1704"/>
        <v>8145667.0099999998</v>
      </c>
      <c r="ALS693" s="294">
        <f t="shared" si="1704"/>
        <v>8279883.0099999998</v>
      </c>
      <c r="ALT693" s="248" t="s">
        <v>951</v>
      </c>
      <c r="ALU693" s="248" t="s">
        <v>951</v>
      </c>
      <c r="ALV693" s="248" t="s">
        <v>951</v>
      </c>
      <c r="ALW693" s="248" t="s">
        <v>951</v>
      </c>
      <c r="ALX693" s="248" t="s">
        <v>951</v>
      </c>
      <c r="ALY693" s="248" t="s">
        <v>951</v>
      </c>
      <c r="ALZ693" s="248" t="s">
        <v>951</v>
      </c>
      <c r="AMA693" s="248" t="s">
        <v>951</v>
      </c>
      <c r="AMB693" s="248" t="s">
        <v>951</v>
      </c>
      <c r="AMC693" s="248" t="s">
        <v>951</v>
      </c>
      <c r="AMD693" s="248" t="s">
        <v>951</v>
      </c>
      <c r="AME693" s="248" t="s">
        <v>951</v>
      </c>
      <c r="AMF693" s="248" t="s">
        <v>951</v>
      </c>
      <c r="AMG693" s="248" t="s">
        <v>951</v>
      </c>
      <c r="AMH693" s="248" t="s">
        <v>951</v>
      </c>
      <c r="AMI693" s="294">
        <f t="shared" ref="AMI693:AMN693" si="1705">AMI660+AMI676</f>
        <v>30775912</v>
      </c>
      <c r="AMJ693" s="294">
        <f t="shared" si="1705"/>
        <v>32055958</v>
      </c>
      <c r="AMK693" s="294">
        <f t="shared" si="1705"/>
        <v>33400138</v>
      </c>
      <c r="AML693" s="294">
        <f t="shared" si="1705"/>
        <v>22795068.23</v>
      </c>
      <c r="AMM693" s="294">
        <f t="shared" si="1705"/>
        <v>23204458.23</v>
      </c>
      <c r="AMN693" s="294">
        <f t="shared" si="1705"/>
        <v>23600474.23</v>
      </c>
      <c r="AMO693" s="248" t="s">
        <v>951</v>
      </c>
      <c r="AMP693" s="248" t="s">
        <v>951</v>
      </c>
      <c r="AMQ693" s="248" t="s">
        <v>951</v>
      </c>
      <c r="AMR693" s="248" t="s">
        <v>951</v>
      </c>
      <c r="AMS693" s="248" t="s">
        <v>951</v>
      </c>
      <c r="AMT693" s="248" t="s">
        <v>951</v>
      </c>
      <c r="AMU693" s="248" t="s">
        <v>951</v>
      </c>
      <c r="AMV693" s="248" t="s">
        <v>951</v>
      </c>
      <c r="AMW693" s="248" t="s">
        <v>951</v>
      </c>
      <c r="AMX693" s="248" t="s">
        <v>951</v>
      </c>
      <c r="AMY693" s="248" t="s">
        <v>951</v>
      </c>
      <c r="AMZ693" s="248" t="s">
        <v>951</v>
      </c>
      <c r="ANA693" s="248" t="s">
        <v>951</v>
      </c>
      <c r="ANB693" s="248" t="s">
        <v>951</v>
      </c>
      <c r="ANC693" s="248" t="s">
        <v>951</v>
      </c>
      <c r="AND693" s="294">
        <f t="shared" ref="AND693:ANI693" si="1706">AND660+AND676</f>
        <v>5899948</v>
      </c>
      <c r="ANE693" s="294">
        <f t="shared" si="1706"/>
        <v>6145288</v>
      </c>
      <c r="ANF693" s="294">
        <f t="shared" si="1706"/>
        <v>6403064</v>
      </c>
      <c r="ANG693" s="294">
        <f t="shared" si="1706"/>
        <v>5013847.22</v>
      </c>
      <c r="ANH693" s="294">
        <f t="shared" si="1706"/>
        <v>5101355.22</v>
      </c>
      <c r="ANI693" s="294">
        <f t="shared" si="1706"/>
        <v>5185999.22</v>
      </c>
      <c r="ANJ693" s="248" t="s">
        <v>951</v>
      </c>
      <c r="ANK693" s="248" t="s">
        <v>951</v>
      </c>
      <c r="ANL693" s="248" t="s">
        <v>951</v>
      </c>
      <c r="ANM693" s="248" t="s">
        <v>951</v>
      </c>
      <c r="ANN693" s="248" t="s">
        <v>951</v>
      </c>
      <c r="ANO693" s="248" t="s">
        <v>951</v>
      </c>
      <c r="ANP693" s="248" t="s">
        <v>951</v>
      </c>
      <c r="ANQ693" s="248" t="s">
        <v>951</v>
      </c>
      <c r="ANR693" s="248" t="s">
        <v>951</v>
      </c>
      <c r="ANS693" s="248" t="s">
        <v>951</v>
      </c>
      <c r="ANT693" s="248" t="s">
        <v>951</v>
      </c>
      <c r="ANU693" s="248" t="s">
        <v>951</v>
      </c>
      <c r="ANV693" s="248" t="s">
        <v>951</v>
      </c>
      <c r="ANW693" s="248" t="s">
        <v>951</v>
      </c>
      <c r="ANX693" s="248" t="s">
        <v>951</v>
      </c>
      <c r="ANY693" s="294">
        <f t="shared" ref="ANY693:AOD693" si="1707">ANY660+ANY676</f>
        <v>25718842</v>
      </c>
      <c r="ANZ693" s="294">
        <f t="shared" si="1707"/>
        <v>26786024</v>
      </c>
      <c r="AOA693" s="294">
        <f t="shared" si="1707"/>
        <v>27906660</v>
      </c>
      <c r="AOB693" s="294">
        <f t="shared" si="1707"/>
        <v>19728135.170000002</v>
      </c>
      <c r="AOC693" s="294">
        <f t="shared" si="1707"/>
        <v>20074994.170000002</v>
      </c>
      <c r="AOD693" s="294">
        <f t="shared" si="1707"/>
        <v>20410531.170000002</v>
      </c>
      <c r="AOE693" s="248" t="s">
        <v>951</v>
      </c>
      <c r="AOF693" s="248" t="s">
        <v>951</v>
      </c>
      <c r="AOG693" s="248" t="s">
        <v>951</v>
      </c>
      <c r="AOH693" s="248" t="s">
        <v>951</v>
      </c>
      <c r="AOI693" s="248" t="s">
        <v>951</v>
      </c>
      <c r="AOJ693" s="248" t="s">
        <v>951</v>
      </c>
      <c r="AOK693" s="248" t="s">
        <v>951</v>
      </c>
      <c r="AOL693" s="248" t="s">
        <v>951</v>
      </c>
      <c r="AOM693" s="248" t="s">
        <v>951</v>
      </c>
      <c r="AON693" s="248" t="s">
        <v>951</v>
      </c>
      <c r="AOO693" s="248" t="s">
        <v>951</v>
      </c>
      <c r="AOP693" s="248" t="s">
        <v>951</v>
      </c>
      <c r="AOQ693" s="248" t="s">
        <v>951</v>
      </c>
      <c r="AOR693" s="248" t="s">
        <v>951</v>
      </c>
      <c r="AOS693" s="248" t="s">
        <v>951</v>
      </c>
      <c r="AOT693" s="294">
        <f t="shared" ref="AOT693:AOY693" si="1708">AOT660+AOT676</f>
        <v>20393423</v>
      </c>
      <c r="AOU693" s="294">
        <f t="shared" si="1708"/>
        <v>21239030</v>
      </c>
      <c r="AOV693" s="294">
        <f t="shared" si="1708"/>
        <v>22127374</v>
      </c>
      <c r="AOW693" s="294">
        <f t="shared" si="1708"/>
        <v>17294430.420000002</v>
      </c>
      <c r="AOX693" s="294">
        <f t="shared" si="1708"/>
        <v>17598131.420000002</v>
      </c>
      <c r="AOY693" s="294">
        <f t="shared" si="1708"/>
        <v>17891904.420000002</v>
      </c>
      <c r="AOZ693" s="248" t="s">
        <v>951</v>
      </c>
      <c r="APA693" s="248" t="s">
        <v>951</v>
      </c>
      <c r="APB693" s="248" t="s">
        <v>951</v>
      </c>
      <c r="APC693" s="248" t="s">
        <v>951</v>
      </c>
      <c r="APD693" s="248" t="s">
        <v>951</v>
      </c>
      <c r="APE693" s="248" t="s">
        <v>951</v>
      </c>
      <c r="APF693" s="248" t="s">
        <v>951</v>
      </c>
      <c r="APG693" s="248" t="s">
        <v>951</v>
      </c>
      <c r="APH693" s="248" t="s">
        <v>951</v>
      </c>
      <c r="API693" s="248" t="s">
        <v>951</v>
      </c>
      <c r="APJ693" s="248" t="s">
        <v>951</v>
      </c>
      <c r="APK693" s="248" t="s">
        <v>951</v>
      </c>
      <c r="APL693" s="248" t="s">
        <v>951</v>
      </c>
      <c r="APM693" s="248" t="s">
        <v>951</v>
      </c>
      <c r="APN693" s="248" t="s">
        <v>951</v>
      </c>
      <c r="APO693" s="294">
        <f t="shared" ref="APO693:APT693" si="1709">APO660+APO676</f>
        <v>10246108</v>
      </c>
      <c r="APP693" s="294">
        <f t="shared" si="1709"/>
        <v>10669750</v>
      </c>
      <c r="APQ693" s="294">
        <f t="shared" si="1709"/>
        <v>11114798</v>
      </c>
      <c r="APR693" s="294">
        <f t="shared" si="1709"/>
        <v>8944651.1500000004</v>
      </c>
      <c r="APS693" s="294">
        <f t="shared" si="1709"/>
        <v>9097760.1500000004</v>
      </c>
      <c r="APT693" s="294">
        <f t="shared" si="1709"/>
        <v>9245869.1500000004</v>
      </c>
      <c r="APU693" s="248" t="s">
        <v>951</v>
      </c>
      <c r="APV693" s="248" t="s">
        <v>951</v>
      </c>
      <c r="APW693" s="248" t="s">
        <v>951</v>
      </c>
      <c r="APX693" s="248" t="s">
        <v>951</v>
      </c>
      <c r="APY693" s="248" t="s">
        <v>951</v>
      </c>
      <c r="APZ693" s="248" t="s">
        <v>951</v>
      </c>
      <c r="AQA693" s="248" t="s">
        <v>951</v>
      </c>
      <c r="AQB693" s="248" t="s">
        <v>951</v>
      </c>
      <c r="AQC693" s="248" t="s">
        <v>951</v>
      </c>
      <c r="AQD693" s="248" t="s">
        <v>951</v>
      </c>
      <c r="AQE693" s="248" t="s">
        <v>951</v>
      </c>
      <c r="AQF693" s="248" t="s">
        <v>951</v>
      </c>
      <c r="AQG693" s="248" t="s">
        <v>951</v>
      </c>
      <c r="AQH693" s="248" t="s">
        <v>951</v>
      </c>
      <c r="AQI693" s="248" t="s">
        <v>951</v>
      </c>
      <c r="AQJ693" s="294">
        <f t="shared" ref="AQJ693:AQO693" si="1710">AQJ660+AQJ676</f>
        <v>26464049</v>
      </c>
      <c r="AQK693" s="294">
        <f t="shared" si="1710"/>
        <v>27565269</v>
      </c>
      <c r="AQL693" s="294">
        <f t="shared" si="1710"/>
        <v>28721587</v>
      </c>
      <c r="AQM693" s="294">
        <f t="shared" si="1710"/>
        <v>19272993.609999999</v>
      </c>
      <c r="AQN693" s="294">
        <f t="shared" si="1710"/>
        <v>19619145.609999999</v>
      </c>
      <c r="AQO693" s="294">
        <f t="shared" si="1710"/>
        <v>19953990.609999999</v>
      </c>
      <c r="AQP693" s="248" t="s">
        <v>951</v>
      </c>
      <c r="AQQ693" s="248" t="s">
        <v>951</v>
      </c>
      <c r="AQR693" s="248" t="s">
        <v>951</v>
      </c>
      <c r="AQS693" s="248" t="s">
        <v>951</v>
      </c>
      <c r="AQT693" s="248" t="s">
        <v>951</v>
      </c>
      <c r="AQU693" s="248" t="s">
        <v>951</v>
      </c>
      <c r="AQV693" s="248" t="s">
        <v>951</v>
      </c>
      <c r="AQW693" s="248" t="s">
        <v>951</v>
      </c>
      <c r="AQX693" s="248" t="s">
        <v>951</v>
      </c>
      <c r="AQY693" s="248" t="s">
        <v>951</v>
      </c>
      <c r="AQZ693" s="248" t="s">
        <v>951</v>
      </c>
      <c r="ARA693" s="248" t="s">
        <v>951</v>
      </c>
      <c r="ARB693" s="248" t="s">
        <v>951</v>
      </c>
      <c r="ARC693" s="248" t="s">
        <v>951</v>
      </c>
      <c r="ARD693" s="248" t="s">
        <v>951</v>
      </c>
      <c r="ARE693" s="294">
        <f t="shared" ref="ARE693:ARJ693" si="1711">ARE660+ARE676</f>
        <v>14000600</v>
      </c>
      <c r="ARF693" s="294">
        <f t="shared" si="1711"/>
        <v>14583928</v>
      </c>
      <c r="ARG693" s="294">
        <f t="shared" si="1711"/>
        <v>15196856</v>
      </c>
      <c r="ARH693" s="294">
        <f t="shared" si="1711"/>
        <v>11822608.890000001</v>
      </c>
      <c r="ARI693" s="294">
        <f t="shared" si="1711"/>
        <v>12029732.890000001</v>
      </c>
      <c r="ARJ693" s="294">
        <f t="shared" si="1711"/>
        <v>12230072.890000001</v>
      </c>
      <c r="ARK693" s="248" t="s">
        <v>951</v>
      </c>
      <c r="ARL693" s="248" t="s">
        <v>951</v>
      </c>
      <c r="ARM693" s="248" t="s">
        <v>951</v>
      </c>
      <c r="ARN693" s="248" t="s">
        <v>951</v>
      </c>
      <c r="ARO693" s="248" t="s">
        <v>951</v>
      </c>
      <c r="ARP693" s="248" t="s">
        <v>951</v>
      </c>
      <c r="ARQ693" s="248" t="s">
        <v>951</v>
      </c>
      <c r="ARR693" s="248" t="s">
        <v>951</v>
      </c>
      <c r="ARS693" s="248" t="s">
        <v>951</v>
      </c>
      <c r="ART693" s="248" t="s">
        <v>951</v>
      </c>
      <c r="ARU693" s="248" t="s">
        <v>951</v>
      </c>
      <c r="ARV693" s="248" t="s">
        <v>951</v>
      </c>
      <c r="ARW693" s="248" t="s">
        <v>951</v>
      </c>
      <c r="ARX693" s="248" t="s">
        <v>951</v>
      </c>
      <c r="ARY693" s="248" t="s">
        <v>951</v>
      </c>
      <c r="ARZ693" s="294">
        <f t="shared" ref="ARZ693:ASE693" si="1712">ARZ660+ARZ676</f>
        <v>24987345</v>
      </c>
      <c r="ASA693" s="294">
        <f t="shared" si="1712"/>
        <v>26026387</v>
      </c>
      <c r="ASB693" s="294">
        <f t="shared" si="1712"/>
        <v>27117869</v>
      </c>
      <c r="ASC693" s="294">
        <f t="shared" si="1712"/>
        <v>20135355.969999999</v>
      </c>
      <c r="ASD693" s="294">
        <f t="shared" si="1712"/>
        <v>20491891.969999999</v>
      </c>
      <c r="ASE693" s="294">
        <f t="shared" si="1712"/>
        <v>20836766.969999999</v>
      </c>
      <c r="ASF693" s="248" t="s">
        <v>951</v>
      </c>
      <c r="ASG693" s="248" t="s">
        <v>951</v>
      </c>
      <c r="ASH693" s="248" t="s">
        <v>951</v>
      </c>
      <c r="ASI693" s="248" t="s">
        <v>951</v>
      </c>
      <c r="ASJ693" s="248" t="s">
        <v>951</v>
      </c>
      <c r="ASK693" s="248" t="s">
        <v>951</v>
      </c>
      <c r="ASL693" s="248" t="s">
        <v>951</v>
      </c>
      <c r="ASM693" s="248" t="s">
        <v>951</v>
      </c>
      <c r="ASN693" s="248" t="s">
        <v>951</v>
      </c>
      <c r="ASO693" s="248" t="s">
        <v>951</v>
      </c>
      <c r="ASP693" s="248" t="s">
        <v>951</v>
      </c>
      <c r="ASQ693" s="248" t="s">
        <v>951</v>
      </c>
      <c r="ASR693" s="248" t="s">
        <v>951</v>
      </c>
      <c r="ASS693" s="248" t="s">
        <v>951</v>
      </c>
      <c r="AST693" s="248" t="s">
        <v>951</v>
      </c>
      <c r="ASU693" s="294">
        <f t="shared" ref="ASU693:ASZ693" si="1713">ASU660+ASU676</f>
        <v>25978456</v>
      </c>
      <c r="ASV693" s="294">
        <f t="shared" si="1713"/>
        <v>27058330</v>
      </c>
      <c r="ASW693" s="294">
        <f t="shared" si="1713"/>
        <v>28192506</v>
      </c>
      <c r="ASX693" s="294">
        <f t="shared" si="1713"/>
        <v>20181390.84</v>
      </c>
      <c r="ASY693" s="294">
        <f t="shared" si="1713"/>
        <v>20540599.84</v>
      </c>
      <c r="ASZ693" s="294">
        <f t="shared" si="1713"/>
        <v>20888068.84</v>
      </c>
      <c r="ATA693" s="248" t="s">
        <v>951</v>
      </c>
      <c r="ATB693" s="248" t="s">
        <v>951</v>
      </c>
      <c r="ATC693" s="248" t="s">
        <v>951</v>
      </c>
      <c r="ATD693" s="248" t="s">
        <v>951</v>
      </c>
      <c r="ATE693" s="248" t="s">
        <v>951</v>
      </c>
      <c r="ATF693" s="248" t="s">
        <v>951</v>
      </c>
      <c r="ATG693" s="248" t="s">
        <v>951</v>
      </c>
      <c r="ATH693" s="248" t="s">
        <v>951</v>
      </c>
      <c r="ATI693" s="248" t="s">
        <v>951</v>
      </c>
      <c r="ATJ693" s="248" t="s">
        <v>951</v>
      </c>
      <c r="ATK693" s="248" t="s">
        <v>951</v>
      </c>
      <c r="ATL693" s="248" t="s">
        <v>951</v>
      </c>
      <c r="ATM693" s="248" t="s">
        <v>951</v>
      </c>
      <c r="ATN693" s="248" t="s">
        <v>951</v>
      </c>
      <c r="ATO693" s="248" t="s">
        <v>951</v>
      </c>
      <c r="ATP693" s="294">
        <f t="shared" ref="ATP693:ATU693" si="1714">ATP660+ATP676</f>
        <v>39927465</v>
      </c>
      <c r="ATQ693" s="294">
        <f t="shared" si="1714"/>
        <v>41580269</v>
      </c>
      <c r="ATR693" s="294">
        <f t="shared" si="1714"/>
        <v>43316323</v>
      </c>
      <c r="ATS693" s="294">
        <f t="shared" si="1714"/>
        <v>33186898.25</v>
      </c>
      <c r="ATT693" s="294">
        <f t="shared" si="1714"/>
        <v>33762912.25</v>
      </c>
      <c r="ATU693" s="294">
        <f t="shared" si="1714"/>
        <v>34320119.25</v>
      </c>
      <c r="ATV693" s="248" t="s">
        <v>951</v>
      </c>
      <c r="ATW693" s="248" t="s">
        <v>951</v>
      </c>
      <c r="ATX693" s="248" t="s">
        <v>951</v>
      </c>
      <c r="ATY693" s="248" t="s">
        <v>951</v>
      </c>
      <c r="ATZ693" s="248" t="s">
        <v>951</v>
      </c>
      <c r="AUA693" s="248" t="s">
        <v>951</v>
      </c>
      <c r="AUB693" s="248" t="s">
        <v>951</v>
      </c>
      <c r="AUC693" s="248" t="s">
        <v>951</v>
      </c>
      <c r="AUD693" s="248" t="s">
        <v>951</v>
      </c>
      <c r="AUE693" s="248" t="s">
        <v>951</v>
      </c>
      <c r="AUF693" s="248" t="s">
        <v>951</v>
      </c>
      <c r="AUG693" s="248" t="s">
        <v>951</v>
      </c>
      <c r="AUH693" s="248" t="s">
        <v>951</v>
      </c>
      <c r="AUI693" s="248" t="s">
        <v>951</v>
      </c>
      <c r="AUJ693" s="248" t="s">
        <v>951</v>
      </c>
      <c r="AUK693" s="294">
        <f t="shared" ref="AUK693:AUP693" si="1715">AUK660+AUK676</f>
        <v>27102042</v>
      </c>
      <c r="AUL693" s="294">
        <f t="shared" si="1715"/>
        <v>28226644</v>
      </c>
      <c r="AUM693" s="294">
        <f t="shared" si="1715"/>
        <v>29407820</v>
      </c>
      <c r="AUN693" s="294">
        <f t="shared" si="1715"/>
        <v>21663834.449999999</v>
      </c>
      <c r="AUO693" s="294">
        <f t="shared" si="1715"/>
        <v>22044400.449999999</v>
      </c>
      <c r="AUP693" s="294">
        <f t="shared" si="1715"/>
        <v>22412534.449999999</v>
      </c>
      <c r="AUQ693" s="248" t="s">
        <v>951</v>
      </c>
      <c r="AUR693" s="248" t="s">
        <v>951</v>
      </c>
      <c r="AUS693" s="248" t="s">
        <v>951</v>
      </c>
      <c r="AUT693" s="248" t="s">
        <v>951</v>
      </c>
      <c r="AUU693" s="248" t="s">
        <v>951</v>
      </c>
      <c r="AUV693" s="248" t="s">
        <v>951</v>
      </c>
      <c r="AUW693" s="248" t="s">
        <v>951</v>
      </c>
      <c r="AUX693" s="248" t="s">
        <v>951</v>
      </c>
      <c r="AUY693" s="248" t="s">
        <v>951</v>
      </c>
      <c r="AUZ693" s="248" t="s">
        <v>951</v>
      </c>
      <c r="AVA693" s="248" t="s">
        <v>951</v>
      </c>
      <c r="AVB693" s="248" t="s">
        <v>951</v>
      </c>
      <c r="AVC693" s="248" t="s">
        <v>951</v>
      </c>
      <c r="AVD693" s="248" t="s">
        <v>951</v>
      </c>
      <c r="AVE693" s="248" t="s">
        <v>951</v>
      </c>
      <c r="AVF693" s="294">
        <f t="shared" ref="AVF693:AVK693" si="1716">AVF660+AVF676</f>
        <v>985836799</v>
      </c>
      <c r="AVG693" s="294">
        <f t="shared" si="1716"/>
        <v>1026779286</v>
      </c>
      <c r="AVH693" s="294">
        <f t="shared" si="1716"/>
        <v>1069781868</v>
      </c>
      <c r="AVI693" s="294">
        <f t="shared" si="1716"/>
        <v>782786174.67999995</v>
      </c>
      <c r="AVJ693" s="294">
        <f t="shared" si="1716"/>
        <v>796597741.67999995</v>
      </c>
      <c r="AVK693" s="294">
        <f t="shared" si="1716"/>
        <v>809958008.67999995</v>
      </c>
      <c r="AVL693" s="248" t="s">
        <v>951</v>
      </c>
      <c r="AVM693" s="248" t="s">
        <v>951</v>
      </c>
      <c r="AVN693" s="248" t="s">
        <v>951</v>
      </c>
      <c r="AVO693" s="248" t="s">
        <v>951</v>
      </c>
      <c r="AVP693" s="248" t="s">
        <v>951</v>
      </c>
      <c r="AVQ693" s="248" t="s">
        <v>951</v>
      </c>
      <c r="AVR693" s="248" t="s">
        <v>951</v>
      </c>
      <c r="AVS693" s="248" t="s">
        <v>951</v>
      </c>
      <c r="AVT693" s="248" t="s">
        <v>951</v>
      </c>
      <c r="AVU693" s="248" t="s">
        <v>951</v>
      </c>
      <c r="AVV693" s="248" t="s">
        <v>951</v>
      </c>
      <c r="AVW693" s="248" t="s">
        <v>951</v>
      </c>
    </row>
    <row r="694" spans="1:1274" s="130" customFormat="1">
      <c r="A694" s="96" t="s">
        <v>1240</v>
      </c>
      <c r="B694" s="408"/>
      <c r="C694" s="128" t="s">
        <v>461</v>
      </c>
      <c r="D694" s="801"/>
      <c r="E694" s="802"/>
      <c r="F694" s="129"/>
      <c r="G694" s="129"/>
      <c r="H694" s="129"/>
      <c r="I694" s="129"/>
      <c r="J694" s="129"/>
      <c r="K694" s="129"/>
      <c r="L694" s="248" t="s">
        <v>951</v>
      </c>
      <c r="M694" s="248" t="s">
        <v>951</v>
      </c>
      <c r="N694" s="248" t="s">
        <v>951</v>
      </c>
      <c r="O694" s="248" t="s">
        <v>951</v>
      </c>
      <c r="P694" s="248" t="s">
        <v>951</v>
      </c>
      <c r="Q694" s="248" t="s">
        <v>951</v>
      </c>
      <c r="R694" s="248" t="s">
        <v>951</v>
      </c>
      <c r="S694" s="248" t="s">
        <v>951</v>
      </c>
      <c r="T694" s="248" t="s">
        <v>951</v>
      </c>
      <c r="U694" s="129">
        <f t="shared" ref="U694:Z694" si="1717">IF(O693=0,0,(AA702-AA697)/O693)</f>
        <v>0.98812793830000001</v>
      </c>
      <c r="V694" s="129">
        <f t="shared" si="1717"/>
        <v>0.98873460130000002</v>
      </c>
      <c r="W694" s="129">
        <f t="shared" si="1717"/>
        <v>0.9888026701</v>
      </c>
      <c r="X694" s="129">
        <f t="shared" si="1717"/>
        <v>0.4757240143</v>
      </c>
      <c r="Y694" s="129">
        <f t="shared" si="1717"/>
        <v>0.44732928919999998</v>
      </c>
      <c r="Z694" s="129">
        <f t="shared" si="1717"/>
        <v>0.45334133630000001</v>
      </c>
      <c r="AA694" s="248" t="s">
        <v>951</v>
      </c>
      <c r="AB694" s="248" t="s">
        <v>951</v>
      </c>
      <c r="AC694" s="248" t="s">
        <v>951</v>
      </c>
      <c r="AD694" s="248" t="s">
        <v>951</v>
      </c>
      <c r="AE694" s="248" t="s">
        <v>951</v>
      </c>
      <c r="AF694" s="248" t="s">
        <v>951</v>
      </c>
      <c r="AG694" s="248" t="s">
        <v>951</v>
      </c>
      <c r="AH694" s="248" t="s">
        <v>951</v>
      </c>
      <c r="AI694" s="248" t="s">
        <v>951</v>
      </c>
      <c r="AJ694" s="248" t="s">
        <v>951</v>
      </c>
      <c r="AK694" s="248" t="s">
        <v>951</v>
      </c>
      <c r="AL694" s="248" t="s">
        <v>951</v>
      </c>
      <c r="AM694" s="248" t="s">
        <v>951</v>
      </c>
      <c r="AN694" s="248" t="s">
        <v>951</v>
      </c>
      <c r="AO694" s="248" t="s">
        <v>951</v>
      </c>
      <c r="AP694" s="129">
        <f t="shared" ref="AP694:AU694" si="1718">IF(AJ693=0,0,(AV702-AV697)/AJ693)</f>
        <v>0.92568228159999999</v>
      </c>
      <c r="AQ694" s="129">
        <f t="shared" si="1718"/>
        <v>0.92561501970000004</v>
      </c>
      <c r="AR694" s="129">
        <f t="shared" si="1718"/>
        <v>0.92508494569999999</v>
      </c>
      <c r="AS694" s="129">
        <f t="shared" si="1718"/>
        <v>0.4258994935</v>
      </c>
      <c r="AT694" s="129">
        <f t="shared" si="1718"/>
        <v>0.39723506159999999</v>
      </c>
      <c r="AU694" s="129">
        <f t="shared" si="1718"/>
        <v>0.40341278409999998</v>
      </c>
      <c r="AV694" s="248" t="s">
        <v>951</v>
      </c>
      <c r="AW694" s="248" t="s">
        <v>951</v>
      </c>
      <c r="AX694" s="248" t="s">
        <v>951</v>
      </c>
      <c r="AY694" s="248" t="s">
        <v>951</v>
      </c>
      <c r="AZ694" s="248" t="s">
        <v>951</v>
      </c>
      <c r="BA694" s="248" t="s">
        <v>951</v>
      </c>
      <c r="BB694" s="248" t="s">
        <v>951</v>
      </c>
      <c r="BC694" s="248" t="s">
        <v>951</v>
      </c>
      <c r="BD694" s="248" t="s">
        <v>951</v>
      </c>
      <c r="BE694" s="248" t="s">
        <v>951</v>
      </c>
      <c r="BF694" s="248" t="s">
        <v>951</v>
      </c>
      <c r="BG694" s="248" t="s">
        <v>951</v>
      </c>
      <c r="BH694" s="248" t="s">
        <v>951</v>
      </c>
      <c r="BI694" s="248" t="s">
        <v>951</v>
      </c>
      <c r="BJ694" s="248" t="s">
        <v>951</v>
      </c>
      <c r="BK694" s="129">
        <f t="shared" ref="BK694:BP694" si="1719">IF(BE693=0,0,(BQ702-BQ697)/BE693)</f>
        <v>0.98927227090000003</v>
      </c>
      <c r="BL694" s="129">
        <f t="shared" si="1719"/>
        <v>0.99355743019999998</v>
      </c>
      <c r="BM694" s="129">
        <f t="shared" si="1719"/>
        <v>0.99685675169999999</v>
      </c>
      <c r="BN694" s="129">
        <f t="shared" si="1719"/>
        <v>0.4153657369</v>
      </c>
      <c r="BO694" s="129">
        <f t="shared" si="1719"/>
        <v>0.39707140089999998</v>
      </c>
      <c r="BP694" s="129">
        <f t="shared" si="1719"/>
        <v>0.40386061629999997</v>
      </c>
      <c r="BQ694" s="248" t="s">
        <v>951</v>
      </c>
      <c r="BR694" s="248" t="s">
        <v>951</v>
      </c>
      <c r="BS694" s="248" t="s">
        <v>951</v>
      </c>
      <c r="BT694" s="248" t="s">
        <v>951</v>
      </c>
      <c r="BU694" s="248" t="s">
        <v>951</v>
      </c>
      <c r="BV694" s="248" t="s">
        <v>951</v>
      </c>
      <c r="BW694" s="248" t="s">
        <v>951</v>
      </c>
      <c r="BX694" s="248" t="s">
        <v>951</v>
      </c>
      <c r="BY694" s="248" t="s">
        <v>951</v>
      </c>
      <c r="BZ694" s="248" t="s">
        <v>951</v>
      </c>
      <c r="CA694" s="248" t="s">
        <v>951</v>
      </c>
      <c r="CB694" s="248" t="s">
        <v>951</v>
      </c>
      <c r="CC694" s="248" t="s">
        <v>951</v>
      </c>
      <c r="CD694" s="248" t="s">
        <v>951</v>
      </c>
      <c r="CE694" s="248" t="s">
        <v>951</v>
      </c>
      <c r="CF694" s="129">
        <f t="shared" ref="CF694:CK694" si="1720">IF(BZ693=0,0,(CL702-CL697)/BZ693)</f>
        <v>0.94876007360000003</v>
      </c>
      <c r="CG694" s="129">
        <f t="shared" si="1720"/>
        <v>0.96178637929999999</v>
      </c>
      <c r="CH694" s="129">
        <f t="shared" si="1720"/>
        <v>0.9727628572</v>
      </c>
      <c r="CI694" s="129">
        <f t="shared" si="1720"/>
        <v>0.51119435820000003</v>
      </c>
      <c r="CJ694" s="129">
        <f t="shared" si="1720"/>
        <v>0.49822005180000001</v>
      </c>
      <c r="CK694" s="129">
        <f t="shared" si="1720"/>
        <v>0.50270291050000004</v>
      </c>
      <c r="CL694" s="248" t="s">
        <v>951</v>
      </c>
      <c r="CM694" s="248" t="s">
        <v>951</v>
      </c>
      <c r="CN694" s="248" t="s">
        <v>951</v>
      </c>
      <c r="CO694" s="248" t="s">
        <v>951</v>
      </c>
      <c r="CP694" s="248" t="s">
        <v>951</v>
      </c>
      <c r="CQ694" s="248" t="s">
        <v>951</v>
      </c>
      <c r="CR694" s="248" t="s">
        <v>951</v>
      </c>
      <c r="CS694" s="248" t="s">
        <v>951</v>
      </c>
      <c r="CT694" s="248" t="s">
        <v>951</v>
      </c>
      <c r="CU694" s="248" t="s">
        <v>951</v>
      </c>
      <c r="CV694" s="248" t="s">
        <v>951</v>
      </c>
      <c r="CW694" s="248" t="s">
        <v>951</v>
      </c>
      <c r="CX694" s="248" t="s">
        <v>951</v>
      </c>
      <c r="CY694" s="248" t="s">
        <v>951</v>
      </c>
      <c r="CZ694" s="248" t="s">
        <v>951</v>
      </c>
      <c r="DA694" s="129">
        <f t="shared" ref="DA694:DF694" si="1721">IF(CU693=0,0,(DG702-DG697)/CU693)</f>
        <v>0.97490967399999995</v>
      </c>
      <c r="DB694" s="129">
        <f t="shared" si="1721"/>
        <v>0.96988881579999997</v>
      </c>
      <c r="DC694" s="129">
        <f t="shared" si="1721"/>
        <v>0.96494726369999995</v>
      </c>
      <c r="DD694" s="129">
        <f t="shared" si="1721"/>
        <v>0.54199806699999997</v>
      </c>
      <c r="DE694" s="129">
        <f t="shared" si="1721"/>
        <v>0.53075514199999996</v>
      </c>
      <c r="DF694" s="129">
        <f t="shared" si="1721"/>
        <v>0.53904268089999996</v>
      </c>
      <c r="DG694" s="248" t="s">
        <v>951</v>
      </c>
      <c r="DH694" s="248" t="s">
        <v>951</v>
      </c>
      <c r="DI694" s="248" t="s">
        <v>951</v>
      </c>
      <c r="DJ694" s="248" t="s">
        <v>951</v>
      </c>
      <c r="DK694" s="248" t="s">
        <v>951</v>
      </c>
      <c r="DL694" s="248" t="s">
        <v>951</v>
      </c>
      <c r="DM694" s="248" t="s">
        <v>951</v>
      </c>
      <c r="DN694" s="248" t="s">
        <v>951</v>
      </c>
      <c r="DO694" s="248" t="s">
        <v>951</v>
      </c>
      <c r="DP694" s="248" t="s">
        <v>951</v>
      </c>
      <c r="DQ694" s="248" t="s">
        <v>951</v>
      </c>
      <c r="DR694" s="248" t="s">
        <v>951</v>
      </c>
      <c r="DS694" s="248" t="s">
        <v>951</v>
      </c>
      <c r="DT694" s="248" t="s">
        <v>951</v>
      </c>
      <c r="DU694" s="248" t="s">
        <v>951</v>
      </c>
      <c r="DV694" s="129">
        <f t="shared" ref="DV694:EA694" si="1722">IF(DP693=0,0,(EB702-EB697)/DP693)</f>
        <v>0.98872280229999998</v>
      </c>
      <c r="DW694" s="129">
        <f t="shared" si="1722"/>
        <v>0.98959970730000002</v>
      </c>
      <c r="DX694" s="129">
        <f t="shared" si="1722"/>
        <v>0.98987712110000003</v>
      </c>
      <c r="DY694" s="129">
        <f t="shared" si="1722"/>
        <v>0.567209882</v>
      </c>
      <c r="DZ694" s="129">
        <f t="shared" si="1722"/>
        <v>0.53011662959999994</v>
      </c>
      <c r="EA694" s="129">
        <f t="shared" si="1722"/>
        <v>0.54002302030000005</v>
      </c>
      <c r="EB694" s="248" t="s">
        <v>951</v>
      </c>
      <c r="EC694" s="248" t="s">
        <v>951</v>
      </c>
      <c r="ED694" s="248" t="s">
        <v>951</v>
      </c>
      <c r="EE694" s="248" t="s">
        <v>951</v>
      </c>
      <c r="EF694" s="248" t="s">
        <v>951</v>
      </c>
      <c r="EG694" s="248" t="s">
        <v>951</v>
      </c>
      <c r="EH694" s="248" t="s">
        <v>951</v>
      </c>
      <c r="EI694" s="248" t="s">
        <v>951</v>
      </c>
      <c r="EJ694" s="248" t="s">
        <v>951</v>
      </c>
      <c r="EK694" s="248" t="s">
        <v>951</v>
      </c>
      <c r="EL694" s="248" t="s">
        <v>951</v>
      </c>
      <c r="EM694" s="248" t="s">
        <v>951</v>
      </c>
      <c r="EN694" s="248" t="s">
        <v>951</v>
      </c>
      <c r="EO694" s="248" t="s">
        <v>951</v>
      </c>
      <c r="EP694" s="248" t="s">
        <v>951</v>
      </c>
      <c r="EQ694" s="129">
        <f t="shared" ref="EQ694:EV694" si="1723">IF(EK693=0,0,(EW702-EW697)/EK693)</f>
        <v>0</v>
      </c>
      <c r="ER694" s="129">
        <f t="shared" si="1723"/>
        <v>0</v>
      </c>
      <c r="ES694" s="129">
        <f t="shared" si="1723"/>
        <v>0</v>
      </c>
      <c r="ET694" s="129">
        <f t="shared" si="1723"/>
        <v>0</v>
      </c>
      <c r="EU694" s="129">
        <f t="shared" si="1723"/>
        <v>0</v>
      </c>
      <c r="EV694" s="129">
        <f t="shared" si="1723"/>
        <v>0</v>
      </c>
      <c r="EW694" s="248" t="s">
        <v>951</v>
      </c>
      <c r="EX694" s="248" t="s">
        <v>951</v>
      </c>
      <c r="EY694" s="248" t="s">
        <v>951</v>
      </c>
      <c r="EZ694" s="248" t="s">
        <v>951</v>
      </c>
      <c r="FA694" s="248" t="s">
        <v>951</v>
      </c>
      <c r="FB694" s="248" t="s">
        <v>951</v>
      </c>
      <c r="FC694" s="248" t="s">
        <v>951</v>
      </c>
      <c r="FD694" s="248" t="s">
        <v>951</v>
      </c>
      <c r="FE694" s="248" t="s">
        <v>951</v>
      </c>
      <c r="FF694" s="248" t="s">
        <v>951</v>
      </c>
      <c r="FG694" s="248" t="s">
        <v>951</v>
      </c>
      <c r="FH694" s="248" t="s">
        <v>951</v>
      </c>
      <c r="FI694" s="248" t="s">
        <v>951</v>
      </c>
      <c r="FJ694" s="248" t="s">
        <v>951</v>
      </c>
      <c r="FK694" s="248" t="s">
        <v>951</v>
      </c>
      <c r="FL694" s="129">
        <f t="shared" ref="FL694:FQ694" si="1724">IF(FF693=0,0,(FR702-FR697)/FF693)</f>
        <v>0.90366005309999997</v>
      </c>
      <c r="FM694" s="129">
        <f t="shared" si="1724"/>
        <v>0.90064428320000001</v>
      </c>
      <c r="FN694" s="129">
        <f t="shared" si="1724"/>
        <v>0.89750277209999996</v>
      </c>
      <c r="FO694" s="129">
        <f t="shared" si="1724"/>
        <v>0.46194572119999999</v>
      </c>
      <c r="FP694" s="129">
        <f t="shared" si="1724"/>
        <v>0.44231020599999998</v>
      </c>
      <c r="FQ694" s="129">
        <f t="shared" si="1724"/>
        <v>0.44926895680000001</v>
      </c>
      <c r="FR694" s="248" t="s">
        <v>951</v>
      </c>
      <c r="FS694" s="248" t="s">
        <v>951</v>
      </c>
      <c r="FT694" s="248" t="s">
        <v>951</v>
      </c>
      <c r="FU694" s="248" t="s">
        <v>951</v>
      </c>
      <c r="FV694" s="248" t="s">
        <v>951</v>
      </c>
      <c r="FW694" s="248" t="s">
        <v>951</v>
      </c>
      <c r="FX694" s="248" t="s">
        <v>951</v>
      </c>
      <c r="FY694" s="248" t="s">
        <v>951</v>
      </c>
      <c r="FZ694" s="248" t="s">
        <v>951</v>
      </c>
      <c r="GA694" s="248" t="s">
        <v>951</v>
      </c>
      <c r="GB694" s="248" t="s">
        <v>951</v>
      </c>
      <c r="GC694" s="248" t="s">
        <v>951</v>
      </c>
      <c r="GD694" s="248" t="s">
        <v>951</v>
      </c>
      <c r="GE694" s="248" t="s">
        <v>951</v>
      </c>
      <c r="GF694" s="248" t="s">
        <v>951</v>
      </c>
      <c r="GG694" s="129">
        <f t="shared" ref="GG694:GL694" si="1725">IF(GA693=0,0,(GM702-GM697)/GA693)</f>
        <v>0</v>
      </c>
      <c r="GH694" s="129">
        <f t="shared" si="1725"/>
        <v>0</v>
      </c>
      <c r="GI694" s="129">
        <f t="shared" si="1725"/>
        <v>0</v>
      </c>
      <c r="GJ694" s="129">
        <f t="shared" si="1725"/>
        <v>0</v>
      </c>
      <c r="GK694" s="129">
        <f t="shared" si="1725"/>
        <v>0</v>
      </c>
      <c r="GL694" s="129">
        <f t="shared" si="1725"/>
        <v>0</v>
      </c>
      <c r="GM694" s="248" t="s">
        <v>951</v>
      </c>
      <c r="GN694" s="248" t="s">
        <v>951</v>
      </c>
      <c r="GO694" s="248" t="s">
        <v>951</v>
      </c>
      <c r="GP694" s="248" t="s">
        <v>951</v>
      </c>
      <c r="GQ694" s="248" t="s">
        <v>951</v>
      </c>
      <c r="GR694" s="248" t="s">
        <v>951</v>
      </c>
      <c r="GS694" s="248" t="s">
        <v>951</v>
      </c>
      <c r="GT694" s="248" t="s">
        <v>951</v>
      </c>
      <c r="GU694" s="248" t="s">
        <v>951</v>
      </c>
      <c r="GV694" s="248" t="s">
        <v>951</v>
      </c>
      <c r="GW694" s="248" t="s">
        <v>951</v>
      </c>
      <c r="GX694" s="248" t="s">
        <v>951</v>
      </c>
      <c r="GY694" s="248" t="s">
        <v>951</v>
      </c>
      <c r="GZ694" s="248" t="s">
        <v>951</v>
      </c>
      <c r="HA694" s="248" t="s">
        <v>951</v>
      </c>
      <c r="HB694" s="129">
        <f t="shared" ref="HB694:HG694" si="1726">IF(GV693=0,0,(HH702-HH697)/GV693)</f>
        <v>0.96941332010000003</v>
      </c>
      <c r="HC694" s="129">
        <f t="shared" si="1726"/>
        <v>0.9620185671</v>
      </c>
      <c r="HD694" s="129">
        <f t="shared" si="1726"/>
        <v>0.95501486920000001</v>
      </c>
      <c r="HE694" s="129">
        <f t="shared" si="1726"/>
        <v>0.47848960029999998</v>
      </c>
      <c r="HF694" s="129">
        <f t="shared" si="1726"/>
        <v>0.4565405783</v>
      </c>
      <c r="HG694" s="129">
        <f t="shared" si="1726"/>
        <v>0.46445751169999999</v>
      </c>
      <c r="HH694" s="248" t="s">
        <v>951</v>
      </c>
      <c r="HI694" s="248" t="s">
        <v>951</v>
      </c>
      <c r="HJ694" s="248" t="s">
        <v>951</v>
      </c>
      <c r="HK694" s="248" t="s">
        <v>951</v>
      </c>
      <c r="HL694" s="248" t="s">
        <v>951</v>
      </c>
      <c r="HM694" s="248" t="s">
        <v>951</v>
      </c>
      <c r="HN694" s="248" t="s">
        <v>951</v>
      </c>
      <c r="HO694" s="248" t="s">
        <v>951</v>
      </c>
      <c r="HP694" s="248" t="s">
        <v>951</v>
      </c>
      <c r="HQ694" s="248" t="s">
        <v>951</v>
      </c>
      <c r="HR694" s="248" t="s">
        <v>951</v>
      </c>
      <c r="HS694" s="248" t="s">
        <v>951</v>
      </c>
      <c r="HT694" s="248" t="s">
        <v>951</v>
      </c>
      <c r="HU694" s="248" t="s">
        <v>951</v>
      </c>
      <c r="HV694" s="248" t="s">
        <v>951</v>
      </c>
      <c r="HW694" s="129">
        <f t="shared" ref="HW694:IB694" si="1727">IF(HQ693=0,0,(IC702-IC697)/HQ693)</f>
        <v>0.92424162860000003</v>
      </c>
      <c r="HX694" s="129">
        <f t="shared" si="1727"/>
        <v>0.9279641716</v>
      </c>
      <c r="HY694" s="129">
        <f t="shared" si="1727"/>
        <v>0.93078109519999996</v>
      </c>
      <c r="HZ694" s="129">
        <f t="shared" si="1727"/>
        <v>0.5557595676</v>
      </c>
      <c r="IA694" s="129">
        <f t="shared" si="1727"/>
        <v>0.53325278249999997</v>
      </c>
      <c r="IB694" s="129">
        <f t="shared" si="1727"/>
        <v>0.54026514189999997</v>
      </c>
      <c r="IC694" s="248" t="s">
        <v>951</v>
      </c>
      <c r="ID694" s="248" t="s">
        <v>951</v>
      </c>
      <c r="IE694" s="248" t="s">
        <v>951</v>
      </c>
      <c r="IF694" s="248" t="s">
        <v>951</v>
      </c>
      <c r="IG694" s="248" t="s">
        <v>951</v>
      </c>
      <c r="IH694" s="248" t="s">
        <v>951</v>
      </c>
      <c r="II694" s="248" t="s">
        <v>951</v>
      </c>
      <c r="IJ694" s="248" t="s">
        <v>951</v>
      </c>
      <c r="IK694" s="248" t="s">
        <v>951</v>
      </c>
      <c r="IL694" s="248" t="s">
        <v>951</v>
      </c>
      <c r="IM694" s="248" t="s">
        <v>951</v>
      </c>
      <c r="IN694" s="248" t="s">
        <v>951</v>
      </c>
      <c r="IO694" s="248" t="s">
        <v>951</v>
      </c>
      <c r="IP694" s="248" t="s">
        <v>951</v>
      </c>
      <c r="IQ694" s="248" t="s">
        <v>951</v>
      </c>
      <c r="IR694" s="129">
        <f t="shared" ref="IR694:IW694" si="1728">IF(IL693=0,0,(IX702-IX697)/IL693)</f>
        <v>0.97543375769999996</v>
      </c>
      <c r="IS694" s="129">
        <f t="shared" si="1728"/>
        <v>0.97469646210000005</v>
      </c>
      <c r="IT694" s="129">
        <f t="shared" si="1728"/>
        <v>0.97355849289999996</v>
      </c>
      <c r="IU694" s="129">
        <f t="shared" si="1728"/>
        <v>0.50539502670000003</v>
      </c>
      <c r="IV694" s="129">
        <f t="shared" si="1728"/>
        <v>0.49746735089999999</v>
      </c>
      <c r="IW694" s="129">
        <f t="shared" si="1728"/>
        <v>0.50499138300000002</v>
      </c>
      <c r="IX694" s="248" t="s">
        <v>951</v>
      </c>
      <c r="IY694" s="248" t="s">
        <v>951</v>
      </c>
      <c r="IZ694" s="248" t="s">
        <v>951</v>
      </c>
      <c r="JA694" s="248" t="s">
        <v>951</v>
      </c>
      <c r="JB694" s="248" t="s">
        <v>951</v>
      </c>
      <c r="JC694" s="248" t="s">
        <v>951</v>
      </c>
      <c r="JD694" s="248" t="s">
        <v>951</v>
      </c>
      <c r="JE694" s="248" t="s">
        <v>951</v>
      </c>
      <c r="JF694" s="248" t="s">
        <v>951</v>
      </c>
      <c r="JG694" s="248" t="s">
        <v>951</v>
      </c>
      <c r="JH694" s="248" t="s">
        <v>951</v>
      </c>
      <c r="JI694" s="248" t="s">
        <v>951</v>
      </c>
      <c r="JJ694" s="248" t="s">
        <v>951</v>
      </c>
      <c r="JK694" s="248" t="s">
        <v>951</v>
      </c>
      <c r="JL694" s="248" t="s">
        <v>951</v>
      </c>
      <c r="JM694" s="129">
        <f t="shared" ref="JM694:JR694" si="1729">IF(JG693=0,0,(JS702-JS697)/JG693)</f>
        <v>0.79699108969999999</v>
      </c>
      <c r="JN694" s="129">
        <f t="shared" si="1729"/>
        <v>0.79425616880000005</v>
      </c>
      <c r="JO694" s="129">
        <f t="shared" si="1729"/>
        <v>0.79143896950000003</v>
      </c>
      <c r="JP694" s="129">
        <f t="shared" si="1729"/>
        <v>0.6787089181</v>
      </c>
      <c r="JQ694" s="129">
        <f t="shared" si="1729"/>
        <v>0.66704641099999995</v>
      </c>
      <c r="JR694" s="129">
        <f t="shared" si="1729"/>
        <v>0.67642973569999998</v>
      </c>
      <c r="JS694" s="248" t="s">
        <v>951</v>
      </c>
      <c r="JT694" s="248" t="s">
        <v>951</v>
      </c>
      <c r="JU694" s="248" t="s">
        <v>951</v>
      </c>
      <c r="JV694" s="248" t="s">
        <v>951</v>
      </c>
      <c r="JW694" s="248" t="s">
        <v>951</v>
      </c>
      <c r="JX694" s="248" t="s">
        <v>951</v>
      </c>
      <c r="JY694" s="248" t="s">
        <v>951</v>
      </c>
      <c r="JZ694" s="248" t="s">
        <v>951</v>
      </c>
      <c r="KA694" s="248" t="s">
        <v>951</v>
      </c>
      <c r="KB694" s="248" t="s">
        <v>951</v>
      </c>
      <c r="KC694" s="248" t="s">
        <v>951</v>
      </c>
      <c r="KD694" s="248" t="s">
        <v>951</v>
      </c>
      <c r="KE694" s="248" t="s">
        <v>951</v>
      </c>
      <c r="KF694" s="248" t="s">
        <v>951</v>
      </c>
      <c r="KG694" s="248" t="s">
        <v>951</v>
      </c>
      <c r="KH694" s="129">
        <f t="shared" ref="KH694:KM694" si="1730">IF(KB693=0,0,(KN702-KN697)/KB693)</f>
        <v>0.99607015119999998</v>
      </c>
      <c r="KI694" s="129">
        <f t="shared" si="1730"/>
        <v>1.0068729568999999</v>
      </c>
      <c r="KJ694" s="129">
        <f t="shared" si="1730"/>
        <v>1.0159134867999999</v>
      </c>
      <c r="KK694" s="129">
        <f t="shared" si="1730"/>
        <v>0.54369172200000004</v>
      </c>
      <c r="KL694" s="129">
        <f t="shared" si="1730"/>
        <v>0.53078990739999998</v>
      </c>
      <c r="KM694" s="129">
        <f t="shared" si="1730"/>
        <v>0.53852436859999997</v>
      </c>
      <c r="KN694" s="248" t="s">
        <v>951</v>
      </c>
      <c r="KO694" s="248" t="s">
        <v>951</v>
      </c>
      <c r="KP694" s="248" t="s">
        <v>951</v>
      </c>
      <c r="KQ694" s="248" t="s">
        <v>951</v>
      </c>
      <c r="KR694" s="248" t="s">
        <v>951</v>
      </c>
      <c r="KS694" s="248" t="s">
        <v>951</v>
      </c>
      <c r="KT694" s="248" t="s">
        <v>951</v>
      </c>
      <c r="KU694" s="248" t="s">
        <v>951</v>
      </c>
      <c r="KV694" s="248" t="s">
        <v>951</v>
      </c>
      <c r="KW694" s="248" t="s">
        <v>951</v>
      </c>
      <c r="KX694" s="248" t="s">
        <v>951</v>
      </c>
      <c r="KY694" s="248" t="s">
        <v>951</v>
      </c>
      <c r="KZ694" s="248" t="s">
        <v>951</v>
      </c>
      <c r="LA694" s="248" t="s">
        <v>951</v>
      </c>
      <c r="LB694" s="248" t="s">
        <v>951</v>
      </c>
      <c r="LC694" s="129">
        <f t="shared" ref="LC694:LH694" si="1731">IF(KW693=0,0,(LI702-LI697)/KW693)</f>
        <v>0.98730560550000002</v>
      </c>
      <c r="LD694" s="129">
        <f t="shared" si="1731"/>
        <v>0.99813846149999996</v>
      </c>
      <c r="LE694" s="129">
        <f t="shared" si="1731"/>
        <v>1.0072061704999999</v>
      </c>
      <c r="LF694" s="129">
        <f t="shared" si="1731"/>
        <v>0.53156895329999998</v>
      </c>
      <c r="LG694" s="129">
        <f t="shared" si="1731"/>
        <v>0.51704409269999996</v>
      </c>
      <c r="LH694" s="129">
        <f t="shared" si="1731"/>
        <v>0.52583614020000002</v>
      </c>
      <c r="LI694" s="248" t="s">
        <v>951</v>
      </c>
      <c r="LJ694" s="248" t="s">
        <v>951</v>
      </c>
      <c r="LK694" s="248" t="s">
        <v>951</v>
      </c>
      <c r="LL694" s="248" t="s">
        <v>951</v>
      </c>
      <c r="LM694" s="248" t="s">
        <v>951</v>
      </c>
      <c r="LN694" s="248" t="s">
        <v>951</v>
      </c>
      <c r="LO694" s="248" t="s">
        <v>951</v>
      </c>
      <c r="LP694" s="248" t="s">
        <v>951</v>
      </c>
      <c r="LQ694" s="248" t="s">
        <v>951</v>
      </c>
      <c r="LR694" s="248" t="s">
        <v>951</v>
      </c>
      <c r="LS694" s="248" t="s">
        <v>951</v>
      </c>
      <c r="LT694" s="248" t="s">
        <v>951</v>
      </c>
      <c r="LU694" s="248" t="s">
        <v>951</v>
      </c>
      <c r="LV694" s="248" t="s">
        <v>951</v>
      </c>
      <c r="LW694" s="248" t="s">
        <v>951</v>
      </c>
      <c r="LX694" s="129">
        <f t="shared" ref="LX694:MC694" si="1732">IF(LR693=0,0,(MD702-MD697)/LR693)</f>
        <v>0.95241832550000005</v>
      </c>
      <c r="LY694" s="129">
        <f t="shared" si="1732"/>
        <v>0.95043665119999998</v>
      </c>
      <c r="LZ694" s="129">
        <f t="shared" si="1732"/>
        <v>0.94815477500000001</v>
      </c>
      <c r="MA694" s="129">
        <f t="shared" si="1732"/>
        <v>0.58142279240000005</v>
      </c>
      <c r="MB694" s="129">
        <f t="shared" si="1732"/>
        <v>0.55257333320000002</v>
      </c>
      <c r="MC694" s="129">
        <f t="shared" si="1732"/>
        <v>0.56235359740000002</v>
      </c>
      <c r="MD694" s="248" t="s">
        <v>951</v>
      </c>
      <c r="ME694" s="248" t="s">
        <v>951</v>
      </c>
      <c r="MF694" s="248" t="s">
        <v>951</v>
      </c>
      <c r="MG694" s="248" t="s">
        <v>951</v>
      </c>
      <c r="MH694" s="248" t="s">
        <v>951</v>
      </c>
      <c r="MI694" s="248" t="s">
        <v>951</v>
      </c>
      <c r="MJ694" s="248" t="s">
        <v>951</v>
      </c>
      <c r="MK694" s="248" t="s">
        <v>951</v>
      </c>
      <c r="ML694" s="248" t="s">
        <v>951</v>
      </c>
      <c r="MM694" s="248" t="s">
        <v>951</v>
      </c>
      <c r="MN694" s="248" t="s">
        <v>951</v>
      </c>
      <c r="MO694" s="248" t="s">
        <v>951</v>
      </c>
      <c r="MP694" s="248" t="s">
        <v>951</v>
      </c>
      <c r="MQ694" s="248" t="s">
        <v>951</v>
      </c>
      <c r="MR694" s="248" t="s">
        <v>951</v>
      </c>
      <c r="MS694" s="129">
        <f t="shared" ref="MS694:MX694" si="1733">IF(MM693=0,0,(MY702-MY697)/MM693)</f>
        <v>0.95412177139999998</v>
      </c>
      <c r="MT694" s="129">
        <f t="shared" si="1733"/>
        <v>0.9525359176</v>
      </c>
      <c r="MU694" s="129">
        <f t="shared" si="1733"/>
        <v>0.95062612570000005</v>
      </c>
      <c r="MV694" s="129">
        <f t="shared" si="1733"/>
        <v>0.6012214535</v>
      </c>
      <c r="MW694" s="129">
        <f t="shared" si="1733"/>
        <v>0.6014227768</v>
      </c>
      <c r="MX694" s="129">
        <f t="shared" si="1733"/>
        <v>0.61032862789999998</v>
      </c>
      <c r="MY694" s="248" t="s">
        <v>951</v>
      </c>
      <c r="MZ694" s="248" t="s">
        <v>951</v>
      </c>
      <c r="NA694" s="248" t="s">
        <v>951</v>
      </c>
      <c r="NB694" s="248" t="s">
        <v>951</v>
      </c>
      <c r="NC694" s="248" t="s">
        <v>951</v>
      </c>
      <c r="ND694" s="248" t="s">
        <v>951</v>
      </c>
      <c r="NE694" s="248" t="s">
        <v>951</v>
      </c>
      <c r="NF694" s="248" t="s">
        <v>951</v>
      </c>
      <c r="NG694" s="248" t="s">
        <v>951</v>
      </c>
      <c r="NH694" s="248" t="s">
        <v>951</v>
      </c>
      <c r="NI694" s="248" t="s">
        <v>951</v>
      </c>
      <c r="NJ694" s="248" t="s">
        <v>951</v>
      </c>
      <c r="NK694" s="248" t="s">
        <v>951</v>
      </c>
      <c r="NL694" s="248" t="s">
        <v>951</v>
      </c>
      <c r="NM694" s="248" t="s">
        <v>951</v>
      </c>
      <c r="NN694" s="129">
        <f t="shared" ref="NN694:NS694" si="1734">IF(NH693=0,0,(NT702-NT697)/NH693)</f>
        <v>0.95477609870000002</v>
      </c>
      <c r="NO694" s="129">
        <f t="shared" si="1734"/>
        <v>0.9474555509</v>
      </c>
      <c r="NP694" s="129">
        <f t="shared" si="1734"/>
        <v>0.94049291690000003</v>
      </c>
      <c r="NQ694" s="129">
        <f t="shared" si="1734"/>
        <v>0.39362124859999997</v>
      </c>
      <c r="NR694" s="129">
        <f t="shared" si="1734"/>
        <v>0.3892243755</v>
      </c>
      <c r="NS694" s="129">
        <f t="shared" si="1734"/>
        <v>0.39575157849999998</v>
      </c>
      <c r="NT694" s="248" t="s">
        <v>951</v>
      </c>
      <c r="NU694" s="248" t="s">
        <v>951</v>
      </c>
      <c r="NV694" s="248" t="s">
        <v>951</v>
      </c>
      <c r="NW694" s="248" t="s">
        <v>951</v>
      </c>
      <c r="NX694" s="248" t="s">
        <v>951</v>
      </c>
      <c r="NY694" s="248" t="s">
        <v>951</v>
      </c>
      <c r="NZ694" s="248" t="s">
        <v>951</v>
      </c>
      <c r="OA694" s="248" t="s">
        <v>951</v>
      </c>
      <c r="OB694" s="248" t="s">
        <v>951</v>
      </c>
      <c r="OC694" s="248" t="s">
        <v>951</v>
      </c>
      <c r="OD694" s="248" t="s">
        <v>951</v>
      </c>
      <c r="OE694" s="248" t="s">
        <v>951</v>
      </c>
      <c r="OF694" s="248" t="s">
        <v>951</v>
      </c>
      <c r="OG694" s="248" t="s">
        <v>951</v>
      </c>
      <c r="OH694" s="248" t="s">
        <v>951</v>
      </c>
      <c r="OI694" s="129">
        <f t="shared" ref="OI694:ON694" si="1735">IF(OC693=0,0,(OO702-OO697)/OC693)</f>
        <v>0.94836235800000002</v>
      </c>
      <c r="OJ694" s="129">
        <f t="shared" si="1735"/>
        <v>0.94490840450000002</v>
      </c>
      <c r="OK694" s="129">
        <f t="shared" si="1735"/>
        <v>0.94135651109999996</v>
      </c>
      <c r="OL694" s="129">
        <f t="shared" si="1735"/>
        <v>0.53848790440000005</v>
      </c>
      <c r="OM694" s="129">
        <f t="shared" si="1735"/>
        <v>0.52657601279999999</v>
      </c>
      <c r="ON694" s="129">
        <f t="shared" si="1735"/>
        <v>0.53551195699999998</v>
      </c>
      <c r="OO694" s="248" t="s">
        <v>951</v>
      </c>
      <c r="OP694" s="248" t="s">
        <v>951</v>
      </c>
      <c r="OQ694" s="248" t="s">
        <v>951</v>
      </c>
      <c r="OR694" s="248" t="s">
        <v>951</v>
      </c>
      <c r="OS694" s="248" t="s">
        <v>951</v>
      </c>
      <c r="OT694" s="248" t="s">
        <v>951</v>
      </c>
      <c r="OU694" s="248" t="s">
        <v>951</v>
      </c>
      <c r="OV694" s="248" t="s">
        <v>951</v>
      </c>
      <c r="OW694" s="248" t="s">
        <v>951</v>
      </c>
      <c r="OX694" s="248" t="s">
        <v>951</v>
      </c>
      <c r="OY694" s="248" t="s">
        <v>951</v>
      </c>
      <c r="OZ694" s="248" t="s">
        <v>951</v>
      </c>
      <c r="PA694" s="248" t="s">
        <v>951</v>
      </c>
      <c r="PB694" s="248" t="s">
        <v>951</v>
      </c>
      <c r="PC694" s="248" t="s">
        <v>951</v>
      </c>
      <c r="PD694" s="129">
        <f t="shared" ref="PD694:PI694" si="1736">IF(OX693=0,0,(PJ702-PJ697)/OX693)</f>
        <v>0.80028974269999997</v>
      </c>
      <c r="PE694" s="129">
        <f t="shared" si="1736"/>
        <v>0.79897416750000005</v>
      </c>
      <c r="PF694" s="129">
        <f t="shared" si="1736"/>
        <v>0.79740816179999996</v>
      </c>
      <c r="PG694" s="129">
        <f t="shared" si="1736"/>
        <v>0.49970037420000002</v>
      </c>
      <c r="PH694" s="129">
        <f t="shared" si="1736"/>
        <v>0.48381095880000002</v>
      </c>
      <c r="PI694" s="129">
        <f t="shared" si="1736"/>
        <v>0.48953490059999999</v>
      </c>
      <c r="PJ694" s="248" t="s">
        <v>951</v>
      </c>
      <c r="PK694" s="248" t="s">
        <v>951</v>
      </c>
      <c r="PL694" s="248" t="s">
        <v>951</v>
      </c>
      <c r="PM694" s="248" t="s">
        <v>951</v>
      </c>
      <c r="PN694" s="248" t="s">
        <v>951</v>
      </c>
      <c r="PO694" s="248" t="s">
        <v>951</v>
      </c>
      <c r="PP694" s="248" t="s">
        <v>951</v>
      </c>
      <c r="PQ694" s="248" t="s">
        <v>951</v>
      </c>
      <c r="PR694" s="248" t="s">
        <v>951</v>
      </c>
      <c r="PS694" s="248" t="s">
        <v>951</v>
      </c>
      <c r="PT694" s="248" t="s">
        <v>951</v>
      </c>
      <c r="PU694" s="248" t="s">
        <v>951</v>
      </c>
      <c r="PV694" s="248" t="s">
        <v>951</v>
      </c>
      <c r="PW694" s="248" t="s">
        <v>951</v>
      </c>
      <c r="PX694" s="248" t="s">
        <v>951</v>
      </c>
      <c r="PY694" s="129">
        <f t="shared" ref="PY694:QD694" si="1737">IF(PS693=0,0,(QE702-QE697)/PS693)</f>
        <v>0.99109561459999995</v>
      </c>
      <c r="PZ694" s="129">
        <f t="shared" si="1737"/>
        <v>1.0015656469000001</v>
      </c>
      <c r="QA694" s="129">
        <f t="shared" si="1737"/>
        <v>1.0103342133</v>
      </c>
      <c r="QB694" s="129">
        <f t="shared" si="1737"/>
        <v>0.63314168059999998</v>
      </c>
      <c r="QC694" s="129">
        <f t="shared" si="1737"/>
        <v>0.63281762230000005</v>
      </c>
      <c r="QD694" s="129">
        <f t="shared" si="1737"/>
        <v>0.64318179490000005</v>
      </c>
      <c r="QE694" s="248" t="s">
        <v>951</v>
      </c>
      <c r="QF694" s="248" t="s">
        <v>951</v>
      </c>
      <c r="QG694" s="248" t="s">
        <v>951</v>
      </c>
      <c r="QH694" s="248" t="s">
        <v>951</v>
      </c>
      <c r="QI694" s="248" t="s">
        <v>951</v>
      </c>
      <c r="QJ694" s="248" t="s">
        <v>951</v>
      </c>
      <c r="QK694" s="248" t="s">
        <v>951</v>
      </c>
      <c r="QL694" s="248" t="s">
        <v>951</v>
      </c>
      <c r="QM694" s="248" t="s">
        <v>951</v>
      </c>
      <c r="QN694" s="248" t="s">
        <v>951</v>
      </c>
      <c r="QO694" s="248" t="s">
        <v>951</v>
      </c>
      <c r="QP694" s="248" t="s">
        <v>951</v>
      </c>
      <c r="QQ694" s="248" t="s">
        <v>951</v>
      </c>
      <c r="QR694" s="248" t="s">
        <v>951</v>
      </c>
      <c r="QS694" s="248" t="s">
        <v>951</v>
      </c>
      <c r="QT694" s="129">
        <f t="shared" ref="QT694:QY694" si="1738">IF(QN693=0,0,(QZ702-QZ697)/QN693)</f>
        <v>0.96958819269999996</v>
      </c>
      <c r="QU694" s="129">
        <f t="shared" si="1738"/>
        <v>0.96690534169999998</v>
      </c>
      <c r="QV694" s="129">
        <f t="shared" si="1738"/>
        <v>0.96404333499999995</v>
      </c>
      <c r="QW694" s="129">
        <f t="shared" si="1738"/>
        <v>0.52109617269999997</v>
      </c>
      <c r="QX694" s="129">
        <f t="shared" si="1738"/>
        <v>0.50490563700000002</v>
      </c>
      <c r="QY694" s="129">
        <f t="shared" si="1738"/>
        <v>0.5121537572</v>
      </c>
      <c r="QZ694" s="248" t="s">
        <v>951</v>
      </c>
      <c r="RA694" s="248" t="s">
        <v>951</v>
      </c>
      <c r="RB694" s="248" t="s">
        <v>951</v>
      </c>
      <c r="RC694" s="248" t="s">
        <v>951</v>
      </c>
      <c r="RD694" s="248" t="s">
        <v>951</v>
      </c>
      <c r="RE694" s="248" t="s">
        <v>951</v>
      </c>
      <c r="RF694" s="248" t="s">
        <v>951</v>
      </c>
      <c r="RG694" s="248" t="s">
        <v>951</v>
      </c>
      <c r="RH694" s="248" t="s">
        <v>951</v>
      </c>
      <c r="RI694" s="248" t="s">
        <v>951</v>
      </c>
      <c r="RJ694" s="248" t="s">
        <v>951</v>
      </c>
      <c r="RK694" s="248" t="s">
        <v>951</v>
      </c>
      <c r="RL694" s="248" t="s">
        <v>951</v>
      </c>
      <c r="RM694" s="248" t="s">
        <v>951</v>
      </c>
      <c r="RN694" s="248" t="s">
        <v>951</v>
      </c>
      <c r="RO694" s="129">
        <f t="shared" ref="RO694:RT694" si="1739">IF(RI693=0,0,(RU702-RU697)/RI693)</f>
        <v>0.95100122720000002</v>
      </c>
      <c r="RP694" s="129">
        <f t="shared" si="1739"/>
        <v>0.94617925599999997</v>
      </c>
      <c r="RQ694" s="129">
        <f t="shared" si="1739"/>
        <v>0.94141979090000005</v>
      </c>
      <c r="RR694" s="129">
        <f t="shared" si="1739"/>
        <v>0.34873955839999998</v>
      </c>
      <c r="RS694" s="129">
        <f t="shared" si="1739"/>
        <v>0.33832098570000002</v>
      </c>
      <c r="RT694" s="129">
        <f t="shared" si="1739"/>
        <v>0.34338539940000001</v>
      </c>
      <c r="RU694" s="248" t="s">
        <v>951</v>
      </c>
      <c r="RV694" s="248" t="s">
        <v>951</v>
      </c>
      <c r="RW694" s="248" t="s">
        <v>951</v>
      </c>
      <c r="RX694" s="248" t="s">
        <v>951</v>
      </c>
      <c r="RY694" s="248" t="s">
        <v>951</v>
      </c>
      <c r="RZ694" s="248" t="s">
        <v>951</v>
      </c>
      <c r="SA694" s="248" t="s">
        <v>951</v>
      </c>
      <c r="SB694" s="248" t="s">
        <v>951</v>
      </c>
      <c r="SC694" s="248" t="s">
        <v>951</v>
      </c>
      <c r="SD694" s="248" t="s">
        <v>951</v>
      </c>
      <c r="SE694" s="248" t="s">
        <v>951</v>
      </c>
      <c r="SF694" s="248" t="s">
        <v>951</v>
      </c>
      <c r="SG694" s="248" t="s">
        <v>951</v>
      </c>
      <c r="SH694" s="248" t="s">
        <v>951</v>
      </c>
      <c r="SI694" s="248" t="s">
        <v>951</v>
      </c>
      <c r="SJ694" s="129">
        <f t="shared" ref="SJ694:SO694" si="1740">IF(SD693=0,0,(SP702-SP697)/SD693)</f>
        <v>0.98078320559999999</v>
      </c>
      <c r="SK694" s="129">
        <f t="shared" si="1740"/>
        <v>0.98276536029999995</v>
      </c>
      <c r="SL694" s="129">
        <f t="shared" si="1740"/>
        <v>0.98403643699999999</v>
      </c>
      <c r="SM694" s="129">
        <f t="shared" si="1740"/>
        <v>0.58850161580000004</v>
      </c>
      <c r="SN694" s="129">
        <f t="shared" si="1740"/>
        <v>0.5788996569</v>
      </c>
      <c r="SO694" s="129">
        <f t="shared" si="1740"/>
        <v>0.58654868969999996</v>
      </c>
      <c r="SP694" s="248" t="s">
        <v>951</v>
      </c>
      <c r="SQ694" s="248" t="s">
        <v>951</v>
      </c>
      <c r="SR694" s="248" t="s">
        <v>951</v>
      </c>
      <c r="SS694" s="248" t="s">
        <v>951</v>
      </c>
      <c r="ST694" s="248" t="s">
        <v>951</v>
      </c>
      <c r="SU694" s="248" t="s">
        <v>951</v>
      </c>
      <c r="SV694" s="248" t="s">
        <v>951</v>
      </c>
      <c r="SW694" s="248" t="s">
        <v>951</v>
      </c>
      <c r="SX694" s="248" t="s">
        <v>951</v>
      </c>
      <c r="SY694" s="248" t="s">
        <v>951</v>
      </c>
      <c r="SZ694" s="248" t="s">
        <v>951</v>
      </c>
      <c r="TA694" s="248" t="s">
        <v>951</v>
      </c>
      <c r="TB694" s="248" t="s">
        <v>951</v>
      </c>
      <c r="TC694" s="248" t="s">
        <v>951</v>
      </c>
      <c r="TD694" s="248" t="s">
        <v>951</v>
      </c>
      <c r="TE694" s="129">
        <f t="shared" ref="TE694:TJ694" si="1741">IF(SY693=0,0,(TK702-TK697)/SY693)</f>
        <v>0.94543985559999999</v>
      </c>
      <c r="TF694" s="129">
        <f t="shared" si="1741"/>
        <v>0.94107117640000004</v>
      </c>
      <c r="TG694" s="129">
        <f t="shared" si="1741"/>
        <v>0.93670207409999995</v>
      </c>
      <c r="TH694" s="129">
        <f t="shared" si="1741"/>
        <v>0.50268743950000006</v>
      </c>
      <c r="TI694" s="129">
        <f t="shared" si="1741"/>
        <v>0.50253364560000002</v>
      </c>
      <c r="TJ694" s="129">
        <f t="shared" si="1741"/>
        <v>0.50964315429999996</v>
      </c>
      <c r="TK694" s="248" t="s">
        <v>951</v>
      </c>
      <c r="TL694" s="248" t="s">
        <v>951</v>
      </c>
      <c r="TM694" s="248" t="s">
        <v>951</v>
      </c>
      <c r="TN694" s="248" t="s">
        <v>951</v>
      </c>
      <c r="TO694" s="248" t="s">
        <v>951</v>
      </c>
      <c r="TP694" s="248" t="s">
        <v>951</v>
      </c>
      <c r="TQ694" s="248" t="s">
        <v>951</v>
      </c>
      <c r="TR694" s="248" t="s">
        <v>951</v>
      </c>
      <c r="TS694" s="248" t="s">
        <v>951</v>
      </c>
      <c r="TT694" s="248" t="s">
        <v>951</v>
      </c>
      <c r="TU694" s="248" t="s">
        <v>951</v>
      </c>
      <c r="TV694" s="248" t="s">
        <v>951</v>
      </c>
      <c r="TW694" s="248" t="s">
        <v>951</v>
      </c>
      <c r="TX694" s="248" t="s">
        <v>951</v>
      </c>
      <c r="TY694" s="248" t="s">
        <v>951</v>
      </c>
      <c r="TZ694" s="129">
        <f t="shared" ref="TZ694:UE694" si="1742">IF(TT693=0,0,(UF702-UF697)/TT693)</f>
        <v>0.95630874340000005</v>
      </c>
      <c r="UA694" s="129">
        <f t="shared" si="1742"/>
        <v>0.957147364</v>
      </c>
      <c r="UB694" s="129">
        <f t="shared" si="1742"/>
        <v>0.95738435970000002</v>
      </c>
      <c r="UC694" s="129">
        <f t="shared" si="1742"/>
        <v>0.57942583140000004</v>
      </c>
      <c r="UD694" s="129">
        <f t="shared" si="1742"/>
        <v>0.56669417929999999</v>
      </c>
      <c r="UE694" s="129">
        <f t="shared" si="1742"/>
        <v>0.57297870179999999</v>
      </c>
      <c r="UF694" s="248" t="s">
        <v>951</v>
      </c>
      <c r="UG694" s="248" t="s">
        <v>951</v>
      </c>
      <c r="UH694" s="248" t="s">
        <v>951</v>
      </c>
      <c r="UI694" s="248" t="s">
        <v>951</v>
      </c>
      <c r="UJ694" s="248" t="s">
        <v>951</v>
      </c>
      <c r="UK694" s="248" t="s">
        <v>951</v>
      </c>
      <c r="UL694" s="248" t="s">
        <v>951</v>
      </c>
      <c r="UM694" s="248" t="s">
        <v>951</v>
      </c>
      <c r="UN694" s="248" t="s">
        <v>951</v>
      </c>
      <c r="UO694" s="248" t="s">
        <v>951</v>
      </c>
      <c r="UP694" s="248" t="s">
        <v>951</v>
      </c>
      <c r="UQ694" s="248" t="s">
        <v>951</v>
      </c>
      <c r="UR694" s="248" t="s">
        <v>951</v>
      </c>
      <c r="US694" s="248" t="s">
        <v>951</v>
      </c>
      <c r="UT694" s="248" t="s">
        <v>951</v>
      </c>
      <c r="UU694" s="129">
        <f t="shared" ref="UU694:UZ694" si="1743">IF(UO693=0,0,(VA702-VA697)/UO693)</f>
        <v>0.87518285289999997</v>
      </c>
      <c r="UV694" s="129">
        <f t="shared" si="1743"/>
        <v>0.87779517920000005</v>
      </c>
      <c r="UW694" s="129">
        <f t="shared" si="1743"/>
        <v>0.87960403099999995</v>
      </c>
      <c r="UX694" s="129">
        <f t="shared" si="1743"/>
        <v>0.49682848410000002</v>
      </c>
      <c r="UY694" s="129">
        <f t="shared" si="1743"/>
        <v>0.49663003179999998</v>
      </c>
      <c r="UZ694" s="129">
        <f t="shared" si="1743"/>
        <v>0.50311828380000001</v>
      </c>
      <c r="VA694" s="248" t="s">
        <v>951</v>
      </c>
      <c r="VB694" s="248" t="s">
        <v>951</v>
      </c>
      <c r="VC694" s="248" t="s">
        <v>951</v>
      </c>
      <c r="VD694" s="248" t="s">
        <v>951</v>
      </c>
      <c r="VE694" s="248" t="s">
        <v>951</v>
      </c>
      <c r="VF694" s="248" t="s">
        <v>951</v>
      </c>
      <c r="VG694" s="248" t="s">
        <v>951</v>
      </c>
      <c r="VH694" s="248" t="s">
        <v>951</v>
      </c>
      <c r="VI694" s="248" t="s">
        <v>951</v>
      </c>
      <c r="VJ694" s="248" t="s">
        <v>951</v>
      </c>
      <c r="VK694" s="248" t="s">
        <v>951</v>
      </c>
      <c r="VL694" s="248" t="s">
        <v>951</v>
      </c>
      <c r="VM694" s="248" t="s">
        <v>951</v>
      </c>
      <c r="VN694" s="248" t="s">
        <v>951</v>
      </c>
      <c r="VO694" s="248" t="s">
        <v>951</v>
      </c>
      <c r="VP694" s="129">
        <f t="shared" ref="VP694:VU694" si="1744">IF(VJ693=0,0,(VV702-VV697)/VJ693)</f>
        <v>0</v>
      </c>
      <c r="VQ694" s="129">
        <f t="shared" si="1744"/>
        <v>0</v>
      </c>
      <c r="VR694" s="129">
        <f t="shared" si="1744"/>
        <v>0</v>
      </c>
      <c r="VS694" s="129">
        <f t="shared" si="1744"/>
        <v>0</v>
      </c>
      <c r="VT694" s="129">
        <f t="shared" si="1744"/>
        <v>0</v>
      </c>
      <c r="VU694" s="129">
        <f t="shared" si="1744"/>
        <v>0</v>
      </c>
      <c r="VV694" s="248" t="s">
        <v>951</v>
      </c>
      <c r="VW694" s="248" t="s">
        <v>951</v>
      </c>
      <c r="VX694" s="248" t="s">
        <v>951</v>
      </c>
      <c r="VY694" s="248" t="s">
        <v>951</v>
      </c>
      <c r="VZ694" s="248" t="s">
        <v>951</v>
      </c>
      <c r="WA694" s="248" t="s">
        <v>951</v>
      </c>
      <c r="WB694" s="248" t="s">
        <v>951</v>
      </c>
      <c r="WC694" s="248" t="s">
        <v>951</v>
      </c>
      <c r="WD694" s="248" t="s">
        <v>951</v>
      </c>
      <c r="WE694" s="248" t="s">
        <v>951</v>
      </c>
      <c r="WF694" s="248" t="s">
        <v>951</v>
      </c>
      <c r="WG694" s="248" t="s">
        <v>951</v>
      </c>
      <c r="WH694" s="248" t="s">
        <v>951</v>
      </c>
      <c r="WI694" s="248" t="s">
        <v>951</v>
      </c>
      <c r="WJ694" s="248" t="s">
        <v>951</v>
      </c>
      <c r="WK694" s="129">
        <f t="shared" ref="WK694:WP694" si="1745">IF(WE693=0,0,(WQ702-WQ697)/WE693)</f>
        <v>0.9586412782</v>
      </c>
      <c r="WL694" s="129">
        <f t="shared" si="1745"/>
        <v>0.95625263429999996</v>
      </c>
      <c r="WM694" s="129">
        <f t="shared" si="1745"/>
        <v>0.95365285030000002</v>
      </c>
      <c r="WN694" s="129">
        <f t="shared" si="1745"/>
        <v>0.41135382339999998</v>
      </c>
      <c r="WO694" s="129">
        <f t="shared" si="1745"/>
        <v>0.39725446060000003</v>
      </c>
      <c r="WP694" s="129">
        <f t="shared" si="1745"/>
        <v>0.40491091530000001</v>
      </c>
      <c r="WQ694" s="248" t="s">
        <v>951</v>
      </c>
      <c r="WR694" s="248" t="s">
        <v>951</v>
      </c>
      <c r="WS694" s="248" t="s">
        <v>951</v>
      </c>
      <c r="WT694" s="248" t="s">
        <v>951</v>
      </c>
      <c r="WU694" s="248" t="s">
        <v>951</v>
      </c>
      <c r="WV694" s="248" t="s">
        <v>951</v>
      </c>
      <c r="WW694" s="248" t="s">
        <v>951</v>
      </c>
      <c r="WX694" s="248" t="s">
        <v>951</v>
      </c>
      <c r="WY694" s="248" t="s">
        <v>951</v>
      </c>
      <c r="WZ694" s="248" t="s">
        <v>951</v>
      </c>
      <c r="XA694" s="248" t="s">
        <v>951</v>
      </c>
      <c r="XB694" s="248" t="s">
        <v>951</v>
      </c>
      <c r="XC694" s="248" t="s">
        <v>951</v>
      </c>
      <c r="XD694" s="248" t="s">
        <v>951</v>
      </c>
      <c r="XE694" s="248" t="s">
        <v>951</v>
      </c>
      <c r="XF694" s="129">
        <f t="shared" ref="XF694:XK694" si="1746">IF(WZ693=0,0,(XL702-XL697)/WZ693)</f>
        <v>0.92440896890000002</v>
      </c>
      <c r="XG694" s="129">
        <f t="shared" si="1746"/>
        <v>0.92164080609999999</v>
      </c>
      <c r="XH694" s="129">
        <f t="shared" si="1746"/>
        <v>0.91872274190000003</v>
      </c>
      <c r="XI694" s="129">
        <f t="shared" si="1746"/>
        <v>0.419419551</v>
      </c>
      <c r="XJ694" s="129">
        <f t="shared" si="1746"/>
        <v>0.4088872087</v>
      </c>
      <c r="XK694" s="129">
        <f t="shared" si="1746"/>
        <v>0.41513517329999999</v>
      </c>
      <c r="XL694" s="248" t="s">
        <v>951</v>
      </c>
      <c r="XM694" s="248" t="s">
        <v>951</v>
      </c>
      <c r="XN694" s="248" t="s">
        <v>951</v>
      </c>
      <c r="XO694" s="248" t="s">
        <v>951</v>
      </c>
      <c r="XP694" s="248" t="s">
        <v>951</v>
      </c>
      <c r="XQ694" s="248" t="s">
        <v>951</v>
      </c>
      <c r="XR694" s="248" t="s">
        <v>951</v>
      </c>
      <c r="XS694" s="248" t="s">
        <v>951</v>
      </c>
      <c r="XT694" s="248" t="s">
        <v>951</v>
      </c>
      <c r="XU694" s="248" t="s">
        <v>951</v>
      </c>
      <c r="XV694" s="248" t="s">
        <v>951</v>
      </c>
      <c r="XW694" s="248" t="s">
        <v>951</v>
      </c>
      <c r="XX694" s="248" t="s">
        <v>951</v>
      </c>
      <c r="XY694" s="248" t="s">
        <v>951</v>
      </c>
      <c r="XZ694" s="248" t="s">
        <v>951</v>
      </c>
      <c r="YA694" s="129">
        <f t="shared" ref="YA694:YF694" si="1747">IF(XU693=0,0,(YG702-YG697)/XU693)</f>
        <v>0.92356255450000002</v>
      </c>
      <c r="YB694" s="129">
        <f t="shared" si="1747"/>
        <v>0.91910465029999999</v>
      </c>
      <c r="YC694" s="129">
        <f t="shared" si="1747"/>
        <v>0.9146744121</v>
      </c>
      <c r="YD694" s="129">
        <f t="shared" si="1747"/>
        <v>0.39916329319999999</v>
      </c>
      <c r="YE694" s="129">
        <f t="shared" si="1747"/>
        <v>0.38932525480000002</v>
      </c>
      <c r="YF694" s="129">
        <f t="shared" si="1747"/>
        <v>0.39449302870000003</v>
      </c>
      <c r="YG694" s="248" t="s">
        <v>951</v>
      </c>
      <c r="YH694" s="248" t="s">
        <v>951</v>
      </c>
      <c r="YI694" s="248" t="s">
        <v>951</v>
      </c>
      <c r="YJ694" s="248" t="s">
        <v>951</v>
      </c>
      <c r="YK694" s="248" t="s">
        <v>951</v>
      </c>
      <c r="YL694" s="248" t="s">
        <v>951</v>
      </c>
      <c r="YM694" s="248" t="s">
        <v>951</v>
      </c>
      <c r="YN694" s="248" t="s">
        <v>951</v>
      </c>
      <c r="YO694" s="248" t="s">
        <v>951</v>
      </c>
      <c r="YP694" s="248" t="s">
        <v>951</v>
      </c>
      <c r="YQ694" s="248" t="s">
        <v>951</v>
      </c>
      <c r="YR694" s="248" t="s">
        <v>951</v>
      </c>
      <c r="YS694" s="248" t="s">
        <v>951</v>
      </c>
      <c r="YT694" s="248" t="s">
        <v>951</v>
      </c>
      <c r="YU694" s="248" t="s">
        <v>951</v>
      </c>
      <c r="YV694" s="129">
        <f t="shared" ref="YV694:ZA694" si="1748">IF(YP693=0,0,(ZB702-ZB697)/YP693)</f>
        <v>0.9491856031</v>
      </c>
      <c r="YW694" s="129">
        <f t="shared" si="1748"/>
        <v>0.94103256000000002</v>
      </c>
      <c r="YX694" s="129">
        <f t="shared" si="1748"/>
        <v>0.93332148950000005</v>
      </c>
      <c r="YY694" s="129">
        <f t="shared" si="1748"/>
        <v>0.4344347093</v>
      </c>
      <c r="YZ694" s="129">
        <f t="shared" si="1748"/>
        <v>0.4187981046</v>
      </c>
      <c r="ZA694" s="129">
        <f t="shared" si="1748"/>
        <v>0.42477324900000002</v>
      </c>
      <c r="ZB694" s="248" t="s">
        <v>951</v>
      </c>
      <c r="ZC694" s="248" t="s">
        <v>951</v>
      </c>
      <c r="ZD694" s="248" t="s">
        <v>951</v>
      </c>
      <c r="ZE694" s="248" t="s">
        <v>951</v>
      </c>
      <c r="ZF694" s="248" t="s">
        <v>951</v>
      </c>
      <c r="ZG694" s="248" t="s">
        <v>951</v>
      </c>
      <c r="ZH694" s="248" t="s">
        <v>951</v>
      </c>
      <c r="ZI694" s="248" t="s">
        <v>951</v>
      </c>
      <c r="ZJ694" s="248" t="s">
        <v>951</v>
      </c>
      <c r="ZK694" s="248" t="s">
        <v>951</v>
      </c>
      <c r="ZL694" s="248" t="s">
        <v>951</v>
      </c>
      <c r="ZM694" s="248" t="s">
        <v>951</v>
      </c>
      <c r="ZN694" s="248" t="s">
        <v>951</v>
      </c>
      <c r="ZO694" s="248" t="s">
        <v>951</v>
      </c>
      <c r="ZP694" s="248" t="s">
        <v>951</v>
      </c>
      <c r="ZQ694" s="129">
        <f t="shared" ref="ZQ694:ZV694" si="1749">IF(ZK693=0,0,(ZW702-ZW697)/ZK693)</f>
        <v>0.91927018540000005</v>
      </c>
      <c r="ZR694" s="129">
        <f t="shared" si="1749"/>
        <v>0.91908976949999999</v>
      </c>
      <c r="ZS694" s="129">
        <f t="shared" si="1749"/>
        <v>0.91846118089999995</v>
      </c>
      <c r="ZT694" s="129">
        <f t="shared" si="1749"/>
        <v>0.53634813940000003</v>
      </c>
      <c r="ZU694" s="129">
        <f t="shared" si="1749"/>
        <v>0.53249803929999995</v>
      </c>
      <c r="ZV694" s="129">
        <f t="shared" si="1749"/>
        <v>0.53812349790000003</v>
      </c>
      <c r="ZW694" s="248" t="s">
        <v>951</v>
      </c>
      <c r="ZX694" s="248" t="s">
        <v>951</v>
      </c>
      <c r="ZY694" s="248" t="s">
        <v>951</v>
      </c>
      <c r="ZZ694" s="248" t="s">
        <v>951</v>
      </c>
      <c r="AAA694" s="248" t="s">
        <v>951</v>
      </c>
      <c r="AAB694" s="248" t="s">
        <v>951</v>
      </c>
      <c r="AAC694" s="248" t="s">
        <v>951</v>
      </c>
      <c r="AAD694" s="248" t="s">
        <v>951</v>
      </c>
      <c r="AAE694" s="248" t="s">
        <v>951</v>
      </c>
      <c r="AAF694" s="248" t="s">
        <v>951</v>
      </c>
      <c r="AAG694" s="248" t="s">
        <v>951</v>
      </c>
      <c r="AAH694" s="248" t="s">
        <v>951</v>
      </c>
      <c r="AAI694" s="248" t="s">
        <v>951</v>
      </c>
      <c r="AAJ694" s="248" t="s">
        <v>951</v>
      </c>
      <c r="AAK694" s="248" t="s">
        <v>951</v>
      </c>
      <c r="AAL694" s="129">
        <f t="shared" ref="AAL694:AAQ694" si="1750">IF(AAF693=0,0,(AAR702-AAR697)/AAF693)</f>
        <v>0.91830919730000005</v>
      </c>
      <c r="AAM694" s="129">
        <f t="shared" si="1750"/>
        <v>0.9182520502</v>
      </c>
      <c r="AAN694" s="129">
        <f t="shared" si="1750"/>
        <v>0.91771541430000003</v>
      </c>
      <c r="AAO694" s="129">
        <f t="shared" si="1750"/>
        <v>0.50505942079999999</v>
      </c>
      <c r="AAP694" s="129">
        <f t="shared" si="1750"/>
        <v>0.48755273989999998</v>
      </c>
      <c r="AAQ694" s="129">
        <f t="shared" si="1750"/>
        <v>0.49499416019999998</v>
      </c>
      <c r="AAR694" s="248" t="s">
        <v>951</v>
      </c>
      <c r="AAS694" s="248" t="s">
        <v>951</v>
      </c>
      <c r="AAT694" s="248" t="s">
        <v>951</v>
      </c>
      <c r="AAU694" s="248" t="s">
        <v>951</v>
      </c>
      <c r="AAV694" s="248" t="s">
        <v>951</v>
      </c>
      <c r="AAW694" s="248" t="s">
        <v>951</v>
      </c>
      <c r="AAX694" s="248" t="s">
        <v>951</v>
      </c>
      <c r="AAY694" s="248" t="s">
        <v>951</v>
      </c>
      <c r="AAZ694" s="248" t="s">
        <v>951</v>
      </c>
      <c r="ABA694" s="248" t="s">
        <v>951</v>
      </c>
      <c r="ABB694" s="248" t="s">
        <v>951</v>
      </c>
      <c r="ABC694" s="248" t="s">
        <v>951</v>
      </c>
      <c r="ABD694" s="248" t="s">
        <v>951</v>
      </c>
      <c r="ABE694" s="248" t="s">
        <v>951</v>
      </c>
      <c r="ABF694" s="248" t="s">
        <v>951</v>
      </c>
      <c r="ABG694" s="129">
        <f t="shared" ref="ABG694:ABL694" si="1751">IF(ABA693=0,0,(ABM702-ABM697)/ABA693)</f>
        <v>0.85066777979999997</v>
      </c>
      <c r="ABH694" s="129">
        <f t="shared" si="1751"/>
        <v>0.8480090186</v>
      </c>
      <c r="ABI694" s="129">
        <f t="shared" si="1751"/>
        <v>0.84522050849999997</v>
      </c>
      <c r="ABJ694" s="129">
        <f t="shared" si="1751"/>
        <v>0.34257243910000001</v>
      </c>
      <c r="ABK694" s="129">
        <f t="shared" si="1751"/>
        <v>0.33183537699999999</v>
      </c>
      <c r="ABL694" s="129">
        <f t="shared" si="1751"/>
        <v>0.33614734909999999</v>
      </c>
      <c r="ABM694" s="248" t="s">
        <v>951</v>
      </c>
      <c r="ABN694" s="248" t="s">
        <v>951</v>
      </c>
      <c r="ABO694" s="248" t="s">
        <v>951</v>
      </c>
      <c r="ABP694" s="248" t="s">
        <v>951</v>
      </c>
      <c r="ABQ694" s="248" t="s">
        <v>951</v>
      </c>
      <c r="ABR694" s="248" t="s">
        <v>951</v>
      </c>
      <c r="ABS694" s="248" t="s">
        <v>951</v>
      </c>
      <c r="ABT694" s="248" t="s">
        <v>951</v>
      </c>
      <c r="ABU694" s="248" t="s">
        <v>951</v>
      </c>
      <c r="ABV694" s="248" t="s">
        <v>951</v>
      </c>
      <c r="ABW694" s="248" t="s">
        <v>951</v>
      </c>
      <c r="ABX694" s="248" t="s">
        <v>951</v>
      </c>
      <c r="ABY694" s="248" t="s">
        <v>951</v>
      </c>
      <c r="ABZ694" s="248" t="s">
        <v>951</v>
      </c>
      <c r="ACA694" s="248" t="s">
        <v>951</v>
      </c>
      <c r="ACB694" s="129">
        <f t="shared" ref="ACB694:ACG694" si="1752">IF(ABV693=0,0,(ACH702-ACH697)/ABV693)</f>
        <v>0.97571798470000004</v>
      </c>
      <c r="ACC694" s="129">
        <f t="shared" si="1752"/>
        <v>0.9636438973</v>
      </c>
      <c r="ACD694" s="129">
        <f t="shared" si="1752"/>
        <v>0.95246255430000004</v>
      </c>
      <c r="ACE694" s="129">
        <f t="shared" si="1752"/>
        <v>0.38359420350000001</v>
      </c>
      <c r="ACF694" s="129">
        <f t="shared" si="1752"/>
        <v>0.37586096289999998</v>
      </c>
      <c r="ACG694" s="129">
        <f t="shared" si="1752"/>
        <v>0.38053779840000002</v>
      </c>
      <c r="ACH694" s="248" t="s">
        <v>951</v>
      </c>
      <c r="ACI694" s="248" t="s">
        <v>951</v>
      </c>
      <c r="ACJ694" s="248" t="s">
        <v>951</v>
      </c>
      <c r="ACK694" s="248" t="s">
        <v>951</v>
      </c>
      <c r="ACL694" s="248" t="s">
        <v>951</v>
      </c>
      <c r="ACM694" s="248" t="s">
        <v>951</v>
      </c>
      <c r="ACN694" s="248" t="s">
        <v>951</v>
      </c>
      <c r="ACO694" s="248" t="s">
        <v>951</v>
      </c>
      <c r="ACP694" s="248" t="s">
        <v>951</v>
      </c>
      <c r="ACQ694" s="248" t="s">
        <v>951</v>
      </c>
      <c r="ACR694" s="248" t="s">
        <v>951</v>
      </c>
      <c r="ACS694" s="248" t="s">
        <v>951</v>
      </c>
      <c r="ACT694" s="248" t="s">
        <v>951</v>
      </c>
      <c r="ACU694" s="248" t="s">
        <v>951</v>
      </c>
      <c r="ACV694" s="248" t="s">
        <v>951</v>
      </c>
      <c r="ACW694" s="129">
        <f t="shared" ref="ACW694:ADB694" si="1753">IF(ACQ693=0,0,(ADC702-ADC697)/ACQ693)</f>
        <v>0.90646486289999995</v>
      </c>
      <c r="ACX694" s="129">
        <f t="shared" si="1753"/>
        <v>0.90080717669999999</v>
      </c>
      <c r="ACY694" s="129">
        <f t="shared" si="1753"/>
        <v>0.89533478109999998</v>
      </c>
      <c r="ACZ694" s="129">
        <f t="shared" si="1753"/>
        <v>0.44229679189999999</v>
      </c>
      <c r="ADA694" s="129">
        <f t="shared" si="1753"/>
        <v>0.4307965131</v>
      </c>
      <c r="ADB694" s="129">
        <f t="shared" si="1753"/>
        <v>0.43776197909999998</v>
      </c>
      <c r="ADC694" s="248" t="s">
        <v>951</v>
      </c>
      <c r="ADD694" s="248" t="s">
        <v>951</v>
      </c>
      <c r="ADE694" s="248" t="s">
        <v>951</v>
      </c>
      <c r="ADF694" s="248" t="s">
        <v>951</v>
      </c>
      <c r="ADG694" s="248" t="s">
        <v>951</v>
      </c>
      <c r="ADH694" s="248" t="s">
        <v>951</v>
      </c>
      <c r="ADI694" s="248" t="s">
        <v>951</v>
      </c>
      <c r="ADJ694" s="248" t="s">
        <v>951</v>
      </c>
      <c r="ADK694" s="248" t="s">
        <v>951</v>
      </c>
      <c r="ADL694" s="248" t="s">
        <v>951</v>
      </c>
      <c r="ADM694" s="248" t="s">
        <v>951</v>
      </c>
      <c r="ADN694" s="248" t="s">
        <v>951</v>
      </c>
      <c r="ADO694" s="248" t="s">
        <v>951</v>
      </c>
      <c r="ADP694" s="248" t="s">
        <v>951</v>
      </c>
      <c r="ADQ694" s="248" t="s">
        <v>951</v>
      </c>
      <c r="ADR694" s="129">
        <f t="shared" ref="ADR694:ADW694" si="1754">IF(ADL693=0,0,(ADX702-ADX697)/ADL693)</f>
        <v>0.91099529130000001</v>
      </c>
      <c r="ADS694" s="129">
        <f t="shared" si="1754"/>
        <v>0.91190841060000005</v>
      </c>
      <c r="ADT694" s="129">
        <f t="shared" si="1754"/>
        <v>0.91223659260000001</v>
      </c>
      <c r="ADU694" s="129">
        <f t="shared" si="1754"/>
        <v>0.40463353540000002</v>
      </c>
      <c r="ADV694" s="129">
        <f t="shared" si="1754"/>
        <v>0.40131542730000003</v>
      </c>
      <c r="ADW694" s="129">
        <f t="shared" si="1754"/>
        <v>0.40702890279999998</v>
      </c>
      <c r="ADX694" s="248" t="s">
        <v>951</v>
      </c>
      <c r="ADY694" s="248" t="s">
        <v>951</v>
      </c>
      <c r="ADZ694" s="248" t="s">
        <v>951</v>
      </c>
      <c r="AEA694" s="248" t="s">
        <v>951</v>
      </c>
      <c r="AEB694" s="248" t="s">
        <v>951</v>
      </c>
      <c r="AEC694" s="248" t="s">
        <v>951</v>
      </c>
      <c r="AED694" s="248" t="s">
        <v>951</v>
      </c>
      <c r="AEE694" s="248" t="s">
        <v>951</v>
      </c>
      <c r="AEF694" s="248" t="s">
        <v>951</v>
      </c>
      <c r="AEG694" s="248" t="s">
        <v>951</v>
      </c>
      <c r="AEH694" s="248" t="s">
        <v>951</v>
      </c>
      <c r="AEI694" s="248" t="s">
        <v>951</v>
      </c>
      <c r="AEJ694" s="248" t="s">
        <v>951</v>
      </c>
      <c r="AEK694" s="248" t="s">
        <v>951</v>
      </c>
      <c r="AEL694" s="248" t="s">
        <v>951</v>
      </c>
      <c r="AEM694" s="129">
        <f t="shared" ref="AEM694:AER694" si="1755">IF(AEG693=0,0,(AES702-AES697)/AEG693)</f>
        <v>1.1487759404</v>
      </c>
      <c r="AEN694" s="129">
        <f t="shared" si="1755"/>
        <v>1.1402341307999999</v>
      </c>
      <c r="AEO694" s="129">
        <f t="shared" si="1755"/>
        <v>1.1320884348</v>
      </c>
      <c r="AEP694" s="129">
        <f t="shared" si="1755"/>
        <v>0.41365509109999998</v>
      </c>
      <c r="AEQ694" s="129">
        <f t="shared" si="1755"/>
        <v>0.39561257080000001</v>
      </c>
      <c r="AER694" s="129">
        <f t="shared" si="1755"/>
        <v>0.4008179382</v>
      </c>
      <c r="AES694" s="248" t="s">
        <v>951</v>
      </c>
      <c r="AET694" s="248" t="s">
        <v>951</v>
      </c>
      <c r="AEU694" s="248" t="s">
        <v>951</v>
      </c>
      <c r="AEV694" s="248" t="s">
        <v>951</v>
      </c>
      <c r="AEW694" s="248" t="s">
        <v>951</v>
      </c>
      <c r="AEX694" s="248" t="s">
        <v>951</v>
      </c>
      <c r="AEY694" s="248" t="s">
        <v>951</v>
      </c>
      <c r="AEZ694" s="248" t="s">
        <v>951</v>
      </c>
      <c r="AFA694" s="248" t="s">
        <v>951</v>
      </c>
      <c r="AFB694" s="248" t="s">
        <v>951</v>
      </c>
      <c r="AFC694" s="248" t="s">
        <v>951</v>
      </c>
      <c r="AFD694" s="248" t="s">
        <v>951</v>
      </c>
      <c r="AFE694" s="248" t="s">
        <v>951</v>
      </c>
      <c r="AFF694" s="248" t="s">
        <v>951</v>
      </c>
      <c r="AFG694" s="248" t="s">
        <v>951</v>
      </c>
      <c r="AFH694" s="129">
        <f t="shared" ref="AFH694:AFM694" si="1756">IF(AFB693=0,0,(AFN702-AFN697)/AFB693)</f>
        <v>0.98562885759999996</v>
      </c>
      <c r="AFI694" s="129">
        <f t="shared" si="1756"/>
        <v>0.98517339510000002</v>
      </c>
      <c r="AFJ694" s="129">
        <f t="shared" si="1756"/>
        <v>0.98429428890000004</v>
      </c>
      <c r="AFK694" s="129">
        <f t="shared" si="1756"/>
        <v>0.47999631069999998</v>
      </c>
      <c r="AFL694" s="129">
        <f t="shared" si="1756"/>
        <v>0.46055915330000002</v>
      </c>
      <c r="AFM694" s="129">
        <f t="shared" si="1756"/>
        <v>0.4675417429</v>
      </c>
      <c r="AFN694" s="248" t="s">
        <v>951</v>
      </c>
      <c r="AFO694" s="248" t="s">
        <v>951</v>
      </c>
      <c r="AFP694" s="248" t="s">
        <v>951</v>
      </c>
      <c r="AFQ694" s="248" t="s">
        <v>951</v>
      </c>
      <c r="AFR694" s="248" t="s">
        <v>951</v>
      </c>
      <c r="AFS694" s="248" t="s">
        <v>951</v>
      </c>
      <c r="AFT694" s="248" t="s">
        <v>951</v>
      </c>
      <c r="AFU694" s="248" t="s">
        <v>951</v>
      </c>
      <c r="AFV694" s="248" t="s">
        <v>951</v>
      </c>
      <c r="AFW694" s="248" t="s">
        <v>951</v>
      </c>
      <c r="AFX694" s="248" t="s">
        <v>951</v>
      </c>
      <c r="AFY694" s="248" t="s">
        <v>951</v>
      </c>
      <c r="AFZ694" s="248" t="s">
        <v>951</v>
      </c>
      <c r="AGA694" s="248" t="s">
        <v>951</v>
      </c>
      <c r="AGB694" s="248" t="s">
        <v>951</v>
      </c>
      <c r="AGC694" s="129">
        <f t="shared" ref="AGC694:AGH694" si="1757">IF(AFW693=0,0,(AGI702-AGI697)/AFW693)</f>
        <v>0.95339922180000003</v>
      </c>
      <c r="AGD694" s="129">
        <f t="shared" si="1757"/>
        <v>0.94514838950000002</v>
      </c>
      <c r="AGE694" s="129">
        <f t="shared" si="1757"/>
        <v>0.93735416309999997</v>
      </c>
      <c r="AGF694" s="129">
        <f t="shared" si="1757"/>
        <v>0.47762856040000001</v>
      </c>
      <c r="AGG694" s="129">
        <f t="shared" si="1757"/>
        <v>0.46442144460000001</v>
      </c>
      <c r="AGH694" s="129">
        <f t="shared" si="1757"/>
        <v>0.47227972670000001</v>
      </c>
      <c r="AGI694" s="248" t="s">
        <v>951</v>
      </c>
      <c r="AGJ694" s="248" t="s">
        <v>951</v>
      </c>
      <c r="AGK694" s="248" t="s">
        <v>951</v>
      </c>
      <c r="AGL694" s="248" t="s">
        <v>951</v>
      </c>
      <c r="AGM694" s="248" t="s">
        <v>951</v>
      </c>
      <c r="AGN694" s="248" t="s">
        <v>951</v>
      </c>
      <c r="AGO694" s="248" t="s">
        <v>951</v>
      </c>
      <c r="AGP694" s="248" t="s">
        <v>951</v>
      </c>
      <c r="AGQ694" s="248" t="s">
        <v>951</v>
      </c>
      <c r="AGR694" s="248" t="s">
        <v>951</v>
      </c>
      <c r="AGS694" s="248" t="s">
        <v>951</v>
      </c>
      <c r="AGT694" s="248" t="s">
        <v>951</v>
      </c>
      <c r="AGU694" s="248" t="s">
        <v>951</v>
      </c>
      <c r="AGV694" s="248" t="s">
        <v>951</v>
      </c>
      <c r="AGW694" s="248" t="s">
        <v>951</v>
      </c>
      <c r="AGX694" s="129">
        <f t="shared" ref="AGX694:AHC694" si="1758">IF(AGR693=0,0,(AHD702-AHD697)/AGR693)</f>
        <v>0.97913289910000001</v>
      </c>
      <c r="AGY694" s="129">
        <f t="shared" si="1758"/>
        <v>0.97587915459999997</v>
      </c>
      <c r="AGZ694" s="129">
        <f t="shared" si="1758"/>
        <v>0.97254586300000001</v>
      </c>
      <c r="AHA694" s="129">
        <f t="shared" si="1758"/>
        <v>0.76561868320000004</v>
      </c>
      <c r="AHB694" s="129">
        <f t="shared" si="1758"/>
        <v>0.73882403949999997</v>
      </c>
      <c r="AHC694" s="129">
        <f t="shared" si="1758"/>
        <v>0.75052173119999999</v>
      </c>
      <c r="AHD694" s="248" t="s">
        <v>951</v>
      </c>
      <c r="AHE694" s="248" t="s">
        <v>951</v>
      </c>
      <c r="AHF694" s="248" t="s">
        <v>951</v>
      </c>
      <c r="AHG694" s="248" t="s">
        <v>951</v>
      </c>
      <c r="AHH694" s="248" t="s">
        <v>951</v>
      </c>
      <c r="AHI694" s="248" t="s">
        <v>951</v>
      </c>
      <c r="AHJ694" s="248" t="s">
        <v>951</v>
      </c>
      <c r="AHK694" s="248" t="s">
        <v>951</v>
      </c>
      <c r="AHL694" s="248" t="s">
        <v>951</v>
      </c>
      <c r="AHM694" s="248" t="s">
        <v>951</v>
      </c>
      <c r="AHN694" s="248" t="s">
        <v>951</v>
      </c>
      <c r="AHO694" s="248" t="s">
        <v>951</v>
      </c>
      <c r="AHP694" s="248" t="s">
        <v>951</v>
      </c>
      <c r="AHQ694" s="248" t="s">
        <v>951</v>
      </c>
      <c r="AHR694" s="248" t="s">
        <v>951</v>
      </c>
      <c r="AHS694" s="129">
        <f t="shared" ref="AHS694:AHX694" si="1759">IF(AHM693=0,0,(AHY702-AHY697)/AHM693)</f>
        <v>0.94895608850000002</v>
      </c>
      <c r="AHT694" s="129">
        <f t="shared" si="1759"/>
        <v>0.94882145179999999</v>
      </c>
      <c r="AHU694" s="129">
        <f t="shared" si="1759"/>
        <v>0.94820519910000001</v>
      </c>
      <c r="AHV694" s="129">
        <f t="shared" si="1759"/>
        <v>0.45610420829999998</v>
      </c>
      <c r="AHW694" s="129">
        <f t="shared" si="1759"/>
        <v>0.4512919822</v>
      </c>
      <c r="AHX694" s="129">
        <f t="shared" si="1759"/>
        <v>0.4578942252</v>
      </c>
      <c r="AHY694" s="248" t="s">
        <v>951</v>
      </c>
      <c r="AHZ694" s="248" t="s">
        <v>951</v>
      </c>
      <c r="AIA694" s="248" t="s">
        <v>951</v>
      </c>
      <c r="AIB694" s="248" t="s">
        <v>951</v>
      </c>
      <c r="AIC694" s="248" t="s">
        <v>951</v>
      </c>
      <c r="AID694" s="248" t="s">
        <v>951</v>
      </c>
      <c r="AIE694" s="248" t="s">
        <v>951</v>
      </c>
      <c r="AIF694" s="248" t="s">
        <v>951</v>
      </c>
      <c r="AIG694" s="248" t="s">
        <v>951</v>
      </c>
      <c r="AIH694" s="248" t="s">
        <v>951</v>
      </c>
      <c r="AII694" s="248" t="s">
        <v>951</v>
      </c>
      <c r="AIJ694" s="248" t="s">
        <v>951</v>
      </c>
      <c r="AIK694" s="248" t="s">
        <v>951</v>
      </c>
      <c r="AIL694" s="248" t="s">
        <v>951</v>
      </c>
      <c r="AIM694" s="248" t="s">
        <v>951</v>
      </c>
      <c r="AIN694" s="129">
        <f t="shared" ref="AIN694:AIS694" si="1760">IF(AIH693=0,0,(AIT702-AIT697)/AIH693)</f>
        <v>0</v>
      </c>
      <c r="AIO694" s="129">
        <f t="shared" si="1760"/>
        <v>0</v>
      </c>
      <c r="AIP694" s="129">
        <f t="shared" si="1760"/>
        <v>0</v>
      </c>
      <c r="AIQ694" s="129">
        <f t="shared" si="1760"/>
        <v>0</v>
      </c>
      <c r="AIR694" s="129">
        <f t="shared" si="1760"/>
        <v>0</v>
      </c>
      <c r="AIS694" s="129">
        <f t="shared" si="1760"/>
        <v>0</v>
      </c>
      <c r="AIT694" s="248" t="s">
        <v>951</v>
      </c>
      <c r="AIU694" s="248" t="s">
        <v>951</v>
      </c>
      <c r="AIV694" s="248" t="s">
        <v>951</v>
      </c>
      <c r="AIW694" s="248" t="s">
        <v>951</v>
      </c>
      <c r="AIX694" s="248" t="s">
        <v>951</v>
      </c>
      <c r="AIY694" s="248" t="s">
        <v>951</v>
      </c>
      <c r="AIZ694" s="248" t="s">
        <v>951</v>
      </c>
      <c r="AJA694" s="248" t="s">
        <v>951</v>
      </c>
      <c r="AJB694" s="248" t="s">
        <v>951</v>
      </c>
      <c r="AJC694" s="248" t="s">
        <v>951</v>
      </c>
      <c r="AJD694" s="248" t="s">
        <v>951</v>
      </c>
      <c r="AJE694" s="248" t="s">
        <v>951</v>
      </c>
      <c r="AJF694" s="248" t="s">
        <v>951</v>
      </c>
      <c r="AJG694" s="248" t="s">
        <v>951</v>
      </c>
      <c r="AJH694" s="248" t="s">
        <v>951</v>
      </c>
      <c r="AJI694" s="129">
        <f t="shared" ref="AJI694:AJN694" si="1761">IF(AJC693=0,0,(AJO702-AJO697)/AJC693)</f>
        <v>0.94497145800000004</v>
      </c>
      <c r="AJJ694" s="129">
        <f t="shared" si="1761"/>
        <v>0.93625173009999996</v>
      </c>
      <c r="AJK694" s="129">
        <f t="shared" si="1761"/>
        <v>0.92803395440000003</v>
      </c>
      <c r="AJL694" s="129">
        <f t="shared" si="1761"/>
        <v>0.43794545779999999</v>
      </c>
      <c r="AJM694" s="129">
        <f t="shared" si="1761"/>
        <v>0.42745132889999998</v>
      </c>
      <c r="AJN694" s="129">
        <f t="shared" si="1761"/>
        <v>0.43469761740000001</v>
      </c>
      <c r="AJO694" s="248" t="s">
        <v>951</v>
      </c>
      <c r="AJP694" s="248" t="s">
        <v>951</v>
      </c>
      <c r="AJQ694" s="248" t="s">
        <v>951</v>
      </c>
      <c r="AJR694" s="248" t="s">
        <v>951</v>
      </c>
      <c r="AJS694" s="248" t="s">
        <v>951</v>
      </c>
      <c r="AJT694" s="248" t="s">
        <v>951</v>
      </c>
      <c r="AJU694" s="248" t="s">
        <v>951</v>
      </c>
      <c r="AJV694" s="248" t="s">
        <v>951</v>
      </c>
      <c r="AJW694" s="248" t="s">
        <v>951</v>
      </c>
      <c r="AJX694" s="248" t="s">
        <v>951</v>
      </c>
      <c r="AJY694" s="248" t="s">
        <v>951</v>
      </c>
      <c r="AJZ694" s="248" t="s">
        <v>951</v>
      </c>
      <c r="AKA694" s="248" t="s">
        <v>951</v>
      </c>
      <c r="AKB694" s="248" t="s">
        <v>951</v>
      </c>
      <c r="AKC694" s="248" t="s">
        <v>951</v>
      </c>
      <c r="AKD694" s="129">
        <f t="shared" ref="AKD694:AKI694" si="1762">IF(AJX693=0,0,(AKJ702-AKJ697)/AJX693)</f>
        <v>0.95890557040000002</v>
      </c>
      <c r="AKE694" s="129">
        <f t="shared" si="1762"/>
        <v>0.95572881779999996</v>
      </c>
      <c r="AKF694" s="129">
        <f t="shared" si="1762"/>
        <v>0.95243672800000001</v>
      </c>
      <c r="AKG694" s="129">
        <f t="shared" si="1762"/>
        <v>0.44409335900000002</v>
      </c>
      <c r="AKH694" s="129">
        <f t="shared" si="1762"/>
        <v>0.42717867009999999</v>
      </c>
      <c r="AKI694" s="129">
        <f t="shared" si="1762"/>
        <v>0.43480404350000001</v>
      </c>
      <c r="AKJ694" s="248" t="s">
        <v>951</v>
      </c>
      <c r="AKK694" s="248" t="s">
        <v>951</v>
      </c>
      <c r="AKL694" s="248" t="s">
        <v>951</v>
      </c>
      <c r="AKM694" s="248" t="s">
        <v>951</v>
      </c>
      <c r="AKN694" s="248" t="s">
        <v>951</v>
      </c>
      <c r="AKO694" s="248" t="s">
        <v>951</v>
      </c>
      <c r="AKP694" s="248" t="s">
        <v>951</v>
      </c>
      <c r="AKQ694" s="248" t="s">
        <v>951</v>
      </c>
      <c r="AKR694" s="248" t="s">
        <v>951</v>
      </c>
      <c r="AKS694" s="248" t="s">
        <v>951</v>
      </c>
      <c r="AKT694" s="248" t="s">
        <v>951</v>
      </c>
      <c r="AKU694" s="248" t="s">
        <v>951</v>
      </c>
      <c r="AKV694" s="248" t="s">
        <v>951</v>
      </c>
      <c r="AKW694" s="248" t="s">
        <v>951</v>
      </c>
      <c r="AKX694" s="248" t="s">
        <v>951</v>
      </c>
      <c r="AKY694" s="129">
        <f t="shared" ref="AKY694:ALD694" si="1763">IF(AKS693=0,0,(ALE702-ALE697)/AKS693)</f>
        <v>0.95308879800000001</v>
      </c>
      <c r="AKZ694" s="129">
        <f t="shared" si="1763"/>
        <v>0.94822982990000004</v>
      </c>
      <c r="ALA694" s="129">
        <f t="shared" si="1763"/>
        <v>0.94341576589999998</v>
      </c>
      <c r="ALB694" s="129">
        <f t="shared" si="1763"/>
        <v>0.46236286389999998</v>
      </c>
      <c r="ALC694" s="129">
        <f t="shared" si="1763"/>
        <v>0.4515205759</v>
      </c>
      <c r="ALD694" s="129">
        <f t="shared" si="1763"/>
        <v>0.45859605370000001</v>
      </c>
      <c r="ALE694" s="248" t="s">
        <v>951</v>
      </c>
      <c r="ALF694" s="248" t="s">
        <v>951</v>
      </c>
      <c r="ALG694" s="248" t="s">
        <v>951</v>
      </c>
      <c r="ALH694" s="248" t="s">
        <v>951</v>
      </c>
      <c r="ALI694" s="248" t="s">
        <v>951</v>
      </c>
      <c r="ALJ694" s="248" t="s">
        <v>951</v>
      </c>
      <c r="ALK694" s="248" t="s">
        <v>951</v>
      </c>
      <c r="ALL694" s="248" t="s">
        <v>951</v>
      </c>
      <c r="ALM694" s="248" t="s">
        <v>951</v>
      </c>
      <c r="ALN694" s="248" t="s">
        <v>951</v>
      </c>
      <c r="ALO694" s="248" t="s">
        <v>951</v>
      </c>
      <c r="ALP694" s="248" t="s">
        <v>951</v>
      </c>
      <c r="ALQ694" s="248" t="s">
        <v>951</v>
      </c>
      <c r="ALR694" s="248" t="s">
        <v>951</v>
      </c>
      <c r="ALS694" s="248" t="s">
        <v>951</v>
      </c>
      <c r="ALT694" s="129">
        <f t="shared" ref="ALT694:ALY694" si="1764">IF(ALN693=0,0,(ALZ702-ALZ697)/ALN693)</f>
        <v>0.97538158639999994</v>
      </c>
      <c r="ALU694" s="129">
        <f t="shared" si="1764"/>
        <v>0.98023679740000003</v>
      </c>
      <c r="ALV694" s="129">
        <f t="shared" si="1764"/>
        <v>0.98402247909999996</v>
      </c>
      <c r="ALW694" s="129">
        <f t="shared" si="1764"/>
        <v>0.57262354780000002</v>
      </c>
      <c r="ALX694" s="129">
        <f t="shared" si="1764"/>
        <v>0.5642322568</v>
      </c>
      <c r="ALY694" s="129">
        <f t="shared" si="1764"/>
        <v>0.57172886069999995</v>
      </c>
      <c r="ALZ694" s="248" t="s">
        <v>951</v>
      </c>
      <c r="AMA694" s="248" t="s">
        <v>951</v>
      </c>
      <c r="AMB694" s="248" t="s">
        <v>951</v>
      </c>
      <c r="AMC694" s="248" t="s">
        <v>951</v>
      </c>
      <c r="AMD694" s="248" t="s">
        <v>951</v>
      </c>
      <c r="AME694" s="248" t="s">
        <v>951</v>
      </c>
      <c r="AMF694" s="248" t="s">
        <v>951</v>
      </c>
      <c r="AMG694" s="248" t="s">
        <v>951</v>
      </c>
      <c r="AMH694" s="248" t="s">
        <v>951</v>
      </c>
      <c r="AMI694" s="248" t="s">
        <v>951</v>
      </c>
      <c r="AMJ694" s="248" t="s">
        <v>951</v>
      </c>
      <c r="AMK694" s="248" t="s">
        <v>951</v>
      </c>
      <c r="AML694" s="248" t="s">
        <v>951</v>
      </c>
      <c r="AMM694" s="248" t="s">
        <v>951</v>
      </c>
      <c r="AMN694" s="248" t="s">
        <v>951</v>
      </c>
      <c r="AMO694" s="129">
        <f t="shared" ref="AMO694:AMT694" si="1765">IF(AMI693=0,0,(AMU702-AMU697)/AMI693)</f>
        <v>0.90922732039999998</v>
      </c>
      <c r="AMP694" s="129">
        <f t="shared" si="1765"/>
        <v>0.90974663739999995</v>
      </c>
      <c r="AMQ694" s="129">
        <f t="shared" si="1765"/>
        <v>0.90974175020000003</v>
      </c>
      <c r="AMR694" s="129">
        <f t="shared" si="1765"/>
        <v>0.41260111160000001</v>
      </c>
      <c r="AMS694" s="129">
        <f t="shared" si="1765"/>
        <v>0.4136442051</v>
      </c>
      <c r="AMT694" s="129">
        <f t="shared" si="1765"/>
        <v>0.41924595339999998</v>
      </c>
      <c r="AMU694" s="248" t="s">
        <v>951</v>
      </c>
      <c r="AMV694" s="248" t="s">
        <v>951</v>
      </c>
      <c r="AMW694" s="248" t="s">
        <v>951</v>
      </c>
      <c r="AMX694" s="248" t="s">
        <v>951</v>
      </c>
      <c r="AMY694" s="248" t="s">
        <v>951</v>
      </c>
      <c r="AMZ694" s="248" t="s">
        <v>951</v>
      </c>
      <c r="ANA694" s="248" t="s">
        <v>951</v>
      </c>
      <c r="ANB694" s="248" t="s">
        <v>951</v>
      </c>
      <c r="ANC694" s="248" t="s">
        <v>951</v>
      </c>
      <c r="AND694" s="248" t="s">
        <v>951</v>
      </c>
      <c r="ANE694" s="248" t="s">
        <v>951</v>
      </c>
      <c r="ANF694" s="248" t="s">
        <v>951</v>
      </c>
      <c r="ANG694" s="248" t="s">
        <v>951</v>
      </c>
      <c r="ANH694" s="248" t="s">
        <v>951</v>
      </c>
      <c r="ANI694" s="248" t="s">
        <v>951</v>
      </c>
      <c r="ANJ694" s="129">
        <f t="shared" ref="ANJ694:ANO694" si="1766">IF(AND693=0,0,(ANP702-ANP697)/AND693)</f>
        <v>0.9462456279</v>
      </c>
      <c r="ANK694" s="129">
        <f t="shared" si="1766"/>
        <v>0.94358474329999997</v>
      </c>
      <c r="ANL694" s="129">
        <f t="shared" si="1766"/>
        <v>0.94073712210000004</v>
      </c>
      <c r="ANM694" s="129">
        <f t="shared" si="1766"/>
        <v>0.64353849819999998</v>
      </c>
      <c r="ANN694" s="129">
        <f t="shared" si="1766"/>
        <v>0.62642546779999997</v>
      </c>
      <c r="ANO694" s="129">
        <f t="shared" si="1766"/>
        <v>0.63820791509999997</v>
      </c>
      <c r="ANP694" s="248" t="s">
        <v>951</v>
      </c>
      <c r="ANQ694" s="248" t="s">
        <v>951</v>
      </c>
      <c r="ANR694" s="248" t="s">
        <v>951</v>
      </c>
      <c r="ANS694" s="248" t="s">
        <v>951</v>
      </c>
      <c r="ANT694" s="248" t="s">
        <v>951</v>
      </c>
      <c r="ANU694" s="248" t="s">
        <v>951</v>
      </c>
      <c r="ANV694" s="248" t="s">
        <v>951</v>
      </c>
      <c r="ANW694" s="248" t="s">
        <v>951</v>
      </c>
      <c r="ANX694" s="248" t="s">
        <v>951</v>
      </c>
      <c r="ANY694" s="248" t="s">
        <v>951</v>
      </c>
      <c r="ANZ694" s="248" t="s">
        <v>951</v>
      </c>
      <c r="AOA694" s="248" t="s">
        <v>951</v>
      </c>
      <c r="AOB694" s="248" t="s">
        <v>951</v>
      </c>
      <c r="AOC694" s="248" t="s">
        <v>951</v>
      </c>
      <c r="AOD694" s="248" t="s">
        <v>951</v>
      </c>
      <c r="AOE694" s="129">
        <f t="shared" ref="AOE694:AOJ694" si="1767">IF(ANY693=0,0,(AOK702-AOK697)/ANY693)</f>
        <v>0.92544602119999997</v>
      </c>
      <c r="AOF694" s="129">
        <f t="shared" si="1767"/>
        <v>0.92720741230000003</v>
      </c>
      <c r="AOG694" s="129">
        <f t="shared" si="1767"/>
        <v>0.92829095279999996</v>
      </c>
      <c r="AOH694" s="129">
        <f t="shared" si="1767"/>
        <v>0.4308793501</v>
      </c>
      <c r="AOI694" s="129">
        <f t="shared" si="1767"/>
        <v>0.42227389900000001</v>
      </c>
      <c r="AOJ694" s="129">
        <f t="shared" si="1767"/>
        <v>0.42822237140000002</v>
      </c>
      <c r="AOK694" s="248" t="s">
        <v>951</v>
      </c>
      <c r="AOL694" s="248" t="s">
        <v>951</v>
      </c>
      <c r="AOM694" s="248" t="s">
        <v>951</v>
      </c>
      <c r="AON694" s="248" t="s">
        <v>951</v>
      </c>
      <c r="AOO694" s="248" t="s">
        <v>951</v>
      </c>
      <c r="AOP694" s="248" t="s">
        <v>951</v>
      </c>
      <c r="AOQ694" s="248" t="s">
        <v>951</v>
      </c>
      <c r="AOR694" s="248" t="s">
        <v>951</v>
      </c>
      <c r="AOS694" s="248" t="s">
        <v>951</v>
      </c>
      <c r="AOT694" s="248" t="s">
        <v>951</v>
      </c>
      <c r="AOU694" s="248" t="s">
        <v>951</v>
      </c>
      <c r="AOV694" s="248" t="s">
        <v>951</v>
      </c>
      <c r="AOW694" s="248" t="s">
        <v>951</v>
      </c>
      <c r="AOX694" s="248" t="s">
        <v>951</v>
      </c>
      <c r="AOY694" s="248" t="s">
        <v>951</v>
      </c>
      <c r="AOZ694" s="129">
        <f t="shared" ref="AOZ694:APE694" si="1768">IF(AOT693=0,0,(APF702-APF697)/AOT693)</f>
        <v>0.94763395039999998</v>
      </c>
      <c r="APA694" s="129">
        <f t="shared" si="1768"/>
        <v>0.94998688730000003</v>
      </c>
      <c r="APB694" s="129">
        <f t="shared" si="1768"/>
        <v>0.95158151170000005</v>
      </c>
      <c r="APC694" s="129">
        <f t="shared" si="1768"/>
        <v>0.57371352909999995</v>
      </c>
      <c r="APD694" s="129">
        <f t="shared" si="1768"/>
        <v>0.5546466927</v>
      </c>
      <c r="APE694" s="129">
        <f t="shared" si="1768"/>
        <v>0.56159871719999999</v>
      </c>
      <c r="APF694" s="248" t="s">
        <v>951</v>
      </c>
      <c r="APG694" s="248" t="s">
        <v>951</v>
      </c>
      <c r="APH694" s="248" t="s">
        <v>951</v>
      </c>
      <c r="API694" s="248" t="s">
        <v>951</v>
      </c>
      <c r="APJ694" s="248" t="s">
        <v>951</v>
      </c>
      <c r="APK694" s="248" t="s">
        <v>951</v>
      </c>
      <c r="APL694" s="248" t="s">
        <v>951</v>
      </c>
      <c r="APM694" s="248" t="s">
        <v>951</v>
      </c>
      <c r="APN694" s="248" t="s">
        <v>951</v>
      </c>
      <c r="APO694" s="248" t="s">
        <v>951</v>
      </c>
      <c r="APP694" s="248" t="s">
        <v>951</v>
      </c>
      <c r="APQ694" s="248" t="s">
        <v>951</v>
      </c>
      <c r="APR694" s="248" t="s">
        <v>951</v>
      </c>
      <c r="APS694" s="248" t="s">
        <v>951</v>
      </c>
      <c r="APT694" s="248" t="s">
        <v>951</v>
      </c>
      <c r="APU694" s="129">
        <f t="shared" ref="APU694:APZ694" si="1769">IF(APO693=0,0,(AQA702-AQA697)/APO693)</f>
        <v>0.9734915931</v>
      </c>
      <c r="APV694" s="129">
        <f t="shared" si="1769"/>
        <v>0.97282504280000004</v>
      </c>
      <c r="APW694" s="129">
        <f t="shared" si="1769"/>
        <v>0.97174955409999997</v>
      </c>
      <c r="APX694" s="129">
        <f t="shared" si="1769"/>
        <v>0.54383217279999996</v>
      </c>
      <c r="APY694" s="129">
        <f t="shared" si="1769"/>
        <v>0.51512559059999996</v>
      </c>
      <c r="APZ694" s="129">
        <f t="shared" si="1769"/>
        <v>0.5227079241</v>
      </c>
      <c r="AQA694" s="248" t="s">
        <v>951</v>
      </c>
      <c r="AQB694" s="248" t="s">
        <v>951</v>
      </c>
      <c r="AQC694" s="248" t="s">
        <v>951</v>
      </c>
      <c r="AQD694" s="248" t="s">
        <v>951</v>
      </c>
      <c r="AQE694" s="248" t="s">
        <v>951</v>
      </c>
      <c r="AQF694" s="248" t="s">
        <v>951</v>
      </c>
      <c r="AQG694" s="248" t="s">
        <v>951</v>
      </c>
      <c r="AQH694" s="248" t="s">
        <v>951</v>
      </c>
      <c r="AQI694" s="248" t="s">
        <v>951</v>
      </c>
      <c r="AQJ694" s="248" t="s">
        <v>951</v>
      </c>
      <c r="AQK694" s="248" t="s">
        <v>951</v>
      </c>
      <c r="AQL694" s="248" t="s">
        <v>951</v>
      </c>
      <c r="AQM694" s="248" t="s">
        <v>951</v>
      </c>
      <c r="AQN694" s="248" t="s">
        <v>951</v>
      </c>
      <c r="AQO694" s="248" t="s">
        <v>951</v>
      </c>
      <c r="AQP694" s="129">
        <f t="shared" ref="AQP694:AQU694" si="1770">IF(AQJ693=0,0,(AQV702-AQV697)/AQJ693)</f>
        <v>0.90113950440000001</v>
      </c>
      <c r="AQQ694" s="129">
        <f t="shared" si="1770"/>
        <v>0.90160556749999998</v>
      </c>
      <c r="AQR694" s="129">
        <f t="shared" si="1770"/>
        <v>0.90155881709999997</v>
      </c>
      <c r="AQS694" s="129">
        <f t="shared" si="1770"/>
        <v>0.39785030259999998</v>
      </c>
      <c r="AQT694" s="129">
        <f t="shared" si="1770"/>
        <v>0.39619800449999998</v>
      </c>
      <c r="AQU694" s="129">
        <f t="shared" si="1770"/>
        <v>0.40207828579999999</v>
      </c>
      <c r="AQV694" s="248" t="s">
        <v>951</v>
      </c>
      <c r="AQW694" s="248" t="s">
        <v>951</v>
      </c>
      <c r="AQX694" s="248" t="s">
        <v>951</v>
      </c>
      <c r="AQY694" s="248" t="s">
        <v>951</v>
      </c>
      <c r="AQZ694" s="248" t="s">
        <v>951</v>
      </c>
      <c r="ARA694" s="248" t="s">
        <v>951</v>
      </c>
      <c r="ARB694" s="248" t="s">
        <v>951</v>
      </c>
      <c r="ARC694" s="248" t="s">
        <v>951</v>
      </c>
      <c r="ARD694" s="248" t="s">
        <v>951</v>
      </c>
      <c r="ARE694" s="248" t="s">
        <v>951</v>
      </c>
      <c r="ARF694" s="248" t="s">
        <v>951</v>
      </c>
      <c r="ARG694" s="248" t="s">
        <v>951</v>
      </c>
      <c r="ARH694" s="248" t="s">
        <v>951</v>
      </c>
      <c r="ARI694" s="248" t="s">
        <v>951</v>
      </c>
      <c r="ARJ694" s="248" t="s">
        <v>951</v>
      </c>
      <c r="ARK694" s="129">
        <f t="shared" ref="ARK694:ARP694" si="1771">IF(ARE693=0,0,(ARQ702-ARQ697)/ARE693)</f>
        <v>0.92179620870000001</v>
      </c>
      <c r="ARL694" s="129">
        <f t="shared" si="1771"/>
        <v>0.91199709709999999</v>
      </c>
      <c r="ARM694" s="129">
        <f t="shared" si="1771"/>
        <v>0.90283806069999994</v>
      </c>
      <c r="ARN694" s="129">
        <f t="shared" si="1771"/>
        <v>0.38126471849999999</v>
      </c>
      <c r="ARO694" s="129">
        <f t="shared" si="1771"/>
        <v>0.37442590710000001</v>
      </c>
      <c r="ARP694" s="129">
        <f t="shared" si="1771"/>
        <v>0.37970694789999998</v>
      </c>
      <c r="ARQ694" s="248" t="s">
        <v>951</v>
      </c>
      <c r="ARR694" s="248" t="s">
        <v>951</v>
      </c>
      <c r="ARS694" s="248" t="s">
        <v>951</v>
      </c>
      <c r="ART694" s="248" t="s">
        <v>951</v>
      </c>
      <c r="ARU694" s="248" t="s">
        <v>951</v>
      </c>
      <c r="ARV694" s="248" t="s">
        <v>951</v>
      </c>
      <c r="ARW694" s="248" t="s">
        <v>951</v>
      </c>
      <c r="ARX694" s="248" t="s">
        <v>951</v>
      </c>
      <c r="ARY694" s="248" t="s">
        <v>951</v>
      </c>
      <c r="ARZ694" s="248" t="s">
        <v>951</v>
      </c>
      <c r="ASA694" s="248" t="s">
        <v>951</v>
      </c>
      <c r="ASB694" s="248" t="s">
        <v>951</v>
      </c>
      <c r="ASC694" s="248" t="s">
        <v>951</v>
      </c>
      <c r="ASD694" s="248" t="s">
        <v>951</v>
      </c>
      <c r="ASE694" s="248" t="s">
        <v>951</v>
      </c>
      <c r="ASF694" s="129">
        <f t="shared" ref="ASF694:ASK694" si="1772">IF(ARZ693=0,0,(ASL702-ASL697)/ARZ693)</f>
        <v>0.92223083319999999</v>
      </c>
      <c r="ASG694" s="129">
        <f t="shared" si="1772"/>
        <v>0.91616635069999997</v>
      </c>
      <c r="ASH694" s="129">
        <f t="shared" si="1772"/>
        <v>0.91032226760000001</v>
      </c>
      <c r="ASI694" s="129">
        <f t="shared" si="1772"/>
        <v>0.45158565480000001</v>
      </c>
      <c r="ASJ694" s="129">
        <f t="shared" si="1772"/>
        <v>0.44980902319999999</v>
      </c>
      <c r="ASK694" s="129">
        <f t="shared" si="1772"/>
        <v>0.45608505020000001</v>
      </c>
      <c r="ASL694" s="248" t="s">
        <v>951</v>
      </c>
      <c r="ASM694" s="248" t="s">
        <v>951</v>
      </c>
      <c r="ASN694" s="248" t="s">
        <v>951</v>
      </c>
      <c r="ASO694" s="248" t="s">
        <v>951</v>
      </c>
      <c r="ASP694" s="248" t="s">
        <v>951</v>
      </c>
      <c r="ASQ694" s="248" t="s">
        <v>951</v>
      </c>
      <c r="ASR694" s="248" t="s">
        <v>951</v>
      </c>
      <c r="ASS694" s="248" t="s">
        <v>951</v>
      </c>
      <c r="AST694" s="248" t="s">
        <v>951</v>
      </c>
      <c r="ASU694" s="248" t="s">
        <v>951</v>
      </c>
      <c r="ASV694" s="248" t="s">
        <v>951</v>
      </c>
      <c r="ASW694" s="248" t="s">
        <v>951</v>
      </c>
      <c r="ASX694" s="248" t="s">
        <v>951</v>
      </c>
      <c r="ASY694" s="248" t="s">
        <v>951</v>
      </c>
      <c r="ASZ694" s="248" t="s">
        <v>951</v>
      </c>
      <c r="ATA694" s="129">
        <f t="shared" ref="ATA694:ATF694" si="1773">IF(ASU693=0,0,(ATG702-ATG697)/ASU693)</f>
        <v>0.91697520440000002</v>
      </c>
      <c r="ATB694" s="129">
        <f t="shared" si="1773"/>
        <v>0.91353753169999996</v>
      </c>
      <c r="ATC694" s="129">
        <f t="shared" si="1773"/>
        <v>0.91002906939999995</v>
      </c>
      <c r="ATD694" s="129">
        <f t="shared" si="1773"/>
        <v>0.40062894449999997</v>
      </c>
      <c r="ATE694" s="129">
        <f t="shared" si="1773"/>
        <v>0.39163653310000002</v>
      </c>
      <c r="ATF694" s="129">
        <f t="shared" si="1773"/>
        <v>0.39708071499999997</v>
      </c>
      <c r="ATG694" s="248" t="s">
        <v>951</v>
      </c>
      <c r="ATH694" s="248" t="s">
        <v>951</v>
      </c>
      <c r="ATI694" s="248" t="s">
        <v>951</v>
      </c>
      <c r="ATJ694" s="248" t="s">
        <v>951</v>
      </c>
      <c r="ATK694" s="248" t="s">
        <v>951</v>
      </c>
      <c r="ATL694" s="248" t="s">
        <v>951</v>
      </c>
      <c r="ATM694" s="248" t="s">
        <v>951</v>
      </c>
      <c r="ATN694" s="248" t="s">
        <v>951</v>
      </c>
      <c r="ATO694" s="248" t="s">
        <v>951</v>
      </c>
      <c r="ATP694" s="248" t="s">
        <v>951</v>
      </c>
      <c r="ATQ694" s="248" t="s">
        <v>951</v>
      </c>
      <c r="ATR694" s="248" t="s">
        <v>951</v>
      </c>
      <c r="ATS694" s="248" t="s">
        <v>951</v>
      </c>
      <c r="ATT694" s="248" t="s">
        <v>951</v>
      </c>
      <c r="ATU694" s="248" t="s">
        <v>951</v>
      </c>
      <c r="ATV694" s="129">
        <f t="shared" ref="ATV694:AUA694" si="1774">IF(ATP693=0,0,(AUB702-AUB697)/ATP693)</f>
        <v>0.94903345350000001</v>
      </c>
      <c r="ATW694" s="129">
        <f t="shared" si="1774"/>
        <v>0.94592221129999998</v>
      </c>
      <c r="ATX694" s="129">
        <f t="shared" si="1774"/>
        <v>0.94269312750000001</v>
      </c>
      <c r="ATY694" s="129">
        <f t="shared" si="1774"/>
        <v>0.43795298980000003</v>
      </c>
      <c r="ATZ694" s="129">
        <f t="shared" si="1774"/>
        <v>0.43880401079999998</v>
      </c>
      <c r="AUA694" s="129">
        <f t="shared" si="1774"/>
        <v>0.44561037790000002</v>
      </c>
      <c r="AUB694" s="248" t="s">
        <v>951</v>
      </c>
      <c r="AUC694" s="248" t="s">
        <v>951</v>
      </c>
      <c r="AUD694" s="248" t="s">
        <v>951</v>
      </c>
      <c r="AUE694" s="248" t="s">
        <v>951</v>
      </c>
      <c r="AUF694" s="248" t="s">
        <v>951</v>
      </c>
      <c r="AUG694" s="248" t="s">
        <v>951</v>
      </c>
      <c r="AUH694" s="248" t="s">
        <v>951</v>
      </c>
      <c r="AUI694" s="248" t="s">
        <v>951</v>
      </c>
      <c r="AUJ694" s="248" t="s">
        <v>951</v>
      </c>
      <c r="AUK694" s="248" t="s">
        <v>951</v>
      </c>
      <c r="AUL694" s="248" t="s">
        <v>951</v>
      </c>
      <c r="AUM694" s="248" t="s">
        <v>951</v>
      </c>
      <c r="AUN694" s="248" t="s">
        <v>951</v>
      </c>
      <c r="AUO694" s="248" t="s">
        <v>951</v>
      </c>
      <c r="AUP694" s="248" t="s">
        <v>951</v>
      </c>
      <c r="AUQ694" s="129">
        <f t="shared" ref="AUQ694:AUV694" si="1775">IF(AUK693=0,0,(AUW702-AUW697)/AUK693)</f>
        <v>0.93058301659999998</v>
      </c>
      <c r="AUR694" s="129">
        <f t="shared" si="1775"/>
        <v>0.92783966809999996</v>
      </c>
      <c r="AUS694" s="129">
        <f t="shared" si="1775"/>
        <v>0.92490364810000003</v>
      </c>
      <c r="AUT694" s="129">
        <f t="shared" si="1775"/>
        <v>0.47363150570000001</v>
      </c>
      <c r="AUU694" s="129">
        <f t="shared" si="1775"/>
        <v>0.47128945160000002</v>
      </c>
      <c r="AUV694" s="129">
        <f t="shared" si="1775"/>
        <v>0.47773842059999999</v>
      </c>
      <c r="AUW694" s="248" t="s">
        <v>951</v>
      </c>
      <c r="AUX694" s="248" t="s">
        <v>951</v>
      </c>
      <c r="AUY694" s="248" t="s">
        <v>951</v>
      </c>
      <c r="AUZ694" s="248" t="s">
        <v>951</v>
      </c>
      <c r="AVA694" s="248" t="s">
        <v>951</v>
      </c>
      <c r="AVB694" s="248" t="s">
        <v>951</v>
      </c>
      <c r="AVC694" s="248" t="s">
        <v>951</v>
      </c>
      <c r="AVD694" s="248" t="s">
        <v>951</v>
      </c>
      <c r="AVE694" s="248" t="s">
        <v>951</v>
      </c>
      <c r="AVF694" s="248" t="s">
        <v>951</v>
      </c>
      <c r="AVG694" s="248" t="s">
        <v>951</v>
      </c>
      <c r="AVH694" s="248" t="s">
        <v>951</v>
      </c>
      <c r="AVI694" s="248" t="s">
        <v>951</v>
      </c>
      <c r="AVJ694" s="248" t="s">
        <v>951</v>
      </c>
      <c r="AVK694" s="248" t="s">
        <v>951</v>
      </c>
      <c r="AVL694" s="129"/>
      <c r="AVM694" s="129"/>
      <c r="AVN694" s="129"/>
      <c r="AVO694" s="129"/>
      <c r="AVP694" s="129"/>
      <c r="AVQ694" s="129"/>
      <c r="AVR694" s="248" t="s">
        <v>951</v>
      </c>
      <c r="AVS694" s="248" t="s">
        <v>951</v>
      </c>
      <c r="AVT694" s="248" t="s">
        <v>951</v>
      </c>
      <c r="AVU694" s="248" t="s">
        <v>951</v>
      </c>
      <c r="AVV694" s="248" t="s">
        <v>951</v>
      </c>
      <c r="AVW694" s="248" t="s">
        <v>951</v>
      </c>
    </row>
    <row r="695" spans="1:1274" s="134" customFormat="1" ht="24">
      <c r="A695" s="103" t="s">
        <v>1241</v>
      </c>
      <c r="B695" s="405"/>
      <c r="C695" s="293" t="s">
        <v>462</v>
      </c>
      <c r="D695" s="799"/>
      <c r="E695" s="800"/>
      <c r="F695" s="294"/>
      <c r="G695" s="294"/>
      <c r="H695" s="294"/>
      <c r="I695" s="295"/>
      <c r="J695" s="295"/>
      <c r="K695" s="295"/>
      <c r="L695" s="248" t="s">
        <v>951</v>
      </c>
      <c r="M695" s="248" t="s">
        <v>951</v>
      </c>
      <c r="N695" s="248" t="s">
        <v>951</v>
      </c>
      <c r="O695" s="248" t="s">
        <v>951</v>
      </c>
      <c r="P695" s="248" t="s">
        <v>951</v>
      </c>
      <c r="Q695" s="248" t="s">
        <v>951</v>
      </c>
      <c r="R695" s="248" t="s">
        <v>951</v>
      </c>
      <c r="S695" s="248" t="s">
        <v>951</v>
      </c>
      <c r="T695" s="248" t="s">
        <v>951</v>
      </c>
      <c r="U695" s="248" t="s">
        <v>951</v>
      </c>
      <c r="V695" s="248" t="s">
        <v>951</v>
      </c>
      <c r="W695" s="248" t="s">
        <v>951</v>
      </c>
      <c r="X695" s="248" t="s">
        <v>951</v>
      </c>
      <c r="Y695" s="248" t="s">
        <v>951</v>
      </c>
      <c r="Z695" s="248" t="s">
        <v>951</v>
      </c>
      <c r="AA695" s="294">
        <f t="shared" ref="AA695:AF695" si="1776">AA660+AA676</f>
        <v>17060099.760000002</v>
      </c>
      <c r="AB695" s="294">
        <f t="shared" si="1776"/>
        <v>17774298.960000001</v>
      </c>
      <c r="AC695" s="294">
        <f t="shared" si="1776"/>
        <v>18514800.48</v>
      </c>
      <c r="AD695" s="294">
        <f t="shared" si="1776"/>
        <v>7189981.7199999997</v>
      </c>
      <c r="AE695" s="294">
        <f t="shared" si="1776"/>
        <v>6876679.9199999999</v>
      </c>
      <c r="AF695" s="294">
        <f t="shared" si="1776"/>
        <v>7082680.5199999996</v>
      </c>
      <c r="AG695" s="248" t="s">
        <v>951</v>
      </c>
      <c r="AH695" s="248" t="s">
        <v>951</v>
      </c>
      <c r="AI695" s="248" t="s">
        <v>951</v>
      </c>
      <c r="AJ695" s="248" t="s">
        <v>951</v>
      </c>
      <c r="AK695" s="248" t="s">
        <v>951</v>
      </c>
      <c r="AL695" s="248" t="s">
        <v>951</v>
      </c>
      <c r="AM695" s="248" t="s">
        <v>951</v>
      </c>
      <c r="AN695" s="248" t="s">
        <v>951</v>
      </c>
      <c r="AO695" s="248" t="s">
        <v>951</v>
      </c>
      <c r="AP695" s="248" t="s">
        <v>951</v>
      </c>
      <c r="AQ695" s="248" t="s">
        <v>951</v>
      </c>
      <c r="AR695" s="248" t="s">
        <v>951</v>
      </c>
      <c r="AS695" s="248" t="s">
        <v>951</v>
      </c>
      <c r="AT695" s="248" t="s">
        <v>951</v>
      </c>
      <c r="AU695" s="248" t="s">
        <v>951</v>
      </c>
      <c r="AV695" s="294">
        <f t="shared" ref="AV695:BA695" si="1777">AV660+AV676</f>
        <v>35734700.359999999</v>
      </c>
      <c r="AW695" s="294">
        <f t="shared" si="1777"/>
        <v>37214400.369999997</v>
      </c>
      <c r="AX695" s="294">
        <f t="shared" si="1777"/>
        <v>38748797.840000004</v>
      </c>
      <c r="AY695" s="294">
        <f t="shared" si="1777"/>
        <v>12682407.76</v>
      </c>
      <c r="AZ695" s="294">
        <f t="shared" si="1777"/>
        <v>12037606.57</v>
      </c>
      <c r="BA695" s="294">
        <f t="shared" si="1777"/>
        <v>12429907.02</v>
      </c>
      <c r="BB695" s="248" t="s">
        <v>951</v>
      </c>
      <c r="BC695" s="248" t="s">
        <v>951</v>
      </c>
      <c r="BD695" s="248" t="s">
        <v>951</v>
      </c>
      <c r="BE695" s="248" t="s">
        <v>951</v>
      </c>
      <c r="BF695" s="248" t="s">
        <v>951</v>
      </c>
      <c r="BG695" s="248" t="s">
        <v>951</v>
      </c>
      <c r="BH695" s="248" t="s">
        <v>951</v>
      </c>
      <c r="BI695" s="248" t="s">
        <v>951</v>
      </c>
      <c r="BJ695" s="248" t="s">
        <v>951</v>
      </c>
      <c r="BK695" s="248" t="s">
        <v>951</v>
      </c>
      <c r="BL695" s="248" t="s">
        <v>951</v>
      </c>
      <c r="BM695" s="248" t="s">
        <v>951</v>
      </c>
      <c r="BN695" s="248" t="s">
        <v>951</v>
      </c>
      <c r="BO695" s="248" t="s">
        <v>951</v>
      </c>
      <c r="BP695" s="248" t="s">
        <v>951</v>
      </c>
      <c r="BQ695" s="294">
        <f t="shared" ref="BQ695:BV695" si="1778">BQ660+BQ676</f>
        <v>18324500.52</v>
      </c>
      <c r="BR695" s="294">
        <f t="shared" si="1778"/>
        <v>19164000.149999999</v>
      </c>
      <c r="BS695" s="294">
        <f t="shared" si="1778"/>
        <v>20028799.440000001</v>
      </c>
      <c r="BT695" s="294">
        <f t="shared" si="1778"/>
        <v>6737818.2199999997</v>
      </c>
      <c r="BU695" s="294">
        <f t="shared" si="1778"/>
        <v>6551116.3700000001</v>
      </c>
      <c r="BV695" s="294">
        <f t="shared" si="1778"/>
        <v>6771418.4400000004</v>
      </c>
      <c r="BW695" s="248" t="s">
        <v>951</v>
      </c>
      <c r="BX695" s="248" t="s">
        <v>951</v>
      </c>
      <c r="BY695" s="248" t="s">
        <v>951</v>
      </c>
      <c r="BZ695" s="248" t="s">
        <v>951</v>
      </c>
      <c r="CA695" s="248" t="s">
        <v>951</v>
      </c>
      <c r="CB695" s="248" t="s">
        <v>951</v>
      </c>
      <c r="CC695" s="248" t="s">
        <v>951</v>
      </c>
      <c r="CD695" s="248" t="s">
        <v>951</v>
      </c>
      <c r="CE695" s="248" t="s">
        <v>951</v>
      </c>
      <c r="CF695" s="248" t="s">
        <v>951</v>
      </c>
      <c r="CG695" s="248" t="s">
        <v>951</v>
      </c>
      <c r="CH695" s="248" t="s">
        <v>951</v>
      </c>
      <c r="CI695" s="248" t="s">
        <v>951</v>
      </c>
      <c r="CJ695" s="248" t="s">
        <v>951</v>
      </c>
      <c r="CK695" s="248" t="s">
        <v>951</v>
      </c>
      <c r="CL695" s="294">
        <f t="shared" ref="CL695:CQ695" si="1779">CL660+CL676</f>
        <v>17700399.870000001</v>
      </c>
      <c r="CM695" s="294">
        <f t="shared" si="1779"/>
        <v>18695999.379999999</v>
      </c>
      <c r="CN695" s="294">
        <f t="shared" si="1779"/>
        <v>19709300.359999999</v>
      </c>
      <c r="CO695" s="294">
        <f t="shared" si="1779"/>
        <v>7750083.7199999997</v>
      </c>
      <c r="CP695" s="294">
        <f t="shared" si="1779"/>
        <v>7689683.7800000003</v>
      </c>
      <c r="CQ695" s="294">
        <f t="shared" si="1779"/>
        <v>7891883.1699999999</v>
      </c>
      <c r="CR695" s="248" t="s">
        <v>951</v>
      </c>
      <c r="CS695" s="248" t="s">
        <v>951</v>
      </c>
      <c r="CT695" s="248" t="s">
        <v>951</v>
      </c>
      <c r="CU695" s="248" t="s">
        <v>951</v>
      </c>
      <c r="CV695" s="248" t="s">
        <v>951</v>
      </c>
      <c r="CW695" s="248" t="s">
        <v>951</v>
      </c>
      <c r="CX695" s="248" t="s">
        <v>951</v>
      </c>
      <c r="CY695" s="248" t="s">
        <v>951</v>
      </c>
      <c r="CZ695" s="248" t="s">
        <v>951</v>
      </c>
      <c r="DA695" s="248" t="s">
        <v>951</v>
      </c>
      <c r="DB695" s="248" t="s">
        <v>951</v>
      </c>
      <c r="DC695" s="248" t="s">
        <v>951</v>
      </c>
      <c r="DD695" s="248" t="s">
        <v>951</v>
      </c>
      <c r="DE695" s="248" t="s">
        <v>951</v>
      </c>
      <c r="DF695" s="248" t="s">
        <v>951</v>
      </c>
      <c r="DG695" s="294">
        <f t="shared" ref="DG695:DL695" si="1780">DG660+DG676</f>
        <v>8479699.6199999992</v>
      </c>
      <c r="DH695" s="294">
        <f t="shared" si="1780"/>
        <v>8783800.1300000008</v>
      </c>
      <c r="DI695" s="294">
        <f t="shared" si="1780"/>
        <v>9102500.0500000007</v>
      </c>
      <c r="DJ695" s="294">
        <f t="shared" si="1780"/>
        <v>4138612.08</v>
      </c>
      <c r="DK695" s="294">
        <f t="shared" si="1780"/>
        <v>4122012.99</v>
      </c>
      <c r="DL695" s="294">
        <f t="shared" si="1780"/>
        <v>4254412.24</v>
      </c>
      <c r="DM695" s="248" t="s">
        <v>951</v>
      </c>
      <c r="DN695" s="248" t="s">
        <v>951</v>
      </c>
      <c r="DO695" s="248" t="s">
        <v>951</v>
      </c>
      <c r="DP695" s="248" t="s">
        <v>951</v>
      </c>
      <c r="DQ695" s="248" t="s">
        <v>951</v>
      </c>
      <c r="DR695" s="248" t="s">
        <v>951</v>
      </c>
      <c r="DS695" s="248" t="s">
        <v>951</v>
      </c>
      <c r="DT695" s="248" t="s">
        <v>951</v>
      </c>
      <c r="DU695" s="248" t="s">
        <v>951</v>
      </c>
      <c r="DV695" s="248" t="s">
        <v>951</v>
      </c>
      <c r="DW695" s="248" t="s">
        <v>951</v>
      </c>
      <c r="DX695" s="248" t="s">
        <v>951</v>
      </c>
      <c r="DY695" s="248" t="s">
        <v>951</v>
      </c>
      <c r="DZ695" s="248" t="s">
        <v>951</v>
      </c>
      <c r="EA695" s="248" t="s">
        <v>951</v>
      </c>
      <c r="EB695" s="294">
        <f t="shared" ref="EB695:EG695" si="1781">EB660+EB676</f>
        <v>10474999.380000001</v>
      </c>
      <c r="EC695" s="294">
        <f t="shared" si="1781"/>
        <v>10916499.6</v>
      </c>
      <c r="ED695" s="294">
        <f t="shared" si="1781"/>
        <v>11373699.24</v>
      </c>
      <c r="EE695" s="294">
        <f t="shared" si="1781"/>
        <v>5256395.6399999997</v>
      </c>
      <c r="EF695" s="294">
        <f t="shared" si="1781"/>
        <v>4996895.4800000004</v>
      </c>
      <c r="EG695" s="294">
        <f t="shared" si="1781"/>
        <v>5173294.47</v>
      </c>
      <c r="EH695" s="248" t="s">
        <v>951</v>
      </c>
      <c r="EI695" s="248" t="s">
        <v>951</v>
      </c>
      <c r="EJ695" s="248" t="s">
        <v>951</v>
      </c>
      <c r="EK695" s="248" t="s">
        <v>951</v>
      </c>
      <c r="EL695" s="248" t="s">
        <v>951</v>
      </c>
      <c r="EM695" s="248" t="s">
        <v>951</v>
      </c>
      <c r="EN695" s="248" t="s">
        <v>951</v>
      </c>
      <c r="EO695" s="248" t="s">
        <v>951</v>
      </c>
      <c r="EP695" s="248" t="s">
        <v>951</v>
      </c>
      <c r="EQ695" s="248" t="s">
        <v>951</v>
      </c>
      <c r="ER695" s="248" t="s">
        <v>951</v>
      </c>
      <c r="ES695" s="248" t="s">
        <v>951</v>
      </c>
      <c r="ET695" s="248" t="s">
        <v>951</v>
      </c>
      <c r="EU695" s="248" t="s">
        <v>951</v>
      </c>
      <c r="EV695" s="248" t="s">
        <v>951</v>
      </c>
      <c r="EW695" s="294">
        <f t="shared" ref="EW695:FB695" si="1782">EW660+EW676</f>
        <v>0</v>
      </c>
      <c r="EX695" s="294">
        <f t="shared" si="1782"/>
        <v>0</v>
      </c>
      <c r="EY695" s="294">
        <f t="shared" si="1782"/>
        <v>0</v>
      </c>
      <c r="EZ695" s="294">
        <f t="shared" si="1782"/>
        <v>0</v>
      </c>
      <c r="FA695" s="294">
        <f t="shared" si="1782"/>
        <v>0</v>
      </c>
      <c r="FB695" s="294">
        <f t="shared" si="1782"/>
        <v>0</v>
      </c>
      <c r="FC695" s="248" t="s">
        <v>951</v>
      </c>
      <c r="FD695" s="248" t="s">
        <v>951</v>
      </c>
      <c r="FE695" s="248" t="s">
        <v>951</v>
      </c>
      <c r="FF695" s="248" t="s">
        <v>951</v>
      </c>
      <c r="FG695" s="248" t="s">
        <v>951</v>
      </c>
      <c r="FH695" s="248" t="s">
        <v>951</v>
      </c>
      <c r="FI695" s="248" t="s">
        <v>951</v>
      </c>
      <c r="FJ695" s="248" t="s">
        <v>951</v>
      </c>
      <c r="FK695" s="248" t="s">
        <v>951</v>
      </c>
      <c r="FL695" s="248" t="s">
        <v>951</v>
      </c>
      <c r="FM695" s="248" t="s">
        <v>951</v>
      </c>
      <c r="FN695" s="248" t="s">
        <v>951</v>
      </c>
      <c r="FO695" s="248" t="s">
        <v>951</v>
      </c>
      <c r="FP695" s="248" t="s">
        <v>951</v>
      </c>
      <c r="FQ695" s="248" t="s">
        <v>951</v>
      </c>
      <c r="FR695" s="294">
        <f t="shared" ref="FR695:FW695" si="1783">FR660+FR676</f>
        <v>11676599.9</v>
      </c>
      <c r="FS695" s="294">
        <f t="shared" si="1783"/>
        <v>12122599.880000001</v>
      </c>
      <c r="FT695" s="294">
        <f t="shared" si="1783"/>
        <v>12587899.880000001</v>
      </c>
      <c r="FU695" s="294">
        <f t="shared" si="1783"/>
        <v>4530772.22</v>
      </c>
      <c r="FV695" s="294">
        <f t="shared" si="1783"/>
        <v>4416073.0199999996</v>
      </c>
      <c r="FW695" s="294">
        <f t="shared" si="1783"/>
        <v>4562073.5</v>
      </c>
      <c r="FX695" s="248" t="s">
        <v>951</v>
      </c>
      <c r="FY695" s="248" t="s">
        <v>951</v>
      </c>
      <c r="FZ695" s="248" t="s">
        <v>951</v>
      </c>
      <c r="GA695" s="248" t="s">
        <v>951</v>
      </c>
      <c r="GB695" s="248" t="s">
        <v>951</v>
      </c>
      <c r="GC695" s="248" t="s">
        <v>951</v>
      </c>
      <c r="GD695" s="248" t="s">
        <v>951</v>
      </c>
      <c r="GE695" s="248" t="s">
        <v>951</v>
      </c>
      <c r="GF695" s="248" t="s">
        <v>951</v>
      </c>
      <c r="GG695" s="248" t="s">
        <v>951</v>
      </c>
      <c r="GH695" s="248" t="s">
        <v>951</v>
      </c>
      <c r="GI695" s="248" t="s">
        <v>951</v>
      </c>
      <c r="GJ695" s="248" t="s">
        <v>951</v>
      </c>
      <c r="GK695" s="248" t="s">
        <v>951</v>
      </c>
      <c r="GL695" s="248" t="s">
        <v>951</v>
      </c>
      <c r="GM695" s="294">
        <f t="shared" ref="GM695:GR695" si="1784">GM660+GM676</f>
        <v>0</v>
      </c>
      <c r="GN695" s="294">
        <f t="shared" si="1784"/>
        <v>0</v>
      </c>
      <c r="GO695" s="294">
        <f t="shared" si="1784"/>
        <v>0</v>
      </c>
      <c r="GP695" s="294">
        <f t="shared" si="1784"/>
        <v>0</v>
      </c>
      <c r="GQ695" s="294">
        <f t="shared" si="1784"/>
        <v>0</v>
      </c>
      <c r="GR695" s="294">
        <f t="shared" si="1784"/>
        <v>0</v>
      </c>
      <c r="GS695" s="248" t="s">
        <v>951</v>
      </c>
      <c r="GT695" s="248" t="s">
        <v>951</v>
      </c>
      <c r="GU695" s="248" t="s">
        <v>951</v>
      </c>
      <c r="GV695" s="248" t="s">
        <v>951</v>
      </c>
      <c r="GW695" s="248" t="s">
        <v>951</v>
      </c>
      <c r="GX695" s="248" t="s">
        <v>951</v>
      </c>
      <c r="GY695" s="248" t="s">
        <v>951</v>
      </c>
      <c r="GZ695" s="248" t="s">
        <v>951</v>
      </c>
      <c r="HA695" s="248" t="s">
        <v>951</v>
      </c>
      <c r="HB695" s="248" t="s">
        <v>951</v>
      </c>
      <c r="HC695" s="248" t="s">
        <v>951</v>
      </c>
      <c r="HD695" s="248" t="s">
        <v>951</v>
      </c>
      <c r="HE695" s="248" t="s">
        <v>951</v>
      </c>
      <c r="HF695" s="248" t="s">
        <v>951</v>
      </c>
      <c r="HG695" s="248" t="s">
        <v>951</v>
      </c>
      <c r="HH695" s="294">
        <f t="shared" ref="HH695:HM695" si="1785">HH660+HH676</f>
        <v>8241699.7000000002</v>
      </c>
      <c r="HI695" s="294">
        <f t="shared" si="1785"/>
        <v>8515999.6999999993</v>
      </c>
      <c r="HJ695" s="294">
        <f t="shared" si="1785"/>
        <v>8805599.4000000004</v>
      </c>
      <c r="HK695" s="294">
        <f t="shared" si="1785"/>
        <v>3571339.68</v>
      </c>
      <c r="HL695" s="294">
        <f t="shared" si="1785"/>
        <v>3465740.75</v>
      </c>
      <c r="HM695" s="294">
        <f t="shared" si="1785"/>
        <v>3583140</v>
      </c>
      <c r="HN695" s="248" t="s">
        <v>951</v>
      </c>
      <c r="HO695" s="248" t="s">
        <v>951</v>
      </c>
      <c r="HP695" s="248" t="s">
        <v>951</v>
      </c>
      <c r="HQ695" s="248" t="s">
        <v>951</v>
      </c>
      <c r="HR695" s="248" t="s">
        <v>951</v>
      </c>
      <c r="HS695" s="248" t="s">
        <v>951</v>
      </c>
      <c r="HT695" s="248" t="s">
        <v>951</v>
      </c>
      <c r="HU695" s="248" t="s">
        <v>951</v>
      </c>
      <c r="HV695" s="248" t="s">
        <v>951</v>
      </c>
      <c r="HW695" s="248" t="s">
        <v>951</v>
      </c>
      <c r="HX695" s="248" t="s">
        <v>951</v>
      </c>
      <c r="HY695" s="248" t="s">
        <v>951</v>
      </c>
      <c r="HZ695" s="248" t="s">
        <v>951</v>
      </c>
      <c r="IA695" s="248" t="s">
        <v>951</v>
      </c>
      <c r="IB695" s="248" t="s">
        <v>951</v>
      </c>
      <c r="IC695" s="294">
        <f t="shared" ref="IC695:IH695" si="1786">IC660+IC676</f>
        <v>24096299.02</v>
      </c>
      <c r="ID695" s="294">
        <f t="shared" si="1786"/>
        <v>25199099.719999999</v>
      </c>
      <c r="IE695" s="294">
        <f t="shared" si="1786"/>
        <v>26334999.949999999</v>
      </c>
      <c r="IF695" s="294">
        <f t="shared" si="1786"/>
        <v>10891030.9</v>
      </c>
      <c r="IG695" s="294">
        <f t="shared" si="1786"/>
        <v>10637730.119999999</v>
      </c>
      <c r="IH695" s="294">
        <f t="shared" si="1786"/>
        <v>10961630.279999999</v>
      </c>
      <c r="II695" s="248" t="s">
        <v>951</v>
      </c>
      <c r="IJ695" s="248" t="s">
        <v>951</v>
      </c>
      <c r="IK695" s="248" t="s">
        <v>951</v>
      </c>
      <c r="IL695" s="248" t="s">
        <v>951</v>
      </c>
      <c r="IM695" s="248" t="s">
        <v>951</v>
      </c>
      <c r="IN695" s="248" t="s">
        <v>951</v>
      </c>
      <c r="IO695" s="248" t="s">
        <v>951</v>
      </c>
      <c r="IP695" s="248" t="s">
        <v>951</v>
      </c>
      <c r="IQ695" s="248" t="s">
        <v>951</v>
      </c>
      <c r="IR695" s="248" t="s">
        <v>951</v>
      </c>
      <c r="IS695" s="248" t="s">
        <v>951</v>
      </c>
      <c r="IT695" s="248" t="s">
        <v>951</v>
      </c>
      <c r="IU695" s="248" t="s">
        <v>951</v>
      </c>
      <c r="IV695" s="248" t="s">
        <v>951</v>
      </c>
      <c r="IW695" s="248" t="s">
        <v>951</v>
      </c>
      <c r="IX695" s="294">
        <f t="shared" ref="IX695:JC695" si="1787">IX660+IX676</f>
        <v>10341100.439999999</v>
      </c>
      <c r="IY695" s="294">
        <f t="shared" si="1787"/>
        <v>10760299.85</v>
      </c>
      <c r="IZ695" s="294">
        <f t="shared" si="1787"/>
        <v>11195800.01</v>
      </c>
      <c r="JA695" s="294">
        <f t="shared" si="1787"/>
        <v>4632381.12</v>
      </c>
      <c r="JB695" s="294">
        <f t="shared" si="1787"/>
        <v>4638582.37</v>
      </c>
      <c r="JC695" s="294">
        <f t="shared" si="1787"/>
        <v>4786182.08</v>
      </c>
      <c r="JD695" s="248" t="s">
        <v>951</v>
      </c>
      <c r="JE695" s="248" t="s">
        <v>951</v>
      </c>
      <c r="JF695" s="248" t="s">
        <v>951</v>
      </c>
      <c r="JG695" s="248" t="s">
        <v>951</v>
      </c>
      <c r="JH695" s="248" t="s">
        <v>951</v>
      </c>
      <c r="JI695" s="248" t="s">
        <v>951</v>
      </c>
      <c r="JJ695" s="248" t="s">
        <v>951</v>
      </c>
      <c r="JK695" s="248" t="s">
        <v>951</v>
      </c>
      <c r="JL695" s="248" t="s">
        <v>951</v>
      </c>
      <c r="JM695" s="248" t="s">
        <v>951</v>
      </c>
      <c r="JN695" s="248" t="s">
        <v>951</v>
      </c>
      <c r="JO695" s="248" t="s">
        <v>951</v>
      </c>
      <c r="JP695" s="248" t="s">
        <v>951</v>
      </c>
      <c r="JQ695" s="248" t="s">
        <v>951</v>
      </c>
      <c r="JR695" s="248" t="s">
        <v>951</v>
      </c>
      <c r="JS695" s="294">
        <f t="shared" ref="JS695:JX695" si="1788">JS660+JS676</f>
        <v>8259499.9800000004</v>
      </c>
      <c r="JT695" s="294">
        <f t="shared" si="1788"/>
        <v>8574899.7899999991</v>
      </c>
      <c r="JU695" s="294">
        <f t="shared" si="1788"/>
        <v>8903799.8100000005</v>
      </c>
      <c r="JV695" s="294">
        <f t="shared" si="1788"/>
        <v>3568092.21</v>
      </c>
      <c r="JW695" s="294">
        <f t="shared" si="1788"/>
        <v>3576792.59</v>
      </c>
      <c r="JX695" s="294">
        <f t="shared" si="1788"/>
        <v>3695792.23</v>
      </c>
      <c r="JY695" s="248" t="s">
        <v>951</v>
      </c>
      <c r="JZ695" s="248" t="s">
        <v>951</v>
      </c>
      <c r="KA695" s="248" t="s">
        <v>951</v>
      </c>
      <c r="KB695" s="248" t="s">
        <v>951</v>
      </c>
      <c r="KC695" s="248" t="s">
        <v>951</v>
      </c>
      <c r="KD695" s="248" t="s">
        <v>951</v>
      </c>
      <c r="KE695" s="248" t="s">
        <v>951</v>
      </c>
      <c r="KF695" s="248" t="s">
        <v>951</v>
      </c>
      <c r="KG695" s="248" t="s">
        <v>951</v>
      </c>
      <c r="KH695" s="248" t="s">
        <v>951</v>
      </c>
      <c r="KI695" s="248" t="s">
        <v>951</v>
      </c>
      <c r="KJ695" s="248" t="s">
        <v>951</v>
      </c>
      <c r="KK695" s="248" t="s">
        <v>951</v>
      </c>
      <c r="KL695" s="248" t="s">
        <v>951</v>
      </c>
      <c r="KM695" s="248" t="s">
        <v>951</v>
      </c>
      <c r="KN695" s="294">
        <f t="shared" ref="KN695:KS695" si="1789">KN660+KN676</f>
        <v>13256100.74</v>
      </c>
      <c r="KO695" s="294">
        <f t="shared" si="1789"/>
        <v>13954500.439999999</v>
      </c>
      <c r="KP695" s="294">
        <f t="shared" si="1789"/>
        <v>14667700.029999999</v>
      </c>
      <c r="KQ695" s="294">
        <f t="shared" si="1789"/>
        <v>6228868.8399999999</v>
      </c>
      <c r="KR695" s="294">
        <f t="shared" si="1789"/>
        <v>6186469.3200000003</v>
      </c>
      <c r="KS695" s="294">
        <f t="shared" si="1789"/>
        <v>6380068.4100000001</v>
      </c>
      <c r="KT695" s="248" t="s">
        <v>951</v>
      </c>
      <c r="KU695" s="248" t="s">
        <v>951</v>
      </c>
      <c r="KV695" s="248" t="s">
        <v>951</v>
      </c>
      <c r="KW695" s="248" t="s">
        <v>951</v>
      </c>
      <c r="KX695" s="248" t="s">
        <v>951</v>
      </c>
      <c r="KY695" s="248" t="s">
        <v>951</v>
      </c>
      <c r="KZ695" s="248" t="s">
        <v>951</v>
      </c>
      <c r="LA695" s="248" t="s">
        <v>951</v>
      </c>
      <c r="LB695" s="248" t="s">
        <v>951</v>
      </c>
      <c r="LC695" s="248" t="s">
        <v>951</v>
      </c>
      <c r="LD695" s="248" t="s">
        <v>951</v>
      </c>
      <c r="LE695" s="248" t="s">
        <v>951</v>
      </c>
      <c r="LF695" s="248" t="s">
        <v>951</v>
      </c>
      <c r="LG695" s="248" t="s">
        <v>951</v>
      </c>
      <c r="LH695" s="248" t="s">
        <v>951</v>
      </c>
      <c r="LI695" s="294">
        <f t="shared" ref="LI695:LN695" si="1790">LI660+LI676</f>
        <v>15764199.41</v>
      </c>
      <c r="LJ695" s="294">
        <f t="shared" si="1790"/>
        <v>16598300.109999999</v>
      </c>
      <c r="LK695" s="294">
        <f t="shared" si="1790"/>
        <v>17449999.18</v>
      </c>
      <c r="LL695" s="294">
        <f t="shared" si="1790"/>
        <v>7265752.9400000004</v>
      </c>
      <c r="LM695" s="294">
        <f t="shared" si="1790"/>
        <v>7190053.3899999997</v>
      </c>
      <c r="LN695" s="294">
        <f t="shared" si="1790"/>
        <v>7433154.4299999997</v>
      </c>
      <c r="LO695" s="248" t="s">
        <v>951</v>
      </c>
      <c r="LP695" s="248" t="s">
        <v>951</v>
      </c>
      <c r="LQ695" s="248" t="s">
        <v>951</v>
      </c>
      <c r="LR695" s="248" t="s">
        <v>951</v>
      </c>
      <c r="LS695" s="248" t="s">
        <v>951</v>
      </c>
      <c r="LT695" s="248" t="s">
        <v>951</v>
      </c>
      <c r="LU695" s="248" t="s">
        <v>951</v>
      </c>
      <c r="LV695" s="248" t="s">
        <v>951</v>
      </c>
      <c r="LW695" s="248" t="s">
        <v>951</v>
      </c>
      <c r="LX695" s="248" t="s">
        <v>951</v>
      </c>
      <c r="LY695" s="248" t="s">
        <v>951</v>
      </c>
      <c r="LZ695" s="248" t="s">
        <v>951</v>
      </c>
      <c r="MA695" s="248" t="s">
        <v>951</v>
      </c>
      <c r="MB695" s="248" t="s">
        <v>951</v>
      </c>
      <c r="MC695" s="248" t="s">
        <v>951</v>
      </c>
      <c r="MD695" s="294">
        <f t="shared" ref="MD695:MI695" si="1791">MD660+MD676</f>
        <v>7086999.71</v>
      </c>
      <c r="ME695" s="294">
        <f t="shared" si="1791"/>
        <v>7365999.8099999996</v>
      </c>
      <c r="MF695" s="294">
        <f t="shared" si="1791"/>
        <v>7656200.4100000001</v>
      </c>
      <c r="MG695" s="294">
        <f t="shared" si="1791"/>
        <v>3667540.96</v>
      </c>
      <c r="MH695" s="294">
        <f t="shared" si="1791"/>
        <v>3546640.92</v>
      </c>
      <c r="MI695" s="294">
        <f t="shared" si="1791"/>
        <v>3669540.79</v>
      </c>
      <c r="MJ695" s="248" t="s">
        <v>951</v>
      </c>
      <c r="MK695" s="248" t="s">
        <v>951</v>
      </c>
      <c r="ML695" s="248" t="s">
        <v>951</v>
      </c>
      <c r="MM695" s="248" t="s">
        <v>951</v>
      </c>
      <c r="MN695" s="248" t="s">
        <v>951</v>
      </c>
      <c r="MO695" s="248" t="s">
        <v>951</v>
      </c>
      <c r="MP695" s="248" t="s">
        <v>951</v>
      </c>
      <c r="MQ695" s="248" t="s">
        <v>951</v>
      </c>
      <c r="MR695" s="248" t="s">
        <v>951</v>
      </c>
      <c r="MS695" s="248" t="s">
        <v>951</v>
      </c>
      <c r="MT695" s="248" t="s">
        <v>951</v>
      </c>
      <c r="MU695" s="248" t="s">
        <v>951</v>
      </c>
      <c r="MV695" s="248" t="s">
        <v>951</v>
      </c>
      <c r="MW695" s="248" t="s">
        <v>951</v>
      </c>
      <c r="MX695" s="248" t="s">
        <v>951</v>
      </c>
      <c r="MY695" s="294">
        <f t="shared" ref="MY695:ND695" si="1792">MY660+MY676</f>
        <v>12453600.74</v>
      </c>
      <c r="MZ695" s="294">
        <f t="shared" si="1792"/>
        <v>12949200.08</v>
      </c>
      <c r="NA695" s="294">
        <f t="shared" si="1792"/>
        <v>13464600.15</v>
      </c>
      <c r="NB695" s="294">
        <f t="shared" si="1792"/>
        <v>6749346.4800000004</v>
      </c>
      <c r="NC695" s="294">
        <f t="shared" si="1792"/>
        <v>6868245.4199999999</v>
      </c>
      <c r="ND695" s="294">
        <f t="shared" si="1792"/>
        <v>7084446.1399999997</v>
      </c>
      <c r="NE695" s="248" t="s">
        <v>951</v>
      </c>
      <c r="NF695" s="248" t="s">
        <v>951</v>
      </c>
      <c r="NG695" s="248" t="s">
        <v>951</v>
      </c>
      <c r="NH695" s="248" t="s">
        <v>951</v>
      </c>
      <c r="NI695" s="248" t="s">
        <v>951</v>
      </c>
      <c r="NJ695" s="248" t="s">
        <v>951</v>
      </c>
      <c r="NK695" s="248" t="s">
        <v>951</v>
      </c>
      <c r="NL695" s="248" t="s">
        <v>951</v>
      </c>
      <c r="NM695" s="248" t="s">
        <v>951</v>
      </c>
      <c r="NN695" s="248" t="s">
        <v>951</v>
      </c>
      <c r="NO695" s="248" t="s">
        <v>951</v>
      </c>
      <c r="NP695" s="248" t="s">
        <v>951</v>
      </c>
      <c r="NQ695" s="248" t="s">
        <v>951</v>
      </c>
      <c r="NR695" s="248" t="s">
        <v>951</v>
      </c>
      <c r="NS695" s="248" t="s">
        <v>951</v>
      </c>
      <c r="NT695" s="294">
        <f t="shared" ref="NT695:NY695" si="1793">NT660+NT676</f>
        <v>20143700.75</v>
      </c>
      <c r="NU695" s="294">
        <f t="shared" si="1793"/>
        <v>20816400.52</v>
      </c>
      <c r="NV695" s="294">
        <f t="shared" si="1793"/>
        <v>21525999.920000002</v>
      </c>
      <c r="NW695" s="294">
        <f t="shared" si="1793"/>
        <v>7205051.6500000004</v>
      </c>
      <c r="NX695" s="294">
        <f t="shared" si="1793"/>
        <v>7247151.3700000001</v>
      </c>
      <c r="NY695" s="294">
        <f t="shared" si="1793"/>
        <v>7489254.6600000001</v>
      </c>
      <c r="NZ695" s="248" t="s">
        <v>951</v>
      </c>
      <c r="OA695" s="248" t="s">
        <v>951</v>
      </c>
      <c r="OB695" s="248" t="s">
        <v>951</v>
      </c>
      <c r="OC695" s="248" t="s">
        <v>951</v>
      </c>
      <c r="OD695" s="248" t="s">
        <v>951</v>
      </c>
      <c r="OE695" s="248" t="s">
        <v>951</v>
      </c>
      <c r="OF695" s="248" t="s">
        <v>951</v>
      </c>
      <c r="OG695" s="248" t="s">
        <v>951</v>
      </c>
      <c r="OH695" s="248" t="s">
        <v>951</v>
      </c>
      <c r="OI695" s="248" t="s">
        <v>951</v>
      </c>
      <c r="OJ695" s="248" t="s">
        <v>951</v>
      </c>
      <c r="OK695" s="248" t="s">
        <v>951</v>
      </c>
      <c r="OL695" s="248" t="s">
        <v>951</v>
      </c>
      <c r="OM695" s="248" t="s">
        <v>951</v>
      </c>
      <c r="ON695" s="248" t="s">
        <v>951</v>
      </c>
      <c r="OO695" s="294">
        <f t="shared" ref="OO695:OT695" si="1794">OO660+OO676</f>
        <v>11226999.76</v>
      </c>
      <c r="OP695" s="294">
        <f t="shared" si="1794"/>
        <v>11650799.550000001</v>
      </c>
      <c r="OQ695" s="294">
        <f t="shared" si="1794"/>
        <v>12093399.84</v>
      </c>
      <c r="OR695" s="294">
        <f t="shared" si="1794"/>
        <v>5414832.8700000001</v>
      </c>
      <c r="OS695" s="294">
        <f t="shared" si="1794"/>
        <v>5387633.4000000004</v>
      </c>
      <c r="OT695" s="294">
        <f t="shared" si="1794"/>
        <v>5570133.1500000004</v>
      </c>
      <c r="OU695" s="248" t="s">
        <v>951</v>
      </c>
      <c r="OV695" s="248" t="s">
        <v>951</v>
      </c>
      <c r="OW695" s="248" t="s">
        <v>951</v>
      </c>
      <c r="OX695" s="248" t="s">
        <v>951</v>
      </c>
      <c r="OY695" s="248" t="s">
        <v>951</v>
      </c>
      <c r="OZ695" s="248" t="s">
        <v>951</v>
      </c>
      <c r="PA695" s="248" t="s">
        <v>951</v>
      </c>
      <c r="PB695" s="248" t="s">
        <v>951</v>
      </c>
      <c r="PC695" s="248" t="s">
        <v>951</v>
      </c>
      <c r="PD695" s="248" t="s">
        <v>951</v>
      </c>
      <c r="PE695" s="248" t="s">
        <v>951</v>
      </c>
      <c r="PF695" s="248" t="s">
        <v>951</v>
      </c>
      <c r="PG695" s="248" t="s">
        <v>951</v>
      </c>
      <c r="PH695" s="248" t="s">
        <v>951</v>
      </c>
      <c r="PI695" s="248" t="s">
        <v>951</v>
      </c>
      <c r="PJ695" s="294">
        <f t="shared" ref="PJ695:PO695" si="1795">PJ660+PJ676</f>
        <v>15286400.32</v>
      </c>
      <c r="PK695" s="294">
        <f t="shared" si="1795"/>
        <v>15898599.76</v>
      </c>
      <c r="PL695" s="294">
        <f t="shared" si="1795"/>
        <v>16534699.640000001</v>
      </c>
      <c r="PM695" s="294">
        <f t="shared" si="1795"/>
        <v>4842906.7</v>
      </c>
      <c r="PN695" s="294">
        <f t="shared" si="1795"/>
        <v>4782507.38</v>
      </c>
      <c r="PO695" s="294">
        <f t="shared" si="1795"/>
        <v>4930707.18</v>
      </c>
      <c r="PP695" s="248" t="s">
        <v>951</v>
      </c>
      <c r="PQ695" s="248" t="s">
        <v>951</v>
      </c>
      <c r="PR695" s="248" t="s">
        <v>951</v>
      </c>
      <c r="PS695" s="248" t="s">
        <v>951</v>
      </c>
      <c r="PT695" s="248" t="s">
        <v>951</v>
      </c>
      <c r="PU695" s="248" t="s">
        <v>951</v>
      </c>
      <c r="PV695" s="248" t="s">
        <v>951</v>
      </c>
      <c r="PW695" s="248" t="s">
        <v>951</v>
      </c>
      <c r="PX695" s="248" t="s">
        <v>951</v>
      </c>
      <c r="PY695" s="248" t="s">
        <v>951</v>
      </c>
      <c r="PZ695" s="248" t="s">
        <v>951</v>
      </c>
      <c r="QA695" s="248" t="s">
        <v>951</v>
      </c>
      <c r="QB695" s="248" t="s">
        <v>951</v>
      </c>
      <c r="QC695" s="248" t="s">
        <v>951</v>
      </c>
      <c r="QD695" s="248" t="s">
        <v>951</v>
      </c>
      <c r="QE695" s="294">
        <f t="shared" ref="QE695:QJ695" si="1796">QE660+QE676</f>
        <v>12226099.960000001</v>
      </c>
      <c r="QF695" s="294">
        <f t="shared" si="1796"/>
        <v>12867199.699999999</v>
      </c>
      <c r="QG695" s="294">
        <f t="shared" si="1796"/>
        <v>13522399.35</v>
      </c>
      <c r="QH695" s="294">
        <f t="shared" si="1796"/>
        <v>6697002.1799999997</v>
      </c>
      <c r="QI695" s="294">
        <f t="shared" si="1796"/>
        <v>6809901.1799999997</v>
      </c>
      <c r="QJ695" s="294">
        <f t="shared" si="1796"/>
        <v>7035802.1799999997</v>
      </c>
      <c r="QK695" s="248" t="s">
        <v>951</v>
      </c>
      <c r="QL695" s="248" t="s">
        <v>951</v>
      </c>
      <c r="QM695" s="248" t="s">
        <v>951</v>
      </c>
      <c r="QN695" s="248" t="s">
        <v>951</v>
      </c>
      <c r="QO695" s="248" t="s">
        <v>951</v>
      </c>
      <c r="QP695" s="248" t="s">
        <v>951</v>
      </c>
      <c r="QQ695" s="248" t="s">
        <v>951</v>
      </c>
      <c r="QR695" s="248" t="s">
        <v>951</v>
      </c>
      <c r="QS695" s="248" t="s">
        <v>951</v>
      </c>
      <c r="QT695" s="248" t="s">
        <v>951</v>
      </c>
      <c r="QU695" s="248" t="s">
        <v>951</v>
      </c>
      <c r="QV695" s="248" t="s">
        <v>951</v>
      </c>
      <c r="QW695" s="248" t="s">
        <v>951</v>
      </c>
      <c r="QX695" s="248" t="s">
        <v>951</v>
      </c>
      <c r="QY695" s="248" t="s">
        <v>951</v>
      </c>
      <c r="QZ695" s="294">
        <f t="shared" ref="QZ695:RE695" si="1797">QZ660+QZ676</f>
        <v>18085300.370000001</v>
      </c>
      <c r="RA695" s="294">
        <f t="shared" si="1797"/>
        <v>18780799.309999999</v>
      </c>
      <c r="RB695" s="294">
        <f t="shared" si="1797"/>
        <v>19506100.52</v>
      </c>
      <c r="RC695" s="294">
        <f t="shared" si="1797"/>
        <v>8508785.9299999997</v>
      </c>
      <c r="RD695" s="294">
        <f t="shared" si="1797"/>
        <v>8385183.9000000004</v>
      </c>
      <c r="RE695" s="294">
        <f t="shared" si="1797"/>
        <v>8643685.0500000007</v>
      </c>
      <c r="RF695" s="248" t="s">
        <v>951</v>
      </c>
      <c r="RG695" s="248" t="s">
        <v>951</v>
      </c>
      <c r="RH695" s="248" t="s">
        <v>951</v>
      </c>
      <c r="RI695" s="248" t="s">
        <v>951</v>
      </c>
      <c r="RJ695" s="248" t="s">
        <v>951</v>
      </c>
      <c r="RK695" s="248" t="s">
        <v>951</v>
      </c>
      <c r="RL695" s="248" t="s">
        <v>951</v>
      </c>
      <c r="RM695" s="248" t="s">
        <v>951</v>
      </c>
      <c r="RN695" s="248" t="s">
        <v>951</v>
      </c>
      <c r="RO695" s="248" t="s">
        <v>951</v>
      </c>
      <c r="RP695" s="248" t="s">
        <v>951</v>
      </c>
      <c r="RQ695" s="248" t="s">
        <v>951</v>
      </c>
      <c r="RR695" s="248" t="s">
        <v>951</v>
      </c>
      <c r="RS695" s="248" t="s">
        <v>951</v>
      </c>
      <c r="RT695" s="248" t="s">
        <v>951</v>
      </c>
      <c r="RU695" s="294">
        <f t="shared" ref="RU695:RZ695" si="1798">RU660+RU676</f>
        <v>31461500.780000001</v>
      </c>
      <c r="RV695" s="294">
        <f t="shared" si="1798"/>
        <v>32600399.690000001</v>
      </c>
      <c r="RW695" s="294">
        <f t="shared" si="1798"/>
        <v>33793700.259999998</v>
      </c>
      <c r="RX695" s="294">
        <f t="shared" si="1798"/>
        <v>9943037.25</v>
      </c>
      <c r="RY695" s="294">
        <f t="shared" si="1798"/>
        <v>9812536.2699999996</v>
      </c>
      <c r="RZ695" s="294">
        <f t="shared" si="1798"/>
        <v>10122940.59</v>
      </c>
      <c r="SA695" s="248" t="s">
        <v>951</v>
      </c>
      <c r="SB695" s="248" t="s">
        <v>951</v>
      </c>
      <c r="SC695" s="248" t="s">
        <v>951</v>
      </c>
      <c r="SD695" s="248" t="s">
        <v>951</v>
      </c>
      <c r="SE695" s="248" t="s">
        <v>951</v>
      </c>
      <c r="SF695" s="248" t="s">
        <v>951</v>
      </c>
      <c r="SG695" s="248" t="s">
        <v>951</v>
      </c>
      <c r="SH695" s="248" t="s">
        <v>951</v>
      </c>
      <c r="SI695" s="248" t="s">
        <v>951</v>
      </c>
      <c r="SJ695" s="248" t="s">
        <v>951</v>
      </c>
      <c r="SK695" s="248" t="s">
        <v>951</v>
      </c>
      <c r="SL695" s="248" t="s">
        <v>951</v>
      </c>
      <c r="SM695" s="248" t="s">
        <v>951</v>
      </c>
      <c r="SN695" s="248" t="s">
        <v>951</v>
      </c>
      <c r="SO695" s="248" t="s">
        <v>951</v>
      </c>
      <c r="SP695" s="294">
        <f t="shared" ref="SP695:SU695" si="1799">SP660+SP676</f>
        <v>15198499.970000001</v>
      </c>
      <c r="SQ695" s="294">
        <f t="shared" si="1799"/>
        <v>15861599.52</v>
      </c>
      <c r="SR695" s="294">
        <f t="shared" si="1799"/>
        <v>16546800.210000001</v>
      </c>
      <c r="SS695" s="294">
        <f t="shared" si="1799"/>
        <v>6456139.0700000003</v>
      </c>
      <c r="ST695" s="294">
        <f t="shared" si="1799"/>
        <v>6464440.0300000003</v>
      </c>
      <c r="SU695" s="294">
        <f t="shared" si="1799"/>
        <v>6661240.2999999998</v>
      </c>
      <c r="SV695" s="248" t="s">
        <v>951</v>
      </c>
      <c r="SW695" s="248" t="s">
        <v>951</v>
      </c>
      <c r="SX695" s="248" t="s">
        <v>951</v>
      </c>
      <c r="SY695" s="248" t="s">
        <v>951</v>
      </c>
      <c r="SZ695" s="248" t="s">
        <v>951</v>
      </c>
      <c r="TA695" s="248" t="s">
        <v>951</v>
      </c>
      <c r="TB695" s="248" t="s">
        <v>951</v>
      </c>
      <c r="TC695" s="248" t="s">
        <v>951</v>
      </c>
      <c r="TD695" s="248" t="s">
        <v>951</v>
      </c>
      <c r="TE695" s="248" t="s">
        <v>951</v>
      </c>
      <c r="TF695" s="248" t="s">
        <v>951</v>
      </c>
      <c r="TG695" s="248" t="s">
        <v>951</v>
      </c>
      <c r="TH695" s="248" t="s">
        <v>951</v>
      </c>
      <c r="TI695" s="248" t="s">
        <v>951</v>
      </c>
      <c r="TJ695" s="248" t="s">
        <v>951</v>
      </c>
      <c r="TK695" s="294">
        <f t="shared" ref="TK695:TP695" si="1800">TK660+TK676</f>
        <v>8111700.3099999996</v>
      </c>
      <c r="TL695" s="294">
        <f t="shared" si="1800"/>
        <v>8409699.8499999996</v>
      </c>
      <c r="TM695" s="294">
        <f t="shared" si="1800"/>
        <v>8721499.8399999999</v>
      </c>
      <c r="TN695" s="294">
        <f t="shared" si="1800"/>
        <v>3655133.8</v>
      </c>
      <c r="TO695" s="294">
        <f t="shared" si="1800"/>
        <v>3718033.3</v>
      </c>
      <c r="TP695" s="294">
        <f t="shared" si="1800"/>
        <v>3833433.51</v>
      </c>
      <c r="TQ695" s="248" t="s">
        <v>951</v>
      </c>
      <c r="TR695" s="248" t="s">
        <v>951</v>
      </c>
      <c r="TS695" s="248" t="s">
        <v>951</v>
      </c>
      <c r="TT695" s="248" t="s">
        <v>951</v>
      </c>
      <c r="TU695" s="248" t="s">
        <v>951</v>
      </c>
      <c r="TV695" s="248" t="s">
        <v>951</v>
      </c>
      <c r="TW695" s="248" t="s">
        <v>951</v>
      </c>
      <c r="TX695" s="248" t="s">
        <v>951</v>
      </c>
      <c r="TY695" s="248" t="s">
        <v>951</v>
      </c>
      <c r="TZ695" s="248" t="s">
        <v>951</v>
      </c>
      <c r="UA695" s="248" t="s">
        <v>951</v>
      </c>
      <c r="UB695" s="248" t="s">
        <v>951</v>
      </c>
      <c r="UC695" s="248" t="s">
        <v>951</v>
      </c>
      <c r="UD695" s="248" t="s">
        <v>951</v>
      </c>
      <c r="UE695" s="248" t="s">
        <v>951</v>
      </c>
      <c r="UF695" s="294">
        <f t="shared" ref="UF695:UK695" si="1801">UF660+UF676</f>
        <v>18998500.02</v>
      </c>
      <c r="UG695" s="294">
        <f t="shared" si="1801"/>
        <v>19805499.16</v>
      </c>
      <c r="UH695" s="294">
        <f t="shared" si="1801"/>
        <v>20640999.16</v>
      </c>
      <c r="UI695" s="294">
        <f t="shared" si="1801"/>
        <v>9781332.5500000007</v>
      </c>
      <c r="UJ695" s="294">
        <f t="shared" si="1801"/>
        <v>9733494.9800000004</v>
      </c>
      <c r="UK695" s="294">
        <f t="shared" si="1801"/>
        <v>10004848.390000001</v>
      </c>
      <c r="UL695" s="248" t="s">
        <v>951</v>
      </c>
      <c r="UM695" s="248" t="s">
        <v>951</v>
      </c>
      <c r="UN695" s="248" t="s">
        <v>951</v>
      </c>
      <c r="UO695" s="248" t="s">
        <v>951</v>
      </c>
      <c r="UP695" s="248" t="s">
        <v>951</v>
      </c>
      <c r="UQ695" s="248" t="s">
        <v>951</v>
      </c>
      <c r="UR695" s="248" t="s">
        <v>951</v>
      </c>
      <c r="US695" s="248" t="s">
        <v>951</v>
      </c>
      <c r="UT695" s="248" t="s">
        <v>951</v>
      </c>
      <c r="UU695" s="248" t="s">
        <v>951</v>
      </c>
      <c r="UV695" s="248" t="s">
        <v>951</v>
      </c>
      <c r="UW695" s="248" t="s">
        <v>951</v>
      </c>
      <c r="UX695" s="248" t="s">
        <v>951</v>
      </c>
      <c r="UY695" s="248" t="s">
        <v>951</v>
      </c>
      <c r="UZ695" s="248" t="s">
        <v>951</v>
      </c>
      <c r="VA695" s="294">
        <f t="shared" ref="VA695:VF695" si="1802">VA660+VA676</f>
        <v>24395000.390000001</v>
      </c>
      <c r="VB695" s="294">
        <f t="shared" si="1802"/>
        <v>25494898.890000001</v>
      </c>
      <c r="VC695" s="294">
        <f t="shared" si="1802"/>
        <v>26628500.289999999</v>
      </c>
      <c r="VD695" s="294">
        <f t="shared" si="1802"/>
        <v>9853870.1999999993</v>
      </c>
      <c r="VE695" s="294">
        <f t="shared" si="1802"/>
        <v>10024270.82</v>
      </c>
      <c r="VF695" s="294">
        <f t="shared" si="1802"/>
        <v>10326070.140000001</v>
      </c>
      <c r="VG695" s="248" t="s">
        <v>951</v>
      </c>
      <c r="VH695" s="248" t="s">
        <v>951</v>
      </c>
      <c r="VI695" s="248" t="s">
        <v>951</v>
      </c>
      <c r="VJ695" s="248" t="s">
        <v>951</v>
      </c>
      <c r="VK695" s="248" t="s">
        <v>951</v>
      </c>
      <c r="VL695" s="248" t="s">
        <v>951</v>
      </c>
      <c r="VM695" s="248" t="s">
        <v>951</v>
      </c>
      <c r="VN695" s="248" t="s">
        <v>951</v>
      </c>
      <c r="VO695" s="248" t="s">
        <v>951</v>
      </c>
      <c r="VP695" s="248" t="s">
        <v>951</v>
      </c>
      <c r="VQ695" s="248" t="s">
        <v>951</v>
      </c>
      <c r="VR695" s="248" t="s">
        <v>951</v>
      </c>
      <c r="VS695" s="248" t="s">
        <v>951</v>
      </c>
      <c r="VT695" s="248" t="s">
        <v>951</v>
      </c>
      <c r="VU695" s="248" t="s">
        <v>951</v>
      </c>
      <c r="VV695" s="294">
        <f t="shared" ref="VV695:WA695" si="1803">VV660+VV676</f>
        <v>0</v>
      </c>
      <c r="VW695" s="294">
        <f t="shared" si="1803"/>
        <v>0</v>
      </c>
      <c r="VX695" s="294">
        <f t="shared" si="1803"/>
        <v>0</v>
      </c>
      <c r="VY695" s="294">
        <f t="shared" si="1803"/>
        <v>0</v>
      </c>
      <c r="VZ695" s="294">
        <f t="shared" si="1803"/>
        <v>0</v>
      </c>
      <c r="WA695" s="294">
        <f t="shared" si="1803"/>
        <v>0</v>
      </c>
      <c r="WB695" s="248" t="s">
        <v>951</v>
      </c>
      <c r="WC695" s="248" t="s">
        <v>951</v>
      </c>
      <c r="WD695" s="248" t="s">
        <v>951</v>
      </c>
      <c r="WE695" s="248" t="s">
        <v>951</v>
      </c>
      <c r="WF695" s="248" t="s">
        <v>951</v>
      </c>
      <c r="WG695" s="248" t="s">
        <v>951</v>
      </c>
      <c r="WH695" s="248" t="s">
        <v>951</v>
      </c>
      <c r="WI695" s="248" t="s">
        <v>951</v>
      </c>
      <c r="WJ695" s="248" t="s">
        <v>951</v>
      </c>
      <c r="WK695" s="248" t="s">
        <v>951</v>
      </c>
      <c r="WL695" s="248" t="s">
        <v>951</v>
      </c>
      <c r="WM695" s="248" t="s">
        <v>951</v>
      </c>
      <c r="WN695" s="248" t="s">
        <v>951</v>
      </c>
      <c r="WO695" s="248" t="s">
        <v>951</v>
      </c>
      <c r="WP695" s="248" t="s">
        <v>951</v>
      </c>
      <c r="WQ695" s="294">
        <f t="shared" ref="WQ695:WV695" si="1804">WQ660+WQ676</f>
        <v>11753499.779999999</v>
      </c>
      <c r="WR695" s="294">
        <f t="shared" si="1804"/>
        <v>12210300.529999999</v>
      </c>
      <c r="WS695" s="294">
        <f t="shared" si="1804"/>
        <v>12686399.82</v>
      </c>
      <c r="WT695" s="294">
        <f t="shared" si="1804"/>
        <v>4330275.3</v>
      </c>
      <c r="WU695" s="294">
        <f t="shared" si="1804"/>
        <v>4254375.3</v>
      </c>
      <c r="WV695" s="294">
        <f t="shared" si="1804"/>
        <v>4407874.66</v>
      </c>
      <c r="WW695" s="248" t="s">
        <v>951</v>
      </c>
      <c r="WX695" s="248" t="s">
        <v>951</v>
      </c>
      <c r="WY695" s="248" t="s">
        <v>951</v>
      </c>
      <c r="WZ695" s="248" t="s">
        <v>951</v>
      </c>
      <c r="XA695" s="248" t="s">
        <v>951</v>
      </c>
      <c r="XB695" s="248" t="s">
        <v>951</v>
      </c>
      <c r="XC695" s="248" t="s">
        <v>951</v>
      </c>
      <c r="XD695" s="248" t="s">
        <v>951</v>
      </c>
      <c r="XE695" s="248" t="s">
        <v>951</v>
      </c>
      <c r="XF695" s="248" t="s">
        <v>951</v>
      </c>
      <c r="XG695" s="248" t="s">
        <v>951</v>
      </c>
      <c r="XH695" s="248" t="s">
        <v>951</v>
      </c>
      <c r="XI695" s="248" t="s">
        <v>951</v>
      </c>
      <c r="XJ695" s="248" t="s">
        <v>951</v>
      </c>
      <c r="XK695" s="248" t="s">
        <v>951</v>
      </c>
      <c r="XL695" s="294">
        <f t="shared" ref="XL695:XQ695" si="1805">XL660+XL676</f>
        <v>25940000.91</v>
      </c>
      <c r="XM695" s="294">
        <f t="shared" si="1805"/>
        <v>26936100.469999999</v>
      </c>
      <c r="XN695" s="294">
        <f t="shared" si="1805"/>
        <v>27975000.399999999</v>
      </c>
      <c r="XO695" s="294">
        <f t="shared" si="1805"/>
        <v>9238446.8699999992</v>
      </c>
      <c r="XP695" s="294">
        <f t="shared" si="1805"/>
        <v>9165847.5399999991</v>
      </c>
      <c r="XQ695" s="294">
        <f t="shared" si="1805"/>
        <v>9462448.6799999997</v>
      </c>
      <c r="XR695" s="248" t="s">
        <v>951</v>
      </c>
      <c r="XS695" s="248" t="s">
        <v>951</v>
      </c>
      <c r="XT695" s="248" t="s">
        <v>951</v>
      </c>
      <c r="XU695" s="248" t="s">
        <v>951</v>
      </c>
      <c r="XV695" s="248" t="s">
        <v>951</v>
      </c>
      <c r="XW695" s="248" t="s">
        <v>951</v>
      </c>
      <c r="XX695" s="248" t="s">
        <v>951</v>
      </c>
      <c r="XY695" s="248" t="s">
        <v>951</v>
      </c>
      <c r="XZ695" s="248" t="s">
        <v>951</v>
      </c>
      <c r="YA695" s="248" t="s">
        <v>951</v>
      </c>
      <c r="YB695" s="248" t="s">
        <v>951</v>
      </c>
      <c r="YC695" s="248" t="s">
        <v>951</v>
      </c>
      <c r="YD695" s="248" t="s">
        <v>951</v>
      </c>
      <c r="YE695" s="248" t="s">
        <v>951</v>
      </c>
      <c r="YF695" s="248" t="s">
        <v>951</v>
      </c>
      <c r="YG695" s="294">
        <f t="shared" ref="YG695:YL695" si="1806">YG660+YG676</f>
        <v>21043598.940000001</v>
      </c>
      <c r="YH695" s="294">
        <f t="shared" si="1806"/>
        <v>21813299.539999999</v>
      </c>
      <c r="YI695" s="294">
        <f t="shared" si="1806"/>
        <v>22619000.699999999</v>
      </c>
      <c r="YJ695" s="294">
        <f t="shared" si="1806"/>
        <v>7350644.3799999999</v>
      </c>
      <c r="YK695" s="294">
        <f t="shared" si="1806"/>
        <v>7295842.6600000001</v>
      </c>
      <c r="YL695" s="294">
        <f t="shared" si="1806"/>
        <v>7516543.4699999997</v>
      </c>
      <c r="YM695" s="248" t="s">
        <v>951</v>
      </c>
      <c r="YN695" s="248" t="s">
        <v>951</v>
      </c>
      <c r="YO695" s="248" t="s">
        <v>951</v>
      </c>
      <c r="YP695" s="248" t="s">
        <v>951</v>
      </c>
      <c r="YQ695" s="248" t="s">
        <v>951</v>
      </c>
      <c r="YR695" s="248" t="s">
        <v>951</v>
      </c>
      <c r="YS695" s="248" t="s">
        <v>951</v>
      </c>
      <c r="YT695" s="248" t="s">
        <v>951</v>
      </c>
      <c r="YU695" s="248" t="s">
        <v>951</v>
      </c>
      <c r="YV695" s="248" t="s">
        <v>951</v>
      </c>
      <c r="YW695" s="248" t="s">
        <v>951</v>
      </c>
      <c r="YX695" s="248" t="s">
        <v>951</v>
      </c>
      <c r="YY695" s="248" t="s">
        <v>951</v>
      </c>
      <c r="YZ695" s="248" t="s">
        <v>951</v>
      </c>
      <c r="ZA695" s="248" t="s">
        <v>951</v>
      </c>
      <c r="ZB695" s="294">
        <f t="shared" ref="ZB695:ZG695" si="1807">ZB660+ZB676</f>
        <v>15600899.93</v>
      </c>
      <c r="ZC695" s="294">
        <f t="shared" si="1807"/>
        <v>16107499.869999999</v>
      </c>
      <c r="ZD695" s="294">
        <f t="shared" si="1807"/>
        <v>16643000.109999999</v>
      </c>
      <c r="ZE695" s="294">
        <f t="shared" si="1807"/>
        <v>6168696.6600000001</v>
      </c>
      <c r="ZF695" s="294">
        <f t="shared" si="1807"/>
        <v>6049296.4100000001</v>
      </c>
      <c r="ZG695" s="294">
        <f t="shared" si="1807"/>
        <v>6236296.4299999997</v>
      </c>
      <c r="ZH695" s="248" t="s">
        <v>951</v>
      </c>
      <c r="ZI695" s="248" t="s">
        <v>951</v>
      </c>
      <c r="ZJ695" s="248" t="s">
        <v>951</v>
      </c>
      <c r="ZK695" s="248" t="s">
        <v>951</v>
      </c>
      <c r="ZL695" s="248" t="s">
        <v>951</v>
      </c>
      <c r="ZM695" s="248" t="s">
        <v>951</v>
      </c>
      <c r="ZN695" s="248" t="s">
        <v>951</v>
      </c>
      <c r="ZO695" s="248" t="s">
        <v>951</v>
      </c>
      <c r="ZP695" s="248" t="s">
        <v>951</v>
      </c>
      <c r="ZQ695" s="248" t="s">
        <v>951</v>
      </c>
      <c r="ZR695" s="248" t="s">
        <v>951</v>
      </c>
      <c r="ZS695" s="248" t="s">
        <v>951</v>
      </c>
      <c r="ZT695" s="248" t="s">
        <v>951</v>
      </c>
      <c r="ZU695" s="248" t="s">
        <v>951</v>
      </c>
      <c r="ZV695" s="248" t="s">
        <v>951</v>
      </c>
      <c r="ZW695" s="294">
        <f t="shared" ref="ZW695:AAB695" si="1808">ZW660+ZW676</f>
        <v>10667099.98</v>
      </c>
      <c r="ZX695" s="294">
        <f t="shared" si="1808"/>
        <v>11108800.109999999</v>
      </c>
      <c r="ZY695" s="294">
        <f t="shared" si="1808"/>
        <v>11567000.15</v>
      </c>
      <c r="ZZ695" s="294">
        <f t="shared" si="1808"/>
        <v>4829018.46</v>
      </c>
      <c r="AAA695" s="294">
        <f t="shared" si="1808"/>
        <v>4879417.7300000004</v>
      </c>
      <c r="AAB695" s="294">
        <f t="shared" si="1808"/>
        <v>5014118.45</v>
      </c>
      <c r="AAC695" s="248" t="s">
        <v>951</v>
      </c>
      <c r="AAD695" s="248" t="s">
        <v>951</v>
      </c>
      <c r="AAE695" s="248" t="s">
        <v>951</v>
      </c>
      <c r="AAF695" s="248" t="s">
        <v>951</v>
      </c>
      <c r="AAG695" s="248" t="s">
        <v>951</v>
      </c>
      <c r="AAH695" s="248" t="s">
        <v>951</v>
      </c>
      <c r="AAI695" s="248" t="s">
        <v>951</v>
      </c>
      <c r="AAJ695" s="248" t="s">
        <v>951</v>
      </c>
      <c r="AAK695" s="248" t="s">
        <v>951</v>
      </c>
      <c r="AAL695" s="248" t="s">
        <v>951</v>
      </c>
      <c r="AAM695" s="248" t="s">
        <v>951</v>
      </c>
      <c r="AAN695" s="248" t="s">
        <v>951</v>
      </c>
      <c r="AAO695" s="248" t="s">
        <v>951</v>
      </c>
      <c r="AAP695" s="248" t="s">
        <v>951</v>
      </c>
      <c r="AAQ695" s="248" t="s">
        <v>951</v>
      </c>
      <c r="AAR695" s="294">
        <f t="shared" ref="AAR695:AAW695" si="1809">AAR660+AAR676</f>
        <v>10474399.42</v>
      </c>
      <c r="AAS695" s="294">
        <f t="shared" si="1809"/>
        <v>10909400.58</v>
      </c>
      <c r="AAT695" s="294">
        <f t="shared" si="1809"/>
        <v>11360299.560000001</v>
      </c>
      <c r="AAU695" s="294">
        <f t="shared" si="1809"/>
        <v>4374859.9800000004</v>
      </c>
      <c r="AAV695" s="294">
        <f t="shared" si="1809"/>
        <v>4299258.99</v>
      </c>
      <c r="AAW695" s="294">
        <f t="shared" si="1809"/>
        <v>4439559.9000000004</v>
      </c>
      <c r="AAX695" s="248" t="s">
        <v>951</v>
      </c>
      <c r="AAY695" s="248" t="s">
        <v>951</v>
      </c>
      <c r="AAZ695" s="248" t="s">
        <v>951</v>
      </c>
      <c r="ABA695" s="248" t="s">
        <v>951</v>
      </c>
      <c r="ABB695" s="248" t="s">
        <v>951</v>
      </c>
      <c r="ABC695" s="248" t="s">
        <v>951</v>
      </c>
      <c r="ABD695" s="248" t="s">
        <v>951</v>
      </c>
      <c r="ABE695" s="248" t="s">
        <v>951</v>
      </c>
      <c r="ABF695" s="248" t="s">
        <v>951</v>
      </c>
      <c r="ABG695" s="248" t="s">
        <v>951</v>
      </c>
      <c r="ABH695" s="248" t="s">
        <v>951</v>
      </c>
      <c r="ABI695" s="248" t="s">
        <v>951</v>
      </c>
      <c r="ABJ695" s="248" t="s">
        <v>951</v>
      </c>
      <c r="ABK695" s="248" t="s">
        <v>951</v>
      </c>
      <c r="ABL695" s="248" t="s">
        <v>951</v>
      </c>
      <c r="ABM695" s="294">
        <f t="shared" ref="ABM695:ABR695" si="1810">ABM660+ABM676</f>
        <v>26404299.239999998</v>
      </c>
      <c r="ABN695" s="294">
        <f t="shared" si="1810"/>
        <v>27415800.359999999</v>
      </c>
      <c r="ABO695" s="294">
        <f t="shared" si="1810"/>
        <v>28470400.199999999</v>
      </c>
      <c r="ABP695" s="294">
        <f t="shared" si="1810"/>
        <v>7467590.8499999996</v>
      </c>
      <c r="ABQ695" s="294">
        <f t="shared" si="1810"/>
        <v>7367491.4500000002</v>
      </c>
      <c r="ABR695" s="294">
        <f t="shared" si="1810"/>
        <v>7594492.1200000001</v>
      </c>
      <c r="ABS695" s="248" t="s">
        <v>951</v>
      </c>
      <c r="ABT695" s="248" t="s">
        <v>951</v>
      </c>
      <c r="ABU695" s="248" t="s">
        <v>951</v>
      </c>
      <c r="ABV695" s="248" t="s">
        <v>951</v>
      </c>
      <c r="ABW695" s="248" t="s">
        <v>951</v>
      </c>
      <c r="ABX695" s="248" t="s">
        <v>951</v>
      </c>
      <c r="ABY695" s="248" t="s">
        <v>951</v>
      </c>
      <c r="ABZ695" s="248" t="s">
        <v>951</v>
      </c>
      <c r="ACA695" s="248" t="s">
        <v>951</v>
      </c>
      <c r="ACB695" s="248" t="s">
        <v>951</v>
      </c>
      <c r="ACC695" s="248" t="s">
        <v>951</v>
      </c>
      <c r="ACD695" s="248" t="s">
        <v>951</v>
      </c>
      <c r="ACE695" s="248" t="s">
        <v>951</v>
      </c>
      <c r="ACF695" s="248" t="s">
        <v>951</v>
      </c>
      <c r="ACG695" s="248" t="s">
        <v>951</v>
      </c>
      <c r="ACH695" s="294">
        <f t="shared" ref="ACH695:ACM695" si="1811">ACH660+ACH676</f>
        <v>18395699.879999999</v>
      </c>
      <c r="ACI695" s="294">
        <f t="shared" si="1811"/>
        <v>18928699.870000001</v>
      </c>
      <c r="ACJ695" s="294">
        <f t="shared" si="1811"/>
        <v>19497900.190000001</v>
      </c>
      <c r="ACK695" s="294">
        <f t="shared" si="1811"/>
        <v>4022339.57</v>
      </c>
      <c r="ACL695" s="294">
        <f t="shared" si="1811"/>
        <v>4018539.08</v>
      </c>
      <c r="ACM695" s="294">
        <f t="shared" si="1811"/>
        <v>4144239.64</v>
      </c>
      <c r="ACN695" s="248" t="s">
        <v>951</v>
      </c>
      <c r="ACO695" s="248" t="s">
        <v>951</v>
      </c>
      <c r="ACP695" s="248" t="s">
        <v>951</v>
      </c>
      <c r="ACQ695" s="248" t="s">
        <v>951</v>
      </c>
      <c r="ACR695" s="248" t="s">
        <v>951</v>
      </c>
      <c r="ACS695" s="248" t="s">
        <v>951</v>
      </c>
      <c r="ACT695" s="248" t="s">
        <v>951</v>
      </c>
      <c r="ACU695" s="248" t="s">
        <v>951</v>
      </c>
      <c r="ACV695" s="248" t="s">
        <v>951</v>
      </c>
      <c r="ACW695" s="248" t="s">
        <v>951</v>
      </c>
      <c r="ACX695" s="248" t="s">
        <v>951</v>
      </c>
      <c r="ACY695" s="248" t="s">
        <v>951</v>
      </c>
      <c r="ACZ695" s="248" t="s">
        <v>951</v>
      </c>
      <c r="ADA695" s="248" t="s">
        <v>951</v>
      </c>
      <c r="ADB695" s="248" t="s">
        <v>951</v>
      </c>
      <c r="ADC695" s="294">
        <f t="shared" ref="ADC695:ADH695" si="1812">ADC660+ADC676</f>
        <v>12422800.199999999</v>
      </c>
      <c r="ADD695" s="294">
        <f t="shared" si="1812"/>
        <v>12858299.49</v>
      </c>
      <c r="ADE695" s="294">
        <f t="shared" si="1812"/>
        <v>13315699.34</v>
      </c>
      <c r="ADF695" s="294">
        <f t="shared" si="1812"/>
        <v>4578937.82</v>
      </c>
      <c r="ADG695" s="294">
        <f t="shared" si="1812"/>
        <v>4540237.88</v>
      </c>
      <c r="ADH695" s="294">
        <f t="shared" si="1812"/>
        <v>4692636.3899999997</v>
      </c>
      <c r="ADI695" s="248" t="s">
        <v>951</v>
      </c>
      <c r="ADJ695" s="248" t="s">
        <v>951</v>
      </c>
      <c r="ADK695" s="248" t="s">
        <v>951</v>
      </c>
      <c r="ADL695" s="248" t="s">
        <v>951</v>
      </c>
      <c r="ADM695" s="248" t="s">
        <v>951</v>
      </c>
      <c r="ADN695" s="248" t="s">
        <v>951</v>
      </c>
      <c r="ADO695" s="248" t="s">
        <v>951</v>
      </c>
      <c r="ADP695" s="248" t="s">
        <v>951</v>
      </c>
      <c r="ADQ695" s="248" t="s">
        <v>951</v>
      </c>
      <c r="ADR695" s="248" t="s">
        <v>951</v>
      </c>
      <c r="ADS695" s="248" t="s">
        <v>951</v>
      </c>
      <c r="ADT695" s="248" t="s">
        <v>951</v>
      </c>
      <c r="ADU695" s="248" t="s">
        <v>951</v>
      </c>
      <c r="ADV695" s="248" t="s">
        <v>951</v>
      </c>
      <c r="ADW695" s="248" t="s">
        <v>951</v>
      </c>
      <c r="ADX695" s="294">
        <f t="shared" ref="ADX695:AEC695" si="1813">ADX660+ADX676</f>
        <v>39338800.039999999</v>
      </c>
      <c r="ADY695" s="294">
        <f t="shared" si="1813"/>
        <v>41019599.289999999</v>
      </c>
      <c r="ADZ695" s="294">
        <f t="shared" si="1813"/>
        <v>42758898.920000002</v>
      </c>
      <c r="AEA695" s="294">
        <f t="shared" si="1813"/>
        <v>13194302.6</v>
      </c>
      <c r="AEB695" s="294">
        <f t="shared" si="1813"/>
        <v>13321611.76</v>
      </c>
      <c r="AEC695" s="294">
        <f t="shared" si="1813"/>
        <v>13742313.93</v>
      </c>
      <c r="AED695" s="248" t="s">
        <v>951</v>
      </c>
      <c r="AEE695" s="248" t="s">
        <v>951</v>
      </c>
      <c r="AEF695" s="248" t="s">
        <v>951</v>
      </c>
      <c r="AEG695" s="248" t="s">
        <v>951</v>
      </c>
      <c r="AEH695" s="248" t="s">
        <v>951</v>
      </c>
      <c r="AEI695" s="248" t="s">
        <v>951</v>
      </c>
      <c r="AEJ695" s="248" t="s">
        <v>951</v>
      </c>
      <c r="AEK695" s="248" t="s">
        <v>951</v>
      </c>
      <c r="AEL695" s="248" t="s">
        <v>951</v>
      </c>
      <c r="AEM695" s="248" t="s">
        <v>951</v>
      </c>
      <c r="AEN695" s="248" t="s">
        <v>951</v>
      </c>
      <c r="AEO695" s="248" t="s">
        <v>951</v>
      </c>
      <c r="AEP695" s="248" t="s">
        <v>951</v>
      </c>
      <c r="AEQ695" s="248" t="s">
        <v>951</v>
      </c>
      <c r="AER695" s="248" t="s">
        <v>951</v>
      </c>
      <c r="AES695" s="294">
        <f t="shared" ref="AES695:AEX695" si="1814">AES660+AES676</f>
        <v>19814200.300000001</v>
      </c>
      <c r="AET695" s="294">
        <f t="shared" si="1814"/>
        <v>20484499.690000001</v>
      </c>
      <c r="AEU695" s="294">
        <f t="shared" si="1814"/>
        <v>21190299.34</v>
      </c>
      <c r="AEV695" s="294">
        <f t="shared" si="1814"/>
        <v>5113590.4400000004</v>
      </c>
      <c r="AEW695" s="294">
        <f t="shared" si="1814"/>
        <v>4977991</v>
      </c>
      <c r="AEX695" s="294">
        <f t="shared" si="1814"/>
        <v>5129191.16</v>
      </c>
      <c r="AEY695" s="248" t="s">
        <v>951</v>
      </c>
      <c r="AEZ695" s="248" t="s">
        <v>951</v>
      </c>
      <c r="AFA695" s="248" t="s">
        <v>951</v>
      </c>
      <c r="AFB695" s="248" t="s">
        <v>951</v>
      </c>
      <c r="AFC695" s="248" t="s">
        <v>951</v>
      </c>
      <c r="AFD695" s="248" t="s">
        <v>951</v>
      </c>
      <c r="AFE695" s="248" t="s">
        <v>951</v>
      </c>
      <c r="AFF695" s="248" t="s">
        <v>951</v>
      </c>
      <c r="AFG695" s="248" t="s">
        <v>951</v>
      </c>
      <c r="AFH695" s="248" t="s">
        <v>951</v>
      </c>
      <c r="AFI695" s="248" t="s">
        <v>951</v>
      </c>
      <c r="AFJ695" s="248" t="s">
        <v>951</v>
      </c>
      <c r="AFK695" s="248" t="s">
        <v>951</v>
      </c>
      <c r="AFL695" s="248" t="s">
        <v>951</v>
      </c>
      <c r="AFM695" s="248" t="s">
        <v>951</v>
      </c>
      <c r="AFN695" s="294">
        <f t="shared" ref="AFN695:AFS695" si="1815">AFN660+AFN676</f>
        <v>9088600.5600000005</v>
      </c>
      <c r="AFO695" s="294">
        <f t="shared" si="1815"/>
        <v>9458900.4000000004</v>
      </c>
      <c r="AFP695" s="294">
        <f t="shared" si="1815"/>
        <v>9843500.4600000009</v>
      </c>
      <c r="AFQ695" s="294">
        <f t="shared" si="1815"/>
        <v>3880953.73</v>
      </c>
      <c r="AFR695" s="294">
        <f t="shared" si="1815"/>
        <v>3787502.28</v>
      </c>
      <c r="AFS695" s="294">
        <f t="shared" si="1815"/>
        <v>3907486.32</v>
      </c>
      <c r="AFT695" s="248" t="s">
        <v>951</v>
      </c>
      <c r="AFU695" s="248" t="s">
        <v>951</v>
      </c>
      <c r="AFV695" s="248" t="s">
        <v>951</v>
      </c>
      <c r="AFW695" s="248" t="s">
        <v>951</v>
      </c>
      <c r="AFX695" s="248" t="s">
        <v>951</v>
      </c>
      <c r="AFY695" s="248" t="s">
        <v>951</v>
      </c>
      <c r="AFZ695" s="248" t="s">
        <v>951</v>
      </c>
      <c r="AGA695" s="248" t="s">
        <v>951</v>
      </c>
      <c r="AGB695" s="248" t="s">
        <v>951</v>
      </c>
      <c r="AGC695" s="248" t="s">
        <v>951</v>
      </c>
      <c r="AGD695" s="248" t="s">
        <v>951</v>
      </c>
      <c r="AGE695" s="248" t="s">
        <v>951</v>
      </c>
      <c r="AGF695" s="248" t="s">
        <v>951</v>
      </c>
      <c r="AGG695" s="248" t="s">
        <v>951</v>
      </c>
      <c r="AGH695" s="248" t="s">
        <v>951</v>
      </c>
      <c r="AGI695" s="294">
        <f t="shared" ref="AGI695:AGN695" si="1816">AGI660+AGI676</f>
        <v>15012799.439999999</v>
      </c>
      <c r="AGJ695" s="294">
        <f t="shared" si="1816"/>
        <v>15498598.98</v>
      </c>
      <c r="AGK695" s="294">
        <f t="shared" si="1816"/>
        <v>16012299.720000001</v>
      </c>
      <c r="AGL695" s="294">
        <f t="shared" si="1816"/>
        <v>6523917</v>
      </c>
      <c r="AGM695" s="294">
        <f t="shared" si="1816"/>
        <v>6452717.7000000002</v>
      </c>
      <c r="AGN695" s="294">
        <f t="shared" si="1816"/>
        <v>6669318.7000000002</v>
      </c>
      <c r="AGO695" s="248" t="s">
        <v>951</v>
      </c>
      <c r="AGP695" s="248" t="s">
        <v>951</v>
      </c>
      <c r="AGQ695" s="248" t="s">
        <v>951</v>
      </c>
      <c r="AGR695" s="248" t="s">
        <v>951</v>
      </c>
      <c r="AGS695" s="248" t="s">
        <v>951</v>
      </c>
      <c r="AGT695" s="248" t="s">
        <v>951</v>
      </c>
      <c r="AGU695" s="248" t="s">
        <v>951</v>
      </c>
      <c r="AGV695" s="248" t="s">
        <v>951</v>
      </c>
      <c r="AGW695" s="248" t="s">
        <v>951</v>
      </c>
      <c r="AGX695" s="248" t="s">
        <v>951</v>
      </c>
      <c r="AGY695" s="248" t="s">
        <v>951</v>
      </c>
      <c r="AGZ695" s="248" t="s">
        <v>951</v>
      </c>
      <c r="AHA695" s="248" t="s">
        <v>951</v>
      </c>
      <c r="AHB695" s="248" t="s">
        <v>951</v>
      </c>
      <c r="AHC695" s="248" t="s">
        <v>951</v>
      </c>
      <c r="AHD695" s="294">
        <f t="shared" ref="AHD695:AHI695" si="1817">AHD660+AHD676</f>
        <v>4226199.78</v>
      </c>
      <c r="AHE695" s="294">
        <f t="shared" si="1817"/>
        <v>4385800.32</v>
      </c>
      <c r="AHF695" s="294">
        <f t="shared" si="1817"/>
        <v>4552600.1399999997</v>
      </c>
      <c r="AHG695" s="294">
        <f t="shared" si="1817"/>
        <v>2875527.07</v>
      </c>
      <c r="AHH695" s="294">
        <f t="shared" si="1817"/>
        <v>2822727.03</v>
      </c>
      <c r="AHI695" s="294">
        <f t="shared" si="1817"/>
        <v>2914427.14</v>
      </c>
      <c r="AHJ695" s="248" t="s">
        <v>951</v>
      </c>
      <c r="AHK695" s="248" t="s">
        <v>951</v>
      </c>
      <c r="AHL695" s="248" t="s">
        <v>951</v>
      </c>
      <c r="AHM695" s="248" t="s">
        <v>951</v>
      </c>
      <c r="AHN695" s="248" t="s">
        <v>951</v>
      </c>
      <c r="AHO695" s="248" t="s">
        <v>951</v>
      </c>
      <c r="AHP695" s="248" t="s">
        <v>951</v>
      </c>
      <c r="AHQ695" s="248" t="s">
        <v>951</v>
      </c>
      <c r="AHR695" s="248" t="s">
        <v>951</v>
      </c>
      <c r="AHS695" s="248" t="s">
        <v>951</v>
      </c>
      <c r="AHT695" s="248" t="s">
        <v>951</v>
      </c>
      <c r="AHU695" s="248" t="s">
        <v>951</v>
      </c>
      <c r="AHV695" s="248" t="s">
        <v>951</v>
      </c>
      <c r="AHW695" s="248" t="s">
        <v>951</v>
      </c>
      <c r="AHX695" s="248" t="s">
        <v>951</v>
      </c>
      <c r="AHY695" s="294">
        <f t="shared" ref="AHY695:AID695" si="1818">AHY660+AHY676</f>
        <v>10470399.93</v>
      </c>
      <c r="AHZ695" s="294">
        <f t="shared" si="1818"/>
        <v>10904600.25</v>
      </c>
      <c r="AIA695" s="294">
        <f t="shared" si="1818"/>
        <v>11355000</v>
      </c>
      <c r="AIB695" s="294">
        <f t="shared" si="1818"/>
        <v>4291216.82</v>
      </c>
      <c r="AIC695" s="294">
        <f t="shared" si="1818"/>
        <v>4319716.74</v>
      </c>
      <c r="AID695" s="294">
        <f t="shared" si="1818"/>
        <v>4455316.26</v>
      </c>
      <c r="AIE695" s="248" t="s">
        <v>951</v>
      </c>
      <c r="AIF695" s="248" t="s">
        <v>951</v>
      </c>
      <c r="AIG695" s="248" t="s">
        <v>951</v>
      </c>
      <c r="AIH695" s="248" t="s">
        <v>951</v>
      </c>
      <c r="AII695" s="248" t="s">
        <v>951</v>
      </c>
      <c r="AIJ695" s="248" t="s">
        <v>951</v>
      </c>
      <c r="AIK695" s="248" t="s">
        <v>951</v>
      </c>
      <c r="AIL695" s="248" t="s">
        <v>951</v>
      </c>
      <c r="AIM695" s="248" t="s">
        <v>951</v>
      </c>
      <c r="AIN695" s="248" t="s">
        <v>951</v>
      </c>
      <c r="AIO695" s="248" t="s">
        <v>951</v>
      </c>
      <c r="AIP695" s="248" t="s">
        <v>951</v>
      </c>
      <c r="AIQ695" s="248" t="s">
        <v>951</v>
      </c>
      <c r="AIR695" s="248" t="s">
        <v>951</v>
      </c>
      <c r="AIS695" s="248" t="s">
        <v>951</v>
      </c>
      <c r="AIT695" s="294">
        <f t="shared" ref="AIT695:AIY695" si="1819">AIT660+AIT676</f>
        <v>0</v>
      </c>
      <c r="AIU695" s="294">
        <f t="shared" si="1819"/>
        <v>0</v>
      </c>
      <c r="AIV695" s="294">
        <f t="shared" si="1819"/>
        <v>0</v>
      </c>
      <c r="AIW695" s="294">
        <f t="shared" si="1819"/>
        <v>0</v>
      </c>
      <c r="AIX695" s="294">
        <f t="shared" si="1819"/>
        <v>0</v>
      </c>
      <c r="AIY695" s="294">
        <f t="shared" si="1819"/>
        <v>0</v>
      </c>
      <c r="AIZ695" s="248" t="s">
        <v>951</v>
      </c>
      <c r="AJA695" s="248" t="s">
        <v>951</v>
      </c>
      <c r="AJB695" s="248" t="s">
        <v>951</v>
      </c>
      <c r="AJC695" s="248" t="s">
        <v>951</v>
      </c>
      <c r="AJD695" s="248" t="s">
        <v>951</v>
      </c>
      <c r="AJE695" s="248" t="s">
        <v>951</v>
      </c>
      <c r="AJF695" s="248" t="s">
        <v>951</v>
      </c>
      <c r="AJG695" s="248" t="s">
        <v>951</v>
      </c>
      <c r="AJH695" s="248" t="s">
        <v>951</v>
      </c>
      <c r="AJI695" s="248" t="s">
        <v>951</v>
      </c>
      <c r="AJJ695" s="248" t="s">
        <v>951</v>
      </c>
      <c r="AJK695" s="248" t="s">
        <v>951</v>
      </c>
      <c r="AJL695" s="248" t="s">
        <v>951</v>
      </c>
      <c r="AJM695" s="248" t="s">
        <v>951</v>
      </c>
      <c r="AJN695" s="248" t="s">
        <v>951</v>
      </c>
      <c r="AJO695" s="294">
        <f t="shared" ref="AJO695:AJT695" si="1820">AJO660+AJO676</f>
        <v>15883599.449999999</v>
      </c>
      <c r="AJP695" s="294">
        <f t="shared" si="1820"/>
        <v>16389301.02</v>
      </c>
      <c r="AJQ695" s="294">
        <f t="shared" si="1820"/>
        <v>16924700.640000001</v>
      </c>
      <c r="AJR695" s="294">
        <f t="shared" si="1820"/>
        <v>6285851.3899999997</v>
      </c>
      <c r="AJS695" s="294">
        <f t="shared" si="1820"/>
        <v>6242250.6399999997</v>
      </c>
      <c r="AJT695" s="294">
        <f t="shared" si="1820"/>
        <v>6453349.79</v>
      </c>
      <c r="AJU695" s="248" t="s">
        <v>951</v>
      </c>
      <c r="AJV695" s="248" t="s">
        <v>951</v>
      </c>
      <c r="AJW695" s="248" t="s">
        <v>951</v>
      </c>
      <c r="AJX695" s="248" t="s">
        <v>951</v>
      </c>
      <c r="AJY695" s="248" t="s">
        <v>951</v>
      </c>
      <c r="AJZ695" s="248" t="s">
        <v>951</v>
      </c>
      <c r="AKA695" s="248" t="s">
        <v>951</v>
      </c>
      <c r="AKB695" s="248" t="s">
        <v>951</v>
      </c>
      <c r="AKC695" s="248" t="s">
        <v>951</v>
      </c>
      <c r="AKD695" s="248" t="s">
        <v>951</v>
      </c>
      <c r="AKE695" s="248" t="s">
        <v>951</v>
      </c>
      <c r="AKF695" s="248" t="s">
        <v>951</v>
      </c>
      <c r="AKG695" s="248" t="s">
        <v>951</v>
      </c>
      <c r="AKH695" s="248" t="s">
        <v>951</v>
      </c>
      <c r="AKI695" s="248" t="s">
        <v>951</v>
      </c>
      <c r="AKJ695" s="294">
        <f t="shared" ref="AKJ695:AKO695" si="1821">AKJ660+AKJ676</f>
        <v>10790200.4</v>
      </c>
      <c r="AKK695" s="294">
        <f t="shared" si="1821"/>
        <v>11200100.25</v>
      </c>
      <c r="AKL695" s="294">
        <f t="shared" si="1821"/>
        <v>11628100.449999999</v>
      </c>
      <c r="AKM695" s="294">
        <f t="shared" si="1821"/>
        <v>4274898.17</v>
      </c>
      <c r="AKN695" s="294">
        <f t="shared" si="1821"/>
        <v>4183698.14</v>
      </c>
      <c r="AKO695" s="294">
        <f t="shared" si="1821"/>
        <v>4328898.24</v>
      </c>
      <c r="AKP695" s="248" t="s">
        <v>951</v>
      </c>
      <c r="AKQ695" s="248" t="s">
        <v>951</v>
      </c>
      <c r="AKR695" s="248" t="s">
        <v>951</v>
      </c>
      <c r="AKS695" s="248" t="s">
        <v>951</v>
      </c>
      <c r="AKT695" s="248" t="s">
        <v>951</v>
      </c>
      <c r="AKU695" s="248" t="s">
        <v>951</v>
      </c>
      <c r="AKV695" s="248" t="s">
        <v>951</v>
      </c>
      <c r="AKW695" s="248" t="s">
        <v>951</v>
      </c>
      <c r="AKX695" s="248" t="s">
        <v>951</v>
      </c>
      <c r="AKY695" s="248" t="s">
        <v>951</v>
      </c>
      <c r="AKZ695" s="248" t="s">
        <v>951</v>
      </c>
      <c r="ALA695" s="248" t="s">
        <v>951</v>
      </c>
      <c r="ALB695" s="248" t="s">
        <v>951</v>
      </c>
      <c r="ALC695" s="248" t="s">
        <v>951</v>
      </c>
      <c r="ALD695" s="248" t="s">
        <v>951</v>
      </c>
      <c r="ALE695" s="294">
        <f t="shared" ref="ALE695:ALJ695" si="1822">ALE660+ALE676</f>
        <v>11026899.939999999</v>
      </c>
      <c r="ALF695" s="294">
        <f t="shared" si="1822"/>
        <v>11425499.6</v>
      </c>
      <c r="ALG695" s="294">
        <f t="shared" si="1822"/>
        <v>11842900.43</v>
      </c>
      <c r="ALH695" s="294">
        <f t="shared" si="1822"/>
        <v>4558270.38</v>
      </c>
      <c r="ALI695" s="294">
        <f t="shared" si="1822"/>
        <v>4529169.6500000004</v>
      </c>
      <c r="ALJ695" s="294">
        <f t="shared" si="1822"/>
        <v>4676569.54</v>
      </c>
      <c r="ALK695" s="248" t="s">
        <v>951</v>
      </c>
      <c r="ALL695" s="248" t="s">
        <v>951</v>
      </c>
      <c r="ALM695" s="248" t="s">
        <v>951</v>
      </c>
      <c r="ALN695" s="248" t="s">
        <v>951</v>
      </c>
      <c r="ALO695" s="248" t="s">
        <v>951</v>
      </c>
      <c r="ALP695" s="248" t="s">
        <v>951</v>
      </c>
      <c r="ALQ695" s="248" t="s">
        <v>951</v>
      </c>
      <c r="ALR695" s="248" t="s">
        <v>951</v>
      </c>
      <c r="ALS695" s="248" t="s">
        <v>951</v>
      </c>
      <c r="ALT695" s="248" t="s">
        <v>951</v>
      </c>
      <c r="ALU695" s="248" t="s">
        <v>951</v>
      </c>
      <c r="ALV695" s="248" t="s">
        <v>951</v>
      </c>
      <c r="ALW695" s="248" t="s">
        <v>951</v>
      </c>
      <c r="ALX695" s="248" t="s">
        <v>951</v>
      </c>
      <c r="ALY695" s="248" t="s">
        <v>951</v>
      </c>
      <c r="ALZ695" s="294">
        <f t="shared" ref="ALZ695:AME695" si="1823">ALZ660+ALZ676</f>
        <v>9089699.5299999993</v>
      </c>
      <c r="AMA695" s="294">
        <f t="shared" si="1823"/>
        <v>9513699.4199999999</v>
      </c>
      <c r="AMB695" s="294">
        <f t="shared" si="1823"/>
        <v>9949900.1099999994</v>
      </c>
      <c r="AMC695" s="294">
        <f t="shared" si="1823"/>
        <v>4584948.17</v>
      </c>
      <c r="AMD695" s="294">
        <f t="shared" si="1823"/>
        <v>4596047.3</v>
      </c>
      <c r="AME695" s="294">
        <f t="shared" si="1823"/>
        <v>4733848.6900000004</v>
      </c>
      <c r="AMF695" s="248" t="s">
        <v>951</v>
      </c>
      <c r="AMG695" s="248" t="s">
        <v>951</v>
      </c>
      <c r="AMH695" s="248" t="s">
        <v>951</v>
      </c>
      <c r="AMI695" s="248" t="s">
        <v>951</v>
      </c>
      <c r="AMJ695" s="248" t="s">
        <v>951</v>
      </c>
      <c r="AMK695" s="248" t="s">
        <v>951</v>
      </c>
      <c r="AML695" s="248" t="s">
        <v>951</v>
      </c>
      <c r="AMM695" s="248" t="s">
        <v>951</v>
      </c>
      <c r="AMN695" s="248" t="s">
        <v>951</v>
      </c>
      <c r="AMO695" s="248" t="s">
        <v>951</v>
      </c>
      <c r="AMP695" s="248" t="s">
        <v>951</v>
      </c>
      <c r="AMQ695" s="248" t="s">
        <v>951</v>
      </c>
      <c r="AMR695" s="248" t="s">
        <v>951</v>
      </c>
      <c r="AMS695" s="248" t="s">
        <v>951</v>
      </c>
      <c r="AMT695" s="248" t="s">
        <v>951</v>
      </c>
      <c r="AMU695" s="294">
        <f t="shared" ref="AMU695:AMZ695" si="1824">AMU660+AMU676</f>
        <v>27982300.399999999</v>
      </c>
      <c r="AMV695" s="294">
        <f t="shared" si="1824"/>
        <v>29162800.879999999</v>
      </c>
      <c r="AMW695" s="294">
        <f t="shared" si="1824"/>
        <v>30385499.300000001</v>
      </c>
      <c r="AMX695" s="294">
        <f t="shared" si="1824"/>
        <v>9405271.2899999991</v>
      </c>
      <c r="AMY695" s="294">
        <f t="shared" si="1824"/>
        <v>9598389.9600000009</v>
      </c>
      <c r="AMZ695" s="294">
        <f t="shared" si="1824"/>
        <v>9894402.6300000008</v>
      </c>
      <c r="ANA695" s="248" t="s">
        <v>951</v>
      </c>
      <c r="ANB695" s="248" t="s">
        <v>951</v>
      </c>
      <c r="ANC695" s="248" t="s">
        <v>951</v>
      </c>
      <c r="AND695" s="248" t="s">
        <v>951</v>
      </c>
      <c r="ANE695" s="248" t="s">
        <v>951</v>
      </c>
      <c r="ANF695" s="248" t="s">
        <v>951</v>
      </c>
      <c r="ANG695" s="248" t="s">
        <v>951</v>
      </c>
      <c r="ANH695" s="248" t="s">
        <v>951</v>
      </c>
      <c r="ANI695" s="248" t="s">
        <v>951</v>
      </c>
      <c r="ANJ695" s="248" t="s">
        <v>951</v>
      </c>
      <c r="ANK695" s="248" t="s">
        <v>951</v>
      </c>
      <c r="ANL695" s="248" t="s">
        <v>951</v>
      </c>
      <c r="ANM695" s="248" t="s">
        <v>951</v>
      </c>
      <c r="ANN695" s="248" t="s">
        <v>951</v>
      </c>
      <c r="ANO695" s="248" t="s">
        <v>951</v>
      </c>
      <c r="ANP695" s="294">
        <f t="shared" ref="ANP695:ANU695" si="1825">ANP660+ANP676</f>
        <v>5582799.9400000004</v>
      </c>
      <c r="ANQ695" s="294">
        <f t="shared" si="1825"/>
        <v>5798599.9400000004</v>
      </c>
      <c r="ANR695" s="294">
        <f t="shared" si="1825"/>
        <v>6023599.9199999999</v>
      </c>
      <c r="ANS695" s="294">
        <f t="shared" si="1825"/>
        <v>3226603.41</v>
      </c>
      <c r="ANT695" s="294">
        <f t="shared" si="1825"/>
        <v>3195619.05</v>
      </c>
      <c r="ANU695" s="294">
        <f t="shared" si="1825"/>
        <v>3309745.67</v>
      </c>
      <c r="ANV695" s="248" t="s">
        <v>951</v>
      </c>
      <c r="ANW695" s="248" t="s">
        <v>951</v>
      </c>
      <c r="ANX695" s="248" t="s">
        <v>951</v>
      </c>
      <c r="ANY695" s="248" t="s">
        <v>951</v>
      </c>
      <c r="ANZ695" s="248" t="s">
        <v>951</v>
      </c>
      <c r="AOA695" s="248" t="s">
        <v>951</v>
      </c>
      <c r="AOB695" s="248" t="s">
        <v>951</v>
      </c>
      <c r="AOC695" s="248" t="s">
        <v>951</v>
      </c>
      <c r="AOD695" s="248" t="s">
        <v>951</v>
      </c>
      <c r="AOE695" s="248" t="s">
        <v>951</v>
      </c>
      <c r="AOF695" s="248" t="s">
        <v>951</v>
      </c>
      <c r="AOG695" s="248" t="s">
        <v>951</v>
      </c>
      <c r="AOH695" s="248" t="s">
        <v>951</v>
      </c>
      <c r="AOI695" s="248" t="s">
        <v>951</v>
      </c>
      <c r="AOJ695" s="248" t="s">
        <v>951</v>
      </c>
      <c r="AOK695" s="294">
        <f t="shared" ref="AOK695:AOP695" si="1826">AOK660+AOK676</f>
        <v>23801400.329999998</v>
      </c>
      <c r="AOL695" s="294">
        <f t="shared" si="1826"/>
        <v>24836199.52</v>
      </c>
      <c r="AOM695" s="294">
        <f t="shared" si="1826"/>
        <v>25905498.949999999</v>
      </c>
      <c r="AON695" s="294">
        <f t="shared" si="1826"/>
        <v>8500446.0299999993</v>
      </c>
      <c r="AOO695" s="294">
        <f t="shared" si="1826"/>
        <v>8477144.9800000004</v>
      </c>
      <c r="AOP695" s="294">
        <f t="shared" si="1826"/>
        <v>8740245.2899999991</v>
      </c>
      <c r="AOQ695" s="248" t="s">
        <v>951</v>
      </c>
      <c r="AOR695" s="248" t="s">
        <v>951</v>
      </c>
      <c r="AOS695" s="248" t="s">
        <v>951</v>
      </c>
      <c r="AOT695" s="248" t="s">
        <v>951</v>
      </c>
      <c r="AOU695" s="248" t="s">
        <v>951</v>
      </c>
      <c r="AOV695" s="248" t="s">
        <v>951</v>
      </c>
      <c r="AOW695" s="248" t="s">
        <v>951</v>
      </c>
      <c r="AOX695" s="248" t="s">
        <v>951</v>
      </c>
      <c r="AOY695" s="248" t="s">
        <v>951</v>
      </c>
      <c r="AOZ695" s="248" t="s">
        <v>951</v>
      </c>
      <c r="APA695" s="248" t="s">
        <v>951</v>
      </c>
      <c r="APB695" s="248" t="s">
        <v>951</v>
      </c>
      <c r="APC695" s="248" t="s">
        <v>951</v>
      </c>
      <c r="APD695" s="248" t="s">
        <v>951</v>
      </c>
      <c r="APE695" s="248" t="s">
        <v>951</v>
      </c>
      <c r="APF695" s="294">
        <f t="shared" ref="APF695:APK695" si="1827">APF660+APF676</f>
        <v>19325501.390000001</v>
      </c>
      <c r="APG695" s="294">
        <f t="shared" si="1827"/>
        <v>20176800.510000002</v>
      </c>
      <c r="APH695" s="294">
        <f t="shared" si="1827"/>
        <v>21055999.969999999</v>
      </c>
      <c r="API695" s="294">
        <f t="shared" si="1827"/>
        <v>9922048.2699999996</v>
      </c>
      <c r="APJ695" s="294">
        <f t="shared" si="1827"/>
        <v>9760746.5199999996</v>
      </c>
      <c r="APK695" s="294">
        <f t="shared" si="1827"/>
        <v>10048071.18</v>
      </c>
      <c r="APL695" s="248" t="s">
        <v>951</v>
      </c>
      <c r="APM695" s="248" t="s">
        <v>951</v>
      </c>
      <c r="APN695" s="248" t="s">
        <v>951</v>
      </c>
      <c r="APO695" s="248" t="s">
        <v>951</v>
      </c>
      <c r="APP695" s="248" t="s">
        <v>951</v>
      </c>
      <c r="APQ695" s="248" t="s">
        <v>951</v>
      </c>
      <c r="APR695" s="248" t="s">
        <v>951</v>
      </c>
      <c r="APS695" s="248" t="s">
        <v>951</v>
      </c>
      <c r="APT695" s="248" t="s">
        <v>951</v>
      </c>
      <c r="APU695" s="248" t="s">
        <v>951</v>
      </c>
      <c r="APV695" s="248" t="s">
        <v>951</v>
      </c>
      <c r="APW695" s="248" t="s">
        <v>951</v>
      </c>
      <c r="APX695" s="248" t="s">
        <v>951</v>
      </c>
      <c r="APY695" s="248" t="s">
        <v>951</v>
      </c>
      <c r="APZ695" s="248" t="s">
        <v>951</v>
      </c>
      <c r="AQA695" s="294">
        <f t="shared" ref="AQA695:AQF695" si="1828">AQA660+AQA676</f>
        <v>9974499.5399999991</v>
      </c>
      <c r="AQB695" s="294">
        <f t="shared" si="1828"/>
        <v>10379800.17</v>
      </c>
      <c r="AQC695" s="294">
        <f t="shared" si="1828"/>
        <v>10800800.16</v>
      </c>
      <c r="AQD695" s="294">
        <f t="shared" si="1828"/>
        <v>4864389.32</v>
      </c>
      <c r="AQE695" s="294">
        <f t="shared" si="1828"/>
        <v>4686489.28</v>
      </c>
      <c r="AQF695" s="294">
        <f t="shared" si="1828"/>
        <v>4832889.0199999996</v>
      </c>
      <c r="AQG695" s="248" t="s">
        <v>951</v>
      </c>
      <c r="AQH695" s="248" t="s">
        <v>951</v>
      </c>
      <c r="AQI695" s="248" t="s">
        <v>951</v>
      </c>
      <c r="AQJ695" s="248" t="s">
        <v>951</v>
      </c>
      <c r="AQK695" s="248" t="s">
        <v>951</v>
      </c>
      <c r="AQL695" s="248" t="s">
        <v>951</v>
      </c>
      <c r="AQM695" s="248" t="s">
        <v>951</v>
      </c>
      <c r="AQN695" s="248" t="s">
        <v>951</v>
      </c>
      <c r="AQO695" s="248" t="s">
        <v>951</v>
      </c>
      <c r="AQP695" s="248" t="s">
        <v>951</v>
      </c>
      <c r="AQQ695" s="248" t="s">
        <v>951</v>
      </c>
      <c r="AQR695" s="248" t="s">
        <v>951</v>
      </c>
      <c r="AQS695" s="248" t="s">
        <v>951</v>
      </c>
      <c r="AQT695" s="248" t="s">
        <v>951</v>
      </c>
      <c r="AQU695" s="248" t="s">
        <v>951</v>
      </c>
      <c r="AQV695" s="294">
        <f t="shared" ref="AQV695:ARA695" si="1829">AQV660+AQV676</f>
        <v>23847799.870000001</v>
      </c>
      <c r="AQW695" s="294">
        <f t="shared" si="1829"/>
        <v>24852999.800000001</v>
      </c>
      <c r="AQX695" s="294">
        <f t="shared" si="1829"/>
        <v>25894199.77</v>
      </c>
      <c r="AQY695" s="294">
        <f t="shared" si="1829"/>
        <v>7667764.9800000004</v>
      </c>
      <c r="AQZ695" s="294">
        <f t="shared" si="1829"/>
        <v>7773065.5499999998</v>
      </c>
      <c r="ARA695" s="294">
        <f t="shared" si="1829"/>
        <v>8023066.4199999999</v>
      </c>
      <c r="ARB695" s="248" t="s">
        <v>951</v>
      </c>
      <c r="ARC695" s="248" t="s">
        <v>951</v>
      </c>
      <c r="ARD695" s="248" t="s">
        <v>951</v>
      </c>
      <c r="ARE695" s="248" t="s">
        <v>951</v>
      </c>
      <c r="ARF695" s="248" t="s">
        <v>951</v>
      </c>
      <c r="ARG695" s="248" t="s">
        <v>951</v>
      </c>
      <c r="ARH695" s="248" t="s">
        <v>951</v>
      </c>
      <c r="ARI695" s="248" t="s">
        <v>951</v>
      </c>
      <c r="ARJ695" s="248" t="s">
        <v>951</v>
      </c>
      <c r="ARK695" s="248" t="s">
        <v>951</v>
      </c>
      <c r="ARL695" s="248" t="s">
        <v>951</v>
      </c>
      <c r="ARM695" s="248" t="s">
        <v>951</v>
      </c>
      <c r="ARN695" s="248" t="s">
        <v>951</v>
      </c>
      <c r="ARO695" s="248" t="s">
        <v>951</v>
      </c>
      <c r="ARP695" s="248" t="s">
        <v>951</v>
      </c>
      <c r="ARQ695" s="294">
        <f t="shared" ref="ARQ695:ARV695" si="1830">ARQ660+ARQ676</f>
        <v>12905700.279999999</v>
      </c>
      <c r="ARR695" s="294">
        <f t="shared" si="1830"/>
        <v>13300500.199999999</v>
      </c>
      <c r="ARS695" s="294">
        <f t="shared" si="1830"/>
        <v>13720299.4</v>
      </c>
      <c r="ART695" s="294">
        <f t="shared" si="1830"/>
        <v>4507543.82</v>
      </c>
      <c r="ARU695" s="294">
        <f t="shared" si="1830"/>
        <v>4504242.9800000004</v>
      </c>
      <c r="ARV695" s="294">
        <f t="shared" si="1830"/>
        <v>4643843.1399999997</v>
      </c>
      <c r="ARW695" s="248" t="s">
        <v>951</v>
      </c>
      <c r="ARX695" s="248" t="s">
        <v>951</v>
      </c>
      <c r="ARY695" s="248" t="s">
        <v>951</v>
      </c>
      <c r="ARZ695" s="248" t="s">
        <v>951</v>
      </c>
      <c r="ASA695" s="248" t="s">
        <v>951</v>
      </c>
      <c r="ASB695" s="248" t="s">
        <v>951</v>
      </c>
      <c r="ASC695" s="248" t="s">
        <v>951</v>
      </c>
      <c r="ASD695" s="248" t="s">
        <v>951</v>
      </c>
      <c r="ASE695" s="248" t="s">
        <v>951</v>
      </c>
      <c r="ASF695" s="248" t="s">
        <v>951</v>
      </c>
      <c r="ASG695" s="248" t="s">
        <v>951</v>
      </c>
      <c r="ASH695" s="248" t="s">
        <v>951</v>
      </c>
      <c r="ASI695" s="248" t="s">
        <v>951</v>
      </c>
      <c r="ASJ695" s="248" t="s">
        <v>951</v>
      </c>
      <c r="ASK695" s="248" t="s">
        <v>951</v>
      </c>
      <c r="ASL695" s="294">
        <f t="shared" ref="ASL695:ASQ695" si="1831">ASL660+ASL676</f>
        <v>23044099.23</v>
      </c>
      <c r="ASM695" s="294">
        <f t="shared" si="1831"/>
        <v>23844499.359999999</v>
      </c>
      <c r="ASN695" s="294">
        <f t="shared" si="1831"/>
        <v>24686000.699999999</v>
      </c>
      <c r="ASO695" s="294">
        <f t="shared" si="1831"/>
        <v>9092837.1799999997</v>
      </c>
      <c r="ASP695" s="294">
        <f t="shared" si="1831"/>
        <v>9217437.7100000009</v>
      </c>
      <c r="ASQ695" s="294">
        <f t="shared" si="1831"/>
        <v>9503338.8800000008</v>
      </c>
      <c r="ASR695" s="248" t="s">
        <v>951</v>
      </c>
      <c r="ASS695" s="248" t="s">
        <v>951</v>
      </c>
      <c r="AST695" s="248" t="s">
        <v>951</v>
      </c>
      <c r="ASU695" s="248" t="s">
        <v>951</v>
      </c>
      <c r="ASV695" s="248" t="s">
        <v>951</v>
      </c>
      <c r="ASW695" s="248" t="s">
        <v>951</v>
      </c>
      <c r="ASX695" s="248" t="s">
        <v>951</v>
      </c>
      <c r="ASY695" s="248" t="s">
        <v>951</v>
      </c>
      <c r="ASZ695" s="248" t="s">
        <v>951</v>
      </c>
      <c r="ATA695" s="248" t="s">
        <v>951</v>
      </c>
      <c r="ATB695" s="248" t="s">
        <v>951</v>
      </c>
      <c r="ATC695" s="248" t="s">
        <v>951</v>
      </c>
      <c r="ATD695" s="248" t="s">
        <v>951</v>
      </c>
      <c r="ATE695" s="248" t="s">
        <v>951</v>
      </c>
      <c r="ATF695" s="248" t="s">
        <v>951</v>
      </c>
      <c r="ATG695" s="294">
        <f t="shared" ref="ATG695:ATL695" si="1832">ATG660+ATG676</f>
        <v>23821598.77</v>
      </c>
      <c r="ATH695" s="294">
        <f t="shared" si="1832"/>
        <v>24718799.23</v>
      </c>
      <c r="ATI695" s="294">
        <f t="shared" si="1832"/>
        <v>25655999.510000002</v>
      </c>
      <c r="ATJ695" s="294">
        <f t="shared" si="1832"/>
        <v>8085249.0099999998</v>
      </c>
      <c r="ATK695" s="294">
        <f t="shared" si="1832"/>
        <v>8044449.8300000001</v>
      </c>
      <c r="ATL695" s="294">
        <f t="shared" si="1832"/>
        <v>8294249.3099999996</v>
      </c>
      <c r="ATM695" s="248" t="s">
        <v>951</v>
      </c>
      <c r="ATN695" s="248" t="s">
        <v>951</v>
      </c>
      <c r="ATO695" s="248" t="s">
        <v>951</v>
      </c>
      <c r="ATP695" s="248" t="s">
        <v>951</v>
      </c>
      <c r="ATQ695" s="248" t="s">
        <v>951</v>
      </c>
      <c r="ATR695" s="248" t="s">
        <v>951</v>
      </c>
      <c r="ATS695" s="248" t="s">
        <v>951</v>
      </c>
      <c r="ATT695" s="248" t="s">
        <v>951</v>
      </c>
      <c r="ATU695" s="248" t="s">
        <v>951</v>
      </c>
      <c r="ATV695" s="248" t="s">
        <v>951</v>
      </c>
      <c r="ATW695" s="248" t="s">
        <v>951</v>
      </c>
      <c r="ATX695" s="248" t="s">
        <v>951</v>
      </c>
      <c r="ATY695" s="248" t="s">
        <v>951</v>
      </c>
      <c r="ATZ695" s="248" t="s">
        <v>951</v>
      </c>
      <c r="AUA695" s="248" t="s">
        <v>951</v>
      </c>
      <c r="AUB695" s="294">
        <f t="shared" ref="AUB695:AUG695" si="1833">AUB660+AUB676</f>
        <v>37892500</v>
      </c>
      <c r="AUC695" s="294">
        <f t="shared" si="1833"/>
        <v>39331701.539999999</v>
      </c>
      <c r="AUD695" s="294">
        <f t="shared" si="1833"/>
        <v>40833998.590000004</v>
      </c>
      <c r="AUE695" s="294">
        <f t="shared" si="1833"/>
        <v>14534302.24</v>
      </c>
      <c r="AUF695" s="294">
        <f t="shared" si="1833"/>
        <v>14815300.1</v>
      </c>
      <c r="AUG695" s="294">
        <f t="shared" si="1833"/>
        <v>15293403.310000001</v>
      </c>
      <c r="AUH695" s="248" t="s">
        <v>951</v>
      </c>
      <c r="AUI695" s="248" t="s">
        <v>951</v>
      </c>
      <c r="AUJ695" s="248" t="s">
        <v>951</v>
      </c>
      <c r="AUK695" s="248" t="s">
        <v>951</v>
      </c>
      <c r="AUL695" s="248" t="s">
        <v>951</v>
      </c>
      <c r="AUM695" s="248" t="s">
        <v>951</v>
      </c>
      <c r="AUN695" s="248" t="s">
        <v>951</v>
      </c>
      <c r="AUO695" s="248" t="s">
        <v>951</v>
      </c>
      <c r="AUP695" s="248" t="s">
        <v>951</v>
      </c>
      <c r="AUQ695" s="248" t="s">
        <v>951</v>
      </c>
      <c r="AUR695" s="248" t="s">
        <v>951</v>
      </c>
      <c r="AUS695" s="248" t="s">
        <v>951</v>
      </c>
      <c r="AUT695" s="248" t="s">
        <v>951</v>
      </c>
      <c r="AUU695" s="248" t="s">
        <v>951</v>
      </c>
      <c r="AUV695" s="248" t="s">
        <v>951</v>
      </c>
      <c r="AUW695" s="294">
        <f t="shared" ref="AUW695:AVB695" si="1834">AUW660+AUW676</f>
        <v>25220700.449999999</v>
      </c>
      <c r="AUX695" s="294">
        <f t="shared" si="1834"/>
        <v>26189798.649999999</v>
      </c>
      <c r="AUY695" s="294">
        <f t="shared" si="1834"/>
        <v>27199401.25</v>
      </c>
      <c r="AUZ695" s="294">
        <f t="shared" si="1834"/>
        <v>10260675.060000001</v>
      </c>
      <c r="AVA695" s="294">
        <f t="shared" si="1834"/>
        <v>10389295.779999999</v>
      </c>
      <c r="AVB695" s="294">
        <f t="shared" si="1834"/>
        <v>10707328.51</v>
      </c>
      <c r="AVC695" s="248" t="s">
        <v>951</v>
      </c>
      <c r="AVD695" s="248" t="s">
        <v>951</v>
      </c>
      <c r="AVE695" s="248" t="s">
        <v>951</v>
      </c>
      <c r="AVF695" s="248" t="s">
        <v>951</v>
      </c>
      <c r="AVG695" s="248" t="s">
        <v>951</v>
      </c>
      <c r="AVH695" s="248" t="s">
        <v>951</v>
      </c>
      <c r="AVI695" s="248" t="s">
        <v>951</v>
      </c>
      <c r="AVJ695" s="248" t="s">
        <v>951</v>
      </c>
      <c r="AVK695" s="248" t="s">
        <v>951</v>
      </c>
      <c r="AVL695" s="248" t="s">
        <v>951</v>
      </c>
      <c r="AVM695" s="248" t="s">
        <v>951</v>
      </c>
      <c r="AVN695" s="248" t="s">
        <v>951</v>
      </c>
      <c r="AVO695" s="248" t="s">
        <v>951</v>
      </c>
      <c r="AVP695" s="248" t="s">
        <v>951</v>
      </c>
      <c r="AVQ695" s="248" t="s">
        <v>951</v>
      </c>
      <c r="AVR695" s="294">
        <f t="shared" ref="AVR695:AVW695" si="1835">AVR660+AVR676</f>
        <v>924926799.63</v>
      </c>
      <c r="AVS695" s="294">
        <f t="shared" si="1835"/>
        <v>961937093.75999999</v>
      </c>
      <c r="AVT695" s="294">
        <f t="shared" si="1835"/>
        <v>1000412793.46</v>
      </c>
      <c r="AVU695" s="294">
        <f t="shared" si="1835"/>
        <v>365229932.95999998</v>
      </c>
      <c r="AVV695" s="294">
        <f t="shared" si="1835"/>
        <v>362731396.66000003</v>
      </c>
      <c r="AVW695" s="294">
        <f t="shared" si="1835"/>
        <v>374187251.74000001</v>
      </c>
    </row>
    <row r="696" spans="1:1274" s="144" customFormat="1">
      <c r="A696" s="296" t="s">
        <v>1015</v>
      </c>
      <c r="B696" s="141"/>
      <c r="C696" s="142"/>
      <c r="D696" s="296"/>
      <c r="E696" s="297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>
        <f t="shared" ref="AA696:AF696" si="1836">AA702-AA697-AA695</f>
        <v>0.24</v>
      </c>
      <c r="AB696" s="143">
        <f t="shared" si="1836"/>
        <v>1.04</v>
      </c>
      <c r="AC696" s="143">
        <f t="shared" si="1836"/>
        <v>-0.48</v>
      </c>
      <c r="AD696" s="143">
        <f t="shared" si="1836"/>
        <v>-2</v>
      </c>
      <c r="AE696" s="143">
        <f t="shared" si="1836"/>
        <v>-0.2</v>
      </c>
      <c r="AF696" s="143">
        <f t="shared" si="1836"/>
        <v>-0.8</v>
      </c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>
        <f t="shared" ref="AV696:BA696" si="1837">AV702-AV697-AV695</f>
        <v>-0.36</v>
      </c>
      <c r="AW696" s="143">
        <f t="shared" si="1837"/>
        <v>-0.37</v>
      </c>
      <c r="AX696" s="143">
        <f t="shared" si="1837"/>
        <v>2.16</v>
      </c>
      <c r="AY696" s="143">
        <f t="shared" si="1837"/>
        <v>1</v>
      </c>
      <c r="AZ696" s="143">
        <f t="shared" si="1837"/>
        <v>2.19</v>
      </c>
      <c r="BA696" s="143">
        <f t="shared" si="1837"/>
        <v>1.74</v>
      </c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>
        <f t="shared" ref="BQ696:BV696" si="1838">BQ702-BQ697-BQ695</f>
        <v>-0.52</v>
      </c>
      <c r="BR696" s="143">
        <f t="shared" si="1838"/>
        <v>-0.15</v>
      </c>
      <c r="BS696" s="143">
        <f t="shared" si="1838"/>
        <v>0.56000000000000005</v>
      </c>
      <c r="BT696" s="143">
        <f t="shared" si="1838"/>
        <v>-1.93</v>
      </c>
      <c r="BU696" s="143">
        <f t="shared" si="1838"/>
        <v>-0.08</v>
      </c>
      <c r="BV696" s="143">
        <f t="shared" si="1838"/>
        <v>-2.15</v>
      </c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>
        <f t="shared" ref="CL696:CQ696" si="1839">CL702-CL697-CL695</f>
        <v>0.13</v>
      </c>
      <c r="CM696" s="143">
        <f t="shared" si="1839"/>
        <v>0.62</v>
      </c>
      <c r="CN696" s="143">
        <f t="shared" si="1839"/>
        <v>-0.36</v>
      </c>
      <c r="CO696" s="143">
        <f t="shared" si="1839"/>
        <v>-0.3</v>
      </c>
      <c r="CP696" s="143">
        <f t="shared" si="1839"/>
        <v>-0.36</v>
      </c>
      <c r="CQ696" s="143">
        <f t="shared" si="1839"/>
        <v>0.25</v>
      </c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>
        <f t="shared" ref="DG696:DL696" si="1840">DG702-DG697-DG695</f>
        <v>0.38</v>
      </c>
      <c r="DH696" s="143">
        <f t="shared" si="1840"/>
        <v>-0.13</v>
      </c>
      <c r="DI696" s="143">
        <f t="shared" si="1840"/>
        <v>-0.05</v>
      </c>
      <c r="DJ696" s="143">
        <f t="shared" si="1840"/>
        <v>0.31</v>
      </c>
      <c r="DK696" s="143">
        <f t="shared" si="1840"/>
        <v>-0.6</v>
      </c>
      <c r="DL696" s="143">
        <f t="shared" si="1840"/>
        <v>0.15</v>
      </c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>
        <f t="shared" ref="EB696:EG696" si="1841">EB702-EB697-EB695</f>
        <v>0.62</v>
      </c>
      <c r="EC696" s="143">
        <f t="shared" si="1841"/>
        <v>0.4</v>
      </c>
      <c r="ED696" s="143">
        <f t="shared" si="1841"/>
        <v>0.76</v>
      </c>
      <c r="EE696" s="143">
        <f t="shared" si="1841"/>
        <v>-0.11</v>
      </c>
      <c r="EF696" s="143">
        <f t="shared" si="1841"/>
        <v>0.05</v>
      </c>
      <c r="EG696" s="143">
        <f t="shared" si="1841"/>
        <v>1.06</v>
      </c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>
        <f t="shared" ref="EW696:FB696" si="1842">EW702-EW697-EW695</f>
        <v>0</v>
      </c>
      <c r="EX696" s="143">
        <f t="shared" si="1842"/>
        <v>0</v>
      </c>
      <c r="EY696" s="143">
        <f t="shared" si="1842"/>
        <v>0</v>
      </c>
      <c r="EZ696" s="143">
        <f t="shared" si="1842"/>
        <v>0</v>
      </c>
      <c r="FA696" s="143">
        <f t="shared" si="1842"/>
        <v>0</v>
      </c>
      <c r="FB696" s="143">
        <f t="shared" si="1842"/>
        <v>0</v>
      </c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>
        <f t="shared" ref="FR696:FW696" si="1843">FR702-FR697-FR695</f>
        <v>0.1</v>
      </c>
      <c r="FS696" s="143">
        <f t="shared" si="1843"/>
        <v>0.12</v>
      </c>
      <c r="FT696" s="143">
        <f t="shared" si="1843"/>
        <v>0.12</v>
      </c>
      <c r="FU696" s="143">
        <f t="shared" si="1843"/>
        <v>0.5</v>
      </c>
      <c r="FV696" s="143">
        <f t="shared" si="1843"/>
        <v>-0.3</v>
      </c>
      <c r="FW696" s="143">
        <f t="shared" si="1843"/>
        <v>-0.78</v>
      </c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>
        <f t="shared" ref="GM696:GR696" si="1844">GM702-GM697-GM695</f>
        <v>0</v>
      </c>
      <c r="GN696" s="143">
        <f t="shared" si="1844"/>
        <v>0</v>
      </c>
      <c r="GO696" s="143">
        <f t="shared" si="1844"/>
        <v>0</v>
      </c>
      <c r="GP696" s="143">
        <f t="shared" si="1844"/>
        <v>0</v>
      </c>
      <c r="GQ696" s="143">
        <f t="shared" si="1844"/>
        <v>0</v>
      </c>
      <c r="GR696" s="143">
        <f t="shared" si="1844"/>
        <v>0</v>
      </c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>
        <f t="shared" ref="HH696:HM696" si="1845">HH702-HH697-HH695</f>
        <v>0.3</v>
      </c>
      <c r="HI696" s="143">
        <f t="shared" si="1845"/>
        <v>0.3</v>
      </c>
      <c r="HJ696" s="143">
        <f t="shared" si="1845"/>
        <v>0.6</v>
      </c>
      <c r="HK696" s="143">
        <f t="shared" si="1845"/>
        <v>0.3</v>
      </c>
      <c r="HL696" s="143">
        <f t="shared" si="1845"/>
        <v>-0.77</v>
      </c>
      <c r="HM696" s="143">
        <f t="shared" si="1845"/>
        <v>-0.02</v>
      </c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>
        <f t="shared" ref="IC696:IH696" si="1846">IC702-IC697-IC695</f>
        <v>0.98</v>
      </c>
      <c r="ID696" s="143">
        <f t="shared" si="1846"/>
        <v>0.28000000000000003</v>
      </c>
      <c r="IE696" s="143">
        <f t="shared" si="1846"/>
        <v>0.05</v>
      </c>
      <c r="IF696" s="143">
        <f t="shared" si="1846"/>
        <v>-0.68</v>
      </c>
      <c r="IG696" s="143">
        <f t="shared" si="1846"/>
        <v>0.1</v>
      </c>
      <c r="IH696" s="143">
        <f t="shared" si="1846"/>
        <v>-0.06</v>
      </c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>
        <f t="shared" ref="IX696:JC696" si="1847">IX702-IX697-IX695</f>
        <v>-0.44</v>
      </c>
      <c r="IY696" s="143">
        <f t="shared" si="1847"/>
        <v>0.15</v>
      </c>
      <c r="IZ696" s="143">
        <f t="shared" si="1847"/>
        <v>-0.01</v>
      </c>
      <c r="JA696" s="143">
        <f t="shared" si="1847"/>
        <v>0.89</v>
      </c>
      <c r="JB696" s="143">
        <f t="shared" si="1847"/>
        <v>-0.36</v>
      </c>
      <c r="JC696" s="143">
        <f t="shared" si="1847"/>
        <v>-7.0000000000000007E-2</v>
      </c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>
        <f t="shared" ref="JS696:JX696" si="1848">JS702-JS697-JS695</f>
        <v>0.02</v>
      </c>
      <c r="JT696" s="143">
        <f t="shared" si="1848"/>
        <v>0.21</v>
      </c>
      <c r="JU696" s="143">
        <f t="shared" si="1848"/>
        <v>0.19</v>
      </c>
      <c r="JV696" s="143">
        <f t="shared" si="1848"/>
        <v>0.28999999999999998</v>
      </c>
      <c r="JW696" s="143">
        <f t="shared" si="1848"/>
        <v>-0.09</v>
      </c>
      <c r="JX696" s="143">
        <f t="shared" si="1848"/>
        <v>0.27</v>
      </c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>
        <f t="shared" ref="KN696:KS696" si="1849">KN702-KN697-KN695</f>
        <v>-0.74</v>
      </c>
      <c r="KO696" s="143">
        <f t="shared" si="1849"/>
        <v>-0.44</v>
      </c>
      <c r="KP696" s="143">
        <f t="shared" si="1849"/>
        <v>-0.03</v>
      </c>
      <c r="KQ696" s="143">
        <f t="shared" si="1849"/>
        <v>-0.52</v>
      </c>
      <c r="KR696" s="143">
        <f t="shared" si="1849"/>
        <v>-1</v>
      </c>
      <c r="KS696" s="143">
        <f t="shared" si="1849"/>
        <v>-0.09</v>
      </c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>
        <f t="shared" ref="LI696:LN696" si="1850">LI702-LI697-LI695</f>
        <v>0.59</v>
      </c>
      <c r="LJ696" s="143">
        <f t="shared" si="1850"/>
        <v>-0.11</v>
      </c>
      <c r="LK696" s="143">
        <f t="shared" si="1850"/>
        <v>0.82</v>
      </c>
      <c r="LL696" s="143">
        <f t="shared" si="1850"/>
        <v>0.02</v>
      </c>
      <c r="LM696" s="143">
        <f t="shared" si="1850"/>
        <v>-0.43</v>
      </c>
      <c r="LN696" s="143">
        <f t="shared" si="1850"/>
        <v>-1.47</v>
      </c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>
        <f t="shared" ref="MD696:MI696" si="1851">MD702-MD697-MD695</f>
        <v>0.28999999999999998</v>
      </c>
      <c r="ME696" s="143">
        <f t="shared" si="1851"/>
        <v>0.19</v>
      </c>
      <c r="MF696" s="143">
        <f t="shared" si="1851"/>
        <v>-0.41</v>
      </c>
      <c r="MG696" s="143">
        <f t="shared" si="1851"/>
        <v>-0.46</v>
      </c>
      <c r="MH696" s="143">
        <f t="shared" si="1851"/>
        <v>-0.42</v>
      </c>
      <c r="MI696" s="143">
        <f t="shared" si="1851"/>
        <v>-0.28999999999999998</v>
      </c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>
        <f t="shared" ref="MY696:ND696" si="1852">MY702-MY697-MY695</f>
        <v>-0.74</v>
      </c>
      <c r="MZ696" s="143">
        <f t="shared" si="1852"/>
        <v>-0.08</v>
      </c>
      <c r="NA696" s="143">
        <f t="shared" si="1852"/>
        <v>-0.15</v>
      </c>
      <c r="NB696" s="143">
        <f t="shared" si="1852"/>
        <v>-0.33</v>
      </c>
      <c r="NC696" s="143">
        <f t="shared" si="1852"/>
        <v>0.73</v>
      </c>
      <c r="ND696" s="143">
        <f t="shared" si="1852"/>
        <v>0.01</v>
      </c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>
        <f t="shared" ref="NT696:NY696" si="1853">NT702-NT697-NT695</f>
        <v>-0.75</v>
      </c>
      <c r="NU696" s="143">
        <f t="shared" si="1853"/>
        <v>-0.52</v>
      </c>
      <c r="NV696" s="143">
        <f t="shared" si="1853"/>
        <v>0.08</v>
      </c>
      <c r="NW696" s="143">
        <f t="shared" si="1853"/>
        <v>1.91</v>
      </c>
      <c r="NX696" s="143">
        <f t="shared" si="1853"/>
        <v>2.19</v>
      </c>
      <c r="NY696" s="143">
        <f t="shared" si="1853"/>
        <v>-1.1000000000000001</v>
      </c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>
        <f t="shared" ref="OO696:OT696" si="1854">OO702-OO697-OO695</f>
        <v>0.24</v>
      </c>
      <c r="OP696" s="143">
        <f t="shared" si="1854"/>
        <v>0.45</v>
      </c>
      <c r="OQ696" s="143">
        <f t="shared" si="1854"/>
        <v>0.16</v>
      </c>
      <c r="OR696" s="143">
        <f t="shared" si="1854"/>
        <v>0.77</v>
      </c>
      <c r="OS696" s="143">
        <f t="shared" si="1854"/>
        <v>0.24</v>
      </c>
      <c r="OT696" s="143">
        <f t="shared" si="1854"/>
        <v>0.49</v>
      </c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  <c r="PF696" s="143"/>
      <c r="PG696" s="143"/>
      <c r="PH696" s="143"/>
      <c r="PI696" s="143"/>
      <c r="PJ696" s="143">
        <f t="shared" ref="PJ696:PO696" si="1855">PJ702-PJ697-PJ695</f>
        <v>-0.32</v>
      </c>
      <c r="PK696" s="143">
        <f t="shared" si="1855"/>
        <v>0.24</v>
      </c>
      <c r="PL696" s="143">
        <f t="shared" si="1855"/>
        <v>0.36</v>
      </c>
      <c r="PM696" s="143">
        <f t="shared" si="1855"/>
        <v>0.11</v>
      </c>
      <c r="PN696" s="143">
        <f t="shared" si="1855"/>
        <v>-0.56999999999999995</v>
      </c>
      <c r="PO696" s="143">
        <f t="shared" si="1855"/>
        <v>-0.37</v>
      </c>
      <c r="PP696" s="143"/>
      <c r="PQ696" s="143"/>
      <c r="PR696" s="143"/>
      <c r="PS696" s="143"/>
      <c r="PT696" s="143"/>
      <c r="PU696" s="143"/>
      <c r="PV696" s="143"/>
      <c r="PW696" s="143"/>
      <c r="PX696" s="143"/>
      <c r="PY696" s="143"/>
      <c r="PZ696" s="143"/>
      <c r="QA696" s="143"/>
      <c r="QB696" s="143"/>
      <c r="QC696" s="143"/>
      <c r="QD696" s="143"/>
      <c r="QE696" s="143">
        <f t="shared" ref="QE696:QJ696" si="1856">QE702-QE697-QE695</f>
        <v>0.04</v>
      </c>
      <c r="QF696" s="143">
        <f t="shared" si="1856"/>
        <v>0.3</v>
      </c>
      <c r="QG696" s="143">
        <f t="shared" si="1856"/>
        <v>0.65</v>
      </c>
      <c r="QH696" s="143">
        <f t="shared" si="1856"/>
        <v>-0.25</v>
      </c>
      <c r="QI696" s="143">
        <f t="shared" si="1856"/>
        <v>0.75</v>
      </c>
      <c r="QJ696" s="143">
        <f t="shared" si="1856"/>
        <v>-0.25</v>
      </c>
      <c r="QK696" s="143"/>
      <c r="QL696" s="143"/>
      <c r="QM696" s="143"/>
      <c r="QN696" s="143"/>
      <c r="QO696" s="143"/>
      <c r="QP696" s="143"/>
      <c r="QQ696" s="143"/>
      <c r="QR696" s="143"/>
      <c r="QS696" s="143"/>
      <c r="QT696" s="143"/>
      <c r="QU696" s="143"/>
      <c r="QV696" s="143"/>
      <c r="QW696" s="143"/>
      <c r="QX696" s="143"/>
      <c r="QY696" s="143"/>
      <c r="QZ696" s="143">
        <f t="shared" ref="QZ696:RE696" si="1857">QZ702-QZ697-QZ695</f>
        <v>-0.37</v>
      </c>
      <c r="RA696" s="143">
        <f t="shared" si="1857"/>
        <v>0.69</v>
      </c>
      <c r="RB696" s="143">
        <f t="shared" si="1857"/>
        <v>-0.52</v>
      </c>
      <c r="RC696" s="143">
        <f t="shared" si="1857"/>
        <v>-1.26</v>
      </c>
      <c r="RD696" s="143">
        <f t="shared" si="1857"/>
        <v>0.77</v>
      </c>
      <c r="RE696" s="143">
        <f t="shared" si="1857"/>
        <v>-0.38</v>
      </c>
      <c r="RF696" s="143"/>
      <c r="RG696" s="143"/>
      <c r="RH696" s="143"/>
      <c r="RI696" s="143"/>
      <c r="RJ696" s="143"/>
      <c r="RK696" s="143"/>
      <c r="RL696" s="143"/>
      <c r="RM696" s="143"/>
      <c r="RN696" s="143"/>
      <c r="RO696" s="143"/>
      <c r="RP696" s="143"/>
      <c r="RQ696" s="143"/>
      <c r="RR696" s="143"/>
      <c r="RS696" s="143"/>
      <c r="RT696" s="143"/>
      <c r="RU696" s="143">
        <f t="shared" ref="RU696:RZ696" si="1858">RU702-RU697-RU695</f>
        <v>-0.78</v>
      </c>
      <c r="RV696" s="143">
        <f t="shared" si="1858"/>
        <v>0.31</v>
      </c>
      <c r="RW696" s="143">
        <f t="shared" si="1858"/>
        <v>-0.26</v>
      </c>
      <c r="RX696" s="143">
        <f t="shared" si="1858"/>
        <v>0.56000000000000005</v>
      </c>
      <c r="RY696" s="143">
        <f t="shared" si="1858"/>
        <v>1.54</v>
      </c>
      <c r="RZ696" s="143">
        <f t="shared" si="1858"/>
        <v>-2.78</v>
      </c>
      <c r="SA696" s="143"/>
      <c r="SB696" s="143"/>
      <c r="SC696" s="143"/>
      <c r="SD696" s="143"/>
      <c r="SE696" s="143"/>
      <c r="SF696" s="143"/>
      <c r="SG696" s="143"/>
      <c r="SH696" s="143"/>
      <c r="SI696" s="143"/>
      <c r="SJ696" s="143"/>
      <c r="SK696" s="143"/>
      <c r="SL696" s="143"/>
      <c r="SM696" s="143"/>
      <c r="SN696" s="143"/>
      <c r="SO696" s="143"/>
      <c r="SP696" s="143">
        <f t="shared" ref="SP696:SU696" si="1859">SP702-SP697-SP695</f>
        <v>0.03</v>
      </c>
      <c r="SQ696" s="143">
        <f t="shared" si="1859"/>
        <v>0.48</v>
      </c>
      <c r="SR696" s="143">
        <f t="shared" si="1859"/>
        <v>-0.21</v>
      </c>
      <c r="SS696" s="143">
        <f t="shared" si="1859"/>
        <v>0.31</v>
      </c>
      <c r="ST696" s="143">
        <f t="shared" si="1859"/>
        <v>-0.65</v>
      </c>
      <c r="SU696" s="143">
        <f t="shared" si="1859"/>
        <v>-0.92</v>
      </c>
      <c r="SV696" s="143"/>
      <c r="SW696" s="143"/>
      <c r="SX696" s="143"/>
      <c r="SY696" s="143"/>
      <c r="SZ696" s="143"/>
      <c r="TA696" s="143"/>
      <c r="TB696" s="143"/>
      <c r="TC696" s="143"/>
      <c r="TD696" s="143"/>
      <c r="TE696" s="143"/>
      <c r="TF696" s="143"/>
      <c r="TG696" s="143"/>
      <c r="TH696" s="143"/>
      <c r="TI696" s="143"/>
      <c r="TJ696" s="143"/>
      <c r="TK696" s="143">
        <f t="shared" ref="TK696:TP696" si="1860">TK702-TK697-TK695</f>
        <v>-0.31</v>
      </c>
      <c r="TL696" s="143">
        <f t="shared" si="1860"/>
        <v>0.15</v>
      </c>
      <c r="TM696" s="143">
        <f t="shared" si="1860"/>
        <v>0.16</v>
      </c>
      <c r="TN696" s="143">
        <f t="shared" si="1860"/>
        <v>-0.35</v>
      </c>
      <c r="TO696" s="143">
        <f t="shared" si="1860"/>
        <v>0.15</v>
      </c>
      <c r="TP696" s="143">
        <f t="shared" si="1860"/>
        <v>-0.06</v>
      </c>
      <c r="TQ696" s="143"/>
      <c r="TR696" s="143"/>
      <c r="TS696" s="143"/>
      <c r="TT696" s="143"/>
      <c r="TU696" s="143"/>
      <c r="TV696" s="143"/>
      <c r="TW696" s="143"/>
      <c r="TX696" s="143"/>
      <c r="TY696" s="143"/>
      <c r="TZ696" s="143"/>
      <c r="UA696" s="143"/>
      <c r="UB696" s="143"/>
      <c r="UC696" s="143"/>
      <c r="UD696" s="143"/>
      <c r="UE696" s="143"/>
      <c r="UF696" s="143">
        <f t="shared" ref="UF696:UK696" si="1861">UF702-UF697-UF695</f>
        <v>-0.02</v>
      </c>
      <c r="UG696" s="143">
        <f t="shared" si="1861"/>
        <v>0.84</v>
      </c>
      <c r="UH696" s="143">
        <f t="shared" si="1861"/>
        <v>0.84</v>
      </c>
      <c r="UI696" s="143">
        <f t="shared" si="1861"/>
        <v>0</v>
      </c>
      <c r="UJ696" s="143">
        <f t="shared" si="1861"/>
        <v>-0.06</v>
      </c>
      <c r="UK696" s="143">
        <f t="shared" si="1861"/>
        <v>0.23</v>
      </c>
      <c r="UL696" s="143"/>
      <c r="UM696" s="143"/>
      <c r="UN696" s="143"/>
      <c r="UO696" s="143"/>
      <c r="UP696" s="143"/>
      <c r="UQ696" s="143"/>
      <c r="UR696" s="143"/>
      <c r="US696" s="143"/>
      <c r="UT696" s="143"/>
      <c r="UU696" s="143"/>
      <c r="UV696" s="143"/>
      <c r="UW696" s="143"/>
      <c r="UX696" s="143"/>
      <c r="UY696" s="143"/>
      <c r="UZ696" s="143"/>
      <c r="VA696" s="143">
        <f t="shared" ref="VA696:VF696" si="1862">VA702-VA697-VA695</f>
        <v>-0.39</v>
      </c>
      <c r="VB696" s="143">
        <f t="shared" si="1862"/>
        <v>1.1100000000000001</v>
      </c>
      <c r="VC696" s="143">
        <f t="shared" si="1862"/>
        <v>-0.28999999999999998</v>
      </c>
      <c r="VD696" s="143">
        <f t="shared" si="1862"/>
        <v>0.16</v>
      </c>
      <c r="VE696" s="143">
        <f t="shared" si="1862"/>
        <v>-0.46</v>
      </c>
      <c r="VF696" s="143">
        <f t="shared" si="1862"/>
        <v>0.22</v>
      </c>
      <c r="VG696" s="143"/>
      <c r="VH696" s="143"/>
      <c r="VI696" s="143"/>
      <c r="VJ696" s="143"/>
      <c r="VK696" s="143"/>
      <c r="VL696" s="143"/>
      <c r="VM696" s="143"/>
      <c r="VN696" s="143"/>
      <c r="VO696" s="143"/>
      <c r="VP696" s="143"/>
      <c r="VQ696" s="143"/>
      <c r="VR696" s="143"/>
      <c r="VS696" s="143"/>
      <c r="VT696" s="143"/>
      <c r="VU696" s="143"/>
      <c r="VV696" s="143">
        <f t="shared" ref="VV696:WA696" si="1863">VV702-VV697-VV695</f>
        <v>0</v>
      </c>
      <c r="VW696" s="143">
        <f t="shared" si="1863"/>
        <v>0</v>
      </c>
      <c r="VX696" s="143">
        <f t="shared" si="1863"/>
        <v>0</v>
      </c>
      <c r="VY696" s="143">
        <f t="shared" si="1863"/>
        <v>0</v>
      </c>
      <c r="VZ696" s="143">
        <f t="shared" si="1863"/>
        <v>0</v>
      </c>
      <c r="WA696" s="143">
        <f t="shared" si="1863"/>
        <v>0</v>
      </c>
      <c r="WB696" s="143"/>
      <c r="WC696" s="143"/>
      <c r="WD696" s="143"/>
      <c r="WE696" s="143"/>
      <c r="WF696" s="143"/>
      <c r="WG696" s="143"/>
      <c r="WH696" s="143"/>
      <c r="WI696" s="143"/>
      <c r="WJ696" s="143"/>
      <c r="WK696" s="143"/>
      <c r="WL696" s="143"/>
      <c r="WM696" s="143"/>
      <c r="WN696" s="143"/>
      <c r="WO696" s="143"/>
      <c r="WP696" s="143"/>
      <c r="WQ696" s="143">
        <f t="shared" ref="WQ696:WV696" si="1864">WQ702-WQ697-WQ695</f>
        <v>0.22</v>
      </c>
      <c r="WR696" s="143">
        <f t="shared" si="1864"/>
        <v>-0.53</v>
      </c>
      <c r="WS696" s="143">
        <f t="shared" si="1864"/>
        <v>0.18</v>
      </c>
      <c r="WT696" s="143">
        <f t="shared" si="1864"/>
        <v>-0.75</v>
      </c>
      <c r="WU696" s="143">
        <f t="shared" si="1864"/>
        <v>-0.75</v>
      </c>
      <c r="WV696" s="143">
        <f t="shared" si="1864"/>
        <v>-0.11</v>
      </c>
      <c r="WW696" s="143"/>
      <c r="WX696" s="143"/>
      <c r="WY696" s="143"/>
      <c r="WZ696" s="143"/>
      <c r="XA696" s="143"/>
      <c r="XB696" s="143"/>
      <c r="XC696" s="143"/>
      <c r="XD696" s="143"/>
      <c r="XE696" s="143"/>
      <c r="XF696" s="143"/>
      <c r="XG696" s="143"/>
      <c r="XH696" s="143"/>
      <c r="XI696" s="143"/>
      <c r="XJ696" s="143"/>
      <c r="XK696" s="143"/>
      <c r="XL696" s="143">
        <f t="shared" ref="XL696:XQ696" si="1865">XL702-XL697-XL695</f>
        <v>-0.91</v>
      </c>
      <c r="XM696" s="143">
        <f t="shared" si="1865"/>
        <v>-0.47</v>
      </c>
      <c r="XN696" s="143">
        <f t="shared" si="1865"/>
        <v>-0.4</v>
      </c>
      <c r="XO696" s="143">
        <f t="shared" si="1865"/>
        <v>1.04</v>
      </c>
      <c r="XP696" s="143">
        <f t="shared" si="1865"/>
        <v>0.37</v>
      </c>
      <c r="XQ696" s="143">
        <f t="shared" si="1865"/>
        <v>-0.77</v>
      </c>
      <c r="XR696" s="143"/>
      <c r="XS696" s="143"/>
      <c r="XT696" s="143"/>
      <c r="XU696" s="143"/>
      <c r="XV696" s="143"/>
      <c r="XW696" s="143"/>
      <c r="XX696" s="143"/>
      <c r="XY696" s="143"/>
      <c r="XZ696" s="143"/>
      <c r="YA696" s="143"/>
      <c r="YB696" s="143"/>
      <c r="YC696" s="143"/>
      <c r="YD696" s="143"/>
      <c r="YE696" s="143"/>
      <c r="YF696" s="143"/>
      <c r="YG696" s="143">
        <f t="shared" ref="YG696:YL696" si="1866">YG702-YG697-YG695</f>
        <v>1.06</v>
      </c>
      <c r="YH696" s="143">
        <f t="shared" si="1866"/>
        <v>0.46</v>
      </c>
      <c r="YI696" s="143">
        <f t="shared" si="1866"/>
        <v>-0.7</v>
      </c>
      <c r="YJ696" s="143">
        <f t="shared" si="1866"/>
        <v>-0.74</v>
      </c>
      <c r="YK696" s="143">
        <f t="shared" si="1866"/>
        <v>0.98</v>
      </c>
      <c r="YL696" s="143">
        <f t="shared" si="1866"/>
        <v>0.17</v>
      </c>
      <c r="YM696" s="143"/>
      <c r="YN696" s="143"/>
      <c r="YO696" s="143"/>
      <c r="YP696" s="143"/>
      <c r="YQ696" s="143"/>
      <c r="YR696" s="143"/>
      <c r="YS696" s="143"/>
      <c r="YT696" s="143"/>
      <c r="YU696" s="143"/>
      <c r="YV696" s="143"/>
      <c r="YW696" s="143"/>
      <c r="YX696" s="143"/>
      <c r="YY696" s="143"/>
      <c r="YZ696" s="143"/>
      <c r="ZA696" s="143"/>
      <c r="ZB696" s="143">
        <f t="shared" ref="ZB696:ZG696" si="1867">ZB702-ZB697-ZB695</f>
        <v>7.0000000000000007E-2</v>
      </c>
      <c r="ZC696" s="143">
        <f t="shared" si="1867"/>
        <v>0.13</v>
      </c>
      <c r="ZD696" s="143">
        <f t="shared" si="1867"/>
        <v>-0.11</v>
      </c>
      <c r="ZE696" s="143">
        <f t="shared" si="1867"/>
        <v>-0.54</v>
      </c>
      <c r="ZF696" s="143">
        <f t="shared" si="1867"/>
        <v>-0.28999999999999998</v>
      </c>
      <c r="ZG696" s="143">
        <f t="shared" si="1867"/>
        <v>-0.31</v>
      </c>
      <c r="ZH696" s="143"/>
      <c r="ZI696" s="143"/>
      <c r="ZJ696" s="143"/>
      <c r="ZK696" s="143"/>
      <c r="ZL696" s="143"/>
      <c r="ZM696" s="143"/>
      <c r="ZN696" s="143"/>
      <c r="ZO696" s="143"/>
      <c r="ZP696" s="143"/>
      <c r="ZQ696" s="143"/>
      <c r="ZR696" s="143"/>
      <c r="ZS696" s="143"/>
      <c r="ZT696" s="143"/>
      <c r="ZU696" s="143"/>
      <c r="ZV696" s="143"/>
      <c r="ZW696" s="143">
        <f t="shared" ref="ZW696:AAB696" si="1868">ZW702-ZW697-ZW695</f>
        <v>0.02</v>
      </c>
      <c r="ZX696" s="143">
        <f t="shared" si="1868"/>
        <v>-0.11</v>
      </c>
      <c r="ZY696" s="143">
        <f t="shared" si="1868"/>
        <v>-0.15</v>
      </c>
      <c r="ZZ696" s="143">
        <f t="shared" si="1868"/>
        <v>-0.21</v>
      </c>
      <c r="AAA696" s="143">
        <f t="shared" si="1868"/>
        <v>0.52</v>
      </c>
      <c r="AAB696" s="143">
        <f t="shared" si="1868"/>
        <v>-0.2</v>
      </c>
      <c r="AAC696" s="143"/>
      <c r="AAD696" s="143"/>
      <c r="AAE696" s="143"/>
      <c r="AAF696" s="143"/>
      <c r="AAG696" s="143"/>
      <c r="AAH696" s="143"/>
      <c r="AAI696" s="143"/>
      <c r="AAJ696" s="143"/>
      <c r="AAK696" s="143"/>
      <c r="AAL696" s="143"/>
      <c r="AAM696" s="143"/>
      <c r="AAN696" s="143"/>
      <c r="AAO696" s="143"/>
      <c r="AAP696" s="143"/>
      <c r="AAQ696" s="143"/>
      <c r="AAR696" s="143">
        <f t="shared" ref="AAR696:AAW696" si="1869">AAR702-AAR697-AAR695</f>
        <v>0.57999999999999996</v>
      </c>
      <c r="AAS696" s="143">
        <f t="shared" si="1869"/>
        <v>-0.57999999999999996</v>
      </c>
      <c r="AAT696" s="143">
        <f t="shared" si="1869"/>
        <v>0.44</v>
      </c>
      <c r="AAU696" s="143">
        <f t="shared" si="1869"/>
        <v>-0.13</v>
      </c>
      <c r="AAV696" s="143">
        <f t="shared" si="1869"/>
        <v>0.86</v>
      </c>
      <c r="AAW696" s="143">
        <f t="shared" si="1869"/>
        <v>-0.05</v>
      </c>
      <c r="AAX696" s="143"/>
      <c r="AAY696" s="143"/>
      <c r="AAZ696" s="143"/>
      <c r="ABA696" s="143"/>
      <c r="ABB696" s="143"/>
      <c r="ABC696" s="143"/>
      <c r="ABD696" s="143"/>
      <c r="ABE696" s="143"/>
      <c r="ABF696" s="143"/>
      <c r="ABG696" s="143"/>
      <c r="ABH696" s="143"/>
      <c r="ABI696" s="143"/>
      <c r="ABJ696" s="143"/>
      <c r="ABK696" s="143"/>
      <c r="ABL696" s="143"/>
      <c r="ABM696" s="143">
        <f t="shared" ref="ABM696:ABR696" si="1870">ABM702-ABM697-ABM695</f>
        <v>0.76</v>
      </c>
      <c r="ABN696" s="143">
        <f t="shared" si="1870"/>
        <v>-0.36</v>
      </c>
      <c r="ABO696" s="143">
        <f t="shared" si="1870"/>
        <v>-0.2</v>
      </c>
      <c r="ABP696" s="143">
        <f t="shared" si="1870"/>
        <v>0</v>
      </c>
      <c r="ABQ696" s="143">
        <f t="shared" si="1870"/>
        <v>-0.6</v>
      </c>
      <c r="ABR696" s="143">
        <f t="shared" si="1870"/>
        <v>-1.27</v>
      </c>
      <c r="ABS696" s="143"/>
      <c r="ABT696" s="143"/>
      <c r="ABU696" s="143"/>
      <c r="ABV696" s="143"/>
      <c r="ABW696" s="143"/>
      <c r="ABX696" s="143"/>
      <c r="ABY696" s="143"/>
      <c r="ABZ696" s="143"/>
      <c r="ACA696" s="143"/>
      <c r="ACB696" s="143"/>
      <c r="ACC696" s="143"/>
      <c r="ACD696" s="143"/>
      <c r="ACE696" s="143"/>
      <c r="ACF696" s="143"/>
      <c r="ACG696" s="143"/>
      <c r="ACH696" s="143">
        <f t="shared" ref="ACH696:ACM696" si="1871">ACH702-ACH697-ACH695</f>
        <v>0.12</v>
      </c>
      <c r="ACI696" s="143">
        <f t="shared" si="1871"/>
        <v>0.13</v>
      </c>
      <c r="ACJ696" s="143">
        <f t="shared" si="1871"/>
        <v>-0.19</v>
      </c>
      <c r="ACK696" s="143">
        <f t="shared" si="1871"/>
        <v>-0.12</v>
      </c>
      <c r="ACL696" s="143">
        <f t="shared" si="1871"/>
        <v>0.37</v>
      </c>
      <c r="ACM696" s="143">
        <f t="shared" si="1871"/>
        <v>-0.19</v>
      </c>
      <c r="ACN696" s="143"/>
      <c r="ACO696" s="143"/>
      <c r="ACP696" s="143"/>
      <c r="ACQ696" s="143"/>
      <c r="ACR696" s="143"/>
      <c r="ACS696" s="143"/>
      <c r="ACT696" s="143"/>
      <c r="ACU696" s="143"/>
      <c r="ACV696" s="143"/>
      <c r="ACW696" s="143"/>
      <c r="ACX696" s="143"/>
      <c r="ACY696" s="143"/>
      <c r="ACZ696" s="143"/>
      <c r="ADA696" s="143"/>
      <c r="ADB696" s="143"/>
      <c r="ADC696" s="143">
        <f t="shared" ref="ADC696:ADH696" si="1872">ADC702-ADC697-ADC695</f>
        <v>-0.2</v>
      </c>
      <c r="ADD696" s="143">
        <f t="shared" si="1872"/>
        <v>0.51</v>
      </c>
      <c r="ADE696" s="143">
        <f t="shared" si="1872"/>
        <v>0.66</v>
      </c>
      <c r="ADF696" s="143">
        <f t="shared" si="1872"/>
        <v>-0.28000000000000003</v>
      </c>
      <c r="ADG696" s="143">
        <f t="shared" si="1872"/>
        <v>-0.34</v>
      </c>
      <c r="ADH696" s="143">
        <f t="shared" si="1872"/>
        <v>1.1499999999999999</v>
      </c>
      <c r="ADI696" s="143"/>
      <c r="ADJ696" s="143"/>
      <c r="ADK696" s="143"/>
      <c r="ADL696" s="143"/>
      <c r="ADM696" s="143"/>
      <c r="ADN696" s="143"/>
      <c r="ADO696" s="143"/>
      <c r="ADP696" s="143"/>
      <c r="ADQ696" s="143"/>
      <c r="ADR696" s="143"/>
      <c r="ADS696" s="143"/>
      <c r="ADT696" s="143"/>
      <c r="ADU696" s="143"/>
      <c r="ADV696" s="143"/>
      <c r="ADW696" s="143"/>
      <c r="ADX696" s="143">
        <f t="shared" ref="ADX696:AEC696" si="1873">ADX702-ADX697-ADX695</f>
        <v>-0.04</v>
      </c>
      <c r="ADY696" s="143">
        <f t="shared" si="1873"/>
        <v>0.71</v>
      </c>
      <c r="ADZ696" s="143">
        <f t="shared" si="1873"/>
        <v>1.08</v>
      </c>
      <c r="AEA696" s="143">
        <f t="shared" si="1873"/>
        <v>-0.09</v>
      </c>
      <c r="AEB696" s="143">
        <f t="shared" si="1873"/>
        <v>-0.28000000000000003</v>
      </c>
      <c r="AEC696" s="143">
        <f t="shared" si="1873"/>
        <v>0.67</v>
      </c>
      <c r="AED696" s="143"/>
      <c r="AEE696" s="143"/>
      <c r="AEF696" s="143"/>
      <c r="AEG696" s="143"/>
      <c r="AEH696" s="143"/>
      <c r="AEI696" s="143"/>
      <c r="AEJ696" s="143"/>
      <c r="AEK696" s="143"/>
      <c r="AEL696" s="143"/>
      <c r="AEM696" s="143"/>
      <c r="AEN696" s="143"/>
      <c r="AEO696" s="143"/>
      <c r="AEP696" s="143"/>
      <c r="AEQ696" s="143"/>
      <c r="AER696" s="143"/>
      <c r="AES696" s="143">
        <f t="shared" ref="AES696:AEX696" si="1874">AES702-AES697-AES695</f>
        <v>-0.3</v>
      </c>
      <c r="AET696" s="143">
        <f t="shared" si="1874"/>
        <v>0.31</v>
      </c>
      <c r="AEU696" s="143">
        <f t="shared" si="1874"/>
        <v>0.66</v>
      </c>
      <c r="AEV696" s="143">
        <f t="shared" si="1874"/>
        <v>0.6</v>
      </c>
      <c r="AEW696" s="143">
        <f t="shared" si="1874"/>
        <v>0.04</v>
      </c>
      <c r="AEX696" s="143">
        <f t="shared" si="1874"/>
        <v>-0.12</v>
      </c>
      <c r="AEY696" s="143"/>
      <c r="AEZ696" s="143"/>
      <c r="AFA696" s="143"/>
      <c r="AFB696" s="143"/>
      <c r="AFC696" s="143"/>
      <c r="AFD696" s="143"/>
      <c r="AFE696" s="143"/>
      <c r="AFF696" s="143"/>
      <c r="AFG696" s="143"/>
      <c r="AFH696" s="143"/>
      <c r="AFI696" s="143"/>
      <c r="AFJ696" s="143"/>
      <c r="AFK696" s="143"/>
      <c r="AFL696" s="143"/>
      <c r="AFM696" s="143"/>
      <c r="AFN696" s="143">
        <f t="shared" ref="AFN696:AFS696" si="1875">AFN702-AFN697-AFN695</f>
        <v>-0.56000000000000005</v>
      </c>
      <c r="AFO696" s="143">
        <f t="shared" si="1875"/>
        <v>-0.4</v>
      </c>
      <c r="AFP696" s="143">
        <f t="shared" si="1875"/>
        <v>-0.46</v>
      </c>
      <c r="AFQ696" s="143">
        <f t="shared" si="1875"/>
        <v>0.05</v>
      </c>
      <c r="AFR696" s="143">
        <f t="shared" si="1875"/>
        <v>-0.35</v>
      </c>
      <c r="AFS696" s="143">
        <f t="shared" si="1875"/>
        <v>-0.35</v>
      </c>
      <c r="AFT696" s="143"/>
      <c r="AFU696" s="143"/>
      <c r="AFV696" s="143"/>
      <c r="AFW696" s="143"/>
      <c r="AFX696" s="143"/>
      <c r="AFY696" s="143"/>
      <c r="AFZ696" s="143"/>
      <c r="AGA696" s="143"/>
      <c r="AGB696" s="143"/>
      <c r="AGC696" s="143"/>
      <c r="AGD696" s="143"/>
      <c r="AGE696" s="143"/>
      <c r="AGF696" s="143"/>
      <c r="AGG696" s="143"/>
      <c r="AGH696" s="143"/>
      <c r="AGI696" s="143">
        <f t="shared" ref="AGI696:AGN696" si="1876">AGI702-AGI697-AGI695</f>
        <v>0.56000000000000005</v>
      </c>
      <c r="AGJ696" s="143">
        <f t="shared" si="1876"/>
        <v>1.02</v>
      </c>
      <c r="AGK696" s="143">
        <f t="shared" si="1876"/>
        <v>0.28000000000000003</v>
      </c>
      <c r="AGL696" s="143">
        <f t="shared" si="1876"/>
        <v>0.77</v>
      </c>
      <c r="AGM696" s="143">
        <f t="shared" si="1876"/>
        <v>7.0000000000000007E-2</v>
      </c>
      <c r="AGN696" s="143">
        <f t="shared" si="1876"/>
        <v>-0.93</v>
      </c>
      <c r="AGO696" s="143"/>
      <c r="AGP696" s="143"/>
      <c r="AGQ696" s="143"/>
      <c r="AGR696" s="143"/>
      <c r="AGS696" s="143"/>
      <c r="AGT696" s="143"/>
      <c r="AGU696" s="143"/>
      <c r="AGV696" s="143"/>
      <c r="AGW696" s="143"/>
      <c r="AGX696" s="143"/>
      <c r="AGY696" s="143"/>
      <c r="AGZ696" s="143"/>
      <c r="AHA696" s="143"/>
      <c r="AHB696" s="143"/>
      <c r="AHC696" s="143"/>
      <c r="AHD696" s="143">
        <f t="shared" ref="AHD696:AHI696" si="1877">AHD702-AHD697-AHD695</f>
        <v>0.22</v>
      </c>
      <c r="AHE696" s="143">
        <f t="shared" si="1877"/>
        <v>-0.32</v>
      </c>
      <c r="AHF696" s="143">
        <f t="shared" si="1877"/>
        <v>-0.14000000000000001</v>
      </c>
      <c r="AHG696" s="143">
        <f t="shared" si="1877"/>
        <v>0.11</v>
      </c>
      <c r="AHH696" s="143">
        <f t="shared" si="1877"/>
        <v>0.15</v>
      </c>
      <c r="AHI696" s="143">
        <f t="shared" si="1877"/>
        <v>0.04</v>
      </c>
      <c r="AHJ696" s="143"/>
      <c r="AHK696" s="143"/>
      <c r="AHL696" s="143"/>
      <c r="AHM696" s="143"/>
      <c r="AHN696" s="143"/>
      <c r="AHO696" s="143"/>
      <c r="AHP696" s="143"/>
      <c r="AHQ696" s="143"/>
      <c r="AHR696" s="143"/>
      <c r="AHS696" s="143"/>
      <c r="AHT696" s="143"/>
      <c r="AHU696" s="143"/>
      <c r="AHV696" s="143"/>
      <c r="AHW696" s="143"/>
      <c r="AHX696" s="143"/>
      <c r="AHY696" s="143">
        <f t="shared" ref="AHY696:AID696" si="1878">AHY702-AHY697-AHY695</f>
        <v>7.0000000000000007E-2</v>
      </c>
      <c r="AHZ696" s="143">
        <f t="shared" si="1878"/>
        <v>-0.25</v>
      </c>
      <c r="AIA696" s="143">
        <f t="shared" si="1878"/>
        <v>0</v>
      </c>
      <c r="AIB696" s="143">
        <f t="shared" si="1878"/>
        <v>-0.34</v>
      </c>
      <c r="AIC696" s="143">
        <f t="shared" si="1878"/>
        <v>-0.26</v>
      </c>
      <c r="AID696" s="143">
        <f t="shared" si="1878"/>
        <v>0.22</v>
      </c>
      <c r="AIE696" s="143"/>
      <c r="AIF696" s="143"/>
      <c r="AIG696" s="143"/>
      <c r="AIH696" s="143"/>
      <c r="AII696" s="143"/>
      <c r="AIJ696" s="143"/>
      <c r="AIK696" s="143"/>
      <c r="AIL696" s="143"/>
      <c r="AIM696" s="143"/>
      <c r="AIN696" s="143"/>
      <c r="AIO696" s="143"/>
      <c r="AIP696" s="143"/>
      <c r="AIQ696" s="143"/>
      <c r="AIR696" s="143"/>
      <c r="AIS696" s="143"/>
      <c r="AIT696" s="143">
        <f t="shared" ref="AIT696:AIY696" si="1879">AIT702-AIT697-AIT695</f>
        <v>0</v>
      </c>
      <c r="AIU696" s="143">
        <f t="shared" si="1879"/>
        <v>0</v>
      </c>
      <c r="AIV696" s="143">
        <f t="shared" si="1879"/>
        <v>0</v>
      </c>
      <c r="AIW696" s="143">
        <f t="shared" si="1879"/>
        <v>0</v>
      </c>
      <c r="AIX696" s="143">
        <f t="shared" si="1879"/>
        <v>0</v>
      </c>
      <c r="AIY696" s="143">
        <f t="shared" si="1879"/>
        <v>0</v>
      </c>
      <c r="AIZ696" s="143"/>
      <c r="AJA696" s="143"/>
      <c r="AJB696" s="143"/>
      <c r="AJC696" s="143"/>
      <c r="AJD696" s="143"/>
      <c r="AJE696" s="143"/>
      <c r="AJF696" s="143"/>
      <c r="AJG696" s="143"/>
      <c r="AJH696" s="143"/>
      <c r="AJI696" s="143"/>
      <c r="AJJ696" s="143"/>
      <c r="AJK696" s="143"/>
      <c r="AJL696" s="143"/>
      <c r="AJM696" s="143"/>
      <c r="AJN696" s="143"/>
      <c r="AJO696" s="143">
        <f t="shared" ref="AJO696:AJT696" si="1880">AJO702-AJO697-AJO695</f>
        <v>0.55000000000000004</v>
      </c>
      <c r="AJP696" s="143">
        <f t="shared" si="1880"/>
        <v>-1.02</v>
      </c>
      <c r="AJQ696" s="143">
        <f t="shared" si="1880"/>
        <v>-0.64</v>
      </c>
      <c r="AJR696" s="143">
        <f t="shared" si="1880"/>
        <v>-0.75</v>
      </c>
      <c r="AJS696" s="143">
        <f t="shared" si="1880"/>
        <v>0</v>
      </c>
      <c r="AJT696" s="143">
        <f t="shared" si="1880"/>
        <v>0.85</v>
      </c>
      <c r="AJU696" s="143"/>
      <c r="AJV696" s="143"/>
      <c r="AJW696" s="143"/>
      <c r="AJX696" s="143"/>
      <c r="AJY696" s="143"/>
      <c r="AJZ696" s="143"/>
      <c r="AKA696" s="143"/>
      <c r="AKB696" s="143"/>
      <c r="AKC696" s="143"/>
      <c r="AKD696" s="143"/>
      <c r="AKE696" s="143"/>
      <c r="AKF696" s="143"/>
      <c r="AKG696" s="143"/>
      <c r="AKH696" s="143"/>
      <c r="AKI696" s="143"/>
      <c r="AKJ696" s="143">
        <f t="shared" ref="AKJ696:AKO696" si="1881">AKJ702-AKJ697-AKJ695</f>
        <v>-0.4</v>
      </c>
      <c r="AKK696" s="143">
        <f t="shared" si="1881"/>
        <v>-0.25</v>
      </c>
      <c r="AKL696" s="143">
        <f t="shared" si="1881"/>
        <v>-0.45</v>
      </c>
      <c r="AKM696" s="143">
        <f t="shared" si="1881"/>
        <v>0.06</v>
      </c>
      <c r="AKN696" s="143">
        <f t="shared" si="1881"/>
        <v>0.09</v>
      </c>
      <c r="AKO696" s="143">
        <f t="shared" si="1881"/>
        <v>-0.01</v>
      </c>
      <c r="AKP696" s="143"/>
      <c r="AKQ696" s="143"/>
      <c r="AKR696" s="143"/>
      <c r="AKS696" s="143"/>
      <c r="AKT696" s="143"/>
      <c r="AKU696" s="143"/>
      <c r="AKV696" s="143"/>
      <c r="AKW696" s="143"/>
      <c r="AKX696" s="143"/>
      <c r="AKY696" s="143"/>
      <c r="AKZ696" s="143"/>
      <c r="ALA696" s="143"/>
      <c r="ALB696" s="143"/>
      <c r="ALC696" s="143"/>
      <c r="ALD696" s="143"/>
      <c r="ALE696" s="143">
        <f t="shared" ref="ALE696:ALJ696" si="1882">ALE702-ALE697-ALE695</f>
        <v>0.06</v>
      </c>
      <c r="ALF696" s="143">
        <f t="shared" si="1882"/>
        <v>0.4</v>
      </c>
      <c r="ALG696" s="143">
        <f t="shared" si="1882"/>
        <v>-0.43</v>
      </c>
      <c r="ALH696" s="143">
        <f t="shared" si="1882"/>
        <v>-0.99</v>
      </c>
      <c r="ALI696" s="143">
        <f t="shared" si="1882"/>
        <v>-0.26</v>
      </c>
      <c r="ALJ696" s="143">
        <f t="shared" si="1882"/>
        <v>-0.15</v>
      </c>
      <c r="ALK696" s="143"/>
      <c r="ALL696" s="143"/>
      <c r="ALM696" s="143"/>
      <c r="ALN696" s="143"/>
      <c r="ALO696" s="143"/>
      <c r="ALP696" s="143"/>
      <c r="ALQ696" s="143"/>
      <c r="ALR696" s="143"/>
      <c r="ALS696" s="143"/>
      <c r="ALT696" s="143"/>
      <c r="ALU696" s="143"/>
      <c r="ALV696" s="143"/>
      <c r="ALW696" s="143"/>
      <c r="ALX696" s="143"/>
      <c r="ALY696" s="143"/>
      <c r="ALZ696" s="143">
        <f t="shared" ref="ALZ696:AME696" si="1883">ALZ702-ALZ697-ALZ695</f>
        <v>0.47</v>
      </c>
      <c r="AMA696" s="143">
        <f t="shared" si="1883"/>
        <v>0.57999999999999996</v>
      </c>
      <c r="AMB696" s="143">
        <f t="shared" si="1883"/>
        <v>-0.11</v>
      </c>
      <c r="AMC696" s="143">
        <f t="shared" si="1883"/>
        <v>-0.09</v>
      </c>
      <c r="AMD696" s="143">
        <f t="shared" si="1883"/>
        <v>0.78</v>
      </c>
      <c r="AME696" s="143">
        <f t="shared" si="1883"/>
        <v>-0.61</v>
      </c>
      <c r="AMF696" s="143"/>
      <c r="AMG696" s="143"/>
      <c r="AMH696" s="143"/>
      <c r="AMI696" s="143"/>
      <c r="AMJ696" s="143"/>
      <c r="AMK696" s="143"/>
      <c r="AML696" s="143"/>
      <c r="AMM696" s="143"/>
      <c r="AMN696" s="143"/>
      <c r="AMO696" s="143"/>
      <c r="AMP696" s="143"/>
      <c r="AMQ696" s="143"/>
      <c r="AMR696" s="143"/>
      <c r="AMS696" s="143"/>
      <c r="AMT696" s="143"/>
      <c r="AMU696" s="143">
        <f t="shared" ref="AMU696:AMZ696" si="1884">AMU702-AMU697-AMU695</f>
        <v>-0.4</v>
      </c>
      <c r="AMV696" s="143">
        <f t="shared" si="1884"/>
        <v>-0.88</v>
      </c>
      <c r="AMW696" s="143">
        <f t="shared" si="1884"/>
        <v>0.7</v>
      </c>
      <c r="AMX696" s="143">
        <f t="shared" si="1884"/>
        <v>-0.8</v>
      </c>
      <c r="AMY696" s="143">
        <f t="shared" si="1884"/>
        <v>-0.28000000000000003</v>
      </c>
      <c r="AMZ696" s="143">
        <f t="shared" si="1884"/>
        <v>0.69</v>
      </c>
      <c r="ANA696" s="143"/>
      <c r="ANB696" s="143"/>
      <c r="ANC696" s="143"/>
      <c r="AND696" s="143"/>
      <c r="ANE696" s="143"/>
      <c r="ANF696" s="143"/>
      <c r="ANG696" s="143"/>
      <c r="ANH696" s="143"/>
      <c r="ANI696" s="143"/>
      <c r="ANJ696" s="143"/>
      <c r="ANK696" s="143"/>
      <c r="ANL696" s="143"/>
      <c r="ANM696" s="143"/>
      <c r="ANN696" s="143"/>
      <c r="ANO696" s="143"/>
      <c r="ANP696" s="143">
        <f t="shared" ref="ANP696:ANU696" si="1885">ANP702-ANP697-ANP695</f>
        <v>0.06</v>
      </c>
      <c r="ANQ696" s="143">
        <f t="shared" si="1885"/>
        <v>0.06</v>
      </c>
      <c r="ANR696" s="143">
        <f t="shared" si="1885"/>
        <v>0.08</v>
      </c>
      <c r="ANS696" s="143">
        <f t="shared" si="1885"/>
        <v>0.3</v>
      </c>
      <c r="ANT696" s="143">
        <f t="shared" si="1885"/>
        <v>-0.22</v>
      </c>
      <c r="ANU696" s="143">
        <f t="shared" si="1885"/>
        <v>0.08</v>
      </c>
      <c r="ANV696" s="143"/>
      <c r="ANW696" s="143"/>
      <c r="ANX696" s="143"/>
      <c r="ANY696" s="143"/>
      <c r="ANZ696" s="143"/>
      <c r="AOA696" s="143"/>
      <c r="AOB696" s="143"/>
      <c r="AOC696" s="143"/>
      <c r="AOD696" s="143"/>
      <c r="AOE696" s="143"/>
      <c r="AOF696" s="143"/>
      <c r="AOG696" s="143"/>
      <c r="AOH696" s="143"/>
      <c r="AOI696" s="143"/>
      <c r="AOJ696" s="143"/>
      <c r="AOK696" s="143">
        <f t="shared" ref="AOK696:AOP696" si="1886">AOK702-AOK697-AOK695</f>
        <v>-0.33</v>
      </c>
      <c r="AOL696" s="143">
        <f t="shared" si="1886"/>
        <v>0.48</v>
      </c>
      <c r="AOM696" s="143">
        <f t="shared" si="1886"/>
        <v>1.05</v>
      </c>
      <c r="AON696" s="143">
        <f t="shared" si="1886"/>
        <v>0.03</v>
      </c>
      <c r="AOO696" s="143">
        <f t="shared" si="1886"/>
        <v>1.08</v>
      </c>
      <c r="AOP696" s="143">
        <f t="shared" si="1886"/>
        <v>0.77</v>
      </c>
      <c r="AOQ696" s="143"/>
      <c r="AOR696" s="143"/>
      <c r="AOS696" s="143"/>
      <c r="AOT696" s="143"/>
      <c r="AOU696" s="143"/>
      <c r="AOV696" s="143"/>
      <c r="AOW696" s="143"/>
      <c r="AOX696" s="143"/>
      <c r="AOY696" s="143"/>
      <c r="AOZ696" s="143"/>
      <c r="APA696" s="143"/>
      <c r="APB696" s="143"/>
      <c r="APC696" s="143"/>
      <c r="APD696" s="143"/>
      <c r="APE696" s="143"/>
      <c r="APF696" s="143">
        <f t="shared" ref="APF696:APK696" si="1887">APF702-APF697-APF695</f>
        <v>-1.39</v>
      </c>
      <c r="APG696" s="143">
        <f t="shared" si="1887"/>
        <v>-0.51</v>
      </c>
      <c r="APH696" s="143">
        <f t="shared" si="1887"/>
        <v>0.03</v>
      </c>
      <c r="API696" s="143">
        <f t="shared" si="1887"/>
        <v>0.44</v>
      </c>
      <c r="APJ696" s="143">
        <f t="shared" si="1887"/>
        <v>-1.1299999999999999</v>
      </c>
      <c r="APK696" s="143">
        <f t="shared" si="1887"/>
        <v>-0.61</v>
      </c>
      <c r="APL696" s="143"/>
      <c r="APM696" s="143"/>
      <c r="APN696" s="143"/>
      <c r="APO696" s="143"/>
      <c r="APP696" s="143"/>
      <c r="APQ696" s="143"/>
      <c r="APR696" s="143"/>
      <c r="APS696" s="143"/>
      <c r="APT696" s="143"/>
      <c r="APU696" s="143"/>
      <c r="APV696" s="143"/>
      <c r="APW696" s="143"/>
      <c r="APX696" s="143"/>
      <c r="APY696" s="143"/>
      <c r="APZ696" s="143"/>
      <c r="AQA696" s="143">
        <f t="shared" ref="AQA696:AQF696" si="1888">AQA702-AQA697-AQA695</f>
        <v>0.46</v>
      </c>
      <c r="AQB696" s="143">
        <f t="shared" si="1888"/>
        <v>-0.17</v>
      </c>
      <c r="AQC696" s="143">
        <f t="shared" si="1888"/>
        <v>-0.16</v>
      </c>
      <c r="AQD696" s="143">
        <f t="shared" si="1888"/>
        <v>-0.25</v>
      </c>
      <c r="AQE696" s="143">
        <f t="shared" si="1888"/>
        <v>-0.21</v>
      </c>
      <c r="AQF696" s="143">
        <f t="shared" si="1888"/>
        <v>0.05</v>
      </c>
      <c r="AQG696" s="143"/>
      <c r="AQH696" s="143"/>
      <c r="AQI696" s="143"/>
      <c r="AQJ696" s="143"/>
      <c r="AQK696" s="143"/>
      <c r="AQL696" s="143"/>
      <c r="AQM696" s="143"/>
      <c r="AQN696" s="143"/>
      <c r="AQO696" s="143"/>
      <c r="AQP696" s="143"/>
      <c r="AQQ696" s="143"/>
      <c r="AQR696" s="143"/>
      <c r="AQS696" s="143"/>
      <c r="AQT696" s="143"/>
      <c r="AQU696" s="143"/>
      <c r="AQV696" s="143">
        <f t="shared" ref="AQV696:ARA696" si="1889">AQV702-AQV697-AQV695</f>
        <v>0.13</v>
      </c>
      <c r="AQW696" s="143">
        <f t="shared" si="1889"/>
        <v>0.2</v>
      </c>
      <c r="AQX696" s="143">
        <f t="shared" si="1889"/>
        <v>0.23</v>
      </c>
      <c r="AQY696" s="143">
        <f t="shared" si="1889"/>
        <v>1.36</v>
      </c>
      <c r="AQZ696" s="143">
        <f t="shared" si="1889"/>
        <v>0.79</v>
      </c>
      <c r="ARA696" s="143">
        <f t="shared" si="1889"/>
        <v>-0.08</v>
      </c>
      <c r="ARB696" s="143"/>
      <c r="ARC696" s="143"/>
      <c r="ARD696" s="143"/>
      <c r="ARE696" s="143"/>
      <c r="ARF696" s="143"/>
      <c r="ARG696" s="143"/>
      <c r="ARH696" s="143"/>
      <c r="ARI696" s="143"/>
      <c r="ARJ696" s="143"/>
      <c r="ARK696" s="143"/>
      <c r="ARL696" s="143"/>
      <c r="ARM696" s="143"/>
      <c r="ARN696" s="143"/>
      <c r="ARO696" s="143"/>
      <c r="ARP696" s="143"/>
      <c r="ARQ696" s="143">
        <f t="shared" ref="ARQ696:ARV696" si="1890">ARQ702-ARQ697-ARQ695</f>
        <v>-0.28000000000000003</v>
      </c>
      <c r="ARR696" s="143">
        <f t="shared" si="1890"/>
        <v>-0.2</v>
      </c>
      <c r="ARS696" s="143">
        <f t="shared" si="1890"/>
        <v>0.6</v>
      </c>
      <c r="ART696" s="143">
        <f t="shared" si="1890"/>
        <v>-0.17</v>
      </c>
      <c r="ARU696" s="143">
        <f t="shared" si="1890"/>
        <v>0.67</v>
      </c>
      <c r="ARV696" s="143">
        <f t="shared" si="1890"/>
        <v>0.51</v>
      </c>
      <c r="ARW696" s="143"/>
      <c r="ARX696" s="143"/>
      <c r="ARY696" s="143"/>
      <c r="ARZ696" s="143"/>
      <c r="ASA696" s="143"/>
      <c r="ASB696" s="143"/>
      <c r="ASC696" s="143"/>
      <c r="ASD696" s="143"/>
      <c r="ASE696" s="143"/>
      <c r="ASF696" s="143"/>
      <c r="ASG696" s="143"/>
      <c r="ASH696" s="143"/>
      <c r="ASI696" s="143"/>
      <c r="ASJ696" s="143"/>
      <c r="ASK696" s="143"/>
      <c r="ASL696" s="143">
        <f t="shared" ref="ASL696:ASQ696" si="1891">ASL702-ASL697-ASL695</f>
        <v>0.77</v>
      </c>
      <c r="ASM696" s="143">
        <f t="shared" si="1891"/>
        <v>0.64</v>
      </c>
      <c r="ASN696" s="143">
        <f t="shared" si="1891"/>
        <v>-0.7</v>
      </c>
      <c r="ASO696" s="143">
        <f t="shared" si="1891"/>
        <v>0.73</v>
      </c>
      <c r="ASP696" s="143">
        <f t="shared" si="1891"/>
        <v>0.2</v>
      </c>
      <c r="ASQ696" s="143">
        <f t="shared" si="1891"/>
        <v>-0.97</v>
      </c>
      <c r="ASR696" s="143"/>
      <c r="ASS696" s="143"/>
      <c r="AST696" s="143"/>
      <c r="ASU696" s="143"/>
      <c r="ASV696" s="143"/>
      <c r="ASW696" s="143"/>
      <c r="ASX696" s="143"/>
      <c r="ASY696" s="143"/>
      <c r="ASZ696" s="143"/>
      <c r="ATA696" s="143"/>
      <c r="ATB696" s="143"/>
      <c r="ATC696" s="143"/>
      <c r="ATD696" s="143"/>
      <c r="ATE696" s="143"/>
      <c r="ATF696" s="143"/>
      <c r="ATG696" s="143">
        <f t="shared" ref="ATG696:ATL696" si="1892">ATG702-ATG697-ATG695</f>
        <v>1.23</v>
      </c>
      <c r="ATH696" s="143">
        <f t="shared" si="1892"/>
        <v>0.77</v>
      </c>
      <c r="ATI696" s="143">
        <f t="shared" si="1892"/>
        <v>0.49</v>
      </c>
      <c r="ATJ696" s="143">
        <f t="shared" si="1892"/>
        <v>0.3</v>
      </c>
      <c r="ATK696" s="143">
        <f t="shared" si="1892"/>
        <v>-0.52</v>
      </c>
      <c r="ATL696" s="143">
        <f t="shared" si="1892"/>
        <v>0</v>
      </c>
      <c r="ATM696" s="143"/>
      <c r="ATN696" s="143"/>
      <c r="ATO696" s="143"/>
      <c r="ATP696" s="143"/>
      <c r="ATQ696" s="143"/>
      <c r="ATR696" s="143"/>
      <c r="ATS696" s="143"/>
      <c r="ATT696" s="143"/>
      <c r="ATU696" s="143"/>
      <c r="ATV696" s="143"/>
      <c r="ATW696" s="143"/>
      <c r="ATX696" s="143"/>
      <c r="ATY696" s="143"/>
      <c r="ATZ696" s="143"/>
      <c r="AUA696" s="143"/>
      <c r="AUB696" s="143">
        <f t="shared" ref="AUB696:AUG696" si="1893">AUB702-AUB697-AUB695</f>
        <v>0</v>
      </c>
      <c r="AUC696" s="143">
        <f t="shared" si="1893"/>
        <v>-1.54</v>
      </c>
      <c r="AUD696" s="143">
        <f t="shared" si="1893"/>
        <v>1.41</v>
      </c>
      <c r="AUE696" s="143">
        <f t="shared" si="1893"/>
        <v>-0.93</v>
      </c>
      <c r="AUF696" s="143">
        <f t="shared" si="1893"/>
        <v>1.21</v>
      </c>
      <c r="AUG696" s="143">
        <f t="shared" si="1893"/>
        <v>-2</v>
      </c>
      <c r="AUH696" s="143"/>
      <c r="AUI696" s="143"/>
      <c r="AUJ696" s="143"/>
      <c r="AUK696" s="143"/>
      <c r="AUL696" s="143"/>
      <c r="AUM696" s="143"/>
      <c r="AUN696" s="143"/>
      <c r="AUO696" s="143"/>
      <c r="AUP696" s="143"/>
      <c r="AUQ696" s="143"/>
      <c r="AUR696" s="143"/>
      <c r="AUS696" s="143"/>
      <c r="AUT696" s="143"/>
      <c r="AUU696" s="143"/>
      <c r="AUV696" s="143"/>
      <c r="AUW696" s="143">
        <f t="shared" ref="AUW696:AVB696" si="1894">AUW702-AUW697-AUW695</f>
        <v>-0.45</v>
      </c>
      <c r="AUX696" s="143">
        <f t="shared" si="1894"/>
        <v>1.35</v>
      </c>
      <c r="AUY696" s="143">
        <f t="shared" si="1894"/>
        <v>-1.25</v>
      </c>
      <c r="AUZ696" s="143">
        <f t="shared" si="1894"/>
        <v>-0.53</v>
      </c>
      <c r="AVA696" s="143">
        <f t="shared" si="1894"/>
        <v>-2.38</v>
      </c>
      <c r="AVB696" s="143">
        <f t="shared" si="1894"/>
        <v>0.3</v>
      </c>
      <c r="AVC696" s="143"/>
      <c r="AVD696" s="143"/>
      <c r="AVE696" s="143"/>
      <c r="AVF696" s="143"/>
      <c r="AVG696" s="143"/>
      <c r="AVH696" s="143"/>
      <c r="AVI696" s="143"/>
      <c r="AVJ696" s="143"/>
      <c r="AVK696" s="143"/>
      <c r="AVL696" s="143"/>
      <c r="AVM696" s="143"/>
      <c r="AVN696" s="143"/>
      <c r="AVO696" s="143"/>
      <c r="AVP696" s="143"/>
      <c r="AVQ696" s="143"/>
      <c r="AVR696" s="143">
        <f t="shared" ref="AVR696:AVW696" si="1895">AVR702-AVR697-AVR695</f>
        <v>0.37</v>
      </c>
      <c r="AVS696" s="143">
        <f t="shared" si="1895"/>
        <v>6.24</v>
      </c>
      <c r="AVT696" s="143">
        <f t="shared" si="1895"/>
        <v>6.54</v>
      </c>
      <c r="AVU696" s="143">
        <f t="shared" si="1895"/>
        <v>-2.98</v>
      </c>
      <c r="AVV696" s="143">
        <f t="shared" si="1895"/>
        <v>2.67</v>
      </c>
      <c r="AVW696" s="143">
        <f t="shared" si="1895"/>
        <v>-10.4</v>
      </c>
    </row>
    <row r="697" spans="1:1274" ht="51.75" customHeight="1">
      <c r="A697" s="427" t="s">
        <v>1229</v>
      </c>
      <c r="B697" s="405"/>
      <c r="C697" s="131" t="s">
        <v>463</v>
      </c>
      <c r="D697" s="799" t="s">
        <v>1237</v>
      </c>
      <c r="E697" s="800"/>
      <c r="F697" s="132"/>
      <c r="G697" s="132"/>
      <c r="H697" s="132"/>
      <c r="I697" s="250"/>
      <c r="J697" s="250"/>
      <c r="K697" s="250"/>
      <c r="L697" s="248" t="s">
        <v>951</v>
      </c>
      <c r="M697" s="248" t="s">
        <v>951</v>
      </c>
      <c r="N697" s="248" t="s">
        <v>951</v>
      </c>
      <c r="O697" s="248" t="s">
        <v>951</v>
      </c>
      <c r="P697" s="248" t="s">
        <v>951</v>
      </c>
      <c r="Q697" s="248" t="s">
        <v>951</v>
      </c>
      <c r="R697" s="248" t="s">
        <v>951</v>
      </c>
      <c r="S697" s="248" t="s">
        <v>951</v>
      </c>
      <c r="T697" s="248" t="s">
        <v>951</v>
      </c>
      <c r="U697" s="248" t="s">
        <v>951</v>
      </c>
      <c r="V697" s="248" t="s">
        <v>951</v>
      </c>
      <c r="W697" s="248" t="s">
        <v>951</v>
      </c>
      <c r="X697" s="248" t="s">
        <v>951</v>
      </c>
      <c r="Y697" s="248" t="s">
        <v>951</v>
      </c>
      <c r="Z697" s="248" t="s">
        <v>951</v>
      </c>
      <c r="AA697" s="132"/>
      <c r="AB697" s="132"/>
      <c r="AC697" s="132"/>
      <c r="AD697" s="132">
        <f>AD701*AD698</f>
        <v>1206620.28</v>
      </c>
      <c r="AE697" s="132">
        <f>AE701*AE698</f>
        <v>1206620.28</v>
      </c>
      <c r="AF697" s="132">
        <f>AF701*AF698</f>
        <v>1206620.28</v>
      </c>
      <c r="AG697" s="248" t="s">
        <v>951</v>
      </c>
      <c r="AH697" s="248" t="s">
        <v>951</v>
      </c>
      <c r="AI697" s="248" t="s">
        <v>951</v>
      </c>
      <c r="AJ697" s="248" t="s">
        <v>951</v>
      </c>
      <c r="AK697" s="248" t="s">
        <v>951</v>
      </c>
      <c r="AL697" s="248" t="s">
        <v>951</v>
      </c>
      <c r="AM697" s="248" t="s">
        <v>951</v>
      </c>
      <c r="AN697" s="248" t="s">
        <v>951</v>
      </c>
      <c r="AO697" s="248" t="s">
        <v>951</v>
      </c>
      <c r="AP697" s="248" t="s">
        <v>951</v>
      </c>
      <c r="AQ697" s="248" t="s">
        <v>951</v>
      </c>
      <c r="AR697" s="248" t="s">
        <v>951</v>
      </c>
      <c r="AS697" s="248" t="s">
        <v>951</v>
      </c>
      <c r="AT697" s="248" t="s">
        <v>951</v>
      </c>
      <c r="AU697" s="248" t="s">
        <v>951</v>
      </c>
      <c r="AV697" s="132"/>
      <c r="AW697" s="132"/>
      <c r="AX697" s="132"/>
      <c r="AY697" s="132">
        <f>AY701*AY698</f>
        <v>3936691.24</v>
      </c>
      <c r="AZ697" s="132">
        <f>AZ701*AZ698</f>
        <v>3936691.24</v>
      </c>
      <c r="BA697" s="132">
        <f>BA701*BA698</f>
        <v>3936691.24</v>
      </c>
      <c r="BB697" s="248" t="s">
        <v>951</v>
      </c>
      <c r="BC697" s="248" t="s">
        <v>951</v>
      </c>
      <c r="BD697" s="248" t="s">
        <v>951</v>
      </c>
      <c r="BE697" s="248" t="s">
        <v>951</v>
      </c>
      <c r="BF697" s="248" t="s">
        <v>951</v>
      </c>
      <c r="BG697" s="248" t="s">
        <v>951</v>
      </c>
      <c r="BH697" s="248" t="s">
        <v>951</v>
      </c>
      <c r="BI697" s="248" t="s">
        <v>951</v>
      </c>
      <c r="BJ697" s="248" t="s">
        <v>951</v>
      </c>
      <c r="BK697" s="248" t="s">
        <v>951</v>
      </c>
      <c r="BL697" s="248" t="s">
        <v>951</v>
      </c>
      <c r="BM697" s="248" t="s">
        <v>951</v>
      </c>
      <c r="BN697" s="248" t="s">
        <v>951</v>
      </c>
      <c r="BO697" s="248" t="s">
        <v>951</v>
      </c>
      <c r="BP697" s="248" t="s">
        <v>951</v>
      </c>
      <c r="BQ697" s="132"/>
      <c r="BR697" s="132"/>
      <c r="BS697" s="132"/>
      <c r="BT697" s="132">
        <f>BT701*BT698</f>
        <v>4236283.71</v>
      </c>
      <c r="BU697" s="132">
        <f>BU701*BU698</f>
        <v>4236283.71</v>
      </c>
      <c r="BV697" s="132">
        <f>BV701*BV698</f>
        <v>4236283.71</v>
      </c>
      <c r="BW697" s="248" t="s">
        <v>951</v>
      </c>
      <c r="BX697" s="248" t="s">
        <v>951</v>
      </c>
      <c r="BY697" s="248" t="s">
        <v>951</v>
      </c>
      <c r="BZ697" s="248" t="s">
        <v>951</v>
      </c>
      <c r="CA697" s="248" t="s">
        <v>951</v>
      </c>
      <c r="CB697" s="248" t="s">
        <v>951</v>
      </c>
      <c r="CC697" s="248" t="s">
        <v>951</v>
      </c>
      <c r="CD697" s="248" t="s">
        <v>951</v>
      </c>
      <c r="CE697" s="248" t="s">
        <v>951</v>
      </c>
      <c r="CF697" s="248" t="s">
        <v>951</v>
      </c>
      <c r="CG697" s="248" t="s">
        <v>951</v>
      </c>
      <c r="CH697" s="248" t="s">
        <v>951</v>
      </c>
      <c r="CI697" s="248" t="s">
        <v>951</v>
      </c>
      <c r="CJ697" s="248" t="s">
        <v>951</v>
      </c>
      <c r="CK697" s="248" t="s">
        <v>951</v>
      </c>
      <c r="CL697" s="132"/>
      <c r="CM697" s="132"/>
      <c r="CN697" s="132"/>
      <c r="CO697" s="132">
        <f>CO701*CO698</f>
        <v>1131716.58</v>
      </c>
      <c r="CP697" s="132">
        <f>CP701*CP698</f>
        <v>1131716.58</v>
      </c>
      <c r="CQ697" s="132">
        <f>CQ701*CQ698</f>
        <v>1131716.58</v>
      </c>
      <c r="CR697" s="248" t="s">
        <v>951</v>
      </c>
      <c r="CS697" s="248" t="s">
        <v>951</v>
      </c>
      <c r="CT697" s="248" t="s">
        <v>951</v>
      </c>
      <c r="CU697" s="248" t="s">
        <v>951</v>
      </c>
      <c r="CV697" s="248" t="s">
        <v>951</v>
      </c>
      <c r="CW697" s="248" t="s">
        <v>951</v>
      </c>
      <c r="CX697" s="248" t="s">
        <v>951</v>
      </c>
      <c r="CY697" s="248" t="s">
        <v>951</v>
      </c>
      <c r="CZ697" s="248" t="s">
        <v>951</v>
      </c>
      <c r="DA697" s="248" t="s">
        <v>951</v>
      </c>
      <c r="DB697" s="248" t="s">
        <v>951</v>
      </c>
      <c r="DC697" s="248" t="s">
        <v>951</v>
      </c>
      <c r="DD697" s="248" t="s">
        <v>951</v>
      </c>
      <c r="DE697" s="248" t="s">
        <v>951</v>
      </c>
      <c r="DF697" s="248" t="s">
        <v>951</v>
      </c>
      <c r="DG697" s="132"/>
      <c r="DH697" s="132"/>
      <c r="DI697" s="132"/>
      <c r="DJ697" s="132">
        <f>DJ701*DJ698</f>
        <v>1883287.61</v>
      </c>
      <c r="DK697" s="132">
        <f>DK701*DK698</f>
        <v>1883287.61</v>
      </c>
      <c r="DL697" s="132">
        <f>DL701*DL698</f>
        <v>1883287.61</v>
      </c>
      <c r="DM697" s="248" t="s">
        <v>951</v>
      </c>
      <c r="DN697" s="248" t="s">
        <v>951</v>
      </c>
      <c r="DO697" s="248" t="s">
        <v>951</v>
      </c>
      <c r="DP697" s="248" t="s">
        <v>951</v>
      </c>
      <c r="DQ697" s="248" t="s">
        <v>951</v>
      </c>
      <c r="DR697" s="248" t="s">
        <v>951</v>
      </c>
      <c r="DS697" s="248" t="s">
        <v>951</v>
      </c>
      <c r="DT697" s="248" t="s">
        <v>951</v>
      </c>
      <c r="DU697" s="248" t="s">
        <v>951</v>
      </c>
      <c r="DV697" s="248" t="s">
        <v>951</v>
      </c>
      <c r="DW697" s="248" t="s">
        <v>951</v>
      </c>
      <c r="DX697" s="248" t="s">
        <v>951</v>
      </c>
      <c r="DY697" s="248" t="s">
        <v>951</v>
      </c>
      <c r="DZ697" s="248" t="s">
        <v>951</v>
      </c>
      <c r="EA697" s="248" t="s">
        <v>951</v>
      </c>
      <c r="EB697" s="132"/>
      <c r="EC697" s="132"/>
      <c r="ED697" s="132"/>
      <c r="EE697" s="132">
        <f>EE701*EE698</f>
        <v>281704.46999999997</v>
      </c>
      <c r="EF697" s="132">
        <f>EF701*EF698</f>
        <v>281704.46999999997</v>
      </c>
      <c r="EG697" s="132">
        <f>EG701*EG698</f>
        <v>281704.46999999997</v>
      </c>
      <c r="EH697" s="248" t="s">
        <v>951</v>
      </c>
      <c r="EI697" s="248" t="s">
        <v>951</v>
      </c>
      <c r="EJ697" s="248" t="s">
        <v>951</v>
      </c>
      <c r="EK697" s="248" t="s">
        <v>951</v>
      </c>
      <c r="EL697" s="248" t="s">
        <v>951</v>
      </c>
      <c r="EM697" s="248" t="s">
        <v>951</v>
      </c>
      <c r="EN697" s="248" t="s">
        <v>951</v>
      </c>
      <c r="EO697" s="248" t="s">
        <v>951</v>
      </c>
      <c r="EP697" s="248" t="s">
        <v>951</v>
      </c>
      <c r="EQ697" s="248" t="s">
        <v>951</v>
      </c>
      <c r="ER697" s="248" t="s">
        <v>951</v>
      </c>
      <c r="ES697" s="248" t="s">
        <v>951</v>
      </c>
      <c r="ET697" s="248" t="s">
        <v>951</v>
      </c>
      <c r="EU697" s="248" t="s">
        <v>951</v>
      </c>
      <c r="EV697" s="248" t="s">
        <v>951</v>
      </c>
      <c r="EW697" s="133"/>
      <c r="EX697" s="133"/>
      <c r="EY697" s="133"/>
      <c r="EZ697" s="133">
        <v>0</v>
      </c>
      <c r="FA697" s="133">
        <f>149903-149903</f>
        <v>0</v>
      </c>
      <c r="FB697" s="133">
        <f>149903-149903</f>
        <v>0</v>
      </c>
      <c r="FC697" s="248" t="s">
        <v>951</v>
      </c>
      <c r="FD697" s="248" t="s">
        <v>951</v>
      </c>
      <c r="FE697" s="248" t="s">
        <v>951</v>
      </c>
      <c r="FF697" s="248" t="s">
        <v>951</v>
      </c>
      <c r="FG697" s="248" t="s">
        <v>951</v>
      </c>
      <c r="FH697" s="248" t="s">
        <v>951</v>
      </c>
      <c r="FI697" s="248" t="s">
        <v>951</v>
      </c>
      <c r="FJ697" s="248" t="s">
        <v>951</v>
      </c>
      <c r="FK697" s="248" t="s">
        <v>951</v>
      </c>
      <c r="FL697" s="248" t="s">
        <v>951</v>
      </c>
      <c r="FM697" s="248" t="s">
        <v>951</v>
      </c>
      <c r="FN697" s="248" t="s">
        <v>951</v>
      </c>
      <c r="FO697" s="248" t="s">
        <v>951</v>
      </c>
      <c r="FP697" s="248" t="s">
        <v>951</v>
      </c>
      <c r="FQ697" s="248" t="s">
        <v>951</v>
      </c>
      <c r="FR697" s="132"/>
      <c r="FS697" s="132"/>
      <c r="FT697" s="132"/>
      <c r="FU697" s="132">
        <f>FU701*FU698</f>
        <v>625927.28</v>
      </c>
      <c r="FV697" s="132">
        <f>FV701*FV698</f>
        <v>625927.28</v>
      </c>
      <c r="FW697" s="132">
        <f>FW701*FW698</f>
        <v>625927.28</v>
      </c>
      <c r="FX697" s="248" t="s">
        <v>951</v>
      </c>
      <c r="FY697" s="248" t="s">
        <v>951</v>
      </c>
      <c r="FZ697" s="248" t="s">
        <v>951</v>
      </c>
      <c r="GA697" s="248" t="s">
        <v>951</v>
      </c>
      <c r="GB697" s="248" t="s">
        <v>951</v>
      </c>
      <c r="GC697" s="248" t="s">
        <v>951</v>
      </c>
      <c r="GD697" s="248" t="s">
        <v>951</v>
      </c>
      <c r="GE697" s="248" t="s">
        <v>951</v>
      </c>
      <c r="GF697" s="248" t="s">
        <v>951</v>
      </c>
      <c r="GG697" s="248" t="s">
        <v>951</v>
      </c>
      <c r="GH697" s="248" t="s">
        <v>951</v>
      </c>
      <c r="GI697" s="248" t="s">
        <v>951</v>
      </c>
      <c r="GJ697" s="248" t="s">
        <v>951</v>
      </c>
      <c r="GK697" s="248" t="s">
        <v>951</v>
      </c>
      <c r="GL697" s="248" t="s">
        <v>951</v>
      </c>
      <c r="GM697" s="133"/>
      <c r="GN697" s="133"/>
      <c r="GO697" s="133"/>
      <c r="GP697" s="133">
        <v>0</v>
      </c>
      <c r="GQ697" s="133">
        <f>448683-448683</f>
        <v>0</v>
      </c>
      <c r="GR697" s="133">
        <f>448683-448683</f>
        <v>0</v>
      </c>
      <c r="GS697" s="248" t="s">
        <v>951</v>
      </c>
      <c r="GT697" s="248" t="s">
        <v>951</v>
      </c>
      <c r="GU697" s="248" t="s">
        <v>951</v>
      </c>
      <c r="GV697" s="248" t="s">
        <v>951</v>
      </c>
      <c r="GW697" s="248" t="s">
        <v>951</v>
      </c>
      <c r="GX697" s="248" t="s">
        <v>951</v>
      </c>
      <c r="GY697" s="248" t="s">
        <v>951</v>
      </c>
      <c r="GZ697" s="248" t="s">
        <v>951</v>
      </c>
      <c r="HA697" s="248" t="s">
        <v>951</v>
      </c>
      <c r="HB697" s="248" t="s">
        <v>951</v>
      </c>
      <c r="HC697" s="248" t="s">
        <v>951</v>
      </c>
      <c r="HD697" s="248" t="s">
        <v>951</v>
      </c>
      <c r="HE697" s="248" t="s">
        <v>951</v>
      </c>
      <c r="HF697" s="248" t="s">
        <v>951</v>
      </c>
      <c r="HG697" s="248" t="s">
        <v>951</v>
      </c>
      <c r="HH697" s="132"/>
      <c r="HI697" s="132"/>
      <c r="HJ697" s="132"/>
      <c r="HK697" s="132">
        <f>HK701*HK698</f>
        <v>398260.02</v>
      </c>
      <c r="HL697" s="132">
        <f>HL701*HL698</f>
        <v>398260.02</v>
      </c>
      <c r="HM697" s="132">
        <f>HM701*HM698</f>
        <v>398260.02</v>
      </c>
      <c r="HN697" s="248" t="s">
        <v>951</v>
      </c>
      <c r="HO697" s="248" t="s">
        <v>951</v>
      </c>
      <c r="HP697" s="248" t="s">
        <v>951</v>
      </c>
      <c r="HQ697" s="248" t="s">
        <v>951</v>
      </c>
      <c r="HR697" s="248" t="s">
        <v>951</v>
      </c>
      <c r="HS697" s="248" t="s">
        <v>951</v>
      </c>
      <c r="HT697" s="248" t="s">
        <v>951</v>
      </c>
      <c r="HU697" s="248" t="s">
        <v>951</v>
      </c>
      <c r="HV697" s="248" t="s">
        <v>951</v>
      </c>
      <c r="HW697" s="248" t="s">
        <v>951</v>
      </c>
      <c r="HX697" s="248" t="s">
        <v>951</v>
      </c>
      <c r="HY697" s="248" t="s">
        <v>951</v>
      </c>
      <c r="HZ697" s="248" t="s">
        <v>951</v>
      </c>
      <c r="IA697" s="248" t="s">
        <v>951</v>
      </c>
      <c r="IB697" s="248" t="s">
        <v>951</v>
      </c>
      <c r="IC697" s="132"/>
      <c r="ID697" s="132"/>
      <c r="IE697" s="132"/>
      <c r="IF697" s="132">
        <f>IF701*IF698</f>
        <v>1530969.78</v>
      </c>
      <c r="IG697" s="132">
        <f>IG701*IG698</f>
        <v>1530969.78</v>
      </c>
      <c r="IH697" s="132">
        <f>IH701*IH698</f>
        <v>1530969.78</v>
      </c>
      <c r="II697" s="248" t="s">
        <v>951</v>
      </c>
      <c r="IJ697" s="248" t="s">
        <v>951</v>
      </c>
      <c r="IK697" s="248" t="s">
        <v>951</v>
      </c>
      <c r="IL697" s="248" t="s">
        <v>951</v>
      </c>
      <c r="IM697" s="248" t="s">
        <v>951</v>
      </c>
      <c r="IN697" s="248" t="s">
        <v>951</v>
      </c>
      <c r="IO697" s="248" t="s">
        <v>951</v>
      </c>
      <c r="IP697" s="248" t="s">
        <v>951</v>
      </c>
      <c r="IQ697" s="248" t="s">
        <v>951</v>
      </c>
      <c r="IR697" s="248" t="s">
        <v>951</v>
      </c>
      <c r="IS697" s="248" t="s">
        <v>951</v>
      </c>
      <c r="IT697" s="248" t="s">
        <v>951</v>
      </c>
      <c r="IU697" s="248" t="s">
        <v>951</v>
      </c>
      <c r="IV697" s="248" t="s">
        <v>951</v>
      </c>
      <c r="IW697" s="248" t="s">
        <v>951</v>
      </c>
      <c r="IX697" s="132"/>
      <c r="IY697" s="132"/>
      <c r="IZ697" s="132"/>
      <c r="JA697" s="132">
        <f>JA701*JA698</f>
        <v>381517.99</v>
      </c>
      <c r="JB697" s="132">
        <f>JB701*JB698</f>
        <v>381517.99</v>
      </c>
      <c r="JC697" s="132">
        <f>JC701*JC698</f>
        <v>381517.99</v>
      </c>
      <c r="JD697" s="248" t="s">
        <v>951</v>
      </c>
      <c r="JE697" s="248" t="s">
        <v>951</v>
      </c>
      <c r="JF697" s="248" t="s">
        <v>951</v>
      </c>
      <c r="JG697" s="248" t="s">
        <v>951</v>
      </c>
      <c r="JH697" s="248" t="s">
        <v>951</v>
      </c>
      <c r="JI697" s="248" t="s">
        <v>951</v>
      </c>
      <c r="JJ697" s="248" t="s">
        <v>951</v>
      </c>
      <c r="JK697" s="248" t="s">
        <v>951</v>
      </c>
      <c r="JL697" s="248" t="s">
        <v>951</v>
      </c>
      <c r="JM697" s="248" t="s">
        <v>951</v>
      </c>
      <c r="JN697" s="248" t="s">
        <v>951</v>
      </c>
      <c r="JO697" s="248" t="s">
        <v>951</v>
      </c>
      <c r="JP697" s="248" t="s">
        <v>951</v>
      </c>
      <c r="JQ697" s="248" t="s">
        <v>951</v>
      </c>
      <c r="JR697" s="248" t="s">
        <v>951</v>
      </c>
      <c r="JS697" s="132"/>
      <c r="JT697" s="132"/>
      <c r="JU697" s="132"/>
      <c r="JV697" s="132">
        <f>JV701*JV698</f>
        <v>330007.5</v>
      </c>
      <c r="JW697" s="132">
        <f>JW701*JW698</f>
        <v>330007.5</v>
      </c>
      <c r="JX697" s="132">
        <f>JX701*JX698</f>
        <v>330007.5</v>
      </c>
      <c r="JY697" s="248" t="s">
        <v>951</v>
      </c>
      <c r="JZ697" s="248" t="s">
        <v>951</v>
      </c>
      <c r="KA697" s="248" t="s">
        <v>951</v>
      </c>
      <c r="KB697" s="248" t="s">
        <v>951</v>
      </c>
      <c r="KC697" s="248" t="s">
        <v>951</v>
      </c>
      <c r="KD697" s="248" t="s">
        <v>951</v>
      </c>
      <c r="KE697" s="248" t="s">
        <v>951</v>
      </c>
      <c r="KF697" s="248" t="s">
        <v>951</v>
      </c>
      <c r="KG697" s="248" t="s">
        <v>951</v>
      </c>
      <c r="KH697" s="248" t="s">
        <v>951</v>
      </c>
      <c r="KI697" s="248" t="s">
        <v>951</v>
      </c>
      <c r="KJ697" s="248" t="s">
        <v>951</v>
      </c>
      <c r="KK697" s="248" t="s">
        <v>951</v>
      </c>
      <c r="KL697" s="248" t="s">
        <v>951</v>
      </c>
      <c r="KM697" s="248" t="s">
        <v>951</v>
      </c>
      <c r="KN697" s="132"/>
      <c r="KO697" s="132"/>
      <c r="KP697" s="132"/>
      <c r="KQ697" s="132">
        <f>KQ701*KQ698</f>
        <v>784731.68</v>
      </c>
      <c r="KR697" s="132">
        <f>KR701*KR698</f>
        <v>784731.68</v>
      </c>
      <c r="KS697" s="132">
        <f>KS701*KS698</f>
        <v>784731.68</v>
      </c>
      <c r="KT697" s="248" t="s">
        <v>951</v>
      </c>
      <c r="KU697" s="248" t="s">
        <v>951</v>
      </c>
      <c r="KV697" s="248" t="s">
        <v>951</v>
      </c>
      <c r="KW697" s="248" t="s">
        <v>951</v>
      </c>
      <c r="KX697" s="248" t="s">
        <v>951</v>
      </c>
      <c r="KY697" s="248" t="s">
        <v>951</v>
      </c>
      <c r="KZ697" s="248" t="s">
        <v>951</v>
      </c>
      <c r="LA697" s="248" t="s">
        <v>951</v>
      </c>
      <c r="LB697" s="248" t="s">
        <v>951</v>
      </c>
      <c r="LC697" s="248" t="s">
        <v>951</v>
      </c>
      <c r="LD697" s="248" t="s">
        <v>951</v>
      </c>
      <c r="LE697" s="248" t="s">
        <v>951</v>
      </c>
      <c r="LF697" s="248" t="s">
        <v>951</v>
      </c>
      <c r="LG697" s="248" t="s">
        <v>951</v>
      </c>
      <c r="LH697" s="248" t="s">
        <v>951</v>
      </c>
      <c r="LI697" s="132"/>
      <c r="LJ697" s="132"/>
      <c r="LK697" s="132"/>
      <c r="LL697" s="132">
        <f>LL701*LL698</f>
        <v>850647.04000000004</v>
      </c>
      <c r="LM697" s="132">
        <f>LM701*LM698</f>
        <v>850647.04000000004</v>
      </c>
      <c r="LN697" s="132">
        <f>LN701*LN698</f>
        <v>850647.04000000004</v>
      </c>
      <c r="LO697" s="248" t="s">
        <v>951</v>
      </c>
      <c r="LP697" s="248" t="s">
        <v>951</v>
      </c>
      <c r="LQ697" s="248" t="s">
        <v>951</v>
      </c>
      <c r="LR697" s="248" t="s">
        <v>951</v>
      </c>
      <c r="LS697" s="248" t="s">
        <v>951</v>
      </c>
      <c r="LT697" s="248" t="s">
        <v>951</v>
      </c>
      <c r="LU697" s="248" t="s">
        <v>951</v>
      </c>
      <c r="LV697" s="248" t="s">
        <v>951</v>
      </c>
      <c r="LW697" s="248" t="s">
        <v>951</v>
      </c>
      <c r="LX697" s="248" t="s">
        <v>951</v>
      </c>
      <c r="LY697" s="248" t="s">
        <v>951</v>
      </c>
      <c r="LZ697" s="248" t="s">
        <v>951</v>
      </c>
      <c r="MA697" s="248" t="s">
        <v>951</v>
      </c>
      <c r="MB697" s="248" t="s">
        <v>951</v>
      </c>
      <c r="MC697" s="248" t="s">
        <v>951</v>
      </c>
      <c r="MD697" s="132"/>
      <c r="ME697" s="132"/>
      <c r="MF697" s="132"/>
      <c r="MG697" s="132">
        <f>MG701*MG698</f>
        <v>294659.5</v>
      </c>
      <c r="MH697" s="132">
        <f>MH701*MH698</f>
        <v>294659.5</v>
      </c>
      <c r="MI697" s="132">
        <f>MI701*MI698</f>
        <v>294659.5</v>
      </c>
      <c r="MJ697" s="248" t="s">
        <v>951</v>
      </c>
      <c r="MK697" s="248" t="s">
        <v>951</v>
      </c>
      <c r="ML697" s="248" t="s">
        <v>951</v>
      </c>
      <c r="MM697" s="248" t="s">
        <v>951</v>
      </c>
      <c r="MN697" s="248" t="s">
        <v>951</v>
      </c>
      <c r="MO697" s="248" t="s">
        <v>951</v>
      </c>
      <c r="MP697" s="248" t="s">
        <v>951</v>
      </c>
      <c r="MQ697" s="248" t="s">
        <v>951</v>
      </c>
      <c r="MR697" s="248" t="s">
        <v>951</v>
      </c>
      <c r="MS697" s="248" t="s">
        <v>951</v>
      </c>
      <c r="MT697" s="248" t="s">
        <v>951</v>
      </c>
      <c r="MU697" s="248" t="s">
        <v>951</v>
      </c>
      <c r="MV697" s="248" t="s">
        <v>951</v>
      </c>
      <c r="MW697" s="248" t="s">
        <v>951</v>
      </c>
      <c r="MX697" s="248" t="s">
        <v>951</v>
      </c>
      <c r="MY697" s="132"/>
      <c r="MZ697" s="132"/>
      <c r="NA697" s="132"/>
      <c r="NB697" s="132">
        <f>NB701*NB698</f>
        <v>778353.85</v>
      </c>
      <c r="NC697" s="132">
        <f>NC701*NC698</f>
        <v>778353.85</v>
      </c>
      <c r="ND697" s="132">
        <f>ND701*ND698</f>
        <v>778353.85</v>
      </c>
      <c r="NE697" s="248" t="s">
        <v>951</v>
      </c>
      <c r="NF697" s="248" t="s">
        <v>951</v>
      </c>
      <c r="NG697" s="248" t="s">
        <v>951</v>
      </c>
      <c r="NH697" s="248" t="s">
        <v>951</v>
      </c>
      <c r="NI697" s="248" t="s">
        <v>951</v>
      </c>
      <c r="NJ697" s="248" t="s">
        <v>951</v>
      </c>
      <c r="NK697" s="248" t="s">
        <v>951</v>
      </c>
      <c r="NL697" s="248" t="s">
        <v>951</v>
      </c>
      <c r="NM697" s="248" t="s">
        <v>951</v>
      </c>
      <c r="NN697" s="248" t="s">
        <v>951</v>
      </c>
      <c r="NO697" s="248" t="s">
        <v>951</v>
      </c>
      <c r="NP697" s="248" t="s">
        <v>951</v>
      </c>
      <c r="NQ697" s="248" t="s">
        <v>951</v>
      </c>
      <c r="NR697" s="248" t="s">
        <v>951</v>
      </c>
      <c r="NS697" s="248" t="s">
        <v>951</v>
      </c>
      <c r="NT697" s="132"/>
      <c r="NU697" s="132"/>
      <c r="NV697" s="132"/>
      <c r="NW697" s="132">
        <f>NW701*NW698</f>
        <v>1045646.44</v>
      </c>
      <c r="NX697" s="132">
        <f>NX701*NX698</f>
        <v>1045646.44</v>
      </c>
      <c r="NY697" s="132">
        <f>NY701*NY698</f>
        <v>1045646.44</v>
      </c>
      <c r="NZ697" s="248" t="s">
        <v>951</v>
      </c>
      <c r="OA697" s="248" t="s">
        <v>951</v>
      </c>
      <c r="OB697" s="248" t="s">
        <v>951</v>
      </c>
      <c r="OC697" s="248" t="s">
        <v>951</v>
      </c>
      <c r="OD697" s="248" t="s">
        <v>951</v>
      </c>
      <c r="OE697" s="248" t="s">
        <v>951</v>
      </c>
      <c r="OF697" s="248" t="s">
        <v>951</v>
      </c>
      <c r="OG697" s="248" t="s">
        <v>951</v>
      </c>
      <c r="OH697" s="248" t="s">
        <v>951</v>
      </c>
      <c r="OI697" s="248" t="s">
        <v>951</v>
      </c>
      <c r="OJ697" s="248" t="s">
        <v>951</v>
      </c>
      <c r="OK697" s="248" t="s">
        <v>951</v>
      </c>
      <c r="OL697" s="248" t="s">
        <v>951</v>
      </c>
      <c r="OM697" s="248" t="s">
        <v>951</v>
      </c>
      <c r="ON697" s="248" t="s">
        <v>951</v>
      </c>
      <c r="OO697" s="132"/>
      <c r="OP697" s="132"/>
      <c r="OQ697" s="132"/>
      <c r="OR697" s="132">
        <f>OR701*OR698</f>
        <v>669366.36</v>
      </c>
      <c r="OS697" s="132">
        <f>OS701*OS698</f>
        <v>669366.36</v>
      </c>
      <c r="OT697" s="132">
        <f>OT701*OT698</f>
        <v>669366.36</v>
      </c>
      <c r="OU697" s="248" t="s">
        <v>951</v>
      </c>
      <c r="OV697" s="248" t="s">
        <v>951</v>
      </c>
      <c r="OW697" s="248" t="s">
        <v>951</v>
      </c>
      <c r="OX697" s="248" t="s">
        <v>951</v>
      </c>
      <c r="OY697" s="248" t="s">
        <v>951</v>
      </c>
      <c r="OZ697" s="248" t="s">
        <v>951</v>
      </c>
      <c r="PA697" s="248" t="s">
        <v>951</v>
      </c>
      <c r="PB697" s="248" t="s">
        <v>951</v>
      </c>
      <c r="PC697" s="248" t="s">
        <v>951</v>
      </c>
      <c r="PD697" s="248" t="s">
        <v>951</v>
      </c>
      <c r="PE697" s="248" t="s">
        <v>951</v>
      </c>
      <c r="PF697" s="248" t="s">
        <v>951</v>
      </c>
      <c r="PG697" s="248" t="s">
        <v>951</v>
      </c>
      <c r="PH697" s="248" t="s">
        <v>951</v>
      </c>
      <c r="PI697" s="248" t="s">
        <v>951</v>
      </c>
      <c r="PJ697" s="132"/>
      <c r="PK697" s="132"/>
      <c r="PL697" s="132"/>
      <c r="PM697" s="132">
        <f>PM701*PM698</f>
        <v>540693.18999999994</v>
      </c>
      <c r="PN697" s="132">
        <f>PN701*PN698</f>
        <v>540693.18999999994</v>
      </c>
      <c r="PO697" s="132">
        <f>PO701*PO698</f>
        <v>540693.18999999994</v>
      </c>
      <c r="PP697" s="248" t="s">
        <v>951</v>
      </c>
      <c r="PQ697" s="248" t="s">
        <v>951</v>
      </c>
      <c r="PR697" s="248" t="s">
        <v>951</v>
      </c>
      <c r="PS697" s="248" t="s">
        <v>951</v>
      </c>
      <c r="PT697" s="248" t="s">
        <v>951</v>
      </c>
      <c r="PU697" s="248" t="s">
        <v>951</v>
      </c>
      <c r="PV697" s="248" t="s">
        <v>951</v>
      </c>
      <c r="PW697" s="248" t="s">
        <v>951</v>
      </c>
      <c r="PX697" s="248" t="s">
        <v>951</v>
      </c>
      <c r="PY697" s="248" t="s">
        <v>951</v>
      </c>
      <c r="PZ697" s="248" t="s">
        <v>951</v>
      </c>
      <c r="QA697" s="248" t="s">
        <v>951</v>
      </c>
      <c r="QB697" s="248" t="s">
        <v>951</v>
      </c>
      <c r="QC697" s="248" t="s">
        <v>951</v>
      </c>
      <c r="QD697" s="248" t="s">
        <v>951</v>
      </c>
      <c r="QE697" s="132"/>
      <c r="QF697" s="132"/>
      <c r="QG697" s="132"/>
      <c r="QH697" s="132">
        <f>QH701*QH698</f>
        <v>945298.07</v>
      </c>
      <c r="QI697" s="132">
        <f>QI701*QI698</f>
        <v>945298.07</v>
      </c>
      <c r="QJ697" s="132">
        <f>QJ701*QJ698</f>
        <v>945298.07</v>
      </c>
      <c r="QK697" s="248" t="s">
        <v>951</v>
      </c>
      <c r="QL697" s="248" t="s">
        <v>951</v>
      </c>
      <c r="QM697" s="248" t="s">
        <v>951</v>
      </c>
      <c r="QN697" s="248" t="s">
        <v>951</v>
      </c>
      <c r="QO697" s="248" t="s">
        <v>951</v>
      </c>
      <c r="QP697" s="248" t="s">
        <v>951</v>
      </c>
      <c r="QQ697" s="248" t="s">
        <v>951</v>
      </c>
      <c r="QR697" s="248" t="s">
        <v>951</v>
      </c>
      <c r="QS697" s="248" t="s">
        <v>951</v>
      </c>
      <c r="QT697" s="248" t="s">
        <v>951</v>
      </c>
      <c r="QU697" s="248" t="s">
        <v>951</v>
      </c>
      <c r="QV697" s="248" t="s">
        <v>951</v>
      </c>
      <c r="QW697" s="248" t="s">
        <v>951</v>
      </c>
      <c r="QX697" s="248" t="s">
        <v>951</v>
      </c>
      <c r="QY697" s="248" t="s">
        <v>951</v>
      </c>
      <c r="QZ697" s="132"/>
      <c r="RA697" s="132"/>
      <c r="RB697" s="132"/>
      <c r="RC697" s="132">
        <f>RC701*RC698</f>
        <v>867315.33</v>
      </c>
      <c r="RD697" s="132">
        <f>RD701*RD698</f>
        <v>867315.33</v>
      </c>
      <c r="RE697" s="132">
        <f>RE701*RE698</f>
        <v>867315.33</v>
      </c>
      <c r="RF697" s="248" t="s">
        <v>951</v>
      </c>
      <c r="RG697" s="248" t="s">
        <v>951</v>
      </c>
      <c r="RH697" s="248" t="s">
        <v>951</v>
      </c>
      <c r="RI697" s="248" t="s">
        <v>951</v>
      </c>
      <c r="RJ697" s="248" t="s">
        <v>951</v>
      </c>
      <c r="RK697" s="248" t="s">
        <v>951</v>
      </c>
      <c r="RL697" s="248" t="s">
        <v>951</v>
      </c>
      <c r="RM697" s="248" t="s">
        <v>951</v>
      </c>
      <c r="RN697" s="248" t="s">
        <v>951</v>
      </c>
      <c r="RO697" s="248" t="s">
        <v>951</v>
      </c>
      <c r="RP697" s="248" t="s">
        <v>951</v>
      </c>
      <c r="RQ697" s="248" t="s">
        <v>951</v>
      </c>
      <c r="RR697" s="248" t="s">
        <v>951</v>
      </c>
      <c r="RS697" s="248" t="s">
        <v>951</v>
      </c>
      <c r="RT697" s="248" t="s">
        <v>951</v>
      </c>
      <c r="RU697" s="132"/>
      <c r="RV697" s="132"/>
      <c r="RW697" s="132"/>
      <c r="RX697" s="132">
        <f>RX701*RX698</f>
        <v>1342962.19</v>
      </c>
      <c r="RY697" s="132">
        <f>RY701*RY698</f>
        <v>1342962.19</v>
      </c>
      <c r="RZ697" s="132">
        <f>RZ701*RZ698</f>
        <v>1342962.19</v>
      </c>
      <c r="SA697" s="248" t="s">
        <v>951</v>
      </c>
      <c r="SB697" s="248" t="s">
        <v>951</v>
      </c>
      <c r="SC697" s="248" t="s">
        <v>951</v>
      </c>
      <c r="SD697" s="248" t="s">
        <v>951</v>
      </c>
      <c r="SE697" s="248" t="s">
        <v>951</v>
      </c>
      <c r="SF697" s="248" t="s">
        <v>951</v>
      </c>
      <c r="SG697" s="248" t="s">
        <v>951</v>
      </c>
      <c r="SH697" s="248" t="s">
        <v>951</v>
      </c>
      <c r="SI697" s="248" t="s">
        <v>951</v>
      </c>
      <c r="SJ697" s="248" t="s">
        <v>951</v>
      </c>
      <c r="SK697" s="248" t="s">
        <v>951</v>
      </c>
      <c r="SL697" s="248" t="s">
        <v>951</v>
      </c>
      <c r="SM697" s="248" t="s">
        <v>951</v>
      </c>
      <c r="SN697" s="248" t="s">
        <v>951</v>
      </c>
      <c r="SO697" s="248" t="s">
        <v>951</v>
      </c>
      <c r="SP697" s="132"/>
      <c r="SQ697" s="132"/>
      <c r="SR697" s="132"/>
      <c r="SS697" s="132">
        <f>SS701*SS698</f>
        <v>798060.62</v>
      </c>
      <c r="ST697" s="132">
        <f>ST701*ST698</f>
        <v>798060.62</v>
      </c>
      <c r="SU697" s="132">
        <f>SU701*SU698</f>
        <v>798060.62</v>
      </c>
      <c r="SV697" s="248" t="s">
        <v>951</v>
      </c>
      <c r="SW697" s="248" t="s">
        <v>951</v>
      </c>
      <c r="SX697" s="248" t="s">
        <v>951</v>
      </c>
      <c r="SY697" s="248" t="s">
        <v>951</v>
      </c>
      <c r="SZ697" s="248" t="s">
        <v>951</v>
      </c>
      <c r="TA697" s="248" t="s">
        <v>951</v>
      </c>
      <c r="TB697" s="248" t="s">
        <v>951</v>
      </c>
      <c r="TC697" s="248" t="s">
        <v>951</v>
      </c>
      <c r="TD697" s="248" t="s">
        <v>951</v>
      </c>
      <c r="TE697" s="248" t="s">
        <v>951</v>
      </c>
      <c r="TF697" s="248" t="s">
        <v>951</v>
      </c>
      <c r="TG697" s="248" t="s">
        <v>951</v>
      </c>
      <c r="TH697" s="248" t="s">
        <v>951</v>
      </c>
      <c r="TI697" s="248" t="s">
        <v>951</v>
      </c>
      <c r="TJ697" s="248" t="s">
        <v>951</v>
      </c>
      <c r="TK697" s="132"/>
      <c r="TL697" s="132"/>
      <c r="TM697" s="132"/>
      <c r="TN697" s="132">
        <f>TN701*TN698</f>
        <v>380966.55</v>
      </c>
      <c r="TO697" s="132">
        <f>TO701*TO698</f>
        <v>380966.55</v>
      </c>
      <c r="TP697" s="132">
        <f>TP701*TP698</f>
        <v>380966.55</v>
      </c>
      <c r="TQ697" s="248" t="s">
        <v>951</v>
      </c>
      <c r="TR697" s="248" t="s">
        <v>951</v>
      </c>
      <c r="TS697" s="248" t="s">
        <v>951</v>
      </c>
      <c r="TT697" s="248" t="s">
        <v>951</v>
      </c>
      <c r="TU697" s="248" t="s">
        <v>951</v>
      </c>
      <c r="TV697" s="248" t="s">
        <v>951</v>
      </c>
      <c r="TW697" s="248" t="s">
        <v>951</v>
      </c>
      <c r="TX697" s="248" t="s">
        <v>951</v>
      </c>
      <c r="TY697" s="248" t="s">
        <v>951</v>
      </c>
      <c r="TZ697" s="248" t="s">
        <v>951</v>
      </c>
      <c r="UA697" s="248" t="s">
        <v>951</v>
      </c>
      <c r="UB697" s="248" t="s">
        <v>951</v>
      </c>
      <c r="UC697" s="248" t="s">
        <v>951</v>
      </c>
      <c r="UD697" s="248" t="s">
        <v>951</v>
      </c>
      <c r="UE697" s="248" t="s">
        <v>951</v>
      </c>
      <c r="UF697" s="132"/>
      <c r="UG697" s="132"/>
      <c r="UH697" s="132"/>
      <c r="UI697" s="132">
        <f>UI701*UI698</f>
        <v>1333467.45</v>
      </c>
      <c r="UJ697" s="132">
        <f>UJ701*UJ698</f>
        <v>1315605.08</v>
      </c>
      <c r="UK697" s="132">
        <f>UK701*UK698</f>
        <v>1319751.3799999999</v>
      </c>
      <c r="UL697" s="248" t="s">
        <v>951</v>
      </c>
      <c r="UM697" s="248" t="s">
        <v>951</v>
      </c>
      <c r="UN697" s="248" t="s">
        <v>951</v>
      </c>
      <c r="UO697" s="248" t="s">
        <v>951</v>
      </c>
      <c r="UP697" s="248" t="s">
        <v>951</v>
      </c>
      <c r="UQ697" s="248" t="s">
        <v>951</v>
      </c>
      <c r="UR697" s="248" t="s">
        <v>951</v>
      </c>
      <c r="US697" s="248" t="s">
        <v>951</v>
      </c>
      <c r="UT697" s="248" t="s">
        <v>951</v>
      </c>
      <c r="UU697" s="248" t="s">
        <v>951</v>
      </c>
      <c r="UV697" s="248" t="s">
        <v>951</v>
      </c>
      <c r="UW697" s="248" t="s">
        <v>951</v>
      </c>
      <c r="UX697" s="248" t="s">
        <v>951</v>
      </c>
      <c r="UY697" s="248" t="s">
        <v>951</v>
      </c>
      <c r="UZ697" s="248" t="s">
        <v>951</v>
      </c>
      <c r="VA697" s="132"/>
      <c r="VB697" s="132"/>
      <c r="VC697" s="132"/>
      <c r="VD697" s="132">
        <f>VD701*VD698</f>
        <v>1078129.6399999999</v>
      </c>
      <c r="VE697" s="132">
        <f>VE701*VE698</f>
        <v>1078129.6399999999</v>
      </c>
      <c r="VF697" s="132">
        <f>VF701*VF698</f>
        <v>1078129.6399999999</v>
      </c>
      <c r="VG697" s="248" t="s">
        <v>951</v>
      </c>
      <c r="VH697" s="248" t="s">
        <v>951</v>
      </c>
      <c r="VI697" s="248" t="s">
        <v>951</v>
      </c>
      <c r="VJ697" s="248" t="s">
        <v>951</v>
      </c>
      <c r="VK697" s="248" t="s">
        <v>951</v>
      </c>
      <c r="VL697" s="248" t="s">
        <v>951</v>
      </c>
      <c r="VM697" s="248" t="s">
        <v>951</v>
      </c>
      <c r="VN697" s="248" t="s">
        <v>951</v>
      </c>
      <c r="VO697" s="248" t="s">
        <v>951</v>
      </c>
      <c r="VP697" s="248" t="s">
        <v>951</v>
      </c>
      <c r="VQ697" s="248" t="s">
        <v>951</v>
      </c>
      <c r="VR697" s="248" t="s">
        <v>951</v>
      </c>
      <c r="VS697" s="248" t="s">
        <v>951</v>
      </c>
      <c r="VT697" s="248" t="s">
        <v>951</v>
      </c>
      <c r="VU697" s="248" t="s">
        <v>951</v>
      </c>
      <c r="VV697" s="133"/>
      <c r="VW697" s="133"/>
      <c r="VX697" s="133"/>
      <c r="VY697" s="133">
        <v>0</v>
      </c>
      <c r="VZ697" s="133">
        <f>691016-691016</f>
        <v>0</v>
      </c>
      <c r="WA697" s="133">
        <f>691016-691016</f>
        <v>0</v>
      </c>
      <c r="WB697" s="248" t="s">
        <v>951</v>
      </c>
      <c r="WC697" s="248" t="s">
        <v>951</v>
      </c>
      <c r="WD697" s="248" t="s">
        <v>951</v>
      </c>
      <c r="WE697" s="248" t="s">
        <v>951</v>
      </c>
      <c r="WF697" s="248" t="s">
        <v>951</v>
      </c>
      <c r="WG697" s="248" t="s">
        <v>951</v>
      </c>
      <c r="WH697" s="248" t="s">
        <v>951</v>
      </c>
      <c r="WI697" s="248" t="s">
        <v>951</v>
      </c>
      <c r="WJ697" s="248" t="s">
        <v>951</v>
      </c>
      <c r="WK697" s="248" t="s">
        <v>951</v>
      </c>
      <c r="WL697" s="248" t="s">
        <v>951</v>
      </c>
      <c r="WM697" s="248" t="s">
        <v>951</v>
      </c>
      <c r="WN697" s="248" t="s">
        <v>951</v>
      </c>
      <c r="WO697" s="248" t="s">
        <v>951</v>
      </c>
      <c r="WP697" s="248" t="s">
        <v>951</v>
      </c>
      <c r="WQ697" s="132"/>
      <c r="WR697" s="132"/>
      <c r="WS697" s="132"/>
      <c r="WT697" s="132">
        <f>WT701*WT698</f>
        <v>581325.44999999995</v>
      </c>
      <c r="WU697" s="132">
        <f>WU701*WU698</f>
        <v>581325.44999999995</v>
      </c>
      <c r="WV697" s="132">
        <f>WV701*WV698</f>
        <v>581325.44999999995</v>
      </c>
      <c r="WW697" s="248" t="s">
        <v>951</v>
      </c>
      <c r="WX697" s="248" t="s">
        <v>951</v>
      </c>
      <c r="WY697" s="248" t="s">
        <v>951</v>
      </c>
      <c r="WZ697" s="248" t="s">
        <v>951</v>
      </c>
      <c r="XA697" s="248" t="s">
        <v>951</v>
      </c>
      <c r="XB697" s="248" t="s">
        <v>951</v>
      </c>
      <c r="XC697" s="248" t="s">
        <v>951</v>
      </c>
      <c r="XD697" s="248" t="s">
        <v>951</v>
      </c>
      <c r="XE697" s="248" t="s">
        <v>951</v>
      </c>
      <c r="XF697" s="248" t="s">
        <v>951</v>
      </c>
      <c r="XG697" s="248" t="s">
        <v>951</v>
      </c>
      <c r="XH697" s="248" t="s">
        <v>951</v>
      </c>
      <c r="XI697" s="248" t="s">
        <v>951</v>
      </c>
      <c r="XJ697" s="248" t="s">
        <v>951</v>
      </c>
      <c r="XK697" s="248" t="s">
        <v>951</v>
      </c>
      <c r="XL697" s="132"/>
      <c r="XM697" s="132"/>
      <c r="XN697" s="132"/>
      <c r="XO697" s="132">
        <f>XO701*XO698</f>
        <v>1183452.0900000001</v>
      </c>
      <c r="XP697" s="132">
        <f>XP701*XP698</f>
        <v>1183452.0900000001</v>
      </c>
      <c r="XQ697" s="132">
        <f>XQ701*XQ698</f>
        <v>1183452.0900000001</v>
      </c>
      <c r="XR697" s="248" t="s">
        <v>951</v>
      </c>
      <c r="XS697" s="248" t="s">
        <v>951</v>
      </c>
      <c r="XT697" s="248" t="s">
        <v>951</v>
      </c>
      <c r="XU697" s="248" t="s">
        <v>951</v>
      </c>
      <c r="XV697" s="248" t="s">
        <v>951</v>
      </c>
      <c r="XW697" s="248" t="s">
        <v>951</v>
      </c>
      <c r="XX697" s="248" t="s">
        <v>951</v>
      </c>
      <c r="XY697" s="248" t="s">
        <v>951</v>
      </c>
      <c r="XZ697" s="248" t="s">
        <v>951</v>
      </c>
      <c r="YA697" s="248" t="s">
        <v>951</v>
      </c>
      <c r="YB697" s="248" t="s">
        <v>951</v>
      </c>
      <c r="YC697" s="248" t="s">
        <v>951</v>
      </c>
      <c r="YD697" s="248" t="s">
        <v>951</v>
      </c>
      <c r="YE697" s="248" t="s">
        <v>951</v>
      </c>
      <c r="YF697" s="248" t="s">
        <v>951</v>
      </c>
      <c r="YG697" s="132"/>
      <c r="YH697" s="132"/>
      <c r="YI697" s="132"/>
      <c r="YJ697" s="132">
        <f>YJ701*YJ698</f>
        <v>1256756.3600000001</v>
      </c>
      <c r="YK697" s="132">
        <f>YK701*YK698</f>
        <v>1256756.3600000001</v>
      </c>
      <c r="YL697" s="132">
        <f>YL701*YL698</f>
        <v>1256756.3600000001</v>
      </c>
      <c r="YM697" s="248" t="s">
        <v>951</v>
      </c>
      <c r="YN697" s="248" t="s">
        <v>951</v>
      </c>
      <c r="YO697" s="248" t="s">
        <v>951</v>
      </c>
      <c r="YP697" s="248" t="s">
        <v>951</v>
      </c>
      <c r="YQ697" s="248" t="s">
        <v>951</v>
      </c>
      <c r="YR697" s="248" t="s">
        <v>951</v>
      </c>
      <c r="YS697" s="248" t="s">
        <v>951</v>
      </c>
      <c r="YT697" s="248" t="s">
        <v>951</v>
      </c>
      <c r="YU697" s="248" t="s">
        <v>951</v>
      </c>
      <c r="YV697" s="248" t="s">
        <v>951</v>
      </c>
      <c r="YW697" s="248" t="s">
        <v>951</v>
      </c>
      <c r="YX697" s="248" t="s">
        <v>951</v>
      </c>
      <c r="YY697" s="248" t="s">
        <v>951</v>
      </c>
      <c r="YZ697" s="248" t="s">
        <v>951</v>
      </c>
      <c r="ZA697" s="248" t="s">
        <v>951</v>
      </c>
      <c r="ZB697" s="132"/>
      <c r="ZC697" s="132"/>
      <c r="ZD697" s="132"/>
      <c r="ZE697" s="132">
        <f>ZE701*ZE698</f>
        <v>929003.88</v>
      </c>
      <c r="ZF697" s="132">
        <f>ZF701*ZF698</f>
        <v>929003.88</v>
      </c>
      <c r="ZG697" s="132">
        <f>ZG701*ZG698</f>
        <v>929003.88</v>
      </c>
      <c r="ZH697" s="248" t="s">
        <v>951</v>
      </c>
      <c r="ZI697" s="248" t="s">
        <v>951</v>
      </c>
      <c r="ZJ697" s="248" t="s">
        <v>951</v>
      </c>
      <c r="ZK697" s="248" t="s">
        <v>951</v>
      </c>
      <c r="ZL697" s="248" t="s">
        <v>951</v>
      </c>
      <c r="ZM697" s="248" t="s">
        <v>951</v>
      </c>
      <c r="ZN697" s="248" t="s">
        <v>951</v>
      </c>
      <c r="ZO697" s="248" t="s">
        <v>951</v>
      </c>
      <c r="ZP697" s="248" t="s">
        <v>951</v>
      </c>
      <c r="ZQ697" s="248" t="s">
        <v>951</v>
      </c>
      <c r="ZR697" s="248" t="s">
        <v>951</v>
      </c>
      <c r="ZS697" s="248" t="s">
        <v>951</v>
      </c>
      <c r="ZT697" s="248" t="s">
        <v>951</v>
      </c>
      <c r="ZU697" s="248" t="s">
        <v>951</v>
      </c>
      <c r="ZV697" s="248" t="s">
        <v>951</v>
      </c>
      <c r="ZW697" s="132"/>
      <c r="ZX697" s="132"/>
      <c r="ZY697" s="132"/>
      <c r="ZZ697" s="132">
        <f>ZZ701*ZZ698</f>
        <v>846181.75</v>
      </c>
      <c r="AAA697" s="132">
        <f>AAA701*AAA698</f>
        <v>846181.75</v>
      </c>
      <c r="AAB697" s="132">
        <f>AAB701*AAB698</f>
        <v>846181.75</v>
      </c>
      <c r="AAC697" s="248" t="s">
        <v>951</v>
      </c>
      <c r="AAD697" s="248" t="s">
        <v>951</v>
      </c>
      <c r="AAE697" s="248" t="s">
        <v>951</v>
      </c>
      <c r="AAF697" s="248" t="s">
        <v>951</v>
      </c>
      <c r="AAG697" s="248" t="s">
        <v>951</v>
      </c>
      <c r="AAH697" s="248" t="s">
        <v>951</v>
      </c>
      <c r="AAI697" s="248" t="s">
        <v>951</v>
      </c>
      <c r="AAJ697" s="248" t="s">
        <v>951</v>
      </c>
      <c r="AAK697" s="248" t="s">
        <v>951</v>
      </c>
      <c r="AAL697" s="248" t="s">
        <v>951</v>
      </c>
      <c r="AAM697" s="248" t="s">
        <v>951</v>
      </c>
      <c r="AAN697" s="248" t="s">
        <v>951</v>
      </c>
      <c r="AAO697" s="248" t="s">
        <v>951</v>
      </c>
      <c r="AAP697" s="248" t="s">
        <v>951</v>
      </c>
      <c r="AAQ697" s="248" t="s">
        <v>951</v>
      </c>
      <c r="AAR697" s="132"/>
      <c r="AAS697" s="132"/>
      <c r="AAT697" s="132"/>
      <c r="AAU697" s="132">
        <f>AAU701*AAU698</f>
        <v>565640.15</v>
      </c>
      <c r="AAV697" s="132">
        <f>AAV701*AAV698</f>
        <v>565640.15</v>
      </c>
      <c r="AAW697" s="132">
        <f>AAW701*AAW698</f>
        <v>565640.15</v>
      </c>
      <c r="AAX697" s="248" t="s">
        <v>951</v>
      </c>
      <c r="AAY697" s="248" t="s">
        <v>951</v>
      </c>
      <c r="AAZ697" s="248" t="s">
        <v>951</v>
      </c>
      <c r="ABA697" s="248" t="s">
        <v>951</v>
      </c>
      <c r="ABB697" s="248" t="s">
        <v>951</v>
      </c>
      <c r="ABC697" s="248" t="s">
        <v>951</v>
      </c>
      <c r="ABD697" s="248" t="s">
        <v>951</v>
      </c>
      <c r="ABE697" s="248" t="s">
        <v>951</v>
      </c>
      <c r="ABF697" s="248" t="s">
        <v>951</v>
      </c>
      <c r="ABG697" s="248" t="s">
        <v>951</v>
      </c>
      <c r="ABH697" s="248" t="s">
        <v>951</v>
      </c>
      <c r="ABI697" s="248" t="s">
        <v>951</v>
      </c>
      <c r="ABJ697" s="248" t="s">
        <v>951</v>
      </c>
      <c r="ABK697" s="248" t="s">
        <v>951</v>
      </c>
      <c r="ABL697" s="248" t="s">
        <v>951</v>
      </c>
      <c r="ABM697" s="132"/>
      <c r="ABN697" s="132"/>
      <c r="ABO697" s="132"/>
      <c r="ABP697" s="132">
        <f>ABP701*ABP698</f>
        <v>859809.15</v>
      </c>
      <c r="ABQ697" s="132">
        <f>ABQ701*ABQ698</f>
        <v>859809.15</v>
      </c>
      <c r="ABR697" s="132">
        <f>ABR701*ABR698</f>
        <v>859809.15</v>
      </c>
      <c r="ABS697" s="248" t="s">
        <v>951</v>
      </c>
      <c r="ABT697" s="248" t="s">
        <v>951</v>
      </c>
      <c r="ABU697" s="248" t="s">
        <v>951</v>
      </c>
      <c r="ABV697" s="248" t="s">
        <v>951</v>
      </c>
      <c r="ABW697" s="248" t="s">
        <v>951</v>
      </c>
      <c r="ABX697" s="248" t="s">
        <v>951</v>
      </c>
      <c r="ABY697" s="248" t="s">
        <v>951</v>
      </c>
      <c r="ABZ697" s="248" t="s">
        <v>951</v>
      </c>
      <c r="ACA697" s="248" t="s">
        <v>951</v>
      </c>
      <c r="ACB697" s="248" t="s">
        <v>951</v>
      </c>
      <c r="ACC697" s="248" t="s">
        <v>951</v>
      </c>
      <c r="ACD697" s="248" t="s">
        <v>951</v>
      </c>
      <c r="ACE697" s="248" t="s">
        <v>951</v>
      </c>
      <c r="ACF697" s="248" t="s">
        <v>951</v>
      </c>
      <c r="ACG697" s="248" t="s">
        <v>951</v>
      </c>
      <c r="ACH697" s="132"/>
      <c r="ACI697" s="132"/>
      <c r="ACJ697" s="132"/>
      <c r="ACK697" s="132">
        <f>ACK701*ACK698</f>
        <v>646860.55000000005</v>
      </c>
      <c r="ACL697" s="132">
        <f>ACL701*ACL698</f>
        <v>646860.55000000005</v>
      </c>
      <c r="ACM697" s="132">
        <f>ACM701*ACM698</f>
        <v>646860.55000000005</v>
      </c>
      <c r="ACN697" s="248" t="s">
        <v>951</v>
      </c>
      <c r="ACO697" s="248" t="s">
        <v>951</v>
      </c>
      <c r="ACP697" s="248" t="s">
        <v>951</v>
      </c>
      <c r="ACQ697" s="248" t="s">
        <v>951</v>
      </c>
      <c r="ACR697" s="248" t="s">
        <v>951</v>
      </c>
      <c r="ACS697" s="248" t="s">
        <v>951</v>
      </c>
      <c r="ACT697" s="248" t="s">
        <v>951</v>
      </c>
      <c r="ACU697" s="248" t="s">
        <v>951</v>
      </c>
      <c r="ACV697" s="248" t="s">
        <v>951</v>
      </c>
      <c r="ACW697" s="248" t="s">
        <v>951</v>
      </c>
      <c r="ACX697" s="248" t="s">
        <v>951</v>
      </c>
      <c r="ACY697" s="248" t="s">
        <v>951</v>
      </c>
      <c r="ACZ697" s="248" t="s">
        <v>951</v>
      </c>
      <c r="ADA697" s="248" t="s">
        <v>951</v>
      </c>
      <c r="ADB697" s="248" t="s">
        <v>951</v>
      </c>
      <c r="ADC697" s="132"/>
      <c r="ADD697" s="132"/>
      <c r="ADE697" s="132"/>
      <c r="ADF697" s="132">
        <f>ADF701*ADF698</f>
        <v>558462.46</v>
      </c>
      <c r="ADG697" s="132">
        <f>ADG701*ADG698</f>
        <v>558462.46</v>
      </c>
      <c r="ADH697" s="132">
        <f>ADH701*ADH698</f>
        <v>558462.46</v>
      </c>
      <c r="ADI697" s="248" t="s">
        <v>951</v>
      </c>
      <c r="ADJ697" s="248" t="s">
        <v>951</v>
      </c>
      <c r="ADK697" s="248" t="s">
        <v>951</v>
      </c>
      <c r="ADL697" s="248" t="s">
        <v>951</v>
      </c>
      <c r="ADM697" s="248" t="s">
        <v>951</v>
      </c>
      <c r="ADN697" s="248" t="s">
        <v>951</v>
      </c>
      <c r="ADO697" s="248" t="s">
        <v>951</v>
      </c>
      <c r="ADP697" s="248" t="s">
        <v>951</v>
      </c>
      <c r="ADQ697" s="248" t="s">
        <v>951</v>
      </c>
      <c r="ADR697" s="248" t="s">
        <v>951</v>
      </c>
      <c r="ADS697" s="248" t="s">
        <v>951</v>
      </c>
      <c r="ADT697" s="248" t="s">
        <v>951</v>
      </c>
      <c r="ADU697" s="248" t="s">
        <v>951</v>
      </c>
      <c r="ADV697" s="248" t="s">
        <v>951</v>
      </c>
      <c r="ADW697" s="248" t="s">
        <v>951</v>
      </c>
      <c r="ADX697" s="132"/>
      <c r="ADY697" s="132"/>
      <c r="ADZ697" s="132"/>
      <c r="AEA697" s="132">
        <f>AEA701*AEA698</f>
        <v>1839797.49</v>
      </c>
      <c r="AEB697" s="132">
        <f>AEB701*AEB698</f>
        <v>1836888.52</v>
      </c>
      <c r="AEC697" s="132">
        <f>AEC701*AEC698</f>
        <v>1837685.4</v>
      </c>
      <c r="AED697" s="248" t="s">
        <v>951</v>
      </c>
      <c r="AEE697" s="248" t="s">
        <v>951</v>
      </c>
      <c r="AEF697" s="248" t="s">
        <v>951</v>
      </c>
      <c r="AEG697" s="248" t="s">
        <v>951</v>
      </c>
      <c r="AEH697" s="248" t="s">
        <v>951</v>
      </c>
      <c r="AEI697" s="248" t="s">
        <v>951</v>
      </c>
      <c r="AEJ697" s="248" t="s">
        <v>951</v>
      </c>
      <c r="AEK697" s="248" t="s">
        <v>951</v>
      </c>
      <c r="AEL697" s="248" t="s">
        <v>951</v>
      </c>
      <c r="AEM697" s="248" t="s">
        <v>951</v>
      </c>
      <c r="AEN697" s="248" t="s">
        <v>951</v>
      </c>
      <c r="AEO697" s="248" t="s">
        <v>951</v>
      </c>
      <c r="AEP697" s="248" t="s">
        <v>951</v>
      </c>
      <c r="AEQ697" s="248" t="s">
        <v>951</v>
      </c>
      <c r="AER697" s="248" t="s">
        <v>951</v>
      </c>
      <c r="AES697" s="132"/>
      <c r="AET697" s="132"/>
      <c r="AEU697" s="132"/>
      <c r="AEV697" s="132">
        <f>AEV701*AEV698</f>
        <v>635208.95999999996</v>
      </c>
      <c r="AEW697" s="132">
        <f>AEW701*AEW698</f>
        <v>635208.95999999996</v>
      </c>
      <c r="AEX697" s="132">
        <f>AEX701*AEX698</f>
        <v>635208.95999999996</v>
      </c>
      <c r="AEY697" s="248" t="s">
        <v>951</v>
      </c>
      <c r="AEZ697" s="248" t="s">
        <v>951</v>
      </c>
      <c r="AFA697" s="248" t="s">
        <v>951</v>
      </c>
      <c r="AFB697" s="248" t="s">
        <v>951</v>
      </c>
      <c r="AFC697" s="248" t="s">
        <v>951</v>
      </c>
      <c r="AFD697" s="248" t="s">
        <v>951</v>
      </c>
      <c r="AFE697" s="248" t="s">
        <v>951</v>
      </c>
      <c r="AFF697" s="248" t="s">
        <v>951</v>
      </c>
      <c r="AFG697" s="248" t="s">
        <v>951</v>
      </c>
      <c r="AFH697" s="248" t="s">
        <v>951</v>
      </c>
      <c r="AFI697" s="248" t="s">
        <v>951</v>
      </c>
      <c r="AFJ697" s="248" t="s">
        <v>951</v>
      </c>
      <c r="AFK697" s="248" t="s">
        <v>951</v>
      </c>
      <c r="AFL697" s="248" t="s">
        <v>951</v>
      </c>
      <c r="AFM697" s="248" t="s">
        <v>951</v>
      </c>
      <c r="AFN697" s="132"/>
      <c r="AFO697" s="132"/>
      <c r="AFP697" s="132"/>
      <c r="AFQ697" s="132">
        <f>AFQ701*AFQ698</f>
        <v>352546.22</v>
      </c>
      <c r="AFR697" s="132">
        <f>AFR701*AFR698</f>
        <v>328898.07</v>
      </c>
      <c r="AFS697" s="132">
        <f>AFS701*AFS698</f>
        <v>334014.03000000003</v>
      </c>
      <c r="AFT697" s="248" t="s">
        <v>951</v>
      </c>
      <c r="AFU697" s="248" t="s">
        <v>951</v>
      </c>
      <c r="AFV697" s="248" t="s">
        <v>951</v>
      </c>
      <c r="AFW697" s="248" t="s">
        <v>951</v>
      </c>
      <c r="AFX697" s="248" t="s">
        <v>951</v>
      </c>
      <c r="AFY697" s="248" t="s">
        <v>951</v>
      </c>
      <c r="AFZ697" s="248" t="s">
        <v>951</v>
      </c>
      <c r="AGA697" s="248" t="s">
        <v>951</v>
      </c>
      <c r="AGB697" s="248" t="s">
        <v>951</v>
      </c>
      <c r="AGC697" s="248" t="s">
        <v>951</v>
      </c>
      <c r="AGD697" s="248" t="s">
        <v>951</v>
      </c>
      <c r="AGE697" s="248" t="s">
        <v>951</v>
      </c>
      <c r="AGF697" s="248" t="s">
        <v>951</v>
      </c>
      <c r="AGG697" s="248" t="s">
        <v>951</v>
      </c>
      <c r="AGH697" s="248" t="s">
        <v>951</v>
      </c>
      <c r="AGI697" s="132"/>
      <c r="AGJ697" s="132"/>
      <c r="AGK697" s="132"/>
      <c r="AGL697" s="132">
        <f>AGL701*AGL698</f>
        <v>524182.23</v>
      </c>
      <c r="AGM697" s="132">
        <f>AGM701*AGM698</f>
        <v>524182.23</v>
      </c>
      <c r="AGN697" s="132">
        <f>AGN701*AGN698</f>
        <v>524182.23</v>
      </c>
      <c r="AGO697" s="248" t="s">
        <v>951</v>
      </c>
      <c r="AGP697" s="248" t="s">
        <v>951</v>
      </c>
      <c r="AGQ697" s="248" t="s">
        <v>951</v>
      </c>
      <c r="AGR697" s="248" t="s">
        <v>951</v>
      </c>
      <c r="AGS697" s="248" t="s">
        <v>951</v>
      </c>
      <c r="AGT697" s="248" t="s">
        <v>951</v>
      </c>
      <c r="AGU697" s="248" t="s">
        <v>951</v>
      </c>
      <c r="AGV697" s="248" t="s">
        <v>951</v>
      </c>
      <c r="AGW697" s="248" t="s">
        <v>951</v>
      </c>
      <c r="AGX697" s="248" t="s">
        <v>951</v>
      </c>
      <c r="AGY697" s="248" t="s">
        <v>951</v>
      </c>
      <c r="AGZ697" s="248" t="s">
        <v>951</v>
      </c>
      <c r="AHA697" s="248" t="s">
        <v>951</v>
      </c>
      <c r="AHB697" s="248" t="s">
        <v>951</v>
      </c>
      <c r="AHC697" s="248" t="s">
        <v>951</v>
      </c>
      <c r="AHD697" s="132"/>
      <c r="AHE697" s="132"/>
      <c r="AHF697" s="132"/>
      <c r="AHG697" s="132">
        <f>AHG701*AHG698</f>
        <v>442072.82</v>
      </c>
      <c r="AHH697" s="132">
        <f>AHH701*AHH698</f>
        <v>442072.82</v>
      </c>
      <c r="AHI697" s="132">
        <f>AHI701*AHI698</f>
        <v>442072.82</v>
      </c>
      <c r="AHJ697" s="248" t="s">
        <v>951</v>
      </c>
      <c r="AHK697" s="248" t="s">
        <v>951</v>
      </c>
      <c r="AHL697" s="248" t="s">
        <v>951</v>
      </c>
      <c r="AHM697" s="248" t="s">
        <v>951</v>
      </c>
      <c r="AHN697" s="248" t="s">
        <v>951</v>
      </c>
      <c r="AHO697" s="248" t="s">
        <v>951</v>
      </c>
      <c r="AHP697" s="248" t="s">
        <v>951</v>
      </c>
      <c r="AHQ697" s="248" t="s">
        <v>951</v>
      </c>
      <c r="AHR697" s="248" t="s">
        <v>951</v>
      </c>
      <c r="AHS697" s="248" t="s">
        <v>951</v>
      </c>
      <c r="AHT697" s="248" t="s">
        <v>951</v>
      </c>
      <c r="AHU697" s="248" t="s">
        <v>951</v>
      </c>
      <c r="AHV697" s="248" t="s">
        <v>951</v>
      </c>
      <c r="AHW697" s="248" t="s">
        <v>951</v>
      </c>
      <c r="AHX697" s="248" t="s">
        <v>951</v>
      </c>
      <c r="AHY697" s="132"/>
      <c r="AHZ697" s="132"/>
      <c r="AIA697" s="132"/>
      <c r="AIB697" s="132">
        <f>AIB701*AIB698</f>
        <v>637483.52000000002</v>
      </c>
      <c r="AIC697" s="132">
        <f>AIC701*AIC698</f>
        <v>637483.52000000002</v>
      </c>
      <c r="AID697" s="132">
        <f>AID701*AID698</f>
        <v>637483.52000000002</v>
      </c>
      <c r="AIE697" s="248" t="s">
        <v>951</v>
      </c>
      <c r="AIF697" s="248" t="s">
        <v>951</v>
      </c>
      <c r="AIG697" s="248" t="s">
        <v>951</v>
      </c>
      <c r="AIH697" s="248" t="s">
        <v>951</v>
      </c>
      <c r="AII697" s="248" t="s">
        <v>951</v>
      </c>
      <c r="AIJ697" s="248" t="s">
        <v>951</v>
      </c>
      <c r="AIK697" s="248" t="s">
        <v>951</v>
      </c>
      <c r="AIL697" s="248" t="s">
        <v>951</v>
      </c>
      <c r="AIM697" s="248" t="s">
        <v>951</v>
      </c>
      <c r="AIN697" s="248" t="s">
        <v>951</v>
      </c>
      <c r="AIO697" s="248" t="s">
        <v>951</v>
      </c>
      <c r="AIP697" s="248" t="s">
        <v>951</v>
      </c>
      <c r="AIQ697" s="248" t="s">
        <v>951</v>
      </c>
      <c r="AIR697" s="248" t="s">
        <v>951</v>
      </c>
      <c r="AIS697" s="248" t="s">
        <v>951</v>
      </c>
      <c r="AIT697" s="133"/>
      <c r="AIU697" s="133"/>
      <c r="AIV697" s="133"/>
      <c r="AIW697" s="133">
        <v>0</v>
      </c>
      <c r="AIX697" s="133">
        <f>720133-720133</f>
        <v>0</v>
      </c>
      <c r="AIY697" s="133">
        <f>720133-720133</f>
        <v>0</v>
      </c>
      <c r="AIZ697" s="248" t="s">
        <v>951</v>
      </c>
      <c r="AJA697" s="248" t="s">
        <v>951</v>
      </c>
      <c r="AJB697" s="248" t="s">
        <v>951</v>
      </c>
      <c r="AJC697" s="248" t="s">
        <v>951</v>
      </c>
      <c r="AJD697" s="248" t="s">
        <v>951</v>
      </c>
      <c r="AJE697" s="248" t="s">
        <v>951</v>
      </c>
      <c r="AJF697" s="248" t="s">
        <v>951</v>
      </c>
      <c r="AJG697" s="248" t="s">
        <v>951</v>
      </c>
      <c r="AJH697" s="248" t="s">
        <v>951</v>
      </c>
      <c r="AJI697" s="248" t="s">
        <v>951</v>
      </c>
      <c r="AJJ697" s="248" t="s">
        <v>951</v>
      </c>
      <c r="AJK697" s="248" t="s">
        <v>951</v>
      </c>
      <c r="AJL697" s="248" t="s">
        <v>951</v>
      </c>
      <c r="AJM697" s="248" t="s">
        <v>951</v>
      </c>
      <c r="AJN697" s="248" t="s">
        <v>951</v>
      </c>
      <c r="AJO697" s="132"/>
      <c r="AJP697" s="132"/>
      <c r="AJQ697" s="132"/>
      <c r="AJR697" s="132">
        <f>AJR701*AJR698</f>
        <v>561849.36</v>
      </c>
      <c r="AJS697" s="132">
        <f>AJS701*AJS698</f>
        <v>561849.36</v>
      </c>
      <c r="AJT697" s="132">
        <f>AJT701*AJT698</f>
        <v>561849.36</v>
      </c>
      <c r="AJU697" s="248" t="s">
        <v>951</v>
      </c>
      <c r="AJV697" s="248" t="s">
        <v>951</v>
      </c>
      <c r="AJW697" s="248" t="s">
        <v>951</v>
      </c>
      <c r="AJX697" s="248" t="s">
        <v>951</v>
      </c>
      <c r="AJY697" s="248" t="s">
        <v>951</v>
      </c>
      <c r="AJZ697" s="248" t="s">
        <v>951</v>
      </c>
      <c r="AKA697" s="248" t="s">
        <v>951</v>
      </c>
      <c r="AKB697" s="248" t="s">
        <v>951</v>
      </c>
      <c r="AKC697" s="248" t="s">
        <v>951</v>
      </c>
      <c r="AKD697" s="248" t="s">
        <v>951</v>
      </c>
      <c r="AKE697" s="248" t="s">
        <v>951</v>
      </c>
      <c r="AKF697" s="248" t="s">
        <v>951</v>
      </c>
      <c r="AKG697" s="248" t="s">
        <v>951</v>
      </c>
      <c r="AKH697" s="248" t="s">
        <v>951</v>
      </c>
      <c r="AKI697" s="248" t="s">
        <v>951</v>
      </c>
      <c r="AKJ697" s="132"/>
      <c r="AKK697" s="132"/>
      <c r="AKL697" s="132"/>
      <c r="AKM697" s="132">
        <f>AKM701*AKM698</f>
        <v>610401.77</v>
      </c>
      <c r="AKN697" s="132">
        <f>AKN701*AKN698</f>
        <v>610401.77</v>
      </c>
      <c r="AKO697" s="132">
        <f>AKO701*AKO698</f>
        <v>610401.77</v>
      </c>
      <c r="AKP697" s="248" t="s">
        <v>951</v>
      </c>
      <c r="AKQ697" s="248" t="s">
        <v>951</v>
      </c>
      <c r="AKR697" s="248" t="s">
        <v>951</v>
      </c>
      <c r="AKS697" s="248" t="s">
        <v>951</v>
      </c>
      <c r="AKT697" s="248" t="s">
        <v>951</v>
      </c>
      <c r="AKU697" s="248" t="s">
        <v>951</v>
      </c>
      <c r="AKV697" s="248" t="s">
        <v>951</v>
      </c>
      <c r="AKW697" s="248" t="s">
        <v>951</v>
      </c>
      <c r="AKX697" s="248" t="s">
        <v>951</v>
      </c>
      <c r="AKY697" s="248" t="s">
        <v>951</v>
      </c>
      <c r="AKZ697" s="248" t="s">
        <v>951</v>
      </c>
      <c r="ALA697" s="248" t="s">
        <v>951</v>
      </c>
      <c r="ALB697" s="248" t="s">
        <v>951</v>
      </c>
      <c r="ALC697" s="248" t="s">
        <v>951</v>
      </c>
      <c r="ALD697" s="248" t="s">
        <v>951</v>
      </c>
      <c r="ALE697" s="132"/>
      <c r="ALF697" s="132"/>
      <c r="ALG697" s="132"/>
      <c r="ALH697" s="132">
        <f>ALH701*ALH698</f>
        <v>552230.61</v>
      </c>
      <c r="ALI697" s="132">
        <f>ALI701*ALI698</f>
        <v>552230.61</v>
      </c>
      <c r="ALJ697" s="132">
        <f>ALJ701*ALJ698</f>
        <v>552230.61</v>
      </c>
      <c r="ALK697" s="248" t="s">
        <v>951</v>
      </c>
      <c r="ALL697" s="248" t="s">
        <v>951</v>
      </c>
      <c r="ALM697" s="248" t="s">
        <v>951</v>
      </c>
      <c r="ALN697" s="248" t="s">
        <v>951</v>
      </c>
      <c r="ALO697" s="248" t="s">
        <v>951</v>
      </c>
      <c r="ALP697" s="248" t="s">
        <v>951</v>
      </c>
      <c r="ALQ697" s="248" t="s">
        <v>951</v>
      </c>
      <c r="ALR697" s="248" t="s">
        <v>951</v>
      </c>
      <c r="ALS697" s="248" t="s">
        <v>951</v>
      </c>
      <c r="ALT697" s="248" t="s">
        <v>951</v>
      </c>
      <c r="ALU697" s="248" t="s">
        <v>951</v>
      </c>
      <c r="ALV697" s="248" t="s">
        <v>951</v>
      </c>
      <c r="ALW697" s="248" t="s">
        <v>951</v>
      </c>
      <c r="ALX697" s="248" t="s">
        <v>951</v>
      </c>
      <c r="ALY697" s="248" t="s">
        <v>951</v>
      </c>
      <c r="ALZ697" s="132"/>
      <c r="AMA697" s="132"/>
      <c r="AMB697" s="132"/>
      <c r="AMC697" s="132">
        <f>AMC701*AMC698</f>
        <v>656051.92000000004</v>
      </c>
      <c r="AMD697" s="132">
        <f>AMD701*AMD698</f>
        <v>656051.92000000004</v>
      </c>
      <c r="AME697" s="132">
        <f>AME701*AME698</f>
        <v>656051.92000000004</v>
      </c>
      <c r="AMF697" s="248" t="s">
        <v>951</v>
      </c>
      <c r="AMG697" s="248" t="s">
        <v>951</v>
      </c>
      <c r="AMH697" s="248" t="s">
        <v>951</v>
      </c>
      <c r="AMI697" s="248" t="s">
        <v>951</v>
      </c>
      <c r="AMJ697" s="248" t="s">
        <v>951</v>
      </c>
      <c r="AMK697" s="248" t="s">
        <v>951</v>
      </c>
      <c r="AML697" s="248" t="s">
        <v>951</v>
      </c>
      <c r="AMM697" s="248" t="s">
        <v>951</v>
      </c>
      <c r="AMN697" s="248" t="s">
        <v>951</v>
      </c>
      <c r="AMO697" s="248" t="s">
        <v>951</v>
      </c>
      <c r="AMP697" s="248" t="s">
        <v>951</v>
      </c>
      <c r="AMQ697" s="248" t="s">
        <v>951</v>
      </c>
      <c r="AMR697" s="248" t="s">
        <v>951</v>
      </c>
      <c r="AMS697" s="248" t="s">
        <v>951</v>
      </c>
      <c r="AMT697" s="248" t="s">
        <v>951</v>
      </c>
      <c r="AMU697" s="132"/>
      <c r="AMV697" s="132"/>
      <c r="AMW697" s="132"/>
      <c r="AMX697" s="132">
        <f>AMX701*AMX698</f>
        <v>1199329.51</v>
      </c>
      <c r="AMY697" s="132">
        <f>AMY701*AMY698</f>
        <v>1196410.32</v>
      </c>
      <c r="AMZ697" s="132">
        <f>AMZ701*AMZ698</f>
        <v>1196996.68</v>
      </c>
      <c r="ANA697" s="248" t="s">
        <v>951</v>
      </c>
      <c r="ANB697" s="248" t="s">
        <v>951</v>
      </c>
      <c r="ANC697" s="248" t="s">
        <v>951</v>
      </c>
      <c r="AND697" s="248" t="s">
        <v>951</v>
      </c>
      <c r="ANE697" s="248" t="s">
        <v>951</v>
      </c>
      <c r="ANF697" s="248" t="s">
        <v>951</v>
      </c>
      <c r="ANG697" s="248" t="s">
        <v>951</v>
      </c>
      <c r="ANH697" s="248" t="s">
        <v>951</v>
      </c>
      <c r="ANI697" s="248" t="s">
        <v>951</v>
      </c>
      <c r="ANJ697" s="248" t="s">
        <v>951</v>
      </c>
      <c r="ANK697" s="248" t="s">
        <v>951</v>
      </c>
      <c r="ANL697" s="248" t="s">
        <v>951</v>
      </c>
      <c r="ANM697" s="248" t="s">
        <v>951</v>
      </c>
      <c r="ANN697" s="248" t="s">
        <v>951</v>
      </c>
      <c r="ANO697" s="248" t="s">
        <v>951</v>
      </c>
      <c r="ANP697" s="132"/>
      <c r="ANQ697" s="132"/>
      <c r="ANR697" s="132"/>
      <c r="ANS697" s="132">
        <f>ANS701*ANS698</f>
        <v>233596.29</v>
      </c>
      <c r="ANT697" s="132">
        <f>ANT701*ANT698</f>
        <v>232681.17</v>
      </c>
      <c r="ANU697" s="132">
        <f>ANU701*ANU698</f>
        <v>232954.25</v>
      </c>
      <c r="ANV697" s="248" t="s">
        <v>951</v>
      </c>
      <c r="ANW697" s="248" t="s">
        <v>951</v>
      </c>
      <c r="ANX697" s="248" t="s">
        <v>951</v>
      </c>
      <c r="ANY697" s="248" t="s">
        <v>951</v>
      </c>
      <c r="ANZ697" s="248" t="s">
        <v>951</v>
      </c>
      <c r="AOA697" s="248" t="s">
        <v>951</v>
      </c>
      <c r="AOB697" s="248" t="s">
        <v>951</v>
      </c>
      <c r="AOC697" s="248" t="s">
        <v>951</v>
      </c>
      <c r="AOD697" s="248" t="s">
        <v>951</v>
      </c>
      <c r="AOE697" s="248" t="s">
        <v>951</v>
      </c>
      <c r="AOF697" s="248" t="s">
        <v>951</v>
      </c>
      <c r="AOG697" s="248" t="s">
        <v>951</v>
      </c>
      <c r="AOH697" s="248" t="s">
        <v>951</v>
      </c>
      <c r="AOI697" s="248" t="s">
        <v>951</v>
      </c>
      <c r="AOJ697" s="248" t="s">
        <v>951</v>
      </c>
      <c r="AOK697" s="132"/>
      <c r="AOL697" s="132"/>
      <c r="AOM697" s="132"/>
      <c r="AON697" s="132">
        <f>AON701*AON698</f>
        <v>1183453.94</v>
      </c>
      <c r="AOO697" s="132">
        <f>AOO701*AOO698</f>
        <v>1183453.94</v>
      </c>
      <c r="AOP697" s="132">
        <f>AOP701*AOP698</f>
        <v>1183453.94</v>
      </c>
      <c r="AOQ697" s="248" t="s">
        <v>951</v>
      </c>
      <c r="AOR697" s="248" t="s">
        <v>951</v>
      </c>
      <c r="AOS697" s="248" t="s">
        <v>951</v>
      </c>
      <c r="AOT697" s="248" t="s">
        <v>951</v>
      </c>
      <c r="AOU697" s="248" t="s">
        <v>951</v>
      </c>
      <c r="AOV697" s="248" t="s">
        <v>951</v>
      </c>
      <c r="AOW697" s="248" t="s">
        <v>951</v>
      </c>
      <c r="AOX697" s="248" t="s">
        <v>951</v>
      </c>
      <c r="AOY697" s="248" t="s">
        <v>951</v>
      </c>
      <c r="AOZ697" s="248" t="s">
        <v>951</v>
      </c>
      <c r="APA697" s="248" t="s">
        <v>951</v>
      </c>
      <c r="APB697" s="248" t="s">
        <v>951</v>
      </c>
      <c r="APC697" s="248" t="s">
        <v>951</v>
      </c>
      <c r="APD697" s="248" t="s">
        <v>951</v>
      </c>
      <c r="APE697" s="248" t="s">
        <v>951</v>
      </c>
      <c r="APF697" s="132"/>
      <c r="APG697" s="132"/>
      <c r="APH697" s="132"/>
      <c r="API697" s="132">
        <f>API701*API698</f>
        <v>1215451.29</v>
      </c>
      <c r="APJ697" s="132">
        <f>APJ701*APJ698</f>
        <v>1209254.6100000001</v>
      </c>
      <c r="APK697" s="132">
        <f>APK701*APK698</f>
        <v>1210729.43</v>
      </c>
      <c r="APL697" s="248" t="s">
        <v>951</v>
      </c>
      <c r="APM697" s="248" t="s">
        <v>951</v>
      </c>
      <c r="APN697" s="248" t="s">
        <v>951</v>
      </c>
      <c r="APO697" s="248" t="s">
        <v>951</v>
      </c>
      <c r="APP697" s="248" t="s">
        <v>951</v>
      </c>
      <c r="APQ697" s="248" t="s">
        <v>951</v>
      </c>
      <c r="APR697" s="248" t="s">
        <v>951</v>
      </c>
      <c r="APS697" s="248" t="s">
        <v>951</v>
      </c>
      <c r="APT697" s="248" t="s">
        <v>951</v>
      </c>
      <c r="APU697" s="248" t="s">
        <v>951</v>
      </c>
      <c r="APV697" s="248" t="s">
        <v>951</v>
      </c>
      <c r="APW697" s="248" t="s">
        <v>951</v>
      </c>
      <c r="APX697" s="248" t="s">
        <v>951</v>
      </c>
      <c r="APY697" s="248" t="s">
        <v>951</v>
      </c>
      <c r="APZ697" s="248" t="s">
        <v>951</v>
      </c>
      <c r="AQA697" s="132"/>
      <c r="AQB697" s="132"/>
      <c r="AQC697" s="132"/>
      <c r="AQD697" s="132">
        <f>AQD701*AQD698</f>
        <v>674610.93</v>
      </c>
      <c r="AQE697" s="132">
        <f>AQE701*AQE698</f>
        <v>674610.93</v>
      </c>
      <c r="AQF697" s="132">
        <f>AQF701*AQF698</f>
        <v>674610.93</v>
      </c>
      <c r="AQG697" s="248" t="s">
        <v>951</v>
      </c>
      <c r="AQH697" s="248" t="s">
        <v>951</v>
      </c>
      <c r="AQI697" s="248" t="s">
        <v>951</v>
      </c>
      <c r="AQJ697" s="248" t="s">
        <v>951</v>
      </c>
      <c r="AQK697" s="248" t="s">
        <v>951</v>
      </c>
      <c r="AQL697" s="248" t="s">
        <v>951</v>
      </c>
      <c r="AQM697" s="248" t="s">
        <v>951</v>
      </c>
      <c r="AQN697" s="248" t="s">
        <v>951</v>
      </c>
      <c r="AQO697" s="248" t="s">
        <v>951</v>
      </c>
      <c r="AQP697" s="248" t="s">
        <v>951</v>
      </c>
      <c r="AQQ697" s="248" t="s">
        <v>951</v>
      </c>
      <c r="AQR697" s="248" t="s">
        <v>951</v>
      </c>
      <c r="AQS697" s="248" t="s">
        <v>951</v>
      </c>
      <c r="AQT697" s="248" t="s">
        <v>951</v>
      </c>
      <c r="AQU697" s="248" t="s">
        <v>951</v>
      </c>
      <c r="AQV697" s="132"/>
      <c r="AQW697" s="132"/>
      <c r="AQX697" s="132"/>
      <c r="AQY697" s="132">
        <f>AQY701*AQY698</f>
        <v>1069933.6599999999</v>
      </c>
      <c r="AQZ697" s="132">
        <f>AQZ701*AQZ698</f>
        <v>1069933.6599999999</v>
      </c>
      <c r="ARA697" s="132">
        <f>ARA701*ARA698</f>
        <v>1069933.6599999999</v>
      </c>
      <c r="ARB697" s="248" t="s">
        <v>951</v>
      </c>
      <c r="ARC697" s="248" t="s">
        <v>951</v>
      </c>
      <c r="ARD697" s="248" t="s">
        <v>951</v>
      </c>
      <c r="ARE697" s="248" t="s">
        <v>951</v>
      </c>
      <c r="ARF697" s="248" t="s">
        <v>951</v>
      </c>
      <c r="ARG697" s="248" t="s">
        <v>951</v>
      </c>
      <c r="ARH697" s="248" t="s">
        <v>951</v>
      </c>
      <c r="ARI697" s="248" t="s">
        <v>951</v>
      </c>
      <c r="ARJ697" s="248" t="s">
        <v>951</v>
      </c>
      <c r="ARK697" s="248" t="s">
        <v>951</v>
      </c>
      <c r="ARL697" s="248" t="s">
        <v>951</v>
      </c>
      <c r="ARM697" s="248" t="s">
        <v>951</v>
      </c>
      <c r="ARN697" s="248" t="s">
        <v>951</v>
      </c>
      <c r="ARO697" s="248" t="s">
        <v>951</v>
      </c>
      <c r="ARP697" s="248" t="s">
        <v>951</v>
      </c>
      <c r="ARQ697" s="132"/>
      <c r="ARR697" s="132"/>
      <c r="ARS697" s="132"/>
      <c r="ART697" s="132">
        <f>ART701*ART698</f>
        <v>499756.35</v>
      </c>
      <c r="ARU697" s="132">
        <f>ARU701*ARU698</f>
        <v>499756.35</v>
      </c>
      <c r="ARV697" s="132">
        <f>ARV701*ARV698</f>
        <v>499756.35</v>
      </c>
      <c r="ARW697" s="248" t="s">
        <v>951</v>
      </c>
      <c r="ARX697" s="248" t="s">
        <v>951</v>
      </c>
      <c r="ARY697" s="248" t="s">
        <v>951</v>
      </c>
      <c r="ARZ697" s="248" t="s">
        <v>951</v>
      </c>
      <c r="ASA697" s="248" t="s">
        <v>951</v>
      </c>
      <c r="ASB697" s="248" t="s">
        <v>951</v>
      </c>
      <c r="ASC697" s="248" t="s">
        <v>951</v>
      </c>
      <c r="ASD697" s="248" t="s">
        <v>951</v>
      </c>
      <c r="ASE697" s="248" t="s">
        <v>951</v>
      </c>
      <c r="ASF697" s="248" t="s">
        <v>951</v>
      </c>
      <c r="ASG697" s="248" t="s">
        <v>951</v>
      </c>
      <c r="ASH697" s="248" t="s">
        <v>951</v>
      </c>
      <c r="ASI697" s="248" t="s">
        <v>951</v>
      </c>
      <c r="ASJ697" s="248" t="s">
        <v>951</v>
      </c>
      <c r="ASK697" s="248" t="s">
        <v>951</v>
      </c>
      <c r="ASL697" s="132"/>
      <c r="ASM697" s="132"/>
      <c r="ASN697" s="132"/>
      <c r="ASO697" s="132">
        <f>ASO701*ASO698</f>
        <v>1083362.0900000001</v>
      </c>
      <c r="ASP697" s="132">
        <f>ASP701*ASP698</f>
        <v>1083362.0900000001</v>
      </c>
      <c r="ASQ697" s="132">
        <f>ASQ701*ASQ698</f>
        <v>1083362.0900000001</v>
      </c>
      <c r="ASR697" s="248" t="s">
        <v>951</v>
      </c>
      <c r="ASS697" s="248" t="s">
        <v>951</v>
      </c>
      <c r="AST697" s="248" t="s">
        <v>951</v>
      </c>
      <c r="ASU697" s="248" t="s">
        <v>951</v>
      </c>
      <c r="ASV697" s="248" t="s">
        <v>951</v>
      </c>
      <c r="ASW697" s="248" t="s">
        <v>951</v>
      </c>
      <c r="ASX697" s="248" t="s">
        <v>951</v>
      </c>
      <c r="ASY697" s="248" t="s">
        <v>951</v>
      </c>
      <c r="ASZ697" s="248" t="s">
        <v>951</v>
      </c>
      <c r="ATA697" s="248" t="s">
        <v>951</v>
      </c>
      <c r="ATB697" s="248" t="s">
        <v>951</v>
      </c>
      <c r="ATC697" s="248" t="s">
        <v>951</v>
      </c>
      <c r="ATD697" s="248" t="s">
        <v>951</v>
      </c>
      <c r="ATE697" s="248" t="s">
        <v>951</v>
      </c>
      <c r="ATF697" s="248" t="s">
        <v>951</v>
      </c>
      <c r="ATG697" s="132"/>
      <c r="ATH697" s="132"/>
      <c r="ATI697" s="132"/>
      <c r="ATJ697" s="132">
        <f>ATJ701*ATJ698</f>
        <v>837650.69</v>
      </c>
      <c r="ATK697" s="132">
        <f>ATK701*ATK698</f>
        <v>837650.69</v>
      </c>
      <c r="ATL697" s="132">
        <f>ATL701*ATL698</f>
        <v>837650.69</v>
      </c>
      <c r="ATM697" s="248" t="s">
        <v>951</v>
      </c>
      <c r="ATN697" s="248" t="s">
        <v>951</v>
      </c>
      <c r="ATO697" s="248" t="s">
        <v>951</v>
      </c>
      <c r="ATP697" s="248" t="s">
        <v>951</v>
      </c>
      <c r="ATQ697" s="248" t="s">
        <v>951</v>
      </c>
      <c r="ATR697" s="248" t="s">
        <v>951</v>
      </c>
      <c r="ATS697" s="248" t="s">
        <v>951</v>
      </c>
      <c r="ATT697" s="248" t="s">
        <v>951</v>
      </c>
      <c r="ATU697" s="248" t="s">
        <v>951</v>
      </c>
      <c r="ATV697" s="248" t="s">
        <v>951</v>
      </c>
      <c r="ATW697" s="248" t="s">
        <v>951</v>
      </c>
      <c r="ATX697" s="248" t="s">
        <v>951</v>
      </c>
      <c r="ATY697" s="248" t="s">
        <v>951</v>
      </c>
      <c r="ATZ697" s="248" t="s">
        <v>951</v>
      </c>
      <c r="AUA697" s="248" t="s">
        <v>951</v>
      </c>
      <c r="AUB697" s="132"/>
      <c r="AUC697" s="132"/>
      <c r="AUD697" s="132"/>
      <c r="AUE697" s="132">
        <f>AUE701*AUE698</f>
        <v>1509098.69</v>
      </c>
      <c r="AUF697" s="132">
        <f>AUF701*AUF698</f>
        <v>1509098.69</v>
      </c>
      <c r="AUG697" s="132">
        <f>AUG701*AUG698</f>
        <v>1509098.69</v>
      </c>
      <c r="AUH697" s="248" t="s">
        <v>951</v>
      </c>
      <c r="AUI697" s="248" t="s">
        <v>951</v>
      </c>
      <c r="AUJ697" s="248" t="s">
        <v>951</v>
      </c>
      <c r="AUK697" s="248" t="s">
        <v>951</v>
      </c>
      <c r="AUL697" s="248" t="s">
        <v>951</v>
      </c>
      <c r="AUM697" s="248" t="s">
        <v>951</v>
      </c>
      <c r="AUN697" s="248" t="s">
        <v>951</v>
      </c>
      <c r="AUO697" s="248" t="s">
        <v>951</v>
      </c>
      <c r="AUP697" s="248" t="s">
        <v>951</v>
      </c>
      <c r="AUQ697" s="248" t="s">
        <v>951</v>
      </c>
      <c r="AUR697" s="248" t="s">
        <v>951</v>
      </c>
      <c r="AUS697" s="248" t="s">
        <v>951</v>
      </c>
      <c r="AUT697" s="248" t="s">
        <v>951</v>
      </c>
      <c r="AUU697" s="248" t="s">
        <v>951</v>
      </c>
      <c r="AUV697" s="248" t="s">
        <v>951</v>
      </c>
      <c r="AUW697" s="132"/>
      <c r="AUX697" s="132"/>
      <c r="AUY697" s="132"/>
      <c r="AUZ697" s="132">
        <f>AUZ701*AUZ698</f>
        <v>1276625.47</v>
      </c>
      <c r="AVA697" s="132">
        <f>AVA701*AVA698</f>
        <v>1263006.6000000001</v>
      </c>
      <c r="AVB697" s="132">
        <f>AVB701*AVB698</f>
        <v>1266871.19</v>
      </c>
      <c r="AVC697" s="248" t="s">
        <v>951</v>
      </c>
      <c r="AVD697" s="248" t="s">
        <v>951</v>
      </c>
      <c r="AVE697" s="248" t="s">
        <v>951</v>
      </c>
      <c r="AVF697" s="248" t="s">
        <v>951</v>
      </c>
      <c r="AVG697" s="248" t="s">
        <v>951</v>
      </c>
      <c r="AVH697" s="248" t="s">
        <v>951</v>
      </c>
      <c r="AVI697" s="248" t="s">
        <v>951</v>
      </c>
      <c r="AVJ697" s="248" t="s">
        <v>951</v>
      </c>
      <c r="AVK697" s="248" t="s">
        <v>951</v>
      </c>
      <c r="AVL697" s="248" t="s">
        <v>951</v>
      </c>
      <c r="AVM697" s="248" t="s">
        <v>951</v>
      </c>
      <c r="AVN697" s="248" t="s">
        <v>951</v>
      </c>
      <c r="AVO697" s="248" t="s">
        <v>951</v>
      </c>
      <c r="AVP697" s="248" t="s">
        <v>951</v>
      </c>
      <c r="AVQ697" s="248" t="s">
        <v>951</v>
      </c>
      <c r="AVR697" s="132">
        <f t="shared" ref="AVR697:AVW697" si="1896">AA697+AV697+BQ697+CL697+DG697+EB697+EW697+FR697+GM697+HH697+IC697+IX697+JS697+KN697+LI697+MD697+MY697+NT697+OO697+PJ697+QE697+QZ697+RU697+SP697+TK697+UF697+VA697+VV697+WQ697+XL697+YG697+ZB697+ZW697+AAR697+ABM697+ACH697+ADC697+ADX697+AES697+AFN697+AGI697+AHD697+AHY697+AIT697+AJO697+AKJ697+ALE697+ALZ697+AMU697+ANP697+AOK697+APF697+AQA697+AQV697+ARQ697+ASL697+ATG697+AUB697+AUW697</f>
        <v>0</v>
      </c>
      <c r="AVS697" s="132">
        <f t="shared" si="1896"/>
        <v>0</v>
      </c>
      <c r="AVT697" s="132">
        <f t="shared" si="1896"/>
        <v>0</v>
      </c>
      <c r="AVU697" s="132">
        <f t="shared" si="1896"/>
        <v>52675470.020000003</v>
      </c>
      <c r="AVV697" s="132">
        <f t="shared" si="1896"/>
        <v>52607400.670000002</v>
      </c>
      <c r="AVW697" s="132">
        <f t="shared" si="1896"/>
        <v>52623658.659999996</v>
      </c>
    </row>
    <row r="698" spans="1:1274" s="130" customFormat="1">
      <c r="A698" s="417" t="s">
        <v>1230</v>
      </c>
      <c r="B698" s="428"/>
      <c r="C698" s="419" t="s">
        <v>1173</v>
      </c>
      <c r="D698" s="417" t="s">
        <v>1238</v>
      </c>
      <c r="E698" s="418"/>
      <c r="F698" s="420"/>
      <c r="G698" s="420"/>
      <c r="H698" s="420"/>
      <c r="I698" s="421"/>
      <c r="J698" s="421"/>
      <c r="K698" s="421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  <c r="AA698" s="429"/>
      <c r="AB698" s="429"/>
      <c r="AC698" s="429"/>
      <c r="AD698" s="429">
        <f>IF(AD700=0,1,AD699/(AD699+AD700))</f>
        <v>1</v>
      </c>
      <c r="AE698" s="429">
        <f>IF(AE700=0,1,AE699/(AE699+AE700))</f>
        <v>1</v>
      </c>
      <c r="AF698" s="429">
        <f>IF(AF700=0,1,AF699/(AF699+AF700))</f>
        <v>1</v>
      </c>
      <c r="AG698" s="422"/>
      <c r="AH698" s="422"/>
      <c r="AI698" s="422"/>
      <c r="AJ698" s="422"/>
      <c r="AK698" s="422"/>
      <c r="AL698" s="422"/>
      <c r="AM698" s="422"/>
      <c r="AN698" s="422"/>
      <c r="AO698" s="422"/>
      <c r="AP698" s="422"/>
      <c r="AQ698" s="422"/>
      <c r="AR698" s="422"/>
      <c r="AS698" s="422"/>
      <c r="AT698" s="422"/>
      <c r="AU698" s="422"/>
      <c r="AV698" s="429"/>
      <c r="AW698" s="429"/>
      <c r="AX698" s="429"/>
      <c r="AY698" s="429">
        <f>IF(AY700=0,1,AY699/(AY699+AY700))</f>
        <v>1</v>
      </c>
      <c r="AZ698" s="429">
        <f>IF(AZ700=0,1,AZ699/(AZ699+AZ700))</f>
        <v>1</v>
      </c>
      <c r="BA698" s="429">
        <f>IF(BA700=0,1,BA699/(BA699+BA700))</f>
        <v>1</v>
      </c>
      <c r="BB698" s="422"/>
      <c r="BC698" s="422"/>
      <c r="BD698" s="422"/>
      <c r="BE698" s="422"/>
      <c r="BF698" s="422"/>
      <c r="BG698" s="422"/>
      <c r="BH698" s="422"/>
      <c r="BI698" s="422"/>
      <c r="BJ698" s="422"/>
      <c r="BK698" s="422"/>
      <c r="BL698" s="422"/>
      <c r="BM698" s="422"/>
      <c r="BN698" s="422"/>
      <c r="BO698" s="422"/>
      <c r="BP698" s="422"/>
      <c r="BQ698" s="429"/>
      <c r="BR698" s="429"/>
      <c r="BS698" s="429"/>
      <c r="BT698" s="429">
        <f>IF(BT700=0,1,BT699/(BT699+BT700))</f>
        <v>1</v>
      </c>
      <c r="BU698" s="429">
        <f>IF(BU700=0,1,BU699/(BU699+BU700))</f>
        <v>1</v>
      </c>
      <c r="BV698" s="429">
        <f>IF(BV700=0,1,BV699/(BV699+BV700))</f>
        <v>1</v>
      </c>
      <c r="BW698" s="422"/>
      <c r="BX698" s="422"/>
      <c r="BY698" s="422"/>
      <c r="BZ698" s="422"/>
      <c r="CA698" s="422"/>
      <c r="CB698" s="422"/>
      <c r="CC698" s="422"/>
      <c r="CD698" s="422"/>
      <c r="CE698" s="422"/>
      <c r="CF698" s="422"/>
      <c r="CG698" s="422"/>
      <c r="CH698" s="422"/>
      <c r="CI698" s="422"/>
      <c r="CJ698" s="422"/>
      <c r="CK698" s="422"/>
      <c r="CL698" s="429"/>
      <c r="CM698" s="429"/>
      <c r="CN698" s="429"/>
      <c r="CO698" s="429">
        <f>IF(CO700=0,1,CO699/(CO699+CO700))</f>
        <v>1</v>
      </c>
      <c r="CP698" s="429">
        <f>IF(CP700=0,1,CP699/(CP699+CP700))</f>
        <v>1</v>
      </c>
      <c r="CQ698" s="429">
        <f>IF(CQ700=0,1,CQ699/(CQ699+CQ700))</f>
        <v>1</v>
      </c>
      <c r="CR698" s="422"/>
      <c r="CS698" s="422"/>
      <c r="CT698" s="422"/>
      <c r="CU698" s="422"/>
      <c r="CV698" s="422"/>
      <c r="CW698" s="422"/>
      <c r="CX698" s="422"/>
      <c r="CY698" s="422"/>
      <c r="CZ698" s="422"/>
      <c r="DA698" s="422"/>
      <c r="DB698" s="422"/>
      <c r="DC698" s="422"/>
      <c r="DD698" s="422"/>
      <c r="DE698" s="422"/>
      <c r="DF698" s="422"/>
      <c r="DG698" s="429"/>
      <c r="DH698" s="429"/>
      <c r="DI698" s="429"/>
      <c r="DJ698" s="429">
        <f>IF(DJ700=0,1,DJ699/(DJ699+DJ700))</f>
        <v>1</v>
      </c>
      <c r="DK698" s="429">
        <f>IF(DK700=0,1,DK699/(DK699+DK700))</f>
        <v>1</v>
      </c>
      <c r="DL698" s="429">
        <f>IF(DL700=0,1,DL699/(DL699+DL700))</f>
        <v>1</v>
      </c>
      <c r="DM698" s="422"/>
      <c r="DN698" s="422"/>
      <c r="DO698" s="422"/>
      <c r="DP698" s="422"/>
      <c r="DQ698" s="422"/>
      <c r="DR698" s="422"/>
      <c r="DS698" s="422"/>
      <c r="DT698" s="422"/>
      <c r="DU698" s="422"/>
      <c r="DV698" s="422"/>
      <c r="DW698" s="422"/>
      <c r="DX698" s="422"/>
      <c r="DY698" s="422"/>
      <c r="DZ698" s="422"/>
      <c r="EA698" s="422"/>
      <c r="EB698" s="429"/>
      <c r="EC698" s="429"/>
      <c r="ED698" s="429"/>
      <c r="EE698" s="429">
        <f>IF(EE700=0,1,EE699/(EE699+EE700))</f>
        <v>1</v>
      </c>
      <c r="EF698" s="429">
        <f>IF(EF700=0,1,EF699/(EF699+EF700))</f>
        <v>1</v>
      </c>
      <c r="EG698" s="429">
        <f>IF(EG700=0,1,EG699/(EG699+EG700))</f>
        <v>1</v>
      </c>
      <c r="EH698" s="422"/>
      <c r="EI698" s="422"/>
      <c r="EJ698" s="422"/>
      <c r="EK698" s="422"/>
      <c r="EL698" s="422"/>
      <c r="EM698" s="422"/>
      <c r="EN698" s="422"/>
      <c r="EO698" s="422"/>
      <c r="EP698" s="422"/>
      <c r="EQ698" s="422"/>
      <c r="ER698" s="422"/>
      <c r="ES698" s="422"/>
      <c r="ET698" s="422"/>
      <c r="EU698" s="422"/>
      <c r="EV698" s="422"/>
      <c r="EW698" s="423"/>
      <c r="EX698" s="423"/>
      <c r="EY698" s="423"/>
      <c r="EZ698" s="423"/>
      <c r="FA698" s="423"/>
      <c r="FB698" s="423"/>
      <c r="FC698" s="422"/>
      <c r="FD698" s="422"/>
      <c r="FE698" s="422"/>
      <c r="FF698" s="422"/>
      <c r="FG698" s="422"/>
      <c r="FH698" s="422"/>
      <c r="FI698" s="422"/>
      <c r="FJ698" s="422"/>
      <c r="FK698" s="422"/>
      <c r="FL698" s="422"/>
      <c r="FM698" s="422"/>
      <c r="FN698" s="422"/>
      <c r="FO698" s="422"/>
      <c r="FP698" s="422"/>
      <c r="FQ698" s="422"/>
      <c r="FR698" s="429"/>
      <c r="FS698" s="429"/>
      <c r="FT698" s="429"/>
      <c r="FU698" s="429">
        <f>IF(FU700=0,1,FU699/(FU699+FU700))</f>
        <v>1</v>
      </c>
      <c r="FV698" s="429">
        <f>IF(FV700=0,1,FV699/(FV699+FV700))</f>
        <v>1</v>
      </c>
      <c r="FW698" s="429">
        <f>IF(FW700=0,1,FW699/(FW699+FW700))</f>
        <v>1</v>
      </c>
      <c r="FX698" s="422"/>
      <c r="FY698" s="422"/>
      <c r="FZ698" s="422"/>
      <c r="GA698" s="422"/>
      <c r="GB698" s="422"/>
      <c r="GC698" s="422"/>
      <c r="GD698" s="422"/>
      <c r="GE698" s="422"/>
      <c r="GF698" s="422"/>
      <c r="GG698" s="422"/>
      <c r="GH698" s="422"/>
      <c r="GI698" s="422"/>
      <c r="GJ698" s="422"/>
      <c r="GK698" s="422"/>
      <c r="GL698" s="422"/>
      <c r="GM698" s="423"/>
      <c r="GN698" s="423"/>
      <c r="GO698" s="423"/>
      <c r="GP698" s="423"/>
      <c r="GQ698" s="423"/>
      <c r="GR698" s="423"/>
      <c r="GS698" s="422"/>
      <c r="GT698" s="422"/>
      <c r="GU698" s="422"/>
      <c r="GV698" s="422"/>
      <c r="GW698" s="422"/>
      <c r="GX698" s="422"/>
      <c r="GY698" s="422"/>
      <c r="GZ698" s="422"/>
      <c r="HA698" s="422"/>
      <c r="HB698" s="422"/>
      <c r="HC698" s="422"/>
      <c r="HD698" s="422"/>
      <c r="HE698" s="422"/>
      <c r="HF698" s="422"/>
      <c r="HG698" s="422"/>
      <c r="HH698" s="429"/>
      <c r="HI698" s="429"/>
      <c r="HJ698" s="429"/>
      <c r="HK698" s="429">
        <f>IF(HK700=0,1,HK699/(HK699+HK700))</f>
        <v>1</v>
      </c>
      <c r="HL698" s="429">
        <f>IF(HL700=0,1,HL699/(HL699+HL700))</f>
        <v>1</v>
      </c>
      <c r="HM698" s="429">
        <f>IF(HM700=0,1,HM699/(HM699+HM700))</f>
        <v>1</v>
      </c>
      <c r="HN698" s="422"/>
      <c r="HO698" s="422"/>
      <c r="HP698" s="422"/>
      <c r="HQ698" s="422"/>
      <c r="HR698" s="422"/>
      <c r="HS698" s="422"/>
      <c r="HT698" s="422"/>
      <c r="HU698" s="422"/>
      <c r="HV698" s="422"/>
      <c r="HW698" s="422"/>
      <c r="HX698" s="422"/>
      <c r="HY698" s="422"/>
      <c r="HZ698" s="422"/>
      <c r="IA698" s="422"/>
      <c r="IB698" s="422"/>
      <c r="IC698" s="429"/>
      <c r="ID698" s="429"/>
      <c r="IE698" s="429"/>
      <c r="IF698" s="429">
        <f>IF(IF700=0,1,IF699/(IF699+IF700))</f>
        <v>1</v>
      </c>
      <c r="IG698" s="429">
        <f>IF(IG700=0,1,IG699/(IG699+IG700))</f>
        <v>1</v>
      </c>
      <c r="IH698" s="429">
        <f>IF(IH700=0,1,IH699/(IH699+IH700))</f>
        <v>1</v>
      </c>
      <c r="II698" s="422"/>
      <c r="IJ698" s="422"/>
      <c r="IK698" s="422"/>
      <c r="IL698" s="422"/>
      <c r="IM698" s="422"/>
      <c r="IN698" s="422"/>
      <c r="IO698" s="422"/>
      <c r="IP698" s="422"/>
      <c r="IQ698" s="422"/>
      <c r="IR698" s="422"/>
      <c r="IS698" s="422"/>
      <c r="IT698" s="422"/>
      <c r="IU698" s="422"/>
      <c r="IV698" s="422"/>
      <c r="IW698" s="422"/>
      <c r="IX698" s="429"/>
      <c r="IY698" s="429"/>
      <c r="IZ698" s="429"/>
      <c r="JA698" s="429">
        <f>IF(JA700=0,1,JA699/(JA699+JA700))</f>
        <v>1</v>
      </c>
      <c r="JB698" s="429">
        <f>IF(JB700=0,1,JB699/(JB699+JB700))</f>
        <v>1</v>
      </c>
      <c r="JC698" s="429">
        <f>IF(JC700=0,1,JC699/(JC699+JC700))</f>
        <v>1</v>
      </c>
      <c r="JD698" s="422"/>
      <c r="JE698" s="422"/>
      <c r="JF698" s="422"/>
      <c r="JG698" s="422"/>
      <c r="JH698" s="422"/>
      <c r="JI698" s="422"/>
      <c r="JJ698" s="422"/>
      <c r="JK698" s="422"/>
      <c r="JL698" s="422"/>
      <c r="JM698" s="422"/>
      <c r="JN698" s="422"/>
      <c r="JO698" s="422"/>
      <c r="JP698" s="422"/>
      <c r="JQ698" s="422"/>
      <c r="JR698" s="422"/>
      <c r="JS698" s="429"/>
      <c r="JT698" s="429"/>
      <c r="JU698" s="429"/>
      <c r="JV698" s="429">
        <f>IF(JV700=0,1,JV699/(JV699+JV700))</f>
        <v>1</v>
      </c>
      <c r="JW698" s="429">
        <f>IF(JW700=0,1,JW699/(JW699+JW700))</f>
        <v>1</v>
      </c>
      <c r="JX698" s="429">
        <f>IF(JX700=0,1,JX699/(JX699+JX700))</f>
        <v>1</v>
      </c>
      <c r="JY698" s="422"/>
      <c r="JZ698" s="422"/>
      <c r="KA698" s="422"/>
      <c r="KB698" s="422"/>
      <c r="KC698" s="422"/>
      <c r="KD698" s="422"/>
      <c r="KE698" s="422"/>
      <c r="KF698" s="422"/>
      <c r="KG698" s="422"/>
      <c r="KH698" s="422"/>
      <c r="KI698" s="422"/>
      <c r="KJ698" s="422"/>
      <c r="KK698" s="422"/>
      <c r="KL698" s="422"/>
      <c r="KM698" s="422"/>
      <c r="KN698" s="429"/>
      <c r="KO698" s="429"/>
      <c r="KP698" s="429"/>
      <c r="KQ698" s="429">
        <f>IF(KQ700=0,1,KQ699/(KQ699+KQ700))</f>
        <v>1</v>
      </c>
      <c r="KR698" s="429">
        <f>IF(KR700=0,1,KR699/(KR699+KR700))</f>
        <v>1</v>
      </c>
      <c r="KS698" s="429">
        <f>IF(KS700=0,1,KS699/(KS699+KS700))</f>
        <v>1</v>
      </c>
      <c r="KT698" s="422"/>
      <c r="KU698" s="422"/>
      <c r="KV698" s="422"/>
      <c r="KW698" s="422"/>
      <c r="KX698" s="422"/>
      <c r="KY698" s="422"/>
      <c r="KZ698" s="422"/>
      <c r="LA698" s="422"/>
      <c r="LB698" s="422"/>
      <c r="LC698" s="422"/>
      <c r="LD698" s="422"/>
      <c r="LE698" s="422"/>
      <c r="LF698" s="422"/>
      <c r="LG698" s="422"/>
      <c r="LH698" s="422"/>
      <c r="LI698" s="429"/>
      <c r="LJ698" s="429"/>
      <c r="LK698" s="429"/>
      <c r="LL698" s="429">
        <f>IF(LL700=0,1,LL699/(LL699+LL700))</f>
        <v>1</v>
      </c>
      <c r="LM698" s="429">
        <f>IF(LM700=0,1,LM699/(LM699+LM700))</f>
        <v>1</v>
      </c>
      <c r="LN698" s="429">
        <f>IF(LN700=0,1,LN699/(LN699+LN700))</f>
        <v>1</v>
      </c>
      <c r="LO698" s="422"/>
      <c r="LP698" s="422"/>
      <c r="LQ698" s="422"/>
      <c r="LR698" s="422"/>
      <c r="LS698" s="422"/>
      <c r="LT698" s="422"/>
      <c r="LU698" s="422"/>
      <c r="LV698" s="422"/>
      <c r="LW698" s="422"/>
      <c r="LX698" s="422"/>
      <c r="LY698" s="422"/>
      <c r="LZ698" s="422"/>
      <c r="MA698" s="422"/>
      <c r="MB698" s="422"/>
      <c r="MC698" s="422"/>
      <c r="MD698" s="429"/>
      <c r="ME698" s="429"/>
      <c r="MF698" s="429"/>
      <c r="MG698" s="429">
        <f>IF(MG700=0,1,MG699/(MG699+MG700))</f>
        <v>1</v>
      </c>
      <c r="MH698" s="429">
        <f>IF(MH700=0,1,MH699/(MH699+MH700))</f>
        <v>1</v>
      </c>
      <c r="MI698" s="429">
        <f>IF(MI700=0,1,MI699/(MI699+MI700))</f>
        <v>1</v>
      </c>
      <c r="MJ698" s="422"/>
      <c r="MK698" s="422"/>
      <c r="ML698" s="422"/>
      <c r="MM698" s="422"/>
      <c r="MN698" s="422"/>
      <c r="MO698" s="422"/>
      <c r="MP698" s="422"/>
      <c r="MQ698" s="422"/>
      <c r="MR698" s="422"/>
      <c r="MS698" s="422"/>
      <c r="MT698" s="422"/>
      <c r="MU698" s="422"/>
      <c r="MV698" s="422"/>
      <c r="MW698" s="422"/>
      <c r="MX698" s="422"/>
      <c r="MY698" s="429"/>
      <c r="MZ698" s="429"/>
      <c r="NA698" s="429"/>
      <c r="NB698" s="429">
        <f>IF(NB700=0,1,NB699/(NB699+NB700))</f>
        <v>1</v>
      </c>
      <c r="NC698" s="429">
        <f>IF(NC700=0,1,NC699/(NC699+NC700))</f>
        <v>1</v>
      </c>
      <c r="ND698" s="429">
        <f>IF(ND700=0,1,ND699/(ND699+ND700))</f>
        <v>1</v>
      </c>
      <c r="NE698" s="422"/>
      <c r="NF698" s="422"/>
      <c r="NG698" s="422"/>
      <c r="NH698" s="422"/>
      <c r="NI698" s="422"/>
      <c r="NJ698" s="422"/>
      <c r="NK698" s="422"/>
      <c r="NL698" s="422"/>
      <c r="NM698" s="422"/>
      <c r="NN698" s="422"/>
      <c r="NO698" s="422"/>
      <c r="NP698" s="422"/>
      <c r="NQ698" s="422"/>
      <c r="NR698" s="422"/>
      <c r="NS698" s="422"/>
      <c r="NT698" s="429"/>
      <c r="NU698" s="429"/>
      <c r="NV698" s="429"/>
      <c r="NW698" s="429">
        <f>IF(NW700=0,1,NW699/(NW699+NW700))</f>
        <v>1</v>
      </c>
      <c r="NX698" s="429">
        <f>IF(NX700=0,1,NX699/(NX699+NX700))</f>
        <v>1</v>
      </c>
      <c r="NY698" s="429">
        <f>IF(NY700=0,1,NY699/(NY699+NY700))</f>
        <v>1</v>
      </c>
      <c r="NZ698" s="422"/>
      <c r="OA698" s="422"/>
      <c r="OB698" s="422"/>
      <c r="OC698" s="422"/>
      <c r="OD698" s="422"/>
      <c r="OE698" s="422"/>
      <c r="OF698" s="422"/>
      <c r="OG698" s="422"/>
      <c r="OH698" s="422"/>
      <c r="OI698" s="422"/>
      <c r="OJ698" s="422"/>
      <c r="OK698" s="422"/>
      <c r="OL698" s="422"/>
      <c r="OM698" s="422"/>
      <c r="ON698" s="422"/>
      <c r="OO698" s="429"/>
      <c r="OP698" s="429"/>
      <c r="OQ698" s="429"/>
      <c r="OR698" s="429">
        <f>IF(OR700=0,1,OR699/(OR699+OR700))</f>
        <v>1</v>
      </c>
      <c r="OS698" s="429">
        <f>IF(OS700=0,1,OS699/(OS699+OS700))</f>
        <v>1</v>
      </c>
      <c r="OT698" s="429">
        <f>IF(OT700=0,1,OT699/(OT699+OT700))</f>
        <v>1</v>
      </c>
      <c r="OU698" s="422"/>
      <c r="OV698" s="422"/>
      <c r="OW698" s="422"/>
      <c r="OX698" s="422"/>
      <c r="OY698" s="422"/>
      <c r="OZ698" s="422"/>
      <c r="PA698" s="422"/>
      <c r="PB698" s="422"/>
      <c r="PC698" s="422"/>
      <c r="PD698" s="422"/>
      <c r="PE698" s="422"/>
      <c r="PF698" s="422"/>
      <c r="PG698" s="422"/>
      <c r="PH698" s="422"/>
      <c r="PI698" s="422"/>
      <c r="PJ698" s="429"/>
      <c r="PK698" s="429"/>
      <c r="PL698" s="429"/>
      <c r="PM698" s="429">
        <f>IF(PM700=0,1,PM699/(PM699+PM700))</f>
        <v>1</v>
      </c>
      <c r="PN698" s="429">
        <f>IF(PN700=0,1,PN699/(PN699+PN700))</f>
        <v>1</v>
      </c>
      <c r="PO698" s="429">
        <f>IF(PO700=0,1,PO699/(PO699+PO700))</f>
        <v>1</v>
      </c>
      <c r="PP698" s="422"/>
      <c r="PQ698" s="422"/>
      <c r="PR698" s="422"/>
      <c r="PS698" s="422"/>
      <c r="PT698" s="422"/>
      <c r="PU698" s="422"/>
      <c r="PV698" s="422"/>
      <c r="PW698" s="422"/>
      <c r="PX698" s="422"/>
      <c r="PY698" s="422"/>
      <c r="PZ698" s="422"/>
      <c r="QA698" s="422"/>
      <c r="QB698" s="422"/>
      <c r="QC698" s="422"/>
      <c r="QD698" s="422"/>
      <c r="QE698" s="429"/>
      <c r="QF698" s="429"/>
      <c r="QG698" s="429"/>
      <c r="QH698" s="429">
        <f>IF(QH700=0,1,QH699/(QH699+QH700))</f>
        <v>1</v>
      </c>
      <c r="QI698" s="429">
        <f>IF(QI700=0,1,QI699/(QI699+QI700))</f>
        <v>1</v>
      </c>
      <c r="QJ698" s="429">
        <f>IF(QJ700=0,1,QJ699/(QJ699+QJ700))</f>
        <v>1</v>
      </c>
      <c r="QK698" s="422"/>
      <c r="QL698" s="422"/>
      <c r="QM698" s="422"/>
      <c r="QN698" s="422"/>
      <c r="QO698" s="422"/>
      <c r="QP698" s="422"/>
      <c r="QQ698" s="422"/>
      <c r="QR698" s="422"/>
      <c r="QS698" s="422"/>
      <c r="QT698" s="422"/>
      <c r="QU698" s="422"/>
      <c r="QV698" s="422"/>
      <c r="QW698" s="422"/>
      <c r="QX698" s="422"/>
      <c r="QY698" s="422"/>
      <c r="QZ698" s="429"/>
      <c r="RA698" s="429"/>
      <c r="RB698" s="429"/>
      <c r="RC698" s="429">
        <f>IF(RC700=0,1,RC699/(RC699+RC700))</f>
        <v>1</v>
      </c>
      <c r="RD698" s="429">
        <f>IF(RD700=0,1,RD699/(RD699+RD700))</f>
        <v>1</v>
      </c>
      <c r="RE698" s="429">
        <f>IF(RE700=0,1,RE699/(RE699+RE700))</f>
        <v>1</v>
      </c>
      <c r="RF698" s="422"/>
      <c r="RG698" s="422"/>
      <c r="RH698" s="422"/>
      <c r="RI698" s="422"/>
      <c r="RJ698" s="422"/>
      <c r="RK698" s="422"/>
      <c r="RL698" s="422"/>
      <c r="RM698" s="422"/>
      <c r="RN698" s="422"/>
      <c r="RO698" s="422"/>
      <c r="RP698" s="422"/>
      <c r="RQ698" s="422"/>
      <c r="RR698" s="422"/>
      <c r="RS698" s="422"/>
      <c r="RT698" s="422"/>
      <c r="RU698" s="429"/>
      <c r="RV698" s="429"/>
      <c r="RW698" s="429"/>
      <c r="RX698" s="429">
        <f>IF(RX700=0,1,RX699/(RX699+RX700))</f>
        <v>1</v>
      </c>
      <c r="RY698" s="429">
        <f>IF(RY700=0,1,RY699/(RY699+RY700))</f>
        <v>1</v>
      </c>
      <c r="RZ698" s="429">
        <f>IF(RZ700=0,1,RZ699/(RZ699+RZ700))</f>
        <v>1</v>
      </c>
      <c r="SA698" s="422"/>
      <c r="SB698" s="422"/>
      <c r="SC698" s="422"/>
      <c r="SD698" s="422"/>
      <c r="SE698" s="422"/>
      <c r="SF698" s="422"/>
      <c r="SG698" s="422"/>
      <c r="SH698" s="422"/>
      <c r="SI698" s="422"/>
      <c r="SJ698" s="422"/>
      <c r="SK698" s="422"/>
      <c r="SL698" s="422"/>
      <c r="SM698" s="422"/>
      <c r="SN698" s="422"/>
      <c r="SO698" s="422"/>
      <c r="SP698" s="429"/>
      <c r="SQ698" s="429"/>
      <c r="SR698" s="429"/>
      <c r="SS698" s="429">
        <f>IF(SS700=0,1,SS699/(SS699+SS700))</f>
        <v>1</v>
      </c>
      <c r="ST698" s="429">
        <f>IF(ST700=0,1,ST699/(ST699+ST700))</f>
        <v>1</v>
      </c>
      <c r="SU698" s="429">
        <f>IF(SU700=0,1,SU699/(SU699+SU700))</f>
        <v>1</v>
      </c>
      <c r="SV698" s="422"/>
      <c r="SW698" s="422"/>
      <c r="SX698" s="422"/>
      <c r="SY698" s="422"/>
      <c r="SZ698" s="422"/>
      <c r="TA698" s="422"/>
      <c r="TB698" s="422"/>
      <c r="TC698" s="422"/>
      <c r="TD698" s="422"/>
      <c r="TE698" s="422"/>
      <c r="TF698" s="422"/>
      <c r="TG698" s="422"/>
      <c r="TH698" s="422"/>
      <c r="TI698" s="422"/>
      <c r="TJ698" s="422"/>
      <c r="TK698" s="429"/>
      <c r="TL698" s="429"/>
      <c r="TM698" s="429"/>
      <c r="TN698" s="429">
        <f>IF(TN700=0,1,TN699/(TN699+TN700))</f>
        <v>1</v>
      </c>
      <c r="TO698" s="429">
        <f>IF(TO700=0,1,TO699/(TO699+TO700))</f>
        <v>1</v>
      </c>
      <c r="TP698" s="429">
        <f>IF(TP700=0,1,TP699/(TP699+TP700))</f>
        <v>1</v>
      </c>
      <c r="TQ698" s="422"/>
      <c r="TR698" s="422"/>
      <c r="TS698" s="422"/>
      <c r="TT698" s="422"/>
      <c r="TU698" s="422"/>
      <c r="TV698" s="422"/>
      <c r="TW698" s="422"/>
      <c r="TX698" s="422"/>
      <c r="TY698" s="422"/>
      <c r="TZ698" s="422"/>
      <c r="UA698" s="422"/>
      <c r="UB698" s="422"/>
      <c r="UC698" s="422"/>
      <c r="UD698" s="422"/>
      <c r="UE698" s="422"/>
      <c r="UF698" s="429"/>
      <c r="UG698" s="429"/>
      <c r="UH698" s="429"/>
      <c r="UI698" s="429">
        <f>IF(UI700=0,1,UI699/(UI699+UI700))</f>
        <v>0.96733113709999996</v>
      </c>
      <c r="UJ698" s="429">
        <f>IF(UJ700=0,1,UJ699/(UJ699+UJ700))</f>
        <v>0.9543733164</v>
      </c>
      <c r="UK698" s="429">
        <f>IF(UK700=0,1,UK699/(UK699+UK700))</f>
        <v>0.9573811525</v>
      </c>
      <c r="UL698" s="422"/>
      <c r="UM698" s="422"/>
      <c r="UN698" s="422"/>
      <c r="UO698" s="422"/>
      <c r="UP698" s="422"/>
      <c r="UQ698" s="422"/>
      <c r="UR698" s="422"/>
      <c r="US698" s="422"/>
      <c r="UT698" s="422"/>
      <c r="UU698" s="422"/>
      <c r="UV698" s="422"/>
      <c r="UW698" s="422"/>
      <c r="UX698" s="422"/>
      <c r="UY698" s="422"/>
      <c r="UZ698" s="422"/>
      <c r="VA698" s="429"/>
      <c r="VB698" s="429"/>
      <c r="VC698" s="429"/>
      <c r="VD698" s="429">
        <f>IF(VD700=0,1,VD699/(VD699+VD700))</f>
        <v>1</v>
      </c>
      <c r="VE698" s="429">
        <f>IF(VE700=0,1,VE699/(VE699+VE700))</f>
        <v>1</v>
      </c>
      <c r="VF698" s="429">
        <f>IF(VF700=0,1,VF699/(VF699+VF700))</f>
        <v>1</v>
      </c>
      <c r="VG698" s="422"/>
      <c r="VH698" s="422"/>
      <c r="VI698" s="422"/>
      <c r="VJ698" s="422"/>
      <c r="VK698" s="422"/>
      <c r="VL698" s="422"/>
      <c r="VM698" s="422"/>
      <c r="VN698" s="422"/>
      <c r="VO698" s="422"/>
      <c r="VP698" s="422"/>
      <c r="VQ698" s="422"/>
      <c r="VR698" s="422"/>
      <c r="VS698" s="422"/>
      <c r="VT698" s="422"/>
      <c r="VU698" s="422"/>
      <c r="VV698" s="423"/>
      <c r="VW698" s="423"/>
      <c r="VX698" s="423"/>
      <c r="VY698" s="423"/>
      <c r="VZ698" s="423"/>
      <c r="WA698" s="423"/>
      <c r="WB698" s="422"/>
      <c r="WC698" s="422"/>
      <c r="WD698" s="422"/>
      <c r="WE698" s="422"/>
      <c r="WF698" s="422"/>
      <c r="WG698" s="422"/>
      <c r="WH698" s="422"/>
      <c r="WI698" s="422"/>
      <c r="WJ698" s="422"/>
      <c r="WK698" s="422"/>
      <c r="WL698" s="422"/>
      <c r="WM698" s="422"/>
      <c r="WN698" s="422"/>
      <c r="WO698" s="422"/>
      <c r="WP698" s="422"/>
      <c r="WQ698" s="429"/>
      <c r="WR698" s="429"/>
      <c r="WS698" s="429"/>
      <c r="WT698" s="429">
        <f>IF(WT700=0,1,WT699/(WT699+WT700))</f>
        <v>1</v>
      </c>
      <c r="WU698" s="429">
        <f>IF(WU700=0,1,WU699/(WU699+WU700))</f>
        <v>1</v>
      </c>
      <c r="WV698" s="429">
        <f>IF(WV700=0,1,WV699/(WV699+WV700))</f>
        <v>1</v>
      </c>
      <c r="WW698" s="422"/>
      <c r="WX698" s="422"/>
      <c r="WY698" s="422"/>
      <c r="WZ698" s="422"/>
      <c r="XA698" s="422"/>
      <c r="XB698" s="422"/>
      <c r="XC698" s="422"/>
      <c r="XD698" s="422"/>
      <c r="XE698" s="422"/>
      <c r="XF698" s="422"/>
      <c r="XG698" s="422"/>
      <c r="XH698" s="422"/>
      <c r="XI698" s="422"/>
      <c r="XJ698" s="422"/>
      <c r="XK698" s="422"/>
      <c r="XL698" s="429"/>
      <c r="XM698" s="429"/>
      <c r="XN698" s="429"/>
      <c r="XO698" s="429">
        <f>IF(XO700=0,1,XO699/(XO699+XO700))</f>
        <v>1</v>
      </c>
      <c r="XP698" s="429">
        <f>IF(XP700=0,1,XP699/(XP699+XP700))</f>
        <v>1</v>
      </c>
      <c r="XQ698" s="429">
        <f>IF(XQ700=0,1,XQ699/(XQ699+XQ700))</f>
        <v>1</v>
      </c>
      <c r="XR698" s="422"/>
      <c r="XS698" s="422"/>
      <c r="XT698" s="422"/>
      <c r="XU698" s="422"/>
      <c r="XV698" s="422"/>
      <c r="XW698" s="422"/>
      <c r="XX698" s="422"/>
      <c r="XY698" s="422"/>
      <c r="XZ698" s="422"/>
      <c r="YA698" s="422"/>
      <c r="YB698" s="422"/>
      <c r="YC698" s="422"/>
      <c r="YD698" s="422"/>
      <c r="YE698" s="422"/>
      <c r="YF698" s="422"/>
      <c r="YG698" s="429"/>
      <c r="YH698" s="429"/>
      <c r="YI698" s="429"/>
      <c r="YJ698" s="429">
        <f>IF(YJ700=0,1,YJ699/(YJ699+YJ700))</f>
        <v>1</v>
      </c>
      <c r="YK698" s="429">
        <f>IF(YK700=0,1,YK699/(YK699+YK700))</f>
        <v>1</v>
      </c>
      <c r="YL698" s="429">
        <f>IF(YL700=0,1,YL699/(YL699+YL700))</f>
        <v>1</v>
      </c>
      <c r="YM698" s="422"/>
      <c r="YN698" s="422"/>
      <c r="YO698" s="422"/>
      <c r="YP698" s="422"/>
      <c r="YQ698" s="422"/>
      <c r="YR698" s="422"/>
      <c r="YS698" s="422"/>
      <c r="YT698" s="422"/>
      <c r="YU698" s="422"/>
      <c r="YV698" s="422"/>
      <c r="YW698" s="422"/>
      <c r="YX698" s="422"/>
      <c r="YY698" s="422"/>
      <c r="YZ698" s="422"/>
      <c r="ZA698" s="422"/>
      <c r="ZB698" s="429"/>
      <c r="ZC698" s="429"/>
      <c r="ZD698" s="429"/>
      <c r="ZE698" s="429">
        <f>IF(ZE700=0,1,ZE699/(ZE699+ZE700))</f>
        <v>1</v>
      </c>
      <c r="ZF698" s="429">
        <f>IF(ZF700=0,1,ZF699/(ZF699+ZF700))</f>
        <v>1</v>
      </c>
      <c r="ZG698" s="429">
        <f>IF(ZG700=0,1,ZG699/(ZG699+ZG700))</f>
        <v>1</v>
      </c>
      <c r="ZH698" s="422"/>
      <c r="ZI698" s="422"/>
      <c r="ZJ698" s="422"/>
      <c r="ZK698" s="422"/>
      <c r="ZL698" s="422"/>
      <c r="ZM698" s="422"/>
      <c r="ZN698" s="422"/>
      <c r="ZO698" s="422"/>
      <c r="ZP698" s="422"/>
      <c r="ZQ698" s="422"/>
      <c r="ZR698" s="422"/>
      <c r="ZS698" s="422"/>
      <c r="ZT698" s="422"/>
      <c r="ZU698" s="422"/>
      <c r="ZV698" s="422"/>
      <c r="ZW698" s="429"/>
      <c r="ZX698" s="429"/>
      <c r="ZY698" s="429"/>
      <c r="ZZ698" s="429">
        <f>IF(ZZ700=0,1,ZZ699/(ZZ699+ZZ700))</f>
        <v>1</v>
      </c>
      <c r="AAA698" s="429">
        <f>IF(AAA700=0,1,AAA699/(AAA699+AAA700))</f>
        <v>1</v>
      </c>
      <c r="AAB698" s="429">
        <f>IF(AAB700=0,1,AAB699/(AAB699+AAB700))</f>
        <v>1</v>
      </c>
      <c r="AAC698" s="422"/>
      <c r="AAD698" s="422"/>
      <c r="AAE698" s="422"/>
      <c r="AAF698" s="422"/>
      <c r="AAG698" s="422"/>
      <c r="AAH698" s="422"/>
      <c r="AAI698" s="422"/>
      <c r="AAJ698" s="422"/>
      <c r="AAK698" s="422"/>
      <c r="AAL698" s="422"/>
      <c r="AAM698" s="422"/>
      <c r="AAN698" s="422"/>
      <c r="AAO698" s="422"/>
      <c r="AAP698" s="422"/>
      <c r="AAQ698" s="422"/>
      <c r="AAR698" s="429"/>
      <c r="AAS698" s="429"/>
      <c r="AAT698" s="429"/>
      <c r="AAU698" s="429">
        <f>IF(AAU700=0,1,AAU699/(AAU699+AAU700))</f>
        <v>1</v>
      </c>
      <c r="AAV698" s="429">
        <f>IF(AAV700=0,1,AAV699/(AAV699+AAV700))</f>
        <v>1</v>
      </c>
      <c r="AAW698" s="429">
        <f>IF(AAW700=0,1,AAW699/(AAW699+AAW700))</f>
        <v>1</v>
      </c>
      <c r="AAX698" s="422"/>
      <c r="AAY698" s="422"/>
      <c r="AAZ698" s="422"/>
      <c r="ABA698" s="422"/>
      <c r="ABB698" s="422"/>
      <c r="ABC698" s="422"/>
      <c r="ABD698" s="422"/>
      <c r="ABE698" s="422"/>
      <c r="ABF698" s="422"/>
      <c r="ABG698" s="422"/>
      <c r="ABH698" s="422"/>
      <c r="ABI698" s="422"/>
      <c r="ABJ698" s="422"/>
      <c r="ABK698" s="422"/>
      <c r="ABL698" s="422"/>
      <c r="ABM698" s="429"/>
      <c r="ABN698" s="429"/>
      <c r="ABO698" s="429"/>
      <c r="ABP698" s="429">
        <f>IF(ABP700=0,1,ABP699/(ABP699+ABP700))</f>
        <v>1</v>
      </c>
      <c r="ABQ698" s="429">
        <f>IF(ABQ700=0,1,ABQ699/(ABQ699+ABQ700))</f>
        <v>1</v>
      </c>
      <c r="ABR698" s="429">
        <f>IF(ABR700=0,1,ABR699/(ABR699+ABR700))</f>
        <v>1</v>
      </c>
      <c r="ABS698" s="422"/>
      <c r="ABT698" s="422"/>
      <c r="ABU698" s="422"/>
      <c r="ABV698" s="422"/>
      <c r="ABW698" s="422"/>
      <c r="ABX698" s="422"/>
      <c r="ABY698" s="422"/>
      <c r="ABZ698" s="422"/>
      <c r="ACA698" s="422"/>
      <c r="ACB698" s="422"/>
      <c r="ACC698" s="422"/>
      <c r="ACD698" s="422"/>
      <c r="ACE698" s="422"/>
      <c r="ACF698" s="422"/>
      <c r="ACG698" s="422"/>
      <c r="ACH698" s="429"/>
      <c r="ACI698" s="429"/>
      <c r="ACJ698" s="429"/>
      <c r="ACK698" s="429">
        <f>IF(ACK700=0,1,ACK699/(ACK699+ACK700))</f>
        <v>1</v>
      </c>
      <c r="ACL698" s="429">
        <f>IF(ACL700=0,1,ACL699/(ACL699+ACL700))</f>
        <v>1</v>
      </c>
      <c r="ACM698" s="429">
        <f>IF(ACM700=0,1,ACM699/(ACM699+ACM700))</f>
        <v>1</v>
      </c>
      <c r="ACN698" s="422"/>
      <c r="ACO698" s="422"/>
      <c r="ACP698" s="422"/>
      <c r="ACQ698" s="422"/>
      <c r="ACR698" s="422"/>
      <c r="ACS698" s="422"/>
      <c r="ACT698" s="422"/>
      <c r="ACU698" s="422"/>
      <c r="ACV698" s="422"/>
      <c r="ACW698" s="422"/>
      <c r="ACX698" s="422"/>
      <c r="ACY698" s="422"/>
      <c r="ACZ698" s="422"/>
      <c r="ADA698" s="422"/>
      <c r="ADB698" s="422"/>
      <c r="ADC698" s="429"/>
      <c r="ADD698" s="429"/>
      <c r="ADE698" s="429"/>
      <c r="ADF698" s="429">
        <f>IF(ADF700=0,1,ADF699/(ADF699+ADF700))</f>
        <v>1</v>
      </c>
      <c r="ADG698" s="429">
        <f>IF(ADG700=0,1,ADG699/(ADG699+ADG700))</f>
        <v>1</v>
      </c>
      <c r="ADH698" s="429">
        <f>IF(ADH700=0,1,ADH699/(ADH699+ADH700))</f>
        <v>1</v>
      </c>
      <c r="ADI698" s="422"/>
      <c r="ADJ698" s="422"/>
      <c r="ADK698" s="422"/>
      <c r="ADL698" s="422"/>
      <c r="ADM698" s="422"/>
      <c r="ADN698" s="422"/>
      <c r="ADO698" s="422"/>
      <c r="ADP698" s="422"/>
      <c r="ADQ698" s="422"/>
      <c r="ADR698" s="422"/>
      <c r="ADS698" s="422"/>
      <c r="ADT698" s="422"/>
      <c r="ADU698" s="422"/>
      <c r="ADV698" s="422"/>
      <c r="ADW698" s="422"/>
      <c r="ADX698" s="429"/>
      <c r="ADY698" s="429"/>
      <c r="ADZ698" s="429"/>
      <c r="AEA698" s="429">
        <f>IF(AEA700=0,1,AEA699/(AEA699+AEA700))</f>
        <v>0.99505801650000003</v>
      </c>
      <c r="AEB698" s="429">
        <f>IF(AEB700=0,1,AEB699/(AEB699+AEB700))</f>
        <v>0.99348469029999997</v>
      </c>
      <c r="AEC698" s="429">
        <f>IF(AEC700=0,1,AEC699/(AEC699+AEC700))</f>
        <v>0.99391568590000001</v>
      </c>
      <c r="AED698" s="422"/>
      <c r="AEE698" s="422"/>
      <c r="AEF698" s="422"/>
      <c r="AEG698" s="422"/>
      <c r="AEH698" s="422"/>
      <c r="AEI698" s="422"/>
      <c r="AEJ698" s="422"/>
      <c r="AEK698" s="422"/>
      <c r="AEL698" s="422"/>
      <c r="AEM698" s="422"/>
      <c r="AEN698" s="422"/>
      <c r="AEO698" s="422"/>
      <c r="AEP698" s="422"/>
      <c r="AEQ698" s="422"/>
      <c r="AER698" s="422"/>
      <c r="AES698" s="429"/>
      <c r="AET698" s="429"/>
      <c r="AEU698" s="429"/>
      <c r="AEV698" s="429">
        <f>IF(AEV700=0,1,AEV699/(AEV699+AEV700))</f>
        <v>1</v>
      </c>
      <c r="AEW698" s="429">
        <f>IF(AEW700=0,1,AEW699/(AEW699+AEW700))</f>
        <v>1</v>
      </c>
      <c r="AEX698" s="429">
        <f>IF(AEX700=0,1,AEX699/(AEX699+AEX700))</f>
        <v>1</v>
      </c>
      <c r="AEY698" s="422"/>
      <c r="AEZ698" s="422"/>
      <c r="AFA698" s="422"/>
      <c r="AFB698" s="422"/>
      <c r="AFC698" s="422"/>
      <c r="AFD698" s="422"/>
      <c r="AFE698" s="422"/>
      <c r="AFF698" s="422"/>
      <c r="AFG698" s="422"/>
      <c r="AFH698" s="422"/>
      <c r="AFI698" s="422"/>
      <c r="AFJ698" s="422"/>
      <c r="AFK698" s="422"/>
      <c r="AFL698" s="422"/>
      <c r="AFM698" s="422"/>
      <c r="AFN698" s="429"/>
      <c r="AFO698" s="429"/>
      <c r="AFP698" s="429"/>
      <c r="AFQ698" s="429">
        <f>IF(AFQ700=0,1,AFQ699/(AFQ699+AFQ700))</f>
        <v>0.84684921710000005</v>
      </c>
      <c r="AFR698" s="429">
        <f>IF(AFR700=0,1,AFR699/(AFR699+AFR700))</f>
        <v>0.79004414820000002</v>
      </c>
      <c r="AFS698" s="429">
        <f>IF(AFS700=0,1,AFS699/(AFS699+AFS700))</f>
        <v>0.80233315829999996</v>
      </c>
      <c r="AFT698" s="422"/>
      <c r="AFU698" s="422"/>
      <c r="AFV698" s="422"/>
      <c r="AFW698" s="422"/>
      <c r="AFX698" s="422"/>
      <c r="AFY698" s="422"/>
      <c r="AFZ698" s="422"/>
      <c r="AGA698" s="422"/>
      <c r="AGB698" s="422"/>
      <c r="AGC698" s="422"/>
      <c r="AGD698" s="422"/>
      <c r="AGE698" s="422"/>
      <c r="AGF698" s="422"/>
      <c r="AGG698" s="422"/>
      <c r="AGH698" s="422"/>
      <c r="AGI698" s="429"/>
      <c r="AGJ698" s="429"/>
      <c r="AGK698" s="429"/>
      <c r="AGL698" s="429">
        <f>IF(AGL700=0,1,AGL699/(AGL699+AGL700))</f>
        <v>1</v>
      </c>
      <c r="AGM698" s="429">
        <f>IF(AGM700=0,1,AGM699/(AGM699+AGM700))</f>
        <v>1</v>
      </c>
      <c r="AGN698" s="429">
        <f>IF(AGN700=0,1,AGN699/(AGN699+AGN700))</f>
        <v>1</v>
      </c>
      <c r="AGO698" s="422"/>
      <c r="AGP698" s="422"/>
      <c r="AGQ698" s="422"/>
      <c r="AGR698" s="422"/>
      <c r="AGS698" s="422"/>
      <c r="AGT698" s="422"/>
      <c r="AGU698" s="422"/>
      <c r="AGV698" s="422"/>
      <c r="AGW698" s="422"/>
      <c r="AGX698" s="422"/>
      <c r="AGY698" s="422"/>
      <c r="AGZ698" s="422"/>
      <c r="AHA698" s="422"/>
      <c r="AHB698" s="422"/>
      <c r="AHC698" s="422"/>
      <c r="AHD698" s="429"/>
      <c r="AHE698" s="429"/>
      <c r="AHF698" s="429"/>
      <c r="AHG698" s="429">
        <f>IF(AHG700=0,1,AHG699/(AHG699+AHG700))</f>
        <v>1</v>
      </c>
      <c r="AHH698" s="429">
        <f>IF(AHH700=0,1,AHH699/(AHH699+AHH700))</f>
        <v>1</v>
      </c>
      <c r="AHI698" s="429">
        <f>IF(AHI700=0,1,AHI699/(AHI699+AHI700))</f>
        <v>1</v>
      </c>
      <c r="AHJ698" s="422"/>
      <c r="AHK698" s="422"/>
      <c r="AHL698" s="422"/>
      <c r="AHM698" s="422"/>
      <c r="AHN698" s="422"/>
      <c r="AHO698" s="422"/>
      <c r="AHP698" s="422"/>
      <c r="AHQ698" s="422"/>
      <c r="AHR698" s="422"/>
      <c r="AHS698" s="422"/>
      <c r="AHT698" s="422"/>
      <c r="AHU698" s="422"/>
      <c r="AHV698" s="422"/>
      <c r="AHW698" s="422"/>
      <c r="AHX698" s="422"/>
      <c r="AHY698" s="429"/>
      <c r="AHZ698" s="429"/>
      <c r="AIA698" s="429"/>
      <c r="AIB698" s="429">
        <f>IF(AIB700=0,1,AIB699/(AIB699+AIB700))</f>
        <v>1</v>
      </c>
      <c r="AIC698" s="429">
        <f>IF(AIC700=0,1,AIC699/(AIC699+AIC700))</f>
        <v>1</v>
      </c>
      <c r="AID698" s="429">
        <f>IF(AID700=0,1,AID699/(AID699+AID700))</f>
        <v>1</v>
      </c>
      <c r="AIE698" s="422"/>
      <c r="AIF698" s="422"/>
      <c r="AIG698" s="422"/>
      <c r="AIH698" s="422"/>
      <c r="AII698" s="422"/>
      <c r="AIJ698" s="422"/>
      <c r="AIK698" s="422"/>
      <c r="AIL698" s="422"/>
      <c r="AIM698" s="422"/>
      <c r="AIN698" s="422"/>
      <c r="AIO698" s="422"/>
      <c r="AIP698" s="422"/>
      <c r="AIQ698" s="422"/>
      <c r="AIR698" s="422"/>
      <c r="AIS698" s="422"/>
      <c r="AIT698" s="423"/>
      <c r="AIU698" s="423"/>
      <c r="AIV698" s="423"/>
      <c r="AIW698" s="423"/>
      <c r="AIX698" s="423"/>
      <c r="AIY698" s="423"/>
      <c r="AIZ698" s="422"/>
      <c r="AJA698" s="422"/>
      <c r="AJB698" s="422"/>
      <c r="AJC698" s="422"/>
      <c r="AJD698" s="422"/>
      <c r="AJE698" s="422"/>
      <c r="AJF698" s="422"/>
      <c r="AJG698" s="422"/>
      <c r="AJH698" s="422"/>
      <c r="AJI698" s="422"/>
      <c r="AJJ698" s="422"/>
      <c r="AJK698" s="422"/>
      <c r="AJL698" s="422"/>
      <c r="AJM698" s="422"/>
      <c r="AJN698" s="422"/>
      <c r="AJO698" s="429"/>
      <c r="AJP698" s="429"/>
      <c r="AJQ698" s="429"/>
      <c r="AJR698" s="429">
        <f>IF(AJR700=0,1,AJR699/(AJR699+AJR700))</f>
        <v>1</v>
      </c>
      <c r="AJS698" s="429">
        <f>IF(AJS700=0,1,AJS699/(AJS699+AJS700))</f>
        <v>1</v>
      </c>
      <c r="AJT698" s="429">
        <f>IF(AJT700=0,1,AJT699/(AJT699+AJT700))</f>
        <v>1</v>
      </c>
      <c r="AJU698" s="422"/>
      <c r="AJV698" s="422"/>
      <c r="AJW698" s="422"/>
      <c r="AJX698" s="422"/>
      <c r="AJY698" s="422"/>
      <c r="AJZ698" s="422"/>
      <c r="AKA698" s="422"/>
      <c r="AKB698" s="422"/>
      <c r="AKC698" s="422"/>
      <c r="AKD698" s="422"/>
      <c r="AKE698" s="422"/>
      <c r="AKF698" s="422"/>
      <c r="AKG698" s="422"/>
      <c r="AKH698" s="422"/>
      <c r="AKI698" s="422"/>
      <c r="AKJ698" s="429"/>
      <c r="AKK698" s="429"/>
      <c r="AKL698" s="429"/>
      <c r="AKM698" s="429">
        <f>IF(AKM700=0,1,AKM699/(AKM699+AKM700))</f>
        <v>1</v>
      </c>
      <c r="AKN698" s="429">
        <f>IF(AKN700=0,1,AKN699/(AKN699+AKN700))</f>
        <v>1</v>
      </c>
      <c r="AKO698" s="429">
        <f>IF(AKO700=0,1,AKO699/(AKO699+AKO700))</f>
        <v>1</v>
      </c>
      <c r="AKP698" s="422"/>
      <c r="AKQ698" s="422"/>
      <c r="AKR698" s="422"/>
      <c r="AKS698" s="422"/>
      <c r="AKT698" s="422"/>
      <c r="AKU698" s="422"/>
      <c r="AKV698" s="422"/>
      <c r="AKW698" s="422"/>
      <c r="AKX698" s="422"/>
      <c r="AKY698" s="422"/>
      <c r="AKZ698" s="422"/>
      <c r="ALA698" s="422"/>
      <c r="ALB698" s="422"/>
      <c r="ALC698" s="422"/>
      <c r="ALD698" s="422"/>
      <c r="ALE698" s="429"/>
      <c r="ALF698" s="429"/>
      <c r="ALG698" s="429"/>
      <c r="ALH698" s="429">
        <f>IF(ALH700=0,1,ALH699/(ALH699+ALH700))</f>
        <v>1</v>
      </c>
      <c r="ALI698" s="429">
        <f>IF(ALI700=0,1,ALI699/(ALI699+ALI700))</f>
        <v>1</v>
      </c>
      <c r="ALJ698" s="429">
        <f>IF(ALJ700=0,1,ALJ699/(ALJ699+ALJ700))</f>
        <v>1</v>
      </c>
      <c r="ALK698" s="422"/>
      <c r="ALL698" s="422"/>
      <c r="ALM698" s="422"/>
      <c r="ALN698" s="422"/>
      <c r="ALO698" s="422"/>
      <c r="ALP698" s="422"/>
      <c r="ALQ698" s="422"/>
      <c r="ALR698" s="422"/>
      <c r="ALS698" s="422"/>
      <c r="ALT698" s="422"/>
      <c r="ALU698" s="422"/>
      <c r="ALV698" s="422"/>
      <c r="ALW698" s="422"/>
      <c r="ALX698" s="422"/>
      <c r="ALY698" s="422"/>
      <c r="ALZ698" s="429"/>
      <c r="AMA698" s="429"/>
      <c r="AMB698" s="429"/>
      <c r="AMC698" s="429">
        <f>IF(AMC700=0,1,AMC699/(AMC699+AMC700))</f>
        <v>1</v>
      </c>
      <c r="AMD698" s="429">
        <f>IF(AMD700=0,1,AMD699/(AMD699+AMD700))</f>
        <v>1</v>
      </c>
      <c r="AME698" s="429">
        <f>IF(AME700=0,1,AME699/(AME699+AME700))</f>
        <v>1</v>
      </c>
      <c r="AMF698" s="422"/>
      <c r="AMG698" s="422"/>
      <c r="AMH698" s="422"/>
      <c r="AMI698" s="422"/>
      <c r="AMJ698" s="422"/>
      <c r="AMK698" s="422"/>
      <c r="AML698" s="422"/>
      <c r="AMM698" s="422"/>
      <c r="AMN698" s="422"/>
      <c r="AMO698" s="422"/>
      <c r="AMP698" s="422"/>
      <c r="AMQ698" s="422"/>
      <c r="AMR698" s="422"/>
      <c r="AMS698" s="422"/>
      <c r="AMT698" s="422"/>
      <c r="AMU698" s="429"/>
      <c r="AMV698" s="429"/>
      <c r="AMW698" s="429"/>
      <c r="AMX698" s="429">
        <f>IF(AMX700=0,1,AMX699/(AMX699+AMX700))</f>
        <v>0.99529504229999999</v>
      </c>
      <c r="AMY698" s="429">
        <f>IF(AMY700=0,1,AMY699/(AMY699+AMY700))</f>
        <v>0.992872478</v>
      </c>
      <c r="AMZ698" s="429">
        <f>IF(AMZ700=0,1,AMZ699/(AMZ699+AMZ700))</f>
        <v>0.99335907899999998</v>
      </c>
      <c r="ANA698" s="422"/>
      <c r="ANB698" s="422"/>
      <c r="ANC698" s="422"/>
      <c r="AND698" s="422"/>
      <c r="ANE698" s="422"/>
      <c r="ANF698" s="422"/>
      <c r="ANG698" s="422"/>
      <c r="ANH698" s="422"/>
      <c r="ANI698" s="422"/>
      <c r="ANJ698" s="422"/>
      <c r="ANK698" s="422"/>
      <c r="ANL698" s="422"/>
      <c r="ANM698" s="422"/>
      <c r="ANN698" s="422"/>
      <c r="ANO698" s="422"/>
      <c r="ANP698" s="429"/>
      <c r="ANQ698" s="429"/>
      <c r="ANR698" s="429"/>
      <c r="ANS698" s="429">
        <f>IF(ANS700=0,1,ANS699/(ANS699+ANS700))</f>
        <v>0.99006976749999998</v>
      </c>
      <c r="ANT698" s="429">
        <f>IF(ANT700=0,1,ANT699/(ANT699+ANT700))</f>
        <v>0.98619112900000006</v>
      </c>
      <c r="ANU698" s="429">
        <f>IF(ANU700=0,1,ANU699/(ANU699+ANU700))</f>
        <v>0.98734857720000002</v>
      </c>
      <c r="ANV698" s="422"/>
      <c r="ANW698" s="422"/>
      <c r="ANX698" s="422"/>
      <c r="ANY698" s="422"/>
      <c r="ANZ698" s="422"/>
      <c r="AOA698" s="422"/>
      <c r="AOB698" s="422"/>
      <c r="AOC698" s="422"/>
      <c r="AOD698" s="422"/>
      <c r="AOE698" s="422"/>
      <c r="AOF698" s="422"/>
      <c r="AOG698" s="422"/>
      <c r="AOH698" s="422"/>
      <c r="AOI698" s="422"/>
      <c r="AOJ698" s="422"/>
      <c r="AOK698" s="429"/>
      <c r="AOL698" s="429"/>
      <c r="AOM698" s="429"/>
      <c r="AON698" s="429">
        <f>IF(AON700=0,1,AON699/(AON699+AON700))</f>
        <v>1</v>
      </c>
      <c r="AOO698" s="429">
        <f>IF(AOO700=0,1,AOO699/(AOO699+AOO700))</f>
        <v>1</v>
      </c>
      <c r="AOP698" s="429">
        <f>IF(AOP700=0,1,AOP699/(AOP699+AOP700))</f>
        <v>1</v>
      </c>
      <c r="AOQ698" s="422"/>
      <c r="AOR698" s="422"/>
      <c r="AOS698" s="422"/>
      <c r="AOT698" s="422"/>
      <c r="AOU698" s="422"/>
      <c r="AOV698" s="422"/>
      <c r="AOW698" s="422"/>
      <c r="AOX698" s="422"/>
      <c r="AOY698" s="422"/>
      <c r="AOZ698" s="422"/>
      <c r="APA698" s="422"/>
      <c r="APB698" s="422"/>
      <c r="APC698" s="422"/>
      <c r="APD698" s="422"/>
      <c r="APE698" s="422"/>
      <c r="APF698" s="429"/>
      <c r="APG698" s="429"/>
      <c r="APH698" s="429"/>
      <c r="API698" s="429">
        <f>IF(API700=0,1,API699/(API699+API700))</f>
        <v>0.98712836159999995</v>
      </c>
      <c r="APJ698" s="429">
        <f>IF(APJ700=0,1,APJ699/(APJ699+APJ700))</f>
        <v>0.98209573319999999</v>
      </c>
      <c r="APK698" s="429">
        <f>IF(APK700=0,1,APK699/(APK699+APK700))</f>
        <v>0.98329350419999995</v>
      </c>
      <c r="APL698" s="422"/>
      <c r="APM698" s="422"/>
      <c r="APN698" s="422"/>
      <c r="APO698" s="422"/>
      <c r="APP698" s="422"/>
      <c r="APQ698" s="422"/>
      <c r="APR698" s="422"/>
      <c r="APS698" s="422"/>
      <c r="APT698" s="422"/>
      <c r="APU698" s="422"/>
      <c r="APV698" s="422"/>
      <c r="APW698" s="422"/>
      <c r="APX698" s="422"/>
      <c r="APY698" s="422"/>
      <c r="APZ698" s="422"/>
      <c r="AQA698" s="429"/>
      <c r="AQB698" s="429"/>
      <c r="AQC698" s="429"/>
      <c r="AQD698" s="429">
        <f>IF(AQD700=0,1,AQD699/(AQD699+AQD700))</f>
        <v>1</v>
      </c>
      <c r="AQE698" s="429">
        <f>IF(AQE700=0,1,AQE699/(AQE699+AQE700))</f>
        <v>1</v>
      </c>
      <c r="AQF698" s="429">
        <f>IF(AQF700=0,1,AQF699/(AQF699+AQF700))</f>
        <v>1</v>
      </c>
      <c r="AQG698" s="422"/>
      <c r="AQH698" s="422"/>
      <c r="AQI698" s="422"/>
      <c r="AQJ698" s="422"/>
      <c r="AQK698" s="422"/>
      <c r="AQL698" s="422"/>
      <c r="AQM698" s="422"/>
      <c r="AQN698" s="422"/>
      <c r="AQO698" s="422"/>
      <c r="AQP698" s="422"/>
      <c r="AQQ698" s="422"/>
      <c r="AQR698" s="422"/>
      <c r="AQS698" s="422"/>
      <c r="AQT698" s="422"/>
      <c r="AQU698" s="422"/>
      <c r="AQV698" s="429"/>
      <c r="AQW698" s="429"/>
      <c r="AQX698" s="429"/>
      <c r="AQY698" s="429">
        <f>IF(AQY700=0,1,AQY699/(AQY699+AQY700))</f>
        <v>1</v>
      </c>
      <c r="AQZ698" s="429">
        <f>IF(AQZ700=0,1,AQZ699/(AQZ699+AQZ700))</f>
        <v>1</v>
      </c>
      <c r="ARA698" s="429">
        <f>IF(ARA700=0,1,ARA699/(ARA699+ARA700))</f>
        <v>1</v>
      </c>
      <c r="ARB698" s="422"/>
      <c r="ARC698" s="422"/>
      <c r="ARD698" s="422"/>
      <c r="ARE698" s="422"/>
      <c r="ARF698" s="422"/>
      <c r="ARG698" s="422"/>
      <c r="ARH698" s="422"/>
      <c r="ARI698" s="422"/>
      <c r="ARJ698" s="422"/>
      <c r="ARK698" s="422"/>
      <c r="ARL698" s="422"/>
      <c r="ARM698" s="422"/>
      <c r="ARN698" s="422"/>
      <c r="ARO698" s="422"/>
      <c r="ARP698" s="422"/>
      <c r="ARQ698" s="429"/>
      <c r="ARR698" s="429"/>
      <c r="ARS698" s="429"/>
      <c r="ART698" s="429">
        <f>IF(ART700=0,1,ART699/(ART699+ART700))</f>
        <v>1</v>
      </c>
      <c r="ARU698" s="429">
        <f>IF(ARU700=0,1,ARU699/(ARU699+ARU700))</f>
        <v>1</v>
      </c>
      <c r="ARV698" s="429">
        <f>IF(ARV700=0,1,ARV699/(ARV699+ARV700))</f>
        <v>1</v>
      </c>
      <c r="ARW698" s="422"/>
      <c r="ARX698" s="422"/>
      <c r="ARY698" s="422"/>
      <c r="ARZ698" s="422"/>
      <c r="ASA698" s="422"/>
      <c r="ASB698" s="422"/>
      <c r="ASC698" s="422"/>
      <c r="ASD698" s="422"/>
      <c r="ASE698" s="422"/>
      <c r="ASF698" s="422"/>
      <c r="ASG698" s="422"/>
      <c r="ASH698" s="422"/>
      <c r="ASI698" s="422"/>
      <c r="ASJ698" s="422"/>
      <c r="ASK698" s="422"/>
      <c r="ASL698" s="429"/>
      <c r="ASM698" s="429"/>
      <c r="ASN698" s="429"/>
      <c r="ASO698" s="429">
        <f>IF(ASO700=0,1,ASO699/(ASO699+ASO700))</f>
        <v>1</v>
      </c>
      <c r="ASP698" s="429">
        <f>IF(ASP700=0,1,ASP699/(ASP699+ASP700))</f>
        <v>1</v>
      </c>
      <c r="ASQ698" s="429">
        <f>IF(ASQ700=0,1,ASQ699/(ASQ699+ASQ700))</f>
        <v>1</v>
      </c>
      <c r="ASR698" s="422"/>
      <c r="ASS698" s="422"/>
      <c r="AST698" s="422"/>
      <c r="ASU698" s="422"/>
      <c r="ASV698" s="422"/>
      <c r="ASW698" s="422"/>
      <c r="ASX698" s="422"/>
      <c r="ASY698" s="422"/>
      <c r="ASZ698" s="422"/>
      <c r="ATA698" s="422"/>
      <c r="ATB698" s="422"/>
      <c r="ATC698" s="422"/>
      <c r="ATD698" s="422"/>
      <c r="ATE698" s="422"/>
      <c r="ATF698" s="422"/>
      <c r="ATG698" s="429"/>
      <c r="ATH698" s="429"/>
      <c r="ATI698" s="429"/>
      <c r="ATJ698" s="429">
        <f>IF(ATJ700=0,1,ATJ699/(ATJ699+ATJ700))</f>
        <v>1</v>
      </c>
      <c r="ATK698" s="429">
        <f>IF(ATK700=0,1,ATK699/(ATK699+ATK700))</f>
        <v>1</v>
      </c>
      <c r="ATL698" s="429">
        <f>IF(ATL700=0,1,ATL699/(ATL699+ATL700))</f>
        <v>1</v>
      </c>
      <c r="ATM698" s="422"/>
      <c r="ATN698" s="422"/>
      <c r="ATO698" s="422"/>
      <c r="ATP698" s="422"/>
      <c r="ATQ698" s="422"/>
      <c r="ATR698" s="422"/>
      <c r="ATS698" s="422"/>
      <c r="ATT698" s="422"/>
      <c r="ATU698" s="422"/>
      <c r="ATV698" s="422"/>
      <c r="ATW698" s="422"/>
      <c r="ATX698" s="422"/>
      <c r="ATY698" s="422"/>
      <c r="ATZ698" s="422"/>
      <c r="AUA698" s="422"/>
      <c r="AUB698" s="429"/>
      <c r="AUC698" s="429"/>
      <c r="AUD698" s="429"/>
      <c r="AUE698" s="429">
        <f>IF(AUE700=0,1,AUE699/(AUE699+AUE700))</f>
        <v>1</v>
      </c>
      <c r="AUF698" s="429">
        <f>IF(AUF700=0,1,AUF699/(AUF699+AUF700))</f>
        <v>1</v>
      </c>
      <c r="AUG698" s="429">
        <f>IF(AUG700=0,1,AUG699/(AUG699+AUG700))</f>
        <v>1</v>
      </c>
      <c r="AUH698" s="422"/>
      <c r="AUI698" s="422"/>
      <c r="AUJ698" s="422"/>
      <c r="AUK698" s="422"/>
      <c r="AUL698" s="422"/>
      <c r="AUM698" s="422"/>
      <c r="AUN698" s="422"/>
      <c r="AUO698" s="422"/>
      <c r="AUP698" s="422"/>
      <c r="AUQ698" s="422"/>
      <c r="AUR698" s="422"/>
      <c r="AUS698" s="422"/>
      <c r="AUT698" s="422"/>
      <c r="AUU698" s="422"/>
      <c r="AUV698" s="422"/>
      <c r="AUW698" s="429"/>
      <c r="AUX698" s="429"/>
      <c r="AUY698" s="429"/>
      <c r="AUZ698" s="429">
        <f>IF(AUZ700=0,1,AUZ699/(AUZ699+AUZ700))</f>
        <v>0.96702707860000003</v>
      </c>
      <c r="AVA698" s="429">
        <f>IF(AVA700=0,1,AVA699/(AVA699+AVA700))</f>
        <v>0.95671096519999999</v>
      </c>
      <c r="AVB698" s="429">
        <f>IF(AVB700=0,1,AVB699/(AVB699+AVB700))</f>
        <v>0.95963834209999999</v>
      </c>
      <c r="AVC698" s="422"/>
      <c r="AVD698" s="422"/>
      <c r="AVE698" s="422"/>
      <c r="AVF698" s="422"/>
      <c r="AVG698" s="422"/>
      <c r="AVH698" s="422"/>
      <c r="AVI698" s="422"/>
      <c r="AVJ698" s="422"/>
      <c r="AVK698" s="422"/>
      <c r="AVL698" s="422"/>
      <c r="AVM698" s="422"/>
      <c r="AVN698" s="422"/>
      <c r="AVO698" s="422"/>
      <c r="AVP698" s="422"/>
      <c r="AVQ698" s="422"/>
      <c r="AVR698" s="429"/>
      <c r="AVS698" s="429"/>
      <c r="AVT698" s="429"/>
      <c r="AVU698" s="429">
        <f>IF(AVU700=0,1,AVU699/(AVU699+AVU700))</f>
        <v>0.99559862529999998</v>
      </c>
      <c r="AVV698" s="429">
        <f>AVU698</f>
        <v>0.99559862529999998</v>
      </c>
      <c r="AVW698" s="429">
        <f>AVU698</f>
        <v>0.99559862529999998</v>
      </c>
    </row>
    <row r="699" spans="1:1274" s="130" customFormat="1" ht="60">
      <c r="A699" s="417" t="s">
        <v>1231</v>
      </c>
      <c r="B699" s="428"/>
      <c r="C699" s="419" t="s">
        <v>1234</v>
      </c>
      <c r="D699" s="417"/>
      <c r="E699" s="418"/>
      <c r="F699" s="420"/>
      <c r="G699" s="420"/>
      <c r="H699" s="420"/>
      <c r="I699" s="421"/>
      <c r="J699" s="421"/>
      <c r="K699" s="421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  <c r="AA699" s="423"/>
      <c r="AB699" s="423"/>
      <c r="AC699" s="423"/>
      <c r="AD699" s="423">
        <v>7226737.3899999997</v>
      </c>
      <c r="AE699" s="423">
        <v>5692700</v>
      </c>
      <c r="AF699" s="423">
        <v>6065700</v>
      </c>
      <c r="AG699" s="422"/>
      <c r="AH699" s="422"/>
      <c r="AI699" s="422"/>
      <c r="AJ699" s="422"/>
      <c r="AK699" s="422"/>
      <c r="AL699" s="422"/>
      <c r="AM699" s="422"/>
      <c r="AN699" s="422"/>
      <c r="AO699" s="422"/>
      <c r="AP699" s="422"/>
      <c r="AQ699" s="422"/>
      <c r="AR699" s="422"/>
      <c r="AS699" s="422"/>
      <c r="AT699" s="422"/>
      <c r="AU699" s="422"/>
      <c r="AV699" s="423"/>
      <c r="AW699" s="423"/>
      <c r="AX699" s="423"/>
      <c r="AY699" s="423">
        <v>14822266.07</v>
      </c>
      <c r="AZ699" s="423">
        <v>12055100</v>
      </c>
      <c r="BA699" s="423">
        <v>12772600</v>
      </c>
      <c r="BB699" s="422"/>
      <c r="BC699" s="422"/>
      <c r="BD699" s="422"/>
      <c r="BE699" s="422"/>
      <c r="BF699" s="422"/>
      <c r="BG699" s="422"/>
      <c r="BH699" s="422"/>
      <c r="BI699" s="422"/>
      <c r="BJ699" s="422"/>
      <c r="BK699" s="422"/>
      <c r="BL699" s="422"/>
      <c r="BM699" s="422"/>
      <c r="BN699" s="422"/>
      <c r="BO699" s="422"/>
      <c r="BP699" s="422"/>
      <c r="BQ699" s="423"/>
      <c r="BR699" s="423"/>
      <c r="BS699" s="423"/>
      <c r="BT699" s="423">
        <v>10757292.85</v>
      </c>
      <c r="BU699" s="423">
        <v>7823100</v>
      </c>
      <c r="BV699" s="423">
        <v>8219700</v>
      </c>
      <c r="BW699" s="422"/>
      <c r="BX699" s="422"/>
      <c r="BY699" s="422"/>
      <c r="BZ699" s="422"/>
      <c r="CA699" s="422"/>
      <c r="CB699" s="422"/>
      <c r="CC699" s="422"/>
      <c r="CD699" s="422"/>
      <c r="CE699" s="422"/>
      <c r="CF699" s="422"/>
      <c r="CG699" s="422"/>
      <c r="CH699" s="422"/>
      <c r="CI699" s="422"/>
      <c r="CJ699" s="422"/>
      <c r="CK699" s="422"/>
      <c r="CL699" s="423"/>
      <c r="CM699" s="423"/>
      <c r="CN699" s="423"/>
      <c r="CO699" s="423">
        <v>8144492</v>
      </c>
      <c r="CP699" s="423">
        <v>7199200</v>
      </c>
      <c r="CQ699" s="423">
        <v>7647800</v>
      </c>
      <c r="CR699" s="422"/>
      <c r="CS699" s="422"/>
      <c r="CT699" s="422"/>
      <c r="CU699" s="422"/>
      <c r="CV699" s="422"/>
      <c r="CW699" s="422"/>
      <c r="CX699" s="422"/>
      <c r="CY699" s="422"/>
      <c r="CZ699" s="422"/>
      <c r="DA699" s="422"/>
      <c r="DB699" s="422"/>
      <c r="DC699" s="422"/>
      <c r="DD699" s="422"/>
      <c r="DE699" s="422"/>
      <c r="DF699" s="422"/>
      <c r="DG699" s="423"/>
      <c r="DH699" s="423"/>
      <c r="DI699" s="423"/>
      <c r="DJ699" s="423">
        <v>5826406.5199999996</v>
      </c>
      <c r="DK699" s="423">
        <v>4337200</v>
      </c>
      <c r="DL699" s="423">
        <v>4587400</v>
      </c>
      <c r="DM699" s="422"/>
      <c r="DN699" s="422"/>
      <c r="DO699" s="422"/>
      <c r="DP699" s="422"/>
      <c r="DQ699" s="422"/>
      <c r="DR699" s="422"/>
      <c r="DS699" s="422"/>
      <c r="DT699" s="422"/>
      <c r="DU699" s="422"/>
      <c r="DV699" s="422"/>
      <c r="DW699" s="422"/>
      <c r="DX699" s="422"/>
      <c r="DY699" s="422"/>
      <c r="DZ699" s="422"/>
      <c r="EA699" s="422"/>
      <c r="EB699" s="423"/>
      <c r="EC699" s="423"/>
      <c r="ED699" s="423"/>
      <c r="EE699" s="423">
        <v>5088907.6399999997</v>
      </c>
      <c r="EF699" s="423">
        <v>3716800</v>
      </c>
      <c r="EG699" s="423">
        <v>4051900</v>
      </c>
      <c r="EH699" s="422"/>
      <c r="EI699" s="422"/>
      <c r="EJ699" s="422"/>
      <c r="EK699" s="422"/>
      <c r="EL699" s="422"/>
      <c r="EM699" s="422"/>
      <c r="EN699" s="422"/>
      <c r="EO699" s="422"/>
      <c r="EP699" s="422"/>
      <c r="EQ699" s="422"/>
      <c r="ER699" s="422"/>
      <c r="ES699" s="422"/>
      <c r="ET699" s="422"/>
      <c r="EU699" s="422"/>
      <c r="EV699" s="422"/>
      <c r="EW699" s="423"/>
      <c r="EX699" s="423"/>
      <c r="EY699" s="423"/>
      <c r="EZ699" s="423"/>
      <c r="FA699" s="423"/>
      <c r="FB699" s="423"/>
      <c r="FC699" s="422"/>
      <c r="FD699" s="422"/>
      <c r="FE699" s="422"/>
      <c r="FF699" s="422"/>
      <c r="FG699" s="422"/>
      <c r="FH699" s="422"/>
      <c r="FI699" s="422"/>
      <c r="FJ699" s="422"/>
      <c r="FK699" s="422"/>
      <c r="FL699" s="422"/>
      <c r="FM699" s="422"/>
      <c r="FN699" s="422"/>
      <c r="FO699" s="422"/>
      <c r="FP699" s="422"/>
      <c r="FQ699" s="422"/>
      <c r="FR699" s="423"/>
      <c r="FS699" s="423"/>
      <c r="FT699" s="423"/>
      <c r="FU699" s="423">
        <v>5226085.47</v>
      </c>
      <c r="FV699" s="423">
        <v>3544500</v>
      </c>
      <c r="FW699" s="423">
        <v>3818300</v>
      </c>
      <c r="FX699" s="422"/>
      <c r="FY699" s="422"/>
      <c r="FZ699" s="422"/>
      <c r="GA699" s="422"/>
      <c r="GB699" s="422"/>
      <c r="GC699" s="422"/>
      <c r="GD699" s="422"/>
      <c r="GE699" s="422"/>
      <c r="GF699" s="422"/>
      <c r="GG699" s="422"/>
      <c r="GH699" s="422"/>
      <c r="GI699" s="422"/>
      <c r="GJ699" s="422"/>
      <c r="GK699" s="422"/>
      <c r="GL699" s="422"/>
      <c r="GM699" s="423"/>
      <c r="GN699" s="423"/>
      <c r="GO699" s="423"/>
      <c r="GP699" s="423"/>
      <c r="GQ699" s="423"/>
      <c r="GR699" s="423"/>
      <c r="GS699" s="422"/>
      <c r="GT699" s="422"/>
      <c r="GU699" s="422"/>
      <c r="GV699" s="422"/>
      <c r="GW699" s="422"/>
      <c r="GX699" s="422"/>
      <c r="GY699" s="422"/>
      <c r="GZ699" s="422"/>
      <c r="HA699" s="422"/>
      <c r="HB699" s="422"/>
      <c r="HC699" s="422"/>
      <c r="HD699" s="422"/>
      <c r="HE699" s="422"/>
      <c r="HF699" s="422"/>
      <c r="HG699" s="422"/>
      <c r="HH699" s="423"/>
      <c r="HI699" s="423"/>
      <c r="HJ699" s="423"/>
      <c r="HK699" s="423">
        <v>4216983.8499999996</v>
      </c>
      <c r="HL699" s="423">
        <v>2893800</v>
      </c>
      <c r="HM699" s="423">
        <v>3110900</v>
      </c>
      <c r="HN699" s="422"/>
      <c r="HO699" s="422"/>
      <c r="HP699" s="422"/>
      <c r="HQ699" s="422"/>
      <c r="HR699" s="422"/>
      <c r="HS699" s="422"/>
      <c r="HT699" s="422"/>
      <c r="HU699" s="422"/>
      <c r="HV699" s="422"/>
      <c r="HW699" s="422"/>
      <c r="HX699" s="422"/>
      <c r="HY699" s="422"/>
      <c r="HZ699" s="422"/>
      <c r="IA699" s="422"/>
      <c r="IB699" s="422"/>
      <c r="IC699" s="423"/>
      <c r="ID699" s="423"/>
      <c r="IE699" s="423"/>
      <c r="IF699" s="423">
        <v>12110691.890000001</v>
      </c>
      <c r="IG699" s="423">
        <v>8438400</v>
      </c>
      <c r="IH699" s="423">
        <v>9056800</v>
      </c>
      <c r="II699" s="422"/>
      <c r="IJ699" s="422"/>
      <c r="IK699" s="422"/>
      <c r="IL699" s="422"/>
      <c r="IM699" s="422"/>
      <c r="IN699" s="422"/>
      <c r="IO699" s="422"/>
      <c r="IP699" s="422"/>
      <c r="IQ699" s="422"/>
      <c r="IR699" s="422"/>
      <c r="IS699" s="422"/>
      <c r="IT699" s="422"/>
      <c r="IU699" s="422"/>
      <c r="IV699" s="422"/>
      <c r="IW699" s="422"/>
      <c r="IX699" s="423"/>
      <c r="IY699" s="423"/>
      <c r="IZ699" s="423"/>
      <c r="JA699" s="423">
        <v>5405009</v>
      </c>
      <c r="JB699" s="423">
        <v>3562400</v>
      </c>
      <c r="JC699" s="423">
        <v>3836200</v>
      </c>
      <c r="JD699" s="422"/>
      <c r="JE699" s="422"/>
      <c r="JF699" s="422"/>
      <c r="JG699" s="422"/>
      <c r="JH699" s="422"/>
      <c r="JI699" s="422"/>
      <c r="JJ699" s="422"/>
      <c r="JK699" s="422"/>
      <c r="JL699" s="422"/>
      <c r="JM699" s="422"/>
      <c r="JN699" s="422"/>
      <c r="JO699" s="422"/>
      <c r="JP699" s="422"/>
      <c r="JQ699" s="422"/>
      <c r="JR699" s="422"/>
      <c r="JS699" s="423"/>
      <c r="JT699" s="423"/>
      <c r="JU699" s="423"/>
      <c r="JV699" s="423">
        <v>3556011</v>
      </c>
      <c r="JW699" s="423">
        <v>2774000</v>
      </c>
      <c r="JX699" s="423">
        <v>3029000</v>
      </c>
      <c r="JY699" s="422"/>
      <c r="JZ699" s="422"/>
      <c r="KA699" s="422"/>
      <c r="KB699" s="422"/>
      <c r="KC699" s="422"/>
      <c r="KD699" s="422"/>
      <c r="KE699" s="422"/>
      <c r="KF699" s="422"/>
      <c r="KG699" s="422"/>
      <c r="KH699" s="422"/>
      <c r="KI699" s="422"/>
      <c r="KJ699" s="422"/>
      <c r="KK699" s="422"/>
      <c r="KL699" s="422"/>
      <c r="KM699" s="422"/>
      <c r="KN699" s="423"/>
      <c r="KO699" s="423"/>
      <c r="KP699" s="423"/>
      <c r="KQ699" s="423">
        <v>6653614.8099999996</v>
      </c>
      <c r="KR699" s="423">
        <v>5037100</v>
      </c>
      <c r="KS699" s="423">
        <v>5410100</v>
      </c>
      <c r="KT699" s="422"/>
      <c r="KU699" s="422"/>
      <c r="KV699" s="422"/>
      <c r="KW699" s="422"/>
      <c r="KX699" s="422"/>
      <c r="KY699" s="422"/>
      <c r="KZ699" s="422"/>
      <c r="LA699" s="422"/>
      <c r="LB699" s="422"/>
      <c r="LC699" s="422"/>
      <c r="LD699" s="422"/>
      <c r="LE699" s="422"/>
      <c r="LF699" s="422"/>
      <c r="LG699" s="422"/>
      <c r="LH699" s="422"/>
      <c r="LI699" s="423"/>
      <c r="LJ699" s="423"/>
      <c r="LK699" s="423"/>
      <c r="LL699" s="423">
        <v>7934690.6299999999</v>
      </c>
      <c r="LM699" s="423">
        <v>5531400</v>
      </c>
      <c r="LN699" s="423">
        <v>6012400</v>
      </c>
      <c r="LO699" s="422"/>
      <c r="LP699" s="422"/>
      <c r="LQ699" s="422"/>
      <c r="LR699" s="422"/>
      <c r="LS699" s="422"/>
      <c r="LT699" s="422"/>
      <c r="LU699" s="422"/>
      <c r="LV699" s="422"/>
      <c r="LW699" s="422"/>
      <c r="LX699" s="422"/>
      <c r="LY699" s="422"/>
      <c r="LZ699" s="422"/>
      <c r="MA699" s="422"/>
      <c r="MB699" s="422"/>
      <c r="MC699" s="422"/>
      <c r="MD699" s="423"/>
      <c r="ME699" s="423"/>
      <c r="MF699" s="423"/>
      <c r="MG699" s="423">
        <v>4218089.8099999996</v>
      </c>
      <c r="MH699" s="423">
        <v>2887300</v>
      </c>
      <c r="MI699" s="423">
        <v>3128000</v>
      </c>
      <c r="MJ699" s="422"/>
      <c r="MK699" s="422"/>
      <c r="ML699" s="422"/>
      <c r="MM699" s="422"/>
      <c r="MN699" s="422"/>
      <c r="MO699" s="422"/>
      <c r="MP699" s="422"/>
      <c r="MQ699" s="422"/>
      <c r="MR699" s="422"/>
      <c r="MS699" s="422"/>
      <c r="MT699" s="422"/>
      <c r="MU699" s="422"/>
      <c r="MV699" s="422"/>
      <c r="MW699" s="422"/>
      <c r="MX699" s="422"/>
      <c r="MY699" s="423"/>
      <c r="MZ699" s="423"/>
      <c r="NA699" s="423"/>
      <c r="NB699" s="423">
        <v>6902611.4400000004</v>
      </c>
      <c r="NC699" s="423">
        <v>4962000</v>
      </c>
      <c r="ND699" s="423">
        <v>5381900</v>
      </c>
      <c r="NE699" s="422"/>
      <c r="NF699" s="422"/>
      <c r="NG699" s="422"/>
      <c r="NH699" s="422"/>
      <c r="NI699" s="422"/>
      <c r="NJ699" s="422"/>
      <c r="NK699" s="422"/>
      <c r="NL699" s="422"/>
      <c r="NM699" s="422"/>
      <c r="NN699" s="422"/>
      <c r="NO699" s="422"/>
      <c r="NP699" s="422"/>
      <c r="NQ699" s="422"/>
      <c r="NR699" s="422"/>
      <c r="NS699" s="422"/>
      <c r="NT699" s="423"/>
      <c r="NU699" s="423"/>
      <c r="NV699" s="423"/>
      <c r="NW699" s="423">
        <v>8656928.5</v>
      </c>
      <c r="NX699" s="423">
        <v>5537100</v>
      </c>
      <c r="NY699" s="423">
        <v>5971400</v>
      </c>
      <c r="NZ699" s="422"/>
      <c r="OA699" s="422"/>
      <c r="OB699" s="422"/>
      <c r="OC699" s="422"/>
      <c r="OD699" s="422"/>
      <c r="OE699" s="422"/>
      <c r="OF699" s="422"/>
      <c r="OG699" s="422"/>
      <c r="OH699" s="422"/>
      <c r="OI699" s="422"/>
      <c r="OJ699" s="422"/>
      <c r="OK699" s="422"/>
      <c r="OL699" s="422"/>
      <c r="OM699" s="422"/>
      <c r="ON699" s="422"/>
      <c r="OO699" s="423"/>
      <c r="OP699" s="423"/>
      <c r="OQ699" s="423"/>
      <c r="OR699" s="423">
        <v>6254082.8099999996</v>
      </c>
      <c r="OS699" s="423">
        <v>4666600</v>
      </c>
      <c r="OT699" s="423">
        <v>5015800</v>
      </c>
      <c r="OU699" s="422"/>
      <c r="OV699" s="422"/>
      <c r="OW699" s="422"/>
      <c r="OX699" s="422"/>
      <c r="OY699" s="422"/>
      <c r="OZ699" s="422"/>
      <c r="PA699" s="422"/>
      <c r="PB699" s="422"/>
      <c r="PC699" s="422"/>
      <c r="PD699" s="422"/>
      <c r="PE699" s="422"/>
      <c r="PF699" s="422"/>
      <c r="PG699" s="422"/>
      <c r="PH699" s="422"/>
      <c r="PI699" s="422"/>
      <c r="PJ699" s="423"/>
      <c r="PK699" s="423"/>
      <c r="PL699" s="423"/>
      <c r="PM699" s="423">
        <v>5294774.67</v>
      </c>
      <c r="PN699" s="423">
        <v>3538200</v>
      </c>
      <c r="PO699" s="423">
        <v>3840400</v>
      </c>
      <c r="PP699" s="422"/>
      <c r="PQ699" s="422"/>
      <c r="PR699" s="422"/>
      <c r="PS699" s="422"/>
      <c r="PT699" s="422"/>
      <c r="PU699" s="422"/>
      <c r="PV699" s="422"/>
      <c r="PW699" s="422"/>
      <c r="PX699" s="422"/>
      <c r="PY699" s="422"/>
      <c r="PZ699" s="422"/>
      <c r="QA699" s="422"/>
      <c r="QB699" s="422"/>
      <c r="QC699" s="422"/>
      <c r="QD699" s="422"/>
      <c r="QE699" s="423"/>
      <c r="QF699" s="423"/>
      <c r="QG699" s="423"/>
      <c r="QH699" s="423">
        <v>7096759.7800000003</v>
      </c>
      <c r="QI699" s="423">
        <v>5579800</v>
      </c>
      <c r="QJ699" s="423">
        <v>6023500</v>
      </c>
      <c r="QK699" s="422"/>
      <c r="QL699" s="422"/>
      <c r="QM699" s="422"/>
      <c r="QN699" s="422"/>
      <c r="QO699" s="422"/>
      <c r="QP699" s="422"/>
      <c r="QQ699" s="422"/>
      <c r="QR699" s="422"/>
      <c r="QS699" s="422"/>
      <c r="QT699" s="422"/>
      <c r="QU699" s="422"/>
      <c r="QV699" s="422"/>
      <c r="QW699" s="422"/>
      <c r="QX699" s="422"/>
      <c r="QY699" s="422"/>
      <c r="QZ699" s="423"/>
      <c r="RA699" s="423"/>
      <c r="RB699" s="423"/>
      <c r="RC699" s="423">
        <v>9069687.6999999993</v>
      </c>
      <c r="RD699" s="423">
        <v>6422200</v>
      </c>
      <c r="RE699" s="423">
        <v>6907200</v>
      </c>
      <c r="RF699" s="422"/>
      <c r="RG699" s="422"/>
      <c r="RH699" s="422"/>
      <c r="RI699" s="422"/>
      <c r="RJ699" s="422"/>
      <c r="RK699" s="422"/>
      <c r="RL699" s="422"/>
      <c r="RM699" s="422"/>
      <c r="RN699" s="422"/>
      <c r="RO699" s="422"/>
      <c r="RP699" s="422"/>
      <c r="RQ699" s="422"/>
      <c r="RR699" s="422"/>
      <c r="RS699" s="422"/>
      <c r="RT699" s="422"/>
      <c r="RU699" s="423"/>
      <c r="RV699" s="423"/>
      <c r="RW699" s="423"/>
      <c r="RX699" s="423">
        <v>11813094.41</v>
      </c>
      <c r="RY699" s="423">
        <v>7672900</v>
      </c>
      <c r="RZ699" s="423">
        <v>8196900</v>
      </c>
      <c r="SA699" s="422"/>
      <c r="SB699" s="422"/>
      <c r="SC699" s="422"/>
      <c r="SD699" s="422"/>
      <c r="SE699" s="422"/>
      <c r="SF699" s="422"/>
      <c r="SG699" s="422"/>
      <c r="SH699" s="422"/>
      <c r="SI699" s="422"/>
      <c r="SJ699" s="422"/>
      <c r="SK699" s="422"/>
      <c r="SL699" s="422"/>
      <c r="SM699" s="422"/>
      <c r="SN699" s="422"/>
      <c r="SO699" s="422"/>
      <c r="SP699" s="423"/>
      <c r="SQ699" s="423"/>
      <c r="SR699" s="423"/>
      <c r="SS699" s="423">
        <v>6962523.5700000003</v>
      </c>
      <c r="ST699" s="423">
        <v>5268500</v>
      </c>
      <c r="SU699" s="423">
        <v>5655500</v>
      </c>
      <c r="SV699" s="422"/>
      <c r="SW699" s="422"/>
      <c r="SX699" s="422"/>
      <c r="SY699" s="422"/>
      <c r="SZ699" s="422"/>
      <c r="TA699" s="422"/>
      <c r="TB699" s="422"/>
      <c r="TC699" s="422"/>
      <c r="TD699" s="422"/>
      <c r="TE699" s="422"/>
      <c r="TF699" s="422"/>
      <c r="TG699" s="422"/>
      <c r="TH699" s="422"/>
      <c r="TI699" s="422"/>
      <c r="TJ699" s="422"/>
      <c r="TK699" s="423"/>
      <c r="TL699" s="423"/>
      <c r="TM699" s="423"/>
      <c r="TN699" s="423">
        <v>3770347.19</v>
      </c>
      <c r="TO699" s="423">
        <v>2662600</v>
      </c>
      <c r="TP699" s="423">
        <v>2884400</v>
      </c>
      <c r="TQ699" s="422"/>
      <c r="TR699" s="422"/>
      <c r="TS699" s="422"/>
      <c r="TT699" s="422"/>
      <c r="TU699" s="422"/>
      <c r="TV699" s="422"/>
      <c r="TW699" s="422"/>
      <c r="TX699" s="422"/>
      <c r="TY699" s="422"/>
      <c r="TZ699" s="422"/>
      <c r="UA699" s="422"/>
      <c r="UB699" s="422"/>
      <c r="UC699" s="422"/>
      <c r="UD699" s="422"/>
      <c r="UE699" s="422"/>
      <c r="UF699" s="423"/>
      <c r="UG699" s="423"/>
      <c r="UH699" s="423"/>
      <c r="UI699" s="423">
        <v>11010992.15</v>
      </c>
      <c r="UJ699" s="423">
        <v>7778300</v>
      </c>
      <c r="UK699" s="423">
        <v>8353500</v>
      </c>
      <c r="UL699" s="422"/>
      <c r="UM699" s="422"/>
      <c r="UN699" s="422"/>
      <c r="UO699" s="422"/>
      <c r="UP699" s="422"/>
      <c r="UQ699" s="422"/>
      <c r="UR699" s="422"/>
      <c r="US699" s="422"/>
      <c r="UT699" s="422"/>
      <c r="UU699" s="422"/>
      <c r="UV699" s="422"/>
      <c r="UW699" s="422"/>
      <c r="UX699" s="422"/>
      <c r="UY699" s="422"/>
      <c r="UZ699" s="422"/>
      <c r="VA699" s="423"/>
      <c r="VB699" s="423"/>
      <c r="VC699" s="423"/>
      <c r="VD699" s="423">
        <v>11766250.050000001</v>
      </c>
      <c r="VE699" s="423">
        <v>8349800</v>
      </c>
      <c r="VF699" s="423">
        <v>8935200</v>
      </c>
      <c r="VG699" s="422"/>
      <c r="VH699" s="422"/>
      <c r="VI699" s="422"/>
      <c r="VJ699" s="422"/>
      <c r="VK699" s="422"/>
      <c r="VL699" s="422"/>
      <c r="VM699" s="422"/>
      <c r="VN699" s="422"/>
      <c r="VO699" s="422"/>
      <c r="VP699" s="422"/>
      <c r="VQ699" s="422"/>
      <c r="VR699" s="422"/>
      <c r="VS699" s="422"/>
      <c r="VT699" s="422"/>
      <c r="VU699" s="422"/>
      <c r="VV699" s="423"/>
      <c r="VW699" s="423"/>
      <c r="VX699" s="423"/>
      <c r="VY699" s="423"/>
      <c r="VZ699" s="423"/>
      <c r="WA699" s="423"/>
      <c r="WB699" s="422"/>
      <c r="WC699" s="422"/>
      <c r="WD699" s="422"/>
      <c r="WE699" s="422"/>
      <c r="WF699" s="422"/>
      <c r="WG699" s="422"/>
      <c r="WH699" s="422"/>
      <c r="WI699" s="422"/>
      <c r="WJ699" s="422"/>
      <c r="WK699" s="422"/>
      <c r="WL699" s="422"/>
      <c r="WM699" s="422"/>
      <c r="WN699" s="422"/>
      <c r="WO699" s="422"/>
      <c r="WP699" s="422"/>
      <c r="WQ699" s="423"/>
      <c r="WR699" s="423"/>
      <c r="WS699" s="423"/>
      <c r="WT699" s="423">
        <v>5284045.66</v>
      </c>
      <c r="WU699" s="423">
        <v>3380800</v>
      </c>
      <c r="WV699" s="423">
        <v>3654600</v>
      </c>
      <c r="WW699" s="422"/>
      <c r="WX699" s="422"/>
      <c r="WY699" s="422"/>
      <c r="WZ699" s="422"/>
      <c r="XA699" s="422"/>
      <c r="XB699" s="422"/>
      <c r="XC699" s="422"/>
      <c r="XD699" s="422"/>
      <c r="XE699" s="422"/>
      <c r="XF699" s="422"/>
      <c r="XG699" s="422"/>
      <c r="XH699" s="422"/>
      <c r="XI699" s="422"/>
      <c r="XJ699" s="422"/>
      <c r="XK699" s="422"/>
      <c r="XL699" s="423"/>
      <c r="XM699" s="423"/>
      <c r="XN699" s="423"/>
      <c r="XO699" s="423">
        <v>10566578.91</v>
      </c>
      <c r="XP699" s="423">
        <v>7333200</v>
      </c>
      <c r="XQ699" s="423">
        <v>7876000</v>
      </c>
      <c r="XR699" s="422"/>
      <c r="XS699" s="422"/>
      <c r="XT699" s="422"/>
      <c r="XU699" s="422"/>
      <c r="XV699" s="422"/>
      <c r="XW699" s="422"/>
      <c r="XX699" s="422"/>
      <c r="XY699" s="422"/>
      <c r="XZ699" s="422"/>
      <c r="YA699" s="422"/>
      <c r="YB699" s="422"/>
      <c r="YC699" s="422"/>
      <c r="YD699" s="422"/>
      <c r="YE699" s="422"/>
      <c r="YF699" s="422"/>
      <c r="YG699" s="423"/>
      <c r="YH699" s="423"/>
      <c r="YI699" s="423"/>
      <c r="YJ699" s="423">
        <v>7976775.4000000004</v>
      </c>
      <c r="YK699" s="423">
        <v>5979300</v>
      </c>
      <c r="YL699" s="423">
        <v>6373500</v>
      </c>
      <c r="YM699" s="422"/>
      <c r="YN699" s="422"/>
      <c r="YO699" s="422"/>
      <c r="YP699" s="422"/>
      <c r="YQ699" s="422"/>
      <c r="YR699" s="422"/>
      <c r="YS699" s="422"/>
      <c r="YT699" s="422"/>
      <c r="YU699" s="422"/>
      <c r="YV699" s="422"/>
      <c r="YW699" s="422"/>
      <c r="YX699" s="422"/>
      <c r="YY699" s="422"/>
      <c r="YZ699" s="422"/>
      <c r="ZA699" s="422"/>
      <c r="ZB699" s="423"/>
      <c r="ZC699" s="423"/>
      <c r="ZD699" s="423"/>
      <c r="ZE699" s="423">
        <v>6693154</v>
      </c>
      <c r="ZF699" s="423">
        <v>4808900</v>
      </c>
      <c r="ZG699" s="423">
        <v>5148800</v>
      </c>
      <c r="ZH699" s="422"/>
      <c r="ZI699" s="422"/>
      <c r="ZJ699" s="422"/>
      <c r="ZK699" s="422"/>
      <c r="ZL699" s="422"/>
      <c r="ZM699" s="422"/>
      <c r="ZN699" s="422"/>
      <c r="ZO699" s="422"/>
      <c r="ZP699" s="422"/>
      <c r="ZQ699" s="422"/>
      <c r="ZR699" s="422"/>
      <c r="ZS699" s="422"/>
      <c r="ZT699" s="422"/>
      <c r="ZU699" s="422"/>
      <c r="ZV699" s="422"/>
      <c r="ZW699" s="423"/>
      <c r="ZX699" s="423"/>
      <c r="ZY699" s="423"/>
      <c r="ZZ699" s="423">
        <v>5639750.0999999996</v>
      </c>
      <c r="AAA699" s="423">
        <v>3874600</v>
      </c>
      <c r="AAB699" s="423">
        <v>4132500</v>
      </c>
      <c r="AAC699" s="422"/>
      <c r="AAD699" s="422"/>
      <c r="AAE699" s="422"/>
      <c r="AAF699" s="422"/>
      <c r="AAG699" s="422"/>
      <c r="AAH699" s="422"/>
      <c r="AAI699" s="422"/>
      <c r="AAJ699" s="422"/>
      <c r="AAK699" s="422"/>
      <c r="AAL699" s="422"/>
      <c r="AAM699" s="422"/>
      <c r="AAN699" s="422"/>
      <c r="AAO699" s="422"/>
      <c r="AAP699" s="422"/>
      <c r="AAQ699" s="422"/>
      <c r="AAR699" s="423"/>
      <c r="AAS699" s="423"/>
      <c r="AAT699" s="423"/>
      <c r="AAU699" s="423">
        <v>4655528.53</v>
      </c>
      <c r="AAV699" s="423">
        <v>3347100</v>
      </c>
      <c r="AAW699" s="423">
        <v>3611500</v>
      </c>
      <c r="AAX699" s="422"/>
      <c r="AAY699" s="422"/>
      <c r="AAZ699" s="422"/>
      <c r="ABA699" s="422"/>
      <c r="ABB699" s="422"/>
      <c r="ABC699" s="422"/>
      <c r="ABD699" s="422"/>
      <c r="ABE699" s="422"/>
      <c r="ABF699" s="422"/>
      <c r="ABG699" s="422"/>
      <c r="ABH699" s="422"/>
      <c r="ABI699" s="422"/>
      <c r="ABJ699" s="422"/>
      <c r="ABK699" s="422"/>
      <c r="ABL699" s="422"/>
      <c r="ABM699" s="423"/>
      <c r="ABN699" s="423"/>
      <c r="ABO699" s="423"/>
      <c r="ABP699" s="423">
        <v>8448496.0399999991</v>
      </c>
      <c r="ABQ699" s="423">
        <v>5473200</v>
      </c>
      <c r="ABR699" s="423">
        <v>5874600</v>
      </c>
      <c r="ABS699" s="422"/>
      <c r="ABT699" s="422"/>
      <c r="ABU699" s="422"/>
      <c r="ABV699" s="422"/>
      <c r="ABW699" s="422"/>
      <c r="ABX699" s="422"/>
      <c r="ABY699" s="422"/>
      <c r="ABZ699" s="422"/>
      <c r="ACA699" s="422"/>
      <c r="ACB699" s="422"/>
      <c r="ACC699" s="422"/>
      <c r="ACD699" s="422"/>
      <c r="ACE699" s="422"/>
      <c r="ACF699" s="422"/>
      <c r="ACG699" s="422"/>
      <c r="ACH699" s="423"/>
      <c r="ACI699" s="423"/>
      <c r="ACJ699" s="423"/>
      <c r="ACK699" s="423">
        <v>4937390.29</v>
      </c>
      <c r="ACL699" s="423">
        <v>3432700</v>
      </c>
      <c r="ACM699" s="423">
        <v>3678200</v>
      </c>
      <c r="ACN699" s="422"/>
      <c r="ACO699" s="422"/>
      <c r="ACP699" s="422"/>
      <c r="ACQ699" s="422"/>
      <c r="ACR699" s="422"/>
      <c r="ACS699" s="422"/>
      <c r="ACT699" s="422"/>
      <c r="ACU699" s="422"/>
      <c r="ACV699" s="422"/>
      <c r="ACW699" s="422"/>
      <c r="ACX699" s="422"/>
      <c r="ACY699" s="422"/>
      <c r="ACZ699" s="422"/>
      <c r="ADA699" s="422"/>
      <c r="ADB699" s="422"/>
      <c r="ADC699" s="423"/>
      <c r="ADD699" s="423"/>
      <c r="ADE699" s="423"/>
      <c r="ADF699" s="423">
        <v>5552537.96</v>
      </c>
      <c r="ADG699" s="423">
        <v>3565200</v>
      </c>
      <c r="ADH699" s="423">
        <v>3847300</v>
      </c>
      <c r="ADI699" s="422"/>
      <c r="ADJ699" s="422"/>
      <c r="ADK699" s="422"/>
      <c r="ADL699" s="422"/>
      <c r="ADM699" s="422"/>
      <c r="ADN699" s="422"/>
      <c r="ADO699" s="422"/>
      <c r="ADP699" s="422"/>
      <c r="ADQ699" s="422"/>
      <c r="ADR699" s="422"/>
      <c r="ADS699" s="422"/>
      <c r="ADT699" s="422"/>
      <c r="ADU699" s="422"/>
      <c r="ADV699" s="422"/>
      <c r="ADW699" s="422"/>
      <c r="ADX699" s="423"/>
      <c r="ADY699" s="423"/>
      <c r="ADZ699" s="423"/>
      <c r="AEA699" s="423">
        <v>14424563.91</v>
      </c>
      <c r="AEB699" s="423">
        <v>10924000</v>
      </c>
      <c r="AEC699" s="423">
        <v>11702900</v>
      </c>
      <c r="AED699" s="422"/>
      <c r="AEE699" s="422"/>
      <c r="AEF699" s="422"/>
      <c r="AEG699" s="422"/>
      <c r="AEH699" s="422"/>
      <c r="AEI699" s="422"/>
      <c r="AEJ699" s="422"/>
      <c r="AEK699" s="422"/>
      <c r="AEL699" s="422"/>
      <c r="AEM699" s="422"/>
      <c r="AEN699" s="422"/>
      <c r="AEO699" s="422"/>
      <c r="AEP699" s="422"/>
      <c r="AEQ699" s="422"/>
      <c r="AER699" s="422"/>
      <c r="AES699" s="423"/>
      <c r="AET699" s="423"/>
      <c r="AEU699" s="423"/>
      <c r="AEV699" s="423">
        <v>5537265.4699999997</v>
      </c>
      <c r="AEW699" s="423">
        <v>4081100</v>
      </c>
      <c r="AEX699" s="423">
        <v>4354900</v>
      </c>
      <c r="AEY699" s="422"/>
      <c r="AEZ699" s="422"/>
      <c r="AFA699" s="422"/>
      <c r="AFB699" s="422"/>
      <c r="AFC699" s="422"/>
      <c r="AFD699" s="422"/>
      <c r="AFE699" s="422"/>
      <c r="AFF699" s="422"/>
      <c r="AFG699" s="422"/>
      <c r="AFH699" s="422"/>
      <c r="AFI699" s="422"/>
      <c r="AFJ699" s="422"/>
      <c r="AFK699" s="422"/>
      <c r="AFL699" s="422"/>
      <c r="AFM699" s="422"/>
      <c r="AFN699" s="423"/>
      <c r="AFO699" s="423"/>
      <c r="AFP699" s="423"/>
      <c r="AFQ699" s="423">
        <v>4319240.7</v>
      </c>
      <c r="AFR699" s="423">
        <v>2939300</v>
      </c>
      <c r="AFS699" s="423">
        <v>3170600</v>
      </c>
      <c r="AFT699" s="422"/>
      <c r="AFU699" s="422"/>
      <c r="AFV699" s="422"/>
      <c r="AFW699" s="422"/>
      <c r="AFX699" s="422"/>
      <c r="AFY699" s="422"/>
      <c r="AFZ699" s="422"/>
      <c r="AGA699" s="422"/>
      <c r="AGB699" s="422"/>
      <c r="AGC699" s="422"/>
      <c r="AGD699" s="422"/>
      <c r="AGE699" s="422"/>
      <c r="AGF699" s="422"/>
      <c r="AGG699" s="422"/>
      <c r="AGH699" s="422"/>
      <c r="AGI699" s="423"/>
      <c r="AGJ699" s="423"/>
      <c r="AGK699" s="423"/>
      <c r="AGL699" s="423">
        <v>6291296.4100000001</v>
      </c>
      <c r="AGM699" s="423">
        <v>4970400</v>
      </c>
      <c r="AGN699" s="423">
        <v>5376300</v>
      </c>
      <c r="AGO699" s="422"/>
      <c r="AGP699" s="422"/>
      <c r="AGQ699" s="422"/>
      <c r="AGR699" s="422"/>
      <c r="AGS699" s="422"/>
      <c r="AGT699" s="422"/>
      <c r="AGU699" s="422"/>
      <c r="AGV699" s="422"/>
      <c r="AGW699" s="422"/>
      <c r="AGX699" s="422"/>
      <c r="AGY699" s="422"/>
      <c r="AGZ699" s="422"/>
      <c r="AHA699" s="422"/>
      <c r="AHB699" s="422"/>
      <c r="AHC699" s="422"/>
      <c r="AHD699" s="423"/>
      <c r="AHE699" s="423"/>
      <c r="AHF699" s="423"/>
      <c r="AHG699" s="423">
        <v>3248250.23</v>
      </c>
      <c r="AHH699" s="423">
        <v>2360300</v>
      </c>
      <c r="AHI699" s="423">
        <v>2544400</v>
      </c>
      <c r="AHJ699" s="422"/>
      <c r="AHK699" s="422"/>
      <c r="AHL699" s="422"/>
      <c r="AHM699" s="422"/>
      <c r="AHN699" s="422"/>
      <c r="AHO699" s="422"/>
      <c r="AHP699" s="422"/>
      <c r="AHQ699" s="422"/>
      <c r="AHR699" s="422"/>
      <c r="AHS699" s="422"/>
      <c r="AHT699" s="422"/>
      <c r="AHU699" s="422"/>
      <c r="AHV699" s="422"/>
      <c r="AHW699" s="422"/>
      <c r="AHX699" s="422"/>
      <c r="AHY699" s="423"/>
      <c r="AHZ699" s="423"/>
      <c r="AIA699" s="423"/>
      <c r="AIB699" s="423">
        <v>5240583.54</v>
      </c>
      <c r="AIC699" s="423">
        <v>3477600</v>
      </c>
      <c r="AID699" s="423">
        <v>3732600</v>
      </c>
      <c r="AIE699" s="422"/>
      <c r="AIF699" s="422"/>
      <c r="AIG699" s="422"/>
      <c r="AIH699" s="422"/>
      <c r="AII699" s="422"/>
      <c r="AIJ699" s="422"/>
      <c r="AIK699" s="422"/>
      <c r="AIL699" s="422"/>
      <c r="AIM699" s="422"/>
      <c r="AIN699" s="422"/>
      <c r="AIO699" s="422"/>
      <c r="AIP699" s="422"/>
      <c r="AIQ699" s="422"/>
      <c r="AIR699" s="422"/>
      <c r="AIS699" s="422"/>
      <c r="AIT699" s="423"/>
      <c r="AIU699" s="423"/>
      <c r="AIV699" s="423"/>
      <c r="AIW699" s="423"/>
      <c r="AIX699" s="423"/>
      <c r="AIY699" s="423"/>
      <c r="AIZ699" s="422"/>
      <c r="AJA699" s="422"/>
      <c r="AJB699" s="422"/>
      <c r="AJC699" s="422"/>
      <c r="AJD699" s="422"/>
      <c r="AJE699" s="422"/>
      <c r="AJF699" s="422"/>
      <c r="AJG699" s="422"/>
      <c r="AJH699" s="422"/>
      <c r="AJI699" s="422"/>
      <c r="AJJ699" s="422"/>
      <c r="AJK699" s="422"/>
      <c r="AJL699" s="422"/>
      <c r="AJM699" s="422"/>
      <c r="AJN699" s="422"/>
      <c r="AJO699" s="423"/>
      <c r="AJP699" s="423"/>
      <c r="AJQ699" s="423"/>
      <c r="AJR699" s="423">
        <v>6808618.5899999999</v>
      </c>
      <c r="AJS699" s="423">
        <v>4880600</v>
      </c>
      <c r="AJT699" s="423">
        <v>5267600</v>
      </c>
      <c r="AJU699" s="422"/>
      <c r="AJV699" s="422"/>
      <c r="AJW699" s="422"/>
      <c r="AJX699" s="422"/>
      <c r="AJY699" s="422"/>
      <c r="AJZ699" s="422"/>
      <c r="AKA699" s="422"/>
      <c r="AKB699" s="422"/>
      <c r="AKC699" s="422"/>
      <c r="AKD699" s="422"/>
      <c r="AKE699" s="422"/>
      <c r="AKF699" s="422"/>
      <c r="AKG699" s="422"/>
      <c r="AKH699" s="422"/>
      <c r="AKI699" s="422"/>
      <c r="AKJ699" s="423"/>
      <c r="AKK699" s="423"/>
      <c r="AKL699" s="423"/>
      <c r="AKM699" s="423">
        <v>5102205.75</v>
      </c>
      <c r="AKN699" s="423">
        <v>3369200</v>
      </c>
      <c r="AKO699" s="423">
        <v>3638300</v>
      </c>
      <c r="AKP699" s="422"/>
      <c r="AKQ699" s="422"/>
      <c r="AKR699" s="422"/>
      <c r="AKS699" s="422"/>
      <c r="AKT699" s="422"/>
      <c r="AKU699" s="422"/>
      <c r="AKV699" s="422"/>
      <c r="AKW699" s="422"/>
      <c r="AKX699" s="422"/>
      <c r="AKY699" s="422"/>
      <c r="AKZ699" s="422"/>
      <c r="ALA699" s="422"/>
      <c r="ALB699" s="422"/>
      <c r="ALC699" s="422"/>
      <c r="ALD699" s="422"/>
      <c r="ALE699" s="423"/>
      <c r="ALF699" s="423"/>
      <c r="ALG699" s="423"/>
      <c r="ALH699" s="423">
        <v>5395064.4400000004</v>
      </c>
      <c r="ALI699" s="423">
        <v>3587200</v>
      </c>
      <c r="ALJ699" s="423">
        <v>3856300</v>
      </c>
      <c r="ALK699" s="422"/>
      <c r="ALL699" s="422"/>
      <c r="ALM699" s="422"/>
      <c r="ALN699" s="422"/>
      <c r="ALO699" s="422"/>
      <c r="ALP699" s="422"/>
      <c r="ALQ699" s="422"/>
      <c r="ALR699" s="422"/>
      <c r="ALS699" s="422"/>
      <c r="ALT699" s="422"/>
      <c r="ALU699" s="422"/>
      <c r="ALV699" s="422"/>
      <c r="ALW699" s="422"/>
      <c r="ALX699" s="422"/>
      <c r="ALY699" s="422"/>
      <c r="ALZ699" s="423"/>
      <c r="AMA699" s="423"/>
      <c r="AMB699" s="423"/>
      <c r="AMC699" s="423">
        <v>5294409.34</v>
      </c>
      <c r="AMD699" s="423">
        <v>3589800</v>
      </c>
      <c r="AME699" s="423">
        <v>3854200</v>
      </c>
      <c r="AMF699" s="422"/>
      <c r="AMG699" s="422"/>
      <c r="AMH699" s="422"/>
      <c r="AMI699" s="422"/>
      <c r="AMJ699" s="422"/>
      <c r="AMK699" s="422"/>
      <c r="AML699" s="422"/>
      <c r="AMM699" s="422"/>
      <c r="AMN699" s="422"/>
      <c r="AMO699" s="422"/>
      <c r="AMP699" s="422"/>
      <c r="AMQ699" s="422"/>
      <c r="AMR699" s="422"/>
      <c r="AMS699" s="422"/>
      <c r="AMT699" s="422"/>
      <c r="AMU699" s="423"/>
      <c r="AMV699" s="423"/>
      <c r="AMW699" s="423"/>
      <c r="AMX699" s="423">
        <v>11169398.68</v>
      </c>
      <c r="AMY699" s="423">
        <v>7355100</v>
      </c>
      <c r="AMZ699" s="423">
        <v>7897900</v>
      </c>
      <c r="ANA699" s="422"/>
      <c r="ANB699" s="422"/>
      <c r="ANC699" s="422"/>
      <c r="AND699" s="422"/>
      <c r="ANE699" s="422"/>
      <c r="ANF699" s="422"/>
      <c r="ANG699" s="422"/>
      <c r="ANH699" s="422"/>
      <c r="ANI699" s="422"/>
      <c r="ANJ699" s="422"/>
      <c r="ANK699" s="422"/>
      <c r="ANL699" s="422"/>
      <c r="ANM699" s="422"/>
      <c r="ANN699" s="422"/>
      <c r="ANO699" s="422"/>
      <c r="ANP699" s="423"/>
      <c r="ANQ699" s="423"/>
      <c r="ANR699" s="423"/>
      <c r="ANS699" s="423">
        <v>3480791.42</v>
      </c>
      <c r="ANT699" s="423">
        <v>2493300</v>
      </c>
      <c r="ANU699" s="423">
        <v>2724600</v>
      </c>
      <c r="ANV699" s="422"/>
      <c r="ANW699" s="422"/>
      <c r="ANX699" s="422"/>
      <c r="ANY699" s="422"/>
      <c r="ANZ699" s="422"/>
      <c r="AOA699" s="422"/>
      <c r="AOB699" s="422"/>
      <c r="AOC699" s="422"/>
      <c r="AOD699" s="422"/>
      <c r="AOE699" s="422"/>
      <c r="AOF699" s="422"/>
      <c r="AOG699" s="422"/>
      <c r="AOH699" s="422"/>
      <c r="AOI699" s="422"/>
      <c r="AOJ699" s="422"/>
      <c r="AOK699" s="423"/>
      <c r="AOL699" s="423"/>
      <c r="AOM699" s="423"/>
      <c r="AON699" s="423">
        <v>8983562.6099999994</v>
      </c>
      <c r="AOO699" s="423">
        <v>6705500</v>
      </c>
      <c r="AOP699" s="423">
        <v>7187000</v>
      </c>
      <c r="AOQ699" s="422"/>
      <c r="AOR699" s="422"/>
      <c r="AOS699" s="422"/>
      <c r="AOT699" s="422"/>
      <c r="AOU699" s="422"/>
      <c r="AOV699" s="422"/>
      <c r="AOW699" s="422"/>
      <c r="AOX699" s="422"/>
      <c r="AOY699" s="422"/>
      <c r="AOZ699" s="422"/>
      <c r="APA699" s="422"/>
      <c r="APB699" s="422"/>
      <c r="APC699" s="422"/>
      <c r="APD699" s="422"/>
      <c r="APE699" s="422"/>
      <c r="APF699" s="423"/>
      <c r="APG699" s="423"/>
      <c r="APH699" s="423"/>
      <c r="API699" s="423">
        <v>10669425.73</v>
      </c>
      <c r="APJ699" s="423">
        <v>7631300</v>
      </c>
      <c r="APK699" s="423">
        <v>8188400</v>
      </c>
      <c r="APL699" s="422"/>
      <c r="APM699" s="422"/>
      <c r="APN699" s="422"/>
      <c r="APO699" s="422"/>
      <c r="APP699" s="422"/>
      <c r="APQ699" s="422"/>
      <c r="APR699" s="422"/>
      <c r="APS699" s="422"/>
      <c r="APT699" s="422"/>
      <c r="APU699" s="422"/>
      <c r="APV699" s="422"/>
      <c r="APW699" s="422"/>
      <c r="APX699" s="422"/>
      <c r="APY699" s="422"/>
      <c r="APZ699" s="422"/>
      <c r="AQA699" s="423"/>
      <c r="AQB699" s="423"/>
      <c r="AQC699" s="423"/>
      <c r="AQD699" s="423">
        <v>5484089.0999999996</v>
      </c>
      <c r="AQE699" s="423">
        <v>3741300</v>
      </c>
      <c r="AQF699" s="423">
        <v>4015100</v>
      </c>
      <c r="AQG699" s="422"/>
      <c r="AQH699" s="422"/>
      <c r="AQI699" s="422"/>
      <c r="AQJ699" s="422"/>
      <c r="AQK699" s="422"/>
      <c r="AQL699" s="422"/>
      <c r="AQM699" s="422"/>
      <c r="AQN699" s="422"/>
      <c r="AQO699" s="422"/>
      <c r="AQP699" s="422"/>
      <c r="AQQ699" s="422"/>
      <c r="AQR699" s="422"/>
      <c r="AQS699" s="422"/>
      <c r="AQT699" s="422"/>
      <c r="AQU699" s="422"/>
      <c r="AQV699" s="423"/>
      <c r="AQW699" s="423"/>
      <c r="AQX699" s="423"/>
      <c r="AQY699" s="423">
        <v>8269581.6600000001</v>
      </c>
      <c r="AQZ699" s="423">
        <v>6112700</v>
      </c>
      <c r="ARA699" s="423">
        <v>6580100</v>
      </c>
      <c r="ARB699" s="422"/>
      <c r="ARC699" s="422"/>
      <c r="ARD699" s="422"/>
      <c r="ARE699" s="422"/>
      <c r="ARF699" s="422"/>
      <c r="ARG699" s="422"/>
      <c r="ARH699" s="422"/>
      <c r="ARI699" s="422"/>
      <c r="ARJ699" s="422"/>
      <c r="ARK699" s="422"/>
      <c r="ARL699" s="422"/>
      <c r="ARM699" s="422"/>
      <c r="ARN699" s="422"/>
      <c r="ARO699" s="422"/>
      <c r="ARP699" s="422"/>
      <c r="ARQ699" s="423"/>
      <c r="ARR699" s="423"/>
      <c r="ARS699" s="423"/>
      <c r="ART699" s="423">
        <v>5077391.66</v>
      </c>
      <c r="ARU699" s="423">
        <v>3505800</v>
      </c>
      <c r="ARV699" s="423">
        <v>3751300</v>
      </c>
      <c r="ARW699" s="422"/>
      <c r="ARX699" s="422"/>
      <c r="ARY699" s="422"/>
      <c r="ARZ699" s="422"/>
      <c r="ASA699" s="422"/>
      <c r="ASB699" s="422"/>
      <c r="ASC699" s="422"/>
      <c r="ASD699" s="422"/>
      <c r="ASE699" s="422"/>
      <c r="ASF699" s="422"/>
      <c r="ASG699" s="422"/>
      <c r="ASH699" s="422"/>
      <c r="ASI699" s="422"/>
      <c r="ASJ699" s="422"/>
      <c r="ASK699" s="422"/>
      <c r="ASL699" s="423"/>
      <c r="ASM699" s="423"/>
      <c r="ASN699" s="423"/>
      <c r="ASO699" s="423">
        <v>9795490.5</v>
      </c>
      <c r="ASP699" s="423">
        <v>7148100</v>
      </c>
      <c r="ASQ699" s="423">
        <v>7676800</v>
      </c>
      <c r="ASR699" s="422"/>
      <c r="ASS699" s="422"/>
      <c r="AST699" s="422"/>
      <c r="ASU699" s="422"/>
      <c r="ASV699" s="422"/>
      <c r="ASW699" s="422"/>
      <c r="ASX699" s="422"/>
      <c r="ASY699" s="422"/>
      <c r="ASZ699" s="422"/>
      <c r="ATA699" s="422"/>
      <c r="ATB699" s="422"/>
      <c r="ATC699" s="422"/>
      <c r="ATD699" s="422"/>
      <c r="ATE699" s="422"/>
      <c r="ATF699" s="422"/>
      <c r="ATG699" s="423"/>
      <c r="ATH699" s="423"/>
      <c r="ATI699" s="423"/>
      <c r="ATJ699" s="423">
        <v>9193019.9700000007</v>
      </c>
      <c r="ATK699" s="423">
        <v>6251100</v>
      </c>
      <c r="ATL699" s="423">
        <v>6704400</v>
      </c>
      <c r="ATM699" s="422"/>
      <c r="ATN699" s="422"/>
      <c r="ATO699" s="422"/>
      <c r="ATP699" s="422"/>
      <c r="ATQ699" s="422"/>
      <c r="ATR699" s="422"/>
      <c r="ATS699" s="422"/>
      <c r="ATT699" s="422"/>
      <c r="ATU699" s="422"/>
      <c r="ATV699" s="422"/>
      <c r="ATW699" s="422"/>
      <c r="ATX699" s="422"/>
      <c r="ATY699" s="422"/>
      <c r="ATZ699" s="422"/>
      <c r="AUA699" s="422"/>
      <c r="AUB699" s="423"/>
      <c r="AUC699" s="423"/>
      <c r="AUD699" s="423"/>
      <c r="AUE699" s="423">
        <v>16008431.52</v>
      </c>
      <c r="AUF699" s="423">
        <v>11266900</v>
      </c>
      <c r="AUG699" s="423">
        <v>12149800</v>
      </c>
      <c r="AUH699" s="422"/>
      <c r="AUI699" s="422"/>
      <c r="AUJ699" s="422"/>
      <c r="AUK699" s="422"/>
      <c r="AUL699" s="422"/>
      <c r="AUM699" s="422"/>
      <c r="AUN699" s="422"/>
      <c r="AUO699" s="422"/>
      <c r="AUP699" s="422"/>
      <c r="AUQ699" s="422"/>
      <c r="AUR699" s="422"/>
      <c r="AUS699" s="422"/>
      <c r="AUT699" s="422"/>
      <c r="AUU699" s="422"/>
      <c r="AUV699" s="422"/>
      <c r="AUW699" s="423"/>
      <c r="AUX699" s="423"/>
      <c r="AUY699" s="423"/>
      <c r="AUZ699" s="423">
        <v>10577963.51</v>
      </c>
      <c r="AVA699" s="423">
        <v>7971200</v>
      </c>
      <c r="AVB699" s="423">
        <v>8575500</v>
      </c>
      <c r="AVC699" s="422"/>
      <c r="AVD699" s="422"/>
      <c r="AVE699" s="422"/>
      <c r="AVF699" s="422"/>
      <c r="AVG699" s="422"/>
      <c r="AVH699" s="422"/>
      <c r="AVI699" s="422"/>
      <c r="AVJ699" s="422"/>
      <c r="AVK699" s="422"/>
      <c r="AVL699" s="422"/>
      <c r="AVM699" s="422"/>
      <c r="AVN699" s="422"/>
      <c r="AVO699" s="422"/>
      <c r="AVP699" s="422"/>
      <c r="AVQ699" s="422"/>
      <c r="AVR699" s="251">
        <f t="shared" ref="AVR699:AVW702" si="1897">AA699+AV699+BQ699+CL699+DG699+EB699+EW699+FR699+GM699+HH699+IC699+IX699+JS699+KN699+LI699+MD699+MY699+NT699+OO699+PJ699+QE699+QZ699+RU699+SP699+TK699+UF699+VA699+VV699+WQ699+XL699+YG699+ZB699+ZW699+AAR699+ABM699+ACH699+ADC699+ADX699+AES699+AFN699+AGI699+AHD699+AHY699+AIT699+AJO699+AKJ699+ALE699+ALZ699+AMU699+ANP699+AOK699+APF699+AQA699+AQV699+ARQ699+ASL699+ATG699+AUB699+AUW699</f>
        <v>0</v>
      </c>
      <c r="AVS699" s="251">
        <f t="shared" si="1897"/>
        <v>0</v>
      </c>
      <c r="AVT699" s="251">
        <f t="shared" si="1897"/>
        <v>0</v>
      </c>
      <c r="AVU699" s="251">
        <f t="shared" si="1897"/>
        <v>409910232.82999998</v>
      </c>
      <c r="AVV699" s="251">
        <f t="shared" si="1897"/>
        <v>293487800</v>
      </c>
      <c r="AVW699" s="251">
        <f t="shared" si="1897"/>
        <v>315058500</v>
      </c>
    </row>
    <row r="700" spans="1:1274" s="130" customFormat="1" ht="36">
      <c r="A700" s="417" t="s">
        <v>1232</v>
      </c>
      <c r="B700" s="428"/>
      <c r="C700" s="419" t="s">
        <v>1235</v>
      </c>
      <c r="D700" s="417"/>
      <c r="E700" s="418"/>
      <c r="F700" s="420"/>
      <c r="G700" s="420"/>
      <c r="H700" s="420"/>
      <c r="I700" s="421"/>
      <c r="J700" s="421"/>
      <c r="K700" s="421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  <c r="AA700" s="423"/>
      <c r="AB700" s="423"/>
      <c r="AC700" s="423"/>
      <c r="AD700" s="423">
        <v>0</v>
      </c>
      <c r="AE700" s="431">
        <f>AD700</f>
        <v>0</v>
      </c>
      <c r="AF700" s="431">
        <f>AD700</f>
        <v>0</v>
      </c>
      <c r="AG700" s="422"/>
      <c r="AH700" s="422"/>
      <c r="AI700" s="422"/>
      <c r="AJ700" s="422"/>
      <c r="AK700" s="422"/>
      <c r="AL700" s="422"/>
      <c r="AM700" s="422"/>
      <c r="AN700" s="422"/>
      <c r="AO700" s="422"/>
      <c r="AP700" s="422"/>
      <c r="AQ700" s="422"/>
      <c r="AR700" s="422"/>
      <c r="AS700" s="422"/>
      <c r="AT700" s="422"/>
      <c r="AU700" s="422"/>
      <c r="AV700" s="423"/>
      <c r="AW700" s="423"/>
      <c r="AX700" s="423"/>
      <c r="AY700" s="423">
        <v>0</v>
      </c>
      <c r="AZ700" s="431">
        <f>AY700</f>
        <v>0</v>
      </c>
      <c r="BA700" s="431">
        <f>AY700</f>
        <v>0</v>
      </c>
      <c r="BB700" s="422"/>
      <c r="BC700" s="422"/>
      <c r="BD700" s="422"/>
      <c r="BE700" s="422"/>
      <c r="BF700" s="422"/>
      <c r="BG700" s="422"/>
      <c r="BH700" s="422"/>
      <c r="BI700" s="422"/>
      <c r="BJ700" s="422"/>
      <c r="BK700" s="422"/>
      <c r="BL700" s="422"/>
      <c r="BM700" s="422"/>
      <c r="BN700" s="422"/>
      <c r="BO700" s="422"/>
      <c r="BP700" s="422"/>
      <c r="BQ700" s="423"/>
      <c r="BR700" s="423"/>
      <c r="BS700" s="423"/>
      <c r="BT700" s="423">
        <v>0</v>
      </c>
      <c r="BU700" s="431">
        <f>BT700</f>
        <v>0</v>
      </c>
      <c r="BV700" s="431">
        <f>BT700</f>
        <v>0</v>
      </c>
      <c r="BW700" s="422"/>
      <c r="BX700" s="422"/>
      <c r="BY700" s="422"/>
      <c r="BZ700" s="422"/>
      <c r="CA700" s="422"/>
      <c r="CB700" s="422"/>
      <c r="CC700" s="422"/>
      <c r="CD700" s="422"/>
      <c r="CE700" s="422"/>
      <c r="CF700" s="422"/>
      <c r="CG700" s="422"/>
      <c r="CH700" s="422"/>
      <c r="CI700" s="422"/>
      <c r="CJ700" s="422"/>
      <c r="CK700" s="422"/>
      <c r="CL700" s="423"/>
      <c r="CM700" s="423"/>
      <c r="CN700" s="423"/>
      <c r="CO700" s="423">
        <v>0</v>
      </c>
      <c r="CP700" s="431">
        <f>CO700</f>
        <v>0</v>
      </c>
      <c r="CQ700" s="431">
        <f>CO700</f>
        <v>0</v>
      </c>
      <c r="CR700" s="422"/>
      <c r="CS700" s="422"/>
      <c r="CT700" s="422"/>
      <c r="CU700" s="422"/>
      <c r="CV700" s="422"/>
      <c r="CW700" s="422"/>
      <c r="CX700" s="422"/>
      <c r="CY700" s="422"/>
      <c r="CZ700" s="422"/>
      <c r="DA700" s="422"/>
      <c r="DB700" s="422"/>
      <c r="DC700" s="422"/>
      <c r="DD700" s="422"/>
      <c r="DE700" s="422"/>
      <c r="DF700" s="422"/>
      <c r="DG700" s="423"/>
      <c r="DH700" s="423"/>
      <c r="DI700" s="423"/>
      <c r="DJ700" s="423">
        <v>0</v>
      </c>
      <c r="DK700" s="431">
        <f>DJ700</f>
        <v>0</v>
      </c>
      <c r="DL700" s="431">
        <f>DJ700</f>
        <v>0</v>
      </c>
      <c r="DM700" s="422"/>
      <c r="DN700" s="422"/>
      <c r="DO700" s="422"/>
      <c r="DP700" s="422"/>
      <c r="DQ700" s="422"/>
      <c r="DR700" s="422"/>
      <c r="DS700" s="422"/>
      <c r="DT700" s="422"/>
      <c r="DU700" s="422"/>
      <c r="DV700" s="422"/>
      <c r="DW700" s="422"/>
      <c r="DX700" s="422"/>
      <c r="DY700" s="422"/>
      <c r="DZ700" s="422"/>
      <c r="EA700" s="422"/>
      <c r="EB700" s="423"/>
      <c r="EC700" s="423"/>
      <c r="ED700" s="423"/>
      <c r="EE700" s="423">
        <v>0</v>
      </c>
      <c r="EF700" s="431">
        <f>EE700</f>
        <v>0</v>
      </c>
      <c r="EG700" s="431">
        <f>EE700</f>
        <v>0</v>
      </c>
      <c r="EH700" s="422"/>
      <c r="EI700" s="422"/>
      <c r="EJ700" s="422"/>
      <c r="EK700" s="422"/>
      <c r="EL700" s="422"/>
      <c r="EM700" s="422"/>
      <c r="EN700" s="422"/>
      <c r="EO700" s="422"/>
      <c r="EP700" s="422"/>
      <c r="EQ700" s="422"/>
      <c r="ER700" s="422"/>
      <c r="ES700" s="422"/>
      <c r="ET700" s="422"/>
      <c r="EU700" s="422"/>
      <c r="EV700" s="422"/>
      <c r="EW700" s="423"/>
      <c r="EX700" s="423"/>
      <c r="EY700" s="423"/>
      <c r="EZ700" s="423"/>
      <c r="FA700" s="423"/>
      <c r="FB700" s="423"/>
      <c r="FC700" s="422"/>
      <c r="FD700" s="422"/>
      <c r="FE700" s="422"/>
      <c r="FF700" s="422"/>
      <c r="FG700" s="422"/>
      <c r="FH700" s="422"/>
      <c r="FI700" s="422"/>
      <c r="FJ700" s="422"/>
      <c r="FK700" s="422"/>
      <c r="FL700" s="422"/>
      <c r="FM700" s="422"/>
      <c r="FN700" s="422"/>
      <c r="FO700" s="422"/>
      <c r="FP700" s="422"/>
      <c r="FQ700" s="422"/>
      <c r="FR700" s="423"/>
      <c r="FS700" s="423"/>
      <c r="FT700" s="423"/>
      <c r="FU700" s="423">
        <v>0</v>
      </c>
      <c r="FV700" s="431">
        <f>FU700</f>
        <v>0</v>
      </c>
      <c r="FW700" s="431">
        <f>FU700</f>
        <v>0</v>
      </c>
      <c r="FX700" s="422"/>
      <c r="FY700" s="422"/>
      <c r="FZ700" s="422"/>
      <c r="GA700" s="422"/>
      <c r="GB700" s="422"/>
      <c r="GC700" s="422"/>
      <c r="GD700" s="422"/>
      <c r="GE700" s="422"/>
      <c r="GF700" s="422"/>
      <c r="GG700" s="422"/>
      <c r="GH700" s="422"/>
      <c r="GI700" s="422"/>
      <c r="GJ700" s="422"/>
      <c r="GK700" s="422"/>
      <c r="GL700" s="422"/>
      <c r="GM700" s="423"/>
      <c r="GN700" s="423"/>
      <c r="GO700" s="423"/>
      <c r="GP700" s="423"/>
      <c r="GQ700" s="423"/>
      <c r="GR700" s="423"/>
      <c r="GS700" s="422"/>
      <c r="GT700" s="422"/>
      <c r="GU700" s="422"/>
      <c r="GV700" s="422"/>
      <c r="GW700" s="422"/>
      <c r="GX700" s="422"/>
      <c r="GY700" s="422"/>
      <c r="GZ700" s="422"/>
      <c r="HA700" s="422"/>
      <c r="HB700" s="422"/>
      <c r="HC700" s="422"/>
      <c r="HD700" s="422"/>
      <c r="HE700" s="422"/>
      <c r="HF700" s="422"/>
      <c r="HG700" s="422"/>
      <c r="HH700" s="423"/>
      <c r="HI700" s="423"/>
      <c r="HJ700" s="423"/>
      <c r="HK700" s="423">
        <v>0</v>
      </c>
      <c r="HL700" s="431">
        <f>HK700</f>
        <v>0</v>
      </c>
      <c r="HM700" s="431">
        <f>HK700</f>
        <v>0</v>
      </c>
      <c r="HN700" s="422"/>
      <c r="HO700" s="422"/>
      <c r="HP700" s="422"/>
      <c r="HQ700" s="422"/>
      <c r="HR700" s="422"/>
      <c r="HS700" s="422"/>
      <c r="HT700" s="422"/>
      <c r="HU700" s="422"/>
      <c r="HV700" s="422"/>
      <c r="HW700" s="422"/>
      <c r="HX700" s="422"/>
      <c r="HY700" s="422"/>
      <c r="HZ700" s="422"/>
      <c r="IA700" s="422"/>
      <c r="IB700" s="422"/>
      <c r="IC700" s="423"/>
      <c r="ID700" s="423"/>
      <c r="IE700" s="423"/>
      <c r="IF700" s="423">
        <v>0</v>
      </c>
      <c r="IG700" s="431">
        <f>IF700</f>
        <v>0</v>
      </c>
      <c r="IH700" s="431">
        <f>IF700</f>
        <v>0</v>
      </c>
      <c r="II700" s="422"/>
      <c r="IJ700" s="422"/>
      <c r="IK700" s="422"/>
      <c r="IL700" s="422"/>
      <c r="IM700" s="422"/>
      <c r="IN700" s="422"/>
      <c r="IO700" s="422"/>
      <c r="IP700" s="422"/>
      <c r="IQ700" s="422"/>
      <c r="IR700" s="422"/>
      <c r="IS700" s="422"/>
      <c r="IT700" s="422"/>
      <c r="IU700" s="422"/>
      <c r="IV700" s="422"/>
      <c r="IW700" s="422"/>
      <c r="IX700" s="423"/>
      <c r="IY700" s="423"/>
      <c r="IZ700" s="423"/>
      <c r="JA700" s="423">
        <v>0</v>
      </c>
      <c r="JB700" s="431">
        <f>JA700</f>
        <v>0</v>
      </c>
      <c r="JC700" s="431">
        <f>JA700</f>
        <v>0</v>
      </c>
      <c r="JD700" s="422"/>
      <c r="JE700" s="422"/>
      <c r="JF700" s="422"/>
      <c r="JG700" s="422"/>
      <c r="JH700" s="422"/>
      <c r="JI700" s="422"/>
      <c r="JJ700" s="422"/>
      <c r="JK700" s="422"/>
      <c r="JL700" s="422"/>
      <c r="JM700" s="422"/>
      <c r="JN700" s="422"/>
      <c r="JO700" s="422"/>
      <c r="JP700" s="422"/>
      <c r="JQ700" s="422"/>
      <c r="JR700" s="422"/>
      <c r="JS700" s="423"/>
      <c r="JT700" s="423"/>
      <c r="JU700" s="423"/>
      <c r="JV700" s="423">
        <v>0</v>
      </c>
      <c r="JW700" s="431">
        <f>JV700</f>
        <v>0</v>
      </c>
      <c r="JX700" s="431">
        <f>JV700</f>
        <v>0</v>
      </c>
      <c r="JY700" s="422"/>
      <c r="JZ700" s="422"/>
      <c r="KA700" s="422"/>
      <c r="KB700" s="422"/>
      <c r="KC700" s="422"/>
      <c r="KD700" s="422"/>
      <c r="KE700" s="422"/>
      <c r="KF700" s="422"/>
      <c r="KG700" s="422"/>
      <c r="KH700" s="422"/>
      <c r="KI700" s="422"/>
      <c r="KJ700" s="422"/>
      <c r="KK700" s="422"/>
      <c r="KL700" s="422"/>
      <c r="KM700" s="422"/>
      <c r="KN700" s="423"/>
      <c r="KO700" s="423"/>
      <c r="KP700" s="423"/>
      <c r="KQ700" s="423">
        <v>0</v>
      </c>
      <c r="KR700" s="431">
        <f>KQ700</f>
        <v>0</v>
      </c>
      <c r="KS700" s="431">
        <f>KQ700</f>
        <v>0</v>
      </c>
      <c r="KT700" s="422"/>
      <c r="KU700" s="422"/>
      <c r="KV700" s="422"/>
      <c r="KW700" s="422"/>
      <c r="KX700" s="422"/>
      <c r="KY700" s="422"/>
      <c r="KZ700" s="422"/>
      <c r="LA700" s="422"/>
      <c r="LB700" s="422"/>
      <c r="LC700" s="422"/>
      <c r="LD700" s="422"/>
      <c r="LE700" s="422"/>
      <c r="LF700" s="422"/>
      <c r="LG700" s="422"/>
      <c r="LH700" s="422"/>
      <c r="LI700" s="423"/>
      <c r="LJ700" s="423"/>
      <c r="LK700" s="423"/>
      <c r="LL700" s="423">
        <v>0</v>
      </c>
      <c r="LM700" s="431">
        <f>LL700</f>
        <v>0</v>
      </c>
      <c r="LN700" s="431">
        <f>LL700</f>
        <v>0</v>
      </c>
      <c r="LO700" s="422"/>
      <c r="LP700" s="422"/>
      <c r="LQ700" s="422"/>
      <c r="LR700" s="422"/>
      <c r="LS700" s="422"/>
      <c r="LT700" s="422"/>
      <c r="LU700" s="422"/>
      <c r="LV700" s="422"/>
      <c r="LW700" s="422"/>
      <c r="LX700" s="422"/>
      <c r="LY700" s="422"/>
      <c r="LZ700" s="422"/>
      <c r="MA700" s="422"/>
      <c r="MB700" s="422"/>
      <c r="MC700" s="422"/>
      <c r="MD700" s="423"/>
      <c r="ME700" s="423"/>
      <c r="MF700" s="423"/>
      <c r="MG700" s="423">
        <v>0</v>
      </c>
      <c r="MH700" s="431">
        <f>MG700</f>
        <v>0</v>
      </c>
      <c r="MI700" s="431">
        <f>MG700</f>
        <v>0</v>
      </c>
      <c r="MJ700" s="422"/>
      <c r="MK700" s="422"/>
      <c r="ML700" s="422"/>
      <c r="MM700" s="422"/>
      <c r="MN700" s="422"/>
      <c r="MO700" s="422"/>
      <c r="MP700" s="422"/>
      <c r="MQ700" s="422"/>
      <c r="MR700" s="422"/>
      <c r="MS700" s="422"/>
      <c r="MT700" s="422"/>
      <c r="MU700" s="422"/>
      <c r="MV700" s="422"/>
      <c r="MW700" s="422"/>
      <c r="MX700" s="422"/>
      <c r="MY700" s="423"/>
      <c r="MZ700" s="423"/>
      <c r="NA700" s="423"/>
      <c r="NB700" s="423">
        <v>0</v>
      </c>
      <c r="NC700" s="431">
        <f>NB700</f>
        <v>0</v>
      </c>
      <c r="ND700" s="431">
        <f>NB700</f>
        <v>0</v>
      </c>
      <c r="NE700" s="422"/>
      <c r="NF700" s="422"/>
      <c r="NG700" s="422"/>
      <c r="NH700" s="422"/>
      <c r="NI700" s="422"/>
      <c r="NJ700" s="422"/>
      <c r="NK700" s="422"/>
      <c r="NL700" s="422"/>
      <c r="NM700" s="422"/>
      <c r="NN700" s="422"/>
      <c r="NO700" s="422"/>
      <c r="NP700" s="422"/>
      <c r="NQ700" s="422"/>
      <c r="NR700" s="422"/>
      <c r="NS700" s="422"/>
      <c r="NT700" s="423"/>
      <c r="NU700" s="423"/>
      <c r="NV700" s="423"/>
      <c r="NW700" s="423">
        <v>0</v>
      </c>
      <c r="NX700" s="431">
        <f>NW700</f>
        <v>0</v>
      </c>
      <c r="NY700" s="431">
        <f>NW700</f>
        <v>0</v>
      </c>
      <c r="NZ700" s="422"/>
      <c r="OA700" s="422"/>
      <c r="OB700" s="422"/>
      <c r="OC700" s="422"/>
      <c r="OD700" s="422"/>
      <c r="OE700" s="422"/>
      <c r="OF700" s="422"/>
      <c r="OG700" s="422"/>
      <c r="OH700" s="422"/>
      <c r="OI700" s="422"/>
      <c r="OJ700" s="422"/>
      <c r="OK700" s="422"/>
      <c r="OL700" s="422"/>
      <c r="OM700" s="422"/>
      <c r="ON700" s="422"/>
      <c r="OO700" s="423"/>
      <c r="OP700" s="423"/>
      <c r="OQ700" s="423"/>
      <c r="OR700" s="423">
        <v>0</v>
      </c>
      <c r="OS700" s="431">
        <f>OR700</f>
        <v>0</v>
      </c>
      <c r="OT700" s="431">
        <f>OR700</f>
        <v>0</v>
      </c>
      <c r="OU700" s="422"/>
      <c r="OV700" s="422"/>
      <c r="OW700" s="422"/>
      <c r="OX700" s="422"/>
      <c r="OY700" s="422"/>
      <c r="OZ700" s="422"/>
      <c r="PA700" s="422"/>
      <c r="PB700" s="422"/>
      <c r="PC700" s="422"/>
      <c r="PD700" s="422"/>
      <c r="PE700" s="422"/>
      <c r="PF700" s="422"/>
      <c r="PG700" s="422"/>
      <c r="PH700" s="422"/>
      <c r="PI700" s="422"/>
      <c r="PJ700" s="423"/>
      <c r="PK700" s="423"/>
      <c r="PL700" s="423"/>
      <c r="PM700" s="423">
        <v>0</v>
      </c>
      <c r="PN700" s="431">
        <f>PM700</f>
        <v>0</v>
      </c>
      <c r="PO700" s="431">
        <f>PM700</f>
        <v>0</v>
      </c>
      <c r="PP700" s="422"/>
      <c r="PQ700" s="422"/>
      <c r="PR700" s="422"/>
      <c r="PS700" s="422"/>
      <c r="PT700" s="422"/>
      <c r="PU700" s="422"/>
      <c r="PV700" s="422"/>
      <c r="PW700" s="422"/>
      <c r="PX700" s="422"/>
      <c r="PY700" s="422"/>
      <c r="PZ700" s="422"/>
      <c r="QA700" s="422"/>
      <c r="QB700" s="422"/>
      <c r="QC700" s="422"/>
      <c r="QD700" s="422"/>
      <c r="QE700" s="423"/>
      <c r="QF700" s="423"/>
      <c r="QG700" s="423"/>
      <c r="QH700" s="423">
        <v>0</v>
      </c>
      <c r="QI700" s="431">
        <f>QH700</f>
        <v>0</v>
      </c>
      <c r="QJ700" s="431">
        <f>QH700</f>
        <v>0</v>
      </c>
      <c r="QK700" s="422"/>
      <c r="QL700" s="422"/>
      <c r="QM700" s="422"/>
      <c r="QN700" s="422"/>
      <c r="QO700" s="422"/>
      <c r="QP700" s="422"/>
      <c r="QQ700" s="422"/>
      <c r="QR700" s="422"/>
      <c r="QS700" s="422"/>
      <c r="QT700" s="422"/>
      <c r="QU700" s="422"/>
      <c r="QV700" s="422"/>
      <c r="QW700" s="422"/>
      <c r="QX700" s="422"/>
      <c r="QY700" s="422"/>
      <c r="QZ700" s="423"/>
      <c r="RA700" s="423"/>
      <c r="RB700" s="423"/>
      <c r="RC700" s="423">
        <v>0</v>
      </c>
      <c r="RD700" s="431">
        <f>RC700</f>
        <v>0</v>
      </c>
      <c r="RE700" s="431">
        <f>RC700</f>
        <v>0</v>
      </c>
      <c r="RF700" s="422"/>
      <c r="RG700" s="422"/>
      <c r="RH700" s="422"/>
      <c r="RI700" s="422"/>
      <c r="RJ700" s="422"/>
      <c r="RK700" s="422"/>
      <c r="RL700" s="422"/>
      <c r="RM700" s="422"/>
      <c r="RN700" s="422"/>
      <c r="RO700" s="422"/>
      <c r="RP700" s="422"/>
      <c r="RQ700" s="422"/>
      <c r="RR700" s="422"/>
      <c r="RS700" s="422"/>
      <c r="RT700" s="422"/>
      <c r="RU700" s="423"/>
      <c r="RV700" s="423"/>
      <c r="RW700" s="423"/>
      <c r="RX700" s="423">
        <v>0</v>
      </c>
      <c r="RY700" s="431">
        <f>RX700</f>
        <v>0</v>
      </c>
      <c r="RZ700" s="431">
        <f>RX700</f>
        <v>0</v>
      </c>
      <c r="SA700" s="422"/>
      <c r="SB700" s="422"/>
      <c r="SC700" s="422"/>
      <c r="SD700" s="422"/>
      <c r="SE700" s="422"/>
      <c r="SF700" s="422"/>
      <c r="SG700" s="422"/>
      <c r="SH700" s="422"/>
      <c r="SI700" s="422"/>
      <c r="SJ700" s="422"/>
      <c r="SK700" s="422"/>
      <c r="SL700" s="422"/>
      <c r="SM700" s="422"/>
      <c r="SN700" s="422"/>
      <c r="SO700" s="422"/>
      <c r="SP700" s="423"/>
      <c r="SQ700" s="423"/>
      <c r="SR700" s="423"/>
      <c r="SS700" s="423">
        <v>0</v>
      </c>
      <c r="ST700" s="431">
        <f>SS700</f>
        <v>0</v>
      </c>
      <c r="SU700" s="431">
        <f>SS700</f>
        <v>0</v>
      </c>
      <c r="SV700" s="422"/>
      <c r="SW700" s="422"/>
      <c r="SX700" s="422"/>
      <c r="SY700" s="422"/>
      <c r="SZ700" s="422"/>
      <c r="TA700" s="422"/>
      <c r="TB700" s="422"/>
      <c r="TC700" s="422"/>
      <c r="TD700" s="422"/>
      <c r="TE700" s="422"/>
      <c r="TF700" s="422"/>
      <c r="TG700" s="422"/>
      <c r="TH700" s="422"/>
      <c r="TI700" s="422"/>
      <c r="TJ700" s="422"/>
      <c r="TK700" s="423"/>
      <c r="TL700" s="423"/>
      <c r="TM700" s="423"/>
      <c r="TN700" s="423">
        <v>0</v>
      </c>
      <c r="TO700" s="431">
        <f>TN700</f>
        <v>0</v>
      </c>
      <c r="TP700" s="431">
        <f>TN700</f>
        <v>0</v>
      </c>
      <c r="TQ700" s="422"/>
      <c r="TR700" s="422"/>
      <c r="TS700" s="422"/>
      <c r="TT700" s="422"/>
      <c r="TU700" s="422"/>
      <c r="TV700" s="422"/>
      <c r="TW700" s="422"/>
      <c r="TX700" s="422"/>
      <c r="TY700" s="422"/>
      <c r="TZ700" s="422"/>
      <c r="UA700" s="422"/>
      <c r="UB700" s="422"/>
      <c r="UC700" s="422"/>
      <c r="UD700" s="422"/>
      <c r="UE700" s="422"/>
      <c r="UF700" s="423"/>
      <c r="UG700" s="423"/>
      <c r="UH700" s="423"/>
      <c r="UI700" s="423">
        <v>371865</v>
      </c>
      <c r="UJ700" s="431">
        <f>UI700</f>
        <v>371865</v>
      </c>
      <c r="UK700" s="431">
        <f>UI700</f>
        <v>371865</v>
      </c>
      <c r="UL700" s="422"/>
      <c r="UM700" s="422"/>
      <c r="UN700" s="422"/>
      <c r="UO700" s="422"/>
      <c r="UP700" s="422"/>
      <c r="UQ700" s="422"/>
      <c r="UR700" s="422"/>
      <c r="US700" s="422"/>
      <c r="UT700" s="422"/>
      <c r="UU700" s="422"/>
      <c r="UV700" s="422"/>
      <c r="UW700" s="422"/>
      <c r="UX700" s="422"/>
      <c r="UY700" s="422"/>
      <c r="UZ700" s="422"/>
      <c r="VA700" s="423"/>
      <c r="VB700" s="423"/>
      <c r="VC700" s="423"/>
      <c r="VD700" s="423">
        <v>0</v>
      </c>
      <c r="VE700" s="431">
        <f>VD700</f>
        <v>0</v>
      </c>
      <c r="VF700" s="431">
        <f>VD700</f>
        <v>0</v>
      </c>
      <c r="VG700" s="422"/>
      <c r="VH700" s="422"/>
      <c r="VI700" s="422"/>
      <c r="VJ700" s="422"/>
      <c r="VK700" s="422"/>
      <c r="VL700" s="422"/>
      <c r="VM700" s="422"/>
      <c r="VN700" s="422"/>
      <c r="VO700" s="422"/>
      <c r="VP700" s="422"/>
      <c r="VQ700" s="422"/>
      <c r="VR700" s="422"/>
      <c r="VS700" s="422"/>
      <c r="VT700" s="422"/>
      <c r="VU700" s="422"/>
      <c r="VV700" s="423"/>
      <c r="VW700" s="423"/>
      <c r="VX700" s="423"/>
      <c r="VY700" s="423"/>
      <c r="VZ700" s="423"/>
      <c r="WA700" s="423"/>
      <c r="WB700" s="422"/>
      <c r="WC700" s="422"/>
      <c r="WD700" s="422"/>
      <c r="WE700" s="422"/>
      <c r="WF700" s="422"/>
      <c r="WG700" s="422"/>
      <c r="WH700" s="422"/>
      <c r="WI700" s="422"/>
      <c r="WJ700" s="422"/>
      <c r="WK700" s="422"/>
      <c r="WL700" s="422"/>
      <c r="WM700" s="422"/>
      <c r="WN700" s="422"/>
      <c r="WO700" s="422"/>
      <c r="WP700" s="422"/>
      <c r="WQ700" s="423"/>
      <c r="WR700" s="423"/>
      <c r="WS700" s="423"/>
      <c r="WT700" s="423">
        <v>0</v>
      </c>
      <c r="WU700" s="431">
        <f>WT700</f>
        <v>0</v>
      </c>
      <c r="WV700" s="431">
        <f>WT700</f>
        <v>0</v>
      </c>
      <c r="WW700" s="422"/>
      <c r="WX700" s="422"/>
      <c r="WY700" s="422"/>
      <c r="WZ700" s="422"/>
      <c r="XA700" s="422"/>
      <c r="XB700" s="422"/>
      <c r="XC700" s="422"/>
      <c r="XD700" s="422"/>
      <c r="XE700" s="422"/>
      <c r="XF700" s="422"/>
      <c r="XG700" s="422"/>
      <c r="XH700" s="422"/>
      <c r="XI700" s="422"/>
      <c r="XJ700" s="422"/>
      <c r="XK700" s="422"/>
      <c r="XL700" s="423"/>
      <c r="XM700" s="423"/>
      <c r="XN700" s="423"/>
      <c r="XO700" s="423">
        <v>0</v>
      </c>
      <c r="XP700" s="431">
        <f>XO700</f>
        <v>0</v>
      </c>
      <c r="XQ700" s="431">
        <f>XO700</f>
        <v>0</v>
      </c>
      <c r="XR700" s="422"/>
      <c r="XS700" s="422"/>
      <c r="XT700" s="422"/>
      <c r="XU700" s="422"/>
      <c r="XV700" s="422"/>
      <c r="XW700" s="422"/>
      <c r="XX700" s="422"/>
      <c r="XY700" s="422"/>
      <c r="XZ700" s="422"/>
      <c r="YA700" s="422"/>
      <c r="YB700" s="422"/>
      <c r="YC700" s="422"/>
      <c r="YD700" s="422"/>
      <c r="YE700" s="422"/>
      <c r="YF700" s="422"/>
      <c r="YG700" s="423"/>
      <c r="YH700" s="423"/>
      <c r="YI700" s="423"/>
      <c r="YJ700" s="423">
        <v>0</v>
      </c>
      <c r="YK700" s="431">
        <f>YJ700</f>
        <v>0</v>
      </c>
      <c r="YL700" s="431">
        <f>YJ700</f>
        <v>0</v>
      </c>
      <c r="YM700" s="422"/>
      <c r="YN700" s="422"/>
      <c r="YO700" s="422"/>
      <c r="YP700" s="422"/>
      <c r="YQ700" s="422"/>
      <c r="YR700" s="422"/>
      <c r="YS700" s="422"/>
      <c r="YT700" s="422"/>
      <c r="YU700" s="422"/>
      <c r="YV700" s="422"/>
      <c r="YW700" s="422"/>
      <c r="YX700" s="422"/>
      <c r="YY700" s="422"/>
      <c r="YZ700" s="422"/>
      <c r="ZA700" s="422"/>
      <c r="ZB700" s="423"/>
      <c r="ZC700" s="423"/>
      <c r="ZD700" s="423"/>
      <c r="ZE700" s="423">
        <v>0</v>
      </c>
      <c r="ZF700" s="431">
        <f>ZE700</f>
        <v>0</v>
      </c>
      <c r="ZG700" s="431">
        <f>ZE700</f>
        <v>0</v>
      </c>
      <c r="ZH700" s="422"/>
      <c r="ZI700" s="422"/>
      <c r="ZJ700" s="422"/>
      <c r="ZK700" s="422"/>
      <c r="ZL700" s="422"/>
      <c r="ZM700" s="422"/>
      <c r="ZN700" s="422"/>
      <c r="ZO700" s="422"/>
      <c r="ZP700" s="422"/>
      <c r="ZQ700" s="422"/>
      <c r="ZR700" s="422"/>
      <c r="ZS700" s="422"/>
      <c r="ZT700" s="422"/>
      <c r="ZU700" s="422"/>
      <c r="ZV700" s="422"/>
      <c r="ZW700" s="423"/>
      <c r="ZX700" s="423"/>
      <c r="ZY700" s="423"/>
      <c r="ZZ700" s="423">
        <v>0</v>
      </c>
      <c r="AAA700" s="431">
        <f>ZZ700</f>
        <v>0</v>
      </c>
      <c r="AAB700" s="431">
        <f>ZZ700</f>
        <v>0</v>
      </c>
      <c r="AAC700" s="422"/>
      <c r="AAD700" s="422"/>
      <c r="AAE700" s="422"/>
      <c r="AAF700" s="422"/>
      <c r="AAG700" s="422"/>
      <c r="AAH700" s="422"/>
      <c r="AAI700" s="422"/>
      <c r="AAJ700" s="422"/>
      <c r="AAK700" s="422"/>
      <c r="AAL700" s="422"/>
      <c r="AAM700" s="422"/>
      <c r="AAN700" s="422"/>
      <c r="AAO700" s="422"/>
      <c r="AAP700" s="422"/>
      <c r="AAQ700" s="422"/>
      <c r="AAR700" s="423"/>
      <c r="AAS700" s="423"/>
      <c r="AAT700" s="423"/>
      <c r="AAU700" s="423">
        <v>0</v>
      </c>
      <c r="AAV700" s="431">
        <f>AAU700</f>
        <v>0</v>
      </c>
      <c r="AAW700" s="431">
        <f>AAU700</f>
        <v>0</v>
      </c>
      <c r="AAX700" s="422"/>
      <c r="AAY700" s="422"/>
      <c r="AAZ700" s="422"/>
      <c r="ABA700" s="422"/>
      <c r="ABB700" s="422"/>
      <c r="ABC700" s="422"/>
      <c r="ABD700" s="422"/>
      <c r="ABE700" s="422"/>
      <c r="ABF700" s="422"/>
      <c r="ABG700" s="422"/>
      <c r="ABH700" s="422"/>
      <c r="ABI700" s="422"/>
      <c r="ABJ700" s="422"/>
      <c r="ABK700" s="422"/>
      <c r="ABL700" s="422"/>
      <c r="ABM700" s="423"/>
      <c r="ABN700" s="423"/>
      <c r="ABO700" s="423"/>
      <c r="ABP700" s="423">
        <v>0</v>
      </c>
      <c r="ABQ700" s="431">
        <f>ABP700</f>
        <v>0</v>
      </c>
      <c r="ABR700" s="431">
        <f>ABP700</f>
        <v>0</v>
      </c>
      <c r="ABS700" s="422"/>
      <c r="ABT700" s="422"/>
      <c r="ABU700" s="422"/>
      <c r="ABV700" s="422"/>
      <c r="ABW700" s="422"/>
      <c r="ABX700" s="422"/>
      <c r="ABY700" s="422"/>
      <c r="ABZ700" s="422"/>
      <c r="ACA700" s="422"/>
      <c r="ACB700" s="422"/>
      <c r="ACC700" s="422"/>
      <c r="ACD700" s="422"/>
      <c r="ACE700" s="422"/>
      <c r="ACF700" s="422"/>
      <c r="ACG700" s="422"/>
      <c r="ACH700" s="423"/>
      <c r="ACI700" s="423"/>
      <c r="ACJ700" s="423"/>
      <c r="ACK700" s="423">
        <v>0</v>
      </c>
      <c r="ACL700" s="431">
        <f>ACK700</f>
        <v>0</v>
      </c>
      <c r="ACM700" s="431">
        <f>ACK700</f>
        <v>0</v>
      </c>
      <c r="ACN700" s="422"/>
      <c r="ACO700" s="422"/>
      <c r="ACP700" s="422"/>
      <c r="ACQ700" s="422"/>
      <c r="ACR700" s="422"/>
      <c r="ACS700" s="422"/>
      <c r="ACT700" s="422"/>
      <c r="ACU700" s="422"/>
      <c r="ACV700" s="422"/>
      <c r="ACW700" s="422"/>
      <c r="ACX700" s="422"/>
      <c r="ACY700" s="422"/>
      <c r="ACZ700" s="422"/>
      <c r="ADA700" s="422"/>
      <c r="ADB700" s="422"/>
      <c r="ADC700" s="423"/>
      <c r="ADD700" s="423"/>
      <c r="ADE700" s="423"/>
      <c r="ADF700" s="423">
        <v>0</v>
      </c>
      <c r="ADG700" s="431">
        <f>ADF700</f>
        <v>0</v>
      </c>
      <c r="ADH700" s="431">
        <f>ADF700</f>
        <v>0</v>
      </c>
      <c r="ADI700" s="422"/>
      <c r="ADJ700" s="422"/>
      <c r="ADK700" s="422"/>
      <c r="ADL700" s="422"/>
      <c r="ADM700" s="422"/>
      <c r="ADN700" s="422"/>
      <c r="ADO700" s="422"/>
      <c r="ADP700" s="422"/>
      <c r="ADQ700" s="422"/>
      <c r="ADR700" s="422"/>
      <c r="ADS700" s="422"/>
      <c r="ADT700" s="422"/>
      <c r="ADU700" s="422"/>
      <c r="ADV700" s="422"/>
      <c r="ADW700" s="422"/>
      <c r="ADX700" s="423"/>
      <c r="ADY700" s="423"/>
      <c r="ADZ700" s="423"/>
      <c r="AEA700" s="423">
        <v>71640</v>
      </c>
      <c r="AEB700" s="431">
        <f>AEA700</f>
        <v>71640</v>
      </c>
      <c r="AEC700" s="431">
        <f>AEA700</f>
        <v>71640</v>
      </c>
      <c r="AED700" s="422"/>
      <c r="AEE700" s="422"/>
      <c r="AEF700" s="422"/>
      <c r="AEG700" s="422"/>
      <c r="AEH700" s="422"/>
      <c r="AEI700" s="422"/>
      <c r="AEJ700" s="422"/>
      <c r="AEK700" s="422"/>
      <c r="AEL700" s="422"/>
      <c r="AEM700" s="422"/>
      <c r="AEN700" s="422"/>
      <c r="AEO700" s="422"/>
      <c r="AEP700" s="422"/>
      <c r="AEQ700" s="422"/>
      <c r="AER700" s="422"/>
      <c r="AES700" s="423"/>
      <c r="AET700" s="423"/>
      <c r="AEU700" s="423"/>
      <c r="AEV700" s="423">
        <v>0</v>
      </c>
      <c r="AEW700" s="431">
        <f>AEV700</f>
        <v>0</v>
      </c>
      <c r="AEX700" s="431">
        <f>AEV700</f>
        <v>0</v>
      </c>
      <c r="AEY700" s="422"/>
      <c r="AEZ700" s="422"/>
      <c r="AFA700" s="422"/>
      <c r="AFB700" s="422"/>
      <c r="AFC700" s="422"/>
      <c r="AFD700" s="422"/>
      <c r="AFE700" s="422"/>
      <c r="AFF700" s="422"/>
      <c r="AFG700" s="422"/>
      <c r="AFH700" s="422"/>
      <c r="AFI700" s="422"/>
      <c r="AFJ700" s="422"/>
      <c r="AFK700" s="422"/>
      <c r="AFL700" s="422"/>
      <c r="AFM700" s="422"/>
      <c r="AFN700" s="423"/>
      <c r="AFO700" s="423"/>
      <c r="AFP700" s="423"/>
      <c r="AFQ700" s="423">
        <v>781125</v>
      </c>
      <c r="AFR700" s="431">
        <f>AFQ700</f>
        <v>781125</v>
      </c>
      <c r="AFS700" s="431">
        <f>AFQ700</f>
        <v>781125</v>
      </c>
      <c r="AFT700" s="422"/>
      <c r="AFU700" s="422"/>
      <c r="AFV700" s="422"/>
      <c r="AFW700" s="422"/>
      <c r="AFX700" s="422"/>
      <c r="AFY700" s="422"/>
      <c r="AFZ700" s="422"/>
      <c r="AGA700" s="422"/>
      <c r="AGB700" s="422"/>
      <c r="AGC700" s="422"/>
      <c r="AGD700" s="422"/>
      <c r="AGE700" s="422"/>
      <c r="AGF700" s="422"/>
      <c r="AGG700" s="422"/>
      <c r="AGH700" s="422"/>
      <c r="AGI700" s="423"/>
      <c r="AGJ700" s="423"/>
      <c r="AGK700" s="423"/>
      <c r="AGL700" s="423">
        <v>0</v>
      </c>
      <c r="AGM700" s="431">
        <f>AGL700</f>
        <v>0</v>
      </c>
      <c r="AGN700" s="431">
        <f>AGL700</f>
        <v>0</v>
      </c>
      <c r="AGO700" s="422"/>
      <c r="AGP700" s="422"/>
      <c r="AGQ700" s="422"/>
      <c r="AGR700" s="422"/>
      <c r="AGS700" s="422"/>
      <c r="AGT700" s="422"/>
      <c r="AGU700" s="422"/>
      <c r="AGV700" s="422"/>
      <c r="AGW700" s="422"/>
      <c r="AGX700" s="422"/>
      <c r="AGY700" s="422"/>
      <c r="AGZ700" s="422"/>
      <c r="AHA700" s="422"/>
      <c r="AHB700" s="422"/>
      <c r="AHC700" s="422"/>
      <c r="AHD700" s="423"/>
      <c r="AHE700" s="423"/>
      <c r="AHF700" s="423"/>
      <c r="AHG700" s="423">
        <v>0</v>
      </c>
      <c r="AHH700" s="431">
        <f>AHG700</f>
        <v>0</v>
      </c>
      <c r="AHI700" s="431">
        <f>AHG700</f>
        <v>0</v>
      </c>
      <c r="AHJ700" s="422"/>
      <c r="AHK700" s="422"/>
      <c r="AHL700" s="422"/>
      <c r="AHM700" s="422"/>
      <c r="AHN700" s="422"/>
      <c r="AHO700" s="422"/>
      <c r="AHP700" s="422"/>
      <c r="AHQ700" s="422"/>
      <c r="AHR700" s="422"/>
      <c r="AHS700" s="422"/>
      <c r="AHT700" s="422"/>
      <c r="AHU700" s="422"/>
      <c r="AHV700" s="422"/>
      <c r="AHW700" s="422"/>
      <c r="AHX700" s="422"/>
      <c r="AHY700" s="423"/>
      <c r="AHZ700" s="423"/>
      <c r="AIA700" s="423"/>
      <c r="AIB700" s="423">
        <v>0</v>
      </c>
      <c r="AIC700" s="431">
        <f>AIB700</f>
        <v>0</v>
      </c>
      <c r="AID700" s="431">
        <f>AIB700</f>
        <v>0</v>
      </c>
      <c r="AIE700" s="422"/>
      <c r="AIF700" s="422"/>
      <c r="AIG700" s="422"/>
      <c r="AIH700" s="422"/>
      <c r="AII700" s="422"/>
      <c r="AIJ700" s="422"/>
      <c r="AIK700" s="422"/>
      <c r="AIL700" s="422"/>
      <c r="AIM700" s="422"/>
      <c r="AIN700" s="422"/>
      <c r="AIO700" s="422"/>
      <c r="AIP700" s="422"/>
      <c r="AIQ700" s="422"/>
      <c r="AIR700" s="422"/>
      <c r="AIS700" s="422"/>
      <c r="AIT700" s="423"/>
      <c r="AIU700" s="423"/>
      <c r="AIV700" s="423"/>
      <c r="AIW700" s="423"/>
      <c r="AIX700" s="423"/>
      <c r="AIY700" s="423"/>
      <c r="AIZ700" s="422"/>
      <c r="AJA700" s="422"/>
      <c r="AJB700" s="422"/>
      <c r="AJC700" s="422"/>
      <c r="AJD700" s="422"/>
      <c r="AJE700" s="422"/>
      <c r="AJF700" s="422"/>
      <c r="AJG700" s="422"/>
      <c r="AJH700" s="422"/>
      <c r="AJI700" s="422"/>
      <c r="AJJ700" s="422"/>
      <c r="AJK700" s="422"/>
      <c r="AJL700" s="422"/>
      <c r="AJM700" s="422"/>
      <c r="AJN700" s="422"/>
      <c r="AJO700" s="423"/>
      <c r="AJP700" s="423"/>
      <c r="AJQ700" s="423"/>
      <c r="AJR700" s="423">
        <v>0</v>
      </c>
      <c r="AJS700" s="431">
        <f>AJR700</f>
        <v>0</v>
      </c>
      <c r="AJT700" s="431">
        <f>AJR700</f>
        <v>0</v>
      </c>
      <c r="AJU700" s="422"/>
      <c r="AJV700" s="422"/>
      <c r="AJW700" s="422"/>
      <c r="AJX700" s="422"/>
      <c r="AJY700" s="422"/>
      <c r="AJZ700" s="422"/>
      <c r="AKA700" s="422"/>
      <c r="AKB700" s="422"/>
      <c r="AKC700" s="422"/>
      <c r="AKD700" s="422"/>
      <c r="AKE700" s="422"/>
      <c r="AKF700" s="422"/>
      <c r="AKG700" s="422"/>
      <c r="AKH700" s="422"/>
      <c r="AKI700" s="422"/>
      <c r="AKJ700" s="423"/>
      <c r="AKK700" s="423"/>
      <c r="AKL700" s="423"/>
      <c r="AKM700" s="423">
        <v>0</v>
      </c>
      <c r="AKN700" s="431">
        <f>AKM700</f>
        <v>0</v>
      </c>
      <c r="AKO700" s="431">
        <f>AKM700</f>
        <v>0</v>
      </c>
      <c r="AKP700" s="422"/>
      <c r="AKQ700" s="422"/>
      <c r="AKR700" s="422"/>
      <c r="AKS700" s="422"/>
      <c r="AKT700" s="422"/>
      <c r="AKU700" s="422"/>
      <c r="AKV700" s="422"/>
      <c r="AKW700" s="422"/>
      <c r="AKX700" s="422"/>
      <c r="AKY700" s="422"/>
      <c r="AKZ700" s="422"/>
      <c r="ALA700" s="422"/>
      <c r="ALB700" s="422"/>
      <c r="ALC700" s="422"/>
      <c r="ALD700" s="422"/>
      <c r="ALE700" s="423"/>
      <c r="ALF700" s="423"/>
      <c r="ALG700" s="423"/>
      <c r="ALH700" s="423">
        <v>0</v>
      </c>
      <c r="ALI700" s="431">
        <f>ALH700</f>
        <v>0</v>
      </c>
      <c r="ALJ700" s="431">
        <f>ALH700</f>
        <v>0</v>
      </c>
      <c r="ALK700" s="422"/>
      <c r="ALL700" s="422"/>
      <c r="ALM700" s="422"/>
      <c r="ALN700" s="422"/>
      <c r="ALO700" s="422"/>
      <c r="ALP700" s="422"/>
      <c r="ALQ700" s="422"/>
      <c r="ALR700" s="422"/>
      <c r="ALS700" s="422"/>
      <c r="ALT700" s="422"/>
      <c r="ALU700" s="422"/>
      <c r="ALV700" s="422"/>
      <c r="ALW700" s="422"/>
      <c r="ALX700" s="422"/>
      <c r="ALY700" s="422"/>
      <c r="ALZ700" s="423"/>
      <c r="AMA700" s="423"/>
      <c r="AMB700" s="423"/>
      <c r="AMC700" s="423">
        <v>0</v>
      </c>
      <c r="AMD700" s="431">
        <f>AMC700</f>
        <v>0</v>
      </c>
      <c r="AME700" s="431">
        <f>AMC700</f>
        <v>0</v>
      </c>
      <c r="AMF700" s="422"/>
      <c r="AMG700" s="422"/>
      <c r="AMH700" s="422"/>
      <c r="AMI700" s="422"/>
      <c r="AMJ700" s="422"/>
      <c r="AMK700" s="422"/>
      <c r="AML700" s="422"/>
      <c r="AMM700" s="422"/>
      <c r="AMN700" s="422"/>
      <c r="AMO700" s="422"/>
      <c r="AMP700" s="422"/>
      <c r="AMQ700" s="422"/>
      <c r="AMR700" s="422"/>
      <c r="AMS700" s="422"/>
      <c r="AMT700" s="422"/>
      <c r="AMU700" s="423"/>
      <c r="AMV700" s="423"/>
      <c r="AMW700" s="423"/>
      <c r="AMX700" s="423">
        <v>52799.97</v>
      </c>
      <c r="AMY700" s="431">
        <f>AMX700</f>
        <v>52799.97</v>
      </c>
      <c r="AMZ700" s="431">
        <f>AMX700</f>
        <v>52799.97</v>
      </c>
      <c r="ANA700" s="422"/>
      <c r="ANB700" s="422"/>
      <c r="ANC700" s="422"/>
      <c r="AND700" s="422"/>
      <c r="ANE700" s="422"/>
      <c r="ANF700" s="422"/>
      <c r="ANG700" s="422"/>
      <c r="ANH700" s="422"/>
      <c r="ANI700" s="422"/>
      <c r="ANJ700" s="422"/>
      <c r="ANK700" s="422"/>
      <c r="ANL700" s="422"/>
      <c r="ANM700" s="422"/>
      <c r="ANN700" s="422"/>
      <c r="ANO700" s="422"/>
      <c r="ANP700" s="423"/>
      <c r="ANQ700" s="423"/>
      <c r="ANR700" s="423"/>
      <c r="ANS700" s="423">
        <v>34911.75</v>
      </c>
      <c r="ANT700" s="431">
        <f>ANS700</f>
        <v>34911.75</v>
      </c>
      <c r="ANU700" s="431">
        <f>ANS700</f>
        <v>34911.75</v>
      </c>
      <c r="ANV700" s="422"/>
      <c r="ANW700" s="422"/>
      <c r="ANX700" s="422"/>
      <c r="ANY700" s="422"/>
      <c r="ANZ700" s="422"/>
      <c r="AOA700" s="422"/>
      <c r="AOB700" s="422"/>
      <c r="AOC700" s="422"/>
      <c r="AOD700" s="422"/>
      <c r="AOE700" s="422"/>
      <c r="AOF700" s="422"/>
      <c r="AOG700" s="422"/>
      <c r="AOH700" s="422"/>
      <c r="AOI700" s="422"/>
      <c r="AOJ700" s="422"/>
      <c r="AOK700" s="423"/>
      <c r="AOL700" s="423"/>
      <c r="AOM700" s="423"/>
      <c r="AON700" s="423">
        <v>0</v>
      </c>
      <c r="AOO700" s="431">
        <f>AON700</f>
        <v>0</v>
      </c>
      <c r="AOP700" s="431">
        <f>AON700</f>
        <v>0</v>
      </c>
      <c r="AOQ700" s="422"/>
      <c r="AOR700" s="422"/>
      <c r="AOS700" s="422"/>
      <c r="AOT700" s="422"/>
      <c r="AOU700" s="422"/>
      <c r="AOV700" s="422"/>
      <c r="AOW700" s="422"/>
      <c r="AOX700" s="422"/>
      <c r="AOY700" s="422"/>
      <c r="AOZ700" s="422"/>
      <c r="APA700" s="422"/>
      <c r="APB700" s="422"/>
      <c r="APC700" s="422"/>
      <c r="APD700" s="422"/>
      <c r="APE700" s="422"/>
      <c r="APF700" s="423"/>
      <c r="APG700" s="423"/>
      <c r="APH700" s="423"/>
      <c r="API700" s="423">
        <v>139123.74</v>
      </c>
      <c r="APJ700" s="431">
        <f>API700</f>
        <v>139123.74</v>
      </c>
      <c r="APK700" s="431">
        <f>API700</f>
        <v>139123.74</v>
      </c>
      <c r="APL700" s="422"/>
      <c r="APM700" s="422"/>
      <c r="APN700" s="422"/>
      <c r="APO700" s="422"/>
      <c r="APP700" s="422"/>
      <c r="APQ700" s="422"/>
      <c r="APR700" s="422"/>
      <c r="APS700" s="422"/>
      <c r="APT700" s="422"/>
      <c r="APU700" s="422"/>
      <c r="APV700" s="422"/>
      <c r="APW700" s="422"/>
      <c r="APX700" s="422"/>
      <c r="APY700" s="422"/>
      <c r="APZ700" s="422"/>
      <c r="AQA700" s="423"/>
      <c r="AQB700" s="423"/>
      <c r="AQC700" s="423"/>
      <c r="AQD700" s="423">
        <v>0</v>
      </c>
      <c r="AQE700" s="431">
        <f>AQD700</f>
        <v>0</v>
      </c>
      <c r="AQF700" s="431">
        <f>AQD700</f>
        <v>0</v>
      </c>
      <c r="AQG700" s="422"/>
      <c r="AQH700" s="422"/>
      <c r="AQI700" s="422"/>
      <c r="AQJ700" s="422"/>
      <c r="AQK700" s="422"/>
      <c r="AQL700" s="422"/>
      <c r="AQM700" s="422"/>
      <c r="AQN700" s="422"/>
      <c r="AQO700" s="422"/>
      <c r="AQP700" s="422"/>
      <c r="AQQ700" s="422"/>
      <c r="AQR700" s="422"/>
      <c r="AQS700" s="422"/>
      <c r="AQT700" s="422"/>
      <c r="AQU700" s="422"/>
      <c r="AQV700" s="423"/>
      <c r="AQW700" s="423"/>
      <c r="AQX700" s="423"/>
      <c r="AQY700" s="423">
        <v>0</v>
      </c>
      <c r="AQZ700" s="431">
        <f>AQY700</f>
        <v>0</v>
      </c>
      <c r="ARA700" s="431">
        <f>AQY700</f>
        <v>0</v>
      </c>
      <c r="ARB700" s="422"/>
      <c r="ARC700" s="422"/>
      <c r="ARD700" s="422"/>
      <c r="ARE700" s="422"/>
      <c r="ARF700" s="422"/>
      <c r="ARG700" s="422"/>
      <c r="ARH700" s="422"/>
      <c r="ARI700" s="422"/>
      <c r="ARJ700" s="422"/>
      <c r="ARK700" s="422"/>
      <c r="ARL700" s="422"/>
      <c r="ARM700" s="422"/>
      <c r="ARN700" s="422"/>
      <c r="ARO700" s="422"/>
      <c r="ARP700" s="422"/>
      <c r="ARQ700" s="423"/>
      <c r="ARR700" s="423"/>
      <c r="ARS700" s="423"/>
      <c r="ART700" s="423">
        <v>0</v>
      </c>
      <c r="ARU700" s="431">
        <f>ART700</f>
        <v>0</v>
      </c>
      <c r="ARV700" s="431">
        <f>ART700</f>
        <v>0</v>
      </c>
      <c r="ARW700" s="422"/>
      <c r="ARX700" s="422"/>
      <c r="ARY700" s="422"/>
      <c r="ARZ700" s="422"/>
      <c r="ASA700" s="422"/>
      <c r="ASB700" s="422"/>
      <c r="ASC700" s="422"/>
      <c r="ASD700" s="422"/>
      <c r="ASE700" s="422"/>
      <c r="ASF700" s="422"/>
      <c r="ASG700" s="422"/>
      <c r="ASH700" s="422"/>
      <c r="ASI700" s="422"/>
      <c r="ASJ700" s="422"/>
      <c r="ASK700" s="422"/>
      <c r="ASL700" s="423"/>
      <c r="ASM700" s="423"/>
      <c r="ASN700" s="423"/>
      <c r="ASO700" s="423">
        <v>0</v>
      </c>
      <c r="ASP700" s="431">
        <f>ASO700</f>
        <v>0</v>
      </c>
      <c r="ASQ700" s="431">
        <f>ASO700</f>
        <v>0</v>
      </c>
      <c r="ASR700" s="422"/>
      <c r="ASS700" s="422"/>
      <c r="AST700" s="422"/>
      <c r="ASU700" s="422"/>
      <c r="ASV700" s="422"/>
      <c r="ASW700" s="422"/>
      <c r="ASX700" s="422"/>
      <c r="ASY700" s="422"/>
      <c r="ASZ700" s="422"/>
      <c r="ATA700" s="422"/>
      <c r="ATB700" s="422"/>
      <c r="ATC700" s="422"/>
      <c r="ATD700" s="422"/>
      <c r="ATE700" s="422"/>
      <c r="ATF700" s="422"/>
      <c r="ATG700" s="423"/>
      <c r="ATH700" s="423"/>
      <c r="ATI700" s="423"/>
      <c r="ATJ700" s="423">
        <v>0</v>
      </c>
      <c r="ATK700" s="431">
        <f>ATJ700</f>
        <v>0</v>
      </c>
      <c r="ATL700" s="431">
        <f>ATJ700</f>
        <v>0</v>
      </c>
      <c r="ATM700" s="422"/>
      <c r="ATN700" s="422"/>
      <c r="ATO700" s="422"/>
      <c r="ATP700" s="422"/>
      <c r="ATQ700" s="422"/>
      <c r="ATR700" s="422"/>
      <c r="ATS700" s="422"/>
      <c r="ATT700" s="422"/>
      <c r="ATU700" s="422"/>
      <c r="ATV700" s="422"/>
      <c r="ATW700" s="422"/>
      <c r="ATX700" s="422"/>
      <c r="ATY700" s="422"/>
      <c r="ATZ700" s="422"/>
      <c r="AUA700" s="422"/>
      <c r="AUB700" s="423"/>
      <c r="AUC700" s="423"/>
      <c r="AUD700" s="423"/>
      <c r="AUE700" s="423">
        <v>0</v>
      </c>
      <c r="AUF700" s="431">
        <f>AUE700</f>
        <v>0</v>
      </c>
      <c r="AUG700" s="431">
        <f>AUE700</f>
        <v>0</v>
      </c>
      <c r="AUH700" s="422"/>
      <c r="AUI700" s="422"/>
      <c r="AUJ700" s="422"/>
      <c r="AUK700" s="422"/>
      <c r="AUL700" s="422"/>
      <c r="AUM700" s="422"/>
      <c r="AUN700" s="422"/>
      <c r="AUO700" s="422"/>
      <c r="AUP700" s="422"/>
      <c r="AUQ700" s="422"/>
      <c r="AUR700" s="422"/>
      <c r="AUS700" s="422"/>
      <c r="AUT700" s="422"/>
      <c r="AUU700" s="422"/>
      <c r="AUV700" s="422"/>
      <c r="AUW700" s="423"/>
      <c r="AUX700" s="423"/>
      <c r="AUY700" s="423"/>
      <c r="AUZ700" s="423">
        <v>360679</v>
      </c>
      <c r="AVA700" s="431">
        <f>AUZ700</f>
        <v>360679</v>
      </c>
      <c r="AVB700" s="431">
        <f>AUZ700</f>
        <v>360679</v>
      </c>
      <c r="AVC700" s="422"/>
      <c r="AVD700" s="422"/>
      <c r="AVE700" s="422"/>
      <c r="AVF700" s="422"/>
      <c r="AVG700" s="422"/>
      <c r="AVH700" s="422"/>
      <c r="AVI700" s="422"/>
      <c r="AVJ700" s="422"/>
      <c r="AVK700" s="422"/>
      <c r="AVL700" s="422"/>
      <c r="AVM700" s="422"/>
      <c r="AVN700" s="422"/>
      <c r="AVO700" s="422"/>
      <c r="AVP700" s="422"/>
      <c r="AVQ700" s="422"/>
      <c r="AVR700" s="251">
        <f t="shared" si="1897"/>
        <v>0</v>
      </c>
      <c r="AVS700" s="251">
        <f t="shared" si="1897"/>
        <v>0</v>
      </c>
      <c r="AVT700" s="251">
        <f t="shared" si="1897"/>
        <v>0</v>
      </c>
      <c r="AVU700" s="251">
        <f t="shared" si="1897"/>
        <v>1812144.46</v>
      </c>
      <c r="AVV700" s="251">
        <f t="shared" si="1897"/>
        <v>1812144.46</v>
      </c>
      <c r="AVW700" s="251">
        <f t="shared" si="1897"/>
        <v>1812144.46</v>
      </c>
      <c r="AVY700" s="798">
        <v>1812144.46</v>
      </c>
      <c r="AVZ700" s="798">
        <f>AVY700-AVU700</f>
        <v>0</v>
      </c>
    </row>
    <row r="701" spans="1:1274" s="130" customFormat="1" ht="48">
      <c r="A701" s="417" t="s">
        <v>950</v>
      </c>
      <c r="B701" s="428"/>
      <c r="C701" s="419" t="s">
        <v>1236</v>
      </c>
      <c r="D701" s="801"/>
      <c r="E701" s="802"/>
      <c r="F701" s="420"/>
      <c r="G701" s="420"/>
      <c r="H701" s="420"/>
      <c r="I701" s="421"/>
      <c r="J701" s="421"/>
      <c r="K701" s="421"/>
      <c r="L701" s="426" t="s">
        <v>951</v>
      </c>
      <c r="M701" s="426" t="s">
        <v>951</v>
      </c>
      <c r="N701" s="426" t="s">
        <v>951</v>
      </c>
      <c r="O701" s="426" t="s">
        <v>951</v>
      </c>
      <c r="P701" s="426" t="s">
        <v>951</v>
      </c>
      <c r="Q701" s="426" t="s">
        <v>951</v>
      </c>
      <c r="R701" s="426" t="s">
        <v>951</v>
      </c>
      <c r="S701" s="426" t="s">
        <v>951</v>
      </c>
      <c r="T701" s="426" t="s">
        <v>951</v>
      </c>
      <c r="U701" s="426" t="s">
        <v>951</v>
      </c>
      <c r="V701" s="426" t="s">
        <v>951</v>
      </c>
      <c r="W701" s="426" t="s">
        <v>951</v>
      </c>
      <c r="X701" s="426" t="s">
        <v>951</v>
      </c>
      <c r="Y701" s="426" t="s">
        <v>951</v>
      </c>
      <c r="Z701" s="426" t="s">
        <v>951</v>
      </c>
      <c r="AA701" s="423"/>
      <c r="AB701" s="423"/>
      <c r="AC701" s="423"/>
      <c r="AD701" s="423">
        <f>0+1206620.28</f>
        <v>1206620.28</v>
      </c>
      <c r="AE701" s="431">
        <f>AD701</f>
        <v>1206620.28</v>
      </c>
      <c r="AF701" s="431">
        <f>AD701</f>
        <v>1206620.28</v>
      </c>
      <c r="AG701" s="426" t="s">
        <v>951</v>
      </c>
      <c r="AH701" s="426" t="s">
        <v>951</v>
      </c>
      <c r="AI701" s="426" t="s">
        <v>951</v>
      </c>
      <c r="AJ701" s="426" t="s">
        <v>951</v>
      </c>
      <c r="AK701" s="426" t="s">
        <v>951</v>
      </c>
      <c r="AL701" s="426" t="s">
        <v>951</v>
      </c>
      <c r="AM701" s="426" t="s">
        <v>951</v>
      </c>
      <c r="AN701" s="426" t="s">
        <v>951</v>
      </c>
      <c r="AO701" s="426" t="s">
        <v>951</v>
      </c>
      <c r="AP701" s="426" t="s">
        <v>951</v>
      </c>
      <c r="AQ701" s="426" t="s">
        <v>951</v>
      </c>
      <c r="AR701" s="426" t="s">
        <v>951</v>
      </c>
      <c r="AS701" s="426" t="s">
        <v>951</v>
      </c>
      <c r="AT701" s="426" t="s">
        <v>951</v>
      </c>
      <c r="AU701" s="426" t="s">
        <v>951</v>
      </c>
      <c r="AV701" s="423">
        <v>0</v>
      </c>
      <c r="AW701" s="423">
        <v>0</v>
      </c>
      <c r="AX701" s="423">
        <v>0</v>
      </c>
      <c r="AY701" s="423">
        <f>2582958.85+1353732.39</f>
        <v>3936691.24</v>
      </c>
      <c r="AZ701" s="431">
        <f>AY701</f>
        <v>3936691.24</v>
      </c>
      <c r="BA701" s="431">
        <f>AY701</f>
        <v>3936691.24</v>
      </c>
      <c r="BB701" s="426" t="s">
        <v>951</v>
      </c>
      <c r="BC701" s="426" t="s">
        <v>951</v>
      </c>
      <c r="BD701" s="426" t="s">
        <v>951</v>
      </c>
      <c r="BE701" s="426" t="s">
        <v>951</v>
      </c>
      <c r="BF701" s="426" t="s">
        <v>951</v>
      </c>
      <c r="BG701" s="426" t="s">
        <v>951</v>
      </c>
      <c r="BH701" s="426" t="s">
        <v>951</v>
      </c>
      <c r="BI701" s="426" t="s">
        <v>951</v>
      </c>
      <c r="BJ701" s="426" t="s">
        <v>951</v>
      </c>
      <c r="BK701" s="426" t="s">
        <v>951</v>
      </c>
      <c r="BL701" s="426" t="s">
        <v>951</v>
      </c>
      <c r="BM701" s="426" t="s">
        <v>951</v>
      </c>
      <c r="BN701" s="426" t="s">
        <v>951</v>
      </c>
      <c r="BO701" s="426" t="s">
        <v>951</v>
      </c>
      <c r="BP701" s="426" t="s">
        <v>951</v>
      </c>
      <c r="BQ701" s="423"/>
      <c r="BR701" s="423"/>
      <c r="BS701" s="423"/>
      <c r="BT701" s="423">
        <f>3276805.5+959478.21</f>
        <v>4236283.71</v>
      </c>
      <c r="BU701" s="431">
        <f>BT701</f>
        <v>4236283.71</v>
      </c>
      <c r="BV701" s="431">
        <f>BT701</f>
        <v>4236283.71</v>
      </c>
      <c r="BW701" s="426" t="s">
        <v>951</v>
      </c>
      <c r="BX701" s="426" t="s">
        <v>951</v>
      </c>
      <c r="BY701" s="426" t="s">
        <v>951</v>
      </c>
      <c r="BZ701" s="426" t="s">
        <v>951</v>
      </c>
      <c r="CA701" s="426" t="s">
        <v>951</v>
      </c>
      <c r="CB701" s="426" t="s">
        <v>951</v>
      </c>
      <c r="CC701" s="426" t="s">
        <v>951</v>
      </c>
      <c r="CD701" s="426" t="s">
        <v>951</v>
      </c>
      <c r="CE701" s="426" t="s">
        <v>951</v>
      </c>
      <c r="CF701" s="426" t="s">
        <v>951</v>
      </c>
      <c r="CG701" s="426" t="s">
        <v>951</v>
      </c>
      <c r="CH701" s="426" t="s">
        <v>951</v>
      </c>
      <c r="CI701" s="426" t="s">
        <v>951</v>
      </c>
      <c r="CJ701" s="426" t="s">
        <v>951</v>
      </c>
      <c r="CK701" s="426" t="s">
        <v>951</v>
      </c>
      <c r="CL701" s="423"/>
      <c r="CM701" s="423"/>
      <c r="CN701" s="423"/>
      <c r="CO701" s="423">
        <f>0+1131716.58</f>
        <v>1131716.58</v>
      </c>
      <c r="CP701" s="431">
        <f>CO701</f>
        <v>1131716.58</v>
      </c>
      <c r="CQ701" s="431">
        <f>CO701</f>
        <v>1131716.58</v>
      </c>
      <c r="CR701" s="426" t="s">
        <v>951</v>
      </c>
      <c r="CS701" s="426" t="s">
        <v>951</v>
      </c>
      <c r="CT701" s="426" t="s">
        <v>951</v>
      </c>
      <c r="CU701" s="426" t="s">
        <v>951</v>
      </c>
      <c r="CV701" s="426" t="s">
        <v>951</v>
      </c>
      <c r="CW701" s="426" t="s">
        <v>951</v>
      </c>
      <c r="CX701" s="426" t="s">
        <v>951</v>
      </c>
      <c r="CY701" s="426" t="s">
        <v>951</v>
      </c>
      <c r="CZ701" s="426" t="s">
        <v>951</v>
      </c>
      <c r="DA701" s="426" t="s">
        <v>951</v>
      </c>
      <c r="DB701" s="426" t="s">
        <v>951</v>
      </c>
      <c r="DC701" s="426" t="s">
        <v>951</v>
      </c>
      <c r="DD701" s="426" t="s">
        <v>951</v>
      </c>
      <c r="DE701" s="426" t="s">
        <v>951</v>
      </c>
      <c r="DF701" s="426" t="s">
        <v>951</v>
      </c>
      <c r="DG701" s="423"/>
      <c r="DH701" s="423"/>
      <c r="DI701" s="423"/>
      <c r="DJ701" s="423">
        <f>1068728.69+814558.92</f>
        <v>1883287.61</v>
      </c>
      <c r="DK701" s="431">
        <f>DJ701</f>
        <v>1883287.61</v>
      </c>
      <c r="DL701" s="431">
        <f>DJ701</f>
        <v>1883287.61</v>
      </c>
      <c r="DM701" s="426" t="s">
        <v>951</v>
      </c>
      <c r="DN701" s="426" t="s">
        <v>951</v>
      </c>
      <c r="DO701" s="426" t="s">
        <v>951</v>
      </c>
      <c r="DP701" s="426" t="s">
        <v>951</v>
      </c>
      <c r="DQ701" s="426" t="s">
        <v>951</v>
      </c>
      <c r="DR701" s="426" t="s">
        <v>951</v>
      </c>
      <c r="DS701" s="426" t="s">
        <v>951</v>
      </c>
      <c r="DT701" s="426" t="s">
        <v>951</v>
      </c>
      <c r="DU701" s="426" t="s">
        <v>951</v>
      </c>
      <c r="DV701" s="426" t="s">
        <v>951</v>
      </c>
      <c r="DW701" s="426" t="s">
        <v>951</v>
      </c>
      <c r="DX701" s="426" t="s">
        <v>951</v>
      </c>
      <c r="DY701" s="426" t="s">
        <v>951</v>
      </c>
      <c r="DZ701" s="426" t="s">
        <v>951</v>
      </c>
      <c r="EA701" s="426" t="s">
        <v>951</v>
      </c>
      <c r="EB701" s="423"/>
      <c r="EC701" s="423"/>
      <c r="ED701" s="423"/>
      <c r="EE701" s="423">
        <f>0+281704.47</f>
        <v>281704.46999999997</v>
      </c>
      <c r="EF701" s="431">
        <f>EE701</f>
        <v>281704.46999999997</v>
      </c>
      <c r="EG701" s="431">
        <f>EE701</f>
        <v>281704.46999999997</v>
      </c>
      <c r="EH701" s="426" t="s">
        <v>951</v>
      </c>
      <c r="EI701" s="426" t="s">
        <v>951</v>
      </c>
      <c r="EJ701" s="426" t="s">
        <v>951</v>
      </c>
      <c r="EK701" s="426" t="s">
        <v>951</v>
      </c>
      <c r="EL701" s="426" t="s">
        <v>951</v>
      </c>
      <c r="EM701" s="426" t="s">
        <v>951</v>
      </c>
      <c r="EN701" s="426" t="s">
        <v>951</v>
      </c>
      <c r="EO701" s="426" t="s">
        <v>951</v>
      </c>
      <c r="EP701" s="426" t="s">
        <v>951</v>
      </c>
      <c r="EQ701" s="426" t="s">
        <v>951</v>
      </c>
      <c r="ER701" s="426" t="s">
        <v>951</v>
      </c>
      <c r="ES701" s="426" t="s">
        <v>951</v>
      </c>
      <c r="ET701" s="426" t="s">
        <v>951</v>
      </c>
      <c r="EU701" s="426" t="s">
        <v>951</v>
      </c>
      <c r="EV701" s="426" t="s">
        <v>951</v>
      </c>
      <c r="EW701" s="423"/>
      <c r="EX701" s="423"/>
      <c r="EY701" s="423"/>
      <c r="EZ701" s="423">
        <v>0</v>
      </c>
      <c r="FA701" s="423">
        <f>149903-149903</f>
        <v>0</v>
      </c>
      <c r="FB701" s="423">
        <f>149903-149903</f>
        <v>0</v>
      </c>
      <c r="FC701" s="426" t="s">
        <v>951</v>
      </c>
      <c r="FD701" s="426" t="s">
        <v>951</v>
      </c>
      <c r="FE701" s="426" t="s">
        <v>951</v>
      </c>
      <c r="FF701" s="426" t="s">
        <v>951</v>
      </c>
      <c r="FG701" s="426" t="s">
        <v>951</v>
      </c>
      <c r="FH701" s="426" t="s">
        <v>951</v>
      </c>
      <c r="FI701" s="426" t="s">
        <v>951</v>
      </c>
      <c r="FJ701" s="426" t="s">
        <v>951</v>
      </c>
      <c r="FK701" s="426" t="s">
        <v>951</v>
      </c>
      <c r="FL701" s="426" t="s">
        <v>951</v>
      </c>
      <c r="FM701" s="426" t="s">
        <v>951</v>
      </c>
      <c r="FN701" s="426" t="s">
        <v>951</v>
      </c>
      <c r="FO701" s="426" t="s">
        <v>951</v>
      </c>
      <c r="FP701" s="426" t="s">
        <v>951</v>
      </c>
      <c r="FQ701" s="426" t="s">
        <v>951</v>
      </c>
      <c r="FR701" s="423"/>
      <c r="FS701" s="423"/>
      <c r="FT701" s="423"/>
      <c r="FU701" s="423">
        <f>14030.8+611896.48</f>
        <v>625927.28</v>
      </c>
      <c r="FV701" s="431">
        <f>FU701</f>
        <v>625927.28</v>
      </c>
      <c r="FW701" s="431">
        <f>FU701</f>
        <v>625927.28</v>
      </c>
      <c r="FX701" s="426" t="s">
        <v>951</v>
      </c>
      <c r="FY701" s="426" t="s">
        <v>951</v>
      </c>
      <c r="FZ701" s="426" t="s">
        <v>951</v>
      </c>
      <c r="GA701" s="426" t="s">
        <v>951</v>
      </c>
      <c r="GB701" s="426" t="s">
        <v>951</v>
      </c>
      <c r="GC701" s="426" t="s">
        <v>951</v>
      </c>
      <c r="GD701" s="426" t="s">
        <v>951</v>
      </c>
      <c r="GE701" s="426" t="s">
        <v>951</v>
      </c>
      <c r="GF701" s="426" t="s">
        <v>951</v>
      </c>
      <c r="GG701" s="426" t="s">
        <v>951</v>
      </c>
      <c r="GH701" s="426" t="s">
        <v>951</v>
      </c>
      <c r="GI701" s="426" t="s">
        <v>951</v>
      </c>
      <c r="GJ701" s="426" t="s">
        <v>951</v>
      </c>
      <c r="GK701" s="426" t="s">
        <v>951</v>
      </c>
      <c r="GL701" s="426" t="s">
        <v>951</v>
      </c>
      <c r="GM701" s="423"/>
      <c r="GN701" s="423"/>
      <c r="GO701" s="423"/>
      <c r="GP701" s="423">
        <v>0</v>
      </c>
      <c r="GQ701" s="423">
        <f>448683-448683</f>
        <v>0</v>
      </c>
      <c r="GR701" s="423">
        <f>448683-448683</f>
        <v>0</v>
      </c>
      <c r="GS701" s="426" t="s">
        <v>951</v>
      </c>
      <c r="GT701" s="426" t="s">
        <v>951</v>
      </c>
      <c r="GU701" s="426" t="s">
        <v>951</v>
      </c>
      <c r="GV701" s="426" t="s">
        <v>951</v>
      </c>
      <c r="GW701" s="426" t="s">
        <v>951</v>
      </c>
      <c r="GX701" s="426" t="s">
        <v>951</v>
      </c>
      <c r="GY701" s="426" t="s">
        <v>951</v>
      </c>
      <c r="GZ701" s="426" t="s">
        <v>951</v>
      </c>
      <c r="HA701" s="426" t="s">
        <v>951</v>
      </c>
      <c r="HB701" s="426" t="s">
        <v>951</v>
      </c>
      <c r="HC701" s="426" t="s">
        <v>951</v>
      </c>
      <c r="HD701" s="426" t="s">
        <v>951</v>
      </c>
      <c r="HE701" s="426" t="s">
        <v>951</v>
      </c>
      <c r="HF701" s="426" t="s">
        <v>951</v>
      </c>
      <c r="HG701" s="426" t="s">
        <v>951</v>
      </c>
      <c r="HH701" s="423"/>
      <c r="HI701" s="423"/>
      <c r="HJ701" s="423"/>
      <c r="HK701" s="423">
        <f>6233.6+392026.42</f>
        <v>398260.02</v>
      </c>
      <c r="HL701" s="431">
        <f>HK701</f>
        <v>398260.02</v>
      </c>
      <c r="HM701" s="431">
        <f>HK701</f>
        <v>398260.02</v>
      </c>
      <c r="HN701" s="426" t="s">
        <v>951</v>
      </c>
      <c r="HO701" s="426" t="s">
        <v>951</v>
      </c>
      <c r="HP701" s="426" t="s">
        <v>951</v>
      </c>
      <c r="HQ701" s="426" t="s">
        <v>951</v>
      </c>
      <c r="HR701" s="426" t="s">
        <v>951</v>
      </c>
      <c r="HS701" s="426" t="s">
        <v>951</v>
      </c>
      <c r="HT701" s="426" t="s">
        <v>951</v>
      </c>
      <c r="HU701" s="426" t="s">
        <v>951</v>
      </c>
      <c r="HV701" s="426" t="s">
        <v>951</v>
      </c>
      <c r="HW701" s="426" t="s">
        <v>951</v>
      </c>
      <c r="HX701" s="426" t="s">
        <v>951</v>
      </c>
      <c r="HY701" s="426" t="s">
        <v>951</v>
      </c>
      <c r="HZ701" s="426" t="s">
        <v>951</v>
      </c>
      <c r="IA701" s="426" t="s">
        <v>951</v>
      </c>
      <c r="IB701" s="426" t="s">
        <v>951</v>
      </c>
      <c r="IC701" s="423"/>
      <c r="ID701" s="423"/>
      <c r="IE701" s="423"/>
      <c r="IF701" s="423">
        <f>495962.02+1035007.76</f>
        <v>1530969.78</v>
      </c>
      <c r="IG701" s="431">
        <f>IF701</f>
        <v>1530969.78</v>
      </c>
      <c r="IH701" s="431">
        <f>IF701</f>
        <v>1530969.78</v>
      </c>
      <c r="II701" s="426" t="s">
        <v>951</v>
      </c>
      <c r="IJ701" s="426" t="s">
        <v>951</v>
      </c>
      <c r="IK701" s="426" t="s">
        <v>951</v>
      </c>
      <c r="IL701" s="426" t="s">
        <v>951</v>
      </c>
      <c r="IM701" s="426" t="s">
        <v>951</v>
      </c>
      <c r="IN701" s="426" t="s">
        <v>951</v>
      </c>
      <c r="IO701" s="426" t="s">
        <v>951</v>
      </c>
      <c r="IP701" s="426" t="s">
        <v>951</v>
      </c>
      <c r="IQ701" s="426" t="s">
        <v>951</v>
      </c>
      <c r="IR701" s="426" t="s">
        <v>951</v>
      </c>
      <c r="IS701" s="426" t="s">
        <v>951</v>
      </c>
      <c r="IT701" s="426" t="s">
        <v>951</v>
      </c>
      <c r="IU701" s="426" t="s">
        <v>951</v>
      </c>
      <c r="IV701" s="426" t="s">
        <v>951</v>
      </c>
      <c r="IW701" s="426" t="s">
        <v>951</v>
      </c>
      <c r="IX701" s="423"/>
      <c r="IY701" s="423"/>
      <c r="IZ701" s="423"/>
      <c r="JA701" s="423">
        <f>36214.6+345303.39</f>
        <v>381517.99</v>
      </c>
      <c r="JB701" s="431">
        <f>JA701</f>
        <v>381517.99</v>
      </c>
      <c r="JC701" s="431">
        <f>JA701</f>
        <v>381517.99</v>
      </c>
      <c r="JD701" s="426" t="s">
        <v>951</v>
      </c>
      <c r="JE701" s="426" t="s">
        <v>951</v>
      </c>
      <c r="JF701" s="426" t="s">
        <v>951</v>
      </c>
      <c r="JG701" s="426" t="s">
        <v>951</v>
      </c>
      <c r="JH701" s="426" t="s">
        <v>951</v>
      </c>
      <c r="JI701" s="426" t="s">
        <v>951</v>
      </c>
      <c r="JJ701" s="426" t="s">
        <v>951</v>
      </c>
      <c r="JK701" s="426" t="s">
        <v>951</v>
      </c>
      <c r="JL701" s="426" t="s">
        <v>951</v>
      </c>
      <c r="JM701" s="426" t="s">
        <v>951</v>
      </c>
      <c r="JN701" s="426" t="s">
        <v>951</v>
      </c>
      <c r="JO701" s="426" t="s">
        <v>951</v>
      </c>
      <c r="JP701" s="426" t="s">
        <v>951</v>
      </c>
      <c r="JQ701" s="426" t="s">
        <v>951</v>
      </c>
      <c r="JR701" s="426" t="s">
        <v>951</v>
      </c>
      <c r="JS701" s="423"/>
      <c r="JT701" s="423"/>
      <c r="JU701" s="423"/>
      <c r="JV701" s="423">
        <f>1889.75+328117.75</f>
        <v>330007.5</v>
      </c>
      <c r="JW701" s="431">
        <f>JV701</f>
        <v>330007.5</v>
      </c>
      <c r="JX701" s="431">
        <f>JV701</f>
        <v>330007.5</v>
      </c>
      <c r="JY701" s="426" t="s">
        <v>951</v>
      </c>
      <c r="JZ701" s="426" t="s">
        <v>951</v>
      </c>
      <c r="KA701" s="426" t="s">
        <v>951</v>
      </c>
      <c r="KB701" s="426" t="s">
        <v>951</v>
      </c>
      <c r="KC701" s="426" t="s">
        <v>951</v>
      </c>
      <c r="KD701" s="426" t="s">
        <v>951</v>
      </c>
      <c r="KE701" s="426" t="s">
        <v>951</v>
      </c>
      <c r="KF701" s="426" t="s">
        <v>951</v>
      </c>
      <c r="KG701" s="426" t="s">
        <v>951</v>
      </c>
      <c r="KH701" s="426" t="s">
        <v>951</v>
      </c>
      <c r="KI701" s="426" t="s">
        <v>951</v>
      </c>
      <c r="KJ701" s="426" t="s">
        <v>951</v>
      </c>
      <c r="KK701" s="426" t="s">
        <v>951</v>
      </c>
      <c r="KL701" s="426" t="s">
        <v>951</v>
      </c>
      <c r="KM701" s="426" t="s">
        <v>951</v>
      </c>
      <c r="KN701" s="423"/>
      <c r="KO701" s="423"/>
      <c r="KP701" s="423"/>
      <c r="KQ701" s="423">
        <f>119133.46+665598.22</f>
        <v>784731.68</v>
      </c>
      <c r="KR701" s="431">
        <f>KQ701</f>
        <v>784731.68</v>
      </c>
      <c r="KS701" s="431">
        <f>KQ701</f>
        <v>784731.68</v>
      </c>
      <c r="KT701" s="426" t="s">
        <v>951</v>
      </c>
      <c r="KU701" s="426" t="s">
        <v>951</v>
      </c>
      <c r="KV701" s="426" t="s">
        <v>951</v>
      </c>
      <c r="KW701" s="426" t="s">
        <v>951</v>
      </c>
      <c r="KX701" s="426" t="s">
        <v>951</v>
      </c>
      <c r="KY701" s="426" t="s">
        <v>951</v>
      </c>
      <c r="KZ701" s="426" t="s">
        <v>951</v>
      </c>
      <c r="LA701" s="426" t="s">
        <v>951</v>
      </c>
      <c r="LB701" s="426" t="s">
        <v>951</v>
      </c>
      <c r="LC701" s="426" t="s">
        <v>951</v>
      </c>
      <c r="LD701" s="426" t="s">
        <v>951</v>
      </c>
      <c r="LE701" s="426" t="s">
        <v>951</v>
      </c>
      <c r="LF701" s="426" t="s">
        <v>951</v>
      </c>
      <c r="LG701" s="426" t="s">
        <v>951</v>
      </c>
      <c r="LH701" s="426" t="s">
        <v>951</v>
      </c>
      <c r="LI701" s="423"/>
      <c r="LJ701" s="423"/>
      <c r="LK701" s="423"/>
      <c r="LL701" s="423">
        <f>0+850647.04</f>
        <v>850647.04000000004</v>
      </c>
      <c r="LM701" s="431">
        <f>LL701</f>
        <v>850647.04000000004</v>
      </c>
      <c r="LN701" s="431">
        <f>LL701</f>
        <v>850647.04000000004</v>
      </c>
      <c r="LO701" s="426" t="s">
        <v>951</v>
      </c>
      <c r="LP701" s="426" t="s">
        <v>951</v>
      </c>
      <c r="LQ701" s="426" t="s">
        <v>951</v>
      </c>
      <c r="LR701" s="426" t="s">
        <v>951</v>
      </c>
      <c r="LS701" s="426" t="s">
        <v>951</v>
      </c>
      <c r="LT701" s="426" t="s">
        <v>951</v>
      </c>
      <c r="LU701" s="426" t="s">
        <v>951</v>
      </c>
      <c r="LV701" s="426" t="s">
        <v>951</v>
      </c>
      <c r="LW701" s="426" t="s">
        <v>951</v>
      </c>
      <c r="LX701" s="426" t="s">
        <v>951</v>
      </c>
      <c r="LY701" s="426" t="s">
        <v>951</v>
      </c>
      <c r="LZ701" s="426" t="s">
        <v>951</v>
      </c>
      <c r="MA701" s="426" t="s">
        <v>951</v>
      </c>
      <c r="MB701" s="426" t="s">
        <v>951</v>
      </c>
      <c r="MC701" s="426" t="s">
        <v>951</v>
      </c>
      <c r="MD701" s="423"/>
      <c r="ME701" s="423"/>
      <c r="MF701" s="423"/>
      <c r="MG701" s="423">
        <f>7645.97+287013.53</f>
        <v>294659.5</v>
      </c>
      <c r="MH701" s="431">
        <f>MG701</f>
        <v>294659.5</v>
      </c>
      <c r="MI701" s="431">
        <f>MG701</f>
        <v>294659.5</v>
      </c>
      <c r="MJ701" s="426" t="s">
        <v>951</v>
      </c>
      <c r="MK701" s="426" t="s">
        <v>951</v>
      </c>
      <c r="ML701" s="426" t="s">
        <v>951</v>
      </c>
      <c r="MM701" s="426" t="s">
        <v>951</v>
      </c>
      <c r="MN701" s="426" t="s">
        <v>951</v>
      </c>
      <c r="MO701" s="426" t="s">
        <v>951</v>
      </c>
      <c r="MP701" s="426" t="s">
        <v>951</v>
      </c>
      <c r="MQ701" s="426" t="s">
        <v>951</v>
      </c>
      <c r="MR701" s="426" t="s">
        <v>951</v>
      </c>
      <c r="MS701" s="426" t="s">
        <v>951</v>
      </c>
      <c r="MT701" s="426" t="s">
        <v>951</v>
      </c>
      <c r="MU701" s="426" t="s">
        <v>951</v>
      </c>
      <c r="MV701" s="426" t="s">
        <v>951</v>
      </c>
      <c r="MW701" s="426" t="s">
        <v>951</v>
      </c>
      <c r="MX701" s="426" t="s">
        <v>951</v>
      </c>
      <c r="MY701" s="423"/>
      <c r="MZ701" s="423"/>
      <c r="NA701" s="423"/>
      <c r="NB701" s="423">
        <f>125462.07+652891.78</f>
        <v>778353.85</v>
      </c>
      <c r="NC701" s="431">
        <f>NB701</f>
        <v>778353.85</v>
      </c>
      <c r="ND701" s="431">
        <f>NB701</f>
        <v>778353.85</v>
      </c>
      <c r="NE701" s="426" t="s">
        <v>951</v>
      </c>
      <c r="NF701" s="426" t="s">
        <v>951</v>
      </c>
      <c r="NG701" s="426" t="s">
        <v>951</v>
      </c>
      <c r="NH701" s="426" t="s">
        <v>951</v>
      </c>
      <c r="NI701" s="426" t="s">
        <v>951</v>
      </c>
      <c r="NJ701" s="426" t="s">
        <v>951</v>
      </c>
      <c r="NK701" s="426" t="s">
        <v>951</v>
      </c>
      <c r="NL701" s="426" t="s">
        <v>951</v>
      </c>
      <c r="NM701" s="426" t="s">
        <v>951</v>
      </c>
      <c r="NN701" s="426" t="s">
        <v>951</v>
      </c>
      <c r="NO701" s="426" t="s">
        <v>951</v>
      </c>
      <c r="NP701" s="426" t="s">
        <v>951</v>
      </c>
      <c r="NQ701" s="426" t="s">
        <v>951</v>
      </c>
      <c r="NR701" s="426" t="s">
        <v>951</v>
      </c>
      <c r="NS701" s="426" t="s">
        <v>951</v>
      </c>
      <c r="NT701" s="423"/>
      <c r="NU701" s="423"/>
      <c r="NV701" s="423"/>
      <c r="NW701" s="423">
        <f>17607.19+1028039.25</f>
        <v>1045646.44</v>
      </c>
      <c r="NX701" s="431">
        <f>NW701</f>
        <v>1045646.44</v>
      </c>
      <c r="NY701" s="431">
        <f>NW701</f>
        <v>1045646.44</v>
      </c>
      <c r="NZ701" s="426" t="s">
        <v>951</v>
      </c>
      <c r="OA701" s="426" t="s">
        <v>951</v>
      </c>
      <c r="OB701" s="426" t="s">
        <v>951</v>
      </c>
      <c r="OC701" s="426" t="s">
        <v>951</v>
      </c>
      <c r="OD701" s="426" t="s">
        <v>951</v>
      </c>
      <c r="OE701" s="426" t="s">
        <v>951</v>
      </c>
      <c r="OF701" s="426" t="s">
        <v>951</v>
      </c>
      <c r="OG701" s="426" t="s">
        <v>951</v>
      </c>
      <c r="OH701" s="426" t="s">
        <v>951</v>
      </c>
      <c r="OI701" s="426" t="s">
        <v>951</v>
      </c>
      <c r="OJ701" s="426" t="s">
        <v>951</v>
      </c>
      <c r="OK701" s="426" t="s">
        <v>951</v>
      </c>
      <c r="OL701" s="426" t="s">
        <v>951</v>
      </c>
      <c r="OM701" s="426" t="s">
        <v>951</v>
      </c>
      <c r="ON701" s="426" t="s">
        <v>951</v>
      </c>
      <c r="OO701" s="423"/>
      <c r="OP701" s="423"/>
      <c r="OQ701" s="423"/>
      <c r="OR701" s="423">
        <f>30502.33+638864.03</f>
        <v>669366.36</v>
      </c>
      <c r="OS701" s="431">
        <f>OR701</f>
        <v>669366.36</v>
      </c>
      <c r="OT701" s="431">
        <f>OR701</f>
        <v>669366.36</v>
      </c>
      <c r="OU701" s="426" t="s">
        <v>951</v>
      </c>
      <c r="OV701" s="426" t="s">
        <v>951</v>
      </c>
      <c r="OW701" s="426" t="s">
        <v>951</v>
      </c>
      <c r="OX701" s="426" t="s">
        <v>951</v>
      </c>
      <c r="OY701" s="426" t="s">
        <v>951</v>
      </c>
      <c r="OZ701" s="426" t="s">
        <v>951</v>
      </c>
      <c r="PA701" s="426" t="s">
        <v>951</v>
      </c>
      <c r="PB701" s="426" t="s">
        <v>951</v>
      </c>
      <c r="PC701" s="426" t="s">
        <v>951</v>
      </c>
      <c r="PD701" s="426" t="s">
        <v>951</v>
      </c>
      <c r="PE701" s="426" t="s">
        <v>951</v>
      </c>
      <c r="PF701" s="426" t="s">
        <v>951</v>
      </c>
      <c r="PG701" s="426" t="s">
        <v>951</v>
      </c>
      <c r="PH701" s="426" t="s">
        <v>951</v>
      </c>
      <c r="PI701" s="426" t="s">
        <v>951</v>
      </c>
      <c r="PJ701" s="423"/>
      <c r="PK701" s="423"/>
      <c r="PL701" s="423"/>
      <c r="PM701" s="423">
        <f>32569+508124.19</f>
        <v>540693.18999999994</v>
      </c>
      <c r="PN701" s="431">
        <f>PM701</f>
        <v>540693.18999999994</v>
      </c>
      <c r="PO701" s="431">
        <f>PM701</f>
        <v>540693.18999999994</v>
      </c>
      <c r="PP701" s="426" t="s">
        <v>951</v>
      </c>
      <c r="PQ701" s="426" t="s">
        <v>951</v>
      </c>
      <c r="PR701" s="426" t="s">
        <v>951</v>
      </c>
      <c r="PS701" s="426" t="s">
        <v>951</v>
      </c>
      <c r="PT701" s="426" t="s">
        <v>951</v>
      </c>
      <c r="PU701" s="426" t="s">
        <v>951</v>
      </c>
      <c r="PV701" s="426" t="s">
        <v>951</v>
      </c>
      <c r="PW701" s="426" t="s">
        <v>951</v>
      </c>
      <c r="PX701" s="426" t="s">
        <v>951</v>
      </c>
      <c r="PY701" s="426" t="s">
        <v>951</v>
      </c>
      <c r="PZ701" s="426" t="s">
        <v>951</v>
      </c>
      <c r="QA701" s="426" t="s">
        <v>951</v>
      </c>
      <c r="QB701" s="426" t="s">
        <v>951</v>
      </c>
      <c r="QC701" s="426" t="s">
        <v>951</v>
      </c>
      <c r="QD701" s="426" t="s">
        <v>951</v>
      </c>
      <c r="QE701" s="423"/>
      <c r="QF701" s="423"/>
      <c r="QG701" s="423"/>
      <c r="QH701" s="423">
        <f>6599.68+938698.39</f>
        <v>945298.07</v>
      </c>
      <c r="QI701" s="431">
        <f>QH701</f>
        <v>945298.07</v>
      </c>
      <c r="QJ701" s="431">
        <f>QH701</f>
        <v>945298.07</v>
      </c>
      <c r="QK701" s="426" t="s">
        <v>951</v>
      </c>
      <c r="QL701" s="426" t="s">
        <v>951</v>
      </c>
      <c r="QM701" s="426" t="s">
        <v>951</v>
      </c>
      <c r="QN701" s="426" t="s">
        <v>951</v>
      </c>
      <c r="QO701" s="426" t="s">
        <v>951</v>
      </c>
      <c r="QP701" s="426" t="s">
        <v>951</v>
      </c>
      <c r="QQ701" s="426" t="s">
        <v>951</v>
      </c>
      <c r="QR701" s="426" t="s">
        <v>951</v>
      </c>
      <c r="QS701" s="426" t="s">
        <v>951</v>
      </c>
      <c r="QT701" s="426" t="s">
        <v>951</v>
      </c>
      <c r="QU701" s="426" t="s">
        <v>951</v>
      </c>
      <c r="QV701" s="426" t="s">
        <v>951</v>
      </c>
      <c r="QW701" s="426" t="s">
        <v>951</v>
      </c>
      <c r="QX701" s="426" t="s">
        <v>951</v>
      </c>
      <c r="QY701" s="426" t="s">
        <v>951</v>
      </c>
      <c r="QZ701" s="423"/>
      <c r="RA701" s="423"/>
      <c r="RB701" s="423"/>
      <c r="RC701" s="423">
        <f>36786.32+830529.01</f>
        <v>867315.33</v>
      </c>
      <c r="RD701" s="431">
        <f>RC701</f>
        <v>867315.33</v>
      </c>
      <c r="RE701" s="431">
        <f>RC701</f>
        <v>867315.33</v>
      </c>
      <c r="RF701" s="426" t="s">
        <v>951</v>
      </c>
      <c r="RG701" s="426" t="s">
        <v>951</v>
      </c>
      <c r="RH701" s="426" t="s">
        <v>951</v>
      </c>
      <c r="RI701" s="426" t="s">
        <v>951</v>
      </c>
      <c r="RJ701" s="426" t="s">
        <v>951</v>
      </c>
      <c r="RK701" s="426" t="s">
        <v>951</v>
      </c>
      <c r="RL701" s="426" t="s">
        <v>951</v>
      </c>
      <c r="RM701" s="426" t="s">
        <v>951</v>
      </c>
      <c r="RN701" s="426" t="s">
        <v>951</v>
      </c>
      <c r="RO701" s="426" t="s">
        <v>951</v>
      </c>
      <c r="RP701" s="426" t="s">
        <v>951</v>
      </c>
      <c r="RQ701" s="426" t="s">
        <v>951</v>
      </c>
      <c r="RR701" s="426" t="s">
        <v>951</v>
      </c>
      <c r="RS701" s="426" t="s">
        <v>951</v>
      </c>
      <c r="RT701" s="426" t="s">
        <v>951</v>
      </c>
      <c r="RU701" s="423"/>
      <c r="RV701" s="423"/>
      <c r="RW701" s="423"/>
      <c r="RX701" s="423">
        <f>66619.67+1276342.52</f>
        <v>1342962.19</v>
      </c>
      <c r="RY701" s="431">
        <f>RX701</f>
        <v>1342962.19</v>
      </c>
      <c r="RZ701" s="431">
        <f>RX701</f>
        <v>1342962.19</v>
      </c>
      <c r="SA701" s="426" t="s">
        <v>951</v>
      </c>
      <c r="SB701" s="426" t="s">
        <v>951</v>
      </c>
      <c r="SC701" s="426" t="s">
        <v>951</v>
      </c>
      <c r="SD701" s="426" t="s">
        <v>951</v>
      </c>
      <c r="SE701" s="426" t="s">
        <v>951</v>
      </c>
      <c r="SF701" s="426" t="s">
        <v>951</v>
      </c>
      <c r="SG701" s="426" t="s">
        <v>951</v>
      </c>
      <c r="SH701" s="426" t="s">
        <v>951</v>
      </c>
      <c r="SI701" s="426" t="s">
        <v>951</v>
      </c>
      <c r="SJ701" s="426" t="s">
        <v>951</v>
      </c>
      <c r="SK701" s="426" t="s">
        <v>951</v>
      </c>
      <c r="SL701" s="426" t="s">
        <v>951</v>
      </c>
      <c r="SM701" s="426" t="s">
        <v>951</v>
      </c>
      <c r="SN701" s="426" t="s">
        <v>951</v>
      </c>
      <c r="SO701" s="426" t="s">
        <v>951</v>
      </c>
      <c r="SP701" s="423"/>
      <c r="SQ701" s="423"/>
      <c r="SR701" s="423"/>
      <c r="SS701" s="423">
        <f>0+798060.62</f>
        <v>798060.62</v>
      </c>
      <c r="ST701" s="431">
        <f>SS701</f>
        <v>798060.62</v>
      </c>
      <c r="SU701" s="431">
        <f>SS701</f>
        <v>798060.62</v>
      </c>
      <c r="SV701" s="426" t="s">
        <v>951</v>
      </c>
      <c r="SW701" s="426" t="s">
        <v>951</v>
      </c>
      <c r="SX701" s="426" t="s">
        <v>951</v>
      </c>
      <c r="SY701" s="426" t="s">
        <v>951</v>
      </c>
      <c r="SZ701" s="426" t="s">
        <v>951</v>
      </c>
      <c r="TA701" s="426" t="s">
        <v>951</v>
      </c>
      <c r="TB701" s="426" t="s">
        <v>951</v>
      </c>
      <c r="TC701" s="426" t="s">
        <v>951</v>
      </c>
      <c r="TD701" s="426" t="s">
        <v>951</v>
      </c>
      <c r="TE701" s="426" t="s">
        <v>951</v>
      </c>
      <c r="TF701" s="426" t="s">
        <v>951</v>
      </c>
      <c r="TG701" s="426" t="s">
        <v>951</v>
      </c>
      <c r="TH701" s="426" t="s">
        <v>951</v>
      </c>
      <c r="TI701" s="426" t="s">
        <v>951</v>
      </c>
      <c r="TJ701" s="426" t="s">
        <v>951</v>
      </c>
      <c r="TK701" s="423"/>
      <c r="TL701" s="423"/>
      <c r="TM701" s="423"/>
      <c r="TN701" s="423">
        <f>20173.2+360793.35</f>
        <v>380966.55</v>
      </c>
      <c r="TO701" s="431">
        <f>TN701</f>
        <v>380966.55</v>
      </c>
      <c r="TP701" s="431">
        <f>TN701</f>
        <v>380966.55</v>
      </c>
      <c r="TQ701" s="426" t="s">
        <v>951</v>
      </c>
      <c r="TR701" s="426" t="s">
        <v>951</v>
      </c>
      <c r="TS701" s="426" t="s">
        <v>951</v>
      </c>
      <c r="TT701" s="426" t="s">
        <v>951</v>
      </c>
      <c r="TU701" s="426" t="s">
        <v>951</v>
      </c>
      <c r="TV701" s="426" t="s">
        <v>951</v>
      </c>
      <c r="TW701" s="426" t="s">
        <v>951</v>
      </c>
      <c r="TX701" s="426" t="s">
        <v>951</v>
      </c>
      <c r="TY701" s="426" t="s">
        <v>951</v>
      </c>
      <c r="TZ701" s="426" t="s">
        <v>951</v>
      </c>
      <c r="UA701" s="426" t="s">
        <v>951</v>
      </c>
      <c r="UB701" s="426" t="s">
        <v>951</v>
      </c>
      <c r="UC701" s="426" t="s">
        <v>951</v>
      </c>
      <c r="UD701" s="426" t="s">
        <v>951</v>
      </c>
      <c r="UE701" s="426" t="s">
        <v>951</v>
      </c>
      <c r="UF701" s="423"/>
      <c r="UG701" s="423"/>
      <c r="UH701" s="423"/>
      <c r="UI701" s="423">
        <f>76377.4+1302124.13</f>
        <v>1378501.53</v>
      </c>
      <c r="UJ701" s="431">
        <f>UI701</f>
        <v>1378501.53</v>
      </c>
      <c r="UK701" s="431">
        <f>UI701</f>
        <v>1378501.53</v>
      </c>
      <c r="UL701" s="426" t="s">
        <v>951</v>
      </c>
      <c r="UM701" s="426" t="s">
        <v>951</v>
      </c>
      <c r="UN701" s="426" t="s">
        <v>951</v>
      </c>
      <c r="UO701" s="426" t="s">
        <v>951</v>
      </c>
      <c r="UP701" s="426" t="s">
        <v>951</v>
      </c>
      <c r="UQ701" s="426" t="s">
        <v>951</v>
      </c>
      <c r="UR701" s="426" t="s">
        <v>951</v>
      </c>
      <c r="US701" s="426" t="s">
        <v>951</v>
      </c>
      <c r="UT701" s="426" t="s">
        <v>951</v>
      </c>
      <c r="UU701" s="426" t="s">
        <v>951</v>
      </c>
      <c r="UV701" s="426" t="s">
        <v>951</v>
      </c>
      <c r="UW701" s="426" t="s">
        <v>951</v>
      </c>
      <c r="UX701" s="426" t="s">
        <v>951</v>
      </c>
      <c r="UY701" s="426" t="s">
        <v>951</v>
      </c>
      <c r="UZ701" s="426" t="s">
        <v>951</v>
      </c>
      <c r="VA701" s="423"/>
      <c r="VB701" s="423"/>
      <c r="VC701" s="423"/>
      <c r="VD701" s="423">
        <f>94568.98+983560.66</f>
        <v>1078129.6399999999</v>
      </c>
      <c r="VE701" s="431">
        <f>VD701</f>
        <v>1078129.6399999999</v>
      </c>
      <c r="VF701" s="431">
        <f>VD701</f>
        <v>1078129.6399999999</v>
      </c>
      <c r="VG701" s="426" t="s">
        <v>951</v>
      </c>
      <c r="VH701" s="426" t="s">
        <v>951</v>
      </c>
      <c r="VI701" s="426" t="s">
        <v>951</v>
      </c>
      <c r="VJ701" s="426" t="s">
        <v>951</v>
      </c>
      <c r="VK701" s="426" t="s">
        <v>951</v>
      </c>
      <c r="VL701" s="426" t="s">
        <v>951</v>
      </c>
      <c r="VM701" s="426" t="s">
        <v>951</v>
      </c>
      <c r="VN701" s="426" t="s">
        <v>951</v>
      </c>
      <c r="VO701" s="426" t="s">
        <v>951</v>
      </c>
      <c r="VP701" s="426" t="s">
        <v>951</v>
      </c>
      <c r="VQ701" s="426" t="s">
        <v>951</v>
      </c>
      <c r="VR701" s="426" t="s">
        <v>951</v>
      </c>
      <c r="VS701" s="426" t="s">
        <v>951</v>
      </c>
      <c r="VT701" s="426" t="s">
        <v>951</v>
      </c>
      <c r="VU701" s="426" t="s">
        <v>951</v>
      </c>
      <c r="VV701" s="423"/>
      <c r="VW701" s="423"/>
      <c r="VX701" s="423"/>
      <c r="VY701" s="423">
        <v>0</v>
      </c>
      <c r="VZ701" s="423">
        <f>691016-691016</f>
        <v>0</v>
      </c>
      <c r="WA701" s="423">
        <f>691016-691016</f>
        <v>0</v>
      </c>
      <c r="WB701" s="426" t="s">
        <v>951</v>
      </c>
      <c r="WC701" s="426" t="s">
        <v>951</v>
      </c>
      <c r="WD701" s="426" t="s">
        <v>951</v>
      </c>
      <c r="WE701" s="426" t="s">
        <v>951</v>
      </c>
      <c r="WF701" s="426" t="s">
        <v>951</v>
      </c>
      <c r="WG701" s="426" t="s">
        <v>951</v>
      </c>
      <c r="WH701" s="426" t="s">
        <v>951</v>
      </c>
      <c r="WI701" s="426" t="s">
        <v>951</v>
      </c>
      <c r="WJ701" s="426" t="s">
        <v>951</v>
      </c>
      <c r="WK701" s="426" t="s">
        <v>951</v>
      </c>
      <c r="WL701" s="426" t="s">
        <v>951</v>
      </c>
      <c r="WM701" s="426" t="s">
        <v>951</v>
      </c>
      <c r="WN701" s="426" t="s">
        <v>951</v>
      </c>
      <c r="WO701" s="426" t="s">
        <v>951</v>
      </c>
      <c r="WP701" s="426" t="s">
        <v>951</v>
      </c>
      <c r="WQ701" s="423"/>
      <c r="WR701" s="423"/>
      <c r="WS701" s="423"/>
      <c r="WT701" s="423">
        <f>29342.68+551982.77</f>
        <v>581325.44999999995</v>
      </c>
      <c r="WU701" s="431">
        <f>WT701</f>
        <v>581325.44999999995</v>
      </c>
      <c r="WV701" s="431">
        <f>WT701</f>
        <v>581325.44999999995</v>
      </c>
      <c r="WW701" s="426" t="s">
        <v>951</v>
      </c>
      <c r="WX701" s="426" t="s">
        <v>951</v>
      </c>
      <c r="WY701" s="426" t="s">
        <v>951</v>
      </c>
      <c r="WZ701" s="426" t="s">
        <v>951</v>
      </c>
      <c r="XA701" s="426" t="s">
        <v>951</v>
      </c>
      <c r="XB701" s="426" t="s">
        <v>951</v>
      </c>
      <c r="XC701" s="426" t="s">
        <v>951</v>
      </c>
      <c r="XD701" s="426" t="s">
        <v>951</v>
      </c>
      <c r="XE701" s="426" t="s">
        <v>951</v>
      </c>
      <c r="XF701" s="426" t="s">
        <v>951</v>
      </c>
      <c r="XG701" s="426" t="s">
        <v>951</v>
      </c>
      <c r="XH701" s="426" t="s">
        <v>951</v>
      </c>
      <c r="XI701" s="426" t="s">
        <v>951</v>
      </c>
      <c r="XJ701" s="426" t="s">
        <v>951</v>
      </c>
      <c r="XK701" s="426" t="s">
        <v>951</v>
      </c>
      <c r="XL701" s="423"/>
      <c r="XM701" s="423"/>
      <c r="XN701" s="423"/>
      <c r="XO701" s="423">
        <f>118462+1064990.09</f>
        <v>1183452.0900000001</v>
      </c>
      <c r="XP701" s="431">
        <f>XO701</f>
        <v>1183452.0900000001</v>
      </c>
      <c r="XQ701" s="431">
        <f>XO701</f>
        <v>1183452.0900000001</v>
      </c>
      <c r="XR701" s="426" t="s">
        <v>951</v>
      </c>
      <c r="XS701" s="426" t="s">
        <v>951</v>
      </c>
      <c r="XT701" s="426" t="s">
        <v>951</v>
      </c>
      <c r="XU701" s="426" t="s">
        <v>951</v>
      </c>
      <c r="XV701" s="426" t="s">
        <v>951</v>
      </c>
      <c r="XW701" s="426" t="s">
        <v>951</v>
      </c>
      <c r="XX701" s="426" t="s">
        <v>951</v>
      </c>
      <c r="XY701" s="426" t="s">
        <v>951</v>
      </c>
      <c r="XZ701" s="426" t="s">
        <v>951</v>
      </c>
      <c r="YA701" s="426" t="s">
        <v>951</v>
      </c>
      <c r="YB701" s="426" t="s">
        <v>951</v>
      </c>
      <c r="YC701" s="426" t="s">
        <v>951</v>
      </c>
      <c r="YD701" s="426" t="s">
        <v>951</v>
      </c>
      <c r="YE701" s="426" t="s">
        <v>951</v>
      </c>
      <c r="YF701" s="426" t="s">
        <v>951</v>
      </c>
      <c r="YG701" s="423"/>
      <c r="YH701" s="423"/>
      <c r="YI701" s="423"/>
      <c r="YJ701" s="423">
        <f>335028.36+921728</f>
        <v>1256756.3600000001</v>
      </c>
      <c r="YK701" s="431">
        <f>YJ701</f>
        <v>1256756.3600000001</v>
      </c>
      <c r="YL701" s="431">
        <f>YJ701</f>
        <v>1256756.3600000001</v>
      </c>
      <c r="YM701" s="426" t="s">
        <v>951</v>
      </c>
      <c r="YN701" s="426" t="s">
        <v>951</v>
      </c>
      <c r="YO701" s="426" t="s">
        <v>951</v>
      </c>
      <c r="YP701" s="426" t="s">
        <v>951</v>
      </c>
      <c r="YQ701" s="426" t="s">
        <v>951</v>
      </c>
      <c r="YR701" s="426" t="s">
        <v>951</v>
      </c>
      <c r="YS701" s="426" t="s">
        <v>951</v>
      </c>
      <c r="YT701" s="426" t="s">
        <v>951</v>
      </c>
      <c r="YU701" s="426" t="s">
        <v>951</v>
      </c>
      <c r="YV701" s="426" t="s">
        <v>951</v>
      </c>
      <c r="YW701" s="426" t="s">
        <v>951</v>
      </c>
      <c r="YX701" s="426" t="s">
        <v>951</v>
      </c>
      <c r="YY701" s="426" t="s">
        <v>951</v>
      </c>
      <c r="YZ701" s="426" t="s">
        <v>951</v>
      </c>
      <c r="ZA701" s="426" t="s">
        <v>951</v>
      </c>
      <c r="ZB701" s="423"/>
      <c r="ZC701" s="423"/>
      <c r="ZD701" s="423"/>
      <c r="ZE701" s="423">
        <f>295620.11+633383.77</f>
        <v>929003.88</v>
      </c>
      <c r="ZF701" s="431">
        <f>ZE701</f>
        <v>929003.88</v>
      </c>
      <c r="ZG701" s="431">
        <f>ZE701</f>
        <v>929003.88</v>
      </c>
      <c r="ZH701" s="426" t="s">
        <v>951</v>
      </c>
      <c r="ZI701" s="426" t="s">
        <v>951</v>
      </c>
      <c r="ZJ701" s="426" t="s">
        <v>951</v>
      </c>
      <c r="ZK701" s="426" t="s">
        <v>951</v>
      </c>
      <c r="ZL701" s="426" t="s">
        <v>951</v>
      </c>
      <c r="ZM701" s="426" t="s">
        <v>951</v>
      </c>
      <c r="ZN701" s="426" t="s">
        <v>951</v>
      </c>
      <c r="ZO701" s="426" t="s">
        <v>951</v>
      </c>
      <c r="ZP701" s="426" t="s">
        <v>951</v>
      </c>
      <c r="ZQ701" s="426" t="s">
        <v>951</v>
      </c>
      <c r="ZR701" s="426" t="s">
        <v>951</v>
      </c>
      <c r="ZS701" s="426" t="s">
        <v>951</v>
      </c>
      <c r="ZT701" s="426" t="s">
        <v>951</v>
      </c>
      <c r="ZU701" s="426" t="s">
        <v>951</v>
      </c>
      <c r="ZV701" s="426" t="s">
        <v>951</v>
      </c>
      <c r="ZW701" s="423"/>
      <c r="ZX701" s="423"/>
      <c r="ZY701" s="423"/>
      <c r="ZZ701" s="423">
        <f>249800.78+596380.97</f>
        <v>846181.75</v>
      </c>
      <c r="AAA701" s="431">
        <f>ZZ701</f>
        <v>846181.75</v>
      </c>
      <c r="AAB701" s="431">
        <f>ZZ701</f>
        <v>846181.75</v>
      </c>
      <c r="AAC701" s="426" t="s">
        <v>951</v>
      </c>
      <c r="AAD701" s="426" t="s">
        <v>951</v>
      </c>
      <c r="AAE701" s="426" t="s">
        <v>951</v>
      </c>
      <c r="AAF701" s="426" t="s">
        <v>951</v>
      </c>
      <c r="AAG701" s="426" t="s">
        <v>951</v>
      </c>
      <c r="AAH701" s="426" t="s">
        <v>951</v>
      </c>
      <c r="AAI701" s="426" t="s">
        <v>951</v>
      </c>
      <c r="AAJ701" s="426" t="s">
        <v>951</v>
      </c>
      <c r="AAK701" s="426" t="s">
        <v>951</v>
      </c>
      <c r="AAL701" s="426" t="s">
        <v>951</v>
      </c>
      <c r="AAM701" s="426" t="s">
        <v>951</v>
      </c>
      <c r="AAN701" s="426" t="s">
        <v>951</v>
      </c>
      <c r="AAO701" s="426" t="s">
        <v>951</v>
      </c>
      <c r="AAP701" s="426" t="s">
        <v>951</v>
      </c>
      <c r="AAQ701" s="426" t="s">
        <v>951</v>
      </c>
      <c r="AAR701" s="423"/>
      <c r="AAS701" s="423"/>
      <c r="AAT701" s="423"/>
      <c r="AAU701" s="423">
        <f>46460.2+519179.95</f>
        <v>565640.15</v>
      </c>
      <c r="AAV701" s="431">
        <f>AAU701</f>
        <v>565640.15</v>
      </c>
      <c r="AAW701" s="431">
        <f>AAU701</f>
        <v>565640.15</v>
      </c>
      <c r="AAX701" s="426" t="s">
        <v>951</v>
      </c>
      <c r="AAY701" s="426" t="s">
        <v>951</v>
      </c>
      <c r="AAZ701" s="426" t="s">
        <v>951</v>
      </c>
      <c r="ABA701" s="426" t="s">
        <v>951</v>
      </c>
      <c r="ABB701" s="426" t="s">
        <v>951</v>
      </c>
      <c r="ABC701" s="426" t="s">
        <v>951</v>
      </c>
      <c r="ABD701" s="426" t="s">
        <v>951</v>
      </c>
      <c r="ABE701" s="426" t="s">
        <v>951</v>
      </c>
      <c r="ABF701" s="426" t="s">
        <v>951</v>
      </c>
      <c r="ABG701" s="426" t="s">
        <v>951</v>
      </c>
      <c r="ABH701" s="426" t="s">
        <v>951</v>
      </c>
      <c r="ABI701" s="426" t="s">
        <v>951</v>
      </c>
      <c r="ABJ701" s="426" t="s">
        <v>951</v>
      </c>
      <c r="ABK701" s="426" t="s">
        <v>951</v>
      </c>
      <c r="ABL701" s="426" t="s">
        <v>951</v>
      </c>
      <c r="ABM701" s="423"/>
      <c r="ABN701" s="423"/>
      <c r="ABO701" s="423"/>
      <c r="ABP701" s="423">
        <f>108765.93+751043.22</f>
        <v>859809.15</v>
      </c>
      <c r="ABQ701" s="431">
        <f>ABP701</f>
        <v>859809.15</v>
      </c>
      <c r="ABR701" s="431">
        <f>ABP701</f>
        <v>859809.15</v>
      </c>
      <c r="ABS701" s="426" t="s">
        <v>951</v>
      </c>
      <c r="ABT701" s="426" t="s">
        <v>951</v>
      </c>
      <c r="ABU701" s="426" t="s">
        <v>951</v>
      </c>
      <c r="ABV701" s="426" t="s">
        <v>951</v>
      </c>
      <c r="ABW701" s="426" t="s">
        <v>951</v>
      </c>
      <c r="ABX701" s="426" t="s">
        <v>951</v>
      </c>
      <c r="ABY701" s="426" t="s">
        <v>951</v>
      </c>
      <c r="ABZ701" s="426" t="s">
        <v>951</v>
      </c>
      <c r="ACA701" s="426" t="s">
        <v>951</v>
      </c>
      <c r="ACB701" s="426" t="s">
        <v>951</v>
      </c>
      <c r="ACC701" s="426" t="s">
        <v>951</v>
      </c>
      <c r="ACD701" s="426" t="s">
        <v>951</v>
      </c>
      <c r="ACE701" s="426" t="s">
        <v>951</v>
      </c>
      <c r="ACF701" s="426" t="s">
        <v>951</v>
      </c>
      <c r="ACG701" s="426" t="s">
        <v>951</v>
      </c>
      <c r="ACH701" s="423"/>
      <c r="ACI701" s="423"/>
      <c r="ACJ701" s="423"/>
      <c r="ACK701" s="423">
        <f>22185.5+624675.05</f>
        <v>646860.55000000005</v>
      </c>
      <c r="ACL701" s="431">
        <f>ACK701</f>
        <v>646860.55000000005</v>
      </c>
      <c r="ACM701" s="431">
        <f>ACK701</f>
        <v>646860.55000000005</v>
      </c>
      <c r="ACN701" s="426" t="s">
        <v>951</v>
      </c>
      <c r="ACO701" s="426" t="s">
        <v>951</v>
      </c>
      <c r="ACP701" s="426" t="s">
        <v>951</v>
      </c>
      <c r="ACQ701" s="426" t="s">
        <v>951</v>
      </c>
      <c r="ACR701" s="426" t="s">
        <v>951</v>
      </c>
      <c r="ACS701" s="426" t="s">
        <v>951</v>
      </c>
      <c r="ACT701" s="426" t="s">
        <v>951</v>
      </c>
      <c r="ACU701" s="426" t="s">
        <v>951</v>
      </c>
      <c r="ACV701" s="426" t="s">
        <v>951</v>
      </c>
      <c r="ACW701" s="426" t="s">
        <v>951</v>
      </c>
      <c r="ACX701" s="426" t="s">
        <v>951</v>
      </c>
      <c r="ACY701" s="426" t="s">
        <v>951</v>
      </c>
      <c r="ACZ701" s="426" t="s">
        <v>951</v>
      </c>
      <c r="ADA701" s="426" t="s">
        <v>951</v>
      </c>
      <c r="ADB701" s="426" t="s">
        <v>951</v>
      </c>
      <c r="ADC701" s="423"/>
      <c r="ADD701" s="423"/>
      <c r="ADE701" s="423"/>
      <c r="ADF701" s="423">
        <f>30690.59+527771.87</f>
        <v>558462.46</v>
      </c>
      <c r="ADG701" s="431">
        <f>ADF701</f>
        <v>558462.46</v>
      </c>
      <c r="ADH701" s="431">
        <f>ADF701</f>
        <v>558462.46</v>
      </c>
      <c r="ADI701" s="426" t="s">
        <v>951</v>
      </c>
      <c r="ADJ701" s="426" t="s">
        <v>951</v>
      </c>
      <c r="ADK701" s="426" t="s">
        <v>951</v>
      </c>
      <c r="ADL701" s="426" t="s">
        <v>951</v>
      </c>
      <c r="ADM701" s="426" t="s">
        <v>951</v>
      </c>
      <c r="ADN701" s="426" t="s">
        <v>951</v>
      </c>
      <c r="ADO701" s="426" t="s">
        <v>951</v>
      </c>
      <c r="ADP701" s="426" t="s">
        <v>951</v>
      </c>
      <c r="ADQ701" s="426" t="s">
        <v>951</v>
      </c>
      <c r="ADR701" s="426" t="s">
        <v>951</v>
      </c>
      <c r="ADS701" s="426" t="s">
        <v>951</v>
      </c>
      <c r="ADT701" s="426" t="s">
        <v>951</v>
      </c>
      <c r="ADU701" s="426" t="s">
        <v>951</v>
      </c>
      <c r="ADV701" s="426" t="s">
        <v>951</v>
      </c>
      <c r="ADW701" s="426" t="s">
        <v>951</v>
      </c>
      <c r="ADX701" s="423"/>
      <c r="ADY701" s="423"/>
      <c r="ADZ701" s="423"/>
      <c r="AEA701" s="423">
        <f>0+1848934.9</f>
        <v>1848934.9</v>
      </c>
      <c r="AEB701" s="431">
        <f>AEA701</f>
        <v>1848934.9</v>
      </c>
      <c r="AEC701" s="431">
        <f>AEA701</f>
        <v>1848934.9</v>
      </c>
      <c r="AED701" s="426" t="s">
        <v>951</v>
      </c>
      <c r="AEE701" s="426" t="s">
        <v>951</v>
      </c>
      <c r="AEF701" s="426" t="s">
        <v>951</v>
      </c>
      <c r="AEG701" s="426" t="s">
        <v>951</v>
      </c>
      <c r="AEH701" s="426" t="s">
        <v>951</v>
      </c>
      <c r="AEI701" s="426" t="s">
        <v>951</v>
      </c>
      <c r="AEJ701" s="426" t="s">
        <v>951</v>
      </c>
      <c r="AEK701" s="426" t="s">
        <v>951</v>
      </c>
      <c r="AEL701" s="426" t="s">
        <v>951</v>
      </c>
      <c r="AEM701" s="426" t="s">
        <v>951</v>
      </c>
      <c r="AEN701" s="426" t="s">
        <v>951</v>
      </c>
      <c r="AEO701" s="426" t="s">
        <v>951</v>
      </c>
      <c r="AEP701" s="426" t="s">
        <v>951</v>
      </c>
      <c r="AEQ701" s="426" t="s">
        <v>951</v>
      </c>
      <c r="AER701" s="426" t="s">
        <v>951</v>
      </c>
      <c r="AES701" s="423"/>
      <c r="AET701" s="423"/>
      <c r="AEU701" s="423"/>
      <c r="AEV701" s="423">
        <f>58232.86+576976.1</f>
        <v>635208.95999999996</v>
      </c>
      <c r="AEW701" s="431">
        <f>AEV701</f>
        <v>635208.95999999996</v>
      </c>
      <c r="AEX701" s="431">
        <f>AEV701</f>
        <v>635208.95999999996</v>
      </c>
      <c r="AEY701" s="426" t="s">
        <v>951</v>
      </c>
      <c r="AEZ701" s="426" t="s">
        <v>951</v>
      </c>
      <c r="AFA701" s="426" t="s">
        <v>951</v>
      </c>
      <c r="AFB701" s="426" t="s">
        <v>951</v>
      </c>
      <c r="AFC701" s="426" t="s">
        <v>951</v>
      </c>
      <c r="AFD701" s="426" t="s">
        <v>951</v>
      </c>
      <c r="AFE701" s="426" t="s">
        <v>951</v>
      </c>
      <c r="AFF701" s="426" t="s">
        <v>951</v>
      </c>
      <c r="AFG701" s="426" t="s">
        <v>951</v>
      </c>
      <c r="AFH701" s="426" t="s">
        <v>951</v>
      </c>
      <c r="AFI701" s="426" t="s">
        <v>951</v>
      </c>
      <c r="AFJ701" s="426" t="s">
        <v>951</v>
      </c>
      <c r="AFK701" s="426" t="s">
        <v>951</v>
      </c>
      <c r="AFL701" s="426" t="s">
        <v>951</v>
      </c>
      <c r="AFM701" s="426" t="s">
        <v>951</v>
      </c>
      <c r="AFN701" s="423"/>
      <c r="AFO701" s="423"/>
      <c r="AFP701" s="423"/>
      <c r="AFQ701" s="423">
        <f>0+416303.41</f>
        <v>416303.41</v>
      </c>
      <c r="AFR701" s="431">
        <f>AFQ701</f>
        <v>416303.41</v>
      </c>
      <c r="AFS701" s="431">
        <f>AFQ701</f>
        <v>416303.41</v>
      </c>
      <c r="AFT701" s="426" t="s">
        <v>951</v>
      </c>
      <c r="AFU701" s="426" t="s">
        <v>951</v>
      </c>
      <c r="AFV701" s="426" t="s">
        <v>951</v>
      </c>
      <c r="AFW701" s="426" t="s">
        <v>951</v>
      </c>
      <c r="AFX701" s="426" t="s">
        <v>951</v>
      </c>
      <c r="AFY701" s="426" t="s">
        <v>951</v>
      </c>
      <c r="AFZ701" s="426" t="s">
        <v>951</v>
      </c>
      <c r="AGA701" s="426" t="s">
        <v>951</v>
      </c>
      <c r="AGB701" s="426" t="s">
        <v>951</v>
      </c>
      <c r="AGC701" s="426" t="s">
        <v>951</v>
      </c>
      <c r="AGD701" s="426" t="s">
        <v>951</v>
      </c>
      <c r="AGE701" s="426" t="s">
        <v>951</v>
      </c>
      <c r="AGF701" s="426" t="s">
        <v>951</v>
      </c>
      <c r="AGG701" s="426" t="s">
        <v>951</v>
      </c>
      <c r="AGH701" s="426" t="s">
        <v>951</v>
      </c>
      <c r="AGI701" s="423"/>
      <c r="AGJ701" s="423"/>
      <c r="AGK701" s="423"/>
      <c r="AGL701" s="423">
        <f>4032.79+520149.44</f>
        <v>524182.23</v>
      </c>
      <c r="AGM701" s="431">
        <f>AGL701</f>
        <v>524182.23</v>
      </c>
      <c r="AGN701" s="431">
        <f>AGL701</f>
        <v>524182.23</v>
      </c>
      <c r="AGO701" s="426" t="s">
        <v>951</v>
      </c>
      <c r="AGP701" s="426" t="s">
        <v>951</v>
      </c>
      <c r="AGQ701" s="426" t="s">
        <v>951</v>
      </c>
      <c r="AGR701" s="426" t="s">
        <v>951</v>
      </c>
      <c r="AGS701" s="426" t="s">
        <v>951</v>
      </c>
      <c r="AGT701" s="426" t="s">
        <v>951</v>
      </c>
      <c r="AGU701" s="426" t="s">
        <v>951</v>
      </c>
      <c r="AGV701" s="426" t="s">
        <v>951</v>
      </c>
      <c r="AGW701" s="426" t="s">
        <v>951</v>
      </c>
      <c r="AGX701" s="426" t="s">
        <v>951</v>
      </c>
      <c r="AGY701" s="426" t="s">
        <v>951</v>
      </c>
      <c r="AGZ701" s="426" t="s">
        <v>951</v>
      </c>
      <c r="AHA701" s="426" t="s">
        <v>951</v>
      </c>
      <c r="AHB701" s="426" t="s">
        <v>951</v>
      </c>
      <c r="AHC701" s="426" t="s">
        <v>951</v>
      </c>
      <c r="AHD701" s="423"/>
      <c r="AHE701" s="423"/>
      <c r="AHF701" s="423"/>
      <c r="AHG701" s="423">
        <f>3317.34+438755.48</f>
        <v>442072.82</v>
      </c>
      <c r="AHH701" s="431">
        <f>AHG701</f>
        <v>442072.82</v>
      </c>
      <c r="AHI701" s="431">
        <f>AHG701</f>
        <v>442072.82</v>
      </c>
      <c r="AHJ701" s="426" t="s">
        <v>951</v>
      </c>
      <c r="AHK701" s="426" t="s">
        <v>951</v>
      </c>
      <c r="AHL701" s="426" t="s">
        <v>951</v>
      </c>
      <c r="AHM701" s="426" t="s">
        <v>951</v>
      </c>
      <c r="AHN701" s="426" t="s">
        <v>951</v>
      </c>
      <c r="AHO701" s="426" t="s">
        <v>951</v>
      </c>
      <c r="AHP701" s="426" t="s">
        <v>951</v>
      </c>
      <c r="AHQ701" s="426" t="s">
        <v>951</v>
      </c>
      <c r="AHR701" s="426" t="s">
        <v>951</v>
      </c>
      <c r="AHS701" s="426" t="s">
        <v>951</v>
      </c>
      <c r="AHT701" s="426" t="s">
        <v>951</v>
      </c>
      <c r="AHU701" s="426" t="s">
        <v>951</v>
      </c>
      <c r="AHV701" s="426" t="s">
        <v>951</v>
      </c>
      <c r="AHW701" s="426" t="s">
        <v>951</v>
      </c>
      <c r="AHX701" s="426" t="s">
        <v>951</v>
      </c>
      <c r="AHY701" s="423"/>
      <c r="AHZ701" s="423"/>
      <c r="AIA701" s="423"/>
      <c r="AIB701" s="423">
        <f>54699.68+582783.84</f>
        <v>637483.52000000002</v>
      </c>
      <c r="AIC701" s="431">
        <f>AIB701</f>
        <v>637483.52000000002</v>
      </c>
      <c r="AID701" s="431">
        <f>AIB701</f>
        <v>637483.52000000002</v>
      </c>
      <c r="AIE701" s="426" t="s">
        <v>951</v>
      </c>
      <c r="AIF701" s="426" t="s">
        <v>951</v>
      </c>
      <c r="AIG701" s="426" t="s">
        <v>951</v>
      </c>
      <c r="AIH701" s="426" t="s">
        <v>951</v>
      </c>
      <c r="AII701" s="426" t="s">
        <v>951</v>
      </c>
      <c r="AIJ701" s="426" t="s">
        <v>951</v>
      </c>
      <c r="AIK701" s="426" t="s">
        <v>951</v>
      </c>
      <c r="AIL701" s="426" t="s">
        <v>951</v>
      </c>
      <c r="AIM701" s="426" t="s">
        <v>951</v>
      </c>
      <c r="AIN701" s="426" t="s">
        <v>951</v>
      </c>
      <c r="AIO701" s="426" t="s">
        <v>951</v>
      </c>
      <c r="AIP701" s="426" t="s">
        <v>951</v>
      </c>
      <c r="AIQ701" s="426" t="s">
        <v>951</v>
      </c>
      <c r="AIR701" s="426" t="s">
        <v>951</v>
      </c>
      <c r="AIS701" s="426" t="s">
        <v>951</v>
      </c>
      <c r="AIT701" s="423"/>
      <c r="AIU701" s="423"/>
      <c r="AIV701" s="423"/>
      <c r="AIW701" s="423">
        <v>0</v>
      </c>
      <c r="AIX701" s="423">
        <f>720133-720133</f>
        <v>0</v>
      </c>
      <c r="AIY701" s="423">
        <f>720133-720133</f>
        <v>0</v>
      </c>
      <c r="AIZ701" s="426" t="s">
        <v>951</v>
      </c>
      <c r="AJA701" s="426" t="s">
        <v>951</v>
      </c>
      <c r="AJB701" s="426" t="s">
        <v>951</v>
      </c>
      <c r="AJC701" s="426" t="s">
        <v>951</v>
      </c>
      <c r="AJD701" s="426" t="s">
        <v>951</v>
      </c>
      <c r="AJE701" s="426" t="s">
        <v>951</v>
      </c>
      <c r="AJF701" s="426" t="s">
        <v>951</v>
      </c>
      <c r="AJG701" s="426" t="s">
        <v>951</v>
      </c>
      <c r="AJH701" s="426" t="s">
        <v>951</v>
      </c>
      <c r="AJI701" s="426" t="s">
        <v>951</v>
      </c>
      <c r="AJJ701" s="426" t="s">
        <v>951</v>
      </c>
      <c r="AJK701" s="426" t="s">
        <v>951</v>
      </c>
      <c r="AJL701" s="426" t="s">
        <v>951</v>
      </c>
      <c r="AJM701" s="426" t="s">
        <v>951</v>
      </c>
      <c r="AJN701" s="426" t="s">
        <v>951</v>
      </c>
      <c r="AJO701" s="423"/>
      <c r="AJP701" s="423"/>
      <c r="AJQ701" s="423"/>
      <c r="AJR701" s="423">
        <f>22363.89+539485.47</f>
        <v>561849.36</v>
      </c>
      <c r="AJS701" s="431">
        <f>AJR701</f>
        <v>561849.36</v>
      </c>
      <c r="AJT701" s="431">
        <f>AJR701</f>
        <v>561849.36</v>
      </c>
      <c r="AJU701" s="426" t="s">
        <v>951</v>
      </c>
      <c r="AJV701" s="426" t="s">
        <v>951</v>
      </c>
      <c r="AJW701" s="426" t="s">
        <v>951</v>
      </c>
      <c r="AJX701" s="426" t="s">
        <v>951</v>
      </c>
      <c r="AJY701" s="426" t="s">
        <v>951</v>
      </c>
      <c r="AJZ701" s="426" t="s">
        <v>951</v>
      </c>
      <c r="AKA701" s="426" t="s">
        <v>951</v>
      </c>
      <c r="AKB701" s="426" t="s">
        <v>951</v>
      </c>
      <c r="AKC701" s="426" t="s">
        <v>951</v>
      </c>
      <c r="AKD701" s="426" t="s">
        <v>951</v>
      </c>
      <c r="AKE701" s="426" t="s">
        <v>951</v>
      </c>
      <c r="AKF701" s="426" t="s">
        <v>951</v>
      </c>
      <c r="AKG701" s="426" t="s">
        <v>951</v>
      </c>
      <c r="AKH701" s="426" t="s">
        <v>951</v>
      </c>
      <c r="AKI701" s="426" t="s">
        <v>951</v>
      </c>
      <c r="AKJ701" s="423"/>
      <c r="AKK701" s="423"/>
      <c r="AKL701" s="423"/>
      <c r="AKM701" s="423">
        <f>36187.12+574214.65</f>
        <v>610401.77</v>
      </c>
      <c r="AKN701" s="431">
        <f>AKM701</f>
        <v>610401.77</v>
      </c>
      <c r="AKO701" s="431">
        <f>AKM701</f>
        <v>610401.77</v>
      </c>
      <c r="AKP701" s="426" t="s">
        <v>951</v>
      </c>
      <c r="AKQ701" s="426" t="s">
        <v>951</v>
      </c>
      <c r="AKR701" s="426" t="s">
        <v>951</v>
      </c>
      <c r="AKS701" s="426" t="s">
        <v>951</v>
      </c>
      <c r="AKT701" s="426" t="s">
        <v>951</v>
      </c>
      <c r="AKU701" s="426" t="s">
        <v>951</v>
      </c>
      <c r="AKV701" s="426" t="s">
        <v>951</v>
      </c>
      <c r="AKW701" s="426" t="s">
        <v>951</v>
      </c>
      <c r="AKX701" s="426" t="s">
        <v>951</v>
      </c>
      <c r="AKY701" s="426" t="s">
        <v>951</v>
      </c>
      <c r="AKZ701" s="426" t="s">
        <v>951</v>
      </c>
      <c r="ALA701" s="426" t="s">
        <v>951</v>
      </c>
      <c r="ALB701" s="426" t="s">
        <v>951</v>
      </c>
      <c r="ALC701" s="426" t="s">
        <v>951</v>
      </c>
      <c r="ALD701" s="426" t="s">
        <v>951</v>
      </c>
      <c r="ALE701" s="423"/>
      <c r="ALF701" s="423"/>
      <c r="ALG701" s="423"/>
      <c r="ALH701" s="423">
        <f>7169.23+545061.38</f>
        <v>552230.61</v>
      </c>
      <c r="ALI701" s="431">
        <f>ALH701</f>
        <v>552230.61</v>
      </c>
      <c r="ALJ701" s="431">
        <f>ALH701</f>
        <v>552230.61</v>
      </c>
      <c r="ALK701" s="426" t="s">
        <v>951</v>
      </c>
      <c r="ALL701" s="426" t="s">
        <v>951</v>
      </c>
      <c r="ALM701" s="426" t="s">
        <v>951</v>
      </c>
      <c r="ALN701" s="426" t="s">
        <v>951</v>
      </c>
      <c r="ALO701" s="426" t="s">
        <v>951</v>
      </c>
      <c r="ALP701" s="426" t="s">
        <v>951</v>
      </c>
      <c r="ALQ701" s="426" t="s">
        <v>951</v>
      </c>
      <c r="ALR701" s="426" t="s">
        <v>951</v>
      </c>
      <c r="ALS701" s="426" t="s">
        <v>951</v>
      </c>
      <c r="ALT701" s="426" t="s">
        <v>951</v>
      </c>
      <c r="ALU701" s="426" t="s">
        <v>951</v>
      </c>
      <c r="ALV701" s="426" t="s">
        <v>951</v>
      </c>
      <c r="ALW701" s="426" t="s">
        <v>951</v>
      </c>
      <c r="ALX701" s="426" t="s">
        <v>951</v>
      </c>
      <c r="ALY701" s="426" t="s">
        <v>951</v>
      </c>
      <c r="ALZ701" s="423"/>
      <c r="AMA701" s="423"/>
      <c r="AMB701" s="423"/>
      <c r="AMC701" s="423">
        <f>73872.83+582179.09</f>
        <v>656051.92000000004</v>
      </c>
      <c r="AMD701" s="431">
        <f>AMC701</f>
        <v>656051.92000000004</v>
      </c>
      <c r="AME701" s="431">
        <f>AMC701</f>
        <v>656051.92000000004</v>
      </c>
      <c r="AMF701" s="426" t="s">
        <v>951</v>
      </c>
      <c r="AMG701" s="426" t="s">
        <v>951</v>
      </c>
      <c r="AMH701" s="426" t="s">
        <v>951</v>
      </c>
      <c r="AMI701" s="426" t="s">
        <v>951</v>
      </c>
      <c r="AMJ701" s="426" t="s">
        <v>951</v>
      </c>
      <c r="AMK701" s="426" t="s">
        <v>951</v>
      </c>
      <c r="AML701" s="426" t="s">
        <v>951</v>
      </c>
      <c r="AMM701" s="426" t="s">
        <v>951</v>
      </c>
      <c r="AMN701" s="426" t="s">
        <v>951</v>
      </c>
      <c r="AMO701" s="426" t="s">
        <v>951</v>
      </c>
      <c r="AMP701" s="426" t="s">
        <v>951</v>
      </c>
      <c r="AMQ701" s="426" t="s">
        <v>951</v>
      </c>
      <c r="AMR701" s="426" t="s">
        <v>951</v>
      </c>
      <c r="AMS701" s="426" t="s">
        <v>951</v>
      </c>
      <c r="AMT701" s="426" t="s">
        <v>951</v>
      </c>
      <c r="AMU701" s="423"/>
      <c r="AMV701" s="423"/>
      <c r="AMW701" s="423"/>
      <c r="AMX701" s="423">
        <f>4984.64+1200014.34</f>
        <v>1204998.98</v>
      </c>
      <c r="AMY701" s="431">
        <f>AMX701</f>
        <v>1204998.98</v>
      </c>
      <c r="AMZ701" s="431">
        <f>AMX701</f>
        <v>1204998.98</v>
      </c>
      <c r="ANA701" s="426" t="s">
        <v>951</v>
      </c>
      <c r="ANB701" s="426" t="s">
        <v>951</v>
      </c>
      <c r="ANC701" s="426" t="s">
        <v>951</v>
      </c>
      <c r="AND701" s="426" t="s">
        <v>951</v>
      </c>
      <c r="ANE701" s="426" t="s">
        <v>951</v>
      </c>
      <c r="ANF701" s="426" t="s">
        <v>951</v>
      </c>
      <c r="ANG701" s="426" t="s">
        <v>951</v>
      </c>
      <c r="ANH701" s="426" t="s">
        <v>951</v>
      </c>
      <c r="ANI701" s="426" t="s">
        <v>951</v>
      </c>
      <c r="ANJ701" s="426" t="s">
        <v>951</v>
      </c>
      <c r="ANK701" s="426" t="s">
        <v>951</v>
      </c>
      <c r="ANL701" s="426" t="s">
        <v>951</v>
      </c>
      <c r="ANM701" s="426" t="s">
        <v>951</v>
      </c>
      <c r="ANN701" s="426" t="s">
        <v>951</v>
      </c>
      <c r="ANO701" s="426" t="s">
        <v>951</v>
      </c>
      <c r="ANP701" s="423"/>
      <c r="ANQ701" s="423"/>
      <c r="ANR701" s="423"/>
      <c r="ANS701" s="423">
        <f>9569.94+226369.28</f>
        <v>235939.22</v>
      </c>
      <c r="ANT701" s="431">
        <f>ANS701</f>
        <v>235939.22</v>
      </c>
      <c r="ANU701" s="431">
        <f>ANS701</f>
        <v>235939.22</v>
      </c>
      <c r="ANV701" s="426" t="s">
        <v>951</v>
      </c>
      <c r="ANW701" s="426" t="s">
        <v>951</v>
      </c>
      <c r="ANX701" s="426" t="s">
        <v>951</v>
      </c>
      <c r="ANY701" s="426" t="s">
        <v>951</v>
      </c>
      <c r="ANZ701" s="426" t="s">
        <v>951</v>
      </c>
      <c r="AOA701" s="426" t="s">
        <v>951</v>
      </c>
      <c r="AOB701" s="426" t="s">
        <v>951</v>
      </c>
      <c r="AOC701" s="426" t="s">
        <v>951</v>
      </c>
      <c r="AOD701" s="426" t="s">
        <v>951</v>
      </c>
      <c r="AOE701" s="426" t="s">
        <v>951</v>
      </c>
      <c r="AOF701" s="426" t="s">
        <v>951</v>
      </c>
      <c r="AOG701" s="426" t="s">
        <v>951</v>
      </c>
      <c r="AOH701" s="426" t="s">
        <v>951</v>
      </c>
      <c r="AOI701" s="426" t="s">
        <v>951</v>
      </c>
      <c r="AOJ701" s="426" t="s">
        <v>951</v>
      </c>
      <c r="AOK701" s="423"/>
      <c r="AOL701" s="423"/>
      <c r="AOM701" s="423"/>
      <c r="AON701" s="423">
        <f>88883.31+1094570.63</f>
        <v>1183453.94</v>
      </c>
      <c r="AOO701" s="431">
        <f>AON701</f>
        <v>1183453.94</v>
      </c>
      <c r="AOP701" s="431">
        <f>AON701</f>
        <v>1183453.94</v>
      </c>
      <c r="AOQ701" s="426" t="s">
        <v>951</v>
      </c>
      <c r="AOR701" s="426" t="s">
        <v>951</v>
      </c>
      <c r="AOS701" s="426" t="s">
        <v>951</v>
      </c>
      <c r="AOT701" s="426" t="s">
        <v>951</v>
      </c>
      <c r="AOU701" s="426" t="s">
        <v>951</v>
      </c>
      <c r="AOV701" s="426" t="s">
        <v>951</v>
      </c>
      <c r="AOW701" s="426" t="s">
        <v>951</v>
      </c>
      <c r="AOX701" s="426" t="s">
        <v>951</v>
      </c>
      <c r="AOY701" s="426" t="s">
        <v>951</v>
      </c>
      <c r="AOZ701" s="426" t="s">
        <v>951</v>
      </c>
      <c r="APA701" s="426" t="s">
        <v>951</v>
      </c>
      <c r="APB701" s="426" t="s">
        <v>951</v>
      </c>
      <c r="APC701" s="426" t="s">
        <v>951</v>
      </c>
      <c r="APD701" s="426" t="s">
        <v>951</v>
      </c>
      <c r="APE701" s="426" t="s">
        <v>951</v>
      </c>
      <c r="APF701" s="423"/>
      <c r="APG701" s="423"/>
      <c r="APH701" s="423"/>
      <c r="API701" s="423">
        <f>80641.23+1150658.91</f>
        <v>1231300.1399999999</v>
      </c>
      <c r="APJ701" s="431">
        <f>API701</f>
        <v>1231300.1399999999</v>
      </c>
      <c r="APK701" s="431">
        <f>API701</f>
        <v>1231300.1399999999</v>
      </c>
      <c r="APL701" s="426" t="s">
        <v>951</v>
      </c>
      <c r="APM701" s="426" t="s">
        <v>951</v>
      </c>
      <c r="APN701" s="426" t="s">
        <v>951</v>
      </c>
      <c r="APO701" s="426" t="s">
        <v>951</v>
      </c>
      <c r="APP701" s="426" t="s">
        <v>951</v>
      </c>
      <c r="APQ701" s="426" t="s">
        <v>951</v>
      </c>
      <c r="APR701" s="426" t="s">
        <v>951</v>
      </c>
      <c r="APS701" s="426" t="s">
        <v>951</v>
      </c>
      <c r="APT701" s="426" t="s">
        <v>951</v>
      </c>
      <c r="APU701" s="426" t="s">
        <v>951</v>
      </c>
      <c r="APV701" s="426" t="s">
        <v>951</v>
      </c>
      <c r="APW701" s="426" t="s">
        <v>951</v>
      </c>
      <c r="APX701" s="426" t="s">
        <v>951</v>
      </c>
      <c r="APY701" s="426" t="s">
        <v>951</v>
      </c>
      <c r="APZ701" s="426" t="s">
        <v>951</v>
      </c>
      <c r="AQA701" s="423"/>
      <c r="AQB701" s="423"/>
      <c r="AQC701" s="423"/>
      <c r="AQD701" s="423">
        <f>114735.08+559875.85</f>
        <v>674610.93</v>
      </c>
      <c r="AQE701" s="431">
        <f>AQD701</f>
        <v>674610.93</v>
      </c>
      <c r="AQF701" s="431">
        <f>AQD701</f>
        <v>674610.93</v>
      </c>
      <c r="AQG701" s="426" t="s">
        <v>951</v>
      </c>
      <c r="AQH701" s="426" t="s">
        <v>951</v>
      </c>
      <c r="AQI701" s="426" t="s">
        <v>951</v>
      </c>
      <c r="AQJ701" s="426" t="s">
        <v>951</v>
      </c>
      <c r="AQK701" s="426" t="s">
        <v>951</v>
      </c>
      <c r="AQL701" s="426" t="s">
        <v>951</v>
      </c>
      <c r="AQM701" s="426" t="s">
        <v>951</v>
      </c>
      <c r="AQN701" s="426" t="s">
        <v>951</v>
      </c>
      <c r="AQO701" s="426" t="s">
        <v>951</v>
      </c>
      <c r="AQP701" s="426" t="s">
        <v>951</v>
      </c>
      <c r="AQQ701" s="426" t="s">
        <v>951</v>
      </c>
      <c r="AQR701" s="426" t="s">
        <v>951</v>
      </c>
      <c r="AQS701" s="426" t="s">
        <v>951</v>
      </c>
      <c r="AQT701" s="426" t="s">
        <v>951</v>
      </c>
      <c r="AQU701" s="426" t="s">
        <v>951</v>
      </c>
      <c r="AQV701" s="423"/>
      <c r="AQW701" s="423"/>
      <c r="AQX701" s="423"/>
      <c r="AQY701" s="423">
        <f>25443.49+1044490.17</f>
        <v>1069933.6599999999</v>
      </c>
      <c r="AQZ701" s="431">
        <f>AQY701</f>
        <v>1069933.6599999999</v>
      </c>
      <c r="ARA701" s="431">
        <f>AQY701</f>
        <v>1069933.6599999999</v>
      </c>
      <c r="ARB701" s="426" t="s">
        <v>951</v>
      </c>
      <c r="ARC701" s="426" t="s">
        <v>951</v>
      </c>
      <c r="ARD701" s="426" t="s">
        <v>951</v>
      </c>
      <c r="ARE701" s="426" t="s">
        <v>951</v>
      </c>
      <c r="ARF701" s="426" t="s">
        <v>951</v>
      </c>
      <c r="ARG701" s="426" t="s">
        <v>951</v>
      </c>
      <c r="ARH701" s="426" t="s">
        <v>951</v>
      </c>
      <c r="ARI701" s="426" t="s">
        <v>951</v>
      </c>
      <c r="ARJ701" s="426" t="s">
        <v>951</v>
      </c>
      <c r="ARK701" s="426" t="s">
        <v>951</v>
      </c>
      <c r="ARL701" s="426" t="s">
        <v>951</v>
      </c>
      <c r="ARM701" s="426" t="s">
        <v>951</v>
      </c>
      <c r="ARN701" s="426" t="s">
        <v>951</v>
      </c>
      <c r="ARO701" s="426" t="s">
        <v>951</v>
      </c>
      <c r="ARP701" s="426" t="s">
        <v>951</v>
      </c>
      <c r="ARQ701" s="423"/>
      <c r="ARR701" s="423"/>
      <c r="ARS701" s="423"/>
      <c r="ART701" s="423">
        <f>48278.63+451477.72</f>
        <v>499756.35</v>
      </c>
      <c r="ARU701" s="431">
        <f>ART701</f>
        <v>499756.35</v>
      </c>
      <c r="ARV701" s="431">
        <f>ART701</f>
        <v>499756.35</v>
      </c>
      <c r="ARW701" s="426" t="s">
        <v>951</v>
      </c>
      <c r="ARX701" s="426" t="s">
        <v>951</v>
      </c>
      <c r="ARY701" s="426" t="s">
        <v>951</v>
      </c>
      <c r="ARZ701" s="426" t="s">
        <v>951</v>
      </c>
      <c r="ASA701" s="426" t="s">
        <v>951</v>
      </c>
      <c r="ASB701" s="426" t="s">
        <v>951</v>
      </c>
      <c r="ASC701" s="426" t="s">
        <v>951</v>
      </c>
      <c r="ASD701" s="426" t="s">
        <v>951</v>
      </c>
      <c r="ASE701" s="426" t="s">
        <v>951</v>
      </c>
      <c r="ASF701" s="426" t="s">
        <v>951</v>
      </c>
      <c r="ASG701" s="426" t="s">
        <v>951</v>
      </c>
      <c r="ASH701" s="426" t="s">
        <v>951</v>
      </c>
      <c r="ASI701" s="426" t="s">
        <v>951</v>
      </c>
      <c r="ASJ701" s="426" t="s">
        <v>951</v>
      </c>
      <c r="ASK701" s="426" t="s">
        <v>951</v>
      </c>
      <c r="ASL701" s="423"/>
      <c r="ASM701" s="423"/>
      <c r="ASN701" s="423"/>
      <c r="ASO701" s="423">
        <f>73422.68+1009939.41</f>
        <v>1083362.0900000001</v>
      </c>
      <c r="ASP701" s="431">
        <f>ASO701</f>
        <v>1083362.0900000001</v>
      </c>
      <c r="ASQ701" s="431">
        <f>ASO701</f>
        <v>1083362.0900000001</v>
      </c>
      <c r="ASR701" s="426" t="s">
        <v>951</v>
      </c>
      <c r="ASS701" s="426" t="s">
        <v>951</v>
      </c>
      <c r="AST701" s="426" t="s">
        <v>951</v>
      </c>
      <c r="ASU701" s="426" t="s">
        <v>951</v>
      </c>
      <c r="ASV701" s="426" t="s">
        <v>951</v>
      </c>
      <c r="ASW701" s="426" t="s">
        <v>951</v>
      </c>
      <c r="ASX701" s="426" t="s">
        <v>951</v>
      </c>
      <c r="ASY701" s="426" t="s">
        <v>951</v>
      </c>
      <c r="ASZ701" s="426" t="s">
        <v>951</v>
      </c>
      <c r="ATA701" s="426" t="s">
        <v>951</v>
      </c>
      <c r="ATB701" s="426" t="s">
        <v>951</v>
      </c>
      <c r="ATC701" s="426" t="s">
        <v>951</v>
      </c>
      <c r="ATD701" s="426" t="s">
        <v>951</v>
      </c>
      <c r="ATE701" s="426" t="s">
        <v>951</v>
      </c>
      <c r="ATF701" s="426" t="s">
        <v>951</v>
      </c>
      <c r="ATG701" s="423"/>
      <c r="ATH701" s="423"/>
      <c r="ATI701" s="423"/>
      <c r="ATJ701" s="423">
        <f>115655+721995.69</f>
        <v>837650.69</v>
      </c>
      <c r="ATK701" s="431">
        <f>ATJ701</f>
        <v>837650.69</v>
      </c>
      <c r="ATL701" s="431">
        <f>ATJ701</f>
        <v>837650.69</v>
      </c>
      <c r="ATM701" s="426" t="s">
        <v>951</v>
      </c>
      <c r="ATN701" s="426" t="s">
        <v>951</v>
      </c>
      <c r="ATO701" s="426" t="s">
        <v>951</v>
      </c>
      <c r="ATP701" s="426" t="s">
        <v>951</v>
      </c>
      <c r="ATQ701" s="426" t="s">
        <v>951</v>
      </c>
      <c r="ATR701" s="426" t="s">
        <v>951</v>
      </c>
      <c r="ATS701" s="426" t="s">
        <v>951</v>
      </c>
      <c r="ATT701" s="426" t="s">
        <v>951</v>
      </c>
      <c r="ATU701" s="426" t="s">
        <v>951</v>
      </c>
      <c r="ATV701" s="426" t="s">
        <v>951</v>
      </c>
      <c r="ATW701" s="426" t="s">
        <v>951</v>
      </c>
      <c r="ATX701" s="426" t="s">
        <v>951</v>
      </c>
      <c r="ATY701" s="426" t="s">
        <v>951</v>
      </c>
      <c r="ATZ701" s="426" t="s">
        <v>951</v>
      </c>
      <c r="AUA701" s="426" t="s">
        <v>951</v>
      </c>
      <c r="AUB701" s="423"/>
      <c r="AUC701" s="423"/>
      <c r="AUD701" s="423"/>
      <c r="AUE701" s="423">
        <f>405107.61+1103991.08</f>
        <v>1509098.69</v>
      </c>
      <c r="AUF701" s="431">
        <f>AUE701</f>
        <v>1509098.69</v>
      </c>
      <c r="AUG701" s="431">
        <f>AUE701</f>
        <v>1509098.69</v>
      </c>
      <c r="AUH701" s="426" t="s">
        <v>951</v>
      </c>
      <c r="AUI701" s="426" t="s">
        <v>951</v>
      </c>
      <c r="AUJ701" s="426" t="s">
        <v>951</v>
      </c>
      <c r="AUK701" s="426" t="s">
        <v>951</v>
      </c>
      <c r="AUL701" s="426" t="s">
        <v>951</v>
      </c>
      <c r="AUM701" s="426" t="s">
        <v>951</v>
      </c>
      <c r="AUN701" s="426" t="s">
        <v>951</v>
      </c>
      <c r="AUO701" s="426" t="s">
        <v>951</v>
      </c>
      <c r="AUP701" s="426" t="s">
        <v>951</v>
      </c>
      <c r="AUQ701" s="426" t="s">
        <v>951</v>
      </c>
      <c r="AUR701" s="426" t="s">
        <v>951</v>
      </c>
      <c r="AUS701" s="426" t="s">
        <v>951</v>
      </c>
      <c r="AUT701" s="426" t="s">
        <v>951</v>
      </c>
      <c r="AUU701" s="426" t="s">
        <v>951</v>
      </c>
      <c r="AUV701" s="426" t="s">
        <v>951</v>
      </c>
      <c r="AUW701" s="423"/>
      <c r="AUX701" s="423"/>
      <c r="AUY701" s="423"/>
      <c r="AUZ701" s="423">
        <f>194296.03+1125858.8</f>
        <v>1320154.83</v>
      </c>
      <c r="AVA701" s="431">
        <f>AUZ701</f>
        <v>1320154.83</v>
      </c>
      <c r="AVB701" s="431">
        <f>AUZ701</f>
        <v>1320154.83</v>
      </c>
      <c r="AVC701" s="426" t="s">
        <v>951</v>
      </c>
      <c r="AVD701" s="426" t="s">
        <v>951</v>
      </c>
      <c r="AVE701" s="426" t="s">
        <v>951</v>
      </c>
      <c r="AVF701" s="426" t="s">
        <v>951</v>
      </c>
      <c r="AVG701" s="426" t="s">
        <v>951</v>
      </c>
      <c r="AVH701" s="426" t="s">
        <v>951</v>
      </c>
      <c r="AVI701" s="426" t="s">
        <v>951</v>
      </c>
      <c r="AVJ701" s="426" t="s">
        <v>951</v>
      </c>
      <c r="AVK701" s="426" t="s">
        <v>951</v>
      </c>
      <c r="AVL701" s="426" t="s">
        <v>951</v>
      </c>
      <c r="AVM701" s="426" t="s">
        <v>951</v>
      </c>
      <c r="AVN701" s="426" t="s">
        <v>951</v>
      </c>
      <c r="AVO701" s="426" t="s">
        <v>951</v>
      </c>
      <c r="AVP701" s="426" t="s">
        <v>951</v>
      </c>
      <c r="AVQ701" s="426" t="s">
        <v>951</v>
      </c>
      <c r="AVR701" s="424">
        <f t="shared" si="1897"/>
        <v>0</v>
      </c>
      <c r="AVS701" s="424">
        <f t="shared" si="1897"/>
        <v>0</v>
      </c>
      <c r="AVT701" s="424">
        <f t="shared" si="1897"/>
        <v>0</v>
      </c>
      <c r="AVU701" s="424">
        <f t="shared" si="1897"/>
        <v>52860789.310000002</v>
      </c>
      <c r="AVV701" s="424">
        <f t="shared" si="1897"/>
        <v>52860789.310000002</v>
      </c>
      <c r="AVW701" s="424">
        <f t="shared" si="1897"/>
        <v>52860789.310000002</v>
      </c>
      <c r="AVY701" s="798">
        <f>10774118.61+42086670.7</f>
        <v>52860789.310000002</v>
      </c>
      <c r="AVZ701" s="798">
        <f>AVY701-AVU701</f>
        <v>0</v>
      </c>
    </row>
    <row r="702" spans="1:1274" ht="74.25" customHeight="1">
      <c r="A702" s="439" t="s">
        <v>1242</v>
      </c>
      <c r="B702" s="103"/>
      <c r="C702" s="102" t="s">
        <v>959</v>
      </c>
      <c r="D702" s="799"/>
      <c r="E702" s="800"/>
      <c r="F702" s="111"/>
      <c r="G702" s="111"/>
      <c r="H702" s="111"/>
      <c r="I702" s="249"/>
      <c r="J702" s="249"/>
      <c r="K702" s="249"/>
      <c r="L702" s="248" t="s">
        <v>951</v>
      </c>
      <c r="M702" s="248" t="s">
        <v>951</v>
      </c>
      <c r="N702" s="248" t="s">
        <v>951</v>
      </c>
      <c r="O702" s="248" t="s">
        <v>951</v>
      </c>
      <c r="P702" s="248" t="s">
        <v>951</v>
      </c>
      <c r="Q702" s="248" t="s">
        <v>951</v>
      </c>
      <c r="R702" s="248" t="s">
        <v>951</v>
      </c>
      <c r="S702" s="248" t="s">
        <v>951</v>
      </c>
      <c r="T702" s="248" t="s">
        <v>951</v>
      </c>
      <c r="U702" s="248" t="s">
        <v>951</v>
      </c>
      <c r="V702" s="248" t="s">
        <v>951</v>
      </c>
      <c r="W702" s="248" t="s">
        <v>951</v>
      </c>
      <c r="X702" s="248" t="s">
        <v>951</v>
      </c>
      <c r="Y702" s="248" t="s">
        <v>951</v>
      </c>
      <c r="Z702" s="248" t="s">
        <v>951</v>
      </c>
      <c r="AA702" s="133">
        <v>17060100</v>
      </c>
      <c r="AB702" s="133">
        <v>17774300</v>
      </c>
      <c r="AC702" s="133">
        <v>18514800</v>
      </c>
      <c r="AD702" s="133">
        <v>8396600</v>
      </c>
      <c r="AE702" s="133">
        <v>8083300</v>
      </c>
      <c r="AF702" s="133">
        <v>8289300</v>
      </c>
      <c r="AG702" s="248" t="s">
        <v>951</v>
      </c>
      <c r="AH702" s="248" t="s">
        <v>951</v>
      </c>
      <c r="AI702" s="248" t="s">
        <v>951</v>
      </c>
      <c r="AJ702" s="248" t="s">
        <v>951</v>
      </c>
      <c r="AK702" s="248" t="s">
        <v>951</v>
      </c>
      <c r="AL702" s="248" t="s">
        <v>951</v>
      </c>
      <c r="AM702" s="248" t="s">
        <v>951</v>
      </c>
      <c r="AN702" s="248" t="s">
        <v>951</v>
      </c>
      <c r="AO702" s="248" t="s">
        <v>951</v>
      </c>
      <c r="AP702" s="248" t="s">
        <v>951</v>
      </c>
      <c r="AQ702" s="248" t="s">
        <v>951</v>
      </c>
      <c r="AR702" s="248" t="s">
        <v>951</v>
      </c>
      <c r="AS702" s="248" t="s">
        <v>951</v>
      </c>
      <c r="AT702" s="248" t="s">
        <v>951</v>
      </c>
      <c r="AU702" s="248" t="s">
        <v>951</v>
      </c>
      <c r="AV702" s="133">
        <v>35734700</v>
      </c>
      <c r="AW702" s="133">
        <v>37214400</v>
      </c>
      <c r="AX702" s="133">
        <v>38748800</v>
      </c>
      <c r="AY702" s="133">
        <v>16619100</v>
      </c>
      <c r="AZ702" s="133">
        <v>15974300</v>
      </c>
      <c r="BA702" s="133">
        <v>16366600</v>
      </c>
      <c r="BB702" s="248" t="s">
        <v>951</v>
      </c>
      <c r="BC702" s="248" t="s">
        <v>951</v>
      </c>
      <c r="BD702" s="248" t="s">
        <v>951</v>
      </c>
      <c r="BE702" s="248" t="s">
        <v>951</v>
      </c>
      <c r="BF702" s="248" t="s">
        <v>951</v>
      </c>
      <c r="BG702" s="248" t="s">
        <v>951</v>
      </c>
      <c r="BH702" s="248" t="s">
        <v>951</v>
      </c>
      <c r="BI702" s="248" t="s">
        <v>951</v>
      </c>
      <c r="BJ702" s="248" t="s">
        <v>951</v>
      </c>
      <c r="BK702" s="248" t="s">
        <v>951</v>
      </c>
      <c r="BL702" s="248" t="s">
        <v>951</v>
      </c>
      <c r="BM702" s="248" t="s">
        <v>951</v>
      </c>
      <c r="BN702" s="248" t="s">
        <v>951</v>
      </c>
      <c r="BO702" s="248" t="s">
        <v>951</v>
      </c>
      <c r="BP702" s="248" t="s">
        <v>951</v>
      </c>
      <c r="BQ702" s="133">
        <v>18324500</v>
      </c>
      <c r="BR702" s="133">
        <v>19164000</v>
      </c>
      <c r="BS702" s="133">
        <v>20028800</v>
      </c>
      <c r="BT702" s="133">
        <v>10974100</v>
      </c>
      <c r="BU702" s="133">
        <v>10787400</v>
      </c>
      <c r="BV702" s="133">
        <v>11007700</v>
      </c>
      <c r="BW702" s="248" t="s">
        <v>951</v>
      </c>
      <c r="BX702" s="248" t="s">
        <v>951</v>
      </c>
      <c r="BY702" s="248" t="s">
        <v>951</v>
      </c>
      <c r="BZ702" s="248" t="s">
        <v>951</v>
      </c>
      <c r="CA702" s="248" t="s">
        <v>951</v>
      </c>
      <c r="CB702" s="248" t="s">
        <v>951</v>
      </c>
      <c r="CC702" s="248" t="s">
        <v>951</v>
      </c>
      <c r="CD702" s="248" t="s">
        <v>951</v>
      </c>
      <c r="CE702" s="248" t="s">
        <v>951</v>
      </c>
      <c r="CF702" s="248" t="s">
        <v>951</v>
      </c>
      <c r="CG702" s="248" t="s">
        <v>951</v>
      </c>
      <c r="CH702" s="248" t="s">
        <v>951</v>
      </c>
      <c r="CI702" s="248" t="s">
        <v>951</v>
      </c>
      <c r="CJ702" s="248" t="s">
        <v>951</v>
      </c>
      <c r="CK702" s="248" t="s">
        <v>951</v>
      </c>
      <c r="CL702" s="133">
        <v>17700400</v>
      </c>
      <c r="CM702" s="133">
        <v>18696000</v>
      </c>
      <c r="CN702" s="133">
        <v>19709300</v>
      </c>
      <c r="CO702" s="133">
        <v>8881800</v>
      </c>
      <c r="CP702" s="133">
        <v>8821400</v>
      </c>
      <c r="CQ702" s="133">
        <v>9023600</v>
      </c>
      <c r="CR702" s="248" t="s">
        <v>951</v>
      </c>
      <c r="CS702" s="248" t="s">
        <v>951</v>
      </c>
      <c r="CT702" s="248" t="s">
        <v>951</v>
      </c>
      <c r="CU702" s="248" t="s">
        <v>951</v>
      </c>
      <c r="CV702" s="248" t="s">
        <v>951</v>
      </c>
      <c r="CW702" s="248" t="s">
        <v>951</v>
      </c>
      <c r="CX702" s="248" t="s">
        <v>951</v>
      </c>
      <c r="CY702" s="248" t="s">
        <v>951</v>
      </c>
      <c r="CZ702" s="248" t="s">
        <v>951</v>
      </c>
      <c r="DA702" s="248" t="s">
        <v>951</v>
      </c>
      <c r="DB702" s="248" t="s">
        <v>951</v>
      </c>
      <c r="DC702" s="248" t="s">
        <v>951</v>
      </c>
      <c r="DD702" s="248" t="s">
        <v>951</v>
      </c>
      <c r="DE702" s="248" t="s">
        <v>951</v>
      </c>
      <c r="DF702" s="248" t="s">
        <v>951</v>
      </c>
      <c r="DG702" s="133">
        <v>8479700</v>
      </c>
      <c r="DH702" s="133">
        <v>8783800</v>
      </c>
      <c r="DI702" s="133">
        <v>9102500</v>
      </c>
      <c r="DJ702" s="133">
        <v>6021900</v>
      </c>
      <c r="DK702" s="133">
        <v>6005300</v>
      </c>
      <c r="DL702" s="133">
        <v>6137700</v>
      </c>
      <c r="DM702" s="248" t="s">
        <v>951</v>
      </c>
      <c r="DN702" s="248" t="s">
        <v>951</v>
      </c>
      <c r="DO702" s="248" t="s">
        <v>951</v>
      </c>
      <c r="DP702" s="248" t="s">
        <v>951</v>
      </c>
      <c r="DQ702" s="248" t="s">
        <v>951</v>
      </c>
      <c r="DR702" s="248" t="s">
        <v>951</v>
      </c>
      <c r="DS702" s="248" t="s">
        <v>951</v>
      </c>
      <c r="DT702" s="248" t="s">
        <v>951</v>
      </c>
      <c r="DU702" s="248" t="s">
        <v>951</v>
      </c>
      <c r="DV702" s="248" t="s">
        <v>951</v>
      </c>
      <c r="DW702" s="248" t="s">
        <v>951</v>
      </c>
      <c r="DX702" s="248" t="s">
        <v>951</v>
      </c>
      <c r="DY702" s="248" t="s">
        <v>951</v>
      </c>
      <c r="DZ702" s="248" t="s">
        <v>951</v>
      </c>
      <c r="EA702" s="248" t="s">
        <v>951</v>
      </c>
      <c r="EB702" s="133">
        <v>10475000</v>
      </c>
      <c r="EC702" s="133">
        <v>10916500</v>
      </c>
      <c r="ED702" s="133">
        <v>11373700</v>
      </c>
      <c r="EE702" s="133">
        <v>5538100</v>
      </c>
      <c r="EF702" s="133">
        <v>5278600</v>
      </c>
      <c r="EG702" s="133">
        <v>5455000</v>
      </c>
      <c r="EH702" s="248" t="s">
        <v>951</v>
      </c>
      <c r="EI702" s="248" t="s">
        <v>951</v>
      </c>
      <c r="EJ702" s="248" t="s">
        <v>951</v>
      </c>
      <c r="EK702" s="248" t="s">
        <v>951</v>
      </c>
      <c r="EL702" s="248" t="s">
        <v>951</v>
      </c>
      <c r="EM702" s="248" t="s">
        <v>951</v>
      </c>
      <c r="EN702" s="248" t="s">
        <v>951</v>
      </c>
      <c r="EO702" s="248" t="s">
        <v>951</v>
      </c>
      <c r="EP702" s="248" t="s">
        <v>951</v>
      </c>
      <c r="EQ702" s="248" t="s">
        <v>951</v>
      </c>
      <c r="ER702" s="248" t="s">
        <v>951</v>
      </c>
      <c r="ES702" s="248" t="s">
        <v>951</v>
      </c>
      <c r="ET702" s="248" t="s">
        <v>951</v>
      </c>
      <c r="EU702" s="248" t="s">
        <v>951</v>
      </c>
      <c r="EV702" s="248" t="s">
        <v>951</v>
      </c>
      <c r="EW702" s="133">
        <v>0</v>
      </c>
      <c r="EX702" s="133">
        <f>6676300-6676300</f>
        <v>0</v>
      </c>
      <c r="EY702" s="133">
        <f>7167400-7167400</f>
        <v>0</v>
      </c>
      <c r="EZ702" s="133">
        <v>0</v>
      </c>
      <c r="FA702" s="133">
        <f>2275381-2275381</f>
        <v>0</v>
      </c>
      <c r="FB702" s="133">
        <f>2197244-2197244</f>
        <v>0</v>
      </c>
      <c r="FC702" s="248" t="s">
        <v>951</v>
      </c>
      <c r="FD702" s="248" t="s">
        <v>951</v>
      </c>
      <c r="FE702" s="248" t="s">
        <v>951</v>
      </c>
      <c r="FF702" s="248" t="s">
        <v>951</v>
      </c>
      <c r="FG702" s="248" t="s">
        <v>951</v>
      </c>
      <c r="FH702" s="248" t="s">
        <v>951</v>
      </c>
      <c r="FI702" s="248" t="s">
        <v>951</v>
      </c>
      <c r="FJ702" s="248" t="s">
        <v>951</v>
      </c>
      <c r="FK702" s="248" t="s">
        <v>951</v>
      </c>
      <c r="FL702" s="248" t="s">
        <v>951</v>
      </c>
      <c r="FM702" s="248" t="s">
        <v>951</v>
      </c>
      <c r="FN702" s="248" t="s">
        <v>951</v>
      </c>
      <c r="FO702" s="248" t="s">
        <v>951</v>
      </c>
      <c r="FP702" s="248" t="s">
        <v>951</v>
      </c>
      <c r="FQ702" s="248" t="s">
        <v>951</v>
      </c>
      <c r="FR702" s="133">
        <v>11676600</v>
      </c>
      <c r="FS702" s="133">
        <v>12122600</v>
      </c>
      <c r="FT702" s="133">
        <v>12587900</v>
      </c>
      <c r="FU702" s="133">
        <v>5156700</v>
      </c>
      <c r="FV702" s="133">
        <v>5042000</v>
      </c>
      <c r="FW702" s="133">
        <v>5188000</v>
      </c>
      <c r="FX702" s="248" t="s">
        <v>951</v>
      </c>
      <c r="FY702" s="248" t="s">
        <v>951</v>
      </c>
      <c r="FZ702" s="248" t="s">
        <v>951</v>
      </c>
      <c r="GA702" s="248" t="s">
        <v>951</v>
      </c>
      <c r="GB702" s="248" t="s">
        <v>951</v>
      </c>
      <c r="GC702" s="248" t="s">
        <v>951</v>
      </c>
      <c r="GD702" s="248" t="s">
        <v>951</v>
      </c>
      <c r="GE702" s="248" t="s">
        <v>951</v>
      </c>
      <c r="GF702" s="248" t="s">
        <v>951</v>
      </c>
      <c r="GG702" s="248" t="s">
        <v>951</v>
      </c>
      <c r="GH702" s="248" t="s">
        <v>951</v>
      </c>
      <c r="GI702" s="248" t="s">
        <v>951</v>
      </c>
      <c r="GJ702" s="248" t="s">
        <v>951</v>
      </c>
      <c r="GK702" s="248" t="s">
        <v>951</v>
      </c>
      <c r="GL702" s="248" t="s">
        <v>951</v>
      </c>
      <c r="GM702" s="133">
        <v>0</v>
      </c>
      <c r="GN702" s="133">
        <f>10017300-10017300</f>
        <v>0</v>
      </c>
      <c r="GO702" s="133">
        <f>10017300-10017300</f>
        <v>0</v>
      </c>
      <c r="GP702" s="133">
        <v>0</v>
      </c>
      <c r="GQ702" s="133">
        <f>4319865-4319865</f>
        <v>0</v>
      </c>
      <c r="GR702" s="133">
        <f>4319865-4319865</f>
        <v>0</v>
      </c>
      <c r="GS702" s="248" t="s">
        <v>951</v>
      </c>
      <c r="GT702" s="248" t="s">
        <v>951</v>
      </c>
      <c r="GU702" s="248" t="s">
        <v>951</v>
      </c>
      <c r="GV702" s="248" t="s">
        <v>951</v>
      </c>
      <c r="GW702" s="248" t="s">
        <v>951</v>
      </c>
      <c r="GX702" s="248" t="s">
        <v>951</v>
      </c>
      <c r="GY702" s="248" t="s">
        <v>951</v>
      </c>
      <c r="GZ702" s="248" t="s">
        <v>951</v>
      </c>
      <c r="HA702" s="248" t="s">
        <v>951</v>
      </c>
      <c r="HB702" s="248" t="s">
        <v>951</v>
      </c>
      <c r="HC702" s="248" t="s">
        <v>951</v>
      </c>
      <c r="HD702" s="248" t="s">
        <v>951</v>
      </c>
      <c r="HE702" s="248" t="s">
        <v>951</v>
      </c>
      <c r="HF702" s="248" t="s">
        <v>951</v>
      </c>
      <c r="HG702" s="248" t="s">
        <v>951</v>
      </c>
      <c r="HH702" s="133">
        <v>8241700</v>
      </c>
      <c r="HI702" s="133">
        <v>8516000</v>
      </c>
      <c r="HJ702" s="133">
        <v>8805600</v>
      </c>
      <c r="HK702" s="133">
        <v>3969600</v>
      </c>
      <c r="HL702" s="133">
        <v>3864000</v>
      </c>
      <c r="HM702" s="133">
        <v>3981400</v>
      </c>
      <c r="HN702" s="248" t="s">
        <v>951</v>
      </c>
      <c r="HO702" s="248" t="s">
        <v>951</v>
      </c>
      <c r="HP702" s="248" t="s">
        <v>951</v>
      </c>
      <c r="HQ702" s="248" t="s">
        <v>951</v>
      </c>
      <c r="HR702" s="248" t="s">
        <v>951</v>
      </c>
      <c r="HS702" s="248" t="s">
        <v>951</v>
      </c>
      <c r="HT702" s="248" t="s">
        <v>951</v>
      </c>
      <c r="HU702" s="248" t="s">
        <v>951</v>
      </c>
      <c r="HV702" s="248" t="s">
        <v>951</v>
      </c>
      <c r="HW702" s="248" t="s">
        <v>951</v>
      </c>
      <c r="HX702" s="248" t="s">
        <v>951</v>
      </c>
      <c r="HY702" s="248" t="s">
        <v>951</v>
      </c>
      <c r="HZ702" s="248" t="s">
        <v>951</v>
      </c>
      <c r="IA702" s="248" t="s">
        <v>951</v>
      </c>
      <c r="IB702" s="248" t="s">
        <v>951</v>
      </c>
      <c r="IC702" s="133">
        <v>24096300</v>
      </c>
      <c r="ID702" s="133">
        <v>25199100</v>
      </c>
      <c r="IE702" s="133">
        <v>26335000</v>
      </c>
      <c r="IF702" s="133">
        <v>12422000</v>
      </c>
      <c r="IG702" s="133">
        <v>12168700</v>
      </c>
      <c r="IH702" s="133">
        <v>12492600</v>
      </c>
      <c r="II702" s="248" t="s">
        <v>951</v>
      </c>
      <c r="IJ702" s="248" t="s">
        <v>951</v>
      </c>
      <c r="IK702" s="248" t="s">
        <v>951</v>
      </c>
      <c r="IL702" s="248" t="s">
        <v>951</v>
      </c>
      <c r="IM702" s="248" t="s">
        <v>951</v>
      </c>
      <c r="IN702" s="248" t="s">
        <v>951</v>
      </c>
      <c r="IO702" s="248" t="s">
        <v>951</v>
      </c>
      <c r="IP702" s="248" t="s">
        <v>951</v>
      </c>
      <c r="IQ702" s="248" t="s">
        <v>951</v>
      </c>
      <c r="IR702" s="248" t="s">
        <v>951</v>
      </c>
      <c r="IS702" s="248" t="s">
        <v>951</v>
      </c>
      <c r="IT702" s="248" t="s">
        <v>951</v>
      </c>
      <c r="IU702" s="248" t="s">
        <v>951</v>
      </c>
      <c r="IV702" s="248" t="s">
        <v>951</v>
      </c>
      <c r="IW702" s="248" t="s">
        <v>951</v>
      </c>
      <c r="IX702" s="133">
        <v>10341100</v>
      </c>
      <c r="IY702" s="133">
        <v>10760300</v>
      </c>
      <c r="IZ702" s="133">
        <v>11195800</v>
      </c>
      <c r="JA702" s="133">
        <v>5013900</v>
      </c>
      <c r="JB702" s="133">
        <v>5020100</v>
      </c>
      <c r="JC702" s="133">
        <v>5167700</v>
      </c>
      <c r="JD702" s="248" t="s">
        <v>951</v>
      </c>
      <c r="JE702" s="248" t="s">
        <v>951</v>
      </c>
      <c r="JF702" s="248" t="s">
        <v>951</v>
      </c>
      <c r="JG702" s="248" t="s">
        <v>951</v>
      </c>
      <c r="JH702" s="248" t="s">
        <v>951</v>
      </c>
      <c r="JI702" s="248" t="s">
        <v>951</v>
      </c>
      <c r="JJ702" s="248" t="s">
        <v>951</v>
      </c>
      <c r="JK702" s="248" t="s">
        <v>951</v>
      </c>
      <c r="JL702" s="248" t="s">
        <v>951</v>
      </c>
      <c r="JM702" s="248" t="s">
        <v>951</v>
      </c>
      <c r="JN702" s="248" t="s">
        <v>951</v>
      </c>
      <c r="JO702" s="248" t="s">
        <v>951</v>
      </c>
      <c r="JP702" s="248" t="s">
        <v>951</v>
      </c>
      <c r="JQ702" s="248" t="s">
        <v>951</v>
      </c>
      <c r="JR702" s="248" t="s">
        <v>951</v>
      </c>
      <c r="JS702" s="133">
        <v>8259500</v>
      </c>
      <c r="JT702" s="133">
        <v>8574900</v>
      </c>
      <c r="JU702" s="133">
        <v>8903800</v>
      </c>
      <c r="JV702" s="133">
        <v>3898100</v>
      </c>
      <c r="JW702" s="133">
        <v>3906800</v>
      </c>
      <c r="JX702" s="133">
        <v>4025800</v>
      </c>
      <c r="JY702" s="248" t="s">
        <v>951</v>
      </c>
      <c r="JZ702" s="248" t="s">
        <v>951</v>
      </c>
      <c r="KA702" s="248" t="s">
        <v>951</v>
      </c>
      <c r="KB702" s="248" t="s">
        <v>951</v>
      </c>
      <c r="KC702" s="248" t="s">
        <v>951</v>
      </c>
      <c r="KD702" s="248" t="s">
        <v>951</v>
      </c>
      <c r="KE702" s="248" t="s">
        <v>951</v>
      </c>
      <c r="KF702" s="248" t="s">
        <v>951</v>
      </c>
      <c r="KG702" s="248" t="s">
        <v>951</v>
      </c>
      <c r="KH702" s="248" t="s">
        <v>951</v>
      </c>
      <c r="KI702" s="248" t="s">
        <v>951</v>
      </c>
      <c r="KJ702" s="248" t="s">
        <v>951</v>
      </c>
      <c r="KK702" s="248" t="s">
        <v>951</v>
      </c>
      <c r="KL702" s="248" t="s">
        <v>951</v>
      </c>
      <c r="KM702" s="248" t="s">
        <v>951</v>
      </c>
      <c r="KN702" s="133">
        <v>13256100</v>
      </c>
      <c r="KO702" s="133">
        <v>13954500</v>
      </c>
      <c r="KP702" s="133">
        <v>14667700</v>
      </c>
      <c r="KQ702" s="133">
        <v>7013600</v>
      </c>
      <c r="KR702" s="133">
        <v>6971200</v>
      </c>
      <c r="KS702" s="133">
        <v>7164800</v>
      </c>
      <c r="KT702" s="248" t="s">
        <v>951</v>
      </c>
      <c r="KU702" s="248" t="s">
        <v>951</v>
      </c>
      <c r="KV702" s="248" t="s">
        <v>951</v>
      </c>
      <c r="KW702" s="248" t="s">
        <v>951</v>
      </c>
      <c r="KX702" s="248" t="s">
        <v>951</v>
      </c>
      <c r="KY702" s="248" t="s">
        <v>951</v>
      </c>
      <c r="KZ702" s="248" t="s">
        <v>951</v>
      </c>
      <c r="LA702" s="248" t="s">
        <v>951</v>
      </c>
      <c r="LB702" s="248" t="s">
        <v>951</v>
      </c>
      <c r="LC702" s="248" t="s">
        <v>951</v>
      </c>
      <c r="LD702" s="248" t="s">
        <v>951</v>
      </c>
      <c r="LE702" s="248" t="s">
        <v>951</v>
      </c>
      <c r="LF702" s="248" t="s">
        <v>951</v>
      </c>
      <c r="LG702" s="248" t="s">
        <v>951</v>
      </c>
      <c r="LH702" s="248" t="s">
        <v>951</v>
      </c>
      <c r="LI702" s="133">
        <v>15764200</v>
      </c>
      <c r="LJ702" s="133">
        <v>16598300</v>
      </c>
      <c r="LK702" s="133">
        <v>17450000</v>
      </c>
      <c r="LL702" s="133">
        <v>8116400</v>
      </c>
      <c r="LM702" s="133">
        <v>8040700</v>
      </c>
      <c r="LN702" s="133">
        <v>8283800</v>
      </c>
      <c r="LO702" s="248" t="s">
        <v>951</v>
      </c>
      <c r="LP702" s="248" t="s">
        <v>951</v>
      </c>
      <c r="LQ702" s="248" t="s">
        <v>951</v>
      </c>
      <c r="LR702" s="248" t="s">
        <v>951</v>
      </c>
      <c r="LS702" s="248" t="s">
        <v>951</v>
      </c>
      <c r="LT702" s="248" t="s">
        <v>951</v>
      </c>
      <c r="LU702" s="248" t="s">
        <v>951</v>
      </c>
      <c r="LV702" s="248" t="s">
        <v>951</v>
      </c>
      <c r="LW702" s="248" t="s">
        <v>951</v>
      </c>
      <c r="LX702" s="248" t="s">
        <v>951</v>
      </c>
      <c r="LY702" s="248" t="s">
        <v>951</v>
      </c>
      <c r="LZ702" s="248" t="s">
        <v>951</v>
      </c>
      <c r="MA702" s="248" t="s">
        <v>951</v>
      </c>
      <c r="MB702" s="248" t="s">
        <v>951</v>
      </c>
      <c r="MC702" s="248" t="s">
        <v>951</v>
      </c>
      <c r="MD702" s="133">
        <v>7087000</v>
      </c>
      <c r="ME702" s="133">
        <v>7366000</v>
      </c>
      <c r="MF702" s="133">
        <v>7656200</v>
      </c>
      <c r="MG702" s="133">
        <v>3962200</v>
      </c>
      <c r="MH702" s="133">
        <v>3841300</v>
      </c>
      <c r="MI702" s="133">
        <v>3964200</v>
      </c>
      <c r="MJ702" s="248" t="s">
        <v>951</v>
      </c>
      <c r="MK702" s="248" t="s">
        <v>951</v>
      </c>
      <c r="ML702" s="248" t="s">
        <v>951</v>
      </c>
      <c r="MM702" s="248" t="s">
        <v>951</v>
      </c>
      <c r="MN702" s="248" t="s">
        <v>951</v>
      </c>
      <c r="MO702" s="248" t="s">
        <v>951</v>
      </c>
      <c r="MP702" s="248" t="s">
        <v>951</v>
      </c>
      <c r="MQ702" s="248" t="s">
        <v>951</v>
      </c>
      <c r="MR702" s="248" t="s">
        <v>951</v>
      </c>
      <c r="MS702" s="248" t="s">
        <v>951</v>
      </c>
      <c r="MT702" s="248" t="s">
        <v>951</v>
      </c>
      <c r="MU702" s="248" t="s">
        <v>951</v>
      </c>
      <c r="MV702" s="248" t="s">
        <v>951</v>
      </c>
      <c r="MW702" s="248" t="s">
        <v>951</v>
      </c>
      <c r="MX702" s="248" t="s">
        <v>951</v>
      </c>
      <c r="MY702" s="133">
        <v>12453600</v>
      </c>
      <c r="MZ702" s="133">
        <v>12949200</v>
      </c>
      <c r="NA702" s="133">
        <v>13464600</v>
      </c>
      <c r="NB702" s="133">
        <v>7527700</v>
      </c>
      <c r="NC702" s="133">
        <v>7646600</v>
      </c>
      <c r="ND702" s="133">
        <v>7862800</v>
      </c>
      <c r="NE702" s="248" t="s">
        <v>951</v>
      </c>
      <c r="NF702" s="248" t="s">
        <v>951</v>
      </c>
      <c r="NG702" s="248" t="s">
        <v>951</v>
      </c>
      <c r="NH702" s="248" t="s">
        <v>951</v>
      </c>
      <c r="NI702" s="248" t="s">
        <v>951</v>
      </c>
      <c r="NJ702" s="248" t="s">
        <v>951</v>
      </c>
      <c r="NK702" s="248" t="s">
        <v>951</v>
      </c>
      <c r="NL702" s="248" t="s">
        <v>951</v>
      </c>
      <c r="NM702" s="248" t="s">
        <v>951</v>
      </c>
      <c r="NN702" s="248" t="s">
        <v>951</v>
      </c>
      <c r="NO702" s="248" t="s">
        <v>951</v>
      </c>
      <c r="NP702" s="248" t="s">
        <v>951</v>
      </c>
      <c r="NQ702" s="248" t="s">
        <v>951</v>
      </c>
      <c r="NR702" s="248" t="s">
        <v>951</v>
      </c>
      <c r="NS702" s="248" t="s">
        <v>951</v>
      </c>
      <c r="NT702" s="133">
        <v>20143700</v>
      </c>
      <c r="NU702" s="133">
        <v>20816400</v>
      </c>
      <c r="NV702" s="133">
        <v>21526000</v>
      </c>
      <c r="NW702" s="133">
        <v>8250700</v>
      </c>
      <c r="NX702" s="133">
        <v>8292800</v>
      </c>
      <c r="NY702" s="133">
        <v>8534900</v>
      </c>
      <c r="NZ702" s="248" t="s">
        <v>951</v>
      </c>
      <c r="OA702" s="248" t="s">
        <v>951</v>
      </c>
      <c r="OB702" s="248" t="s">
        <v>951</v>
      </c>
      <c r="OC702" s="248" t="s">
        <v>951</v>
      </c>
      <c r="OD702" s="248" t="s">
        <v>951</v>
      </c>
      <c r="OE702" s="248" t="s">
        <v>951</v>
      </c>
      <c r="OF702" s="248" t="s">
        <v>951</v>
      </c>
      <c r="OG702" s="248" t="s">
        <v>951</v>
      </c>
      <c r="OH702" s="248" t="s">
        <v>951</v>
      </c>
      <c r="OI702" s="248" t="s">
        <v>951</v>
      </c>
      <c r="OJ702" s="248" t="s">
        <v>951</v>
      </c>
      <c r="OK702" s="248" t="s">
        <v>951</v>
      </c>
      <c r="OL702" s="248" t="s">
        <v>951</v>
      </c>
      <c r="OM702" s="248" t="s">
        <v>951</v>
      </c>
      <c r="ON702" s="248" t="s">
        <v>951</v>
      </c>
      <c r="OO702" s="133">
        <v>11227000</v>
      </c>
      <c r="OP702" s="133">
        <v>11650800</v>
      </c>
      <c r="OQ702" s="133">
        <v>12093400</v>
      </c>
      <c r="OR702" s="133">
        <v>6084200</v>
      </c>
      <c r="OS702" s="133">
        <v>6057000</v>
      </c>
      <c r="OT702" s="133">
        <v>6239500</v>
      </c>
      <c r="OU702" s="248" t="s">
        <v>951</v>
      </c>
      <c r="OV702" s="248" t="s">
        <v>951</v>
      </c>
      <c r="OW702" s="248" t="s">
        <v>951</v>
      </c>
      <c r="OX702" s="248" t="s">
        <v>951</v>
      </c>
      <c r="OY702" s="248" t="s">
        <v>951</v>
      </c>
      <c r="OZ702" s="248" t="s">
        <v>951</v>
      </c>
      <c r="PA702" s="248" t="s">
        <v>951</v>
      </c>
      <c r="PB702" s="248" t="s">
        <v>951</v>
      </c>
      <c r="PC702" s="248" t="s">
        <v>951</v>
      </c>
      <c r="PD702" s="248" t="s">
        <v>951</v>
      </c>
      <c r="PE702" s="248" t="s">
        <v>951</v>
      </c>
      <c r="PF702" s="248" t="s">
        <v>951</v>
      </c>
      <c r="PG702" s="248" t="s">
        <v>951</v>
      </c>
      <c r="PH702" s="248" t="s">
        <v>951</v>
      </c>
      <c r="PI702" s="248" t="s">
        <v>951</v>
      </c>
      <c r="PJ702" s="133">
        <v>15286400</v>
      </c>
      <c r="PK702" s="133">
        <v>15898600</v>
      </c>
      <c r="PL702" s="133">
        <v>16534700</v>
      </c>
      <c r="PM702" s="133">
        <v>5383600</v>
      </c>
      <c r="PN702" s="133">
        <v>5323200</v>
      </c>
      <c r="PO702" s="133">
        <v>5471400</v>
      </c>
      <c r="PP702" s="248" t="s">
        <v>951</v>
      </c>
      <c r="PQ702" s="248" t="s">
        <v>951</v>
      </c>
      <c r="PR702" s="248" t="s">
        <v>951</v>
      </c>
      <c r="PS702" s="248" t="s">
        <v>951</v>
      </c>
      <c r="PT702" s="248" t="s">
        <v>951</v>
      </c>
      <c r="PU702" s="248" t="s">
        <v>951</v>
      </c>
      <c r="PV702" s="248" t="s">
        <v>951</v>
      </c>
      <c r="PW702" s="248" t="s">
        <v>951</v>
      </c>
      <c r="PX702" s="248" t="s">
        <v>951</v>
      </c>
      <c r="PY702" s="248" t="s">
        <v>951</v>
      </c>
      <c r="PZ702" s="248" t="s">
        <v>951</v>
      </c>
      <c r="QA702" s="248" t="s">
        <v>951</v>
      </c>
      <c r="QB702" s="248" t="s">
        <v>951</v>
      </c>
      <c r="QC702" s="248" t="s">
        <v>951</v>
      </c>
      <c r="QD702" s="248" t="s">
        <v>951</v>
      </c>
      <c r="QE702" s="133">
        <v>12226100</v>
      </c>
      <c r="QF702" s="133">
        <v>12867200</v>
      </c>
      <c r="QG702" s="133">
        <v>13522400</v>
      </c>
      <c r="QH702" s="133">
        <v>7642300</v>
      </c>
      <c r="QI702" s="133">
        <v>7755200</v>
      </c>
      <c r="QJ702" s="133">
        <v>7981100</v>
      </c>
      <c r="QK702" s="248" t="s">
        <v>951</v>
      </c>
      <c r="QL702" s="248" t="s">
        <v>951</v>
      </c>
      <c r="QM702" s="248" t="s">
        <v>951</v>
      </c>
      <c r="QN702" s="248" t="s">
        <v>951</v>
      </c>
      <c r="QO702" s="248" t="s">
        <v>951</v>
      </c>
      <c r="QP702" s="248" t="s">
        <v>951</v>
      </c>
      <c r="QQ702" s="248" t="s">
        <v>951</v>
      </c>
      <c r="QR702" s="248" t="s">
        <v>951</v>
      </c>
      <c r="QS702" s="248" t="s">
        <v>951</v>
      </c>
      <c r="QT702" s="248" t="s">
        <v>951</v>
      </c>
      <c r="QU702" s="248" t="s">
        <v>951</v>
      </c>
      <c r="QV702" s="248" t="s">
        <v>951</v>
      </c>
      <c r="QW702" s="248" t="s">
        <v>951</v>
      </c>
      <c r="QX702" s="248" t="s">
        <v>951</v>
      </c>
      <c r="QY702" s="248" t="s">
        <v>951</v>
      </c>
      <c r="QZ702" s="133">
        <v>18085300</v>
      </c>
      <c r="RA702" s="133">
        <v>18780800</v>
      </c>
      <c r="RB702" s="133">
        <v>19506100</v>
      </c>
      <c r="RC702" s="133">
        <v>9376100</v>
      </c>
      <c r="RD702" s="133">
        <v>9252500</v>
      </c>
      <c r="RE702" s="133">
        <v>9511000</v>
      </c>
      <c r="RF702" s="248" t="s">
        <v>951</v>
      </c>
      <c r="RG702" s="248" t="s">
        <v>951</v>
      </c>
      <c r="RH702" s="248" t="s">
        <v>951</v>
      </c>
      <c r="RI702" s="248" t="s">
        <v>951</v>
      </c>
      <c r="RJ702" s="248" t="s">
        <v>951</v>
      </c>
      <c r="RK702" s="248" t="s">
        <v>951</v>
      </c>
      <c r="RL702" s="248" t="s">
        <v>951</v>
      </c>
      <c r="RM702" s="248" t="s">
        <v>951</v>
      </c>
      <c r="RN702" s="248" t="s">
        <v>951</v>
      </c>
      <c r="RO702" s="248" t="s">
        <v>951</v>
      </c>
      <c r="RP702" s="248" t="s">
        <v>951</v>
      </c>
      <c r="RQ702" s="248" t="s">
        <v>951</v>
      </c>
      <c r="RR702" s="248" t="s">
        <v>951</v>
      </c>
      <c r="RS702" s="248" t="s">
        <v>951</v>
      </c>
      <c r="RT702" s="248" t="s">
        <v>951</v>
      </c>
      <c r="RU702" s="133">
        <v>31461500</v>
      </c>
      <c r="RV702" s="133">
        <v>32600400</v>
      </c>
      <c r="RW702" s="133">
        <v>33793700</v>
      </c>
      <c r="RX702" s="133">
        <v>11286000</v>
      </c>
      <c r="RY702" s="133">
        <v>11155500</v>
      </c>
      <c r="RZ702" s="133">
        <v>11465900</v>
      </c>
      <c r="SA702" s="248" t="s">
        <v>951</v>
      </c>
      <c r="SB702" s="248" t="s">
        <v>951</v>
      </c>
      <c r="SC702" s="248" t="s">
        <v>951</v>
      </c>
      <c r="SD702" s="248" t="s">
        <v>951</v>
      </c>
      <c r="SE702" s="248" t="s">
        <v>951</v>
      </c>
      <c r="SF702" s="248" t="s">
        <v>951</v>
      </c>
      <c r="SG702" s="248" t="s">
        <v>951</v>
      </c>
      <c r="SH702" s="248" t="s">
        <v>951</v>
      </c>
      <c r="SI702" s="248" t="s">
        <v>951</v>
      </c>
      <c r="SJ702" s="248" t="s">
        <v>951</v>
      </c>
      <c r="SK702" s="248" t="s">
        <v>951</v>
      </c>
      <c r="SL702" s="248" t="s">
        <v>951</v>
      </c>
      <c r="SM702" s="248" t="s">
        <v>951</v>
      </c>
      <c r="SN702" s="248" t="s">
        <v>951</v>
      </c>
      <c r="SO702" s="248" t="s">
        <v>951</v>
      </c>
      <c r="SP702" s="133">
        <v>15198500</v>
      </c>
      <c r="SQ702" s="133">
        <v>15861600</v>
      </c>
      <c r="SR702" s="133">
        <v>16546800</v>
      </c>
      <c r="SS702" s="133">
        <v>7254200</v>
      </c>
      <c r="ST702" s="133">
        <v>7262500</v>
      </c>
      <c r="SU702" s="133">
        <v>7459300</v>
      </c>
      <c r="SV702" s="248" t="s">
        <v>951</v>
      </c>
      <c r="SW702" s="248" t="s">
        <v>951</v>
      </c>
      <c r="SX702" s="248" t="s">
        <v>951</v>
      </c>
      <c r="SY702" s="248" t="s">
        <v>951</v>
      </c>
      <c r="SZ702" s="248" t="s">
        <v>951</v>
      </c>
      <c r="TA702" s="248" t="s">
        <v>951</v>
      </c>
      <c r="TB702" s="248" t="s">
        <v>951</v>
      </c>
      <c r="TC702" s="248" t="s">
        <v>951</v>
      </c>
      <c r="TD702" s="248" t="s">
        <v>951</v>
      </c>
      <c r="TE702" s="248" t="s">
        <v>951</v>
      </c>
      <c r="TF702" s="248" t="s">
        <v>951</v>
      </c>
      <c r="TG702" s="248" t="s">
        <v>951</v>
      </c>
      <c r="TH702" s="248" t="s">
        <v>951</v>
      </c>
      <c r="TI702" s="248" t="s">
        <v>951</v>
      </c>
      <c r="TJ702" s="248" t="s">
        <v>951</v>
      </c>
      <c r="TK702" s="133">
        <v>8111700</v>
      </c>
      <c r="TL702" s="133">
        <v>8409700</v>
      </c>
      <c r="TM702" s="133">
        <v>8721500</v>
      </c>
      <c r="TN702" s="133">
        <v>4036100</v>
      </c>
      <c r="TO702" s="133">
        <v>4099000</v>
      </c>
      <c r="TP702" s="133">
        <v>4214400</v>
      </c>
      <c r="TQ702" s="248" t="s">
        <v>951</v>
      </c>
      <c r="TR702" s="248" t="s">
        <v>951</v>
      </c>
      <c r="TS702" s="248" t="s">
        <v>951</v>
      </c>
      <c r="TT702" s="248" t="s">
        <v>951</v>
      </c>
      <c r="TU702" s="248" t="s">
        <v>951</v>
      </c>
      <c r="TV702" s="248" t="s">
        <v>951</v>
      </c>
      <c r="TW702" s="248" t="s">
        <v>951</v>
      </c>
      <c r="TX702" s="248" t="s">
        <v>951</v>
      </c>
      <c r="TY702" s="248" t="s">
        <v>951</v>
      </c>
      <c r="TZ702" s="248" t="s">
        <v>951</v>
      </c>
      <c r="UA702" s="248" t="s">
        <v>951</v>
      </c>
      <c r="UB702" s="248" t="s">
        <v>951</v>
      </c>
      <c r="UC702" s="248" t="s">
        <v>951</v>
      </c>
      <c r="UD702" s="248" t="s">
        <v>951</v>
      </c>
      <c r="UE702" s="248" t="s">
        <v>951</v>
      </c>
      <c r="UF702" s="133">
        <v>18998500</v>
      </c>
      <c r="UG702" s="133">
        <v>19805500</v>
      </c>
      <c r="UH702" s="133">
        <v>20641000</v>
      </c>
      <c r="UI702" s="133">
        <v>11114800</v>
      </c>
      <c r="UJ702" s="133">
        <v>11049100</v>
      </c>
      <c r="UK702" s="133">
        <v>11324600</v>
      </c>
      <c r="UL702" s="248" t="s">
        <v>951</v>
      </c>
      <c r="UM702" s="248" t="s">
        <v>951</v>
      </c>
      <c r="UN702" s="248" t="s">
        <v>951</v>
      </c>
      <c r="UO702" s="248" t="s">
        <v>951</v>
      </c>
      <c r="UP702" s="248" t="s">
        <v>951</v>
      </c>
      <c r="UQ702" s="248" t="s">
        <v>951</v>
      </c>
      <c r="UR702" s="248" t="s">
        <v>951</v>
      </c>
      <c r="US702" s="248" t="s">
        <v>951</v>
      </c>
      <c r="UT702" s="248" t="s">
        <v>951</v>
      </c>
      <c r="UU702" s="248" t="s">
        <v>951</v>
      </c>
      <c r="UV702" s="248" t="s">
        <v>951</v>
      </c>
      <c r="UW702" s="248" t="s">
        <v>951</v>
      </c>
      <c r="UX702" s="248" t="s">
        <v>951</v>
      </c>
      <c r="UY702" s="248" t="s">
        <v>951</v>
      </c>
      <c r="UZ702" s="248" t="s">
        <v>951</v>
      </c>
      <c r="VA702" s="133">
        <v>24395000</v>
      </c>
      <c r="VB702" s="133">
        <v>25494900</v>
      </c>
      <c r="VC702" s="133">
        <v>26628500</v>
      </c>
      <c r="VD702" s="133">
        <v>10932000</v>
      </c>
      <c r="VE702" s="133">
        <v>11102400</v>
      </c>
      <c r="VF702" s="133">
        <v>11404200</v>
      </c>
      <c r="VG702" s="248" t="s">
        <v>951</v>
      </c>
      <c r="VH702" s="248" t="s">
        <v>951</v>
      </c>
      <c r="VI702" s="248" t="s">
        <v>951</v>
      </c>
      <c r="VJ702" s="248" t="s">
        <v>951</v>
      </c>
      <c r="VK702" s="248" t="s">
        <v>951</v>
      </c>
      <c r="VL702" s="248" t="s">
        <v>951</v>
      </c>
      <c r="VM702" s="248" t="s">
        <v>951</v>
      </c>
      <c r="VN702" s="248" t="s">
        <v>951</v>
      </c>
      <c r="VO702" s="248" t="s">
        <v>951</v>
      </c>
      <c r="VP702" s="248" t="s">
        <v>951</v>
      </c>
      <c r="VQ702" s="248" t="s">
        <v>951</v>
      </c>
      <c r="VR702" s="248" t="s">
        <v>951</v>
      </c>
      <c r="VS702" s="248" t="s">
        <v>951</v>
      </c>
      <c r="VT702" s="248" t="s">
        <v>951</v>
      </c>
      <c r="VU702" s="248" t="s">
        <v>951</v>
      </c>
      <c r="VV702" s="133">
        <v>0</v>
      </c>
      <c r="VW702" s="133">
        <f>8740800-8740800</f>
        <v>0</v>
      </c>
      <c r="VX702" s="133">
        <f>8740800-8740800</f>
        <v>0</v>
      </c>
      <c r="VY702" s="133">
        <v>0</v>
      </c>
      <c r="VZ702" s="133">
        <f>5762355-5762355</f>
        <v>0</v>
      </c>
      <c r="WA702" s="133">
        <f>5762355-5762355</f>
        <v>0</v>
      </c>
      <c r="WB702" s="248" t="s">
        <v>951</v>
      </c>
      <c r="WC702" s="248" t="s">
        <v>951</v>
      </c>
      <c r="WD702" s="248" t="s">
        <v>951</v>
      </c>
      <c r="WE702" s="248" t="s">
        <v>951</v>
      </c>
      <c r="WF702" s="248" t="s">
        <v>951</v>
      </c>
      <c r="WG702" s="248" t="s">
        <v>951</v>
      </c>
      <c r="WH702" s="248" t="s">
        <v>951</v>
      </c>
      <c r="WI702" s="248" t="s">
        <v>951</v>
      </c>
      <c r="WJ702" s="248" t="s">
        <v>951</v>
      </c>
      <c r="WK702" s="248" t="s">
        <v>951</v>
      </c>
      <c r="WL702" s="248" t="s">
        <v>951</v>
      </c>
      <c r="WM702" s="248" t="s">
        <v>951</v>
      </c>
      <c r="WN702" s="248" t="s">
        <v>951</v>
      </c>
      <c r="WO702" s="248" t="s">
        <v>951</v>
      </c>
      <c r="WP702" s="248" t="s">
        <v>951</v>
      </c>
      <c r="WQ702" s="133">
        <v>11753500</v>
      </c>
      <c r="WR702" s="133">
        <v>12210300</v>
      </c>
      <c r="WS702" s="133">
        <v>12686400</v>
      </c>
      <c r="WT702" s="133">
        <v>4911600</v>
      </c>
      <c r="WU702" s="133">
        <v>4835700</v>
      </c>
      <c r="WV702" s="133">
        <v>4989200</v>
      </c>
      <c r="WW702" s="248" t="s">
        <v>951</v>
      </c>
      <c r="WX702" s="248" t="s">
        <v>951</v>
      </c>
      <c r="WY702" s="248" t="s">
        <v>951</v>
      </c>
      <c r="WZ702" s="248" t="s">
        <v>951</v>
      </c>
      <c r="XA702" s="248" t="s">
        <v>951</v>
      </c>
      <c r="XB702" s="248" t="s">
        <v>951</v>
      </c>
      <c r="XC702" s="248" t="s">
        <v>951</v>
      </c>
      <c r="XD702" s="248" t="s">
        <v>951</v>
      </c>
      <c r="XE702" s="248" t="s">
        <v>951</v>
      </c>
      <c r="XF702" s="248" t="s">
        <v>951</v>
      </c>
      <c r="XG702" s="248" t="s">
        <v>951</v>
      </c>
      <c r="XH702" s="248" t="s">
        <v>951</v>
      </c>
      <c r="XI702" s="248" t="s">
        <v>951</v>
      </c>
      <c r="XJ702" s="248" t="s">
        <v>951</v>
      </c>
      <c r="XK702" s="248" t="s">
        <v>951</v>
      </c>
      <c r="XL702" s="133">
        <v>25940000</v>
      </c>
      <c r="XM702" s="133">
        <v>26936100</v>
      </c>
      <c r="XN702" s="133">
        <v>27975000</v>
      </c>
      <c r="XO702" s="133">
        <v>10421900</v>
      </c>
      <c r="XP702" s="133">
        <v>10349300</v>
      </c>
      <c r="XQ702" s="133">
        <v>10645900</v>
      </c>
      <c r="XR702" s="248" t="s">
        <v>951</v>
      </c>
      <c r="XS702" s="248" t="s">
        <v>951</v>
      </c>
      <c r="XT702" s="248" t="s">
        <v>951</v>
      </c>
      <c r="XU702" s="248" t="s">
        <v>951</v>
      </c>
      <c r="XV702" s="248" t="s">
        <v>951</v>
      </c>
      <c r="XW702" s="248" t="s">
        <v>951</v>
      </c>
      <c r="XX702" s="248" t="s">
        <v>951</v>
      </c>
      <c r="XY702" s="248" t="s">
        <v>951</v>
      </c>
      <c r="XZ702" s="248" t="s">
        <v>951</v>
      </c>
      <c r="YA702" s="248" t="s">
        <v>951</v>
      </c>
      <c r="YB702" s="248" t="s">
        <v>951</v>
      </c>
      <c r="YC702" s="248" t="s">
        <v>951</v>
      </c>
      <c r="YD702" s="248" t="s">
        <v>951</v>
      </c>
      <c r="YE702" s="248" t="s">
        <v>951</v>
      </c>
      <c r="YF702" s="248" t="s">
        <v>951</v>
      </c>
      <c r="YG702" s="133">
        <v>21043600</v>
      </c>
      <c r="YH702" s="133">
        <v>21813300</v>
      </c>
      <c r="YI702" s="133">
        <v>22619000</v>
      </c>
      <c r="YJ702" s="133">
        <v>8607400</v>
      </c>
      <c r="YK702" s="133">
        <v>8552600</v>
      </c>
      <c r="YL702" s="133">
        <v>8773300</v>
      </c>
      <c r="YM702" s="248" t="s">
        <v>951</v>
      </c>
      <c r="YN702" s="248" t="s">
        <v>951</v>
      </c>
      <c r="YO702" s="248" t="s">
        <v>951</v>
      </c>
      <c r="YP702" s="248" t="s">
        <v>951</v>
      </c>
      <c r="YQ702" s="248" t="s">
        <v>951</v>
      </c>
      <c r="YR702" s="248" t="s">
        <v>951</v>
      </c>
      <c r="YS702" s="248" t="s">
        <v>951</v>
      </c>
      <c r="YT702" s="248" t="s">
        <v>951</v>
      </c>
      <c r="YU702" s="248" t="s">
        <v>951</v>
      </c>
      <c r="YV702" s="248" t="s">
        <v>951</v>
      </c>
      <c r="YW702" s="248" t="s">
        <v>951</v>
      </c>
      <c r="YX702" s="248" t="s">
        <v>951</v>
      </c>
      <c r="YY702" s="248" t="s">
        <v>951</v>
      </c>
      <c r="YZ702" s="248" t="s">
        <v>951</v>
      </c>
      <c r="ZA702" s="248" t="s">
        <v>951</v>
      </c>
      <c r="ZB702" s="133">
        <v>15600900</v>
      </c>
      <c r="ZC702" s="133">
        <v>16107500</v>
      </c>
      <c r="ZD702" s="133">
        <v>16643000</v>
      </c>
      <c r="ZE702" s="133">
        <v>7097700</v>
      </c>
      <c r="ZF702" s="133">
        <v>6978300</v>
      </c>
      <c r="ZG702" s="133">
        <v>7165300</v>
      </c>
      <c r="ZH702" s="248" t="s">
        <v>951</v>
      </c>
      <c r="ZI702" s="248" t="s">
        <v>951</v>
      </c>
      <c r="ZJ702" s="248" t="s">
        <v>951</v>
      </c>
      <c r="ZK702" s="248" t="s">
        <v>951</v>
      </c>
      <c r="ZL702" s="248" t="s">
        <v>951</v>
      </c>
      <c r="ZM702" s="248" t="s">
        <v>951</v>
      </c>
      <c r="ZN702" s="248" t="s">
        <v>951</v>
      </c>
      <c r="ZO702" s="248" t="s">
        <v>951</v>
      </c>
      <c r="ZP702" s="248" t="s">
        <v>951</v>
      </c>
      <c r="ZQ702" s="248" t="s">
        <v>951</v>
      </c>
      <c r="ZR702" s="248" t="s">
        <v>951</v>
      </c>
      <c r="ZS702" s="248" t="s">
        <v>951</v>
      </c>
      <c r="ZT702" s="248" t="s">
        <v>951</v>
      </c>
      <c r="ZU702" s="248" t="s">
        <v>951</v>
      </c>
      <c r="ZV702" s="248" t="s">
        <v>951</v>
      </c>
      <c r="ZW702" s="133">
        <v>10667100</v>
      </c>
      <c r="ZX702" s="133">
        <v>11108800</v>
      </c>
      <c r="ZY702" s="133">
        <v>11567000</v>
      </c>
      <c r="ZZ702" s="133">
        <v>5675200</v>
      </c>
      <c r="AAA702" s="133">
        <v>5725600</v>
      </c>
      <c r="AAB702" s="133">
        <v>5860300</v>
      </c>
      <c r="AAC702" s="248" t="s">
        <v>951</v>
      </c>
      <c r="AAD702" s="248" t="s">
        <v>951</v>
      </c>
      <c r="AAE702" s="248" t="s">
        <v>951</v>
      </c>
      <c r="AAF702" s="248" t="s">
        <v>951</v>
      </c>
      <c r="AAG702" s="248" t="s">
        <v>951</v>
      </c>
      <c r="AAH702" s="248" t="s">
        <v>951</v>
      </c>
      <c r="AAI702" s="248" t="s">
        <v>951</v>
      </c>
      <c r="AAJ702" s="248" t="s">
        <v>951</v>
      </c>
      <c r="AAK702" s="248" t="s">
        <v>951</v>
      </c>
      <c r="AAL702" s="248" t="s">
        <v>951</v>
      </c>
      <c r="AAM702" s="248" t="s">
        <v>951</v>
      </c>
      <c r="AAN702" s="248" t="s">
        <v>951</v>
      </c>
      <c r="AAO702" s="248" t="s">
        <v>951</v>
      </c>
      <c r="AAP702" s="248" t="s">
        <v>951</v>
      </c>
      <c r="AAQ702" s="248" t="s">
        <v>951</v>
      </c>
      <c r="AAR702" s="133">
        <v>10474400</v>
      </c>
      <c r="AAS702" s="133">
        <v>10909400</v>
      </c>
      <c r="AAT702" s="133">
        <v>11360300</v>
      </c>
      <c r="AAU702" s="133">
        <v>4940500</v>
      </c>
      <c r="AAV702" s="133">
        <v>4864900</v>
      </c>
      <c r="AAW702" s="133">
        <v>5005200</v>
      </c>
      <c r="AAX702" s="248" t="s">
        <v>951</v>
      </c>
      <c r="AAY702" s="248" t="s">
        <v>951</v>
      </c>
      <c r="AAZ702" s="248" t="s">
        <v>951</v>
      </c>
      <c r="ABA702" s="248" t="s">
        <v>951</v>
      </c>
      <c r="ABB702" s="248" t="s">
        <v>951</v>
      </c>
      <c r="ABC702" s="248" t="s">
        <v>951</v>
      </c>
      <c r="ABD702" s="248" t="s">
        <v>951</v>
      </c>
      <c r="ABE702" s="248" t="s">
        <v>951</v>
      </c>
      <c r="ABF702" s="248" t="s">
        <v>951</v>
      </c>
      <c r="ABG702" s="248" t="s">
        <v>951</v>
      </c>
      <c r="ABH702" s="248" t="s">
        <v>951</v>
      </c>
      <c r="ABI702" s="248" t="s">
        <v>951</v>
      </c>
      <c r="ABJ702" s="248" t="s">
        <v>951</v>
      </c>
      <c r="ABK702" s="248" t="s">
        <v>951</v>
      </c>
      <c r="ABL702" s="248" t="s">
        <v>951</v>
      </c>
      <c r="ABM702" s="133">
        <v>26404300</v>
      </c>
      <c r="ABN702" s="133">
        <v>27415800</v>
      </c>
      <c r="ABO702" s="133">
        <v>28470400</v>
      </c>
      <c r="ABP702" s="133">
        <v>8327400</v>
      </c>
      <c r="ABQ702" s="133">
        <v>8227300</v>
      </c>
      <c r="ABR702" s="133">
        <v>8454300</v>
      </c>
      <c r="ABS702" s="248" t="s">
        <v>951</v>
      </c>
      <c r="ABT702" s="248" t="s">
        <v>951</v>
      </c>
      <c r="ABU702" s="248" t="s">
        <v>951</v>
      </c>
      <c r="ABV702" s="248" t="s">
        <v>951</v>
      </c>
      <c r="ABW702" s="248" t="s">
        <v>951</v>
      </c>
      <c r="ABX702" s="248" t="s">
        <v>951</v>
      </c>
      <c r="ABY702" s="248" t="s">
        <v>951</v>
      </c>
      <c r="ABZ702" s="248" t="s">
        <v>951</v>
      </c>
      <c r="ACA702" s="248" t="s">
        <v>951</v>
      </c>
      <c r="ACB702" s="248" t="s">
        <v>951</v>
      </c>
      <c r="ACC702" s="248" t="s">
        <v>951</v>
      </c>
      <c r="ACD702" s="248" t="s">
        <v>951</v>
      </c>
      <c r="ACE702" s="248" t="s">
        <v>951</v>
      </c>
      <c r="ACF702" s="248" t="s">
        <v>951</v>
      </c>
      <c r="ACG702" s="248" t="s">
        <v>951</v>
      </c>
      <c r="ACH702" s="133">
        <v>18395700</v>
      </c>
      <c r="ACI702" s="133">
        <v>18928700</v>
      </c>
      <c r="ACJ702" s="133">
        <v>19497900</v>
      </c>
      <c r="ACK702" s="133">
        <v>4669200</v>
      </c>
      <c r="ACL702" s="133">
        <v>4665400</v>
      </c>
      <c r="ACM702" s="133">
        <v>4791100</v>
      </c>
      <c r="ACN702" s="248" t="s">
        <v>951</v>
      </c>
      <c r="ACO702" s="248" t="s">
        <v>951</v>
      </c>
      <c r="ACP702" s="248" t="s">
        <v>951</v>
      </c>
      <c r="ACQ702" s="248" t="s">
        <v>951</v>
      </c>
      <c r="ACR702" s="248" t="s">
        <v>951</v>
      </c>
      <c r="ACS702" s="248" t="s">
        <v>951</v>
      </c>
      <c r="ACT702" s="248" t="s">
        <v>951</v>
      </c>
      <c r="ACU702" s="248" t="s">
        <v>951</v>
      </c>
      <c r="ACV702" s="248" t="s">
        <v>951</v>
      </c>
      <c r="ACW702" s="248" t="s">
        <v>951</v>
      </c>
      <c r="ACX702" s="248" t="s">
        <v>951</v>
      </c>
      <c r="ACY702" s="248" t="s">
        <v>951</v>
      </c>
      <c r="ACZ702" s="248" t="s">
        <v>951</v>
      </c>
      <c r="ADA702" s="248" t="s">
        <v>951</v>
      </c>
      <c r="ADB702" s="248" t="s">
        <v>951</v>
      </c>
      <c r="ADC702" s="133">
        <v>12422800</v>
      </c>
      <c r="ADD702" s="133">
        <v>12858300</v>
      </c>
      <c r="ADE702" s="133">
        <v>13315700</v>
      </c>
      <c r="ADF702" s="133">
        <v>5137400</v>
      </c>
      <c r="ADG702" s="133">
        <v>5098700</v>
      </c>
      <c r="ADH702" s="133">
        <v>5251100</v>
      </c>
      <c r="ADI702" s="248" t="s">
        <v>951</v>
      </c>
      <c r="ADJ702" s="248" t="s">
        <v>951</v>
      </c>
      <c r="ADK702" s="248" t="s">
        <v>951</v>
      </c>
      <c r="ADL702" s="248" t="s">
        <v>951</v>
      </c>
      <c r="ADM702" s="248" t="s">
        <v>951</v>
      </c>
      <c r="ADN702" s="248" t="s">
        <v>951</v>
      </c>
      <c r="ADO702" s="248" t="s">
        <v>951</v>
      </c>
      <c r="ADP702" s="248" t="s">
        <v>951</v>
      </c>
      <c r="ADQ702" s="248" t="s">
        <v>951</v>
      </c>
      <c r="ADR702" s="248" t="s">
        <v>951</v>
      </c>
      <c r="ADS702" s="248" t="s">
        <v>951</v>
      </c>
      <c r="ADT702" s="248" t="s">
        <v>951</v>
      </c>
      <c r="ADU702" s="248" t="s">
        <v>951</v>
      </c>
      <c r="ADV702" s="248" t="s">
        <v>951</v>
      </c>
      <c r="ADW702" s="248" t="s">
        <v>951</v>
      </c>
      <c r="ADX702" s="133">
        <v>39338800</v>
      </c>
      <c r="ADY702" s="133">
        <v>41019600</v>
      </c>
      <c r="ADZ702" s="133">
        <v>42758900</v>
      </c>
      <c r="AEA702" s="133">
        <v>15034100</v>
      </c>
      <c r="AEB702" s="133">
        <v>15158500</v>
      </c>
      <c r="AEC702" s="133">
        <v>15580000</v>
      </c>
      <c r="AED702" s="248" t="s">
        <v>951</v>
      </c>
      <c r="AEE702" s="248" t="s">
        <v>951</v>
      </c>
      <c r="AEF702" s="248" t="s">
        <v>951</v>
      </c>
      <c r="AEG702" s="248" t="s">
        <v>951</v>
      </c>
      <c r="AEH702" s="248" t="s">
        <v>951</v>
      </c>
      <c r="AEI702" s="248" t="s">
        <v>951</v>
      </c>
      <c r="AEJ702" s="248" t="s">
        <v>951</v>
      </c>
      <c r="AEK702" s="248" t="s">
        <v>951</v>
      </c>
      <c r="AEL702" s="248" t="s">
        <v>951</v>
      </c>
      <c r="AEM702" s="248" t="s">
        <v>951</v>
      </c>
      <c r="AEN702" s="248" t="s">
        <v>951</v>
      </c>
      <c r="AEO702" s="248" t="s">
        <v>951</v>
      </c>
      <c r="AEP702" s="248" t="s">
        <v>951</v>
      </c>
      <c r="AEQ702" s="248" t="s">
        <v>951</v>
      </c>
      <c r="AER702" s="248" t="s">
        <v>951</v>
      </c>
      <c r="AES702" s="133">
        <v>19814200</v>
      </c>
      <c r="AET702" s="133">
        <v>20484500</v>
      </c>
      <c r="AEU702" s="133">
        <v>21190300</v>
      </c>
      <c r="AEV702" s="133">
        <v>5748800</v>
      </c>
      <c r="AEW702" s="133">
        <v>5613200</v>
      </c>
      <c r="AEX702" s="133">
        <v>5764400</v>
      </c>
      <c r="AEY702" s="248" t="s">
        <v>951</v>
      </c>
      <c r="AEZ702" s="248" t="s">
        <v>951</v>
      </c>
      <c r="AFA702" s="248" t="s">
        <v>951</v>
      </c>
      <c r="AFB702" s="248" t="s">
        <v>951</v>
      </c>
      <c r="AFC702" s="248" t="s">
        <v>951</v>
      </c>
      <c r="AFD702" s="248" t="s">
        <v>951</v>
      </c>
      <c r="AFE702" s="248" t="s">
        <v>951</v>
      </c>
      <c r="AFF702" s="248" t="s">
        <v>951</v>
      </c>
      <c r="AFG702" s="248" t="s">
        <v>951</v>
      </c>
      <c r="AFH702" s="248" t="s">
        <v>951</v>
      </c>
      <c r="AFI702" s="248" t="s">
        <v>951</v>
      </c>
      <c r="AFJ702" s="248" t="s">
        <v>951</v>
      </c>
      <c r="AFK702" s="248" t="s">
        <v>951</v>
      </c>
      <c r="AFL702" s="248" t="s">
        <v>951</v>
      </c>
      <c r="AFM702" s="248" t="s">
        <v>951</v>
      </c>
      <c r="AFN702" s="133">
        <v>9088600</v>
      </c>
      <c r="AFO702" s="133">
        <v>9458900</v>
      </c>
      <c r="AFP702" s="133">
        <v>9843500</v>
      </c>
      <c r="AFQ702" s="133">
        <v>4233500</v>
      </c>
      <c r="AFR702" s="133">
        <v>4116400</v>
      </c>
      <c r="AFS702" s="133">
        <v>4241500</v>
      </c>
      <c r="AFT702" s="248" t="s">
        <v>951</v>
      </c>
      <c r="AFU702" s="248" t="s">
        <v>951</v>
      </c>
      <c r="AFV702" s="248" t="s">
        <v>951</v>
      </c>
      <c r="AFW702" s="248" t="s">
        <v>951</v>
      </c>
      <c r="AFX702" s="248" t="s">
        <v>951</v>
      </c>
      <c r="AFY702" s="248" t="s">
        <v>951</v>
      </c>
      <c r="AFZ702" s="248" t="s">
        <v>951</v>
      </c>
      <c r="AGA702" s="248" t="s">
        <v>951</v>
      </c>
      <c r="AGB702" s="248" t="s">
        <v>951</v>
      </c>
      <c r="AGC702" s="248" t="s">
        <v>951</v>
      </c>
      <c r="AGD702" s="248" t="s">
        <v>951</v>
      </c>
      <c r="AGE702" s="248" t="s">
        <v>951</v>
      </c>
      <c r="AGF702" s="248" t="s">
        <v>951</v>
      </c>
      <c r="AGG702" s="248" t="s">
        <v>951</v>
      </c>
      <c r="AGH702" s="248" t="s">
        <v>951</v>
      </c>
      <c r="AGI702" s="133">
        <v>15012800</v>
      </c>
      <c r="AGJ702" s="133">
        <v>15498600</v>
      </c>
      <c r="AGK702" s="133">
        <v>16012300</v>
      </c>
      <c r="AGL702" s="133">
        <v>7048100</v>
      </c>
      <c r="AGM702" s="133">
        <v>6976900</v>
      </c>
      <c r="AGN702" s="133">
        <v>7193500</v>
      </c>
      <c r="AGO702" s="248" t="s">
        <v>951</v>
      </c>
      <c r="AGP702" s="248" t="s">
        <v>951</v>
      </c>
      <c r="AGQ702" s="248" t="s">
        <v>951</v>
      </c>
      <c r="AGR702" s="248" t="s">
        <v>951</v>
      </c>
      <c r="AGS702" s="248" t="s">
        <v>951</v>
      </c>
      <c r="AGT702" s="248" t="s">
        <v>951</v>
      </c>
      <c r="AGU702" s="248" t="s">
        <v>951</v>
      </c>
      <c r="AGV702" s="248" t="s">
        <v>951</v>
      </c>
      <c r="AGW702" s="248" t="s">
        <v>951</v>
      </c>
      <c r="AGX702" s="248" t="s">
        <v>951</v>
      </c>
      <c r="AGY702" s="248" t="s">
        <v>951</v>
      </c>
      <c r="AGZ702" s="248" t="s">
        <v>951</v>
      </c>
      <c r="AHA702" s="248" t="s">
        <v>951</v>
      </c>
      <c r="AHB702" s="248" t="s">
        <v>951</v>
      </c>
      <c r="AHC702" s="248" t="s">
        <v>951</v>
      </c>
      <c r="AHD702" s="133">
        <v>4226200</v>
      </c>
      <c r="AHE702" s="133">
        <v>4385800</v>
      </c>
      <c r="AHF702" s="133">
        <v>4552600</v>
      </c>
      <c r="AHG702" s="133">
        <v>3317600</v>
      </c>
      <c r="AHH702" s="133">
        <v>3264800</v>
      </c>
      <c r="AHI702" s="133">
        <v>3356500</v>
      </c>
      <c r="AHJ702" s="248" t="s">
        <v>951</v>
      </c>
      <c r="AHK702" s="248" t="s">
        <v>951</v>
      </c>
      <c r="AHL702" s="248" t="s">
        <v>951</v>
      </c>
      <c r="AHM702" s="248" t="s">
        <v>951</v>
      </c>
      <c r="AHN702" s="248" t="s">
        <v>951</v>
      </c>
      <c r="AHO702" s="248" t="s">
        <v>951</v>
      </c>
      <c r="AHP702" s="248" t="s">
        <v>951</v>
      </c>
      <c r="AHQ702" s="248" t="s">
        <v>951</v>
      </c>
      <c r="AHR702" s="248" t="s">
        <v>951</v>
      </c>
      <c r="AHS702" s="248" t="s">
        <v>951</v>
      </c>
      <c r="AHT702" s="248" t="s">
        <v>951</v>
      </c>
      <c r="AHU702" s="248" t="s">
        <v>951</v>
      </c>
      <c r="AHV702" s="248" t="s">
        <v>951</v>
      </c>
      <c r="AHW702" s="248" t="s">
        <v>951</v>
      </c>
      <c r="AHX702" s="248" t="s">
        <v>951</v>
      </c>
      <c r="AHY702" s="133">
        <v>10470400</v>
      </c>
      <c r="AHZ702" s="133">
        <v>10904600</v>
      </c>
      <c r="AIA702" s="133">
        <v>11355000</v>
      </c>
      <c r="AIB702" s="133">
        <v>4928700</v>
      </c>
      <c r="AIC702" s="133">
        <v>4957200</v>
      </c>
      <c r="AID702" s="133">
        <v>5092800</v>
      </c>
      <c r="AIE702" s="248" t="s">
        <v>951</v>
      </c>
      <c r="AIF702" s="248" t="s">
        <v>951</v>
      </c>
      <c r="AIG702" s="248" t="s">
        <v>951</v>
      </c>
      <c r="AIH702" s="248" t="s">
        <v>951</v>
      </c>
      <c r="AII702" s="248" t="s">
        <v>951</v>
      </c>
      <c r="AIJ702" s="248" t="s">
        <v>951</v>
      </c>
      <c r="AIK702" s="248" t="s">
        <v>951</v>
      </c>
      <c r="AIL702" s="248" t="s">
        <v>951</v>
      </c>
      <c r="AIM702" s="248" t="s">
        <v>951</v>
      </c>
      <c r="AIN702" s="248" t="s">
        <v>951</v>
      </c>
      <c r="AIO702" s="248" t="s">
        <v>951</v>
      </c>
      <c r="AIP702" s="248" t="s">
        <v>951</v>
      </c>
      <c r="AIQ702" s="248" t="s">
        <v>951</v>
      </c>
      <c r="AIR702" s="248" t="s">
        <v>951</v>
      </c>
      <c r="AIS702" s="248" t="s">
        <v>951</v>
      </c>
      <c r="AIT702" s="133">
        <v>0</v>
      </c>
      <c r="AIU702" s="133">
        <f>7551200-7551200</f>
        <v>0</v>
      </c>
      <c r="AIV702" s="133">
        <f>7551200-7551200</f>
        <v>0</v>
      </c>
      <c r="AIW702" s="133">
        <v>0</v>
      </c>
      <c r="AIX702" s="133">
        <f>4341717-4341717</f>
        <v>0</v>
      </c>
      <c r="AIY702" s="133">
        <f>4341717-4341717</f>
        <v>0</v>
      </c>
      <c r="AIZ702" s="248" t="s">
        <v>951</v>
      </c>
      <c r="AJA702" s="248" t="s">
        <v>951</v>
      </c>
      <c r="AJB702" s="248" t="s">
        <v>951</v>
      </c>
      <c r="AJC702" s="248" t="s">
        <v>951</v>
      </c>
      <c r="AJD702" s="248" t="s">
        <v>951</v>
      </c>
      <c r="AJE702" s="248" t="s">
        <v>951</v>
      </c>
      <c r="AJF702" s="248" t="s">
        <v>951</v>
      </c>
      <c r="AJG702" s="248" t="s">
        <v>951</v>
      </c>
      <c r="AJH702" s="248" t="s">
        <v>951</v>
      </c>
      <c r="AJI702" s="248" t="s">
        <v>951</v>
      </c>
      <c r="AJJ702" s="248" t="s">
        <v>951</v>
      </c>
      <c r="AJK702" s="248" t="s">
        <v>951</v>
      </c>
      <c r="AJL702" s="248" t="s">
        <v>951</v>
      </c>
      <c r="AJM702" s="248" t="s">
        <v>951</v>
      </c>
      <c r="AJN702" s="248" t="s">
        <v>951</v>
      </c>
      <c r="AJO702" s="133">
        <v>15883600</v>
      </c>
      <c r="AJP702" s="133">
        <v>16389300</v>
      </c>
      <c r="AJQ702" s="133">
        <v>16924700</v>
      </c>
      <c r="AJR702" s="133">
        <v>6847700</v>
      </c>
      <c r="AJS702" s="133">
        <v>6804100</v>
      </c>
      <c r="AJT702" s="133">
        <v>7015200</v>
      </c>
      <c r="AJU702" s="248" t="s">
        <v>951</v>
      </c>
      <c r="AJV702" s="248" t="s">
        <v>951</v>
      </c>
      <c r="AJW702" s="248" t="s">
        <v>951</v>
      </c>
      <c r="AJX702" s="248" t="s">
        <v>951</v>
      </c>
      <c r="AJY702" s="248" t="s">
        <v>951</v>
      </c>
      <c r="AJZ702" s="248" t="s">
        <v>951</v>
      </c>
      <c r="AKA702" s="248" t="s">
        <v>951</v>
      </c>
      <c r="AKB702" s="248" t="s">
        <v>951</v>
      </c>
      <c r="AKC702" s="248" t="s">
        <v>951</v>
      </c>
      <c r="AKD702" s="248" t="s">
        <v>951</v>
      </c>
      <c r="AKE702" s="248" t="s">
        <v>951</v>
      </c>
      <c r="AKF702" s="248" t="s">
        <v>951</v>
      </c>
      <c r="AKG702" s="248" t="s">
        <v>951</v>
      </c>
      <c r="AKH702" s="248" t="s">
        <v>951</v>
      </c>
      <c r="AKI702" s="248" t="s">
        <v>951</v>
      </c>
      <c r="AKJ702" s="133">
        <v>10790200</v>
      </c>
      <c r="AKK702" s="133">
        <v>11200100</v>
      </c>
      <c r="AKL702" s="133">
        <v>11628100</v>
      </c>
      <c r="AKM702" s="133">
        <v>4885300</v>
      </c>
      <c r="AKN702" s="133">
        <v>4794100</v>
      </c>
      <c r="AKO702" s="133">
        <v>4939300</v>
      </c>
      <c r="AKP702" s="248" t="s">
        <v>951</v>
      </c>
      <c r="AKQ702" s="248" t="s">
        <v>951</v>
      </c>
      <c r="AKR702" s="248" t="s">
        <v>951</v>
      </c>
      <c r="AKS702" s="248" t="s">
        <v>951</v>
      </c>
      <c r="AKT702" s="248" t="s">
        <v>951</v>
      </c>
      <c r="AKU702" s="248" t="s">
        <v>951</v>
      </c>
      <c r="AKV702" s="248" t="s">
        <v>951</v>
      </c>
      <c r="AKW702" s="248" t="s">
        <v>951</v>
      </c>
      <c r="AKX702" s="248" t="s">
        <v>951</v>
      </c>
      <c r="AKY702" s="248" t="s">
        <v>951</v>
      </c>
      <c r="AKZ702" s="248" t="s">
        <v>951</v>
      </c>
      <c r="ALA702" s="248" t="s">
        <v>951</v>
      </c>
      <c r="ALB702" s="248" t="s">
        <v>951</v>
      </c>
      <c r="ALC702" s="248" t="s">
        <v>951</v>
      </c>
      <c r="ALD702" s="248" t="s">
        <v>951</v>
      </c>
      <c r="ALE702" s="133">
        <v>11026900</v>
      </c>
      <c r="ALF702" s="133">
        <v>11425500</v>
      </c>
      <c r="ALG702" s="133">
        <v>11842900</v>
      </c>
      <c r="ALH702" s="133">
        <v>5110500</v>
      </c>
      <c r="ALI702" s="133">
        <v>5081400</v>
      </c>
      <c r="ALJ702" s="133">
        <v>5228800</v>
      </c>
      <c r="ALK702" s="248" t="s">
        <v>951</v>
      </c>
      <c r="ALL702" s="248" t="s">
        <v>951</v>
      </c>
      <c r="ALM702" s="248" t="s">
        <v>951</v>
      </c>
      <c r="ALN702" s="248" t="s">
        <v>951</v>
      </c>
      <c r="ALO702" s="248" t="s">
        <v>951</v>
      </c>
      <c r="ALP702" s="248" t="s">
        <v>951</v>
      </c>
      <c r="ALQ702" s="248" t="s">
        <v>951</v>
      </c>
      <c r="ALR702" s="248" t="s">
        <v>951</v>
      </c>
      <c r="ALS702" s="248" t="s">
        <v>951</v>
      </c>
      <c r="ALT702" s="248" t="s">
        <v>951</v>
      </c>
      <c r="ALU702" s="248" t="s">
        <v>951</v>
      </c>
      <c r="ALV702" s="248" t="s">
        <v>951</v>
      </c>
      <c r="ALW702" s="248" t="s">
        <v>951</v>
      </c>
      <c r="ALX702" s="248" t="s">
        <v>951</v>
      </c>
      <c r="ALY702" s="248" t="s">
        <v>951</v>
      </c>
      <c r="ALZ702" s="133">
        <v>9089700</v>
      </c>
      <c r="AMA702" s="133">
        <v>9513700</v>
      </c>
      <c r="AMB702" s="133">
        <v>9949900</v>
      </c>
      <c r="AMC702" s="133">
        <v>5241000</v>
      </c>
      <c r="AMD702" s="133">
        <v>5252100</v>
      </c>
      <c r="AME702" s="133">
        <v>5389900</v>
      </c>
      <c r="AMF702" s="248" t="s">
        <v>951</v>
      </c>
      <c r="AMG702" s="248" t="s">
        <v>951</v>
      </c>
      <c r="AMH702" s="248" t="s">
        <v>951</v>
      </c>
      <c r="AMI702" s="248" t="s">
        <v>951</v>
      </c>
      <c r="AMJ702" s="248" t="s">
        <v>951</v>
      </c>
      <c r="AMK702" s="248" t="s">
        <v>951</v>
      </c>
      <c r="AML702" s="248" t="s">
        <v>951</v>
      </c>
      <c r="AMM702" s="248" t="s">
        <v>951</v>
      </c>
      <c r="AMN702" s="248" t="s">
        <v>951</v>
      </c>
      <c r="AMO702" s="248" t="s">
        <v>951</v>
      </c>
      <c r="AMP702" s="248" t="s">
        <v>951</v>
      </c>
      <c r="AMQ702" s="248" t="s">
        <v>951</v>
      </c>
      <c r="AMR702" s="248" t="s">
        <v>951</v>
      </c>
      <c r="AMS702" s="248" t="s">
        <v>951</v>
      </c>
      <c r="AMT702" s="248" t="s">
        <v>951</v>
      </c>
      <c r="AMU702" s="133">
        <v>27982300</v>
      </c>
      <c r="AMV702" s="133">
        <v>29162800</v>
      </c>
      <c r="AMW702" s="133">
        <v>30385500</v>
      </c>
      <c r="AMX702" s="133">
        <v>10604600</v>
      </c>
      <c r="AMY702" s="133">
        <v>10794800</v>
      </c>
      <c r="AMZ702" s="133">
        <v>11091400</v>
      </c>
      <c r="ANA702" s="248" t="s">
        <v>951</v>
      </c>
      <c r="ANB702" s="248" t="s">
        <v>951</v>
      </c>
      <c r="ANC702" s="248" t="s">
        <v>951</v>
      </c>
      <c r="AND702" s="248" t="s">
        <v>951</v>
      </c>
      <c r="ANE702" s="248" t="s">
        <v>951</v>
      </c>
      <c r="ANF702" s="248" t="s">
        <v>951</v>
      </c>
      <c r="ANG702" s="248" t="s">
        <v>951</v>
      </c>
      <c r="ANH702" s="248" t="s">
        <v>951</v>
      </c>
      <c r="ANI702" s="248" t="s">
        <v>951</v>
      </c>
      <c r="ANJ702" s="248" t="s">
        <v>951</v>
      </c>
      <c r="ANK702" s="248" t="s">
        <v>951</v>
      </c>
      <c r="ANL702" s="248" t="s">
        <v>951</v>
      </c>
      <c r="ANM702" s="248" t="s">
        <v>951</v>
      </c>
      <c r="ANN702" s="248" t="s">
        <v>951</v>
      </c>
      <c r="ANO702" s="248" t="s">
        <v>951</v>
      </c>
      <c r="ANP702" s="133">
        <v>5582800</v>
      </c>
      <c r="ANQ702" s="133">
        <v>5798600</v>
      </c>
      <c r="ANR702" s="133">
        <v>6023600</v>
      </c>
      <c r="ANS702" s="133">
        <v>3460200</v>
      </c>
      <c r="ANT702" s="133">
        <v>3428300</v>
      </c>
      <c r="ANU702" s="133">
        <v>3542700</v>
      </c>
      <c r="ANV702" s="248" t="s">
        <v>951</v>
      </c>
      <c r="ANW702" s="248" t="s">
        <v>951</v>
      </c>
      <c r="ANX702" s="248" t="s">
        <v>951</v>
      </c>
      <c r="ANY702" s="248" t="s">
        <v>951</v>
      </c>
      <c r="ANZ702" s="248" t="s">
        <v>951</v>
      </c>
      <c r="AOA702" s="248" t="s">
        <v>951</v>
      </c>
      <c r="AOB702" s="248" t="s">
        <v>951</v>
      </c>
      <c r="AOC702" s="248" t="s">
        <v>951</v>
      </c>
      <c r="AOD702" s="248" t="s">
        <v>951</v>
      </c>
      <c r="AOE702" s="248" t="s">
        <v>951</v>
      </c>
      <c r="AOF702" s="248" t="s">
        <v>951</v>
      </c>
      <c r="AOG702" s="248" t="s">
        <v>951</v>
      </c>
      <c r="AOH702" s="248" t="s">
        <v>951</v>
      </c>
      <c r="AOI702" s="248" t="s">
        <v>951</v>
      </c>
      <c r="AOJ702" s="248" t="s">
        <v>951</v>
      </c>
      <c r="AOK702" s="133">
        <v>23801400</v>
      </c>
      <c r="AOL702" s="133">
        <v>24836200</v>
      </c>
      <c r="AOM702" s="133">
        <v>25905500</v>
      </c>
      <c r="AON702" s="133">
        <v>9683900</v>
      </c>
      <c r="AOO702" s="133">
        <v>9660600</v>
      </c>
      <c r="AOP702" s="133">
        <v>9923700</v>
      </c>
      <c r="AOQ702" s="248" t="s">
        <v>951</v>
      </c>
      <c r="AOR702" s="248" t="s">
        <v>951</v>
      </c>
      <c r="AOS702" s="248" t="s">
        <v>951</v>
      </c>
      <c r="AOT702" s="248" t="s">
        <v>951</v>
      </c>
      <c r="AOU702" s="248" t="s">
        <v>951</v>
      </c>
      <c r="AOV702" s="248" t="s">
        <v>951</v>
      </c>
      <c r="AOW702" s="248" t="s">
        <v>951</v>
      </c>
      <c r="AOX702" s="248" t="s">
        <v>951</v>
      </c>
      <c r="AOY702" s="248" t="s">
        <v>951</v>
      </c>
      <c r="AOZ702" s="248" t="s">
        <v>951</v>
      </c>
      <c r="APA702" s="248" t="s">
        <v>951</v>
      </c>
      <c r="APB702" s="248" t="s">
        <v>951</v>
      </c>
      <c r="APC702" s="248" t="s">
        <v>951</v>
      </c>
      <c r="APD702" s="248" t="s">
        <v>951</v>
      </c>
      <c r="APE702" s="248" t="s">
        <v>951</v>
      </c>
      <c r="APF702" s="133">
        <v>19325500</v>
      </c>
      <c r="APG702" s="133">
        <v>20176800</v>
      </c>
      <c r="APH702" s="133">
        <v>21056000</v>
      </c>
      <c r="API702" s="133">
        <v>11137500</v>
      </c>
      <c r="APJ702" s="133">
        <v>10970000</v>
      </c>
      <c r="APK702" s="133">
        <v>11258800</v>
      </c>
      <c r="APL702" s="248" t="s">
        <v>951</v>
      </c>
      <c r="APM702" s="248" t="s">
        <v>951</v>
      </c>
      <c r="APN702" s="248" t="s">
        <v>951</v>
      </c>
      <c r="APO702" s="248" t="s">
        <v>951</v>
      </c>
      <c r="APP702" s="248" t="s">
        <v>951</v>
      </c>
      <c r="APQ702" s="248" t="s">
        <v>951</v>
      </c>
      <c r="APR702" s="248" t="s">
        <v>951</v>
      </c>
      <c r="APS702" s="248" t="s">
        <v>951</v>
      </c>
      <c r="APT702" s="248" t="s">
        <v>951</v>
      </c>
      <c r="APU702" s="248" t="s">
        <v>951</v>
      </c>
      <c r="APV702" s="248" t="s">
        <v>951</v>
      </c>
      <c r="APW702" s="248" t="s">
        <v>951</v>
      </c>
      <c r="APX702" s="248" t="s">
        <v>951</v>
      </c>
      <c r="APY702" s="248" t="s">
        <v>951</v>
      </c>
      <c r="APZ702" s="248" t="s">
        <v>951</v>
      </c>
      <c r="AQA702" s="133">
        <v>9974500</v>
      </c>
      <c r="AQB702" s="133">
        <v>10379800</v>
      </c>
      <c r="AQC702" s="133">
        <v>10800800</v>
      </c>
      <c r="AQD702" s="133">
        <v>5539000</v>
      </c>
      <c r="AQE702" s="133">
        <v>5361100</v>
      </c>
      <c r="AQF702" s="133">
        <v>5507500</v>
      </c>
      <c r="AQG702" s="248" t="s">
        <v>951</v>
      </c>
      <c r="AQH702" s="248" t="s">
        <v>951</v>
      </c>
      <c r="AQI702" s="248" t="s">
        <v>951</v>
      </c>
      <c r="AQJ702" s="248" t="s">
        <v>951</v>
      </c>
      <c r="AQK702" s="248" t="s">
        <v>951</v>
      </c>
      <c r="AQL702" s="248" t="s">
        <v>951</v>
      </c>
      <c r="AQM702" s="248" t="s">
        <v>951</v>
      </c>
      <c r="AQN702" s="248" t="s">
        <v>951</v>
      </c>
      <c r="AQO702" s="248" t="s">
        <v>951</v>
      </c>
      <c r="AQP702" s="248" t="s">
        <v>951</v>
      </c>
      <c r="AQQ702" s="248" t="s">
        <v>951</v>
      </c>
      <c r="AQR702" s="248" t="s">
        <v>951</v>
      </c>
      <c r="AQS702" s="248" t="s">
        <v>951</v>
      </c>
      <c r="AQT702" s="248" t="s">
        <v>951</v>
      </c>
      <c r="AQU702" s="248" t="s">
        <v>951</v>
      </c>
      <c r="AQV702" s="133">
        <v>23847800</v>
      </c>
      <c r="AQW702" s="133">
        <v>24853000</v>
      </c>
      <c r="AQX702" s="133">
        <v>25894200</v>
      </c>
      <c r="AQY702" s="133">
        <v>8737700</v>
      </c>
      <c r="AQZ702" s="133">
        <v>8843000</v>
      </c>
      <c r="ARA702" s="133">
        <v>9093000</v>
      </c>
      <c r="ARB702" s="248" t="s">
        <v>951</v>
      </c>
      <c r="ARC702" s="248" t="s">
        <v>951</v>
      </c>
      <c r="ARD702" s="248" t="s">
        <v>951</v>
      </c>
      <c r="ARE702" s="248" t="s">
        <v>951</v>
      </c>
      <c r="ARF702" s="248" t="s">
        <v>951</v>
      </c>
      <c r="ARG702" s="248" t="s">
        <v>951</v>
      </c>
      <c r="ARH702" s="248" t="s">
        <v>951</v>
      </c>
      <c r="ARI702" s="248" t="s">
        <v>951</v>
      </c>
      <c r="ARJ702" s="248" t="s">
        <v>951</v>
      </c>
      <c r="ARK702" s="248" t="s">
        <v>951</v>
      </c>
      <c r="ARL702" s="248" t="s">
        <v>951</v>
      </c>
      <c r="ARM702" s="248" t="s">
        <v>951</v>
      </c>
      <c r="ARN702" s="248" t="s">
        <v>951</v>
      </c>
      <c r="ARO702" s="248" t="s">
        <v>951</v>
      </c>
      <c r="ARP702" s="248" t="s">
        <v>951</v>
      </c>
      <c r="ARQ702" s="133">
        <v>12905700</v>
      </c>
      <c r="ARR702" s="133">
        <v>13300500</v>
      </c>
      <c r="ARS702" s="133">
        <v>13720300</v>
      </c>
      <c r="ART702" s="133">
        <v>5007300</v>
      </c>
      <c r="ARU702" s="133">
        <v>5004000</v>
      </c>
      <c r="ARV702" s="133">
        <v>5143600</v>
      </c>
      <c r="ARW702" s="248" t="s">
        <v>951</v>
      </c>
      <c r="ARX702" s="248" t="s">
        <v>951</v>
      </c>
      <c r="ARY702" s="248" t="s">
        <v>951</v>
      </c>
      <c r="ARZ702" s="248" t="s">
        <v>951</v>
      </c>
      <c r="ASA702" s="248" t="s">
        <v>951</v>
      </c>
      <c r="ASB702" s="248" t="s">
        <v>951</v>
      </c>
      <c r="ASC702" s="248" t="s">
        <v>951</v>
      </c>
      <c r="ASD702" s="248" t="s">
        <v>951</v>
      </c>
      <c r="ASE702" s="248" t="s">
        <v>951</v>
      </c>
      <c r="ASF702" s="248" t="s">
        <v>951</v>
      </c>
      <c r="ASG702" s="248" t="s">
        <v>951</v>
      </c>
      <c r="ASH702" s="248" t="s">
        <v>951</v>
      </c>
      <c r="ASI702" s="248" t="s">
        <v>951</v>
      </c>
      <c r="ASJ702" s="248" t="s">
        <v>951</v>
      </c>
      <c r="ASK702" s="248" t="s">
        <v>951</v>
      </c>
      <c r="ASL702" s="133">
        <v>23044100</v>
      </c>
      <c r="ASM702" s="133">
        <v>23844500</v>
      </c>
      <c r="ASN702" s="133">
        <v>24686000</v>
      </c>
      <c r="ASO702" s="133">
        <v>10176200</v>
      </c>
      <c r="ASP702" s="133">
        <v>10300800</v>
      </c>
      <c r="ASQ702" s="133">
        <v>10586700</v>
      </c>
      <c r="ASR702" s="248" t="s">
        <v>951</v>
      </c>
      <c r="ASS702" s="248" t="s">
        <v>951</v>
      </c>
      <c r="AST702" s="248" t="s">
        <v>951</v>
      </c>
      <c r="ASU702" s="248" t="s">
        <v>951</v>
      </c>
      <c r="ASV702" s="248" t="s">
        <v>951</v>
      </c>
      <c r="ASW702" s="248" t="s">
        <v>951</v>
      </c>
      <c r="ASX702" s="248" t="s">
        <v>951</v>
      </c>
      <c r="ASY702" s="248" t="s">
        <v>951</v>
      </c>
      <c r="ASZ702" s="248" t="s">
        <v>951</v>
      </c>
      <c r="ATA702" s="248" t="s">
        <v>951</v>
      </c>
      <c r="ATB702" s="248" t="s">
        <v>951</v>
      </c>
      <c r="ATC702" s="248" t="s">
        <v>951</v>
      </c>
      <c r="ATD702" s="248" t="s">
        <v>951</v>
      </c>
      <c r="ATE702" s="248" t="s">
        <v>951</v>
      </c>
      <c r="ATF702" s="248" t="s">
        <v>951</v>
      </c>
      <c r="ATG702" s="133">
        <v>23821600</v>
      </c>
      <c r="ATH702" s="133">
        <v>24718800</v>
      </c>
      <c r="ATI702" s="133">
        <v>25656000</v>
      </c>
      <c r="ATJ702" s="133">
        <v>8922900</v>
      </c>
      <c r="ATK702" s="133">
        <v>8882100</v>
      </c>
      <c r="ATL702" s="133">
        <v>9131900</v>
      </c>
      <c r="ATM702" s="248" t="s">
        <v>951</v>
      </c>
      <c r="ATN702" s="248" t="s">
        <v>951</v>
      </c>
      <c r="ATO702" s="248" t="s">
        <v>951</v>
      </c>
      <c r="ATP702" s="248" t="s">
        <v>951</v>
      </c>
      <c r="ATQ702" s="248" t="s">
        <v>951</v>
      </c>
      <c r="ATR702" s="248" t="s">
        <v>951</v>
      </c>
      <c r="ATS702" s="248" t="s">
        <v>951</v>
      </c>
      <c r="ATT702" s="248" t="s">
        <v>951</v>
      </c>
      <c r="ATU702" s="248" t="s">
        <v>951</v>
      </c>
      <c r="ATV702" s="248" t="s">
        <v>951</v>
      </c>
      <c r="ATW702" s="248" t="s">
        <v>951</v>
      </c>
      <c r="ATX702" s="248" t="s">
        <v>951</v>
      </c>
      <c r="ATY702" s="248" t="s">
        <v>951</v>
      </c>
      <c r="ATZ702" s="248" t="s">
        <v>951</v>
      </c>
      <c r="AUA702" s="248" t="s">
        <v>951</v>
      </c>
      <c r="AUB702" s="133">
        <v>37892500</v>
      </c>
      <c r="AUC702" s="133">
        <v>39331700</v>
      </c>
      <c r="AUD702" s="133">
        <v>40834000</v>
      </c>
      <c r="AUE702" s="133">
        <v>16043400</v>
      </c>
      <c r="AUF702" s="133">
        <v>16324400</v>
      </c>
      <c r="AUG702" s="133">
        <v>16802500</v>
      </c>
      <c r="AUH702" s="248" t="s">
        <v>951</v>
      </c>
      <c r="AUI702" s="248" t="s">
        <v>951</v>
      </c>
      <c r="AUJ702" s="248" t="s">
        <v>951</v>
      </c>
      <c r="AUK702" s="248" t="s">
        <v>951</v>
      </c>
      <c r="AUL702" s="248" t="s">
        <v>951</v>
      </c>
      <c r="AUM702" s="248" t="s">
        <v>951</v>
      </c>
      <c r="AUN702" s="248" t="s">
        <v>951</v>
      </c>
      <c r="AUO702" s="248" t="s">
        <v>951</v>
      </c>
      <c r="AUP702" s="248" t="s">
        <v>951</v>
      </c>
      <c r="AUQ702" s="248" t="s">
        <v>951</v>
      </c>
      <c r="AUR702" s="248" t="s">
        <v>951</v>
      </c>
      <c r="AUS702" s="248" t="s">
        <v>951</v>
      </c>
      <c r="AUT702" s="248" t="s">
        <v>951</v>
      </c>
      <c r="AUU702" s="248" t="s">
        <v>951</v>
      </c>
      <c r="AUV702" s="248" t="s">
        <v>951</v>
      </c>
      <c r="AUW702" s="133">
        <v>25220700</v>
      </c>
      <c r="AUX702" s="133">
        <v>26189800</v>
      </c>
      <c r="AUY702" s="133">
        <v>27199400</v>
      </c>
      <c r="AUZ702" s="133">
        <v>11537300</v>
      </c>
      <c r="AVA702" s="133">
        <v>11652300</v>
      </c>
      <c r="AVB702" s="133">
        <v>11974200</v>
      </c>
      <c r="AVC702" s="248" t="s">
        <v>951</v>
      </c>
      <c r="AVD702" s="248" t="s">
        <v>951</v>
      </c>
      <c r="AVE702" s="248" t="s">
        <v>951</v>
      </c>
      <c r="AVF702" s="248" t="s">
        <v>951</v>
      </c>
      <c r="AVG702" s="248" t="s">
        <v>951</v>
      </c>
      <c r="AVH702" s="248" t="s">
        <v>951</v>
      </c>
      <c r="AVI702" s="248" t="s">
        <v>951</v>
      </c>
      <c r="AVJ702" s="248" t="s">
        <v>951</v>
      </c>
      <c r="AVK702" s="248" t="s">
        <v>951</v>
      </c>
      <c r="AVL702" s="248" t="s">
        <v>951</v>
      </c>
      <c r="AVM702" s="248" t="s">
        <v>951</v>
      </c>
      <c r="AVN702" s="248" t="s">
        <v>951</v>
      </c>
      <c r="AVO702" s="248" t="s">
        <v>951</v>
      </c>
      <c r="AVP702" s="248" t="s">
        <v>951</v>
      </c>
      <c r="AVQ702" s="248" t="s">
        <v>951</v>
      </c>
      <c r="AVR702" s="251">
        <f t="shared" si="1897"/>
        <v>924926800</v>
      </c>
      <c r="AVS702" s="251">
        <f t="shared" si="1897"/>
        <v>961937100</v>
      </c>
      <c r="AVT702" s="251">
        <f t="shared" si="1897"/>
        <v>1000412800</v>
      </c>
      <c r="AVU702" s="251">
        <f t="shared" si="1897"/>
        <v>417905400</v>
      </c>
      <c r="AVV702" s="251">
        <f t="shared" si="1897"/>
        <v>415338800</v>
      </c>
      <c r="AVW702" s="251">
        <f t="shared" si="1897"/>
        <v>426810900</v>
      </c>
    </row>
    <row r="703" spans="1:1274" hidden="1">
      <c r="A703" s="321" t="s">
        <v>1233</v>
      </c>
      <c r="AD703" s="430">
        <f>AD701-AD697</f>
        <v>0</v>
      </c>
      <c r="AE703" s="430">
        <f>AE701-AE697</f>
        <v>0</v>
      </c>
      <c r="AF703" s="430">
        <f>AF701-AF697</f>
        <v>0</v>
      </c>
      <c r="AY703" s="430">
        <f>AY701-AY697</f>
        <v>0</v>
      </c>
      <c r="AZ703" s="430">
        <f>AZ701-AZ697</f>
        <v>0</v>
      </c>
      <c r="BA703" s="430">
        <f>BA701-BA697</f>
        <v>0</v>
      </c>
      <c r="BT703" s="430">
        <f>BT701-BT697</f>
        <v>0</v>
      </c>
      <c r="BU703" s="430">
        <f>BU701-BU697</f>
        <v>0</v>
      </c>
      <c r="BV703" s="430">
        <f>BV701-BV697</f>
        <v>0</v>
      </c>
      <c r="CO703" s="430">
        <f>CO701-CO697</f>
        <v>0</v>
      </c>
      <c r="CP703" s="430">
        <f>CP701-CP697</f>
        <v>0</v>
      </c>
      <c r="CQ703" s="430">
        <f>CQ701-CQ697</f>
        <v>0</v>
      </c>
      <c r="DJ703" s="430">
        <f>DJ701-DJ697</f>
        <v>0</v>
      </c>
      <c r="DK703" s="430">
        <f>DK701-DK697</f>
        <v>0</v>
      </c>
      <c r="DL703" s="430">
        <f>DL701-DL697</f>
        <v>0</v>
      </c>
      <c r="EE703" s="430">
        <f>EE701-EE697</f>
        <v>0</v>
      </c>
      <c r="EF703" s="430">
        <f>EF701-EF697</f>
        <v>0</v>
      </c>
      <c r="EG703" s="430">
        <f>EG701-EG697</f>
        <v>0</v>
      </c>
      <c r="EZ703" s="430">
        <f>EZ701-EZ697</f>
        <v>0</v>
      </c>
      <c r="FA703" s="430">
        <f>FA701-FA697</f>
        <v>0</v>
      </c>
      <c r="FB703" s="430">
        <f>FB701-FB697</f>
        <v>0</v>
      </c>
      <c r="FU703" s="430">
        <f>FU701-FU697</f>
        <v>0</v>
      </c>
      <c r="FV703" s="430">
        <f>FV701-FV697</f>
        <v>0</v>
      </c>
      <c r="FW703" s="430">
        <f>FW701-FW697</f>
        <v>0</v>
      </c>
      <c r="GP703" s="430">
        <f>GP701-GP697</f>
        <v>0</v>
      </c>
      <c r="GQ703" s="430">
        <f>GQ701-GQ697</f>
        <v>0</v>
      </c>
      <c r="GR703" s="430">
        <f>GR701-GR697</f>
        <v>0</v>
      </c>
      <c r="HK703" s="430">
        <f>HK701-HK697</f>
        <v>0</v>
      </c>
      <c r="HL703" s="430">
        <f>HL701-HL697</f>
        <v>0</v>
      </c>
      <c r="HM703" s="430">
        <f>HM701-HM697</f>
        <v>0</v>
      </c>
      <c r="IF703" s="430">
        <f>IF701-IF697</f>
        <v>0</v>
      </c>
      <c r="IG703" s="430">
        <f>IG701-IG697</f>
        <v>0</v>
      </c>
      <c r="IH703" s="430">
        <f>IH701-IH697</f>
        <v>0</v>
      </c>
      <c r="JA703" s="430">
        <f>JA701-JA697</f>
        <v>0</v>
      </c>
      <c r="JB703" s="430">
        <f>JB701-JB697</f>
        <v>0</v>
      </c>
      <c r="JC703" s="430">
        <f>JC701-JC697</f>
        <v>0</v>
      </c>
      <c r="JV703" s="430">
        <f>JV701-JV697</f>
        <v>0</v>
      </c>
      <c r="JW703" s="430">
        <f>JW701-JW697</f>
        <v>0</v>
      </c>
      <c r="JX703" s="430">
        <f>JX701-JX697</f>
        <v>0</v>
      </c>
      <c r="KQ703" s="430">
        <f>KQ701-KQ697</f>
        <v>0</v>
      </c>
      <c r="KR703" s="430">
        <f>KR701-KR697</f>
        <v>0</v>
      </c>
      <c r="KS703" s="430">
        <f>KS701-KS697</f>
        <v>0</v>
      </c>
      <c r="LL703" s="430">
        <f>LL701-LL697</f>
        <v>0</v>
      </c>
      <c r="LM703" s="430">
        <f>LM701-LM697</f>
        <v>0</v>
      </c>
      <c r="LN703" s="430">
        <f>LN701-LN697</f>
        <v>0</v>
      </c>
      <c r="MG703" s="430">
        <f>MG701-MG697</f>
        <v>0</v>
      </c>
      <c r="MH703" s="430">
        <f>MH701-MH697</f>
        <v>0</v>
      </c>
      <c r="MI703" s="430">
        <f>MI701-MI697</f>
        <v>0</v>
      </c>
      <c r="NB703" s="430">
        <f>NB701-NB697</f>
        <v>0</v>
      </c>
      <c r="NC703" s="430">
        <f>NC701-NC697</f>
        <v>0</v>
      </c>
      <c r="ND703" s="430">
        <f>ND701-ND697</f>
        <v>0</v>
      </c>
      <c r="NW703" s="430">
        <f>NW701-NW697</f>
        <v>0</v>
      </c>
      <c r="NX703" s="430">
        <f>NX701-NX697</f>
        <v>0</v>
      </c>
      <c r="NY703" s="430">
        <f>NY701-NY697</f>
        <v>0</v>
      </c>
      <c r="OR703" s="430">
        <f>OR701-OR697</f>
        <v>0</v>
      </c>
      <c r="OS703" s="430">
        <f>OS701-OS697</f>
        <v>0</v>
      </c>
      <c r="OT703" s="430">
        <f>OT701-OT697</f>
        <v>0</v>
      </c>
      <c r="PM703" s="430">
        <f>PM701-PM697</f>
        <v>0</v>
      </c>
      <c r="PN703" s="430">
        <f>PN701-PN697</f>
        <v>0</v>
      </c>
      <c r="PO703" s="430">
        <f>PO701-PO697</f>
        <v>0</v>
      </c>
      <c r="QH703" s="430">
        <f>QH701-QH697</f>
        <v>0</v>
      </c>
      <c r="QI703" s="430">
        <f>QI701-QI697</f>
        <v>0</v>
      </c>
      <c r="QJ703" s="430">
        <f>QJ701-QJ697</f>
        <v>0</v>
      </c>
      <c r="RC703" s="430">
        <f>RC701-RC697</f>
        <v>0</v>
      </c>
      <c r="RD703" s="430">
        <f>RD701-RD697</f>
        <v>0</v>
      </c>
      <c r="RE703" s="430">
        <f>RE701-RE697</f>
        <v>0</v>
      </c>
      <c r="RX703" s="430">
        <f>RX701-RX697</f>
        <v>0</v>
      </c>
      <c r="RY703" s="430">
        <f>RY701-RY697</f>
        <v>0</v>
      </c>
      <c r="RZ703" s="430">
        <f>RZ701-RZ697</f>
        <v>0</v>
      </c>
      <c r="SS703" s="430">
        <f>SS701-SS697</f>
        <v>0</v>
      </c>
      <c r="ST703" s="430">
        <f>ST701-ST697</f>
        <v>0</v>
      </c>
      <c r="SU703" s="430">
        <f>SU701-SU697</f>
        <v>0</v>
      </c>
      <c r="TN703" s="430">
        <f>TN701-TN697</f>
        <v>0</v>
      </c>
      <c r="TO703" s="430">
        <f>TO701-TO697</f>
        <v>0</v>
      </c>
      <c r="TP703" s="430">
        <f>TP701-TP697</f>
        <v>0</v>
      </c>
      <c r="UI703" s="430">
        <f>UI701-UI697</f>
        <v>45034.080000000002</v>
      </c>
      <c r="UJ703" s="430">
        <f>UJ701-UJ697</f>
        <v>62896.45</v>
      </c>
      <c r="UK703" s="430">
        <f>UK701-UK697</f>
        <v>58750.15</v>
      </c>
      <c r="VD703" s="430">
        <f>VD701-VD697</f>
        <v>0</v>
      </c>
      <c r="VE703" s="430">
        <f>VE701-VE697</f>
        <v>0</v>
      </c>
      <c r="VF703" s="430">
        <f>VF701-VF697</f>
        <v>0</v>
      </c>
      <c r="VY703" s="430">
        <f>VY701-VY697</f>
        <v>0</v>
      </c>
      <c r="VZ703" s="430">
        <f>VZ701-VZ697</f>
        <v>0</v>
      </c>
      <c r="WA703" s="430">
        <f>WA701-WA697</f>
        <v>0</v>
      </c>
      <c r="WT703" s="430">
        <f>WT701-WT697</f>
        <v>0</v>
      </c>
      <c r="WU703" s="430">
        <f>WU701-WU697</f>
        <v>0</v>
      </c>
      <c r="WV703" s="430">
        <f>WV701-WV697</f>
        <v>0</v>
      </c>
      <c r="XO703" s="430">
        <f>XO701-XO697</f>
        <v>0</v>
      </c>
      <c r="XP703" s="430">
        <f>XP701-XP697</f>
        <v>0</v>
      </c>
      <c r="XQ703" s="430">
        <f>XQ701-XQ697</f>
        <v>0</v>
      </c>
      <c r="YJ703" s="430">
        <f>YJ701-YJ697</f>
        <v>0</v>
      </c>
      <c r="YK703" s="430">
        <f>YK701-YK697</f>
        <v>0</v>
      </c>
      <c r="YL703" s="430">
        <f>YL701-YL697</f>
        <v>0</v>
      </c>
      <c r="ZE703" s="430">
        <f>ZE701-ZE697</f>
        <v>0</v>
      </c>
      <c r="ZF703" s="430">
        <f>ZF701-ZF697</f>
        <v>0</v>
      </c>
      <c r="ZG703" s="430">
        <f>ZG701-ZG697</f>
        <v>0</v>
      </c>
      <c r="ZZ703" s="430">
        <f>ZZ701-ZZ697</f>
        <v>0</v>
      </c>
      <c r="AAA703" s="430">
        <f>AAA701-AAA697</f>
        <v>0</v>
      </c>
      <c r="AAB703" s="430">
        <f>AAB701-AAB697</f>
        <v>0</v>
      </c>
      <c r="AAU703" s="430">
        <f>AAU701-AAU697</f>
        <v>0</v>
      </c>
      <c r="AAV703" s="430">
        <f>AAV701-AAV697</f>
        <v>0</v>
      </c>
      <c r="AAW703" s="430">
        <f>AAW701-AAW697</f>
        <v>0</v>
      </c>
      <c r="ABP703" s="430">
        <f>ABP701-ABP697</f>
        <v>0</v>
      </c>
      <c r="ABQ703" s="430">
        <f>ABQ701-ABQ697</f>
        <v>0</v>
      </c>
      <c r="ABR703" s="430">
        <f>ABR701-ABR697</f>
        <v>0</v>
      </c>
      <c r="ACK703" s="430">
        <f>ACK701-ACK697</f>
        <v>0</v>
      </c>
      <c r="ACL703" s="430">
        <f>ACL701-ACL697</f>
        <v>0</v>
      </c>
      <c r="ACM703" s="430">
        <f>ACM701-ACM697</f>
        <v>0</v>
      </c>
      <c r="ADF703" s="430">
        <f>ADF701-ADF697</f>
        <v>0</v>
      </c>
      <c r="ADG703" s="430">
        <f>ADG701-ADG697</f>
        <v>0</v>
      </c>
      <c r="ADH703" s="430">
        <f>ADH701-ADH697</f>
        <v>0</v>
      </c>
      <c r="AEA703" s="430">
        <f>AEA701-AEA697</f>
        <v>9137.41</v>
      </c>
      <c r="AEB703" s="430">
        <f>AEB701-AEB697</f>
        <v>12046.38</v>
      </c>
      <c r="AEC703" s="430">
        <f>AEC701-AEC697</f>
        <v>11249.5</v>
      </c>
      <c r="AEV703" s="430">
        <f>AEV701-AEV697</f>
        <v>0</v>
      </c>
      <c r="AEW703" s="430">
        <f>AEW701-AEW697</f>
        <v>0</v>
      </c>
      <c r="AEX703" s="430">
        <f>AEX701-AEX697</f>
        <v>0</v>
      </c>
      <c r="AFQ703" s="430">
        <f>AFQ701-AFQ697</f>
        <v>63757.19</v>
      </c>
      <c r="AFR703" s="430">
        <f>AFR701-AFR697</f>
        <v>87405.34</v>
      </c>
      <c r="AFS703" s="430">
        <f>AFS701-AFS697</f>
        <v>82289.38</v>
      </c>
      <c r="AGL703" s="430">
        <f>AGL701-AGL697</f>
        <v>0</v>
      </c>
      <c r="AGM703" s="430">
        <f>AGM701-AGM697</f>
        <v>0</v>
      </c>
      <c r="AGN703" s="430">
        <f>AGN701-AGN697</f>
        <v>0</v>
      </c>
      <c r="AHG703" s="430">
        <f>AHG701-AHG697</f>
        <v>0</v>
      </c>
      <c r="AHH703" s="430">
        <f>AHH701-AHH697</f>
        <v>0</v>
      </c>
      <c r="AHI703" s="430">
        <f>AHI701-AHI697</f>
        <v>0</v>
      </c>
      <c r="AIB703" s="430">
        <f>AIB701-AIB697</f>
        <v>0</v>
      </c>
      <c r="AIC703" s="430">
        <f>AIC701-AIC697</f>
        <v>0</v>
      </c>
      <c r="AID703" s="430">
        <f>AID701-AID697</f>
        <v>0</v>
      </c>
      <c r="AIW703" s="430">
        <f>AIW701-AIW697</f>
        <v>0</v>
      </c>
      <c r="AIX703" s="430">
        <f>AIX701-AIX697</f>
        <v>0</v>
      </c>
      <c r="AIY703" s="430">
        <f>AIY701-AIY697</f>
        <v>0</v>
      </c>
      <c r="AJR703" s="430">
        <f>AJR701-AJR697</f>
        <v>0</v>
      </c>
      <c r="AJS703" s="430">
        <f>AJS701-AJS697</f>
        <v>0</v>
      </c>
      <c r="AJT703" s="430">
        <f>AJT701-AJT697</f>
        <v>0</v>
      </c>
      <c r="AKM703" s="430">
        <f>AKM701-AKM697</f>
        <v>0</v>
      </c>
      <c r="AKN703" s="430">
        <f>AKN701-AKN697</f>
        <v>0</v>
      </c>
      <c r="AKO703" s="430">
        <f>AKO701-AKO697</f>
        <v>0</v>
      </c>
      <c r="ALH703" s="430">
        <f>ALH701-ALH697</f>
        <v>0</v>
      </c>
      <c r="ALI703" s="430">
        <f>ALI701-ALI697</f>
        <v>0</v>
      </c>
      <c r="ALJ703" s="430">
        <f>ALJ701-ALJ697</f>
        <v>0</v>
      </c>
      <c r="AMC703" s="430">
        <f>AMC701-AMC697</f>
        <v>0</v>
      </c>
      <c r="AMD703" s="430">
        <f>AMD701-AMD697</f>
        <v>0</v>
      </c>
      <c r="AME703" s="430">
        <f>AME701-AME697</f>
        <v>0</v>
      </c>
      <c r="AMX703" s="430">
        <f>AMX701-AMX697</f>
        <v>5669.47</v>
      </c>
      <c r="AMY703" s="430">
        <f>AMY701-AMY697</f>
        <v>8588.66</v>
      </c>
      <c r="AMZ703" s="430">
        <f>AMZ701-AMZ697</f>
        <v>8002.3</v>
      </c>
      <c r="ANS703" s="430">
        <f>ANS701-ANS697</f>
        <v>2342.9299999999998</v>
      </c>
      <c r="ANT703" s="430">
        <f>ANT701-ANT697</f>
        <v>3258.05</v>
      </c>
      <c r="ANU703" s="430">
        <f>ANU701-ANU697</f>
        <v>2984.97</v>
      </c>
      <c r="AON703" s="430">
        <f>AON701-AON697</f>
        <v>0</v>
      </c>
      <c r="AOO703" s="430">
        <f>AOO701-AOO697</f>
        <v>0</v>
      </c>
      <c r="AOP703" s="430">
        <f>AOP701-AOP697</f>
        <v>0</v>
      </c>
      <c r="API703" s="430">
        <f>API701-API697</f>
        <v>15848.85</v>
      </c>
      <c r="APJ703" s="430">
        <f>APJ701-APJ697</f>
        <v>22045.53</v>
      </c>
      <c r="APK703" s="430">
        <f>APK701-APK697</f>
        <v>20570.71</v>
      </c>
      <c r="AQD703" s="430">
        <f>AQD701-AQD697</f>
        <v>0</v>
      </c>
      <c r="AQE703" s="430">
        <f>AQE701-AQE697</f>
        <v>0</v>
      </c>
      <c r="AQF703" s="430">
        <f>AQF701-AQF697</f>
        <v>0</v>
      </c>
      <c r="AQY703" s="430">
        <f>AQY701-AQY697</f>
        <v>0</v>
      </c>
      <c r="AQZ703" s="430">
        <f>AQZ701-AQZ697</f>
        <v>0</v>
      </c>
      <c r="ARA703" s="430">
        <f>ARA701-ARA697</f>
        <v>0</v>
      </c>
      <c r="ART703" s="430">
        <f>ART701-ART697</f>
        <v>0</v>
      </c>
      <c r="ARU703" s="430">
        <f>ARU701-ARU697</f>
        <v>0</v>
      </c>
      <c r="ARV703" s="430">
        <f>ARV701-ARV697</f>
        <v>0</v>
      </c>
      <c r="ASO703" s="430">
        <f>ASO701-ASO697</f>
        <v>0</v>
      </c>
      <c r="ASP703" s="430">
        <f>ASP701-ASP697</f>
        <v>0</v>
      </c>
      <c r="ASQ703" s="430">
        <f>ASQ701-ASQ697</f>
        <v>0</v>
      </c>
      <c r="ATJ703" s="430">
        <f>ATJ701-ATJ697</f>
        <v>0</v>
      </c>
      <c r="ATK703" s="430">
        <f>ATK701-ATK697</f>
        <v>0</v>
      </c>
      <c r="ATL703" s="430">
        <f>ATL701-ATL697</f>
        <v>0</v>
      </c>
      <c r="AUE703" s="430">
        <f>AUE701-AUE697</f>
        <v>0</v>
      </c>
      <c r="AUF703" s="430">
        <f>AUF701-AUF697</f>
        <v>0</v>
      </c>
      <c r="AUG703" s="430">
        <f>AUG701-AUG697</f>
        <v>0</v>
      </c>
      <c r="AUZ703" s="430">
        <f>AUZ701-AUZ697</f>
        <v>43529.36</v>
      </c>
      <c r="AVA703" s="430">
        <f>AVA701-AVA697</f>
        <v>57148.23</v>
      </c>
      <c r="AVB703" s="430">
        <f>AVB701-AVB697</f>
        <v>53283.64</v>
      </c>
      <c r="AVU703" s="430">
        <f>AVU701-AVU697</f>
        <v>185319.29</v>
      </c>
      <c r="AVV703" s="430">
        <f>AVV701-AVV697</f>
        <v>253388.64</v>
      </c>
      <c r="AVW703" s="430">
        <f>AVW701-AVW697</f>
        <v>237130.65</v>
      </c>
    </row>
  </sheetData>
  <mergeCells count="726">
    <mergeCell ref="I348:J348"/>
    <mergeCell ref="I380:J380"/>
    <mergeCell ref="I412:J412"/>
    <mergeCell ref="I444:J444"/>
    <mergeCell ref="I476:J476"/>
    <mergeCell ref="I572:J572"/>
    <mergeCell ref="I604:J604"/>
    <mergeCell ref="I136:J136"/>
    <mergeCell ref="I137:J137"/>
    <mergeCell ref="I138:J138"/>
    <mergeCell ref="I139:J139"/>
    <mergeCell ref="I140:J140"/>
    <mergeCell ref="I240:J240"/>
    <mergeCell ref="I241:J241"/>
    <mergeCell ref="I242:J242"/>
    <mergeCell ref="I249:J249"/>
    <mergeCell ref="I250:J250"/>
    <mergeCell ref="I251:J251"/>
    <mergeCell ref="I271:J271"/>
    <mergeCell ref="I272:J272"/>
    <mergeCell ref="I273:J273"/>
    <mergeCell ref="I243:J243"/>
    <mergeCell ref="I244:J244"/>
    <mergeCell ref="I245:J245"/>
    <mergeCell ref="A6:H6"/>
    <mergeCell ref="A7:H7"/>
    <mergeCell ref="A8:H8"/>
    <mergeCell ref="A9:A11"/>
    <mergeCell ref="B9:B11"/>
    <mergeCell ref="C9:D10"/>
    <mergeCell ref="E9:E11"/>
    <mergeCell ref="F9:F11"/>
    <mergeCell ref="G9:G11"/>
    <mergeCell ref="H9:H11"/>
    <mergeCell ref="I19:J19"/>
    <mergeCell ref="I20:J20"/>
    <mergeCell ref="I21:J21"/>
    <mergeCell ref="I22:J22"/>
    <mergeCell ref="I23:J23"/>
    <mergeCell ref="I24:J24"/>
    <mergeCell ref="I9:J11"/>
    <mergeCell ref="F12:H12"/>
    <mergeCell ref="I15:J15"/>
    <mergeCell ref="I16:J16"/>
    <mergeCell ref="I17:J17"/>
    <mergeCell ref="I18:J18"/>
    <mergeCell ref="I49:J49"/>
    <mergeCell ref="I50:J50"/>
    <mergeCell ref="I51:J51"/>
    <mergeCell ref="I52:J52"/>
    <mergeCell ref="I53:J53"/>
    <mergeCell ref="I54:J54"/>
    <mergeCell ref="I25:J25"/>
    <mergeCell ref="I26:J26"/>
    <mergeCell ref="I27:J27"/>
    <mergeCell ref="I28:J28"/>
    <mergeCell ref="I47:J47"/>
    <mergeCell ref="I48:J48"/>
    <mergeCell ref="I55:J55"/>
    <mergeCell ref="I56:J56"/>
    <mergeCell ref="I57:J57"/>
    <mergeCell ref="I58:J58"/>
    <mergeCell ref="I59:J59"/>
    <mergeCell ref="I111:J111"/>
    <mergeCell ref="I112:J112"/>
    <mergeCell ref="I113:J113"/>
    <mergeCell ref="I114:J114"/>
    <mergeCell ref="I60:J60"/>
    <mergeCell ref="I121:J121"/>
    <mergeCell ref="I122:J122"/>
    <mergeCell ref="I123:J123"/>
    <mergeCell ref="E126:E135"/>
    <mergeCell ref="I126:J126"/>
    <mergeCell ref="I127:J127"/>
    <mergeCell ref="I128:J128"/>
    <mergeCell ref="I129:J129"/>
    <mergeCell ref="I130:J130"/>
    <mergeCell ref="I131:J131"/>
    <mergeCell ref="E111:E124"/>
    <mergeCell ref="I132:J132"/>
    <mergeCell ref="I133:J133"/>
    <mergeCell ref="I134:J134"/>
    <mergeCell ref="I135:J135"/>
    <mergeCell ref="I115:J115"/>
    <mergeCell ref="I116:J116"/>
    <mergeCell ref="I117:J117"/>
    <mergeCell ref="I118:J118"/>
    <mergeCell ref="I119:J119"/>
    <mergeCell ref="I120:J120"/>
    <mergeCell ref="I124:J124"/>
    <mergeCell ref="E143:E156"/>
    <mergeCell ref="I143:J143"/>
    <mergeCell ref="I144:J144"/>
    <mergeCell ref="I145:J145"/>
    <mergeCell ref="I146:J146"/>
    <mergeCell ref="I147:J147"/>
    <mergeCell ref="I154:J154"/>
    <mergeCell ref="I155:J155"/>
    <mergeCell ref="I239:J239"/>
    <mergeCell ref="I156:J156"/>
    <mergeCell ref="I148:J148"/>
    <mergeCell ref="I149:J149"/>
    <mergeCell ref="I150:J150"/>
    <mergeCell ref="I151:J151"/>
    <mergeCell ref="I152:J152"/>
    <mergeCell ref="I153:J153"/>
    <mergeCell ref="I246:J246"/>
    <mergeCell ref="I247:J247"/>
    <mergeCell ref="I248:J248"/>
    <mergeCell ref="I252:J252"/>
    <mergeCell ref="I280:J280"/>
    <mergeCell ref="I281:J281"/>
    <mergeCell ref="I282:J282"/>
    <mergeCell ref="I283:J283"/>
    <mergeCell ref="I303:J303"/>
    <mergeCell ref="I304:J304"/>
    <mergeCell ref="I274:J274"/>
    <mergeCell ref="I275:J275"/>
    <mergeCell ref="I276:J276"/>
    <mergeCell ref="I277:J277"/>
    <mergeCell ref="I278:J278"/>
    <mergeCell ref="I279:J279"/>
    <mergeCell ref="I284:J284"/>
    <mergeCell ref="I311:J311"/>
    <mergeCell ref="I312:J312"/>
    <mergeCell ref="I313:J313"/>
    <mergeCell ref="I314:J314"/>
    <mergeCell ref="I315:J315"/>
    <mergeCell ref="I335:J335"/>
    <mergeCell ref="I305:J305"/>
    <mergeCell ref="I306:J306"/>
    <mergeCell ref="I307:J307"/>
    <mergeCell ref="I308:J308"/>
    <mergeCell ref="I309:J309"/>
    <mergeCell ref="I310:J310"/>
    <mergeCell ref="I316:J316"/>
    <mergeCell ref="I342:J342"/>
    <mergeCell ref="I343:J343"/>
    <mergeCell ref="I344:J344"/>
    <mergeCell ref="I345:J345"/>
    <mergeCell ref="I346:J346"/>
    <mergeCell ref="I347:J347"/>
    <mergeCell ref="I336:J336"/>
    <mergeCell ref="I337:J337"/>
    <mergeCell ref="I338:J338"/>
    <mergeCell ref="I339:J339"/>
    <mergeCell ref="I340:J340"/>
    <mergeCell ref="I341:J341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404:J404"/>
    <mergeCell ref="I405:J405"/>
    <mergeCell ref="I406:J406"/>
    <mergeCell ref="I407:J407"/>
    <mergeCell ref="I408:J408"/>
    <mergeCell ref="I409:J409"/>
    <mergeCell ref="I379:J379"/>
    <mergeCell ref="I399:J399"/>
    <mergeCell ref="I400:J400"/>
    <mergeCell ref="I401:J401"/>
    <mergeCell ref="I402:J402"/>
    <mergeCell ref="I403:J403"/>
    <mergeCell ref="I438:J438"/>
    <mergeCell ref="I439:J439"/>
    <mergeCell ref="I440:J440"/>
    <mergeCell ref="I441:J441"/>
    <mergeCell ref="I442:J442"/>
    <mergeCell ref="I443:J443"/>
    <mergeCell ref="I410:J410"/>
    <mergeCell ref="I411:J411"/>
    <mergeCell ref="E431:E444"/>
    <mergeCell ref="I431:J431"/>
    <mergeCell ref="I432:J432"/>
    <mergeCell ref="I433:J433"/>
    <mergeCell ref="I434:J434"/>
    <mergeCell ref="I435:J435"/>
    <mergeCell ref="I436:J436"/>
    <mergeCell ref="I437:J437"/>
    <mergeCell ref="I472:J472"/>
    <mergeCell ref="I473:J473"/>
    <mergeCell ref="I474:J474"/>
    <mergeCell ref="I475:J475"/>
    <mergeCell ref="E495:E508"/>
    <mergeCell ref="I559:J559"/>
    <mergeCell ref="E463:E476"/>
    <mergeCell ref="I463:J463"/>
    <mergeCell ref="I464:J464"/>
    <mergeCell ref="I465:J465"/>
    <mergeCell ref="I466:J466"/>
    <mergeCell ref="I467:J467"/>
    <mergeCell ref="I468:J468"/>
    <mergeCell ref="I469:J469"/>
    <mergeCell ref="I470:J470"/>
    <mergeCell ref="I471:J471"/>
    <mergeCell ref="I566:J566"/>
    <mergeCell ref="I567:J567"/>
    <mergeCell ref="I568:J568"/>
    <mergeCell ref="I569:J569"/>
    <mergeCell ref="I570:J570"/>
    <mergeCell ref="I571:J571"/>
    <mergeCell ref="I560:J560"/>
    <mergeCell ref="I561:J561"/>
    <mergeCell ref="I562:J562"/>
    <mergeCell ref="I563:J563"/>
    <mergeCell ref="I564:J564"/>
    <mergeCell ref="I565:J565"/>
    <mergeCell ref="I600:J600"/>
    <mergeCell ref="I601:J601"/>
    <mergeCell ref="I602:J602"/>
    <mergeCell ref="I603:J603"/>
    <mergeCell ref="A655:A656"/>
    <mergeCell ref="B655:B656"/>
    <mergeCell ref="C655:C656"/>
    <mergeCell ref="D655:E656"/>
    <mergeCell ref="F655:K655"/>
    <mergeCell ref="F656:H656"/>
    <mergeCell ref="E591:E604"/>
    <mergeCell ref="I591:J591"/>
    <mergeCell ref="I592:J592"/>
    <mergeCell ref="I593:J593"/>
    <mergeCell ref="I594:J594"/>
    <mergeCell ref="I595:J595"/>
    <mergeCell ref="I596:J596"/>
    <mergeCell ref="I597:J597"/>
    <mergeCell ref="I598:J598"/>
    <mergeCell ref="I599:J599"/>
    <mergeCell ref="EH655:FB655"/>
    <mergeCell ref="FC655:FW655"/>
    <mergeCell ref="FX655:GR655"/>
    <mergeCell ref="GS655:HM655"/>
    <mergeCell ref="HN655:IH655"/>
    <mergeCell ref="II655:JC655"/>
    <mergeCell ref="L655:AF655"/>
    <mergeCell ref="AG655:BA655"/>
    <mergeCell ref="BB655:BV655"/>
    <mergeCell ref="BW655:CQ655"/>
    <mergeCell ref="CR655:DL655"/>
    <mergeCell ref="DM655:EG655"/>
    <mergeCell ref="NZ655:OT655"/>
    <mergeCell ref="OU655:PO655"/>
    <mergeCell ref="PP655:QJ655"/>
    <mergeCell ref="QK655:RE655"/>
    <mergeCell ref="RF655:RZ655"/>
    <mergeCell ref="SA655:SU655"/>
    <mergeCell ref="JD655:JX655"/>
    <mergeCell ref="JY655:KS655"/>
    <mergeCell ref="KT655:LN655"/>
    <mergeCell ref="LO655:MI655"/>
    <mergeCell ref="MJ655:ND655"/>
    <mergeCell ref="NE655:NY655"/>
    <mergeCell ref="XR655:YL655"/>
    <mergeCell ref="YM655:ZG655"/>
    <mergeCell ref="ZH655:AAB655"/>
    <mergeCell ref="AAC655:AAW655"/>
    <mergeCell ref="AAX655:ABR655"/>
    <mergeCell ref="ABS655:ACM655"/>
    <mergeCell ref="SV655:TP655"/>
    <mergeCell ref="TQ655:UK655"/>
    <mergeCell ref="UL655:VF655"/>
    <mergeCell ref="VG655:WA655"/>
    <mergeCell ref="WB655:WV655"/>
    <mergeCell ref="WW655:XQ655"/>
    <mergeCell ref="AHJ655:AID655"/>
    <mergeCell ref="AIE655:AIY655"/>
    <mergeCell ref="AIZ655:AJT655"/>
    <mergeCell ref="AJU655:AKO655"/>
    <mergeCell ref="AKP655:ALJ655"/>
    <mergeCell ref="ALK655:AME655"/>
    <mergeCell ref="ACN655:ADH655"/>
    <mergeCell ref="ADI655:AEC655"/>
    <mergeCell ref="AED655:AEX655"/>
    <mergeCell ref="AEY655:AFS655"/>
    <mergeCell ref="AFT655:AGN655"/>
    <mergeCell ref="AGO655:AHI655"/>
    <mergeCell ref="ARB655:ARV655"/>
    <mergeCell ref="ARW655:ASQ655"/>
    <mergeCell ref="ASR655:ATL655"/>
    <mergeCell ref="ATM655:AUG655"/>
    <mergeCell ref="AUH655:AVB655"/>
    <mergeCell ref="AVC655:AVW655"/>
    <mergeCell ref="AMF655:AMZ655"/>
    <mergeCell ref="ANA655:ANU655"/>
    <mergeCell ref="ANV655:AOP655"/>
    <mergeCell ref="AOQ655:APK655"/>
    <mergeCell ref="APL655:AQF655"/>
    <mergeCell ref="AQG655:ARA655"/>
    <mergeCell ref="AA656:AC656"/>
    <mergeCell ref="AD656:AF656"/>
    <mergeCell ref="AG656:AI656"/>
    <mergeCell ref="AJ656:AL656"/>
    <mergeCell ref="AM656:AO656"/>
    <mergeCell ref="AP656:AR656"/>
    <mergeCell ref="I656:K656"/>
    <mergeCell ref="L656:N656"/>
    <mergeCell ref="O656:Q656"/>
    <mergeCell ref="R656:T656"/>
    <mergeCell ref="U656:W656"/>
    <mergeCell ref="X656:Z656"/>
    <mergeCell ref="BK656:BM656"/>
    <mergeCell ref="BN656:BP656"/>
    <mergeCell ref="BQ656:BS656"/>
    <mergeCell ref="BT656:BV656"/>
    <mergeCell ref="BW656:BY656"/>
    <mergeCell ref="BZ656:CB656"/>
    <mergeCell ref="AS656:AU656"/>
    <mergeCell ref="AV656:AX656"/>
    <mergeCell ref="AY656:BA656"/>
    <mergeCell ref="BB656:BD656"/>
    <mergeCell ref="BE656:BG656"/>
    <mergeCell ref="BH656:BJ656"/>
    <mergeCell ref="CU656:CW656"/>
    <mergeCell ref="CX656:CZ656"/>
    <mergeCell ref="DA656:DC656"/>
    <mergeCell ref="DD656:DF656"/>
    <mergeCell ref="DG656:DI656"/>
    <mergeCell ref="DJ656:DL656"/>
    <mergeCell ref="CC656:CE656"/>
    <mergeCell ref="CF656:CH656"/>
    <mergeCell ref="CI656:CK656"/>
    <mergeCell ref="CL656:CN656"/>
    <mergeCell ref="CO656:CQ656"/>
    <mergeCell ref="CR656:CT656"/>
    <mergeCell ref="EE656:EG656"/>
    <mergeCell ref="EH656:EJ656"/>
    <mergeCell ref="EK656:EM656"/>
    <mergeCell ref="EN656:EP656"/>
    <mergeCell ref="EQ656:ES656"/>
    <mergeCell ref="ET656:EV656"/>
    <mergeCell ref="DM656:DO656"/>
    <mergeCell ref="DP656:DR656"/>
    <mergeCell ref="DS656:DU656"/>
    <mergeCell ref="DV656:DX656"/>
    <mergeCell ref="DY656:EA656"/>
    <mergeCell ref="EB656:ED656"/>
    <mergeCell ref="FO656:FQ656"/>
    <mergeCell ref="FR656:FT656"/>
    <mergeCell ref="FU656:FW656"/>
    <mergeCell ref="FX656:FZ656"/>
    <mergeCell ref="GA656:GC656"/>
    <mergeCell ref="GD656:GF656"/>
    <mergeCell ref="EW656:EY656"/>
    <mergeCell ref="EZ656:FB656"/>
    <mergeCell ref="FC656:FE656"/>
    <mergeCell ref="FF656:FH656"/>
    <mergeCell ref="FI656:FK656"/>
    <mergeCell ref="FL656:FN656"/>
    <mergeCell ref="GY656:HA656"/>
    <mergeCell ref="HB656:HD656"/>
    <mergeCell ref="HE656:HG656"/>
    <mergeCell ref="HH656:HJ656"/>
    <mergeCell ref="HK656:HM656"/>
    <mergeCell ref="HN656:HP656"/>
    <mergeCell ref="GG656:GI656"/>
    <mergeCell ref="GJ656:GL656"/>
    <mergeCell ref="GM656:GO656"/>
    <mergeCell ref="GP656:GR656"/>
    <mergeCell ref="GS656:GU656"/>
    <mergeCell ref="GV656:GX656"/>
    <mergeCell ref="II656:IK656"/>
    <mergeCell ref="IL656:IN656"/>
    <mergeCell ref="IO656:IQ656"/>
    <mergeCell ref="IR656:IT656"/>
    <mergeCell ref="IU656:IW656"/>
    <mergeCell ref="IX656:IZ656"/>
    <mergeCell ref="HQ656:HS656"/>
    <mergeCell ref="HT656:HV656"/>
    <mergeCell ref="HW656:HY656"/>
    <mergeCell ref="HZ656:IB656"/>
    <mergeCell ref="IC656:IE656"/>
    <mergeCell ref="IF656:IH656"/>
    <mergeCell ref="JS656:JU656"/>
    <mergeCell ref="JV656:JX656"/>
    <mergeCell ref="JY656:KA656"/>
    <mergeCell ref="KB656:KD656"/>
    <mergeCell ref="KE656:KG656"/>
    <mergeCell ref="KH656:KJ656"/>
    <mergeCell ref="JA656:JC656"/>
    <mergeCell ref="JD656:JF656"/>
    <mergeCell ref="JG656:JI656"/>
    <mergeCell ref="JJ656:JL656"/>
    <mergeCell ref="JM656:JO656"/>
    <mergeCell ref="JP656:JR656"/>
    <mergeCell ref="LC656:LE656"/>
    <mergeCell ref="LF656:LH656"/>
    <mergeCell ref="LI656:LK656"/>
    <mergeCell ref="LL656:LN656"/>
    <mergeCell ref="LO656:LQ656"/>
    <mergeCell ref="LR656:LT656"/>
    <mergeCell ref="KK656:KM656"/>
    <mergeCell ref="KN656:KP656"/>
    <mergeCell ref="KQ656:KS656"/>
    <mergeCell ref="KT656:KV656"/>
    <mergeCell ref="KW656:KY656"/>
    <mergeCell ref="KZ656:LB656"/>
    <mergeCell ref="MM656:MO656"/>
    <mergeCell ref="MP656:MR656"/>
    <mergeCell ref="MS656:MU656"/>
    <mergeCell ref="MV656:MX656"/>
    <mergeCell ref="MY656:NA656"/>
    <mergeCell ref="NB656:ND656"/>
    <mergeCell ref="LU656:LW656"/>
    <mergeCell ref="LX656:LZ656"/>
    <mergeCell ref="MA656:MC656"/>
    <mergeCell ref="MD656:MF656"/>
    <mergeCell ref="MG656:MI656"/>
    <mergeCell ref="MJ656:ML656"/>
    <mergeCell ref="NW656:NY656"/>
    <mergeCell ref="NZ656:OB656"/>
    <mergeCell ref="OC656:OE656"/>
    <mergeCell ref="OF656:OH656"/>
    <mergeCell ref="OI656:OK656"/>
    <mergeCell ref="OL656:ON656"/>
    <mergeCell ref="NE656:NG656"/>
    <mergeCell ref="NH656:NJ656"/>
    <mergeCell ref="NK656:NM656"/>
    <mergeCell ref="NN656:NP656"/>
    <mergeCell ref="NQ656:NS656"/>
    <mergeCell ref="NT656:NV656"/>
    <mergeCell ref="PG656:PI656"/>
    <mergeCell ref="PJ656:PL656"/>
    <mergeCell ref="PM656:PO656"/>
    <mergeCell ref="PP656:PR656"/>
    <mergeCell ref="PS656:PU656"/>
    <mergeCell ref="PV656:PX656"/>
    <mergeCell ref="OO656:OQ656"/>
    <mergeCell ref="OR656:OT656"/>
    <mergeCell ref="OU656:OW656"/>
    <mergeCell ref="OX656:OZ656"/>
    <mergeCell ref="PA656:PC656"/>
    <mergeCell ref="PD656:PF656"/>
    <mergeCell ref="QQ656:QS656"/>
    <mergeCell ref="QT656:QV656"/>
    <mergeCell ref="QW656:QY656"/>
    <mergeCell ref="QZ656:RB656"/>
    <mergeCell ref="RC656:RE656"/>
    <mergeCell ref="RF656:RH656"/>
    <mergeCell ref="PY656:QA656"/>
    <mergeCell ref="QB656:QD656"/>
    <mergeCell ref="QE656:QG656"/>
    <mergeCell ref="QH656:QJ656"/>
    <mergeCell ref="QK656:QM656"/>
    <mergeCell ref="QN656:QP656"/>
    <mergeCell ref="SA656:SC656"/>
    <mergeCell ref="SD656:SF656"/>
    <mergeCell ref="SG656:SI656"/>
    <mergeCell ref="SJ656:SL656"/>
    <mergeCell ref="SM656:SO656"/>
    <mergeCell ref="SP656:SR656"/>
    <mergeCell ref="RI656:RK656"/>
    <mergeCell ref="RL656:RN656"/>
    <mergeCell ref="RO656:RQ656"/>
    <mergeCell ref="RR656:RT656"/>
    <mergeCell ref="RU656:RW656"/>
    <mergeCell ref="RX656:RZ656"/>
    <mergeCell ref="TK656:TM656"/>
    <mergeCell ref="TN656:TP656"/>
    <mergeCell ref="TQ656:TS656"/>
    <mergeCell ref="TT656:TV656"/>
    <mergeCell ref="TW656:TY656"/>
    <mergeCell ref="TZ656:UB656"/>
    <mergeCell ref="SS656:SU656"/>
    <mergeCell ref="SV656:SX656"/>
    <mergeCell ref="SY656:TA656"/>
    <mergeCell ref="TB656:TD656"/>
    <mergeCell ref="TE656:TG656"/>
    <mergeCell ref="TH656:TJ656"/>
    <mergeCell ref="UU656:UW656"/>
    <mergeCell ref="UX656:UZ656"/>
    <mergeCell ref="VA656:VC656"/>
    <mergeCell ref="VD656:VF656"/>
    <mergeCell ref="VG656:VI656"/>
    <mergeCell ref="VJ656:VL656"/>
    <mergeCell ref="UC656:UE656"/>
    <mergeCell ref="UF656:UH656"/>
    <mergeCell ref="UI656:UK656"/>
    <mergeCell ref="UL656:UN656"/>
    <mergeCell ref="UO656:UQ656"/>
    <mergeCell ref="UR656:UT656"/>
    <mergeCell ref="WE656:WG656"/>
    <mergeCell ref="WH656:WJ656"/>
    <mergeCell ref="WK656:WM656"/>
    <mergeCell ref="WN656:WP656"/>
    <mergeCell ref="WQ656:WS656"/>
    <mergeCell ref="WT656:WV656"/>
    <mergeCell ref="VM656:VO656"/>
    <mergeCell ref="VP656:VR656"/>
    <mergeCell ref="VS656:VU656"/>
    <mergeCell ref="VV656:VX656"/>
    <mergeCell ref="VY656:WA656"/>
    <mergeCell ref="WB656:WD656"/>
    <mergeCell ref="XO656:XQ656"/>
    <mergeCell ref="XR656:XT656"/>
    <mergeCell ref="XU656:XW656"/>
    <mergeCell ref="XX656:XZ656"/>
    <mergeCell ref="YA656:YC656"/>
    <mergeCell ref="YD656:YF656"/>
    <mergeCell ref="WW656:WY656"/>
    <mergeCell ref="WZ656:XB656"/>
    <mergeCell ref="XC656:XE656"/>
    <mergeCell ref="XF656:XH656"/>
    <mergeCell ref="XI656:XK656"/>
    <mergeCell ref="XL656:XN656"/>
    <mergeCell ref="YY656:ZA656"/>
    <mergeCell ref="ZB656:ZD656"/>
    <mergeCell ref="ZE656:ZG656"/>
    <mergeCell ref="ZH656:ZJ656"/>
    <mergeCell ref="ZK656:ZM656"/>
    <mergeCell ref="ZN656:ZP656"/>
    <mergeCell ref="YG656:YI656"/>
    <mergeCell ref="YJ656:YL656"/>
    <mergeCell ref="YM656:YO656"/>
    <mergeCell ref="YP656:YR656"/>
    <mergeCell ref="YS656:YU656"/>
    <mergeCell ref="YV656:YX656"/>
    <mergeCell ref="AAI656:AAK656"/>
    <mergeCell ref="AAL656:AAN656"/>
    <mergeCell ref="AAO656:AAQ656"/>
    <mergeCell ref="AAR656:AAT656"/>
    <mergeCell ref="AAU656:AAW656"/>
    <mergeCell ref="AAX656:AAZ656"/>
    <mergeCell ref="ZQ656:ZS656"/>
    <mergeCell ref="ZT656:ZV656"/>
    <mergeCell ref="ZW656:ZY656"/>
    <mergeCell ref="ZZ656:AAB656"/>
    <mergeCell ref="AAC656:AAE656"/>
    <mergeCell ref="AAF656:AAH656"/>
    <mergeCell ref="ABS656:ABU656"/>
    <mergeCell ref="ABV656:ABX656"/>
    <mergeCell ref="ABY656:ACA656"/>
    <mergeCell ref="ACB656:ACD656"/>
    <mergeCell ref="ACE656:ACG656"/>
    <mergeCell ref="ACH656:ACJ656"/>
    <mergeCell ref="ABA656:ABC656"/>
    <mergeCell ref="ABD656:ABF656"/>
    <mergeCell ref="ABG656:ABI656"/>
    <mergeCell ref="ABJ656:ABL656"/>
    <mergeCell ref="ABM656:ABO656"/>
    <mergeCell ref="ABP656:ABR656"/>
    <mergeCell ref="ADC656:ADE656"/>
    <mergeCell ref="ADF656:ADH656"/>
    <mergeCell ref="ADI656:ADK656"/>
    <mergeCell ref="ADL656:ADN656"/>
    <mergeCell ref="ADO656:ADQ656"/>
    <mergeCell ref="ADR656:ADT656"/>
    <mergeCell ref="ACK656:ACM656"/>
    <mergeCell ref="ACN656:ACP656"/>
    <mergeCell ref="ACQ656:ACS656"/>
    <mergeCell ref="ACT656:ACV656"/>
    <mergeCell ref="ACW656:ACY656"/>
    <mergeCell ref="ACZ656:ADB656"/>
    <mergeCell ref="AEM656:AEO656"/>
    <mergeCell ref="AEP656:AER656"/>
    <mergeCell ref="AES656:AEU656"/>
    <mergeCell ref="AEV656:AEX656"/>
    <mergeCell ref="AEY656:AFA656"/>
    <mergeCell ref="AFB656:AFD656"/>
    <mergeCell ref="ADU656:ADW656"/>
    <mergeCell ref="ADX656:ADZ656"/>
    <mergeCell ref="AEA656:AEC656"/>
    <mergeCell ref="AED656:AEF656"/>
    <mergeCell ref="AEG656:AEI656"/>
    <mergeCell ref="AEJ656:AEL656"/>
    <mergeCell ref="AFW656:AFY656"/>
    <mergeCell ref="AFZ656:AGB656"/>
    <mergeCell ref="AGC656:AGE656"/>
    <mergeCell ref="AGF656:AGH656"/>
    <mergeCell ref="AGI656:AGK656"/>
    <mergeCell ref="AGL656:AGN656"/>
    <mergeCell ref="AFE656:AFG656"/>
    <mergeCell ref="AFH656:AFJ656"/>
    <mergeCell ref="AFK656:AFM656"/>
    <mergeCell ref="AFN656:AFP656"/>
    <mergeCell ref="AFQ656:AFS656"/>
    <mergeCell ref="AFT656:AFV656"/>
    <mergeCell ref="AHG656:AHI656"/>
    <mergeCell ref="AHJ656:AHL656"/>
    <mergeCell ref="AHM656:AHO656"/>
    <mergeCell ref="AHP656:AHR656"/>
    <mergeCell ref="AHS656:AHU656"/>
    <mergeCell ref="AHV656:AHX656"/>
    <mergeCell ref="AGO656:AGQ656"/>
    <mergeCell ref="AGR656:AGT656"/>
    <mergeCell ref="AGU656:AGW656"/>
    <mergeCell ref="AGX656:AGZ656"/>
    <mergeCell ref="AHA656:AHC656"/>
    <mergeCell ref="AHD656:AHF656"/>
    <mergeCell ref="AIQ656:AIS656"/>
    <mergeCell ref="AIT656:AIV656"/>
    <mergeCell ref="AIW656:AIY656"/>
    <mergeCell ref="AIZ656:AJB656"/>
    <mergeCell ref="AJC656:AJE656"/>
    <mergeCell ref="AJF656:AJH656"/>
    <mergeCell ref="AHY656:AIA656"/>
    <mergeCell ref="AIB656:AID656"/>
    <mergeCell ref="AIE656:AIG656"/>
    <mergeCell ref="AIH656:AIJ656"/>
    <mergeCell ref="AIK656:AIM656"/>
    <mergeCell ref="AIN656:AIP656"/>
    <mergeCell ref="AKA656:AKC656"/>
    <mergeCell ref="AKD656:AKF656"/>
    <mergeCell ref="AKG656:AKI656"/>
    <mergeCell ref="AKJ656:AKL656"/>
    <mergeCell ref="AKM656:AKO656"/>
    <mergeCell ref="AKP656:AKR656"/>
    <mergeCell ref="AJI656:AJK656"/>
    <mergeCell ref="AJL656:AJN656"/>
    <mergeCell ref="AJO656:AJQ656"/>
    <mergeCell ref="AJR656:AJT656"/>
    <mergeCell ref="AJU656:AJW656"/>
    <mergeCell ref="AJX656:AJZ656"/>
    <mergeCell ref="ALK656:ALM656"/>
    <mergeCell ref="ALN656:ALP656"/>
    <mergeCell ref="ALQ656:ALS656"/>
    <mergeCell ref="ALT656:ALV656"/>
    <mergeCell ref="ALW656:ALY656"/>
    <mergeCell ref="ALZ656:AMB656"/>
    <mergeCell ref="AKS656:AKU656"/>
    <mergeCell ref="AKV656:AKX656"/>
    <mergeCell ref="AKY656:ALA656"/>
    <mergeCell ref="ALB656:ALD656"/>
    <mergeCell ref="ALE656:ALG656"/>
    <mergeCell ref="ALH656:ALJ656"/>
    <mergeCell ref="AMU656:AMW656"/>
    <mergeCell ref="AMX656:AMZ656"/>
    <mergeCell ref="ANA656:ANC656"/>
    <mergeCell ref="AND656:ANF656"/>
    <mergeCell ref="ANG656:ANI656"/>
    <mergeCell ref="ANJ656:ANL656"/>
    <mergeCell ref="AMC656:AME656"/>
    <mergeCell ref="AMF656:AMH656"/>
    <mergeCell ref="AMI656:AMK656"/>
    <mergeCell ref="AML656:AMN656"/>
    <mergeCell ref="AMO656:AMQ656"/>
    <mergeCell ref="AMR656:AMT656"/>
    <mergeCell ref="AOE656:AOG656"/>
    <mergeCell ref="AOH656:AOJ656"/>
    <mergeCell ref="AOK656:AOM656"/>
    <mergeCell ref="AON656:AOP656"/>
    <mergeCell ref="AOQ656:AOS656"/>
    <mergeCell ref="AOT656:AOV656"/>
    <mergeCell ref="ANM656:ANO656"/>
    <mergeCell ref="ANP656:ANR656"/>
    <mergeCell ref="ANS656:ANU656"/>
    <mergeCell ref="ANV656:ANX656"/>
    <mergeCell ref="ANY656:AOA656"/>
    <mergeCell ref="AOB656:AOD656"/>
    <mergeCell ref="APO656:APQ656"/>
    <mergeCell ref="APR656:APT656"/>
    <mergeCell ref="APU656:APW656"/>
    <mergeCell ref="APX656:APZ656"/>
    <mergeCell ref="AQA656:AQC656"/>
    <mergeCell ref="AQD656:AQF656"/>
    <mergeCell ref="AOW656:AOY656"/>
    <mergeCell ref="AOZ656:APB656"/>
    <mergeCell ref="APC656:APE656"/>
    <mergeCell ref="APF656:APH656"/>
    <mergeCell ref="API656:APK656"/>
    <mergeCell ref="APL656:APN656"/>
    <mergeCell ref="AQY656:ARA656"/>
    <mergeCell ref="ARB656:ARD656"/>
    <mergeCell ref="ARE656:ARG656"/>
    <mergeCell ref="ARH656:ARJ656"/>
    <mergeCell ref="ARK656:ARM656"/>
    <mergeCell ref="ARN656:ARP656"/>
    <mergeCell ref="AQG656:AQI656"/>
    <mergeCell ref="AQJ656:AQL656"/>
    <mergeCell ref="AQM656:AQO656"/>
    <mergeCell ref="AQP656:AQR656"/>
    <mergeCell ref="AQS656:AQU656"/>
    <mergeCell ref="AQV656:AQX656"/>
    <mergeCell ref="ASI656:ASK656"/>
    <mergeCell ref="ASL656:ASN656"/>
    <mergeCell ref="ASO656:ASQ656"/>
    <mergeCell ref="ASR656:AST656"/>
    <mergeCell ref="ASU656:ASW656"/>
    <mergeCell ref="ASX656:ASZ656"/>
    <mergeCell ref="ARQ656:ARS656"/>
    <mergeCell ref="ART656:ARV656"/>
    <mergeCell ref="ARW656:ARY656"/>
    <mergeCell ref="ARZ656:ASB656"/>
    <mergeCell ref="ASC656:ASE656"/>
    <mergeCell ref="ASF656:ASH656"/>
    <mergeCell ref="ATY656:AUA656"/>
    <mergeCell ref="AUB656:AUD656"/>
    <mergeCell ref="AUE656:AUG656"/>
    <mergeCell ref="AUH656:AUJ656"/>
    <mergeCell ref="ATA656:ATC656"/>
    <mergeCell ref="ATD656:ATF656"/>
    <mergeCell ref="ATG656:ATI656"/>
    <mergeCell ref="ATJ656:ATL656"/>
    <mergeCell ref="ATM656:ATO656"/>
    <mergeCell ref="ATP656:ATR656"/>
    <mergeCell ref="D695:E695"/>
    <mergeCell ref="D697:E697"/>
    <mergeCell ref="D702:E702"/>
    <mergeCell ref="D701:E701"/>
    <mergeCell ref="AVU656:AVW656"/>
    <mergeCell ref="F658:H658"/>
    <mergeCell ref="D660:E660"/>
    <mergeCell ref="D676:E676"/>
    <mergeCell ref="D693:E693"/>
    <mergeCell ref="D694:E694"/>
    <mergeCell ref="AVC656:AVE656"/>
    <mergeCell ref="AVF656:AVH656"/>
    <mergeCell ref="AVI656:AVK656"/>
    <mergeCell ref="AVL656:AVN656"/>
    <mergeCell ref="AVO656:AVQ656"/>
    <mergeCell ref="AVR656:AVT656"/>
    <mergeCell ref="AUK656:AUM656"/>
    <mergeCell ref="AUN656:AUP656"/>
    <mergeCell ref="AUQ656:AUS656"/>
    <mergeCell ref="AUT656:AUV656"/>
    <mergeCell ref="AUW656:AUY656"/>
    <mergeCell ref="AUZ656:AVB656"/>
    <mergeCell ref="ATS656:ATU656"/>
    <mergeCell ref="ATV656:ATX656"/>
  </mergeCells>
  <pageMargins left="0.31496062992125984" right="0.11811023622047245" top="0.15748031496062992" bottom="0.15748031496062992" header="0.19685039370078741" footer="0.11811023622047245"/>
  <pageSetup paperSize="9" scale="10" fitToHeight="10" orientation="portrait" verticalDpi="0" r:id="rId1"/>
  <rowBreaks count="2" manualBreakCount="2">
    <brk id="236" max="1270" man="1"/>
    <brk id="653" max="1270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C176"/>
  <sheetViews>
    <sheetView view="pageBreakPreview" zoomScale="75" zoomScaleNormal="75" zoomScaleSheetLayoutView="75" workbookViewId="0">
      <pane xSplit="3" ySplit="7" topLeftCell="D8" activePane="bottomRight" state="frozen"/>
      <selection activeCell="L107" sqref="L107"/>
      <selection pane="topRight" activeCell="L107" sqref="L107"/>
      <selection pane="bottomLeft" activeCell="L107" sqref="L107"/>
      <selection pane="bottomRight" activeCell="K32" sqref="K32"/>
    </sheetView>
  </sheetViews>
  <sheetFormatPr defaultRowHeight="15"/>
  <cols>
    <col min="1" max="1" width="6.5703125" style="154" hidden="1" customWidth="1"/>
    <col min="2" max="2" width="7.28515625" style="154" hidden="1" customWidth="1"/>
    <col min="3" max="3" width="38.5703125" style="154" customWidth="1"/>
    <col min="4" max="15" width="6.42578125" style="154" customWidth="1"/>
    <col min="16" max="23" width="7.5703125" style="154" customWidth="1"/>
    <col min="24" max="25" width="9.140625" style="154"/>
    <col min="26" max="26" width="41.140625" style="154" customWidth="1"/>
    <col min="27" max="256" width="9.140625" style="154"/>
    <col min="257" max="258" width="0" style="154" hidden="1" customWidth="1"/>
    <col min="259" max="259" width="38.5703125" style="154" customWidth="1"/>
    <col min="260" max="271" width="12" style="154" bestFit="1" customWidth="1"/>
    <col min="272" max="272" width="13.7109375" style="154" customWidth="1"/>
    <col min="273" max="279" width="13.7109375" style="154" bestFit="1" customWidth="1"/>
    <col min="280" max="512" width="9.140625" style="154"/>
    <col min="513" max="514" width="0" style="154" hidden="1" customWidth="1"/>
    <col min="515" max="515" width="38.5703125" style="154" customWidth="1"/>
    <col min="516" max="527" width="12" style="154" bestFit="1" customWidth="1"/>
    <col min="528" max="528" width="13.7109375" style="154" customWidth="1"/>
    <col min="529" max="535" width="13.7109375" style="154" bestFit="1" customWidth="1"/>
    <col min="536" max="768" width="9.140625" style="154"/>
    <col min="769" max="770" width="0" style="154" hidden="1" customWidth="1"/>
    <col min="771" max="771" width="38.5703125" style="154" customWidth="1"/>
    <col min="772" max="783" width="12" style="154" bestFit="1" customWidth="1"/>
    <col min="784" max="784" width="13.7109375" style="154" customWidth="1"/>
    <col min="785" max="791" width="13.7109375" style="154" bestFit="1" customWidth="1"/>
    <col min="792" max="1024" width="9.140625" style="154"/>
    <col min="1025" max="1026" width="0" style="154" hidden="1" customWidth="1"/>
    <col min="1027" max="1027" width="38.5703125" style="154" customWidth="1"/>
    <col min="1028" max="1039" width="12" style="154" bestFit="1" customWidth="1"/>
    <col min="1040" max="1040" width="13.7109375" style="154" customWidth="1"/>
    <col min="1041" max="1047" width="13.7109375" style="154" bestFit="1" customWidth="1"/>
    <col min="1048" max="1280" width="9.140625" style="154"/>
    <col min="1281" max="1282" width="0" style="154" hidden="1" customWidth="1"/>
    <col min="1283" max="1283" width="38.5703125" style="154" customWidth="1"/>
    <col min="1284" max="1295" width="12" style="154" bestFit="1" customWidth="1"/>
    <col min="1296" max="1296" width="13.7109375" style="154" customWidth="1"/>
    <col min="1297" max="1303" width="13.7109375" style="154" bestFit="1" customWidth="1"/>
    <col min="1304" max="1536" width="9.140625" style="154"/>
    <col min="1537" max="1538" width="0" style="154" hidden="1" customWidth="1"/>
    <col min="1539" max="1539" width="38.5703125" style="154" customWidth="1"/>
    <col min="1540" max="1551" width="12" style="154" bestFit="1" customWidth="1"/>
    <col min="1552" max="1552" width="13.7109375" style="154" customWidth="1"/>
    <col min="1553" max="1559" width="13.7109375" style="154" bestFit="1" customWidth="1"/>
    <col min="1560" max="1792" width="9.140625" style="154"/>
    <col min="1793" max="1794" width="0" style="154" hidden="1" customWidth="1"/>
    <col min="1795" max="1795" width="38.5703125" style="154" customWidth="1"/>
    <col min="1796" max="1807" width="12" style="154" bestFit="1" customWidth="1"/>
    <col min="1808" max="1808" width="13.7109375" style="154" customWidth="1"/>
    <col min="1809" max="1815" width="13.7109375" style="154" bestFit="1" customWidth="1"/>
    <col min="1816" max="2048" width="9.140625" style="154"/>
    <col min="2049" max="2050" width="0" style="154" hidden="1" customWidth="1"/>
    <col min="2051" max="2051" width="38.5703125" style="154" customWidth="1"/>
    <col min="2052" max="2063" width="12" style="154" bestFit="1" customWidth="1"/>
    <col min="2064" max="2064" width="13.7109375" style="154" customWidth="1"/>
    <col min="2065" max="2071" width="13.7109375" style="154" bestFit="1" customWidth="1"/>
    <col min="2072" max="2304" width="9.140625" style="154"/>
    <col min="2305" max="2306" width="0" style="154" hidden="1" customWidth="1"/>
    <col min="2307" max="2307" width="38.5703125" style="154" customWidth="1"/>
    <col min="2308" max="2319" width="12" style="154" bestFit="1" customWidth="1"/>
    <col min="2320" max="2320" width="13.7109375" style="154" customWidth="1"/>
    <col min="2321" max="2327" width="13.7109375" style="154" bestFit="1" customWidth="1"/>
    <col min="2328" max="2560" width="9.140625" style="154"/>
    <col min="2561" max="2562" width="0" style="154" hidden="1" customWidth="1"/>
    <col min="2563" max="2563" width="38.5703125" style="154" customWidth="1"/>
    <col min="2564" max="2575" width="12" style="154" bestFit="1" customWidth="1"/>
    <col min="2576" max="2576" width="13.7109375" style="154" customWidth="1"/>
    <col min="2577" max="2583" width="13.7109375" style="154" bestFit="1" customWidth="1"/>
    <col min="2584" max="2816" width="9.140625" style="154"/>
    <col min="2817" max="2818" width="0" style="154" hidden="1" customWidth="1"/>
    <col min="2819" max="2819" width="38.5703125" style="154" customWidth="1"/>
    <col min="2820" max="2831" width="12" style="154" bestFit="1" customWidth="1"/>
    <col min="2832" max="2832" width="13.7109375" style="154" customWidth="1"/>
    <col min="2833" max="2839" width="13.7109375" style="154" bestFit="1" customWidth="1"/>
    <col min="2840" max="3072" width="9.140625" style="154"/>
    <col min="3073" max="3074" width="0" style="154" hidden="1" customWidth="1"/>
    <col min="3075" max="3075" width="38.5703125" style="154" customWidth="1"/>
    <col min="3076" max="3087" width="12" style="154" bestFit="1" customWidth="1"/>
    <col min="3088" max="3088" width="13.7109375" style="154" customWidth="1"/>
    <col min="3089" max="3095" width="13.7109375" style="154" bestFit="1" customWidth="1"/>
    <col min="3096" max="3328" width="9.140625" style="154"/>
    <col min="3329" max="3330" width="0" style="154" hidden="1" customWidth="1"/>
    <col min="3331" max="3331" width="38.5703125" style="154" customWidth="1"/>
    <col min="3332" max="3343" width="12" style="154" bestFit="1" customWidth="1"/>
    <col min="3344" max="3344" width="13.7109375" style="154" customWidth="1"/>
    <col min="3345" max="3351" width="13.7109375" style="154" bestFit="1" customWidth="1"/>
    <col min="3352" max="3584" width="9.140625" style="154"/>
    <col min="3585" max="3586" width="0" style="154" hidden="1" customWidth="1"/>
    <col min="3587" max="3587" width="38.5703125" style="154" customWidth="1"/>
    <col min="3588" max="3599" width="12" style="154" bestFit="1" customWidth="1"/>
    <col min="3600" max="3600" width="13.7109375" style="154" customWidth="1"/>
    <col min="3601" max="3607" width="13.7109375" style="154" bestFit="1" customWidth="1"/>
    <col min="3608" max="3840" width="9.140625" style="154"/>
    <col min="3841" max="3842" width="0" style="154" hidden="1" customWidth="1"/>
    <col min="3843" max="3843" width="38.5703125" style="154" customWidth="1"/>
    <col min="3844" max="3855" width="12" style="154" bestFit="1" customWidth="1"/>
    <col min="3856" max="3856" width="13.7109375" style="154" customWidth="1"/>
    <col min="3857" max="3863" width="13.7109375" style="154" bestFit="1" customWidth="1"/>
    <col min="3864" max="4096" width="9.140625" style="154"/>
    <col min="4097" max="4098" width="0" style="154" hidden="1" customWidth="1"/>
    <col min="4099" max="4099" width="38.5703125" style="154" customWidth="1"/>
    <col min="4100" max="4111" width="12" style="154" bestFit="1" customWidth="1"/>
    <col min="4112" max="4112" width="13.7109375" style="154" customWidth="1"/>
    <col min="4113" max="4119" width="13.7109375" style="154" bestFit="1" customWidth="1"/>
    <col min="4120" max="4352" width="9.140625" style="154"/>
    <col min="4353" max="4354" width="0" style="154" hidden="1" customWidth="1"/>
    <col min="4355" max="4355" width="38.5703125" style="154" customWidth="1"/>
    <col min="4356" max="4367" width="12" style="154" bestFit="1" customWidth="1"/>
    <col min="4368" max="4368" width="13.7109375" style="154" customWidth="1"/>
    <col min="4369" max="4375" width="13.7109375" style="154" bestFit="1" customWidth="1"/>
    <col min="4376" max="4608" width="9.140625" style="154"/>
    <col min="4609" max="4610" width="0" style="154" hidden="1" customWidth="1"/>
    <col min="4611" max="4611" width="38.5703125" style="154" customWidth="1"/>
    <col min="4612" max="4623" width="12" style="154" bestFit="1" customWidth="1"/>
    <col min="4624" max="4624" width="13.7109375" style="154" customWidth="1"/>
    <col min="4625" max="4631" width="13.7109375" style="154" bestFit="1" customWidth="1"/>
    <col min="4632" max="4864" width="9.140625" style="154"/>
    <col min="4865" max="4866" width="0" style="154" hidden="1" customWidth="1"/>
    <col min="4867" max="4867" width="38.5703125" style="154" customWidth="1"/>
    <col min="4868" max="4879" width="12" style="154" bestFit="1" customWidth="1"/>
    <col min="4880" max="4880" width="13.7109375" style="154" customWidth="1"/>
    <col min="4881" max="4887" width="13.7109375" style="154" bestFit="1" customWidth="1"/>
    <col min="4888" max="5120" width="9.140625" style="154"/>
    <col min="5121" max="5122" width="0" style="154" hidden="1" customWidth="1"/>
    <col min="5123" max="5123" width="38.5703125" style="154" customWidth="1"/>
    <col min="5124" max="5135" width="12" style="154" bestFit="1" customWidth="1"/>
    <col min="5136" max="5136" width="13.7109375" style="154" customWidth="1"/>
    <col min="5137" max="5143" width="13.7109375" style="154" bestFit="1" customWidth="1"/>
    <col min="5144" max="5376" width="9.140625" style="154"/>
    <col min="5377" max="5378" width="0" style="154" hidden="1" customWidth="1"/>
    <col min="5379" max="5379" width="38.5703125" style="154" customWidth="1"/>
    <col min="5380" max="5391" width="12" style="154" bestFit="1" customWidth="1"/>
    <col min="5392" max="5392" width="13.7109375" style="154" customWidth="1"/>
    <col min="5393" max="5399" width="13.7109375" style="154" bestFit="1" customWidth="1"/>
    <col min="5400" max="5632" width="9.140625" style="154"/>
    <col min="5633" max="5634" width="0" style="154" hidden="1" customWidth="1"/>
    <col min="5635" max="5635" width="38.5703125" style="154" customWidth="1"/>
    <col min="5636" max="5647" width="12" style="154" bestFit="1" customWidth="1"/>
    <col min="5648" max="5648" width="13.7109375" style="154" customWidth="1"/>
    <col min="5649" max="5655" width="13.7109375" style="154" bestFit="1" customWidth="1"/>
    <col min="5656" max="5888" width="9.140625" style="154"/>
    <col min="5889" max="5890" width="0" style="154" hidden="1" customWidth="1"/>
    <col min="5891" max="5891" width="38.5703125" style="154" customWidth="1"/>
    <col min="5892" max="5903" width="12" style="154" bestFit="1" customWidth="1"/>
    <col min="5904" max="5904" width="13.7109375" style="154" customWidth="1"/>
    <col min="5905" max="5911" width="13.7109375" style="154" bestFit="1" customWidth="1"/>
    <col min="5912" max="6144" width="9.140625" style="154"/>
    <col min="6145" max="6146" width="0" style="154" hidden="1" customWidth="1"/>
    <col min="6147" max="6147" width="38.5703125" style="154" customWidth="1"/>
    <col min="6148" max="6159" width="12" style="154" bestFit="1" customWidth="1"/>
    <col min="6160" max="6160" width="13.7109375" style="154" customWidth="1"/>
    <col min="6161" max="6167" width="13.7109375" style="154" bestFit="1" customWidth="1"/>
    <col min="6168" max="6400" width="9.140625" style="154"/>
    <col min="6401" max="6402" width="0" style="154" hidden="1" customWidth="1"/>
    <col min="6403" max="6403" width="38.5703125" style="154" customWidth="1"/>
    <col min="6404" max="6415" width="12" style="154" bestFit="1" customWidth="1"/>
    <col min="6416" max="6416" width="13.7109375" style="154" customWidth="1"/>
    <col min="6417" max="6423" width="13.7109375" style="154" bestFit="1" customWidth="1"/>
    <col min="6424" max="6656" width="9.140625" style="154"/>
    <col min="6657" max="6658" width="0" style="154" hidden="1" customWidth="1"/>
    <col min="6659" max="6659" width="38.5703125" style="154" customWidth="1"/>
    <col min="6660" max="6671" width="12" style="154" bestFit="1" customWidth="1"/>
    <col min="6672" max="6672" width="13.7109375" style="154" customWidth="1"/>
    <col min="6673" max="6679" width="13.7109375" style="154" bestFit="1" customWidth="1"/>
    <col min="6680" max="6912" width="9.140625" style="154"/>
    <col min="6913" max="6914" width="0" style="154" hidden="1" customWidth="1"/>
    <col min="6915" max="6915" width="38.5703125" style="154" customWidth="1"/>
    <col min="6916" max="6927" width="12" style="154" bestFit="1" customWidth="1"/>
    <col min="6928" max="6928" width="13.7109375" style="154" customWidth="1"/>
    <col min="6929" max="6935" width="13.7109375" style="154" bestFit="1" customWidth="1"/>
    <col min="6936" max="7168" width="9.140625" style="154"/>
    <col min="7169" max="7170" width="0" style="154" hidden="1" customWidth="1"/>
    <col min="7171" max="7171" width="38.5703125" style="154" customWidth="1"/>
    <col min="7172" max="7183" width="12" style="154" bestFit="1" customWidth="1"/>
    <col min="7184" max="7184" width="13.7109375" style="154" customWidth="1"/>
    <col min="7185" max="7191" width="13.7109375" style="154" bestFit="1" customWidth="1"/>
    <col min="7192" max="7424" width="9.140625" style="154"/>
    <col min="7425" max="7426" width="0" style="154" hidden="1" customWidth="1"/>
    <col min="7427" max="7427" width="38.5703125" style="154" customWidth="1"/>
    <col min="7428" max="7439" width="12" style="154" bestFit="1" customWidth="1"/>
    <col min="7440" max="7440" width="13.7109375" style="154" customWidth="1"/>
    <col min="7441" max="7447" width="13.7109375" style="154" bestFit="1" customWidth="1"/>
    <col min="7448" max="7680" width="9.140625" style="154"/>
    <col min="7681" max="7682" width="0" style="154" hidden="1" customWidth="1"/>
    <col min="7683" max="7683" width="38.5703125" style="154" customWidth="1"/>
    <col min="7684" max="7695" width="12" style="154" bestFit="1" customWidth="1"/>
    <col min="7696" max="7696" width="13.7109375" style="154" customWidth="1"/>
    <col min="7697" max="7703" width="13.7109375" style="154" bestFit="1" customWidth="1"/>
    <col min="7704" max="7936" width="9.140625" style="154"/>
    <col min="7937" max="7938" width="0" style="154" hidden="1" customWidth="1"/>
    <col min="7939" max="7939" width="38.5703125" style="154" customWidth="1"/>
    <col min="7940" max="7951" width="12" style="154" bestFit="1" customWidth="1"/>
    <col min="7952" max="7952" width="13.7109375" style="154" customWidth="1"/>
    <col min="7953" max="7959" width="13.7109375" style="154" bestFit="1" customWidth="1"/>
    <col min="7960" max="8192" width="9.140625" style="154"/>
    <col min="8193" max="8194" width="0" style="154" hidden="1" customWidth="1"/>
    <col min="8195" max="8195" width="38.5703125" style="154" customWidth="1"/>
    <col min="8196" max="8207" width="12" style="154" bestFit="1" customWidth="1"/>
    <col min="8208" max="8208" width="13.7109375" style="154" customWidth="1"/>
    <col min="8209" max="8215" width="13.7109375" style="154" bestFit="1" customWidth="1"/>
    <col min="8216" max="8448" width="9.140625" style="154"/>
    <col min="8449" max="8450" width="0" style="154" hidden="1" customWidth="1"/>
    <col min="8451" max="8451" width="38.5703125" style="154" customWidth="1"/>
    <col min="8452" max="8463" width="12" style="154" bestFit="1" customWidth="1"/>
    <col min="8464" max="8464" width="13.7109375" style="154" customWidth="1"/>
    <col min="8465" max="8471" width="13.7109375" style="154" bestFit="1" customWidth="1"/>
    <col min="8472" max="8704" width="9.140625" style="154"/>
    <col min="8705" max="8706" width="0" style="154" hidden="1" customWidth="1"/>
    <col min="8707" max="8707" width="38.5703125" style="154" customWidth="1"/>
    <col min="8708" max="8719" width="12" style="154" bestFit="1" customWidth="1"/>
    <col min="8720" max="8720" width="13.7109375" style="154" customWidth="1"/>
    <col min="8721" max="8727" width="13.7109375" style="154" bestFit="1" customWidth="1"/>
    <col min="8728" max="8960" width="9.140625" style="154"/>
    <col min="8961" max="8962" width="0" style="154" hidden="1" customWidth="1"/>
    <col min="8963" max="8963" width="38.5703125" style="154" customWidth="1"/>
    <col min="8964" max="8975" width="12" style="154" bestFit="1" customWidth="1"/>
    <col min="8976" max="8976" width="13.7109375" style="154" customWidth="1"/>
    <col min="8977" max="8983" width="13.7109375" style="154" bestFit="1" customWidth="1"/>
    <col min="8984" max="9216" width="9.140625" style="154"/>
    <col min="9217" max="9218" width="0" style="154" hidden="1" customWidth="1"/>
    <col min="9219" max="9219" width="38.5703125" style="154" customWidth="1"/>
    <col min="9220" max="9231" width="12" style="154" bestFit="1" customWidth="1"/>
    <col min="9232" max="9232" width="13.7109375" style="154" customWidth="1"/>
    <col min="9233" max="9239" width="13.7109375" style="154" bestFit="1" customWidth="1"/>
    <col min="9240" max="9472" width="9.140625" style="154"/>
    <col min="9473" max="9474" width="0" style="154" hidden="1" customWidth="1"/>
    <col min="9475" max="9475" width="38.5703125" style="154" customWidth="1"/>
    <col min="9476" max="9487" width="12" style="154" bestFit="1" customWidth="1"/>
    <col min="9488" max="9488" width="13.7109375" style="154" customWidth="1"/>
    <col min="9489" max="9495" width="13.7109375" style="154" bestFit="1" customWidth="1"/>
    <col min="9496" max="9728" width="9.140625" style="154"/>
    <col min="9729" max="9730" width="0" style="154" hidden="1" customWidth="1"/>
    <col min="9731" max="9731" width="38.5703125" style="154" customWidth="1"/>
    <col min="9732" max="9743" width="12" style="154" bestFit="1" customWidth="1"/>
    <col min="9744" max="9744" width="13.7109375" style="154" customWidth="1"/>
    <col min="9745" max="9751" width="13.7109375" style="154" bestFit="1" customWidth="1"/>
    <col min="9752" max="9984" width="9.140625" style="154"/>
    <col min="9985" max="9986" width="0" style="154" hidden="1" customWidth="1"/>
    <col min="9987" max="9987" width="38.5703125" style="154" customWidth="1"/>
    <col min="9988" max="9999" width="12" style="154" bestFit="1" customWidth="1"/>
    <col min="10000" max="10000" width="13.7109375" style="154" customWidth="1"/>
    <col min="10001" max="10007" width="13.7109375" style="154" bestFit="1" customWidth="1"/>
    <col min="10008" max="10240" width="9.140625" style="154"/>
    <col min="10241" max="10242" width="0" style="154" hidden="1" customWidth="1"/>
    <col min="10243" max="10243" width="38.5703125" style="154" customWidth="1"/>
    <col min="10244" max="10255" width="12" style="154" bestFit="1" customWidth="1"/>
    <col min="10256" max="10256" width="13.7109375" style="154" customWidth="1"/>
    <col min="10257" max="10263" width="13.7109375" style="154" bestFit="1" customWidth="1"/>
    <col min="10264" max="10496" width="9.140625" style="154"/>
    <col min="10497" max="10498" width="0" style="154" hidden="1" customWidth="1"/>
    <col min="10499" max="10499" width="38.5703125" style="154" customWidth="1"/>
    <col min="10500" max="10511" width="12" style="154" bestFit="1" customWidth="1"/>
    <col min="10512" max="10512" width="13.7109375" style="154" customWidth="1"/>
    <col min="10513" max="10519" width="13.7109375" style="154" bestFit="1" customWidth="1"/>
    <col min="10520" max="10752" width="9.140625" style="154"/>
    <col min="10753" max="10754" width="0" style="154" hidden="1" customWidth="1"/>
    <col min="10755" max="10755" width="38.5703125" style="154" customWidth="1"/>
    <col min="10756" max="10767" width="12" style="154" bestFit="1" customWidth="1"/>
    <col min="10768" max="10768" width="13.7109375" style="154" customWidth="1"/>
    <col min="10769" max="10775" width="13.7109375" style="154" bestFit="1" customWidth="1"/>
    <col min="10776" max="11008" width="9.140625" style="154"/>
    <col min="11009" max="11010" width="0" style="154" hidden="1" customWidth="1"/>
    <col min="11011" max="11011" width="38.5703125" style="154" customWidth="1"/>
    <col min="11012" max="11023" width="12" style="154" bestFit="1" customWidth="1"/>
    <col min="11024" max="11024" width="13.7109375" style="154" customWidth="1"/>
    <col min="11025" max="11031" width="13.7109375" style="154" bestFit="1" customWidth="1"/>
    <col min="11032" max="11264" width="9.140625" style="154"/>
    <col min="11265" max="11266" width="0" style="154" hidden="1" customWidth="1"/>
    <col min="11267" max="11267" width="38.5703125" style="154" customWidth="1"/>
    <col min="11268" max="11279" width="12" style="154" bestFit="1" customWidth="1"/>
    <col min="11280" max="11280" width="13.7109375" style="154" customWidth="1"/>
    <col min="11281" max="11287" width="13.7109375" style="154" bestFit="1" customWidth="1"/>
    <col min="11288" max="11520" width="9.140625" style="154"/>
    <col min="11521" max="11522" width="0" style="154" hidden="1" customWidth="1"/>
    <col min="11523" max="11523" width="38.5703125" style="154" customWidth="1"/>
    <col min="11524" max="11535" width="12" style="154" bestFit="1" customWidth="1"/>
    <col min="11536" max="11536" width="13.7109375" style="154" customWidth="1"/>
    <col min="11537" max="11543" width="13.7109375" style="154" bestFit="1" customWidth="1"/>
    <col min="11544" max="11776" width="9.140625" style="154"/>
    <col min="11777" max="11778" width="0" style="154" hidden="1" customWidth="1"/>
    <col min="11779" max="11779" width="38.5703125" style="154" customWidth="1"/>
    <col min="11780" max="11791" width="12" style="154" bestFit="1" customWidth="1"/>
    <col min="11792" max="11792" width="13.7109375" style="154" customWidth="1"/>
    <col min="11793" max="11799" width="13.7109375" style="154" bestFit="1" customWidth="1"/>
    <col min="11800" max="12032" width="9.140625" style="154"/>
    <col min="12033" max="12034" width="0" style="154" hidden="1" customWidth="1"/>
    <col min="12035" max="12035" width="38.5703125" style="154" customWidth="1"/>
    <col min="12036" max="12047" width="12" style="154" bestFit="1" customWidth="1"/>
    <col min="12048" max="12048" width="13.7109375" style="154" customWidth="1"/>
    <col min="12049" max="12055" width="13.7109375" style="154" bestFit="1" customWidth="1"/>
    <col min="12056" max="12288" width="9.140625" style="154"/>
    <col min="12289" max="12290" width="0" style="154" hidden="1" customWidth="1"/>
    <col min="12291" max="12291" width="38.5703125" style="154" customWidth="1"/>
    <col min="12292" max="12303" width="12" style="154" bestFit="1" customWidth="1"/>
    <col min="12304" max="12304" width="13.7109375" style="154" customWidth="1"/>
    <col min="12305" max="12311" width="13.7109375" style="154" bestFit="1" customWidth="1"/>
    <col min="12312" max="12544" width="9.140625" style="154"/>
    <col min="12545" max="12546" width="0" style="154" hidden="1" customWidth="1"/>
    <col min="12547" max="12547" width="38.5703125" style="154" customWidth="1"/>
    <col min="12548" max="12559" width="12" style="154" bestFit="1" customWidth="1"/>
    <col min="12560" max="12560" width="13.7109375" style="154" customWidth="1"/>
    <col min="12561" max="12567" width="13.7109375" style="154" bestFit="1" customWidth="1"/>
    <col min="12568" max="12800" width="9.140625" style="154"/>
    <col min="12801" max="12802" width="0" style="154" hidden="1" customWidth="1"/>
    <col min="12803" max="12803" width="38.5703125" style="154" customWidth="1"/>
    <col min="12804" max="12815" width="12" style="154" bestFit="1" customWidth="1"/>
    <col min="12816" max="12816" width="13.7109375" style="154" customWidth="1"/>
    <col min="12817" max="12823" width="13.7109375" style="154" bestFit="1" customWidth="1"/>
    <col min="12824" max="13056" width="9.140625" style="154"/>
    <col min="13057" max="13058" width="0" style="154" hidden="1" customWidth="1"/>
    <col min="13059" max="13059" width="38.5703125" style="154" customWidth="1"/>
    <col min="13060" max="13071" width="12" style="154" bestFit="1" customWidth="1"/>
    <col min="13072" max="13072" width="13.7109375" style="154" customWidth="1"/>
    <col min="13073" max="13079" width="13.7109375" style="154" bestFit="1" customWidth="1"/>
    <col min="13080" max="13312" width="9.140625" style="154"/>
    <col min="13313" max="13314" width="0" style="154" hidden="1" customWidth="1"/>
    <col min="13315" max="13315" width="38.5703125" style="154" customWidth="1"/>
    <col min="13316" max="13327" width="12" style="154" bestFit="1" customWidth="1"/>
    <col min="13328" max="13328" width="13.7109375" style="154" customWidth="1"/>
    <col min="13329" max="13335" width="13.7109375" style="154" bestFit="1" customWidth="1"/>
    <col min="13336" max="13568" width="9.140625" style="154"/>
    <col min="13569" max="13570" width="0" style="154" hidden="1" customWidth="1"/>
    <col min="13571" max="13571" width="38.5703125" style="154" customWidth="1"/>
    <col min="13572" max="13583" width="12" style="154" bestFit="1" customWidth="1"/>
    <col min="13584" max="13584" width="13.7109375" style="154" customWidth="1"/>
    <col min="13585" max="13591" width="13.7109375" style="154" bestFit="1" customWidth="1"/>
    <col min="13592" max="13824" width="9.140625" style="154"/>
    <col min="13825" max="13826" width="0" style="154" hidden="1" customWidth="1"/>
    <col min="13827" max="13827" width="38.5703125" style="154" customWidth="1"/>
    <col min="13828" max="13839" width="12" style="154" bestFit="1" customWidth="1"/>
    <col min="13840" max="13840" width="13.7109375" style="154" customWidth="1"/>
    <col min="13841" max="13847" width="13.7109375" style="154" bestFit="1" customWidth="1"/>
    <col min="13848" max="14080" width="9.140625" style="154"/>
    <col min="14081" max="14082" width="0" style="154" hidden="1" customWidth="1"/>
    <col min="14083" max="14083" width="38.5703125" style="154" customWidth="1"/>
    <col min="14084" max="14095" width="12" style="154" bestFit="1" customWidth="1"/>
    <col min="14096" max="14096" width="13.7109375" style="154" customWidth="1"/>
    <col min="14097" max="14103" width="13.7109375" style="154" bestFit="1" customWidth="1"/>
    <col min="14104" max="14336" width="9.140625" style="154"/>
    <col min="14337" max="14338" width="0" style="154" hidden="1" customWidth="1"/>
    <col min="14339" max="14339" width="38.5703125" style="154" customWidth="1"/>
    <col min="14340" max="14351" width="12" style="154" bestFit="1" customWidth="1"/>
    <col min="14352" max="14352" width="13.7109375" style="154" customWidth="1"/>
    <col min="14353" max="14359" width="13.7109375" style="154" bestFit="1" customWidth="1"/>
    <col min="14360" max="14592" width="9.140625" style="154"/>
    <col min="14593" max="14594" width="0" style="154" hidden="1" customWidth="1"/>
    <col min="14595" max="14595" width="38.5703125" style="154" customWidth="1"/>
    <col min="14596" max="14607" width="12" style="154" bestFit="1" customWidth="1"/>
    <col min="14608" max="14608" width="13.7109375" style="154" customWidth="1"/>
    <col min="14609" max="14615" width="13.7109375" style="154" bestFit="1" customWidth="1"/>
    <col min="14616" max="14848" width="9.140625" style="154"/>
    <col min="14849" max="14850" width="0" style="154" hidden="1" customWidth="1"/>
    <col min="14851" max="14851" width="38.5703125" style="154" customWidth="1"/>
    <col min="14852" max="14863" width="12" style="154" bestFit="1" customWidth="1"/>
    <col min="14864" max="14864" width="13.7109375" style="154" customWidth="1"/>
    <col min="14865" max="14871" width="13.7109375" style="154" bestFit="1" customWidth="1"/>
    <col min="14872" max="15104" width="9.140625" style="154"/>
    <col min="15105" max="15106" width="0" style="154" hidden="1" customWidth="1"/>
    <col min="15107" max="15107" width="38.5703125" style="154" customWidth="1"/>
    <col min="15108" max="15119" width="12" style="154" bestFit="1" customWidth="1"/>
    <col min="15120" max="15120" width="13.7109375" style="154" customWidth="1"/>
    <col min="15121" max="15127" width="13.7109375" style="154" bestFit="1" customWidth="1"/>
    <col min="15128" max="15360" width="9.140625" style="154"/>
    <col min="15361" max="15362" width="0" style="154" hidden="1" customWidth="1"/>
    <col min="15363" max="15363" width="38.5703125" style="154" customWidth="1"/>
    <col min="15364" max="15375" width="12" style="154" bestFit="1" customWidth="1"/>
    <col min="15376" max="15376" width="13.7109375" style="154" customWidth="1"/>
    <col min="15377" max="15383" width="13.7109375" style="154" bestFit="1" customWidth="1"/>
    <col min="15384" max="15616" width="9.140625" style="154"/>
    <col min="15617" max="15618" width="0" style="154" hidden="1" customWidth="1"/>
    <col min="15619" max="15619" width="38.5703125" style="154" customWidth="1"/>
    <col min="15620" max="15631" width="12" style="154" bestFit="1" customWidth="1"/>
    <col min="15632" max="15632" width="13.7109375" style="154" customWidth="1"/>
    <col min="15633" max="15639" width="13.7109375" style="154" bestFit="1" customWidth="1"/>
    <col min="15640" max="15872" width="9.140625" style="154"/>
    <col min="15873" max="15874" width="0" style="154" hidden="1" customWidth="1"/>
    <col min="15875" max="15875" width="38.5703125" style="154" customWidth="1"/>
    <col min="15876" max="15887" width="12" style="154" bestFit="1" customWidth="1"/>
    <col min="15888" max="15888" width="13.7109375" style="154" customWidth="1"/>
    <col min="15889" max="15895" width="13.7109375" style="154" bestFit="1" customWidth="1"/>
    <col min="15896" max="16128" width="9.140625" style="154"/>
    <col min="16129" max="16130" width="0" style="154" hidden="1" customWidth="1"/>
    <col min="16131" max="16131" width="38.5703125" style="154" customWidth="1"/>
    <col min="16132" max="16143" width="12" style="154" bestFit="1" customWidth="1"/>
    <col min="16144" max="16144" width="13.7109375" style="154" customWidth="1"/>
    <col min="16145" max="16151" width="13.7109375" style="154" bestFit="1" customWidth="1"/>
    <col min="16152" max="16384" width="9.140625" style="154"/>
  </cols>
  <sheetData>
    <row r="1" spans="1:29">
      <c r="C1" s="155" t="s">
        <v>713</v>
      </c>
    </row>
    <row r="2" spans="1:29" hidden="1"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Z2" s="156"/>
    </row>
    <row r="3" spans="1:29">
      <c r="A3" s="886" t="s">
        <v>2</v>
      </c>
      <c r="B3" s="886" t="s">
        <v>714</v>
      </c>
      <c r="C3" s="886" t="s">
        <v>715</v>
      </c>
      <c r="D3" s="889" t="s">
        <v>716</v>
      </c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Z3" s="453" t="s">
        <v>716</v>
      </c>
    </row>
    <row r="4" spans="1:29">
      <c r="A4" s="887"/>
      <c r="B4" s="887"/>
      <c r="C4" s="887"/>
      <c r="D4" s="890" t="s">
        <v>717</v>
      </c>
      <c r="E4" s="890"/>
      <c r="F4" s="890"/>
      <c r="G4" s="890"/>
      <c r="H4" s="890"/>
      <c r="I4" s="890"/>
      <c r="J4" s="890"/>
      <c r="K4" s="890"/>
      <c r="L4" s="890"/>
      <c r="M4" s="890"/>
      <c r="N4" s="890"/>
      <c r="O4" s="890"/>
      <c r="P4" s="890"/>
      <c r="Q4" s="890"/>
      <c r="R4" s="890"/>
      <c r="S4" s="890"/>
      <c r="T4" s="890"/>
      <c r="U4" s="890"/>
      <c r="V4" s="890"/>
      <c r="W4" s="890"/>
      <c r="Z4" s="453" t="s">
        <v>1260</v>
      </c>
    </row>
    <row r="5" spans="1:29">
      <c r="A5" s="887"/>
      <c r="B5" s="887"/>
      <c r="C5" s="888"/>
      <c r="D5" s="889" t="s">
        <v>718</v>
      </c>
      <c r="E5" s="889"/>
      <c r="F5" s="889"/>
      <c r="G5" s="889"/>
      <c r="H5" s="889"/>
      <c r="I5" s="889"/>
      <c r="J5" s="889"/>
      <c r="K5" s="889"/>
      <c r="L5" s="889"/>
      <c r="M5" s="889"/>
      <c r="N5" s="889"/>
      <c r="O5" s="889"/>
      <c r="P5" s="889"/>
      <c r="Q5" s="889"/>
      <c r="R5" s="889"/>
      <c r="S5" s="889"/>
      <c r="T5" s="889"/>
      <c r="U5" s="889"/>
      <c r="V5" s="889"/>
      <c r="W5" s="889"/>
      <c r="Z5" s="453" t="s">
        <v>718</v>
      </c>
    </row>
    <row r="6" spans="1:29">
      <c r="A6" s="888"/>
      <c r="B6" s="888"/>
      <c r="C6" s="157" t="s">
        <v>719</v>
      </c>
      <c r="D6" s="158">
        <v>1</v>
      </c>
      <c r="E6" s="158">
        <v>2</v>
      </c>
      <c r="F6" s="158">
        <v>3</v>
      </c>
      <c r="G6" s="158">
        <v>4</v>
      </c>
      <c r="H6" s="158">
        <v>5</v>
      </c>
      <c r="I6" s="158">
        <v>6</v>
      </c>
      <c r="J6" s="158">
        <v>7</v>
      </c>
      <c r="K6" s="317">
        <v>8</v>
      </c>
      <c r="L6" s="158">
        <v>9</v>
      </c>
      <c r="M6" s="158">
        <v>10</v>
      </c>
      <c r="N6" s="158">
        <v>11</v>
      </c>
      <c r="O6" s="158">
        <v>12</v>
      </c>
      <c r="P6" s="158">
        <v>13</v>
      </c>
      <c r="Q6" s="158">
        <v>14</v>
      </c>
      <c r="R6" s="158">
        <v>15</v>
      </c>
      <c r="S6" s="158">
        <v>16</v>
      </c>
      <c r="T6" s="158">
        <v>17</v>
      </c>
      <c r="U6" s="158">
        <v>18</v>
      </c>
      <c r="V6" s="158">
        <v>19</v>
      </c>
      <c r="W6" s="158">
        <v>20</v>
      </c>
      <c r="Z6" s="317">
        <v>8</v>
      </c>
    </row>
    <row r="7" spans="1:29" s="162" customFormat="1">
      <c r="A7" s="159"/>
      <c r="B7" s="159"/>
      <c r="C7" s="160" t="s">
        <v>720</v>
      </c>
      <c r="D7" s="161">
        <f>D6*15</f>
        <v>15</v>
      </c>
      <c r="E7" s="161">
        <f t="shared" ref="E7:W7" si="0">E6*15</f>
        <v>30</v>
      </c>
      <c r="F7" s="161">
        <f t="shared" si="0"/>
        <v>45</v>
      </c>
      <c r="G7" s="161">
        <f t="shared" si="0"/>
        <v>60</v>
      </c>
      <c r="H7" s="161">
        <f t="shared" si="0"/>
        <v>75</v>
      </c>
      <c r="I7" s="161">
        <f t="shared" si="0"/>
        <v>90</v>
      </c>
      <c r="J7" s="161">
        <f t="shared" si="0"/>
        <v>105</v>
      </c>
      <c r="K7" s="161">
        <f t="shared" si="0"/>
        <v>120</v>
      </c>
      <c r="L7" s="161">
        <f t="shared" si="0"/>
        <v>135</v>
      </c>
      <c r="M7" s="161">
        <f t="shared" si="0"/>
        <v>150</v>
      </c>
      <c r="N7" s="161">
        <f t="shared" si="0"/>
        <v>165</v>
      </c>
      <c r="O7" s="161">
        <f t="shared" si="0"/>
        <v>180</v>
      </c>
      <c r="P7" s="161">
        <f t="shared" si="0"/>
        <v>195</v>
      </c>
      <c r="Q7" s="161">
        <f t="shared" si="0"/>
        <v>210</v>
      </c>
      <c r="R7" s="161">
        <f t="shared" si="0"/>
        <v>225</v>
      </c>
      <c r="S7" s="161">
        <f t="shared" si="0"/>
        <v>240</v>
      </c>
      <c r="T7" s="161">
        <f t="shared" si="0"/>
        <v>255</v>
      </c>
      <c r="U7" s="161">
        <f t="shared" si="0"/>
        <v>270</v>
      </c>
      <c r="V7" s="161">
        <f t="shared" si="0"/>
        <v>285</v>
      </c>
      <c r="W7" s="161">
        <f t="shared" si="0"/>
        <v>300</v>
      </c>
      <c r="X7" s="154">
        <f>K7/K6</f>
        <v>15</v>
      </c>
      <c r="Y7" s="154"/>
      <c r="Z7" s="161">
        <f>Z6*20</f>
        <v>160</v>
      </c>
      <c r="AA7" s="154"/>
      <c r="AB7" s="154"/>
      <c r="AC7" s="154"/>
    </row>
    <row r="8" spans="1:29" s="162" customFormat="1">
      <c r="A8" s="159"/>
      <c r="B8" s="159"/>
      <c r="C8" s="163" t="s">
        <v>721</v>
      </c>
      <c r="D8" s="161">
        <f>10*D6</f>
        <v>10</v>
      </c>
      <c r="E8" s="161">
        <f t="shared" ref="E8:W8" si="1">10*E6</f>
        <v>20</v>
      </c>
      <c r="F8" s="161">
        <f t="shared" si="1"/>
        <v>30</v>
      </c>
      <c r="G8" s="161">
        <f t="shared" si="1"/>
        <v>40</v>
      </c>
      <c r="H8" s="161">
        <f t="shared" si="1"/>
        <v>50</v>
      </c>
      <c r="I8" s="161">
        <f t="shared" si="1"/>
        <v>60</v>
      </c>
      <c r="J8" s="161">
        <f t="shared" si="1"/>
        <v>70</v>
      </c>
      <c r="K8" s="161">
        <f t="shared" si="1"/>
        <v>80</v>
      </c>
      <c r="L8" s="161">
        <f t="shared" si="1"/>
        <v>90</v>
      </c>
      <c r="M8" s="161">
        <f t="shared" si="1"/>
        <v>100</v>
      </c>
      <c r="N8" s="161">
        <f t="shared" si="1"/>
        <v>110</v>
      </c>
      <c r="O8" s="161">
        <f t="shared" si="1"/>
        <v>120</v>
      </c>
      <c r="P8" s="161">
        <f t="shared" si="1"/>
        <v>130</v>
      </c>
      <c r="Q8" s="161">
        <f t="shared" si="1"/>
        <v>140</v>
      </c>
      <c r="R8" s="161">
        <f t="shared" si="1"/>
        <v>150</v>
      </c>
      <c r="S8" s="161">
        <f t="shared" si="1"/>
        <v>160</v>
      </c>
      <c r="T8" s="161">
        <f t="shared" si="1"/>
        <v>170</v>
      </c>
      <c r="U8" s="161">
        <f t="shared" si="1"/>
        <v>180</v>
      </c>
      <c r="V8" s="161">
        <f t="shared" si="1"/>
        <v>190</v>
      </c>
      <c r="W8" s="161">
        <f t="shared" si="1"/>
        <v>200</v>
      </c>
      <c r="X8" s="154">
        <f>K8/K6</f>
        <v>10</v>
      </c>
      <c r="Y8" s="154"/>
      <c r="Z8" s="161">
        <f>14*Z6</f>
        <v>112</v>
      </c>
      <c r="AA8" s="154"/>
      <c r="AB8" s="154"/>
      <c r="AC8" s="154"/>
    </row>
    <row r="9" spans="1:29" s="162" customFormat="1">
      <c r="A9" s="159"/>
      <c r="B9" s="159"/>
      <c r="C9" s="163" t="s">
        <v>722</v>
      </c>
      <c r="D9" s="161">
        <f>6*D6</f>
        <v>6</v>
      </c>
      <c r="E9" s="161">
        <f t="shared" ref="E9:W9" si="2">6*E6</f>
        <v>12</v>
      </c>
      <c r="F9" s="161">
        <f t="shared" si="2"/>
        <v>18</v>
      </c>
      <c r="G9" s="161">
        <f t="shared" si="2"/>
        <v>24</v>
      </c>
      <c r="H9" s="161">
        <f t="shared" si="2"/>
        <v>30</v>
      </c>
      <c r="I9" s="161">
        <f t="shared" si="2"/>
        <v>36</v>
      </c>
      <c r="J9" s="161">
        <f t="shared" si="2"/>
        <v>42</v>
      </c>
      <c r="K9" s="161">
        <f t="shared" si="2"/>
        <v>48</v>
      </c>
      <c r="L9" s="161">
        <f t="shared" si="2"/>
        <v>54</v>
      </c>
      <c r="M9" s="161">
        <f t="shared" si="2"/>
        <v>60</v>
      </c>
      <c r="N9" s="161">
        <f t="shared" si="2"/>
        <v>66</v>
      </c>
      <c r="O9" s="161">
        <f t="shared" si="2"/>
        <v>72</v>
      </c>
      <c r="P9" s="161">
        <f t="shared" si="2"/>
        <v>78</v>
      </c>
      <c r="Q9" s="161">
        <f t="shared" si="2"/>
        <v>84</v>
      </c>
      <c r="R9" s="161">
        <f t="shared" si="2"/>
        <v>90</v>
      </c>
      <c r="S9" s="161">
        <f t="shared" si="2"/>
        <v>96</v>
      </c>
      <c r="T9" s="161">
        <f t="shared" si="2"/>
        <v>102</v>
      </c>
      <c r="U9" s="161">
        <f t="shared" si="2"/>
        <v>108</v>
      </c>
      <c r="V9" s="161">
        <f t="shared" si="2"/>
        <v>114</v>
      </c>
      <c r="W9" s="161">
        <f t="shared" si="2"/>
        <v>120</v>
      </c>
      <c r="X9" s="154">
        <f>K9/K6</f>
        <v>6</v>
      </c>
      <c r="Y9" s="154"/>
      <c r="Z9" s="161">
        <f>9*Z6</f>
        <v>72</v>
      </c>
      <c r="AA9" s="154"/>
      <c r="AB9" s="154"/>
      <c r="AC9" s="154"/>
    </row>
    <row r="10" spans="1:29" s="162" customFormat="1">
      <c r="A10" s="159"/>
      <c r="B10" s="159"/>
      <c r="C10" s="163" t="s">
        <v>723</v>
      </c>
      <c r="D10" s="161">
        <f>7*D6</f>
        <v>7</v>
      </c>
      <c r="E10" s="161">
        <f t="shared" ref="E10:W10" si="3">7*E6</f>
        <v>14</v>
      </c>
      <c r="F10" s="161">
        <f t="shared" si="3"/>
        <v>21</v>
      </c>
      <c r="G10" s="161">
        <f t="shared" si="3"/>
        <v>28</v>
      </c>
      <c r="H10" s="161">
        <f t="shared" si="3"/>
        <v>35</v>
      </c>
      <c r="I10" s="161">
        <f t="shared" si="3"/>
        <v>42</v>
      </c>
      <c r="J10" s="161">
        <f t="shared" si="3"/>
        <v>49</v>
      </c>
      <c r="K10" s="161">
        <f t="shared" si="3"/>
        <v>56</v>
      </c>
      <c r="L10" s="161">
        <f t="shared" si="3"/>
        <v>63</v>
      </c>
      <c r="M10" s="161">
        <f t="shared" si="3"/>
        <v>70</v>
      </c>
      <c r="N10" s="161">
        <f t="shared" si="3"/>
        <v>77</v>
      </c>
      <c r="O10" s="161">
        <f t="shared" si="3"/>
        <v>84</v>
      </c>
      <c r="P10" s="161">
        <f t="shared" si="3"/>
        <v>91</v>
      </c>
      <c r="Q10" s="161">
        <f t="shared" si="3"/>
        <v>98</v>
      </c>
      <c r="R10" s="161">
        <f t="shared" si="3"/>
        <v>105</v>
      </c>
      <c r="S10" s="161">
        <f t="shared" si="3"/>
        <v>112</v>
      </c>
      <c r="T10" s="161">
        <f t="shared" si="3"/>
        <v>119</v>
      </c>
      <c r="U10" s="161">
        <f t="shared" si="3"/>
        <v>126</v>
      </c>
      <c r="V10" s="161">
        <f t="shared" si="3"/>
        <v>133</v>
      </c>
      <c r="W10" s="161">
        <f t="shared" si="3"/>
        <v>140</v>
      </c>
      <c r="X10" s="154">
        <f>K10/K6</f>
        <v>7</v>
      </c>
      <c r="Y10" s="154"/>
      <c r="Z10" s="161">
        <f>13*Z6</f>
        <v>104</v>
      </c>
      <c r="AA10" s="154"/>
      <c r="AB10" s="154"/>
      <c r="AC10" s="154"/>
    </row>
    <row r="11" spans="1:29" s="162" customFormat="1">
      <c r="A11" s="159"/>
      <c r="B11" s="159"/>
      <c r="C11" s="163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54"/>
      <c r="Y11" s="154"/>
      <c r="Z11" s="161"/>
      <c r="AA11" s="154"/>
      <c r="AB11" s="154"/>
      <c r="AC11" s="154"/>
    </row>
    <row r="12" spans="1:29">
      <c r="A12" s="164">
        <v>1</v>
      </c>
      <c r="B12" s="165" t="s">
        <v>724</v>
      </c>
      <c r="C12" s="166" t="s">
        <v>725</v>
      </c>
      <c r="D12" s="167">
        <v>1</v>
      </c>
      <c r="E12" s="167">
        <v>1</v>
      </c>
      <c r="F12" s="167">
        <v>1</v>
      </c>
      <c r="G12" s="167">
        <v>1</v>
      </c>
      <c r="H12" s="167">
        <v>1</v>
      </c>
      <c r="I12" s="167">
        <v>1</v>
      </c>
      <c r="J12" s="167">
        <v>1</v>
      </c>
      <c r="K12" s="168">
        <v>1</v>
      </c>
      <c r="L12" s="167">
        <v>1</v>
      </c>
      <c r="M12" s="167">
        <v>1</v>
      </c>
      <c r="N12" s="167">
        <v>1</v>
      </c>
      <c r="O12" s="167">
        <v>1</v>
      </c>
      <c r="P12" s="167">
        <v>1</v>
      </c>
      <c r="Q12" s="167">
        <v>1</v>
      </c>
      <c r="R12" s="167">
        <v>1</v>
      </c>
      <c r="S12" s="167">
        <v>1</v>
      </c>
      <c r="T12" s="167">
        <v>1</v>
      </c>
      <c r="U12" s="167">
        <v>1</v>
      </c>
      <c r="V12" s="167">
        <v>1</v>
      </c>
      <c r="W12" s="167">
        <v>1</v>
      </c>
      <c r="Z12" s="168">
        <v>1</v>
      </c>
    </row>
    <row r="13" spans="1:29" ht="45">
      <c r="A13" s="164">
        <v>2</v>
      </c>
      <c r="B13" s="165" t="s">
        <v>724</v>
      </c>
      <c r="C13" s="169" t="s">
        <v>726</v>
      </c>
      <c r="D13" s="167"/>
      <c r="E13" s="167"/>
      <c r="F13" s="167"/>
      <c r="G13" s="167"/>
      <c r="H13" s="167"/>
      <c r="I13" s="167">
        <v>0.5</v>
      </c>
      <c r="J13" s="167">
        <v>0.5</v>
      </c>
      <c r="K13" s="168">
        <v>0.5</v>
      </c>
      <c r="L13" s="167">
        <v>0.5</v>
      </c>
      <c r="M13" s="167">
        <v>1</v>
      </c>
      <c r="N13" s="167">
        <v>1</v>
      </c>
      <c r="O13" s="167">
        <v>1</v>
      </c>
      <c r="P13" s="167">
        <v>1</v>
      </c>
      <c r="Q13" s="167">
        <v>1</v>
      </c>
      <c r="R13" s="167">
        <v>1</v>
      </c>
      <c r="S13" s="167">
        <v>1</v>
      </c>
      <c r="T13" s="167">
        <v>1</v>
      </c>
      <c r="U13" s="167">
        <v>1.5</v>
      </c>
      <c r="V13" s="167">
        <v>1.5</v>
      </c>
      <c r="W13" s="167">
        <v>1.5</v>
      </c>
      <c r="Z13" s="168">
        <v>0.5</v>
      </c>
    </row>
    <row r="14" spans="1:29">
      <c r="A14" s="164">
        <v>3</v>
      </c>
      <c r="B14" s="165" t="s">
        <v>724</v>
      </c>
      <c r="C14" s="166" t="s">
        <v>727</v>
      </c>
      <c r="D14" s="167"/>
      <c r="E14" s="167"/>
      <c r="F14" s="167"/>
      <c r="G14" s="167"/>
      <c r="H14" s="167"/>
      <c r="I14" s="167"/>
      <c r="J14" s="167"/>
      <c r="K14" s="168"/>
      <c r="L14" s="167"/>
      <c r="M14" s="167"/>
      <c r="N14" s="167"/>
      <c r="O14" s="167">
        <v>1</v>
      </c>
      <c r="P14" s="167">
        <v>1</v>
      </c>
      <c r="Q14" s="167">
        <v>1</v>
      </c>
      <c r="R14" s="167">
        <v>1</v>
      </c>
      <c r="S14" s="167">
        <v>1</v>
      </c>
      <c r="T14" s="167">
        <v>1</v>
      </c>
      <c r="U14" s="167">
        <v>1</v>
      </c>
      <c r="V14" s="167">
        <v>1</v>
      </c>
      <c r="W14" s="167">
        <v>1</v>
      </c>
      <c r="Z14" s="168"/>
    </row>
    <row r="15" spans="1:29" ht="30">
      <c r="A15" s="164">
        <v>4</v>
      </c>
      <c r="B15" s="165" t="s">
        <v>724</v>
      </c>
      <c r="C15" s="169" t="s">
        <v>728</v>
      </c>
      <c r="D15" s="167"/>
      <c r="E15" s="167"/>
      <c r="F15" s="167"/>
      <c r="G15" s="167">
        <v>0.5</v>
      </c>
      <c r="H15" s="167">
        <v>0.5</v>
      </c>
      <c r="I15" s="167">
        <v>1</v>
      </c>
      <c r="J15" s="167">
        <v>1</v>
      </c>
      <c r="K15" s="168">
        <v>1</v>
      </c>
      <c r="L15" s="167">
        <v>1</v>
      </c>
      <c r="M15" s="167">
        <v>1</v>
      </c>
      <c r="N15" s="167">
        <v>1</v>
      </c>
      <c r="O15" s="167"/>
      <c r="P15" s="167"/>
      <c r="Q15" s="167"/>
      <c r="R15" s="167"/>
      <c r="S15" s="167"/>
      <c r="T15" s="167"/>
      <c r="U15" s="167"/>
      <c r="V15" s="167"/>
      <c r="W15" s="167"/>
      <c r="Z15" s="168">
        <v>1</v>
      </c>
    </row>
    <row r="16" spans="1:29">
      <c r="A16" s="164">
        <v>5</v>
      </c>
      <c r="B16" s="165" t="s">
        <v>724</v>
      </c>
      <c r="C16" s="166" t="s">
        <v>312</v>
      </c>
      <c r="D16" s="167">
        <v>1</v>
      </c>
      <c r="E16" s="167">
        <v>1</v>
      </c>
      <c r="F16" s="167">
        <v>1</v>
      </c>
      <c r="G16" s="167">
        <v>1</v>
      </c>
      <c r="H16" s="167">
        <v>1</v>
      </c>
      <c r="I16" s="167">
        <v>1</v>
      </c>
      <c r="J16" s="167">
        <v>1</v>
      </c>
      <c r="K16" s="168">
        <v>1</v>
      </c>
      <c r="L16" s="167">
        <v>1</v>
      </c>
      <c r="M16" s="167">
        <v>1</v>
      </c>
      <c r="N16" s="167">
        <v>1</v>
      </c>
      <c r="O16" s="167">
        <v>1</v>
      </c>
      <c r="P16" s="167">
        <v>1</v>
      </c>
      <c r="Q16" s="167">
        <v>1</v>
      </c>
      <c r="R16" s="167">
        <v>1</v>
      </c>
      <c r="S16" s="167">
        <v>1</v>
      </c>
      <c r="T16" s="167">
        <v>1</v>
      </c>
      <c r="U16" s="167">
        <v>1</v>
      </c>
      <c r="V16" s="167">
        <v>1</v>
      </c>
      <c r="W16" s="167">
        <v>1</v>
      </c>
      <c r="Z16" s="168">
        <v>1</v>
      </c>
    </row>
    <row r="17" spans="1:26" ht="30">
      <c r="A17" s="164">
        <v>6</v>
      </c>
      <c r="B17" s="165" t="s">
        <v>724</v>
      </c>
      <c r="C17" s="169" t="s">
        <v>729</v>
      </c>
      <c r="D17" s="167"/>
      <c r="E17" s="167">
        <v>0.5</v>
      </c>
      <c r="F17" s="167">
        <v>0.5</v>
      </c>
      <c r="G17" s="167">
        <v>0.5</v>
      </c>
      <c r="H17" s="167">
        <v>0.5</v>
      </c>
      <c r="I17" s="167">
        <v>0.5</v>
      </c>
      <c r="J17" s="167">
        <v>0.5</v>
      </c>
      <c r="K17" s="168">
        <v>1</v>
      </c>
      <c r="L17" s="167">
        <v>1</v>
      </c>
      <c r="M17" s="167">
        <v>1</v>
      </c>
      <c r="N17" s="167">
        <v>1</v>
      </c>
      <c r="O17" s="167">
        <v>1</v>
      </c>
      <c r="P17" s="167">
        <v>1</v>
      </c>
      <c r="Q17" s="167">
        <v>1.5</v>
      </c>
      <c r="R17" s="167">
        <v>1.5</v>
      </c>
      <c r="S17" s="167">
        <v>1.5</v>
      </c>
      <c r="T17" s="167">
        <v>1.5</v>
      </c>
      <c r="U17" s="167">
        <v>1.5</v>
      </c>
      <c r="V17" s="167">
        <v>1.5</v>
      </c>
      <c r="W17" s="167">
        <v>1.5</v>
      </c>
      <c r="Z17" s="168">
        <v>1</v>
      </c>
    </row>
    <row r="18" spans="1:26">
      <c r="A18" s="164">
        <v>7</v>
      </c>
      <c r="B18" s="165" t="s">
        <v>724</v>
      </c>
      <c r="C18" s="166" t="s">
        <v>730</v>
      </c>
      <c r="D18" s="167"/>
      <c r="E18" s="167"/>
      <c r="F18" s="167"/>
      <c r="G18" s="167"/>
      <c r="H18" s="167">
        <v>0.25</v>
      </c>
      <c r="I18" s="167">
        <v>0.25</v>
      </c>
      <c r="J18" s="167">
        <v>0.25</v>
      </c>
      <c r="K18" s="168">
        <v>0.25</v>
      </c>
      <c r="L18" s="167">
        <v>0.25</v>
      </c>
      <c r="M18" s="167">
        <v>0.5</v>
      </c>
      <c r="N18" s="167">
        <v>0.5</v>
      </c>
      <c r="O18" s="167">
        <v>0.5</v>
      </c>
      <c r="P18" s="167">
        <v>0.5</v>
      </c>
      <c r="Q18" s="167">
        <v>0.5</v>
      </c>
      <c r="R18" s="167">
        <v>0.75</v>
      </c>
      <c r="S18" s="167">
        <v>0.75</v>
      </c>
      <c r="T18" s="167">
        <v>0.75</v>
      </c>
      <c r="U18" s="167">
        <v>0.75</v>
      </c>
      <c r="V18" s="167">
        <v>0.75</v>
      </c>
      <c r="W18" s="167">
        <v>1</v>
      </c>
      <c r="Z18" s="168">
        <v>0.25</v>
      </c>
    </row>
    <row r="19" spans="1:26" ht="30">
      <c r="A19" s="164">
        <v>8</v>
      </c>
      <c r="B19" s="165" t="s">
        <v>724</v>
      </c>
      <c r="C19" s="169" t="s">
        <v>731</v>
      </c>
      <c r="D19" s="167"/>
      <c r="E19" s="167"/>
      <c r="F19" s="167"/>
      <c r="G19" s="167">
        <v>0.5</v>
      </c>
      <c r="H19" s="167">
        <v>0.5</v>
      </c>
      <c r="I19" s="167">
        <v>0.5</v>
      </c>
      <c r="J19" s="167">
        <v>0.5</v>
      </c>
      <c r="K19" s="168">
        <v>0.5</v>
      </c>
      <c r="L19" s="167">
        <v>0.5</v>
      </c>
      <c r="M19" s="167">
        <v>1</v>
      </c>
      <c r="N19" s="167">
        <v>1</v>
      </c>
      <c r="O19" s="167">
        <v>1</v>
      </c>
      <c r="P19" s="167">
        <v>1</v>
      </c>
      <c r="Q19" s="167">
        <v>1</v>
      </c>
      <c r="R19" s="167">
        <v>1</v>
      </c>
      <c r="S19" s="167">
        <v>1</v>
      </c>
      <c r="T19" s="167">
        <v>1</v>
      </c>
      <c r="U19" s="167">
        <v>1</v>
      </c>
      <c r="V19" s="167">
        <v>1</v>
      </c>
      <c r="W19" s="167">
        <v>1</v>
      </c>
      <c r="Z19" s="168">
        <v>0.5</v>
      </c>
    </row>
    <row r="20" spans="1:26" ht="120">
      <c r="A20" s="164">
        <v>16</v>
      </c>
      <c r="B20" s="165" t="s">
        <v>724</v>
      </c>
      <c r="C20" s="170" t="s">
        <v>732</v>
      </c>
      <c r="D20" s="171">
        <v>0.25</v>
      </c>
      <c r="E20" s="171">
        <v>0.25</v>
      </c>
      <c r="F20" s="171">
        <v>0.25</v>
      </c>
      <c r="G20" s="171">
        <v>0.25</v>
      </c>
      <c r="H20" s="171">
        <v>0.25</v>
      </c>
      <c r="I20" s="171">
        <v>0.25</v>
      </c>
      <c r="J20" s="171">
        <v>0.25</v>
      </c>
      <c r="K20" s="172">
        <v>0.25</v>
      </c>
      <c r="L20" s="171">
        <v>0.25</v>
      </c>
      <c r="M20" s="171">
        <v>0.25</v>
      </c>
      <c r="N20" s="171">
        <v>0.25</v>
      </c>
      <c r="O20" s="171">
        <v>0.25</v>
      </c>
      <c r="P20" s="171">
        <v>0.25</v>
      </c>
      <c r="Q20" s="171">
        <v>0.25</v>
      </c>
      <c r="R20" s="171">
        <v>0.25</v>
      </c>
      <c r="S20" s="171">
        <v>0.25</v>
      </c>
      <c r="T20" s="171">
        <v>0.25</v>
      </c>
      <c r="U20" s="171">
        <v>0.25</v>
      </c>
      <c r="V20" s="171">
        <v>0.25</v>
      </c>
      <c r="W20" s="171">
        <v>0.25</v>
      </c>
      <c r="Z20" s="172">
        <v>0.25</v>
      </c>
    </row>
    <row r="21" spans="1:26">
      <c r="A21" s="164">
        <v>17</v>
      </c>
      <c r="B21" s="165" t="s">
        <v>724</v>
      </c>
      <c r="C21" s="166" t="s">
        <v>733</v>
      </c>
      <c r="D21" s="171">
        <v>0.5</v>
      </c>
      <c r="E21" s="171">
        <v>0.5</v>
      </c>
      <c r="F21" s="171">
        <v>0.5</v>
      </c>
      <c r="G21" s="171">
        <v>0.5</v>
      </c>
      <c r="H21" s="171">
        <v>0.5</v>
      </c>
      <c r="I21" s="171">
        <v>1</v>
      </c>
      <c r="J21" s="171">
        <v>1</v>
      </c>
      <c r="K21" s="172">
        <v>1</v>
      </c>
      <c r="L21" s="171">
        <v>1</v>
      </c>
      <c r="M21" s="171">
        <v>1</v>
      </c>
      <c r="N21" s="171">
        <v>1</v>
      </c>
      <c r="O21" s="171">
        <v>1</v>
      </c>
      <c r="P21" s="171">
        <v>1</v>
      </c>
      <c r="Q21" s="171">
        <v>1</v>
      </c>
      <c r="R21" s="171">
        <v>1</v>
      </c>
      <c r="S21" s="171">
        <v>1.25</v>
      </c>
      <c r="T21" s="171">
        <v>1.25</v>
      </c>
      <c r="U21" s="171">
        <v>1.25</v>
      </c>
      <c r="V21" s="171">
        <v>1.25</v>
      </c>
      <c r="W21" s="171">
        <v>1.25</v>
      </c>
      <c r="Z21" s="172">
        <v>1</v>
      </c>
    </row>
    <row r="22" spans="1:26">
      <c r="A22" s="164"/>
      <c r="B22" s="164"/>
      <c r="C22" s="164"/>
      <c r="D22" s="167"/>
      <c r="E22" s="167"/>
      <c r="F22" s="167"/>
      <c r="G22" s="167"/>
      <c r="H22" s="167"/>
      <c r="I22" s="167"/>
      <c r="J22" s="167"/>
      <c r="K22" s="168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Z22" s="168"/>
    </row>
    <row r="23" spans="1:26">
      <c r="A23" s="164"/>
      <c r="B23" s="164"/>
      <c r="C23" s="173" t="s">
        <v>734</v>
      </c>
      <c r="D23" s="174">
        <f>0.25/3*D6</f>
        <v>0.08</v>
      </c>
      <c r="E23" s="174">
        <f t="shared" ref="E23:W23" si="4">0.25/3*E6</f>
        <v>0.17</v>
      </c>
      <c r="F23" s="174">
        <f t="shared" si="4"/>
        <v>0.25</v>
      </c>
      <c r="G23" s="174">
        <f t="shared" si="4"/>
        <v>0.33</v>
      </c>
      <c r="H23" s="174">
        <f t="shared" si="4"/>
        <v>0.42</v>
      </c>
      <c r="I23" s="174">
        <f t="shared" si="4"/>
        <v>0.5</v>
      </c>
      <c r="J23" s="174">
        <f t="shared" si="4"/>
        <v>0.57999999999999996</v>
      </c>
      <c r="K23" s="175">
        <f t="shared" si="4"/>
        <v>0.67</v>
      </c>
      <c r="L23" s="174">
        <f t="shared" si="4"/>
        <v>0.75</v>
      </c>
      <c r="M23" s="174">
        <f t="shared" si="4"/>
        <v>0.83</v>
      </c>
      <c r="N23" s="174">
        <f t="shared" si="4"/>
        <v>0.92</v>
      </c>
      <c r="O23" s="174">
        <f t="shared" si="4"/>
        <v>1</v>
      </c>
      <c r="P23" s="174">
        <f t="shared" si="4"/>
        <v>1.08</v>
      </c>
      <c r="Q23" s="174">
        <f t="shared" si="4"/>
        <v>1.17</v>
      </c>
      <c r="R23" s="174">
        <f t="shared" si="4"/>
        <v>1.25</v>
      </c>
      <c r="S23" s="174">
        <f t="shared" si="4"/>
        <v>1.33</v>
      </c>
      <c r="T23" s="174">
        <f t="shared" si="4"/>
        <v>1.42</v>
      </c>
      <c r="U23" s="174">
        <f t="shared" si="4"/>
        <v>1.5</v>
      </c>
      <c r="V23" s="174">
        <f t="shared" si="4"/>
        <v>1.58</v>
      </c>
      <c r="W23" s="174">
        <f t="shared" si="4"/>
        <v>1.67</v>
      </c>
      <c r="Z23" s="175">
        <f>0.25/3*Z6</f>
        <v>0.67</v>
      </c>
    </row>
    <row r="24" spans="1:26" ht="30">
      <c r="A24" s="164"/>
      <c r="B24" s="164"/>
      <c r="C24" s="173" t="s">
        <v>735</v>
      </c>
      <c r="D24" s="174">
        <f>0.12*D6</f>
        <v>0.12</v>
      </c>
      <c r="E24" s="174">
        <f t="shared" ref="E24:W24" si="5">0.12*E6</f>
        <v>0.24</v>
      </c>
      <c r="F24" s="174">
        <f t="shared" si="5"/>
        <v>0.36</v>
      </c>
      <c r="G24" s="174">
        <f t="shared" si="5"/>
        <v>0.48</v>
      </c>
      <c r="H24" s="174">
        <f t="shared" si="5"/>
        <v>0.6</v>
      </c>
      <c r="I24" s="174">
        <f t="shared" si="5"/>
        <v>0.72</v>
      </c>
      <c r="J24" s="174">
        <f t="shared" si="5"/>
        <v>0.84</v>
      </c>
      <c r="K24" s="175">
        <f t="shared" si="5"/>
        <v>0.96</v>
      </c>
      <c r="L24" s="174">
        <f t="shared" si="5"/>
        <v>1.08</v>
      </c>
      <c r="M24" s="174">
        <f t="shared" si="5"/>
        <v>1.2</v>
      </c>
      <c r="N24" s="174">
        <f t="shared" si="5"/>
        <v>1.32</v>
      </c>
      <c r="O24" s="174">
        <f t="shared" si="5"/>
        <v>1.44</v>
      </c>
      <c r="P24" s="174">
        <f t="shared" si="5"/>
        <v>1.56</v>
      </c>
      <c r="Q24" s="174">
        <f t="shared" si="5"/>
        <v>1.68</v>
      </c>
      <c r="R24" s="174">
        <f t="shared" si="5"/>
        <v>1.8</v>
      </c>
      <c r="S24" s="174">
        <f t="shared" si="5"/>
        <v>1.92</v>
      </c>
      <c r="T24" s="174">
        <f t="shared" si="5"/>
        <v>2.04</v>
      </c>
      <c r="U24" s="174">
        <f t="shared" si="5"/>
        <v>2.16</v>
      </c>
      <c r="V24" s="174">
        <f t="shared" si="5"/>
        <v>2.2799999999999998</v>
      </c>
      <c r="W24" s="174">
        <f t="shared" si="5"/>
        <v>2.4</v>
      </c>
      <c r="Z24" s="175">
        <f>0.12*Z6</f>
        <v>0.96</v>
      </c>
    </row>
    <row r="25" spans="1:26">
      <c r="A25" s="164"/>
      <c r="B25" s="164"/>
      <c r="C25" s="173" t="s">
        <v>736</v>
      </c>
      <c r="D25" s="174">
        <f>0.25*D6</f>
        <v>0.25</v>
      </c>
      <c r="E25" s="174">
        <f t="shared" ref="E25:W25" si="6">0.25*E6</f>
        <v>0.5</v>
      </c>
      <c r="F25" s="174">
        <f t="shared" si="6"/>
        <v>0.75</v>
      </c>
      <c r="G25" s="174">
        <f t="shared" si="6"/>
        <v>1</v>
      </c>
      <c r="H25" s="174">
        <f t="shared" si="6"/>
        <v>1.25</v>
      </c>
      <c r="I25" s="174">
        <f t="shared" si="6"/>
        <v>1.5</v>
      </c>
      <c r="J25" s="174">
        <f t="shared" si="6"/>
        <v>1.75</v>
      </c>
      <c r="K25" s="175">
        <f t="shared" si="6"/>
        <v>2</v>
      </c>
      <c r="L25" s="174">
        <f t="shared" si="6"/>
        <v>2.25</v>
      </c>
      <c r="M25" s="174">
        <f t="shared" si="6"/>
        <v>2.5</v>
      </c>
      <c r="N25" s="174">
        <f t="shared" si="6"/>
        <v>2.75</v>
      </c>
      <c r="O25" s="174">
        <f t="shared" si="6"/>
        <v>3</v>
      </c>
      <c r="P25" s="174">
        <f t="shared" si="6"/>
        <v>3.25</v>
      </c>
      <c r="Q25" s="174">
        <f t="shared" si="6"/>
        <v>3.5</v>
      </c>
      <c r="R25" s="174">
        <f t="shared" si="6"/>
        <v>3.75</v>
      </c>
      <c r="S25" s="174">
        <f t="shared" si="6"/>
        <v>4</v>
      </c>
      <c r="T25" s="174">
        <f t="shared" si="6"/>
        <v>4.25</v>
      </c>
      <c r="U25" s="174">
        <f t="shared" si="6"/>
        <v>4.5</v>
      </c>
      <c r="V25" s="174">
        <f t="shared" si="6"/>
        <v>4.75</v>
      </c>
      <c r="W25" s="174">
        <f t="shared" si="6"/>
        <v>5</v>
      </c>
      <c r="Z25" s="175">
        <f>0.25*Z6</f>
        <v>2</v>
      </c>
    </row>
    <row r="26" spans="1:26">
      <c r="A26" s="164"/>
      <c r="B26" s="164"/>
      <c r="C26" s="173" t="s">
        <v>737</v>
      </c>
      <c r="D26" s="174">
        <f>0.12*D6</f>
        <v>0.12</v>
      </c>
      <c r="E26" s="174">
        <f t="shared" ref="E26:W26" si="7">0.12*E6</f>
        <v>0.24</v>
      </c>
      <c r="F26" s="174">
        <f t="shared" si="7"/>
        <v>0.36</v>
      </c>
      <c r="G26" s="174">
        <f t="shared" si="7"/>
        <v>0.48</v>
      </c>
      <c r="H26" s="174">
        <f t="shared" si="7"/>
        <v>0.6</v>
      </c>
      <c r="I26" s="174">
        <f t="shared" si="7"/>
        <v>0.72</v>
      </c>
      <c r="J26" s="174">
        <f t="shared" si="7"/>
        <v>0.84</v>
      </c>
      <c r="K26" s="175">
        <f t="shared" si="7"/>
        <v>0.96</v>
      </c>
      <c r="L26" s="174">
        <f t="shared" si="7"/>
        <v>1.08</v>
      </c>
      <c r="M26" s="174">
        <f t="shared" si="7"/>
        <v>1.2</v>
      </c>
      <c r="N26" s="174">
        <f t="shared" si="7"/>
        <v>1.32</v>
      </c>
      <c r="O26" s="174">
        <f t="shared" si="7"/>
        <v>1.44</v>
      </c>
      <c r="P26" s="174">
        <f t="shared" si="7"/>
        <v>1.56</v>
      </c>
      <c r="Q26" s="174">
        <f t="shared" si="7"/>
        <v>1.68</v>
      </c>
      <c r="R26" s="174">
        <f t="shared" si="7"/>
        <v>1.8</v>
      </c>
      <c r="S26" s="174">
        <f t="shared" si="7"/>
        <v>1.92</v>
      </c>
      <c r="T26" s="174">
        <f t="shared" si="7"/>
        <v>2.04</v>
      </c>
      <c r="U26" s="174">
        <f t="shared" si="7"/>
        <v>2.16</v>
      </c>
      <c r="V26" s="174">
        <f t="shared" si="7"/>
        <v>2.2799999999999998</v>
      </c>
      <c r="W26" s="174">
        <f t="shared" si="7"/>
        <v>2.4</v>
      </c>
      <c r="Z26" s="175">
        <f>0.12*Z6</f>
        <v>0.96</v>
      </c>
    </row>
    <row r="27" spans="1:26" ht="47.25" customHeight="1">
      <c r="A27" s="164"/>
      <c r="B27" s="164"/>
      <c r="C27" s="173" t="s">
        <v>738</v>
      </c>
      <c r="D27" s="176">
        <f>1*D6</f>
        <v>1</v>
      </c>
      <c r="E27" s="176">
        <f t="shared" ref="E27:W27" si="8">1*E6</f>
        <v>2</v>
      </c>
      <c r="F27" s="176">
        <f t="shared" si="8"/>
        <v>3</v>
      </c>
      <c r="G27" s="176">
        <f t="shared" si="8"/>
        <v>4</v>
      </c>
      <c r="H27" s="176">
        <f t="shared" si="8"/>
        <v>5</v>
      </c>
      <c r="I27" s="176">
        <f t="shared" si="8"/>
        <v>6</v>
      </c>
      <c r="J27" s="176">
        <f t="shared" si="8"/>
        <v>7</v>
      </c>
      <c r="K27" s="177">
        <f t="shared" si="8"/>
        <v>8</v>
      </c>
      <c r="L27" s="176">
        <f t="shared" si="8"/>
        <v>9</v>
      </c>
      <c r="M27" s="176">
        <f t="shared" si="8"/>
        <v>10</v>
      </c>
      <c r="N27" s="176">
        <f t="shared" si="8"/>
        <v>11</v>
      </c>
      <c r="O27" s="176">
        <f t="shared" si="8"/>
        <v>12</v>
      </c>
      <c r="P27" s="176">
        <f t="shared" si="8"/>
        <v>13</v>
      </c>
      <c r="Q27" s="176">
        <f t="shared" si="8"/>
        <v>14</v>
      </c>
      <c r="R27" s="176">
        <f t="shared" si="8"/>
        <v>15</v>
      </c>
      <c r="S27" s="176">
        <f t="shared" si="8"/>
        <v>16</v>
      </c>
      <c r="T27" s="176">
        <f t="shared" si="8"/>
        <v>17</v>
      </c>
      <c r="U27" s="176">
        <f t="shared" si="8"/>
        <v>18</v>
      </c>
      <c r="V27" s="176">
        <f t="shared" si="8"/>
        <v>19</v>
      </c>
      <c r="W27" s="176">
        <f t="shared" si="8"/>
        <v>20</v>
      </c>
      <c r="Z27" s="177">
        <f>1*Z6</f>
        <v>8</v>
      </c>
    </row>
    <row r="28" spans="1:26" ht="60">
      <c r="A28" s="164"/>
      <c r="B28" s="164"/>
      <c r="C28" s="173" t="s">
        <v>739</v>
      </c>
      <c r="D28" s="176">
        <f t="shared" ref="D28:J28" si="9">1/8*D6</f>
        <v>0.13</v>
      </c>
      <c r="E28" s="176">
        <f t="shared" si="9"/>
        <v>0.25</v>
      </c>
      <c r="F28" s="176">
        <f t="shared" si="9"/>
        <v>0.38</v>
      </c>
      <c r="G28" s="176">
        <f t="shared" si="9"/>
        <v>0.5</v>
      </c>
      <c r="H28" s="176">
        <f t="shared" si="9"/>
        <v>0.63</v>
      </c>
      <c r="I28" s="176">
        <f t="shared" si="9"/>
        <v>0.75</v>
      </c>
      <c r="J28" s="176">
        <f t="shared" si="9"/>
        <v>0.88</v>
      </c>
      <c r="K28" s="177">
        <f>1/8*K6</f>
        <v>1</v>
      </c>
      <c r="L28" s="176">
        <f t="shared" ref="L28:W28" si="10">1/8*L6</f>
        <v>1.1299999999999999</v>
      </c>
      <c r="M28" s="176">
        <f t="shared" si="10"/>
        <v>1.25</v>
      </c>
      <c r="N28" s="176">
        <f t="shared" si="10"/>
        <v>1.38</v>
      </c>
      <c r="O28" s="176">
        <f t="shared" si="10"/>
        <v>1.5</v>
      </c>
      <c r="P28" s="176">
        <f t="shared" si="10"/>
        <v>1.63</v>
      </c>
      <c r="Q28" s="176">
        <f t="shared" si="10"/>
        <v>1.75</v>
      </c>
      <c r="R28" s="176">
        <f t="shared" si="10"/>
        <v>1.88</v>
      </c>
      <c r="S28" s="176">
        <f t="shared" si="10"/>
        <v>2</v>
      </c>
      <c r="T28" s="176">
        <f t="shared" si="10"/>
        <v>2.13</v>
      </c>
      <c r="U28" s="176">
        <f t="shared" si="10"/>
        <v>2.25</v>
      </c>
      <c r="V28" s="176">
        <f t="shared" si="10"/>
        <v>2.38</v>
      </c>
      <c r="W28" s="176">
        <f t="shared" si="10"/>
        <v>2.5</v>
      </c>
      <c r="Z28" s="177">
        <f>1/8*Z6</f>
        <v>1</v>
      </c>
    </row>
    <row r="29" spans="1:26" ht="30">
      <c r="A29" s="164"/>
      <c r="B29" s="164"/>
      <c r="C29" s="173" t="s">
        <v>740</v>
      </c>
      <c r="D29" s="174"/>
      <c r="E29" s="174"/>
      <c r="F29" s="174"/>
      <c r="G29" s="174"/>
      <c r="H29" s="174"/>
      <c r="I29" s="174"/>
      <c r="J29" s="174"/>
      <c r="K29" s="175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Z29" s="175"/>
    </row>
    <row r="30" spans="1:26" ht="30">
      <c r="A30" s="164"/>
      <c r="B30" s="164"/>
      <c r="C30" s="173" t="s">
        <v>741</v>
      </c>
      <c r="D30" s="174"/>
      <c r="E30" s="174"/>
      <c r="F30" s="174"/>
      <c r="G30" s="174"/>
      <c r="H30" s="174"/>
      <c r="I30" s="174"/>
      <c r="J30" s="174"/>
      <c r="K30" s="175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Z30" s="175"/>
    </row>
    <row r="31" spans="1:26">
      <c r="A31" s="164"/>
      <c r="B31" s="164"/>
      <c r="C31" s="173" t="s">
        <v>742</v>
      </c>
      <c r="D31" s="176">
        <f>1.67*D6</f>
        <v>1.67</v>
      </c>
      <c r="E31" s="176">
        <f t="shared" ref="E31:W31" si="11">1.67*E6</f>
        <v>3.34</v>
      </c>
      <c r="F31" s="176">
        <f t="shared" si="11"/>
        <v>5.01</v>
      </c>
      <c r="G31" s="176">
        <f t="shared" si="11"/>
        <v>6.68</v>
      </c>
      <c r="H31" s="176">
        <f t="shared" si="11"/>
        <v>8.35</v>
      </c>
      <c r="I31" s="176">
        <f t="shared" si="11"/>
        <v>10.02</v>
      </c>
      <c r="J31" s="176">
        <f t="shared" si="11"/>
        <v>11.69</v>
      </c>
      <c r="K31" s="177">
        <f t="shared" si="11"/>
        <v>13.36</v>
      </c>
      <c r="L31" s="176">
        <f t="shared" si="11"/>
        <v>15.03</v>
      </c>
      <c r="M31" s="176">
        <f t="shared" si="11"/>
        <v>16.7</v>
      </c>
      <c r="N31" s="176">
        <f t="shared" si="11"/>
        <v>18.37</v>
      </c>
      <c r="O31" s="176">
        <f t="shared" si="11"/>
        <v>20.04</v>
      </c>
      <c r="P31" s="176">
        <f t="shared" si="11"/>
        <v>21.71</v>
      </c>
      <c r="Q31" s="176">
        <f t="shared" si="11"/>
        <v>23.38</v>
      </c>
      <c r="R31" s="176">
        <f t="shared" si="11"/>
        <v>25.05</v>
      </c>
      <c r="S31" s="176">
        <f t="shared" si="11"/>
        <v>26.72</v>
      </c>
      <c r="T31" s="176">
        <f t="shared" si="11"/>
        <v>28.39</v>
      </c>
      <c r="U31" s="176">
        <f t="shared" si="11"/>
        <v>30.06</v>
      </c>
      <c r="V31" s="176">
        <f t="shared" si="11"/>
        <v>31.73</v>
      </c>
      <c r="W31" s="176">
        <f t="shared" si="11"/>
        <v>33.4</v>
      </c>
      <c r="Z31" s="454">
        <f>K31/12*24</f>
        <v>26.72</v>
      </c>
    </row>
    <row r="32" spans="1:26" ht="30">
      <c r="A32" s="164"/>
      <c r="B32" s="164"/>
      <c r="C32" s="173" t="s">
        <v>743</v>
      </c>
      <c r="D32" s="176">
        <f>2.4*D6</f>
        <v>2.4</v>
      </c>
      <c r="E32" s="176">
        <f t="shared" ref="E32:W32" si="12">2.4*E6</f>
        <v>4.8</v>
      </c>
      <c r="F32" s="176">
        <f t="shared" si="12"/>
        <v>7.2</v>
      </c>
      <c r="G32" s="176">
        <f t="shared" si="12"/>
        <v>9.6</v>
      </c>
      <c r="H32" s="176">
        <f t="shared" si="12"/>
        <v>12</v>
      </c>
      <c r="I32" s="176">
        <f t="shared" si="12"/>
        <v>14.4</v>
      </c>
      <c r="J32" s="176">
        <f t="shared" si="12"/>
        <v>16.8</v>
      </c>
      <c r="K32" s="177">
        <f t="shared" si="12"/>
        <v>19.2</v>
      </c>
      <c r="L32" s="176">
        <f t="shared" si="12"/>
        <v>21.6</v>
      </c>
      <c r="M32" s="176">
        <f t="shared" si="12"/>
        <v>24</v>
      </c>
      <c r="N32" s="176">
        <f t="shared" si="12"/>
        <v>26.4</v>
      </c>
      <c r="O32" s="176">
        <f t="shared" si="12"/>
        <v>28.8</v>
      </c>
      <c r="P32" s="176">
        <f t="shared" si="12"/>
        <v>31.2</v>
      </c>
      <c r="Q32" s="176">
        <f t="shared" si="12"/>
        <v>33.6</v>
      </c>
      <c r="R32" s="176">
        <f t="shared" si="12"/>
        <v>36</v>
      </c>
      <c r="S32" s="176">
        <f t="shared" si="12"/>
        <v>38.4</v>
      </c>
      <c r="T32" s="176">
        <f t="shared" si="12"/>
        <v>40.799999999999997</v>
      </c>
      <c r="U32" s="176">
        <f t="shared" si="12"/>
        <v>43.2</v>
      </c>
      <c r="V32" s="176">
        <f t="shared" si="12"/>
        <v>45.6</v>
      </c>
      <c r="W32" s="176">
        <f t="shared" si="12"/>
        <v>48</v>
      </c>
      <c r="Z32" s="454">
        <f>K32/12*24</f>
        <v>38.4</v>
      </c>
    </row>
    <row r="33" spans="1:26" ht="30">
      <c r="A33" s="164"/>
      <c r="B33" s="164"/>
      <c r="C33" s="173" t="s">
        <v>744</v>
      </c>
      <c r="D33" s="176">
        <f>1.4*D6</f>
        <v>1.4</v>
      </c>
      <c r="E33" s="176">
        <f t="shared" ref="E33:W33" si="13">1.4*E6</f>
        <v>2.8</v>
      </c>
      <c r="F33" s="176">
        <f t="shared" si="13"/>
        <v>4.2</v>
      </c>
      <c r="G33" s="176">
        <f t="shared" si="13"/>
        <v>5.6</v>
      </c>
      <c r="H33" s="176">
        <f t="shared" si="13"/>
        <v>7</v>
      </c>
      <c r="I33" s="176">
        <f t="shared" si="13"/>
        <v>8.4</v>
      </c>
      <c r="J33" s="176">
        <f t="shared" si="13"/>
        <v>9.8000000000000007</v>
      </c>
      <c r="K33" s="177">
        <f t="shared" si="13"/>
        <v>11.2</v>
      </c>
      <c r="L33" s="176">
        <f t="shared" si="13"/>
        <v>12.6</v>
      </c>
      <c r="M33" s="176">
        <f t="shared" si="13"/>
        <v>14</v>
      </c>
      <c r="N33" s="176">
        <f t="shared" si="13"/>
        <v>15.4</v>
      </c>
      <c r="O33" s="176">
        <f t="shared" si="13"/>
        <v>16.8</v>
      </c>
      <c r="P33" s="176">
        <f t="shared" si="13"/>
        <v>18.2</v>
      </c>
      <c r="Q33" s="176">
        <f t="shared" si="13"/>
        <v>19.600000000000001</v>
      </c>
      <c r="R33" s="176">
        <f t="shared" si="13"/>
        <v>21</v>
      </c>
      <c r="S33" s="176">
        <f t="shared" si="13"/>
        <v>22.4</v>
      </c>
      <c r="T33" s="176">
        <f t="shared" si="13"/>
        <v>23.8</v>
      </c>
      <c r="U33" s="176">
        <f t="shared" si="13"/>
        <v>25.2</v>
      </c>
      <c r="V33" s="176">
        <f t="shared" si="13"/>
        <v>26.6</v>
      </c>
      <c r="W33" s="176">
        <f t="shared" si="13"/>
        <v>28</v>
      </c>
      <c r="Z33" s="454">
        <f>K33/12*24</f>
        <v>22.4</v>
      </c>
    </row>
    <row r="34" spans="1:26">
      <c r="A34" s="164"/>
      <c r="B34" s="164"/>
      <c r="C34" s="178"/>
      <c r="D34" s="174"/>
      <c r="E34" s="174"/>
      <c r="F34" s="174"/>
      <c r="G34" s="174"/>
      <c r="H34" s="174"/>
      <c r="I34" s="174"/>
      <c r="J34" s="174"/>
      <c r="K34" s="175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Z34" s="175"/>
    </row>
    <row r="35" spans="1:26" ht="75">
      <c r="A35" s="164"/>
      <c r="B35" s="164"/>
      <c r="C35" s="173" t="s">
        <v>745</v>
      </c>
      <c r="D35" s="176">
        <f>1.5*D6</f>
        <v>1.5</v>
      </c>
      <c r="E35" s="176">
        <f t="shared" ref="E35:W35" si="14">1.5*E6</f>
        <v>3</v>
      </c>
      <c r="F35" s="176">
        <f t="shared" si="14"/>
        <v>4.5</v>
      </c>
      <c r="G35" s="176">
        <f t="shared" si="14"/>
        <v>6</v>
      </c>
      <c r="H35" s="176">
        <f t="shared" si="14"/>
        <v>7.5</v>
      </c>
      <c r="I35" s="176">
        <f t="shared" si="14"/>
        <v>9</v>
      </c>
      <c r="J35" s="176">
        <f t="shared" si="14"/>
        <v>10.5</v>
      </c>
      <c r="K35" s="177">
        <f t="shared" si="14"/>
        <v>12</v>
      </c>
      <c r="L35" s="176">
        <f t="shared" si="14"/>
        <v>13.5</v>
      </c>
      <c r="M35" s="176">
        <f t="shared" si="14"/>
        <v>15</v>
      </c>
      <c r="N35" s="176">
        <f t="shared" si="14"/>
        <v>16.5</v>
      </c>
      <c r="O35" s="176">
        <f t="shared" si="14"/>
        <v>18</v>
      </c>
      <c r="P35" s="176">
        <f t="shared" si="14"/>
        <v>19.5</v>
      </c>
      <c r="Q35" s="176">
        <f t="shared" si="14"/>
        <v>21</v>
      </c>
      <c r="R35" s="176">
        <f t="shared" si="14"/>
        <v>22.5</v>
      </c>
      <c r="S35" s="176">
        <f t="shared" si="14"/>
        <v>24</v>
      </c>
      <c r="T35" s="176">
        <f t="shared" si="14"/>
        <v>25.5</v>
      </c>
      <c r="U35" s="176">
        <f t="shared" si="14"/>
        <v>27</v>
      </c>
      <c r="V35" s="176">
        <f t="shared" si="14"/>
        <v>28.5</v>
      </c>
      <c r="W35" s="176">
        <f t="shared" si="14"/>
        <v>30</v>
      </c>
      <c r="Z35" s="454">
        <f>24*5/40*Z6</f>
        <v>24</v>
      </c>
    </row>
    <row r="36" spans="1:26" ht="30">
      <c r="A36" s="164"/>
      <c r="B36" s="164"/>
      <c r="C36" s="173" t="s">
        <v>746</v>
      </c>
      <c r="D36" s="176">
        <f>1.5*D6</f>
        <v>1.5</v>
      </c>
      <c r="E36" s="176">
        <f t="shared" ref="E36:W36" si="15">1.5*E6</f>
        <v>3</v>
      </c>
      <c r="F36" s="176">
        <f t="shared" si="15"/>
        <v>4.5</v>
      </c>
      <c r="G36" s="176">
        <f t="shared" si="15"/>
        <v>6</v>
      </c>
      <c r="H36" s="176">
        <f t="shared" si="15"/>
        <v>7.5</v>
      </c>
      <c r="I36" s="176">
        <f t="shared" si="15"/>
        <v>9</v>
      </c>
      <c r="J36" s="176">
        <f t="shared" si="15"/>
        <v>10.5</v>
      </c>
      <c r="K36" s="177">
        <f t="shared" si="15"/>
        <v>12</v>
      </c>
      <c r="L36" s="176">
        <f t="shared" si="15"/>
        <v>13.5</v>
      </c>
      <c r="M36" s="176">
        <f t="shared" si="15"/>
        <v>15</v>
      </c>
      <c r="N36" s="176">
        <f t="shared" si="15"/>
        <v>16.5</v>
      </c>
      <c r="O36" s="176">
        <f t="shared" si="15"/>
        <v>18</v>
      </c>
      <c r="P36" s="176">
        <f t="shared" si="15"/>
        <v>19.5</v>
      </c>
      <c r="Q36" s="176">
        <f t="shared" si="15"/>
        <v>21</v>
      </c>
      <c r="R36" s="176">
        <f t="shared" si="15"/>
        <v>22.5</v>
      </c>
      <c r="S36" s="176">
        <f t="shared" si="15"/>
        <v>24</v>
      </c>
      <c r="T36" s="176">
        <f t="shared" si="15"/>
        <v>25.5</v>
      </c>
      <c r="U36" s="176">
        <f t="shared" si="15"/>
        <v>27</v>
      </c>
      <c r="V36" s="176">
        <f t="shared" si="15"/>
        <v>28.5</v>
      </c>
      <c r="W36" s="176">
        <f t="shared" si="15"/>
        <v>30</v>
      </c>
      <c r="Z36" s="454">
        <f>K36/12*24</f>
        <v>24</v>
      </c>
    </row>
    <row r="37" spans="1:26">
      <c r="A37" s="164"/>
      <c r="B37" s="164"/>
      <c r="C37" s="164"/>
      <c r="D37" s="167"/>
      <c r="E37" s="167"/>
      <c r="F37" s="167"/>
      <c r="G37" s="167"/>
      <c r="H37" s="167"/>
      <c r="I37" s="167"/>
      <c r="J37" s="167"/>
      <c r="K37" s="168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Z37" s="168"/>
    </row>
    <row r="38" spans="1:26">
      <c r="A38" s="164">
        <v>15</v>
      </c>
      <c r="B38" s="165" t="s">
        <v>747</v>
      </c>
      <c r="C38" s="179" t="s">
        <v>748</v>
      </c>
      <c r="D38" s="167">
        <v>0.5</v>
      </c>
      <c r="E38" s="167">
        <v>0.75</v>
      </c>
      <c r="F38" s="167">
        <v>1</v>
      </c>
      <c r="G38" s="167">
        <v>1</v>
      </c>
      <c r="H38" s="167">
        <v>1</v>
      </c>
      <c r="I38" s="167">
        <v>1</v>
      </c>
      <c r="J38" s="167">
        <v>1</v>
      </c>
      <c r="K38" s="168">
        <v>1.5</v>
      </c>
      <c r="L38" s="167">
        <v>1.5</v>
      </c>
      <c r="M38" s="167">
        <v>1.5</v>
      </c>
      <c r="N38" s="167">
        <v>1.5</v>
      </c>
      <c r="O38" s="167">
        <v>1.5</v>
      </c>
      <c r="P38" s="167">
        <v>2</v>
      </c>
      <c r="Q38" s="167">
        <v>2</v>
      </c>
      <c r="R38" s="167">
        <v>2</v>
      </c>
      <c r="S38" s="167">
        <v>2</v>
      </c>
      <c r="T38" s="167">
        <v>2.5</v>
      </c>
      <c r="U38" s="167">
        <v>2.5</v>
      </c>
      <c r="V38" s="167">
        <v>2.5</v>
      </c>
      <c r="W38" s="167">
        <v>2.5</v>
      </c>
      <c r="Z38" s="168">
        <v>1.5</v>
      </c>
    </row>
    <row r="39" spans="1:26">
      <c r="A39" s="164">
        <v>15</v>
      </c>
      <c r="B39" s="165" t="s">
        <v>747</v>
      </c>
      <c r="C39" s="179" t="s">
        <v>749</v>
      </c>
      <c r="D39" s="167">
        <f>0.25*D6</f>
        <v>0.25</v>
      </c>
      <c r="E39" s="167">
        <f t="shared" ref="E39:W39" si="16">0.25*E6</f>
        <v>0.5</v>
      </c>
      <c r="F39" s="167">
        <f t="shared" si="16"/>
        <v>0.75</v>
      </c>
      <c r="G39" s="167">
        <f t="shared" si="16"/>
        <v>1</v>
      </c>
      <c r="H39" s="167">
        <f t="shared" si="16"/>
        <v>1.25</v>
      </c>
      <c r="I39" s="167">
        <f t="shared" si="16"/>
        <v>1.5</v>
      </c>
      <c r="J39" s="167">
        <f t="shared" si="16"/>
        <v>1.75</v>
      </c>
      <c r="K39" s="168">
        <f t="shared" si="16"/>
        <v>2</v>
      </c>
      <c r="L39" s="167">
        <f t="shared" si="16"/>
        <v>2.25</v>
      </c>
      <c r="M39" s="167">
        <f t="shared" si="16"/>
        <v>2.5</v>
      </c>
      <c r="N39" s="167">
        <f t="shared" si="16"/>
        <v>2.75</v>
      </c>
      <c r="O39" s="167">
        <f t="shared" si="16"/>
        <v>3</v>
      </c>
      <c r="P39" s="167">
        <f t="shared" si="16"/>
        <v>3.25</v>
      </c>
      <c r="Q39" s="167">
        <f t="shared" si="16"/>
        <v>3.5</v>
      </c>
      <c r="R39" s="167">
        <f t="shared" si="16"/>
        <v>3.75</v>
      </c>
      <c r="S39" s="167">
        <f t="shared" si="16"/>
        <v>4</v>
      </c>
      <c r="T39" s="167">
        <f t="shared" si="16"/>
        <v>4.25</v>
      </c>
      <c r="U39" s="167">
        <f t="shared" si="16"/>
        <v>4.5</v>
      </c>
      <c r="V39" s="167">
        <f t="shared" si="16"/>
        <v>4.75</v>
      </c>
      <c r="W39" s="167">
        <f t="shared" si="16"/>
        <v>5</v>
      </c>
      <c r="Z39" s="168">
        <f>0.25*Z6</f>
        <v>2</v>
      </c>
    </row>
    <row r="40" spans="1:26">
      <c r="A40" s="164">
        <v>18</v>
      </c>
      <c r="B40" s="165" t="s">
        <v>747</v>
      </c>
      <c r="C40" s="180" t="s">
        <v>750</v>
      </c>
      <c r="D40" s="167"/>
      <c r="E40" s="167"/>
      <c r="F40" s="167"/>
      <c r="G40" s="167"/>
      <c r="H40" s="167"/>
      <c r="I40" s="167"/>
      <c r="J40" s="167"/>
      <c r="K40" s="168">
        <v>1</v>
      </c>
      <c r="L40" s="167">
        <v>1</v>
      </c>
      <c r="M40" s="167">
        <v>1</v>
      </c>
      <c r="N40" s="167">
        <v>1</v>
      </c>
      <c r="O40" s="167">
        <v>1</v>
      </c>
      <c r="P40" s="167">
        <v>1</v>
      </c>
      <c r="Q40" s="167">
        <v>1</v>
      </c>
      <c r="R40" s="167">
        <v>1</v>
      </c>
      <c r="S40" s="167">
        <v>1</v>
      </c>
      <c r="T40" s="167">
        <v>1</v>
      </c>
      <c r="U40" s="167">
        <v>1</v>
      </c>
      <c r="V40" s="167">
        <v>1</v>
      </c>
      <c r="W40" s="167">
        <v>1</v>
      </c>
      <c r="Z40" s="168">
        <v>1</v>
      </c>
    </row>
    <row r="41" spans="1:26" ht="106.5" customHeight="1">
      <c r="A41" s="164">
        <v>19</v>
      </c>
      <c r="B41" s="165" t="s">
        <v>747</v>
      </c>
      <c r="C41" s="179" t="s">
        <v>751</v>
      </c>
      <c r="D41" s="167">
        <v>1</v>
      </c>
      <c r="E41" s="167">
        <v>2</v>
      </c>
      <c r="F41" s="167">
        <v>2</v>
      </c>
      <c r="G41" s="167">
        <v>3</v>
      </c>
      <c r="H41" s="167">
        <v>3</v>
      </c>
      <c r="I41" s="167">
        <v>3.5</v>
      </c>
      <c r="J41" s="167">
        <v>4</v>
      </c>
      <c r="K41" s="168">
        <v>5</v>
      </c>
      <c r="L41" s="167">
        <v>5</v>
      </c>
      <c r="M41" s="167">
        <v>5.5</v>
      </c>
      <c r="N41" s="167">
        <v>6</v>
      </c>
      <c r="O41" s="167">
        <v>6.5</v>
      </c>
      <c r="P41" s="167">
        <v>7</v>
      </c>
      <c r="Q41" s="167">
        <v>7.5</v>
      </c>
      <c r="R41" s="167">
        <v>8</v>
      </c>
      <c r="S41" s="167">
        <v>8</v>
      </c>
      <c r="T41" s="167">
        <v>8</v>
      </c>
      <c r="U41" s="167">
        <v>8.5</v>
      </c>
      <c r="V41" s="167">
        <v>8.5</v>
      </c>
      <c r="W41" s="167">
        <v>9.5</v>
      </c>
      <c r="Z41" s="168">
        <v>5</v>
      </c>
    </row>
    <row r="42" spans="1:26">
      <c r="A42" s="164"/>
      <c r="B42" s="164"/>
      <c r="C42" s="181" t="s">
        <v>752</v>
      </c>
      <c r="D42" s="182">
        <v>1</v>
      </c>
      <c r="E42" s="182">
        <v>1.5</v>
      </c>
      <c r="F42" s="182">
        <v>1.5</v>
      </c>
      <c r="G42" s="182">
        <v>2</v>
      </c>
      <c r="H42" s="182">
        <v>2</v>
      </c>
      <c r="I42" s="182">
        <v>2.5</v>
      </c>
      <c r="J42" s="182">
        <v>2.5</v>
      </c>
      <c r="K42" s="183">
        <v>3.5</v>
      </c>
      <c r="L42" s="182">
        <v>3.5</v>
      </c>
      <c r="M42" s="182">
        <v>3.5</v>
      </c>
      <c r="N42" s="182">
        <v>4</v>
      </c>
      <c r="O42" s="182">
        <v>4</v>
      </c>
      <c r="P42" s="182">
        <v>4.5</v>
      </c>
      <c r="Q42" s="182">
        <v>4.5</v>
      </c>
      <c r="R42" s="182">
        <v>5</v>
      </c>
      <c r="S42" s="182">
        <v>5</v>
      </c>
      <c r="T42" s="182">
        <v>5</v>
      </c>
      <c r="U42" s="182">
        <v>5</v>
      </c>
      <c r="V42" s="182">
        <v>5</v>
      </c>
      <c r="W42" s="182">
        <v>6</v>
      </c>
      <c r="Z42" s="183">
        <v>3.5</v>
      </c>
    </row>
    <row r="43" spans="1:26">
      <c r="A43" s="164"/>
      <c r="B43" s="164"/>
      <c r="C43" s="181" t="s">
        <v>753</v>
      </c>
      <c r="D43" s="184">
        <f>D41-D42</f>
        <v>0</v>
      </c>
      <c r="E43" s="184">
        <f t="shared" ref="E43:W43" si="17">E41-E42</f>
        <v>0.5</v>
      </c>
      <c r="F43" s="184">
        <f t="shared" si="17"/>
        <v>0.5</v>
      </c>
      <c r="G43" s="184">
        <f t="shared" si="17"/>
        <v>1</v>
      </c>
      <c r="H43" s="184">
        <f t="shared" si="17"/>
        <v>1</v>
      </c>
      <c r="I43" s="184">
        <f t="shared" si="17"/>
        <v>1</v>
      </c>
      <c r="J43" s="184">
        <f t="shared" si="17"/>
        <v>1.5</v>
      </c>
      <c r="K43" s="185">
        <f t="shared" si="17"/>
        <v>1.5</v>
      </c>
      <c r="L43" s="184">
        <f t="shared" si="17"/>
        <v>1.5</v>
      </c>
      <c r="M43" s="184">
        <f t="shared" si="17"/>
        <v>2</v>
      </c>
      <c r="N43" s="184">
        <f t="shared" si="17"/>
        <v>2</v>
      </c>
      <c r="O43" s="184">
        <f t="shared" si="17"/>
        <v>2.5</v>
      </c>
      <c r="P43" s="184">
        <f t="shared" si="17"/>
        <v>2.5</v>
      </c>
      <c r="Q43" s="184">
        <f t="shared" si="17"/>
        <v>3</v>
      </c>
      <c r="R43" s="184">
        <f t="shared" si="17"/>
        <v>3</v>
      </c>
      <c r="S43" s="184">
        <f t="shared" si="17"/>
        <v>3</v>
      </c>
      <c r="T43" s="184">
        <f t="shared" si="17"/>
        <v>3</v>
      </c>
      <c r="U43" s="184">
        <f t="shared" si="17"/>
        <v>3.5</v>
      </c>
      <c r="V43" s="184">
        <f t="shared" si="17"/>
        <v>3.5</v>
      </c>
      <c r="W43" s="184">
        <f t="shared" si="17"/>
        <v>3.5</v>
      </c>
      <c r="Z43" s="185">
        <f>Z41-Z42</f>
        <v>1.5</v>
      </c>
    </row>
    <row r="44" spans="1:26">
      <c r="A44" s="164">
        <v>20</v>
      </c>
      <c r="B44" s="165" t="s">
        <v>747</v>
      </c>
      <c r="C44" s="180" t="s">
        <v>754</v>
      </c>
      <c r="D44" s="167"/>
      <c r="E44" s="167">
        <v>0.25</v>
      </c>
      <c r="F44" s="167">
        <v>0.25</v>
      </c>
      <c r="G44" s="167">
        <v>0.5</v>
      </c>
      <c r="H44" s="167">
        <v>0.5</v>
      </c>
      <c r="I44" s="167">
        <v>1</v>
      </c>
      <c r="J44" s="167">
        <v>1</v>
      </c>
      <c r="K44" s="168">
        <v>1</v>
      </c>
      <c r="L44" s="167">
        <v>1</v>
      </c>
      <c r="M44" s="167">
        <v>1</v>
      </c>
      <c r="N44" s="167">
        <v>1</v>
      </c>
      <c r="O44" s="167">
        <v>1</v>
      </c>
      <c r="P44" s="167">
        <v>1</v>
      </c>
      <c r="Q44" s="167">
        <v>1</v>
      </c>
      <c r="R44" s="167">
        <v>1</v>
      </c>
      <c r="S44" s="167">
        <v>1</v>
      </c>
      <c r="T44" s="167">
        <v>1</v>
      </c>
      <c r="U44" s="167">
        <v>1</v>
      </c>
      <c r="V44" s="167">
        <v>1</v>
      </c>
      <c r="W44" s="167">
        <v>1</v>
      </c>
      <c r="Z44" s="168">
        <v>1</v>
      </c>
    </row>
    <row r="45" spans="1:26" ht="60">
      <c r="A45" s="164">
        <v>21</v>
      </c>
      <c r="B45" s="165" t="s">
        <v>747</v>
      </c>
      <c r="C45" s="186" t="s">
        <v>755</v>
      </c>
      <c r="D45" s="167"/>
      <c r="E45" s="167">
        <f t="shared" ref="E45:J45" si="18">0.5+0.5</f>
        <v>1</v>
      </c>
      <c r="F45" s="167">
        <f t="shared" si="18"/>
        <v>1</v>
      </c>
      <c r="G45" s="167">
        <f t="shared" si="18"/>
        <v>1</v>
      </c>
      <c r="H45" s="167">
        <f t="shared" si="18"/>
        <v>1</v>
      </c>
      <c r="I45" s="167">
        <f t="shared" si="18"/>
        <v>1</v>
      </c>
      <c r="J45" s="167">
        <f t="shared" si="18"/>
        <v>1</v>
      </c>
      <c r="K45" s="168">
        <f t="shared" ref="K45:P45" si="19">1+0.5</f>
        <v>1.5</v>
      </c>
      <c r="L45" s="167">
        <f t="shared" si="19"/>
        <v>1.5</v>
      </c>
      <c r="M45" s="167">
        <f t="shared" si="19"/>
        <v>1.5</v>
      </c>
      <c r="N45" s="167">
        <f t="shared" si="19"/>
        <v>1.5</v>
      </c>
      <c r="O45" s="167">
        <f t="shared" si="19"/>
        <v>1.5</v>
      </c>
      <c r="P45" s="167">
        <f t="shared" si="19"/>
        <v>1.5</v>
      </c>
      <c r="Q45" s="167">
        <f>1.5+0.5</f>
        <v>2</v>
      </c>
      <c r="R45" s="167">
        <f t="shared" ref="R45:W45" si="20">1.5+0.5</f>
        <v>2</v>
      </c>
      <c r="S45" s="167">
        <f t="shared" si="20"/>
        <v>2</v>
      </c>
      <c r="T45" s="167">
        <f t="shared" si="20"/>
        <v>2</v>
      </c>
      <c r="U45" s="167">
        <f t="shared" si="20"/>
        <v>2</v>
      </c>
      <c r="V45" s="167">
        <f t="shared" si="20"/>
        <v>2</v>
      </c>
      <c r="W45" s="167">
        <f t="shared" si="20"/>
        <v>2</v>
      </c>
      <c r="Z45" s="168">
        <f>1+0.5</f>
        <v>1.5</v>
      </c>
    </row>
    <row r="46" spans="1:26">
      <c r="A46" s="164">
        <v>22</v>
      </c>
      <c r="B46" s="165" t="s">
        <v>747</v>
      </c>
      <c r="C46" s="180" t="s">
        <v>756</v>
      </c>
      <c r="D46" s="167"/>
      <c r="E46" s="167"/>
      <c r="F46" s="167"/>
      <c r="G46" s="167"/>
      <c r="H46" s="167"/>
      <c r="I46" s="167"/>
      <c r="J46" s="167"/>
      <c r="K46" s="168">
        <v>0.5</v>
      </c>
      <c r="L46" s="167">
        <v>0.5</v>
      </c>
      <c r="M46" s="167">
        <v>0.5</v>
      </c>
      <c r="N46" s="167">
        <v>0.5</v>
      </c>
      <c r="O46" s="167">
        <v>0.5</v>
      </c>
      <c r="P46" s="167">
        <v>0.5</v>
      </c>
      <c r="Q46" s="167">
        <v>0.5</v>
      </c>
      <c r="R46" s="167">
        <v>0.5</v>
      </c>
      <c r="S46" s="167">
        <v>0.5</v>
      </c>
      <c r="T46" s="167">
        <v>0.5</v>
      </c>
      <c r="U46" s="167">
        <v>0.5</v>
      </c>
      <c r="V46" s="167">
        <v>0.5</v>
      </c>
      <c r="W46" s="167">
        <v>0.5</v>
      </c>
      <c r="Z46" s="168">
        <v>0.5</v>
      </c>
    </row>
    <row r="47" spans="1:26" ht="45">
      <c r="A47" s="164">
        <v>23</v>
      </c>
      <c r="B47" s="165" t="s">
        <v>747</v>
      </c>
      <c r="C47" s="186" t="s">
        <v>757</v>
      </c>
      <c r="D47" s="167">
        <v>0.5</v>
      </c>
      <c r="E47" s="167">
        <v>0.75</v>
      </c>
      <c r="F47" s="167">
        <v>1</v>
      </c>
      <c r="G47" s="167">
        <v>1.25</v>
      </c>
      <c r="H47" s="167">
        <v>1.25</v>
      </c>
      <c r="I47" s="167">
        <v>1.75</v>
      </c>
      <c r="J47" s="167">
        <v>1.75</v>
      </c>
      <c r="K47" s="168">
        <v>2</v>
      </c>
      <c r="L47" s="167">
        <v>2</v>
      </c>
      <c r="M47" s="167">
        <v>2.5</v>
      </c>
      <c r="N47" s="167">
        <v>2.5</v>
      </c>
      <c r="O47" s="167">
        <v>3</v>
      </c>
      <c r="P47" s="167">
        <v>3</v>
      </c>
      <c r="Q47" s="167">
        <v>3</v>
      </c>
      <c r="R47" s="167">
        <v>3</v>
      </c>
      <c r="S47" s="167">
        <v>3</v>
      </c>
      <c r="T47" s="167">
        <v>3</v>
      </c>
      <c r="U47" s="167">
        <v>3</v>
      </c>
      <c r="V47" s="167">
        <v>3</v>
      </c>
      <c r="W47" s="167">
        <v>3</v>
      </c>
      <c r="Z47" s="168">
        <v>2</v>
      </c>
    </row>
    <row r="48" spans="1:26" ht="30">
      <c r="A48" s="164">
        <v>24</v>
      </c>
      <c r="B48" s="165" t="s">
        <v>747</v>
      </c>
      <c r="C48" s="186" t="s">
        <v>758</v>
      </c>
      <c r="D48" s="167"/>
      <c r="E48" s="167"/>
      <c r="F48" s="167">
        <v>0.5</v>
      </c>
      <c r="G48" s="167">
        <v>0.5</v>
      </c>
      <c r="H48" s="167">
        <v>0.5</v>
      </c>
      <c r="I48" s="167">
        <v>0.5</v>
      </c>
      <c r="J48" s="167">
        <v>0.5</v>
      </c>
      <c r="K48" s="168">
        <f>0.5+0.5</f>
        <v>1</v>
      </c>
      <c r="L48" s="167">
        <v>1</v>
      </c>
      <c r="M48" s="167">
        <v>1</v>
      </c>
      <c r="N48" s="167">
        <v>1</v>
      </c>
      <c r="O48" s="167">
        <v>1</v>
      </c>
      <c r="P48" s="167">
        <f>1+0.5</f>
        <v>1.5</v>
      </c>
      <c r="Q48" s="167">
        <v>1.5</v>
      </c>
      <c r="R48" s="167">
        <v>1.5</v>
      </c>
      <c r="S48" s="167">
        <v>1.5</v>
      </c>
      <c r="T48" s="167">
        <v>1.5</v>
      </c>
      <c r="U48" s="167">
        <v>2</v>
      </c>
      <c r="V48" s="167">
        <v>2</v>
      </c>
      <c r="W48" s="167">
        <v>2</v>
      </c>
      <c r="Z48" s="168">
        <f>0.5+0.5</f>
        <v>1</v>
      </c>
    </row>
    <row r="49" spans="1:26" ht="30">
      <c r="A49" s="164">
        <v>25</v>
      </c>
      <c r="B49" s="165" t="s">
        <v>747</v>
      </c>
      <c r="C49" s="186" t="s">
        <v>759</v>
      </c>
      <c r="D49" s="182">
        <f>0.25/2*D6</f>
        <v>0.13</v>
      </c>
      <c r="E49" s="182">
        <f t="shared" ref="E49:W49" si="21">0.25/2*E6</f>
        <v>0.25</v>
      </c>
      <c r="F49" s="182">
        <f t="shared" si="21"/>
        <v>0.38</v>
      </c>
      <c r="G49" s="182">
        <f t="shared" si="21"/>
        <v>0.5</v>
      </c>
      <c r="H49" s="182">
        <f t="shared" si="21"/>
        <v>0.63</v>
      </c>
      <c r="I49" s="182">
        <f t="shared" si="21"/>
        <v>0.75</v>
      </c>
      <c r="J49" s="182">
        <f t="shared" si="21"/>
        <v>0.88</v>
      </c>
      <c r="K49" s="183">
        <f t="shared" si="21"/>
        <v>1</v>
      </c>
      <c r="L49" s="182">
        <f t="shared" si="21"/>
        <v>1.1299999999999999</v>
      </c>
      <c r="M49" s="182">
        <f t="shared" si="21"/>
        <v>1.25</v>
      </c>
      <c r="N49" s="182">
        <f t="shared" si="21"/>
        <v>1.38</v>
      </c>
      <c r="O49" s="182">
        <f t="shared" si="21"/>
        <v>1.5</v>
      </c>
      <c r="P49" s="182">
        <f t="shared" si="21"/>
        <v>1.63</v>
      </c>
      <c r="Q49" s="182">
        <f t="shared" si="21"/>
        <v>1.75</v>
      </c>
      <c r="R49" s="182">
        <f t="shared" si="21"/>
        <v>1.88</v>
      </c>
      <c r="S49" s="182">
        <f t="shared" si="21"/>
        <v>2</v>
      </c>
      <c r="T49" s="182">
        <f t="shared" si="21"/>
        <v>2.13</v>
      </c>
      <c r="U49" s="182">
        <f t="shared" si="21"/>
        <v>2.25</v>
      </c>
      <c r="V49" s="182">
        <f t="shared" si="21"/>
        <v>2.38</v>
      </c>
      <c r="W49" s="182">
        <f t="shared" si="21"/>
        <v>2.5</v>
      </c>
      <c r="Z49" s="183">
        <f>0.25/2*Z6</f>
        <v>1</v>
      </c>
    </row>
    <row r="50" spans="1:26" ht="30">
      <c r="A50" s="164"/>
      <c r="B50" s="164"/>
      <c r="C50" s="187" t="s">
        <v>760</v>
      </c>
      <c r="D50" s="182">
        <v>0.13</v>
      </c>
      <c r="E50" s="182">
        <v>0.25</v>
      </c>
      <c r="F50" s="182">
        <v>0.38</v>
      </c>
      <c r="G50" s="182">
        <v>0.5</v>
      </c>
      <c r="H50" s="182">
        <v>0.63</v>
      </c>
      <c r="I50" s="182">
        <v>0.75</v>
      </c>
      <c r="J50" s="182">
        <v>0.88</v>
      </c>
      <c r="K50" s="183">
        <v>1</v>
      </c>
      <c r="L50" s="182">
        <v>1.1299999999999999</v>
      </c>
      <c r="M50" s="182">
        <v>1.25</v>
      </c>
      <c r="N50" s="182">
        <v>1.38</v>
      </c>
      <c r="O50" s="182">
        <v>1.5</v>
      </c>
      <c r="P50" s="182">
        <v>1.63</v>
      </c>
      <c r="Q50" s="182">
        <v>1.75</v>
      </c>
      <c r="R50" s="182">
        <v>1.88</v>
      </c>
      <c r="S50" s="182">
        <v>2</v>
      </c>
      <c r="T50" s="182">
        <v>2.13</v>
      </c>
      <c r="U50" s="182">
        <v>2.25</v>
      </c>
      <c r="V50" s="182">
        <v>2.38</v>
      </c>
      <c r="W50" s="182">
        <v>2.5</v>
      </c>
      <c r="Z50" s="183">
        <v>1</v>
      </c>
    </row>
    <row r="51" spans="1:26">
      <c r="A51" s="164"/>
      <c r="B51" s="164"/>
      <c r="C51" s="188" t="s">
        <v>761</v>
      </c>
      <c r="D51" s="182"/>
      <c r="E51" s="182"/>
      <c r="F51" s="182"/>
      <c r="G51" s="182"/>
      <c r="H51" s="182"/>
      <c r="I51" s="182"/>
      <c r="J51" s="182"/>
      <c r="K51" s="183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Z51" s="183"/>
    </row>
    <row r="52" spans="1:26" ht="30">
      <c r="A52" s="164"/>
      <c r="B52" s="164"/>
      <c r="C52" s="189" t="s">
        <v>762</v>
      </c>
      <c r="D52" s="184">
        <f>D49-D50</f>
        <v>0</v>
      </c>
      <c r="E52" s="184">
        <f t="shared" ref="E52:W52" si="22">E49-E50</f>
        <v>0</v>
      </c>
      <c r="F52" s="184">
        <f t="shared" si="22"/>
        <v>0</v>
      </c>
      <c r="G52" s="184">
        <f t="shared" si="22"/>
        <v>0</v>
      </c>
      <c r="H52" s="184">
        <f t="shared" si="22"/>
        <v>0</v>
      </c>
      <c r="I52" s="184">
        <f t="shared" si="22"/>
        <v>0</v>
      </c>
      <c r="J52" s="184">
        <f t="shared" si="22"/>
        <v>0</v>
      </c>
      <c r="K52" s="185">
        <f t="shared" si="22"/>
        <v>0</v>
      </c>
      <c r="L52" s="184">
        <f t="shared" si="22"/>
        <v>0</v>
      </c>
      <c r="M52" s="184">
        <f t="shared" si="22"/>
        <v>0</v>
      </c>
      <c r="N52" s="184">
        <f t="shared" si="22"/>
        <v>0</v>
      </c>
      <c r="O52" s="184">
        <f t="shared" si="22"/>
        <v>0</v>
      </c>
      <c r="P52" s="184">
        <f t="shared" si="22"/>
        <v>0</v>
      </c>
      <c r="Q52" s="184">
        <f t="shared" si="22"/>
        <v>0</v>
      </c>
      <c r="R52" s="184">
        <f t="shared" si="22"/>
        <v>0</v>
      </c>
      <c r="S52" s="184">
        <f t="shared" si="22"/>
        <v>0</v>
      </c>
      <c r="T52" s="184">
        <f t="shared" si="22"/>
        <v>0</v>
      </c>
      <c r="U52" s="184">
        <f t="shared" si="22"/>
        <v>0</v>
      </c>
      <c r="V52" s="184">
        <f t="shared" si="22"/>
        <v>0</v>
      </c>
      <c r="W52" s="184">
        <f t="shared" si="22"/>
        <v>0</v>
      </c>
      <c r="Z52" s="185">
        <f>Z49-Z50</f>
        <v>0</v>
      </c>
    </row>
    <row r="53" spans="1:26">
      <c r="A53" s="164"/>
      <c r="B53" s="164"/>
      <c r="C53" s="188" t="s">
        <v>763</v>
      </c>
      <c r="D53" s="182"/>
      <c r="E53" s="182"/>
      <c r="F53" s="182"/>
      <c r="G53" s="182"/>
      <c r="H53" s="182"/>
      <c r="I53" s="182"/>
      <c r="J53" s="182"/>
      <c r="K53" s="183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Z53" s="183"/>
    </row>
    <row r="54" spans="1:26">
      <c r="A54" s="164"/>
      <c r="B54" s="164"/>
      <c r="C54" s="188" t="s">
        <v>764</v>
      </c>
      <c r="D54" s="182"/>
      <c r="E54" s="182"/>
      <c r="F54" s="182"/>
      <c r="G54" s="182"/>
      <c r="H54" s="182"/>
      <c r="I54" s="182"/>
      <c r="J54" s="182"/>
      <c r="K54" s="183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Z54" s="183"/>
    </row>
    <row r="55" spans="1:26" ht="38.25">
      <c r="A55" s="164">
        <v>26</v>
      </c>
      <c r="B55" s="165" t="s">
        <v>747</v>
      </c>
      <c r="C55" s="190" t="s">
        <v>765</v>
      </c>
      <c r="D55" s="167"/>
      <c r="E55" s="167">
        <v>0.25</v>
      </c>
      <c r="F55" s="167">
        <v>0.25</v>
      </c>
      <c r="G55" s="167">
        <v>0.5</v>
      </c>
      <c r="H55" s="167">
        <v>0.5</v>
      </c>
      <c r="I55" s="167">
        <v>0.75</v>
      </c>
      <c r="J55" s="167">
        <v>0.75</v>
      </c>
      <c r="K55" s="168">
        <v>1</v>
      </c>
      <c r="L55" s="167">
        <v>1</v>
      </c>
      <c r="M55" s="167">
        <v>1.25</v>
      </c>
      <c r="N55" s="167">
        <v>1.25</v>
      </c>
      <c r="O55" s="167">
        <v>1.5</v>
      </c>
      <c r="P55" s="167">
        <v>1.5</v>
      </c>
      <c r="Q55" s="167">
        <v>1.75</v>
      </c>
      <c r="R55" s="167">
        <v>1.75</v>
      </c>
      <c r="S55" s="167">
        <v>2</v>
      </c>
      <c r="T55" s="167">
        <v>2</v>
      </c>
      <c r="U55" s="167">
        <v>2.25</v>
      </c>
      <c r="V55" s="167">
        <v>2.25</v>
      </c>
      <c r="W55" s="167">
        <v>2.5</v>
      </c>
      <c r="Z55" s="168">
        <v>1</v>
      </c>
    </row>
    <row r="56" spans="1:26">
      <c r="A56" s="164">
        <v>26</v>
      </c>
      <c r="B56" s="165" t="s">
        <v>747</v>
      </c>
      <c r="C56" s="191" t="s">
        <v>766</v>
      </c>
      <c r="D56" s="167">
        <v>4.5</v>
      </c>
      <c r="E56" s="167">
        <v>4.5</v>
      </c>
      <c r="F56" s="167">
        <v>4.5</v>
      </c>
      <c r="G56" s="167">
        <v>4.5</v>
      </c>
      <c r="H56" s="167">
        <v>4.5</v>
      </c>
      <c r="I56" s="167">
        <v>4.5</v>
      </c>
      <c r="J56" s="167">
        <v>4.5</v>
      </c>
      <c r="K56" s="168">
        <v>4.5</v>
      </c>
      <c r="L56" s="167">
        <v>4.5</v>
      </c>
      <c r="M56" s="167">
        <v>4.5</v>
      </c>
      <c r="N56" s="167">
        <v>4.5</v>
      </c>
      <c r="O56" s="167">
        <v>4.5</v>
      </c>
      <c r="P56" s="167">
        <v>4.5</v>
      </c>
      <c r="Q56" s="167">
        <v>4.5</v>
      </c>
      <c r="R56" s="167">
        <v>4.5</v>
      </c>
      <c r="S56" s="167">
        <v>4.5</v>
      </c>
      <c r="T56" s="167">
        <v>4.5</v>
      </c>
      <c r="U56" s="167">
        <v>4.5</v>
      </c>
      <c r="V56" s="167">
        <v>4.5</v>
      </c>
      <c r="W56" s="167">
        <v>4.5</v>
      </c>
      <c r="Z56" s="168">
        <v>4.5</v>
      </c>
    </row>
    <row r="57" spans="1:26"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Z57" s="192"/>
    </row>
    <row r="58" spans="1:26">
      <c r="C58" s="155" t="s">
        <v>767</v>
      </c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Z58" s="192"/>
    </row>
    <row r="59" spans="1:26">
      <c r="A59" s="164"/>
      <c r="B59" s="164"/>
      <c r="C59" s="193" t="s">
        <v>768</v>
      </c>
      <c r="D59" s="194">
        <f t="shared" ref="D59:W59" si="23">D63+D71</f>
        <v>12.88</v>
      </c>
      <c r="E59" s="194">
        <f t="shared" si="23"/>
        <v>19.760000000000002</v>
      </c>
      <c r="F59" s="194">
        <f t="shared" si="23"/>
        <v>24.39</v>
      </c>
      <c r="G59" s="194">
        <f t="shared" si="23"/>
        <v>30.51</v>
      </c>
      <c r="H59" s="194">
        <f t="shared" si="23"/>
        <v>34.4</v>
      </c>
      <c r="I59" s="194">
        <f t="shared" si="23"/>
        <v>41.02</v>
      </c>
      <c r="J59" s="194">
        <f t="shared" si="23"/>
        <v>45.15</v>
      </c>
      <c r="K59" s="194">
        <f t="shared" si="23"/>
        <v>53.53</v>
      </c>
      <c r="L59" s="194">
        <f t="shared" si="23"/>
        <v>57.16</v>
      </c>
      <c r="M59" s="194">
        <f t="shared" si="23"/>
        <v>63.03</v>
      </c>
      <c r="N59" s="194">
        <f t="shared" si="23"/>
        <v>67.17</v>
      </c>
      <c r="O59" s="194">
        <f t="shared" si="23"/>
        <v>71.790000000000006</v>
      </c>
      <c r="P59" s="194">
        <f t="shared" si="23"/>
        <v>76.92</v>
      </c>
      <c r="Q59" s="194">
        <f t="shared" si="23"/>
        <v>82.05</v>
      </c>
      <c r="R59" s="194">
        <f t="shared" si="23"/>
        <v>86.43</v>
      </c>
      <c r="S59" s="194">
        <f t="shared" si="23"/>
        <v>90.3</v>
      </c>
      <c r="T59" s="194">
        <f t="shared" si="23"/>
        <v>94.44</v>
      </c>
      <c r="U59" s="194">
        <f t="shared" si="23"/>
        <v>99.56</v>
      </c>
      <c r="V59" s="194">
        <f t="shared" si="23"/>
        <v>103.19</v>
      </c>
      <c r="W59" s="194">
        <f t="shared" si="23"/>
        <v>108.07</v>
      </c>
      <c r="Z59" s="194">
        <f>Z63+Z71</f>
        <v>78.89</v>
      </c>
    </row>
    <row r="60" spans="1:26">
      <c r="A60" s="164"/>
      <c r="B60" s="164"/>
      <c r="C60" s="193" t="s">
        <v>769</v>
      </c>
      <c r="D60" s="194">
        <f t="shared" ref="D60:W60" si="24">D65+D72</f>
        <v>13.01</v>
      </c>
      <c r="E60" s="194">
        <f t="shared" si="24"/>
        <v>20.260000000000002</v>
      </c>
      <c r="F60" s="194">
        <f t="shared" si="24"/>
        <v>25.02</v>
      </c>
      <c r="G60" s="194">
        <f t="shared" si="24"/>
        <v>31.51</v>
      </c>
      <c r="H60" s="194">
        <f t="shared" si="24"/>
        <v>35.53</v>
      </c>
      <c r="I60" s="194">
        <f t="shared" si="24"/>
        <v>42.52</v>
      </c>
      <c r="J60" s="194">
        <f t="shared" si="24"/>
        <v>46.78</v>
      </c>
      <c r="K60" s="194">
        <f t="shared" si="24"/>
        <v>55.53</v>
      </c>
      <c r="L60" s="194">
        <f t="shared" si="24"/>
        <v>59.29</v>
      </c>
      <c r="M60" s="194">
        <f t="shared" si="24"/>
        <v>65.53</v>
      </c>
      <c r="N60" s="194">
        <f t="shared" si="24"/>
        <v>69.8</v>
      </c>
      <c r="O60" s="194">
        <f t="shared" si="24"/>
        <v>74.790000000000006</v>
      </c>
      <c r="P60" s="194">
        <f t="shared" si="24"/>
        <v>80.05</v>
      </c>
      <c r="Q60" s="194">
        <f t="shared" si="24"/>
        <v>85.55</v>
      </c>
      <c r="R60" s="194">
        <f t="shared" si="24"/>
        <v>90.06</v>
      </c>
      <c r="S60" s="194">
        <f t="shared" si="24"/>
        <v>94.3</v>
      </c>
      <c r="T60" s="194">
        <f t="shared" si="24"/>
        <v>98.57</v>
      </c>
      <c r="U60" s="194">
        <f t="shared" si="24"/>
        <v>104.06</v>
      </c>
      <c r="V60" s="194">
        <f t="shared" si="24"/>
        <v>107.82</v>
      </c>
      <c r="W60" s="194">
        <f t="shared" si="24"/>
        <v>113.07</v>
      </c>
      <c r="Z60" s="194">
        <f>Z65+Z72</f>
        <v>80.89</v>
      </c>
    </row>
    <row r="61" spans="1:26">
      <c r="A61" s="164"/>
      <c r="B61" s="164"/>
      <c r="C61" s="193" t="s">
        <v>770</v>
      </c>
      <c r="D61" s="194">
        <f t="shared" ref="D61:W61" si="25">D67+D73</f>
        <v>14.61</v>
      </c>
      <c r="E61" s="194">
        <f t="shared" si="25"/>
        <v>23.47</v>
      </c>
      <c r="F61" s="194">
        <f t="shared" si="25"/>
        <v>29.83</v>
      </c>
      <c r="G61" s="194">
        <f t="shared" si="25"/>
        <v>37.93</v>
      </c>
      <c r="H61" s="194">
        <f t="shared" si="25"/>
        <v>43.55</v>
      </c>
      <c r="I61" s="194">
        <f t="shared" si="25"/>
        <v>52.15</v>
      </c>
      <c r="J61" s="194">
        <f t="shared" si="25"/>
        <v>58.01</v>
      </c>
      <c r="K61" s="194">
        <f t="shared" si="25"/>
        <v>68.37</v>
      </c>
      <c r="L61" s="194">
        <f t="shared" si="25"/>
        <v>73.73</v>
      </c>
      <c r="M61" s="194">
        <f t="shared" si="25"/>
        <v>81.58</v>
      </c>
      <c r="N61" s="194">
        <f t="shared" si="25"/>
        <v>87.45</v>
      </c>
      <c r="O61" s="194">
        <f t="shared" si="25"/>
        <v>94.05</v>
      </c>
      <c r="P61" s="194">
        <f t="shared" si="25"/>
        <v>100.91</v>
      </c>
      <c r="Q61" s="194">
        <f t="shared" si="25"/>
        <v>108.02</v>
      </c>
      <c r="R61" s="194">
        <f t="shared" si="25"/>
        <v>114.13</v>
      </c>
      <c r="S61" s="194">
        <f t="shared" si="25"/>
        <v>119.98</v>
      </c>
      <c r="T61" s="194">
        <f t="shared" si="25"/>
        <v>125.85</v>
      </c>
      <c r="U61" s="194">
        <f t="shared" si="25"/>
        <v>132.94999999999999</v>
      </c>
      <c r="V61" s="194">
        <f t="shared" si="25"/>
        <v>138.31</v>
      </c>
      <c r="W61" s="194">
        <f t="shared" si="25"/>
        <v>145.16999999999999</v>
      </c>
      <c r="Z61" s="194">
        <f>Z67+Z73</f>
        <v>99.57</v>
      </c>
    </row>
    <row r="62" spans="1:26">
      <c r="A62" s="164"/>
      <c r="B62" s="164"/>
      <c r="C62" s="193" t="s">
        <v>771</v>
      </c>
      <c r="D62" s="194">
        <f t="shared" ref="D62:W62" si="26">D69+D74</f>
        <v>7.02</v>
      </c>
      <c r="E62" s="194">
        <f t="shared" si="26"/>
        <v>13.53</v>
      </c>
      <c r="F62" s="194">
        <f t="shared" si="26"/>
        <v>17.8</v>
      </c>
      <c r="G62" s="194">
        <f t="shared" si="26"/>
        <v>23.81</v>
      </c>
      <c r="H62" s="194">
        <f t="shared" si="26"/>
        <v>27.58</v>
      </c>
      <c r="I62" s="194">
        <f t="shared" si="26"/>
        <v>33.590000000000003</v>
      </c>
      <c r="J62" s="194">
        <f t="shared" si="26"/>
        <v>37.61</v>
      </c>
      <c r="K62" s="194">
        <f t="shared" si="26"/>
        <v>45.37</v>
      </c>
      <c r="L62" s="194">
        <f t="shared" si="26"/>
        <v>48.89</v>
      </c>
      <c r="M62" s="194">
        <f t="shared" si="26"/>
        <v>54.65</v>
      </c>
      <c r="N62" s="194">
        <f t="shared" si="26"/>
        <v>58.67</v>
      </c>
      <c r="O62" s="194">
        <f t="shared" si="26"/>
        <v>63.18</v>
      </c>
      <c r="P62" s="194">
        <f t="shared" si="26"/>
        <v>67.7</v>
      </c>
      <c r="Q62" s="194">
        <f t="shared" si="26"/>
        <v>72.709999999999994</v>
      </c>
      <c r="R62" s="194">
        <f t="shared" si="26"/>
        <v>76.98</v>
      </c>
      <c r="S62" s="194">
        <f t="shared" si="26"/>
        <v>80.489999999999995</v>
      </c>
      <c r="T62" s="194">
        <f t="shared" si="26"/>
        <v>84.01</v>
      </c>
      <c r="U62" s="194">
        <f t="shared" si="26"/>
        <v>89.02</v>
      </c>
      <c r="V62" s="194">
        <f t="shared" si="26"/>
        <v>92.54</v>
      </c>
      <c r="W62" s="194">
        <f t="shared" si="26"/>
        <v>97.3</v>
      </c>
      <c r="Z62" s="194">
        <f>Z69+Z74</f>
        <v>68.569999999999993</v>
      </c>
    </row>
    <row r="63" spans="1:26">
      <c r="A63" s="164"/>
      <c r="B63" s="164"/>
      <c r="C63" s="195" t="s">
        <v>772</v>
      </c>
      <c r="D63" s="196">
        <f>D12+D13+D14+D15+D16+D17+D18+D19+D20+D21+D23+D25+D29+D31+D35</f>
        <v>6.25</v>
      </c>
      <c r="E63" s="196">
        <f t="shared" ref="E63:W63" si="27">E12+E13+E14+E15+E16+E17+E18+E19+E20+E21+E23+E25+E29+E31+E35</f>
        <v>10.26</v>
      </c>
      <c r="F63" s="196">
        <f t="shared" si="27"/>
        <v>13.76</v>
      </c>
      <c r="G63" s="196">
        <f t="shared" si="27"/>
        <v>18.260000000000002</v>
      </c>
      <c r="H63" s="196">
        <f t="shared" si="27"/>
        <v>22.02</v>
      </c>
      <c r="I63" s="196">
        <f t="shared" si="27"/>
        <v>27.02</v>
      </c>
      <c r="J63" s="196">
        <f t="shared" si="27"/>
        <v>30.52</v>
      </c>
      <c r="K63" s="196">
        <f t="shared" si="27"/>
        <v>34.53</v>
      </c>
      <c r="L63" s="196">
        <f t="shared" si="27"/>
        <v>38.03</v>
      </c>
      <c r="M63" s="196">
        <f t="shared" si="27"/>
        <v>42.78</v>
      </c>
      <c r="N63" s="196">
        <f t="shared" si="27"/>
        <v>46.29</v>
      </c>
      <c r="O63" s="196">
        <f t="shared" si="27"/>
        <v>49.79</v>
      </c>
      <c r="P63" s="196">
        <f t="shared" si="27"/>
        <v>53.29</v>
      </c>
      <c r="Q63" s="196">
        <f t="shared" si="27"/>
        <v>57.3</v>
      </c>
      <c r="R63" s="196">
        <f t="shared" si="27"/>
        <v>61.05</v>
      </c>
      <c r="S63" s="196">
        <f t="shared" si="27"/>
        <v>64.8</v>
      </c>
      <c r="T63" s="196">
        <f t="shared" si="27"/>
        <v>68.31</v>
      </c>
      <c r="U63" s="196">
        <f t="shared" si="27"/>
        <v>72.31</v>
      </c>
      <c r="V63" s="196">
        <f t="shared" si="27"/>
        <v>75.81</v>
      </c>
      <c r="W63" s="196">
        <f t="shared" si="27"/>
        <v>79.569999999999993</v>
      </c>
      <c r="Z63" s="196">
        <f>Z12+Z13+Z14+Z15+Z16+Z17+Z18+Z19+Z20+Z21+Z23+Z25+Z29+Z31+Z35</f>
        <v>59.89</v>
      </c>
    </row>
    <row r="64" spans="1:26">
      <c r="A64" s="164"/>
      <c r="B64" s="164"/>
      <c r="C64" s="195" t="s">
        <v>773</v>
      </c>
      <c r="D64" s="196">
        <f>D23+D25+D29+D31</f>
        <v>2</v>
      </c>
      <c r="E64" s="196">
        <f t="shared" ref="E64:W64" si="28">E23+E25+E29+E31</f>
        <v>4.01</v>
      </c>
      <c r="F64" s="196">
        <f t="shared" si="28"/>
        <v>6.01</v>
      </c>
      <c r="G64" s="196">
        <f t="shared" si="28"/>
        <v>8.01</v>
      </c>
      <c r="H64" s="196">
        <f t="shared" si="28"/>
        <v>10.02</v>
      </c>
      <c r="I64" s="196">
        <f t="shared" si="28"/>
        <v>12.02</v>
      </c>
      <c r="J64" s="196">
        <f t="shared" si="28"/>
        <v>14.02</v>
      </c>
      <c r="K64" s="196">
        <f t="shared" si="28"/>
        <v>16.03</v>
      </c>
      <c r="L64" s="196">
        <f t="shared" si="28"/>
        <v>18.03</v>
      </c>
      <c r="M64" s="196">
        <f t="shared" si="28"/>
        <v>20.03</v>
      </c>
      <c r="N64" s="196">
        <f t="shared" si="28"/>
        <v>22.04</v>
      </c>
      <c r="O64" s="196">
        <f t="shared" si="28"/>
        <v>24.04</v>
      </c>
      <c r="P64" s="196">
        <f t="shared" si="28"/>
        <v>26.04</v>
      </c>
      <c r="Q64" s="196">
        <f t="shared" si="28"/>
        <v>28.05</v>
      </c>
      <c r="R64" s="196">
        <f t="shared" si="28"/>
        <v>30.05</v>
      </c>
      <c r="S64" s="196">
        <f t="shared" si="28"/>
        <v>32.049999999999997</v>
      </c>
      <c r="T64" s="196">
        <f t="shared" si="28"/>
        <v>34.06</v>
      </c>
      <c r="U64" s="196">
        <f t="shared" si="28"/>
        <v>36.06</v>
      </c>
      <c r="V64" s="196">
        <f t="shared" si="28"/>
        <v>38.06</v>
      </c>
      <c r="W64" s="196">
        <f t="shared" si="28"/>
        <v>40.07</v>
      </c>
      <c r="Z64" s="196">
        <f>Z23+Z25+Z29+Z31</f>
        <v>29.39</v>
      </c>
    </row>
    <row r="65" spans="1:26">
      <c r="A65" s="164"/>
      <c r="B65" s="164"/>
      <c r="C65" s="195" t="s">
        <v>774</v>
      </c>
      <c r="D65" s="196">
        <f>D12+D13+D14+D15+D16+D17+D18+D19+D20+D21+D23+D25+D28+D29+D31+D35</f>
        <v>6.38</v>
      </c>
      <c r="E65" s="196">
        <f t="shared" ref="E65:W65" si="29">E12+E13+E14+E15+E16+E17+E18+E19+E20+E21+E23+E25+E28+E29+E31+E35</f>
        <v>10.51</v>
      </c>
      <c r="F65" s="196">
        <f t="shared" si="29"/>
        <v>14.14</v>
      </c>
      <c r="G65" s="196">
        <f t="shared" si="29"/>
        <v>18.760000000000002</v>
      </c>
      <c r="H65" s="196">
        <f t="shared" si="29"/>
        <v>22.65</v>
      </c>
      <c r="I65" s="196">
        <f t="shared" si="29"/>
        <v>27.77</v>
      </c>
      <c r="J65" s="196">
        <f t="shared" si="29"/>
        <v>31.4</v>
      </c>
      <c r="K65" s="196">
        <f t="shared" si="29"/>
        <v>35.53</v>
      </c>
      <c r="L65" s="196">
        <f t="shared" si="29"/>
        <v>39.159999999999997</v>
      </c>
      <c r="M65" s="196">
        <f t="shared" si="29"/>
        <v>44.03</v>
      </c>
      <c r="N65" s="196">
        <f t="shared" si="29"/>
        <v>47.67</v>
      </c>
      <c r="O65" s="196">
        <f t="shared" si="29"/>
        <v>51.29</v>
      </c>
      <c r="P65" s="196">
        <f t="shared" si="29"/>
        <v>54.92</v>
      </c>
      <c r="Q65" s="196">
        <f t="shared" si="29"/>
        <v>59.05</v>
      </c>
      <c r="R65" s="196">
        <f t="shared" si="29"/>
        <v>62.93</v>
      </c>
      <c r="S65" s="196">
        <f t="shared" si="29"/>
        <v>66.8</v>
      </c>
      <c r="T65" s="196">
        <f t="shared" si="29"/>
        <v>70.44</v>
      </c>
      <c r="U65" s="196">
        <f t="shared" si="29"/>
        <v>74.56</v>
      </c>
      <c r="V65" s="196">
        <f t="shared" si="29"/>
        <v>78.19</v>
      </c>
      <c r="W65" s="196">
        <f t="shared" si="29"/>
        <v>82.07</v>
      </c>
      <c r="Z65" s="196">
        <f>Z12+Z13+Z14+Z15+Z16+Z17+Z18+Z19+Z20+Z21+Z23+Z25+Z28+Z29+Z31+Z35</f>
        <v>60.89</v>
      </c>
    </row>
    <row r="66" spans="1:26">
      <c r="A66" s="164"/>
      <c r="B66" s="164"/>
      <c r="C66" s="195" t="s">
        <v>773</v>
      </c>
      <c r="D66" s="196">
        <f>D23+D25+D28+D29+D31</f>
        <v>2.13</v>
      </c>
      <c r="E66" s="196">
        <f t="shared" ref="E66:W66" si="30">E23+E25+E28+E29+E31</f>
        <v>4.26</v>
      </c>
      <c r="F66" s="196">
        <f t="shared" si="30"/>
        <v>6.39</v>
      </c>
      <c r="G66" s="196">
        <f t="shared" si="30"/>
        <v>8.51</v>
      </c>
      <c r="H66" s="196">
        <f t="shared" si="30"/>
        <v>10.65</v>
      </c>
      <c r="I66" s="196">
        <f t="shared" si="30"/>
        <v>12.77</v>
      </c>
      <c r="J66" s="196">
        <f t="shared" si="30"/>
        <v>14.9</v>
      </c>
      <c r="K66" s="196">
        <f t="shared" si="30"/>
        <v>17.03</v>
      </c>
      <c r="L66" s="196">
        <f t="shared" si="30"/>
        <v>19.16</v>
      </c>
      <c r="M66" s="196">
        <f t="shared" si="30"/>
        <v>21.28</v>
      </c>
      <c r="N66" s="196">
        <f t="shared" si="30"/>
        <v>23.42</v>
      </c>
      <c r="O66" s="196">
        <f t="shared" si="30"/>
        <v>25.54</v>
      </c>
      <c r="P66" s="196">
        <f t="shared" si="30"/>
        <v>27.67</v>
      </c>
      <c r="Q66" s="196">
        <f t="shared" si="30"/>
        <v>29.8</v>
      </c>
      <c r="R66" s="196">
        <f t="shared" si="30"/>
        <v>31.93</v>
      </c>
      <c r="S66" s="196">
        <f t="shared" si="30"/>
        <v>34.049999999999997</v>
      </c>
      <c r="T66" s="196">
        <f t="shared" si="30"/>
        <v>36.19</v>
      </c>
      <c r="U66" s="196">
        <f t="shared" si="30"/>
        <v>38.31</v>
      </c>
      <c r="V66" s="196">
        <f t="shared" si="30"/>
        <v>40.44</v>
      </c>
      <c r="W66" s="196">
        <f t="shared" si="30"/>
        <v>42.57</v>
      </c>
      <c r="Z66" s="196">
        <f>Z23+Z25+Z28+Z29+Z31</f>
        <v>30.39</v>
      </c>
    </row>
    <row r="67" spans="1:26">
      <c r="A67" s="164"/>
      <c r="B67" s="164"/>
      <c r="C67" s="195" t="s">
        <v>775</v>
      </c>
      <c r="D67" s="196">
        <f>D12+D13+D14+D15+D16+D17+D18+D19+D20+D21+D23+D25+D27+D29+D32+D35</f>
        <v>7.98</v>
      </c>
      <c r="E67" s="196">
        <f t="shared" ref="E67:W67" si="31">E12+E13+E14+E15+E16+E17+E18+E19+E20+E21+E23+E25+E27+E29+E32+E35</f>
        <v>13.72</v>
      </c>
      <c r="F67" s="196">
        <f t="shared" si="31"/>
        <v>18.95</v>
      </c>
      <c r="G67" s="196">
        <f t="shared" si="31"/>
        <v>25.18</v>
      </c>
      <c r="H67" s="196">
        <f t="shared" si="31"/>
        <v>30.67</v>
      </c>
      <c r="I67" s="196">
        <f t="shared" si="31"/>
        <v>37.4</v>
      </c>
      <c r="J67" s="196">
        <f t="shared" si="31"/>
        <v>42.63</v>
      </c>
      <c r="K67" s="196">
        <f t="shared" si="31"/>
        <v>48.37</v>
      </c>
      <c r="L67" s="196">
        <f t="shared" si="31"/>
        <v>53.6</v>
      </c>
      <c r="M67" s="196">
        <f t="shared" si="31"/>
        <v>60.08</v>
      </c>
      <c r="N67" s="196">
        <f t="shared" si="31"/>
        <v>65.319999999999993</v>
      </c>
      <c r="O67" s="196">
        <f t="shared" si="31"/>
        <v>70.55</v>
      </c>
      <c r="P67" s="196">
        <f t="shared" si="31"/>
        <v>75.78</v>
      </c>
      <c r="Q67" s="196">
        <f t="shared" si="31"/>
        <v>81.52</v>
      </c>
      <c r="R67" s="196">
        <f t="shared" si="31"/>
        <v>87</v>
      </c>
      <c r="S67" s="196">
        <f t="shared" si="31"/>
        <v>92.48</v>
      </c>
      <c r="T67" s="196">
        <f t="shared" si="31"/>
        <v>97.72</v>
      </c>
      <c r="U67" s="196">
        <f t="shared" si="31"/>
        <v>103.45</v>
      </c>
      <c r="V67" s="196">
        <f t="shared" si="31"/>
        <v>108.68</v>
      </c>
      <c r="W67" s="196">
        <f t="shared" si="31"/>
        <v>114.17</v>
      </c>
      <c r="Z67" s="196">
        <f>Z12+Z13+Z14+Z15+Z16+Z17+Z18+Z19+Z20+Z21+Z23+Z25+Z27+Z29+Z32+Z35</f>
        <v>79.569999999999993</v>
      </c>
    </row>
    <row r="68" spans="1:26">
      <c r="A68" s="164"/>
      <c r="B68" s="164"/>
      <c r="C68" s="195" t="s">
        <v>773</v>
      </c>
      <c r="D68" s="196">
        <f>D23+D25+D27+D29+D32</f>
        <v>3.73</v>
      </c>
      <c r="E68" s="196">
        <f t="shared" ref="E68:W68" si="32">E23+E25+E27+E29+E32</f>
        <v>7.47</v>
      </c>
      <c r="F68" s="196">
        <f t="shared" si="32"/>
        <v>11.2</v>
      </c>
      <c r="G68" s="196">
        <f t="shared" si="32"/>
        <v>14.93</v>
      </c>
      <c r="H68" s="196">
        <f t="shared" si="32"/>
        <v>18.670000000000002</v>
      </c>
      <c r="I68" s="196">
        <f t="shared" si="32"/>
        <v>22.4</v>
      </c>
      <c r="J68" s="196">
        <f t="shared" si="32"/>
        <v>26.13</v>
      </c>
      <c r="K68" s="196">
        <f t="shared" si="32"/>
        <v>29.87</v>
      </c>
      <c r="L68" s="196">
        <f t="shared" si="32"/>
        <v>33.6</v>
      </c>
      <c r="M68" s="196">
        <f t="shared" si="32"/>
        <v>37.33</v>
      </c>
      <c r="N68" s="196">
        <f t="shared" si="32"/>
        <v>41.07</v>
      </c>
      <c r="O68" s="196">
        <f t="shared" si="32"/>
        <v>44.8</v>
      </c>
      <c r="P68" s="196">
        <f t="shared" si="32"/>
        <v>48.53</v>
      </c>
      <c r="Q68" s="196">
        <f t="shared" si="32"/>
        <v>52.27</v>
      </c>
      <c r="R68" s="196">
        <f t="shared" si="32"/>
        <v>56</v>
      </c>
      <c r="S68" s="196">
        <f t="shared" si="32"/>
        <v>59.73</v>
      </c>
      <c r="T68" s="196">
        <f t="shared" si="32"/>
        <v>63.47</v>
      </c>
      <c r="U68" s="196">
        <f t="shared" si="32"/>
        <v>67.2</v>
      </c>
      <c r="V68" s="196">
        <f t="shared" si="32"/>
        <v>70.930000000000007</v>
      </c>
      <c r="W68" s="196">
        <f t="shared" si="32"/>
        <v>74.67</v>
      </c>
      <c r="Z68" s="196">
        <f>Z23+Z25+Z27+Z29+Z32</f>
        <v>49.07</v>
      </c>
    </row>
    <row r="69" spans="1:26">
      <c r="A69" s="164"/>
      <c r="B69" s="164"/>
      <c r="C69" s="195" t="s">
        <v>776</v>
      </c>
      <c r="D69" s="196">
        <f>D12+D13+D14+D15+D16+D17+D18+D19+D24+D26+D30+D33+D36</f>
        <v>5.14</v>
      </c>
      <c r="E69" s="196">
        <f t="shared" ref="E69:W69" si="33">E12+E13+E14+E15+E16+E17+E18+E19+E24+E26+E30+E33+E36</f>
        <v>8.7799999999999994</v>
      </c>
      <c r="F69" s="196">
        <f t="shared" si="33"/>
        <v>11.92</v>
      </c>
      <c r="G69" s="196">
        <f t="shared" si="33"/>
        <v>16.059999999999999</v>
      </c>
      <c r="H69" s="196">
        <f t="shared" si="33"/>
        <v>19.45</v>
      </c>
      <c r="I69" s="196">
        <f t="shared" si="33"/>
        <v>23.59</v>
      </c>
      <c r="J69" s="196">
        <f t="shared" si="33"/>
        <v>26.73</v>
      </c>
      <c r="K69" s="196">
        <f t="shared" si="33"/>
        <v>30.37</v>
      </c>
      <c r="L69" s="196">
        <f t="shared" si="33"/>
        <v>33.51</v>
      </c>
      <c r="M69" s="196">
        <f t="shared" si="33"/>
        <v>37.9</v>
      </c>
      <c r="N69" s="196">
        <f t="shared" si="33"/>
        <v>41.04</v>
      </c>
      <c r="O69" s="196">
        <f t="shared" si="33"/>
        <v>44.18</v>
      </c>
      <c r="P69" s="196">
        <f t="shared" si="33"/>
        <v>47.32</v>
      </c>
      <c r="Q69" s="196">
        <f t="shared" si="33"/>
        <v>50.96</v>
      </c>
      <c r="R69" s="196">
        <f t="shared" si="33"/>
        <v>54.35</v>
      </c>
      <c r="S69" s="196">
        <f t="shared" si="33"/>
        <v>57.49</v>
      </c>
      <c r="T69" s="196">
        <f t="shared" si="33"/>
        <v>60.63</v>
      </c>
      <c r="U69" s="196">
        <f t="shared" si="33"/>
        <v>64.27</v>
      </c>
      <c r="V69" s="196">
        <f t="shared" si="33"/>
        <v>67.41</v>
      </c>
      <c r="W69" s="196">
        <f t="shared" si="33"/>
        <v>70.8</v>
      </c>
      <c r="Z69" s="196">
        <f>Z12+Z13+Z14+Z15+Z16+Z17+Z18+Z19+Z24+Z26+Z30+Z33+Z36</f>
        <v>53.57</v>
      </c>
    </row>
    <row r="70" spans="1:26">
      <c r="A70" s="164"/>
      <c r="B70" s="164"/>
      <c r="C70" s="195" t="s">
        <v>773</v>
      </c>
      <c r="D70" s="196">
        <f>D24+D26+D30+D33</f>
        <v>1.64</v>
      </c>
      <c r="E70" s="196">
        <f t="shared" ref="E70:W70" si="34">E24+E26+E30+E33</f>
        <v>3.28</v>
      </c>
      <c r="F70" s="196">
        <f t="shared" si="34"/>
        <v>4.92</v>
      </c>
      <c r="G70" s="196">
        <f t="shared" si="34"/>
        <v>6.56</v>
      </c>
      <c r="H70" s="196">
        <f t="shared" si="34"/>
        <v>8.1999999999999993</v>
      </c>
      <c r="I70" s="196">
        <f t="shared" si="34"/>
        <v>9.84</v>
      </c>
      <c r="J70" s="196">
        <f t="shared" si="34"/>
        <v>11.48</v>
      </c>
      <c r="K70" s="196">
        <f t="shared" si="34"/>
        <v>13.12</v>
      </c>
      <c r="L70" s="196">
        <f t="shared" si="34"/>
        <v>14.76</v>
      </c>
      <c r="M70" s="196">
        <f t="shared" si="34"/>
        <v>16.399999999999999</v>
      </c>
      <c r="N70" s="196">
        <f t="shared" si="34"/>
        <v>18.04</v>
      </c>
      <c r="O70" s="196">
        <f t="shared" si="34"/>
        <v>19.68</v>
      </c>
      <c r="P70" s="196">
        <f t="shared" si="34"/>
        <v>21.32</v>
      </c>
      <c r="Q70" s="196">
        <f t="shared" si="34"/>
        <v>22.96</v>
      </c>
      <c r="R70" s="196">
        <f t="shared" si="34"/>
        <v>24.6</v>
      </c>
      <c r="S70" s="196">
        <f t="shared" si="34"/>
        <v>26.24</v>
      </c>
      <c r="T70" s="196">
        <f t="shared" si="34"/>
        <v>27.88</v>
      </c>
      <c r="U70" s="196">
        <f t="shared" si="34"/>
        <v>29.52</v>
      </c>
      <c r="V70" s="196">
        <f t="shared" si="34"/>
        <v>31.16</v>
      </c>
      <c r="W70" s="196">
        <f t="shared" si="34"/>
        <v>32.799999999999997</v>
      </c>
      <c r="Z70" s="196">
        <f>Z24+Z26+Z30+Z33</f>
        <v>24.32</v>
      </c>
    </row>
    <row r="71" spans="1:26">
      <c r="A71" s="164"/>
      <c r="B71" s="164"/>
      <c r="C71" s="197" t="s">
        <v>777</v>
      </c>
      <c r="D71" s="198">
        <f>D38+D40+D41+D44+D45+D46+D47+D48+D49+D56</f>
        <v>6.63</v>
      </c>
      <c r="E71" s="198">
        <f t="shared" ref="E71:W71" si="35">E38+E40+E41+E44+E45+E46+E47+E48+E49+E56</f>
        <v>9.5</v>
      </c>
      <c r="F71" s="198">
        <f t="shared" si="35"/>
        <v>10.63</v>
      </c>
      <c r="G71" s="198">
        <f t="shared" si="35"/>
        <v>12.25</v>
      </c>
      <c r="H71" s="198">
        <f t="shared" si="35"/>
        <v>12.38</v>
      </c>
      <c r="I71" s="198">
        <f t="shared" si="35"/>
        <v>14</v>
      </c>
      <c r="J71" s="198">
        <f t="shared" si="35"/>
        <v>14.63</v>
      </c>
      <c r="K71" s="198">
        <f t="shared" si="35"/>
        <v>19</v>
      </c>
      <c r="L71" s="198">
        <f t="shared" si="35"/>
        <v>19.13</v>
      </c>
      <c r="M71" s="198">
        <f t="shared" si="35"/>
        <v>20.25</v>
      </c>
      <c r="N71" s="198">
        <f t="shared" si="35"/>
        <v>20.88</v>
      </c>
      <c r="O71" s="198">
        <f t="shared" si="35"/>
        <v>22</v>
      </c>
      <c r="P71" s="198">
        <f t="shared" si="35"/>
        <v>23.63</v>
      </c>
      <c r="Q71" s="198">
        <f t="shared" si="35"/>
        <v>24.75</v>
      </c>
      <c r="R71" s="198">
        <f t="shared" si="35"/>
        <v>25.38</v>
      </c>
      <c r="S71" s="198">
        <f t="shared" si="35"/>
        <v>25.5</v>
      </c>
      <c r="T71" s="198">
        <f t="shared" si="35"/>
        <v>26.13</v>
      </c>
      <c r="U71" s="198">
        <f t="shared" si="35"/>
        <v>27.25</v>
      </c>
      <c r="V71" s="198">
        <f t="shared" si="35"/>
        <v>27.38</v>
      </c>
      <c r="W71" s="198">
        <f t="shared" si="35"/>
        <v>28.5</v>
      </c>
      <c r="Z71" s="198">
        <f>Z38+Z40+Z41+Z44+Z45+Z46+Z47+Z48+Z49+Z56</f>
        <v>19</v>
      </c>
    </row>
    <row r="72" spans="1:26">
      <c r="A72" s="164"/>
      <c r="B72" s="164"/>
      <c r="C72" s="197" t="s">
        <v>778</v>
      </c>
      <c r="D72" s="198">
        <f>D38+D40+D41+D44+D45+D46+D47+D48+D49+D55+D56</f>
        <v>6.63</v>
      </c>
      <c r="E72" s="198">
        <f t="shared" ref="E72:W72" si="36">E38+E40+E41+E44+E45+E46+E47+E48+E49+E55+E56</f>
        <v>9.75</v>
      </c>
      <c r="F72" s="198">
        <f t="shared" si="36"/>
        <v>10.88</v>
      </c>
      <c r="G72" s="198">
        <f t="shared" si="36"/>
        <v>12.75</v>
      </c>
      <c r="H72" s="198">
        <f t="shared" si="36"/>
        <v>12.88</v>
      </c>
      <c r="I72" s="198">
        <f t="shared" si="36"/>
        <v>14.75</v>
      </c>
      <c r="J72" s="198">
        <f t="shared" si="36"/>
        <v>15.38</v>
      </c>
      <c r="K72" s="198">
        <f t="shared" si="36"/>
        <v>20</v>
      </c>
      <c r="L72" s="198">
        <f t="shared" si="36"/>
        <v>20.13</v>
      </c>
      <c r="M72" s="198">
        <f t="shared" si="36"/>
        <v>21.5</v>
      </c>
      <c r="N72" s="198">
        <f t="shared" si="36"/>
        <v>22.13</v>
      </c>
      <c r="O72" s="198">
        <f t="shared" si="36"/>
        <v>23.5</v>
      </c>
      <c r="P72" s="198">
        <f t="shared" si="36"/>
        <v>25.13</v>
      </c>
      <c r="Q72" s="198">
        <f t="shared" si="36"/>
        <v>26.5</v>
      </c>
      <c r="R72" s="198">
        <f t="shared" si="36"/>
        <v>27.13</v>
      </c>
      <c r="S72" s="198">
        <f t="shared" si="36"/>
        <v>27.5</v>
      </c>
      <c r="T72" s="198">
        <f t="shared" si="36"/>
        <v>28.13</v>
      </c>
      <c r="U72" s="198">
        <f t="shared" si="36"/>
        <v>29.5</v>
      </c>
      <c r="V72" s="198">
        <f t="shared" si="36"/>
        <v>29.63</v>
      </c>
      <c r="W72" s="198">
        <f t="shared" si="36"/>
        <v>31</v>
      </c>
      <c r="Z72" s="198">
        <f>Z38+Z40+Z41+Z44+Z45+Z46+Z47+Z48+Z49+Z55+Z56</f>
        <v>20</v>
      </c>
    </row>
    <row r="73" spans="1:26">
      <c r="A73" s="164"/>
      <c r="B73" s="164"/>
      <c r="C73" s="197" t="s">
        <v>779</v>
      </c>
      <c r="D73" s="198">
        <f>D38+D40+D41+D44+D45+D46+D47+D48+D49+D55+D56</f>
        <v>6.63</v>
      </c>
      <c r="E73" s="198">
        <f t="shared" ref="E73:W73" si="37">E38+E40+E41+E44+E45+E46+E47+E48+E49+E55+E56</f>
        <v>9.75</v>
      </c>
      <c r="F73" s="198">
        <f t="shared" si="37"/>
        <v>10.88</v>
      </c>
      <c r="G73" s="198">
        <f t="shared" si="37"/>
        <v>12.75</v>
      </c>
      <c r="H73" s="198">
        <f t="shared" si="37"/>
        <v>12.88</v>
      </c>
      <c r="I73" s="198">
        <f t="shared" si="37"/>
        <v>14.75</v>
      </c>
      <c r="J73" s="198">
        <f t="shared" si="37"/>
        <v>15.38</v>
      </c>
      <c r="K73" s="198">
        <f t="shared" si="37"/>
        <v>20</v>
      </c>
      <c r="L73" s="198">
        <f t="shared" si="37"/>
        <v>20.13</v>
      </c>
      <c r="M73" s="198">
        <f t="shared" si="37"/>
        <v>21.5</v>
      </c>
      <c r="N73" s="198">
        <f t="shared" si="37"/>
        <v>22.13</v>
      </c>
      <c r="O73" s="198">
        <f t="shared" si="37"/>
        <v>23.5</v>
      </c>
      <c r="P73" s="198">
        <f t="shared" si="37"/>
        <v>25.13</v>
      </c>
      <c r="Q73" s="198">
        <f t="shared" si="37"/>
        <v>26.5</v>
      </c>
      <c r="R73" s="198">
        <f t="shared" si="37"/>
        <v>27.13</v>
      </c>
      <c r="S73" s="198">
        <f t="shared" si="37"/>
        <v>27.5</v>
      </c>
      <c r="T73" s="198">
        <f t="shared" si="37"/>
        <v>28.13</v>
      </c>
      <c r="U73" s="198">
        <f t="shared" si="37"/>
        <v>29.5</v>
      </c>
      <c r="V73" s="198">
        <f t="shared" si="37"/>
        <v>29.63</v>
      </c>
      <c r="W73" s="198">
        <f t="shared" si="37"/>
        <v>31</v>
      </c>
      <c r="Z73" s="198">
        <f>Z38+Z40+Z41+Z44+Z45+Z46+Z47+Z48+Z49+Z55+Z56</f>
        <v>20</v>
      </c>
    </row>
    <row r="74" spans="1:26">
      <c r="A74" s="164"/>
      <c r="B74" s="164"/>
      <c r="C74" s="197" t="s">
        <v>780</v>
      </c>
      <c r="D74" s="198">
        <f>D39+D40+D41+D44+D45+D46+D47+D48+D49</f>
        <v>1.88</v>
      </c>
      <c r="E74" s="198">
        <f t="shared" ref="E74:W74" si="38">E39+E40+E41+E44+E45+E46+E47+E48+E49</f>
        <v>4.75</v>
      </c>
      <c r="F74" s="198">
        <f t="shared" si="38"/>
        <v>5.88</v>
      </c>
      <c r="G74" s="198">
        <f t="shared" si="38"/>
        <v>7.75</v>
      </c>
      <c r="H74" s="198">
        <f t="shared" si="38"/>
        <v>8.1300000000000008</v>
      </c>
      <c r="I74" s="198">
        <f t="shared" si="38"/>
        <v>10</v>
      </c>
      <c r="J74" s="198">
        <f t="shared" si="38"/>
        <v>10.88</v>
      </c>
      <c r="K74" s="198">
        <f t="shared" si="38"/>
        <v>15</v>
      </c>
      <c r="L74" s="198">
        <f t="shared" si="38"/>
        <v>15.38</v>
      </c>
      <c r="M74" s="198">
        <f t="shared" si="38"/>
        <v>16.75</v>
      </c>
      <c r="N74" s="198">
        <f t="shared" si="38"/>
        <v>17.63</v>
      </c>
      <c r="O74" s="198">
        <f t="shared" si="38"/>
        <v>19</v>
      </c>
      <c r="P74" s="198">
        <f t="shared" si="38"/>
        <v>20.38</v>
      </c>
      <c r="Q74" s="198">
        <f t="shared" si="38"/>
        <v>21.75</v>
      </c>
      <c r="R74" s="198">
        <f t="shared" si="38"/>
        <v>22.63</v>
      </c>
      <c r="S74" s="198">
        <f t="shared" si="38"/>
        <v>23</v>
      </c>
      <c r="T74" s="198">
        <f t="shared" si="38"/>
        <v>23.38</v>
      </c>
      <c r="U74" s="198">
        <f t="shared" si="38"/>
        <v>24.75</v>
      </c>
      <c r="V74" s="198">
        <f t="shared" si="38"/>
        <v>25.13</v>
      </c>
      <c r="W74" s="198">
        <f t="shared" si="38"/>
        <v>26.5</v>
      </c>
      <c r="Z74" s="198">
        <f>Z39+Z40+Z41+Z44+Z45+Z46+Z47+Z48+Z49</f>
        <v>15</v>
      </c>
    </row>
    <row r="75" spans="1:26"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Z75" s="192"/>
    </row>
    <row r="76" spans="1:26">
      <c r="C76" s="155" t="s">
        <v>781</v>
      </c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Z76" s="192"/>
    </row>
    <row r="77" spans="1:26">
      <c r="A77" s="164"/>
      <c r="B77" s="164"/>
      <c r="C77" s="193" t="s">
        <v>768</v>
      </c>
      <c r="D77" s="194">
        <f t="shared" ref="D77:W77" si="39">D81+D89</f>
        <v>8.39</v>
      </c>
      <c r="E77" s="194">
        <f t="shared" si="39"/>
        <v>10.62</v>
      </c>
      <c r="F77" s="194">
        <f t="shared" si="39"/>
        <v>12.15</v>
      </c>
      <c r="G77" s="194">
        <f t="shared" si="39"/>
        <v>14.12</v>
      </c>
      <c r="H77" s="194">
        <f t="shared" si="39"/>
        <v>15.43</v>
      </c>
      <c r="I77" s="194">
        <f t="shared" si="39"/>
        <v>17.93</v>
      </c>
      <c r="J77" s="194">
        <f t="shared" si="39"/>
        <v>19.27</v>
      </c>
      <c r="K77" s="194">
        <f t="shared" si="39"/>
        <v>21.92</v>
      </c>
      <c r="L77" s="194">
        <f t="shared" si="39"/>
        <v>23.14</v>
      </c>
      <c r="M77" s="194">
        <f t="shared" si="39"/>
        <v>25.05</v>
      </c>
      <c r="N77" s="194">
        <f t="shared" si="39"/>
        <v>26.4</v>
      </c>
      <c r="O77" s="194">
        <f t="shared" si="39"/>
        <v>28.57</v>
      </c>
      <c r="P77" s="194">
        <f t="shared" si="39"/>
        <v>30.25</v>
      </c>
      <c r="Q77" s="194">
        <f t="shared" si="39"/>
        <v>31.92</v>
      </c>
      <c r="R77" s="194">
        <f t="shared" si="39"/>
        <v>33.35</v>
      </c>
      <c r="S77" s="194">
        <f t="shared" si="39"/>
        <v>34.799999999999997</v>
      </c>
      <c r="T77" s="194">
        <f t="shared" si="39"/>
        <v>36.18</v>
      </c>
      <c r="U77" s="194">
        <f t="shared" si="39"/>
        <v>37.86</v>
      </c>
      <c r="V77" s="194">
        <f t="shared" si="39"/>
        <v>39.06</v>
      </c>
      <c r="W77" s="194">
        <f t="shared" si="39"/>
        <v>40.619999999999997</v>
      </c>
    </row>
    <row r="78" spans="1:26">
      <c r="A78" s="164"/>
      <c r="B78" s="164"/>
      <c r="C78" s="193" t="s">
        <v>769</v>
      </c>
      <c r="D78" s="194">
        <f t="shared" ref="D78:W78" si="40">D83+D90</f>
        <v>9.1</v>
      </c>
      <c r="E78" s="194">
        <f t="shared" si="40"/>
        <v>11.45</v>
      </c>
      <c r="F78" s="194">
        <f t="shared" si="40"/>
        <v>13.04</v>
      </c>
      <c r="G78" s="194">
        <f t="shared" si="40"/>
        <v>15.13</v>
      </c>
      <c r="H78" s="194">
        <f t="shared" si="40"/>
        <v>16.46</v>
      </c>
      <c r="I78" s="194">
        <f t="shared" si="40"/>
        <v>19.09</v>
      </c>
      <c r="J78" s="194">
        <f t="shared" si="40"/>
        <v>20.48</v>
      </c>
      <c r="K78" s="194">
        <f t="shared" si="40"/>
        <v>23.26</v>
      </c>
      <c r="L78" s="194">
        <f t="shared" si="40"/>
        <v>24.51</v>
      </c>
      <c r="M78" s="194">
        <f t="shared" si="40"/>
        <v>26.55</v>
      </c>
      <c r="N78" s="194">
        <f t="shared" si="40"/>
        <v>27.95</v>
      </c>
      <c r="O78" s="194">
        <f t="shared" si="40"/>
        <v>29.57</v>
      </c>
      <c r="P78" s="194">
        <f t="shared" si="40"/>
        <v>31.29</v>
      </c>
      <c r="Q78" s="194">
        <f t="shared" si="40"/>
        <v>33.090000000000003</v>
      </c>
      <c r="R78" s="194">
        <f t="shared" si="40"/>
        <v>34.549999999999997</v>
      </c>
      <c r="S78" s="194">
        <f t="shared" si="40"/>
        <v>36.14</v>
      </c>
      <c r="T78" s="194">
        <f t="shared" si="40"/>
        <v>37.56</v>
      </c>
      <c r="U78" s="194">
        <f t="shared" si="40"/>
        <v>39.36</v>
      </c>
      <c r="V78" s="194">
        <f t="shared" si="40"/>
        <v>40.61</v>
      </c>
      <c r="W78" s="194">
        <f t="shared" si="40"/>
        <v>42.29</v>
      </c>
    </row>
    <row r="79" spans="1:26">
      <c r="A79" s="164"/>
      <c r="B79" s="164"/>
      <c r="C79" s="193" t="s">
        <v>770</v>
      </c>
      <c r="D79" s="194">
        <f t="shared" ref="D79:W79" si="41">D85+D91</f>
        <v>9.6300000000000008</v>
      </c>
      <c r="E79" s="194">
        <f t="shared" si="41"/>
        <v>12.52</v>
      </c>
      <c r="F79" s="194">
        <f t="shared" si="41"/>
        <v>14.64</v>
      </c>
      <c r="G79" s="194">
        <f t="shared" si="41"/>
        <v>17.27</v>
      </c>
      <c r="H79" s="194">
        <f t="shared" si="41"/>
        <v>19.14</v>
      </c>
      <c r="I79" s="194">
        <f t="shared" si="41"/>
        <v>22.3</v>
      </c>
      <c r="J79" s="194">
        <f t="shared" si="41"/>
        <v>24.23</v>
      </c>
      <c r="K79" s="194">
        <f t="shared" si="41"/>
        <v>27.54</v>
      </c>
      <c r="L79" s="194">
        <f t="shared" si="41"/>
        <v>29.32</v>
      </c>
      <c r="M79" s="194">
        <f t="shared" si="41"/>
        <v>31.9</v>
      </c>
      <c r="N79" s="194">
        <f t="shared" si="41"/>
        <v>33.83</v>
      </c>
      <c r="O79" s="194">
        <f t="shared" si="41"/>
        <v>35.99</v>
      </c>
      <c r="P79" s="194">
        <f t="shared" si="41"/>
        <v>38.25</v>
      </c>
      <c r="Q79" s="194">
        <f t="shared" si="41"/>
        <v>40.58</v>
      </c>
      <c r="R79" s="194">
        <f t="shared" si="41"/>
        <v>42.58</v>
      </c>
      <c r="S79" s="194">
        <f t="shared" si="41"/>
        <v>44.7</v>
      </c>
      <c r="T79" s="194">
        <f t="shared" si="41"/>
        <v>46.66</v>
      </c>
      <c r="U79" s="194">
        <f t="shared" si="41"/>
        <v>48.99</v>
      </c>
      <c r="V79" s="194">
        <f t="shared" si="41"/>
        <v>50.77</v>
      </c>
      <c r="W79" s="194">
        <f t="shared" si="41"/>
        <v>52.99</v>
      </c>
    </row>
    <row r="80" spans="1:26">
      <c r="A80" s="164"/>
      <c r="B80" s="164"/>
      <c r="C80" s="193" t="s">
        <v>771</v>
      </c>
      <c r="D80" s="194">
        <f t="shared" ref="D80:W80" si="42">D87+D92</f>
        <v>3.77</v>
      </c>
      <c r="E80" s="194">
        <f t="shared" si="42"/>
        <v>6.02</v>
      </c>
      <c r="F80" s="194">
        <f t="shared" si="42"/>
        <v>7.61</v>
      </c>
      <c r="G80" s="194">
        <f t="shared" si="42"/>
        <v>9.6999999999999993</v>
      </c>
      <c r="H80" s="194">
        <f t="shared" si="42"/>
        <v>11.12</v>
      </c>
      <c r="I80" s="194">
        <f t="shared" si="42"/>
        <v>13.25</v>
      </c>
      <c r="J80" s="194">
        <f t="shared" si="42"/>
        <v>14.71</v>
      </c>
      <c r="K80" s="194">
        <f t="shared" si="42"/>
        <v>17.32</v>
      </c>
      <c r="L80" s="194">
        <f t="shared" si="42"/>
        <v>18.649999999999999</v>
      </c>
      <c r="M80" s="194">
        <f t="shared" si="42"/>
        <v>20.7</v>
      </c>
      <c r="N80" s="194">
        <f t="shared" si="42"/>
        <v>22.16</v>
      </c>
      <c r="O80" s="194">
        <f t="shared" si="42"/>
        <v>23.79</v>
      </c>
      <c r="P80" s="194">
        <f t="shared" si="42"/>
        <v>25.42</v>
      </c>
      <c r="Q80" s="194">
        <f t="shared" si="42"/>
        <v>27.21</v>
      </c>
      <c r="R80" s="194">
        <f t="shared" si="42"/>
        <v>28.76</v>
      </c>
      <c r="S80" s="194">
        <f t="shared" si="42"/>
        <v>30.1</v>
      </c>
      <c r="T80" s="194">
        <f t="shared" si="42"/>
        <v>31.42</v>
      </c>
      <c r="U80" s="194">
        <f t="shared" si="42"/>
        <v>33.22</v>
      </c>
      <c r="V80" s="194">
        <f t="shared" si="42"/>
        <v>34.549999999999997</v>
      </c>
      <c r="W80" s="194">
        <f t="shared" si="42"/>
        <v>36.229999999999997</v>
      </c>
    </row>
    <row r="81" spans="1:23">
      <c r="A81" s="164"/>
      <c r="B81" s="164"/>
      <c r="C81" s="195" t="s">
        <v>772</v>
      </c>
      <c r="D81" s="196">
        <f>D12+D13/12*4+D14+D15/12*4+D16/12*4+D17/12*4+D18/12*4+D19/12*4+D20+D21+D23/12*4+D25/12*4+D29/12*4+D31/12*4+D35/12*4</f>
        <v>3.25</v>
      </c>
      <c r="E81" s="196">
        <f t="shared" ref="E81:W81" si="43">E12+E13/12*4+E14+E15/12*4+E16/12*4+E17/12*4+E18/12*4+E19/12*4+E20+E21+E23/12*4+E25/12*4+E29/12*4+E31/12*4+E35/12*4</f>
        <v>4.59</v>
      </c>
      <c r="F81" s="196">
        <f t="shared" si="43"/>
        <v>5.75</v>
      </c>
      <c r="G81" s="196">
        <f t="shared" si="43"/>
        <v>7.25</v>
      </c>
      <c r="H81" s="196">
        <f t="shared" si="43"/>
        <v>8.51</v>
      </c>
      <c r="I81" s="196">
        <f t="shared" si="43"/>
        <v>10.51</v>
      </c>
      <c r="J81" s="196">
        <f t="shared" si="43"/>
        <v>11.67</v>
      </c>
      <c r="K81" s="196">
        <f t="shared" si="43"/>
        <v>13.01</v>
      </c>
      <c r="L81" s="196">
        <f t="shared" si="43"/>
        <v>14.18</v>
      </c>
      <c r="M81" s="196">
        <f t="shared" si="43"/>
        <v>15.76</v>
      </c>
      <c r="N81" s="196">
        <f t="shared" si="43"/>
        <v>16.93</v>
      </c>
      <c r="O81" s="196">
        <f t="shared" si="43"/>
        <v>18.760000000000002</v>
      </c>
      <c r="P81" s="196">
        <f t="shared" si="43"/>
        <v>19.93</v>
      </c>
      <c r="Q81" s="196">
        <f t="shared" si="43"/>
        <v>21.27</v>
      </c>
      <c r="R81" s="196">
        <f t="shared" si="43"/>
        <v>22.52</v>
      </c>
      <c r="S81" s="196">
        <f t="shared" si="43"/>
        <v>23.93</v>
      </c>
      <c r="T81" s="196">
        <f t="shared" si="43"/>
        <v>25.1</v>
      </c>
      <c r="U81" s="196">
        <f t="shared" si="43"/>
        <v>26.44</v>
      </c>
      <c r="V81" s="196">
        <f t="shared" si="43"/>
        <v>27.6</v>
      </c>
      <c r="W81" s="196">
        <f t="shared" si="43"/>
        <v>28.86</v>
      </c>
    </row>
    <row r="82" spans="1:23">
      <c r="A82" s="164"/>
      <c r="B82" s="164"/>
      <c r="C82" s="195" t="s">
        <v>773</v>
      </c>
      <c r="D82" s="196">
        <f>D23/12*4+D25/12*4+D29/12*4+D31/12*4</f>
        <v>0.67</v>
      </c>
      <c r="E82" s="196">
        <f t="shared" ref="E82:W82" si="44">E23/12*4+E25/12*4+E29/12*4+E31/12*4</f>
        <v>1.34</v>
      </c>
      <c r="F82" s="196">
        <f t="shared" si="44"/>
        <v>2</v>
      </c>
      <c r="G82" s="196">
        <f t="shared" si="44"/>
        <v>2.67</v>
      </c>
      <c r="H82" s="196">
        <f t="shared" si="44"/>
        <v>3.34</v>
      </c>
      <c r="I82" s="196">
        <f t="shared" si="44"/>
        <v>4.01</v>
      </c>
      <c r="J82" s="196">
        <f t="shared" si="44"/>
        <v>4.67</v>
      </c>
      <c r="K82" s="196">
        <f t="shared" si="44"/>
        <v>5.34</v>
      </c>
      <c r="L82" s="196">
        <f t="shared" si="44"/>
        <v>6.01</v>
      </c>
      <c r="M82" s="196">
        <f t="shared" si="44"/>
        <v>6.68</v>
      </c>
      <c r="N82" s="196">
        <f t="shared" si="44"/>
        <v>7.35</v>
      </c>
      <c r="O82" s="196">
        <f t="shared" si="44"/>
        <v>8.01</v>
      </c>
      <c r="P82" s="196">
        <f t="shared" si="44"/>
        <v>8.68</v>
      </c>
      <c r="Q82" s="196">
        <f t="shared" si="44"/>
        <v>9.35</v>
      </c>
      <c r="R82" s="196">
        <f t="shared" si="44"/>
        <v>10.02</v>
      </c>
      <c r="S82" s="196">
        <f t="shared" si="44"/>
        <v>10.68</v>
      </c>
      <c r="T82" s="196">
        <f t="shared" si="44"/>
        <v>11.35</v>
      </c>
      <c r="U82" s="196">
        <f t="shared" si="44"/>
        <v>12.02</v>
      </c>
      <c r="V82" s="196">
        <f t="shared" si="44"/>
        <v>12.69</v>
      </c>
      <c r="W82" s="196">
        <f t="shared" si="44"/>
        <v>13.36</v>
      </c>
    </row>
    <row r="83" spans="1:23">
      <c r="A83" s="164"/>
      <c r="B83" s="164"/>
      <c r="C83" s="195" t="s">
        <v>774</v>
      </c>
      <c r="D83" s="196">
        <f>D12+D13/12*4+D14/12*4+D15/12*4+D16+D17/12*4+D18/12*4+D19/12*4+D20+D21+D23/12*4+D25/12*4+D28/12*4+D29/12*4+D31/12*4+D35/12*4</f>
        <v>3.96</v>
      </c>
      <c r="E83" s="196">
        <f t="shared" ref="E83:W83" si="45">E12+E13/12*4+E14/12*4+E15/12*4+E16+E17/12*4+E18/12*4+E19/12*4+E20+E21+E23/12*4+E25/12*4+E28/12*4+E29/12*4+E31/12*4+E35/12*4</f>
        <v>5.34</v>
      </c>
      <c r="F83" s="196">
        <f t="shared" si="45"/>
        <v>6.55</v>
      </c>
      <c r="G83" s="196">
        <f t="shared" si="45"/>
        <v>8.09</v>
      </c>
      <c r="H83" s="196">
        <f t="shared" si="45"/>
        <v>9.3800000000000008</v>
      </c>
      <c r="I83" s="196">
        <f t="shared" si="45"/>
        <v>11.42</v>
      </c>
      <c r="J83" s="196">
        <f t="shared" si="45"/>
        <v>12.63</v>
      </c>
      <c r="K83" s="196">
        <f t="shared" si="45"/>
        <v>14.01</v>
      </c>
      <c r="L83" s="196">
        <f t="shared" si="45"/>
        <v>15.22</v>
      </c>
      <c r="M83" s="196">
        <f t="shared" si="45"/>
        <v>16.84</v>
      </c>
      <c r="N83" s="196">
        <f t="shared" si="45"/>
        <v>18.059999999999999</v>
      </c>
      <c r="O83" s="196">
        <f t="shared" si="45"/>
        <v>19.260000000000002</v>
      </c>
      <c r="P83" s="196">
        <f t="shared" si="45"/>
        <v>20.47</v>
      </c>
      <c r="Q83" s="196">
        <f t="shared" si="45"/>
        <v>21.85</v>
      </c>
      <c r="R83" s="196">
        <f t="shared" si="45"/>
        <v>23.14</v>
      </c>
      <c r="S83" s="196">
        <f t="shared" si="45"/>
        <v>24.6</v>
      </c>
      <c r="T83" s="196">
        <f t="shared" si="45"/>
        <v>25.81</v>
      </c>
      <c r="U83" s="196">
        <f t="shared" si="45"/>
        <v>27.19</v>
      </c>
      <c r="V83" s="196">
        <f t="shared" si="45"/>
        <v>28.4</v>
      </c>
      <c r="W83" s="196">
        <f t="shared" si="45"/>
        <v>29.69</v>
      </c>
    </row>
    <row r="84" spans="1:23">
      <c r="A84" s="164"/>
      <c r="B84" s="164"/>
      <c r="C84" s="195" t="s">
        <v>773</v>
      </c>
      <c r="D84" s="196">
        <f>D23/12*4+D25/12*4+D28/12*4+D29/12*4+D31/12*4</f>
        <v>0.71</v>
      </c>
      <c r="E84" s="196">
        <f t="shared" ref="E84:W84" si="46">E23/12*4+E25/12*4+E28/12*4+E29/12*4+E31/12*4</f>
        <v>1.42</v>
      </c>
      <c r="F84" s="196">
        <f t="shared" si="46"/>
        <v>2.13</v>
      </c>
      <c r="G84" s="196">
        <f t="shared" si="46"/>
        <v>2.84</v>
      </c>
      <c r="H84" s="196">
        <f t="shared" si="46"/>
        <v>3.55</v>
      </c>
      <c r="I84" s="196">
        <f t="shared" si="46"/>
        <v>4.26</v>
      </c>
      <c r="J84" s="196">
        <f t="shared" si="46"/>
        <v>4.97</v>
      </c>
      <c r="K84" s="196">
        <f t="shared" si="46"/>
        <v>5.68</v>
      </c>
      <c r="L84" s="196">
        <f t="shared" si="46"/>
        <v>6.39</v>
      </c>
      <c r="M84" s="196">
        <f t="shared" si="46"/>
        <v>7.09</v>
      </c>
      <c r="N84" s="196">
        <f t="shared" si="46"/>
        <v>7.81</v>
      </c>
      <c r="O84" s="196">
        <f t="shared" si="46"/>
        <v>8.51</v>
      </c>
      <c r="P84" s="196">
        <f t="shared" si="46"/>
        <v>9.2200000000000006</v>
      </c>
      <c r="Q84" s="196">
        <f t="shared" si="46"/>
        <v>9.93</v>
      </c>
      <c r="R84" s="196">
        <f t="shared" si="46"/>
        <v>10.64</v>
      </c>
      <c r="S84" s="196">
        <f t="shared" si="46"/>
        <v>11.35</v>
      </c>
      <c r="T84" s="196">
        <f t="shared" si="46"/>
        <v>12.06</v>
      </c>
      <c r="U84" s="196">
        <f t="shared" si="46"/>
        <v>12.77</v>
      </c>
      <c r="V84" s="196">
        <f t="shared" si="46"/>
        <v>13.48</v>
      </c>
      <c r="W84" s="196">
        <f t="shared" si="46"/>
        <v>14.19</v>
      </c>
    </row>
    <row r="85" spans="1:23">
      <c r="A85" s="164"/>
      <c r="B85" s="164"/>
      <c r="C85" s="195" t="s">
        <v>775</v>
      </c>
      <c r="D85" s="196">
        <f>D12+D13/12*4+D14/12*4+D15/12*4+D16+D17/12*4+D18/12*4+D19/12*4+D20+D21+D23/12*4+D25/12*4+D27/12*4+D29/12*4+D32/12*4+D35/12*4</f>
        <v>4.49</v>
      </c>
      <c r="E85" s="196">
        <f t="shared" ref="E85:W85" si="47">E12+E13/12*4+E14/12*4+E15/12*4+E16+E17/12*4+E18/12*4+E19/12*4+E20+E21+E23/12*4+E25/12*4+E27/12*4+E29/12*4+E32/12*4+E35/12*4</f>
        <v>6.41</v>
      </c>
      <c r="F85" s="196">
        <f t="shared" si="47"/>
        <v>8.15</v>
      </c>
      <c r="G85" s="196">
        <f t="shared" si="47"/>
        <v>10.23</v>
      </c>
      <c r="H85" s="196">
        <f t="shared" si="47"/>
        <v>12.06</v>
      </c>
      <c r="I85" s="196">
        <f t="shared" si="47"/>
        <v>14.63</v>
      </c>
      <c r="J85" s="196">
        <f t="shared" si="47"/>
        <v>16.38</v>
      </c>
      <c r="K85" s="196">
        <f t="shared" si="47"/>
        <v>18.29</v>
      </c>
      <c r="L85" s="196">
        <f t="shared" si="47"/>
        <v>20.03</v>
      </c>
      <c r="M85" s="196">
        <f t="shared" si="47"/>
        <v>22.19</v>
      </c>
      <c r="N85" s="196">
        <f t="shared" si="47"/>
        <v>23.94</v>
      </c>
      <c r="O85" s="196">
        <f t="shared" si="47"/>
        <v>25.68</v>
      </c>
      <c r="P85" s="196">
        <f t="shared" si="47"/>
        <v>27.43</v>
      </c>
      <c r="Q85" s="196">
        <f t="shared" si="47"/>
        <v>29.34</v>
      </c>
      <c r="R85" s="196">
        <f t="shared" si="47"/>
        <v>31.17</v>
      </c>
      <c r="S85" s="196">
        <f t="shared" si="47"/>
        <v>33.159999999999997</v>
      </c>
      <c r="T85" s="196">
        <f t="shared" si="47"/>
        <v>34.909999999999997</v>
      </c>
      <c r="U85" s="196">
        <f t="shared" si="47"/>
        <v>36.82</v>
      </c>
      <c r="V85" s="196">
        <f t="shared" si="47"/>
        <v>38.56</v>
      </c>
      <c r="W85" s="196">
        <f t="shared" si="47"/>
        <v>40.39</v>
      </c>
    </row>
    <row r="86" spans="1:23">
      <c r="A86" s="164"/>
      <c r="B86" s="164"/>
      <c r="C86" s="195" t="s">
        <v>773</v>
      </c>
      <c r="D86" s="196">
        <f>D23/12*4+D25/12*4+D27/12*4+D29/12*4+D32/12*4</f>
        <v>1.24</v>
      </c>
      <c r="E86" s="196">
        <f t="shared" ref="E86:W86" si="48">E23/12*4+E25/12*4+E27/12*4+E29/12*4+E32/12*4</f>
        <v>2.4900000000000002</v>
      </c>
      <c r="F86" s="196">
        <f t="shared" si="48"/>
        <v>3.73</v>
      </c>
      <c r="G86" s="196">
        <f t="shared" si="48"/>
        <v>4.9800000000000004</v>
      </c>
      <c r="H86" s="196">
        <f t="shared" si="48"/>
        <v>6.22</v>
      </c>
      <c r="I86" s="196">
        <f t="shared" si="48"/>
        <v>7.47</v>
      </c>
      <c r="J86" s="196">
        <f t="shared" si="48"/>
        <v>8.7100000000000009</v>
      </c>
      <c r="K86" s="196">
        <f t="shared" si="48"/>
        <v>9.9600000000000009</v>
      </c>
      <c r="L86" s="196">
        <f t="shared" si="48"/>
        <v>11.2</v>
      </c>
      <c r="M86" s="196">
        <f t="shared" si="48"/>
        <v>12.44</v>
      </c>
      <c r="N86" s="196">
        <f t="shared" si="48"/>
        <v>13.69</v>
      </c>
      <c r="O86" s="196">
        <f t="shared" si="48"/>
        <v>14.93</v>
      </c>
      <c r="P86" s="196">
        <f t="shared" si="48"/>
        <v>16.18</v>
      </c>
      <c r="Q86" s="196">
        <f t="shared" si="48"/>
        <v>17.420000000000002</v>
      </c>
      <c r="R86" s="196">
        <f t="shared" si="48"/>
        <v>18.670000000000002</v>
      </c>
      <c r="S86" s="196">
        <f t="shared" si="48"/>
        <v>19.91</v>
      </c>
      <c r="T86" s="196">
        <f t="shared" si="48"/>
        <v>21.16</v>
      </c>
      <c r="U86" s="196">
        <f t="shared" si="48"/>
        <v>22.4</v>
      </c>
      <c r="V86" s="196">
        <f t="shared" si="48"/>
        <v>23.64</v>
      </c>
      <c r="W86" s="196">
        <f t="shared" si="48"/>
        <v>24.89</v>
      </c>
    </row>
    <row r="87" spans="1:23">
      <c r="A87" s="164"/>
      <c r="B87" s="164"/>
      <c r="C87" s="195" t="s">
        <v>776</v>
      </c>
      <c r="D87" s="196">
        <f>D12+D13/12*4+D14/12*4+D15/12*4+D16+D17/12*4+D18/12*4+D19/12*4+D24+D26+D30+D33/12*4+D36/12*4</f>
        <v>3.21</v>
      </c>
      <c r="E87" s="196">
        <f t="shared" ref="E87:W87" si="49">E12+E13/12*4+E14/12*4+E15/12*4+E16+E17/12*4+E18/12*4+E19/12*4+E24+E26+E30+E33/12*4+E36/12*4</f>
        <v>4.58</v>
      </c>
      <c r="F87" s="196">
        <f t="shared" si="49"/>
        <v>5.79</v>
      </c>
      <c r="G87" s="196">
        <f t="shared" si="49"/>
        <v>7.33</v>
      </c>
      <c r="H87" s="196">
        <f t="shared" si="49"/>
        <v>8.6199999999999992</v>
      </c>
      <c r="I87" s="196">
        <f t="shared" si="49"/>
        <v>10.16</v>
      </c>
      <c r="J87" s="196">
        <f t="shared" si="49"/>
        <v>11.36</v>
      </c>
      <c r="K87" s="196">
        <f t="shared" si="49"/>
        <v>12.74</v>
      </c>
      <c r="L87" s="196">
        <f t="shared" si="49"/>
        <v>13.94</v>
      </c>
      <c r="M87" s="196">
        <f t="shared" si="49"/>
        <v>15.57</v>
      </c>
      <c r="N87" s="196">
        <f t="shared" si="49"/>
        <v>16.77</v>
      </c>
      <c r="O87" s="196">
        <f t="shared" si="49"/>
        <v>17.98</v>
      </c>
      <c r="P87" s="196">
        <f t="shared" si="49"/>
        <v>19.190000000000001</v>
      </c>
      <c r="Q87" s="196">
        <f t="shared" si="49"/>
        <v>20.56</v>
      </c>
      <c r="R87" s="196">
        <f t="shared" si="49"/>
        <v>21.85</v>
      </c>
      <c r="S87" s="196">
        <f t="shared" si="49"/>
        <v>23.06</v>
      </c>
      <c r="T87" s="196">
        <f t="shared" si="49"/>
        <v>24.26</v>
      </c>
      <c r="U87" s="196">
        <f t="shared" si="49"/>
        <v>25.64</v>
      </c>
      <c r="V87" s="196">
        <f t="shared" si="49"/>
        <v>26.84</v>
      </c>
      <c r="W87" s="196">
        <f t="shared" si="49"/>
        <v>28.13</v>
      </c>
    </row>
    <row r="88" spans="1:23">
      <c r="A88" s="164"/>
      <c r="B88" s="164"/>
      <c r="C88" s="195" t="s">
        <v>773</v>
      </c>
      <c r="D88" s="196">
        <f>D24+D26+D30+D33/12*4</f>
        <v>0.71</v>
      </c>
      <c r="E88" s="196">
        <f t="shared" ref="E88:W88" si="50">E24+E26+E30+E33/12*4</f>
        <v>1.41</v>
      </c>
      <c r="F88" s="196">
        <f t="shared" si="50"/>
        <v>2.12</v>
      </c>
      <c r="G88" s="196">
        <f t="shared" si="50"/>
        <v>2.83</v>
      </c>
      <c r="H88" s="196">
        <f t="shared" si="50"/>
        <v>3.53</v>
      </c>
      <c r="I88" s="196">
        <f t="shared" si="50"/>
        <v>4.24</v>
      </c>
      <c r="J88" s="196">
        <f t="shared" si="50"/>
        <v>4.95</v>
      </c>
      <c r="K88" s="196">
        <f t="shared" si="50"/>
        <v>5.65</v>
      </c>
      <c r="L88" s="196">
        <f t="shared" si="50"/>
        <v>6.36</v>
      </c>
      <c r="M88" s="196">
        <f t="shared" si="50"/>
        <v>7.07</v>
      </c>
      <c r="N88" s="196">
        <f t="shared" si="50"/>
        <v>7.77</v>
      </c>
      <c r="O88" s="196">
        <f t="shared" si="50"/>
        <v>8.48</v>
      </c>
      <c r="P88" s="196">
        <f t="shared" si="50"/>
        <v>9.19</v>
      </c>
      <c r="Q88" s="196">
        <f t="shared" si="50"/>
        <v>9.89</v>
      </c>
      <c r="R88" s="196">
        <f t="shared" si="50"/>
        <v>10.6</v>
      </c>
      <c r="S88" s="196">
        <f t="shared" si="50"/>
        <v>11.31</v>
      </c>
      <c r="T88" s="196">
        <f t="shared" si="50"/>
        <v>12.01</v>
      </c>
      <c r="U88" s="196">
        <f t="shared" si="50"/>
        <v>12.72</v>
      </c>
      <c r="V88" s="196">
        <f t="shared" si="50"/>
        <v>13.43</v>
      </c>
      <c r="W88" s="196">
        <f t="shared" si="50"/>
        <v>14.13</v>
      </c>
    </row>
    <row r="89" spans="1:23">
      <c r="A89" s="164"/>
      <c r="B89" s="164"/>
      <c r="C89" s="197" t="s">
        <v>777</v>
      </c>
      <c r="D89" s="198">
        <f>D38/12*4+D40/0.95*0.25+D41/0.95*0.25+D44/12*4+D45/12*4+D46/12*4+D47/12*4+D48/12*4+D49/12*4+D56</f>
        <v>5.14</v>
      </c>
      <c r="E89" s="198">
        <f t="shared" ref="E89:W89" si="51">E38/12*4+E40/0.95*0.25+E41/0.95*0.25+E44/12*4+E45/12*4+E46/12*4+E47/12*4+E48/12*4+E49/12*4+E56</f>
        <v>6.03</v>
      </c>
      <c r="F89" s="198">
        <f t="shared" si="51"/>
        <v>6.4</v>
      </c>
      <c r="G89" s="198">
        <f t="shared" si="51"/>
        <v>6.87</v>
      </c>
      <c r="H89" s="198">
        <f t="shared" si="51"/>
        <v>6.92</v>
      </c>
      <c r="I89" s="198">
        <f t="shared" si="51"/>
        <v>7.42</v>
      </c>
      <c r="J89" s="198">
        <f t="shared" si="51"/>
        <v>7.6</v>
      </c>
      <c r="K89" s="198">
        <f t="shared" si="51"/>
        <v>8.91</v>
      </c>
      <c r="L89" s="198">
        <f t="shared" si="51"/>
        <v>8.9600000000000009</v>
      </c>
      <c r="M89" s="198">
        <f t="shared" si="51"/>
        <v>9.2899999999999991</v>
      </c>
      <c r="N89" s="198">
        <f t="shared" si="51"/>
        <v>9.4700000000000006</v>
      </c>
      <c r="O89" s="198">
        <f t="shared" si="51"/>
        <v>9.81</v>
      </c>
      <c r="P89" s="198">
        <f t="shared" si="51"/>
        <v>10.32</v>
      </c>
      <c r="Q89" s="198">
        <f t="shared" si="51"/>
        <v>10.65</v>
      </c>
      <c r="R89" s="198">
        <f t="shared" si="51"/>
        <v>10.83</v>
      </c>
      <c r="S89" s="198">
        <f t="shared" si="51"/>
        <v>10.87</v>
      </c>
      <c r="T89" s="198">
        <f t="shared" si="51"/>
        <v>11.08</v>
      </c>
      <c r="U89" s="198">
        <f t="shared" si="51"/>
        <v>11.42</v>
      </c>
      <c r="V89" s="198">
        <f t="shared" si="51"/>
        <v>11.46</v>
      </c>
      <c r="W89" s="198">
        <f t="shared" si="51"/>
        <v>11.76</v>
      </c>
    </row>
    <row r="90" spans="1:23">
      <c r="A90" s="164"/>
      <c r="B90" s="164"/>
      <c r="C90" s="197" t="s">
        <v>778</v>
      </c>
      <c r="D90" s="198">
        <f>D38/12*4+D40/0.95*0.25+D41/0.95*0.25+D44/12*4+D45/12*4+D46/12*4+D47/12*4+D48/12*4+D49/12*4+D55/12*4+D56</f>
        <v>5.14</v>
      </c>
      <c r="E90" s="198">
        <f t="shared" ref="E90:W90" si="52">E38/12*4+E40/0.95*0.25+E41/0.95*0.25+E44/12*4+E45/12*4+E46/12*4+E47/12*4+E48/12*4+E49/12*4+E55/12*4+E56</f>
        <v>6.11</v>
      </c>
      <c r="F90" s="198">
        <f t="shared" si="52"/>
        <v>6.49</v>
      </c>
      <c r="G90" s="198">
        <f t="shared" si="52"/>
        <v>7.04</v>
      </c>
      <c r="H90" s="198">
        <f t="shared" si="52"/>
        <v>7.08</v>
      </c>
      <c r="I90" s="198">
        <f t="shared" si="52"/>
        <v>7.67</v>
      </c>
      <c r="J90" s="198">
        <f t="shared" si="52"/>
        <v>7.85</v>
      </c>
      <c r="K90" s="198">
        <f t="shared" si="52"/>
        <v>9.25</v>
      </c>
      <c r="L90" s="198">
        <f t="shared" si="52"/>
        <v>9.2899999999999991</v>
      </c>
      <c r="M90" s="198">
        <f t="shared" si="52"/>
        <v>9.7100000000000009</v>
      </c>
      <c r="N90" s="198">
        <f t="shared" si="52"/>
        <v>9.89</v>
      </c>
      <c r="O90" s="198">
        <f t="shared" si="52"/>
        <v>10.31</v>
      </c>
      <c r="P90" s="198">
        <f t="shared" si="52"/>
        <v>10.82</v>
      </c>
      <c r="Q90" s="198">
        <f t="shared" si="52"/>
        <v>11.24</v>
      </c>
      <c r="R90" s="198">
        <f t="shared" si="52"/>
        <v>11.41</v>
      </c>
      <c r="S90" s="198">
        <f t="shared" si="52"/>
        <v>11.54</v>
      </c>
      <c r="T90" s="198">
        <f t="shared" si="52"/>
        <v>11.75</v>
      </c>
      <c r="U90" s="198">
        <f t="shared" si="52"/>
        <v>12.17</v>
      </c>
      <c r="V90" s="198">
        <f t="shared" si="52"/>
        <v>12.21</v>
      </c>
      <c r="W90" s="198">
        <f t="shared" si="52"/>
        <v>12.6</v>
      </c>
    </row>
    <row r="91" spans="1:23">
      <c r="A91" s="164"/>
      <c r="B91" s="164"/>
      <c r="C91" s="197" t="s">
        <v>779</v>
      </c>
      <c r="D91" s="198">
        <f>D38/12*4+D40/0.95*0.25+D41/0.95*0.25+D44/12*4+D45/12*4+D46/12*4+D47/12*4+D48/12*4+D49/12*4+D55/12*4+D56</f>
        <v>5.14</v>
      </c>
      <c r="E91" s="198">
        <f t="shared" ref="E91:W91" si="53">E38/12*4+E40/0.95*0.25+E41/0.95*0.25+E44/12*4+E45/12*4+E46/12*4+E47/12*4+E48/12*4+E49/12*4+E55/12*4+E56</f>
        <v>6.11</v>
      </c>
      <c r="F91" s="198">
        <f t="shared" si="53"/>
        <v>6.49</v>
      </c>
      <c r="G91" s="198">
        <f t="shared" si="53"/>
        <v>7.04</v>
      </c>
      <c r="H91" s="198">
        <f t="shared" si="53"/>
        <v>7.08</v>
      </c>
      <c r="I91" s="198">
        <f t="shared" si="53"/>
        <v>7.67</v>
      </c>
      <c r="J91" s="198">
        <f t="shared" si="53"/>
        <v>7.85</v>
      </c>
      <c r="K91" s="198">
        <f t="shared" si="53"/>
        <v>9.25</v>
      </c>
      <c r="L91" s="198">
        <f t="shared" si="53"/>
        <v>9.2899999999999991</v>
      </c>
      <c r="M91" s="198">
        <f t="shared" si="53"/>
        <v>9.7100000000000009</v>
      </c>
      <c r="N91" s="198">
        <f t="shared" si="53"/>
        <v>9.89</v>
      </c>
      <c r="O91" s="198">
        <f t="shared" si="53"/>
        <v>10.31</v>
      </c>
      <c r="P91" s="198">
        <f t="shared" si="53"/>
        <v>10.82</v>
      </c>
      <c r="Q91" s="198">
        <f t="shared" si="53"/>
        <v>11.24</v>
      </c>
      <c r="R91" s="198">
        <f t="shared" si="53"/>
        <v>11.41</v>
      </c>
      <c r="S91" s="198">
        <f t="shared" si="53"/>
        <v>11.54</v>
      </c>
      <c r="T91" s="198">
        <f t="shared" si="53"/>
        <v>11.75</v>
      </c>
      <c r="U91" s="198">
        <f t="shared" si="53"/>
        <v>12.17</v>
      </c>
      <c r="V91" s="198">
        <f t="shared" si="53"/>
        <v>12.21</v>
      </c>
      <c r="W91" s="198">
        <f t="shared" si="53"/>
        <v>12.6</v>
      </c>
    </row>
    <row r="92" spans="1:23">
      <c r="A92" s="164"/>
      <c r="B92" s="164"/>
      <c r="C92" s="197" t="s">
        <v>780</v>
      </c>
      <c r="D92" s="198">
        <f>D39/12*4+D40/0.95*0.25+D41/0.95*0.25+D44/12*4+D45/12*4+D46/12*4+D47/12*4+D48/12*4+D49/12*4</f>
        <v>0.56000000000000005</v>
      </c>
      <c r="E92" s="198">
        <f t="shared" ref="E92:W92" si="54">E39/12*4+E40/0.95*0.25+E41/0.95*0.25+E44/12*4+E45/12*4+E46/12*4+E47/12*4+E48/12*4+E49/12*4</f>
        <v>1.44</v>
      </c>
      <c r="F92" s="198">
        <f t="shared" si="54"/>
        <v>1.82</v>
      </c>
      <c r="G92" s="198">
        <f t="shared" si="54"/>
        <v>2.37</v>
      </c>
      <c r="H92" s="198">
        <f t="shared" si="54"/>
        <v>2.5</v>
      </c>
      <c r="I92" s="198">
        <f t="shared" si="54"/>
        <v>3.09</v>
      </c>
      <c r="J92" s="198">
        <f t="shared" si="54"/>
        <v>3.35</v>
      </c>
      <c r="K92" s="198">
        <f t="shared" si="54"/>
        <v>4.58</v>
      </c>
      <c r="L92" s="198">
        <f t="shared" si="54"/>
        <v>4.71</v>
      </c>
      <c r="M92" s="198">
        <f t="shared" si="54"/>
        <v>5.13</v>
      </c>
      <c r="N92" s="198">
        <f t="shared" si="54"/>
        <v>5.39</v>
      </c>
      <c r="O92" s="198">
        <f t="shared" si="54"/>
        <v>5.81</v>
      </c>
      <c r="P92" s="198">
        <f t="shared" si="54"/>
        <v>6.23</v>
      </c>
      <c r="Q92" s="198">
        <f t="shared" si="54"/>
        <v>6.65</v>
      </c>
      <c r="R92" s="198">
        <f t="shared" si="54"/>
        <v>6.91</v>
      </c>
      <c r="S92" s="198">
        <f t="shared" si="54"/>
        <v>7.04</v>
      </c>
      <c r="T92" s="198">
        <f t="shared" si="54"/>
        <v>7.16</v>
      </c>
      <c r="U92" s="198">
        <f t="shared" si="54"/>
        <v>7.58</v>
      </c>
      <c r="V92" s="198">
        <f t="shared" si="54"/>
        <v>7.71</v>
      </c>
      <c r="W92" s="198">
        <f t="shared" si="54"/>
        <v>8.1</v>
      </c>
    </row>
    <row r="93" spans="1:23"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</row>
    <row r="94" spans="1:23">
      <c r="C94" s="155" t="s">
        <v>782</v>
      </c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</row>
    <row r="95" spans="1:23">
      <c r="A95" s="164"/>
      <c r="B95" s="164"/>
      <c r="C95" s="193" t="s">
        <v>768</v>
      </c>
      <c r="D95" s="194">
        <f t="shared" ref="D95:W95" si="55">D99+D107</f>
        <v>11.27</v>
      </c>
      <c r="E95" s="194">
        <f t="shared" si="55"/>
        <v>16.46</v>
      </c>
      <c r="F95" s="194">
        <f t="shared" si="55"/>
        <v>19.940000000000001</v>
      </c>
      <c r="G95" s="194">
        <f t="shared" si="55"/>
        <v>24.56</v>
      </c>
      <c r="H95" s="194">
        <f t="shared" si="55"/>
        <v>27.48</v>
      </c>
      <c r="I95" s="194">
        <f t="shared" si="55"/>
        <v>32.590000000000003</v>
      </c>
      <c r="J95" s="194">
        <f t="shared" si="55"/>
        <v>35.71</v>
      </c>
      <c r="K95" s="194">
        <f t="shared" si="55"/>
        <v>42.07</v>
      </c>
      <c r="L95" s="194">
        <f t="shared" si="55"/>
        <v>44.8</v>
      </c>
      <c r="M95" s="194">
        <f t="shared" si="55"/>
        <v>49.22</v>
      </c>
      <c r="N95" s="194">
        <f t="shared" si="55"/>
        <v>52.34</v>
      </c>
      <c r="O95" s="194">
        <f t="shared" si="55"/>
        <v>56.08</v>
      </c>
      <c r="P95" s="194">
        <f t="shared" si="55"/>
        <v>59.94</v>
      </c>
      <c r="Q95" s="194">
        <f t="shared" si="55"/>
        <v>63.81</v>
      </c>
      <c r="R95" s="194">
        <f t="shared" si="55"/>
        <v>67.12</v>
      </c>
      <c r="S95" s="194">
        <f t="shared" si="55"/>
        <v>70.09</v>
      </c>
      <c r="T95" s="194">
        <f t="shared" si="55"/>
        <v>73.19</v>
      </c>
      <c r="U95" s="194">
        <f t="shared" si="55"/>
        <v>77.05</v>
      </c>
      <c r="V95" s="194">
        <f t="shared" si="55"/>
        <v>79.77</v>
      </c>
      <c r="W95" s="194">
        <f t="shared" si="55"/>
        <v>83.46</v>
      </c>
    </row>
    <row r="96" spans="1:23">
      <c r="A96" s="164"/>
      <c r="B96" s="164"/>
      <c r="C96" s="193" t="s">
        <v>769</v>
      </c>
      <c r="D96" s="194">
        <f t="shared" ref="D96:W96" si="56">D101+D108</f>
        <v>11.61</v>
      </c>
      <c r="E96" s="194">
        <f t="shared" si="56"/>
        <v>17.09</v>
      </c>
      <c r="F96" s="194">
        <f t="shared" si="56"/>
        <v>20.65</v>
      </c>
      <c r="G96" s="194">
        <f t="shared" si="56"/>
        <v>25.57</v>
      </c>
      <c r="H96" s="194">
        <f t="shared" si="56"/>
        <v>28.58</v>
      </c>
      <c r="I96" s="194">
        <f t="shared" si="56"/>
        <v>33.97</v>
      </c>
      <c r="J96" s="194">
        <f t="shared" si="56"/>
        <v>37.18</v>
      </c>
      <c r="K96" s="194">
        <f t="shared" si="56"/>
        <v>43.82</v>
      </c>
      <c r="L96" s="194">
        <f t="shared" si="56"/>
        <v>46.64</v>
      </c>
      <c r="M96" s="194">
        <f t="shared" si="56"/>
        <v>51.35</v>
      </c>
      <c r="N96" s="194">
        <f t="shared" si="56"/>
        <v>54.57</v>
      </c>
      <c r="O96" s="194">
        <f t="shared" si="56"/>
        <v>58.33</v>
      </c>
      <c r="P96" s="194">
        <f t="shared" si="56"/>
        <v>62.29</v>
      </c>
      <c r="Q96" s="194">
        <f t="shared" si="56"/>
        <v>66.44</v>
      </c>
      <c r="R96" s="194">
        <f t="shared" si="56"/>
        <v>69.84</v>
      </c>
      <c r="S96" s="194">
        <f t="shared" si="56"/>
        <v>73.09</v>
      </c>
      <c r="T96" s="194">
        <f t="shared" si="56"/>
        <v>76.290000000000006</v>
      </c>
      <c r="U96" s="194">
        <f t="shared" si="56"/>
        <v>80.430000000000007</v>
      </c>
      <c r="V96" s="194">
        <f t="shared" si="56"/>
        <v>83.24</v>
      </c>
      <c r="W96" s="194">
        <f t="shared" si="56"/>
        <v>87.22</v>
      </c>
    </row>
    <row r="97" spans="1:23">
      <c r="A97" s="164"/>
      <c r="B97" s="164"/>
      <c r="C97" s="193" t="s">
        <v>770</v>
      </c>
      <c r="D97" s="194">
        <f t="shared" ref="D97:W97" si="57">D103+D109</f>
        <v>12.81</v>
      </c>
      <c r="E97" s="194">
        <f t="shared" si="57"/>
        <v>19.5</v>
      </c>
      <c r="F97" s="194">
        <f t="shared" si="57"/>
        <v>24.26</v>
      </c>
      <c r="G97" s="194">
        <f t="shared" si="57"/>
        <v>30.38</v>
      </c>
      <c r="H97" s="194">
        <f t="shared" si="57"/>
        <v>34.590000000000003</v>
      </c>
      <c r="I97" s="194">
        <f t="shared" si="57"/>
        <v>41.19</v>
      </c>
      <c r="J97" s="194">
        <f t="shared" si="57"/>
        <v>45.61</v>
      </c>
      <c r="K97" s="194">
        <f t="shared" si="57"/>
        <v>53.45</v>
      </c>
      <c r="L97" s="194">
        <f t="shared" si="57"/>
        <v>57.47</v>
      </c>
      <c r="M97" s="194">
        <f t="shared" si="57"/>
        <v>63.38</v>
      </c>
      <c r="N97" s="194">
        <f t="shared" si="57"/>
        <v>67.8</v>
      </c>
      <c r="O97" s="194">
        <f t="shared" si="57"/>
        <v>72.78</v>
      </c>
      <c r="P97" s="194">
        <f t="shared" si="57"/>
        <v>77.94</v>
      </c>
      <c r="Q97" s="194">
        <f t="shared" si="57"/>
        <v>83.29</v>
      </c>
      <c r="R97" s="194">
        <f t="shared" si="57"/>
        <v>87.89</v>
      </c>
      <c r="S97" s="194">
        <f t="shared" si="57"/>
        <v>92.35</v>
      </c>
      <c r="T97" s="194">
        <f t="shared" si="57"/>
        <v>96.75</v>
      </c>
      <c r="U97" s="194">
        <f t="shared" si="57"/>
        <v>102.09</v>
      </c>
      <c r="V97" s="194">
        <f t="shared" si="57"/>
        <v>106.11</v>
      </c>
      <c r="W97" s="194">
        <f t="shared" si="57"/>
        <v>111.29</v>
      </c>
    </row>
    <row r="98" spans="1:23">
      <c r="A98" s="164"/>
      <c r="B98" s="164"/>
      <c r="C98" s="193" t="s">
        <v>771</v>
      </c>
      <c r="D98" s="194">
        <f t="shared" ref="D98:W98" si="58">D105+D110</f>
        <v>5.41</v>
      </c>
      <c r="E98" s="194">
        <f t="shared" si="58"/>
        <v>9.94</v>
      </c>
      <c r="F98" s="194">
        <f t="shared" si="58"/>
        <v>13.2</v>
      </c>
      <c r="G98" s="194">
        <f t="shared" si="58"/>
        <v>17.350000000000001</v>
      </c>
      <c r="H98" s="194">
        <f t="shared" si="58"/>
        <v>20.239999999999998</v>
      </c>
      <c r="I98" s="194">
        <f t="shared" si="58"/>
        <v>24.59</v>
      </c>
      <c r="J98" s="194">
        <f t="shared" si="58"/>
        <v>27.46</v>
      </c>
      <c r="K98" s="194">
        <f t="shared" si="58"/>
        <v>32.97</v>
      </c>
      <c r="L98" s="194">
        <f t="shared" si="58"/>
        <v>35.659999999999997</v>
      </c>
      <c r="M98" s="194">
        <f t="shared" si="58"/>
        <v>39.840000000000003</v>
      </c>
      <c r="N98" s="194">
        <f t="shared" si="58"/>
        <v>42.7</v>
      </c>
      <c r="O98" s="194">
        <f t="shared" si="58"/>
        <v>45.94</v>
      </c>
      <c r="P98" s="194">
        <f t="shared" si="58"/>
        <v>49.18</v>
      </c>
      <c r="Q98" s="194">
        <f t="shared" si="58"/>
        <v>52.79</v>
      </c>
      <c r="R98" s="194">
        <f t="shared" si="58"/>
        <v>55.84</v>
      </c>
      <c r="S98" s="194">
        <f t="shared" si="58"/>
        <v>58.54</v>
      </c>
      <c r="T98" s="194">
        <f t="shared" si="58"/>
        <v>61.23</v>
      </c>
      <c r="U98" s="194">
        <f t="shared" si="58"/>
        <v>64.84</v>
      </c>
      <c r="V98" s="194">
        <f t="shared" si="58"/>
        <v>67.55</v>
      </c>
      <c r="W98" s="194">
        <f t="shared" si="58"/>
        <v>70.760000000000005</v>
      </c>
    </row>
    <row r="99" spans="1:23">
      <c r="A99" s="164"/>
      <c r="B99" s="164"/>
      <c r="C99" s="195" t="s">
        <v>772</v>
      </c>
      <c r="D99" s="196">
        <f>D12+D13/12*9+D14+D15/12*9+D16/12*9+D17/12*9+D18/12*9+D19/12*9+D20+D21+D23/12*9+D25/12*9+D29/12*9+D31/12*9+D35/12*9</f>
        <v>5.13</v>
      </c>
      <c r="E99" s="196">
        <f t="shared" ref="E99:W99" si="59">E12+E13/12*9+E14+E15/12*9+E16/12*9+E17/12*9+E18/12*9+E19/12*9+E20+E21+E23/12*9+E25/12*9+E29/12*9+E31/12*9+E35/12*9</f>
        <v>8.1300000000000008</v>
      </c>
      <c r="F99" s="196">
        <f t="shared" si="59"/>
        <v>10.76</v>
      </c>
      <c r="G99" s="196">
        <f t="shared" si="59"/>
        <v>14.13</v>
      </c>
      <c r="H99" s="196">
        <f t="shared" si="59"/>
        <v>16.95</v>
      </c>
      <c r="I99" s="196">
        <f t="shared" si="59"/>
        <v>20.83</v>
      </c>
      <c r="J99" s="196">
        <f t="shared" si="59"/>
        <v>23.45</v>
      </c>
      <c r="K99" s="196">
        <f t="shared" si="59"/>
        <v>26.46</v>
      </c>
      <c r="L99" s="196">
        <f t="shared" si="59"/>
        <v>29.09</v>
      </c>
      <c r="M99" s="196">
        <f t="shared" si="59"/>
        <v>32.65</v>
      </c>
      <c r="N99" s="196">
        <f t="shared" si="59"/>
        <v>35.28</v>
      </c>
      <c r="O99" s="196">
        <f t="shared" si="59"/>
        <v>38.159999999999997</v>
      </c>
      <c r="P99" s="196">
        <f t="shared" si="59"/>
        <v>40.78</v>
      </c>
      <c r="Q99" s="196">
        <f t="shared" si="59"/>
        <v>43.79</v>
      </c>
      <c r="R99" s="196">
        <f t="shared" si="59"/>
        <v>46.6</v>
      </c>
      <c r="S99" s="196">
        <f t="shared" si="59"/>
        <v>49.48</v>
      </c>
      <c r="T99" s="196">
        <f t="shared" si="59"/>
        <v>52.11</v>
      </c>
      <c r="U99" s="196">
        <f t="shared" si="59"/>
        <v>55.11</v>
      </c>
      <c r="V99" s="196">
        <f t="shared" si="59"/>
        <v>57.73</v>
      </c>
      <c r="W99" s="196">
        <f t="shared" si="59"/>
        <v>60.55</v>
      </c>
    </row>
    <row r="100" spans="1:23">
      <c r="A100" s="164"/>
      <c r="B100" s="164"/>
      <c r="C100" s="195" t="s">
        <v>773</v>
      </c>
      <c r="D100" s="196">
        <f>D23/12*9+D25/12*9+D29/12*9+D31/12*9</f>
        <v>1.5</v>
      </c>
      <c r="E100" s="196">
        <f t="shared" ref="E100:W100" si="60">E23/12*9+E25/12*9+E29/12*9+E31/12*9</f>
        <v>3.01</v>
      </c>
      <c r="F100" s="196">
        <f t="shared" si="60"/>
        <v>4.51</v>
      </c>
      <c r="G100" s="196">
        <f t="shared" si="60"/>
        <v>6.01</v>
      </c>
      <c r="H100" s="196">
        <f t="shared" si="60"/>
        <v>7.52</v>
      </c>
      <c r="I100" s="196">
        <f t="shared" si="60"/>
        <v>9.02</v>
      </c>
      <c r="J100" s="196">
        <f t="shared" si="60"/>
        <v>10.52</v>
      </c>
      <c r="K100" s="196">
        <f t="shared" si="60"/>
        <v>12.02</v>
      </c>
      <c r="L100" s="196">
        <f t="shared" si="60"/>
        <v>13.52</v>
      </c>
      <c r="M100" s="196">
        <f t="shared" si="60"/>
        <v>15.02</v>
      </c>
      <c r="N100" s="196">
        <f t="shared" si="60"/>
        <v>16.53</v>
      </c>
      <c r="O100" s="196">
        <f t="shared" si="60"/>
        <v>18.03</v>
      </c>
      <c r="P100" s="196">
        <f t="shared" si="60"/>
        <v>19.53</v>
      </c>
      <c r="Q100" s="196">
        <f t="shared" si="60"/>
        <v>21.04</v>
      </c>
      <c r="R100" s="196">
        <f t="shared" si="60"/>
        <v>22.54</v>
      </c>
      <c r="S100" s="196">
        <f t="shared" si="60"/>
        <v>24.04</v>
      </c>
      <c r="T100" s="196">
        <f t="shared" si="60"/>
        <v>25.55</v>
      </c>
      <c r="U100" s="196">
        <f t="shared" si="60"/>
        <v>27.05</v>
      </c>
      <c r="V100" s="196">
        <f t="shared" si="60"/>
        <v>28.55</v>
      </c>
      <c r="W100" s="196">
        <f t="shared" si="60"/>
        <v>30.05</v>
      </c>
    </row>
    <row r="101" spans="1:23">
      <c r="A101" s="164"/>
      <c r="B101" s="164"/>
      <c r="C101" s="195" t="s">
        <v>774</v>
      </c>
      <c r="D101" s="196">
        <f>D12+D13/12*9+D14/12*9+D15/12*9+D16+D17/12*9+D18/12*9+D19/12*9+D20+D21+D23/12*9+D25/12*9+D28/12*9+D29/12*9+D31/12*9+D35/12*9</f>
        <v>5.47</v>
      </c>
      <c r="E101" s="196">
        <f t="shared" ref="E101:W101" si="61">E12+E13/12*9+E14/12*9+E15/12*9+E16+E17/12*9+E18/12*9+E19/12*9+E20+E21+E23/12*9+E25/12*9+E28/12*9+E29/12*9+E31/12*9+E35/12*9</f>
        <v>8.57</v>
      </c>
      <c r="F101" s="196">
        <f t="shared" si="61"/>
        <v>11.29</v>
      </c>
      <c r="G101" s="196">
        <f t="shared" si="61"/>
        <v>14.76</v>
      </c>
      <c r="H101" s="196">
        <f t="shared" si="61"/>
        <v>17.68</v>
      </c>
      <c r="I101" s="196">
        <f t="shared" si="61"/>
        <v>21.64</v>
      </c>
      <c r="J101" s="196">
        <f t="shared" si="61"/>
        <v>24.36</v>
      </c>
      <c r="K101" s="196">
        <f t="shared" si="61"/>
        <v>27.46</v>
      </c>
      <c r="L101" s="196">
        <f t="shared" si="61"/>
        <v>30.18</v>
      </c>
      <c r="M101" s="196">
        <f t="shared" si="61"/>
        <v>33.840000000000003</v>
      </c>
      <c r="N101" s="196">
        <f t="shared" si="61"/>
        <v>36.57</v>
      </c>
      <c r="O101" s="196">
        <f t="shared" si="61"/>
        <v>39.28</v>
      </c>
      <c r="P101" s="196">
        <f t="shared" si="61"/>
        <v>42</v>
      </c>
      <c r="Q101" s="196">
        <f t="shared" si="61"/>
        <v>45.1</v>
      </c>
      <c r="R101" s="196">
        <f t="shared" si="61"/>
        <v>48.01</v>
      </c>
      <c r="S101" s="196">
        <f t="shared" si="61"/>
        <v>50.98</v>
      </c>
      <c r="T101" s="196">
        <f t="shared" si="61"/>
        <v>53.71</v>
      </c>
      <c r="U101" s="196">
        <f t="shared" si="61"/>
        <v>56.8</v>
      </c>
      <c r="V101" s="196">
        <f t="shared" si="61"/>
        <v>59.52</v>
      </c>
      <c r="W101" s="196">
        <f t="shared" si="61"/>
        <v>62.43</v>
      </c>
    </row>
    <row r="102" spans="1:23">
      <c r="A102" s="164"/>
      <c r="B102" s="164"/>
      <c r="C102" s="195" t="s">
        <v>773</v>
      </c>
      <c r="D102" s="196">
        <f>D23/12*9+D25/12*9+D28/12*9+D29/12*9+D31/12*9</f>
        <v>1.6</v>
      </c>
      <c r="E102" s="196">
        <f t="shared" ref="E102:W102" si="62">E23/12*9+E25/12*9+E28/12*9+E29/12*9+E31/12*9</f>
        <v>3.2</v>
      </c>
      <c r="F102" s="196">
        <f t="shared" si="62"/>
        <v>4.79</v>
      </c>
      <c r="G102" s="196">
        <f t="shared" si="62"/>
        <v>6.38</v>
      </c>
      <c r="H102" s="196">
        <f t="shared" si="62"/>
        <v>7.99</v>
      </c>
      <c r="I102" s="196">
        <f t="shared" si="62"/>
        <v>9.58</v>
      </c>
      <c r="J102" s="196">
        <f t="shared" si="62"/>
        <v>11.18</v>
      </c>
      <c r="K102" s="196">
        <f t="shared" si="62"/>
        <v>12.77</v>
      </c>
      <c r="L102" s="196">
        <f t="shared" si="62"/>
        <v>14.37</v>
      </c>
      <c r="M102" s="196">
        <f t="shared" si="62"/>
        <v>15.96</v>
      </c>
      <c r="N102" s="196">
        <f t="shared" si="62"/>
        <v>17.57</v>
      </c>
      <c r="O102" s="196">
        <f t="shared" si="62"/>
        <v>19.16</v>
      </c>
      <c r="P102" s="196">
        <f t="shared" si="62"/>
        <v>20.75</v>
      </c>
      <c r="Q102" s="196">
        <f t="shared" si="62"/>
        <v>22.35</v>
      </c>
      <c r="R102" s="196">
        <f t="shared" si="62"/>
        <v>23.95</v>
      </c>
      <c r="S102" s="196">
        <f t="shared" si="62"/>
        <v>25.54</v>
      </c>
      <c r="T102" s="196">
        <f t="shared" si="62"/>
        <v>27.14</v>
      </c>
      <c r="U102" s="196">
        <f t="shared" si="62"/>
        <v>28.73</v>
      </c>
      <c r="V102" s="196">
        <f t="shared" si="62"/>
        <v>30.33</v>
      </c>
      <c r="W102" s="196">
        <f t="shared" si="62"/>
        <v>31.93</v>
      </c>
    </row>
    <row r="103" spans="1:23">
      <c r="A103" s="164"/>
      <c r="B103" s="164"/>
      <c r="C103" s="195" t="s">
        <v>775</v>
      </c>
      <c r="D103" s="196">
        <f>D12+D13/12*9+D14/12*9+D15/12*9+D16+D17/12*9+D18/12*9+D19/12*9+D20+D21+D23/12*9+D25/12*9+D27/12*9+D29/12*9+D32/12*9+D35/12*9</f>
        <v>6.67</v>
      </c>
      <c r="E103" s="196">
        <f t="shared" ref="E103:W103" si="63">E12+E13/12*9+E14/12*9+E15/12*9+E16+E17/12*9+E18/12*9+E19/12*9+E20+E21+E23/12*9+E25/12*9+E27/12*9+E29/12*9+E32/12*9+E35/12*9</f>
        <v>10.98</v>
      </c>
      <c r="F103" s="196">
        <f t="shared" si="63"/>
        <v>14.9</v>
      </c>
      <c r="G103" s="196">
        <f t="shared" si="63"/>
        <v>19.57</v>
      </c>
      <c r="H103" s="196">
        <f t="shared" si="63"/>
        <v>23.69</v>
      </c>
      <c r="I103" s="196">
        <f t="shared" si="63"/>
        <v>28.86</v>
      </c>
      <c r="J103" s="196">
        <f t="shared" si="63"/>
        <v>32.79</v>
      </c>
      <c r="K103" s="196">
        <f t="shared" si="63"/>
        <v>37.090000000000003</v>
      </c>
      <c r="L103" s="196">
        <f t="shared" si="63"/>
        <v>41.01</v>
      </c>
      <c r="M103" s="196">
        <f t="shared" si="63"/>
        <v>45.87</v>
      </c>
      <c r="N103" s="196">
        <f t="shared" si="63"/>
        <v>49.8</v>
      </c>
      <c r="O103" s="196">
        <f t="shared" si="63"/>
        <v>53.73</v>
      </c>
      <c r="P103" s="196">
        <f t="shared" si="63"/>
        <v>57.65</v>
      </c>
      <c r="Q103" s="196">
        <f t="shared" si="63"/>
        <v>61.95</v>
      </c>
      <c r="R103" s="196">
        <f t="shared" si="63"/>
        <v>66.06</v>
      </c>
      <c r="S103" s="196">
        <f t="shared" si="63"/>
        <v>70.239999999999995</v>
      </c>
      <c r="T103" s="196">
        <f t="shared" si="63"/>
        <v>74.17</v>
      </c>
      <c r="U103" s="196">
        <f t="shared" si="63"/>
        <v>78.459999999999994</v>
      </c>
      <c r="V103" s="196">
        <f t="shared" si="63"/>
        <v>82.39</v>
      </c>
      <c r="W103" s="196">
        <f t="shared" si="63"/>
        <v>86.5</v>
      </c>
    </row>
    <row r="104" spans="1:23">
      <c r="A104" s="164"/>
      <c r="B104" s="164"/>
      <c r="C104" s="195" t="s">
        <v>773</v>
      </c>
      <c r="D104" s="196">
        <f>D23/12*9+D25/12*9+D27/12*9+D29/12*9+D32/12*9</f>
        <v>2.8</v>
      </c>
      <c r="E104" s="196">
        <f t="shared" ref="E104:W104" si="64">E23/12*9+E25/12*9+E27/12*9+E29/12*9+E32/12*9</f>
        <v>5.6</v>
      </c>
      <c r="F104" s="196">
        <f t="shared" si="64"/>
        <v>8.4</v>
      </c>
      <c r="G104" s="196">
        <f t="shared" si="64"/>
        <v>11.2</v>
      </c>
      <c r="H104" s="196">
        <f t="shared" si="64"/>
        <v>14</v>
      </c>
      <c r="I104" s="196">
        <f t="shared" si="64"/>
        <v>16.8</v>
      </c>
      <c r="J104" s="196">
        <f t="shared" si="64"/>
        <v>19.600000000000001</v>
      </c>
      <c r="K104" s="196">
        <f t="shared" si="64"/>
        <v>22.4</v>
      </c>
      <c r="L104" s="196">
        <f t="shared" si="64"/>
        <v>25.2</v>
      </c>
      <c r="M104" s="196">
        <f t="shared" si="64"/>
        <v>28</v>
      </c>
      <c r="N104" s="196">
        <f t="shared" si="64"/>
        <v>30.8</v>
      </c>
      <c r="O104" s="196">
        <f t="shared" si="64"/>
        <v>33.6</v>
      </c>
      <c r="P104" s="196">
        <f t="shared" si="64"/>
        <v>36.4</v>
      </c>
      <c r="Q104" s="196">
        <f t="shared" si="64"/>
        <v>39.200000000000003</v>
      </c>
      <c r="R104" s="196">
        <f t="shared" si="64"/>
        <v>42</v>
      </c>
      <c r="S104" s="196">
        <f t="shared" si="64"/>
        <v>44.8</v>
      </c>
      <c r="T104" s="196">
        <f t="shared" si="64"/>
        <v>47.6</v>
      </c>
      <c r="U104" s="196">
        <f t="shared" si="64"/>
        <v>50.4</v>
      </c>
      <c r="V104" s="196">
        <f t="shared" si="64"/>
        <v>53.2</v>
      </c>
      <c r="W104" s="196">
        <f t="shared" si="64"/>
        <v>56</v>
      </c>
    </row>
    <row r="105" spans="1:23">
      <c r="A105" s="164"/>
      <c r="B105" s="164"/>
      <c r="C105" s="195" t="s">
        <v>776</v>
      </c>
      <c r="D105" s="196">
        <f>D12+D13/12*9+D14/12*9+D15/12*9+D16+D17/12*9+D18/12*9+D19/12*9+D24+D26+D30+D33/12*9+D36/12*9</f>
        <v>4.42</v>
      </c>
      <c r="E105" s="196">
        <f t="shared" ref="E105:W105" si="65">E12+E13/12*9+E14/12*9+E15/12*9+E16+E17/12*9+E18/12*9+E19/12*9+E24+E26+E30+E33/12*9+E36/12*9</f>
        <v>7.21</v>
      </c>
      <c r="F105" s="196">
        <f t="shared" si="65"/>
        <v>9.6199999999999992</v>
      </c>
      <c r="G105" s="196">
        <f t="shared" si="65"/>
        <v>12.79</v>
      </c>
      <c r="H105" s="196">
        <f t="shared" si="65"/>
        <v>15.39</v>
      </c>
      <c r="I105" s="196">
        <f t="shared" si="65"/>
        <v>18.55</v>
      </c>
      <c r="J105" s="196">
        <f t="shared" si="65"/>
        <v>20.97</v>
      </c>
      <c r="K105" s="196">
        <f t="shared" si="65"/>
        <v>23.76</v>
      </c>
      <c r="L105" s="196">
        <f t="shared" si="65"/>
        <v>26.17</v>
      </c>
      <c r="M105" s="196">
        <f t="shared" si="65"/>
        <v>29.53</v>
      </c>
      <c r="N105" s="196">
        <f t="shared" si="65"/>
        <v>31.94</v>
      </c>
      <c r="O105" s="196">
        <f t="shared" si="65"/>
        <v>34.36</v>
      </c>
      <c r="P105" s="196">
        <f t="shared" si="65"/>
        <v>36.770000000000003</v>
      </c>
      <c r="Q105" s="196">
        <f t="shared" si="65"/>
        <v>39.56</v>
      </c>
      <c r="R105" s="196">
        <f t="shared" si="65"/>
        <v>42.16</v>
      </c>
      <c r="S105" s="196">
        <f t="shared" si="65"/>
        <v>44.58</v>
      </c>
      <c r="T105" s="196">
        <f t="shared" si="65"/>
        <v>46.99</v>
      </c>
      <c r="U105" s="196">
        <f t="shared" si="65"/>
        <v>49.78</v>
      </c>
      <c r="V105" s="196">
        <f t="shared" si="65"/>
        <v>52.2</v>
      </c>
      <c r="W105" s="196">
        <f t="shared" si="65"/>
        <v>54.8</v>
      </c>
    </row>
    <row r="106" spans="1:23">
      <c r="A106" s="164"/>
      <c r="B106" s="164"/>
      <c r="C106" s="195" t="s">
        <v>773</v>
      </c>
      <c r="D106" s="196">
        <f>D24+D26+D30+D33/12*9</f>
        <v>1.29</v>
      </c>
      <c r="E106" s="196">
        <f t="shared" ref="E106:W106" si="66">E24+E26+E30+E33/12*9</f>
        <v>2.58</v>
      </c>
      <c r="F106" s="196">
        <f t="shared" si="66"/>
        <v>3.87</v>
      </c>
      <c r="G106" s="196">
        <f t="shared" si="66"/>
        <v>5.16</v>
      </c>
      <c r="H106" s="196">
        <f t="shared" si="66"/>
        <v>6.45</v>
      </c>
      <c r="I106" s="196">
        <f t="shared" si="66"/>
        <v>7.74</v>
      </c>
      <c r="J106" s="196">
        <f t="shared" si="66"/>
        <v>9.0299999999999994</v>
      </c>
      <c r="K106" s="196">
        <f t="shared" si="66"/>
        <v>10.32</v>
      </c>
      <c r="L106" s="196">
        <f t="shared" si="66"/>
        <v>11.61</v>
      </c>
      <c r="M106" s="196">
        <f t="shared" si="66"/>
        <v>12.9</v>
      </c>
      <c r="N106" s="196">
        <f t="shared" si="66"/>
        <v>14.19</v>
      </c>
      <c r="O106" s="196">
        <f t="shared" si="66"/>
        <v>15.48</v>
      </c>
      <c r="P106" s="196">
        <f t="shared" si="66"/>
        <v>16.77</v>
      </c>
      <c r="Q106" s="196">
        <f t="shared" si="66"/>
        <v>18.059999999999999</v>
      </c>
      <c r="R106" s="196">
        <f t="shared" si="66"/>
        <v>19.350000000000001</v>
      </c>
      <c r="S106" s="196">
        <f t="shared" si="66"/>
        <v>20.64</v>
      </c>
      <c r="T106" s="196">
        <f t="shared" si="66"/>
        <v>21.93</v>
      </c>
      <c r="U106" s="196">
        <f t="shared" si="66"/>
        <v>23.22</v>
      </c>
      <c r="V106" s="196">
        <f t="shared" si="66"/>
        <v>24.51</v>
      </c>
      <c r="W106" s="196">
        <f t="shared" si="66"/>
        <v>25.8</v>
      </c>
    </row>
    <row r="107" spans="1:23">
      <c r="A107" s="164"/>
      <c r="B107" s="164"/>
      <c r="C107" s="197" t="s">
        <v>777</v>
      </c>
      <c r="D107" s="198">
        <f>D38/12*9+D40/0.95*0.75+D41/0.95*0.75+D44/12*9+D45/12*9+D46/12*9+D47/12*9+D48/12*9+D49/12*9+D56</f>
        <v>6.14</v>
      </c>
      <c r="E107" s="198">
        <f t="shared" ref="E107:W107" si="67">E38/12*9+E40/0.95*0.75+E41/0.95*0.75+E44/12*9+E45/12*9+E46/12*9+E47/12*9+E48/12*9+E49/12*9+E56</f>
        <v>8.33</v>
      </c>
      <c r="F107" s="198">
        <f t="shared" si="67"/>
        <v>9.18</v>
      </c>
      <c r="G107" s="198">
        <f t="shared" si="67"/>
        <v>10.43</v>
      </c>
      <c r="H107" s="198">
        <f t="shared" si="67"/>
        <v>10.53</v>
      </c>
      <c r="I107" s="198">
        <f t="shared" si="67"/>
        <v>11.76</v>
      </c>
      <c r="J107" s="198">
        <f t="shared" si="67"/>
        <v>12.26</v>
      </c>
      <c r="K107" s="198">
        <f t="shared" si="67"/>
        <v>15.61</v>
      </c>
      <c r="L107" s="198">
        <f t="shared" si="67"/>
        <v>15.71</v>
      </c>
      <c r="M107" s="198">
        <f t="shared" si="67"/>
        <v>16.57</v>
      </c>
      <c r="N107" s="198">
        <f t="shared" si="67"/>
        <v>17.059999999999999</v>
      </c>
      <c r="O107" s="198">
        <f t="shared" si="67"/>
        <v>17.920000000000002</v>
      </c>
      <c r="P107" s="198">
        <f t="shared" si="67"/>
        <v>19.16</v>
      </c>
      <c r="Q107" s="198">
        <f t="shared" si="67"/>
        <v>20.02</v>
      </c>
      <c r="R107" s="198">
        <f t="shared" si="67"/>
        <v>20.52</v>
      </c>
      <c r="S107" s="198">
        <f t="shared" si="67"/>
        <v>20.61</v>
      </c>
      <c r="T107" s="198">
        <f t="shared" si="67"/>
        <v>21.08</v>
      </c>
      <c r="U107" s="198">
        <f t="shared" si="67"/>
        <v>21.94</v>
      </c>
      <c r="V107" s="198">
        <f t="shared" si="67"/>
        <v>22.04</v>
      </c>
      <c r="W107" s="198">
        <f t="shared" si="67"/>
        <v>22.91</v>
      </c>
    </row>
    <row r="108" spans="1:23">
      <c r="A108" s="164"/>
      <c r="B108" s="164"/>
      <c r="C108" s="197" t="s">
        <v>778</v>
      </c>
      <c r="D108" s="198">
        <f>D38/12*9+D40/0.95*0.75+D41/0.95*0.75+D44/12*9+D45/12*9+D46/12*9+D47/12*9+D48/12*9+D49/12*9+D55/12*9+D56</f>
        <v>6.14</v>
      </c>
      <c r="E108" s="198">
        <f t="shared" ref="E108:W108" si="68">E38/12*9+E40/0.95*0.75+E41/0.95*0.75+E44/12*9+E45/12*9+E46/12*9+E47/12*9+E48/12*9+E49/12*9+E55/12*9+E56</f>
        <v>8.52</v>
      </c>
      <c r="F108" s="198">
        <f t="shared" si="68"/>
        <v>9.36</v>
      </c>
      <c r="G108" s="198">
        <f t="shared" si="68"/>
        <v>10.81</v>
      </c>
      <c r="H108" s="198">
        <f t="shared" si="68"/>
        <v>10.9</v>
      </c>
      <c r="I108" s="198">
        <f t="shared" si="68"/>
        <v>12.33</v>
      </c>
      <c r="J108" s="198">
        <f t="shared" si="68"/>
        <v>12.82</v>
      </c>
      <c r="K108" s="198">
        <f t="shared" si="68"/>
        <v>16.36</v>
      </c>
      <c r="L108" s="198">
        <f t="shared" si="68"/>
        <v>16.46</v>
      </c>
      <c r="M108" s="198">
        <f t="shared" si="68"/>
        <v>17.510000000000002</v>
      </c>
      <c r="N108" s="198">
        <f t="shared" si="68"/>
        <v>18</v>
      </c>
      <c r="O108" s="198">
        <f t="shared" si="68"/>
        <v>19.05</v>
      </c>
      <c r="P108" s="198">
        <f t="shared" si="68"/>
        <v>20.29</v>
      </c>
      <c r="Q108" s="198">
        <f t="shared" si="68"/>
        <v>21.34</v>
      </c>
      <c r="R108" s="198">
        <f t="shared" si="68"/>
        <v>21.83</v>
      </c>
      <c r="S108" s="198">
        <f t="shared" si="68"/>
        <v>22.11</v>
      </c>
      <c r="T108" s="198">
        <f t="shared" si="68"/>
        <v>22.58</v>
      </c>
      <c r="U108" s="198">
        <f t="shared" si="68"/>
        <v>23.63</v>
      </c>
      <c r="V108" s="198">
        <f t="shared" si="68"/>
        <v>23.72</v>
      </c>
      <c r="W108" s="198">
        <f t="shared" si="68"/>
        <v>24.79</v>
      </c>
    </row>
    <row r="109" spans="1:23">
      <c r="A109" s="164"/>
      <c r="B109" s="164"/>
      <c r="C109" s="197" t="s">
        <v>779</v>
      </c>
      <c r="D109" s="198">
        <f>D38/12*9+D40/0.95*0.75+D41/0.95*0.75+D44/12*9+D45/12*9+D46/12*9+D47/12*9+D48/12*9+D49/12*9+D55/12*9+D56</f>
        <v>6.14</v>
      </c>
      <c r="E109" s="198">
        <f t="shared" ref="E109:W109" si="69">E38/12*9+E40/0.95*0.75+E41/0.95*0.75+E44/12*9+E45/12*9+E46/12*9+E47/12*9+E48/12*9+E49/12*9+E55/12*9+E56</f>
        <v>8.52</v>
      </c>
      <c r="F109" s="198">
        <f t="shared" si="69"/>
        <v>9.36</v>
      </c>
      <c r="G109" s="198">
        <f t="shared" si="69"/>
        <v>10.81</v>
      </c>
      <c r="H109" s="198">
        <f t="shared" si="69"/>
        <v>10.9</v>
      </c>
      <c r="I109" s="198">
        <f t="shared" si="69"/>
        <v>12.33</v>
      </c>
      <c r="J109" s="198">
        <f t="shared" si="69"/>
        <v>12.82</v>
      </c>
      <c r="K109" s="198">
        <f t="shared" si="69"/>
        <v>16.36</v>
      </c>
      <c r="L109" s="198">
        <f t="shared" si="69"/>
        <v>16.46</v>
      </c>
      <c r="M109" s="198">
        <f t="shared" si="69"/>
        <v>17.510000000000002</v>
      </c>
      <c r="N109" s="198">
        <f t="shared" si="69"/>
        <v>18</v>
      </c>
      <c r="O109" s="198">
        <f t="shared" si="69"/>
        <v>19.05</v>
      </c>
      <c r="P109" s="198">
        <f t="shared" si="69"/>
        <v>20.29</v>
      </c>
      <c r="Q109" s="198">
        <f t="shared" si="69"/>
        <v>21.34</v>
      </c>
      <c r="R109" s="198">
        <f t="shared" si="69"/>
        <v>21.83</v>
      </c>
      <c r="S109" s="198">
        <f t="shared" si="69"/>
        <v>22.11</v>
      </c>
      <c r="T109" s="198">
        <f t="shared" si="69"/>
        <v>22.58</v>
      </c>
      <c r="U109" s="198">
        <f t="shared" si="69"/>
        <v>23.63</v>
      </c>
      <c r="V109" s="198">
        <f t="shared" si="69"/>
        <v>23.72</v>
      </c>
      <c r="W109" s="198">
        <f t="shared" si="69"/>
        <v>24.79</v>
      </c>
    </row>
    <row r="110" spans="1:23">
      <c r="A110" s="164"/>
      <c r="B110" s="164"/>
      <c r="C110" s="197" t="s">
        <v>780</v>
      </c>
      <c r="D110" s="198">
        <f>D39/12*9+D40/0.95*0.75+D41/0.75*0.25+D44/12*9+D45/12*9+D46/12*9+D47/12*9+D48/12*9+D49/12*9</f>
        <v>0.99</v>
      </c>
      <c r="E110" s="198">
        <f t="shared" ref="E110:W110" si="70">E39/12*9+E40/0.95*0.75+E41/0.75*0.25+E44/12*9+E45/12*9+E46/12*9+E47/12*9+E48/12*9+E49/12*9</f>
        <v>2.73</v>
      </c>
      <c r="F110" s="198">
        <f t="shared" si="70"/>
        <v>3.58</v>
      </c>
      <c r="G110" s="198">
        <f t="shared" si="70"/>
        <v>4.5599999999999996</v>
      </c>
      <c r="H110" s="198">
        <f t="shared" si="70"/>
        <v>4.8499999999999996</v>
      </c>
      <c r="I110" s="198">
        <f t="shared" si="70"/>
        <v>6.04</v>
      </c>
      <c r="J110" s="198">
        <f t="shared" si="70"/>
        <v>6.49</v>
      </c>
      <c r="K110" s="198">
        <f t="shared" si="70"/>
        <v>9.2100000000000009</v>
      </c>
      <c r="L110" s="198">
        <f t="shared" si="70"/>
        <v>9.49</v>
      </c>
      <c r="M110" s="198">
        <f t="shared" si="70"/>
        <v>10.31</v>
      </c>
      <c r="N110" s="198">
        <f t="shared" si="70"/>
        <v>10.76</v>
      </c>
      <c r="O110" s="198">
        <f t="shared" si="70"/>
        <v>11.58</v>
      </c>
      <c r="P110" s="198">
        <f t="shared" si="70"/>
        <v>12.41</v>
      </c>
      <c r="Q110" s="198">
        <f t="shared" si="70"/>
        <v>13.23</v>
      </c>
      <c r="R110" s="198">
        <f t="shared" si="70"/>
        <v>13.68</v>
      </c>
      <c r="S110" s="198">
        <f t="shared" si="70"/>
        <v>13.96</v>
      </c>
      <c r="T110" s="198">
        <f t="shared" si="70"/>
        <v>14.24</v>
      </c>
      <c r="U110" s="198">
        <f t="shared" si="70"/>
        <v>15.06</v>
      </c>
      <c r="V110" s="198">
        <f t="shared" si="70"/>
        <v>15.35</v>
      </c>
      <c r="W110" s="198">
        <f t="shared" si="70"/>
        <v>15.96</v>
      </c>
    </row>
    <row r="111" spans="1:23"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</row>
    <row r="112" spans="1:23">
      <c r="A112" s="199" t="s">
        <v>783</v>
      </c>
      <c r="C112" s="155" t="s">
        <v>784</v>
      </c>
    </row>
    <row r="113" spans="1:23" ht="30">
      <c r="A113" s="164"/>
      <c r="B113" s="164"/>
      <c r="C113" s="200" t="s">
        <v>785</v>
      </c>
      <c r="D113" s="174"/>
      <c r="E113" s="174"/>
      <c r="F113" s="174"/>
      <c r="G113" s="174"/>
      <c r="H113" s="174"/>
      <c r="I113" s="174"/>
      <c r="J113" s="174"/>
      <c r="K113" s="175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</row>
    <row r="114" spans="1:23" ht="45">
      <c r="A114" s="164">
        <v>20</v>
      </c>
      <c r="B114" s="165" t="s">
        <v>724</v>
      </c>
      <c r="C114" s="201" t="s">
        <v>786</v>
      </c>
      <c r="D114" s="167"/>
      <c r="E114" s="167"/>
      <c r="F114" s="167"/>
      <c r="G114" s="167"/>
      <c r="H114" s="167"/>
      <c r="I114" s="167"/>
      <c r="J114" s="167"/>
      <c r="K114" s="168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</row>
    <row r="115" spans="1:23" ht="45">
      <c r="A115" s="164">
        <v>22</v>
      </c>
      <c r="B115" s="165" t="s">
        <v>724</v>
      </c>
      <c r="C115" s="201" t="s">
        <v>787</v>
      </c>
      <c r="D115" s="167"/>
      <c r="E115" s="167"/>
      <c r="F115" s="167"/>
      <c r="G115" s="167"/>
      <c r="H115" s="167"/>
      <c r="I115" s="167"/>
      <c r="J115" s="167"/>
      <c r="K115" s="168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</row>
    <row r="116" spans="1:23">
      <c r="A116" s="164"/>
      <c r="B116" s="164"/>
      <c r="C116" s="193" t="s">
        <v>768</v>
      </c>
      <c r="D116" s="194">
        <f>D120+D128</f>
        <v>12.88</v>
      </c>
      <c r="E116" s="194">
        <f t="shared" ref="E116:W116" si="71">E120+E128</f>
        <v>19.760000000000002</v>
      </c>
      <c r="F116" s="194">
        <f t="shared" si="71"/>
        <v>24.39</v>
      </c>
      <c r="G116" s="194">
        <f t="shared" si="71"/>
        <v>30.51</v>
      </c>
      <c r="H116" s="194">
        <f t="shared" si="71"/>
        <v>34.4</v>
      </c>
      <c r="I116" s="194">
        <f t="shared" si="71"/>
        <v>41.02</v>
      </c>
      <c r="J116" s="194">
        <f t="shared" si="71"/>
        <v>45.15</v>
      </c>
      <c r="K116" s="194">
        <f t="shared" si="71"/>
        <v>53.53</v>
      </c>
      <c r="L116" s="194">
        <f t="shared" si="71"/>
        <v>57.16</v>
      </c>
      <c r="M116" s="194">
        <f t="shared" si="71"/>
        <v>63.03</v>
      </c>
      <c r="N116" s="194">
        <f t="shared" si="71"/>
        <v>67.17</v>
      </c>
      <c r="O116" s="194">
        <f t="shared" si="71"/>
        <v>71.790000000000006</v>
      </c>
      <c r="P116" s="194">
        <f t="shared" si="71"/>
        <v>76.92</v>
      </c>
      <c r="Q116" s="194">
        <f t="shared" si="71"/>
        <v>82.05</v>
      </c>
      <c r="R116" s="194">
        <f t="shared" si="71"/>
        <v>86.43</v>
      </c>
      <c r="S116" s="194">
        <f t="shared" si="71"/>
        <v>90.3</v>
      </c>
      <c r="T116" s="194">
        <f t="shared" si="71"/>
        <v>94.44</v>
      </c>
      <c r="U116" s="194">
        <f t="shared" si="71"/>
        <v>99.56</v>
      </c>
      <c r="V116" s="194">
        <f t="shared" si="71"/>
        <v>103.19</v>
      </c>
      <c r="W116" s="194">
        <f t="shared" si="71"/>
        <v>108.07</v>
      </c>
    </row>
    <row r="117" spans="1:23">
      <c r="A117" s="164"/>
      <c r="B117" s="164"/>
      <c r="C117" s="193" t="s">
        <v>769</v>
      </c>
      <c r="D117" s="194">
        <f>D122+D129</f>
        <v>13.01</v>
      </c>
      <c r="E117" s="194">
        <f t="shared" ref="E117:W117" si="72">E122+E129</f>
        <v>20.260000000000002</v>
      </c>
      <c r="F117" s="194">
        <f t="shared" si="72"/>
        <v>25.02</v>
      </c>
      <c r="G117" s="194">
        <f t="shared" si="72"/>
        <v>31.51</v>
      </c>
      <c r="H117" s="194">
        <f t="shared" si="72"/>
        <v>35.53</v>
      </c>
      <c r="I117" s="194">
        <f t="shared" si="72"/>
        <v>42.52</v>
      </c>
      <c r="J117" s="194">
        <f t="shared" si="72"/>
        <v>46.78</v>
      </c>
      <c r="K117" s="194">
        <f t="shared" si="72"/>
        <v>55.53</v>
      </c>
      <c r="L117" s="194">
        <f t="shared" si="72"/>
        <v>59.29</v>
      </c>
      <c r="M117" s="194">
        <f t="shared" si="72"/>
        <v>65.53</v>
      </c>
      <c r="N117" s="194">
        <f t="shared" si="72"/>
        <v>69.8</v>
      </c>
      <c r="O117" s="194">
        <f t="shared" si="72"/>
        <v>74.790000000000006</v>
      </c>
      <c r="P117" s="194">
        <f t="shared" si="72"/>
        <v>80.05</v>
      </c>
      <c r="Q117" s="194">
        <f t="shared" si="72"/>
        <v>85.55</v>
      </c>
      <c r="R117" s="194">
        <f t="shared" si="72"/>
        <v>90.06</v>
      </c>
      <c r="S117" s="194">
        <f t="shared" si="72"/>
        <v>94.3</v>
      </c>
      <c r="T117" s="194">
        <f t="shared" si="72"/>
        <v>98.57</v>
      </c>
      <c r="U117" s="194">
        <f t="shared" si="72"/>
        <v>104.06</v>
      </c>
      <c r="V117" s="194">
        <f t="shared" si="72"/>
        <v>107.82</v>
      </c>
      <c r="W117" s="194">
        <f t="shared" si="72"/>
        <v>113.07</v>
      </c>
    </row>
    <row r="118" spans="1:23">
      <c r="A118" s="164"/>
      <c r="B118" s="164"/>
      <c r="C118" s="193" t="s">
        <v>770</v>
      </c>
      <c r="D118" s="194">
        <f>D124+D130</f>
        <v>14.61</v>
      </c>
      <c r="E118" s="194">
        <f t="shared" ref="E118:W118" si="73">E124+E130</f>
        <v>23.47</v>
      </c>
      <c r="F118" s="194">
        <f t="shared" si="73"/>
        <v>29.83</v>
      </c>
      <c r="G118" s="194">
        <f t="shared" si="73"/>
        <v>37.93</v>
      </c>
      <c r="H118" s="194">
        <f t="shared" si="73"/>
        <v>43.55</v>
      </c>
      <c r="I118" s="194">
        <f t="shared" si="73"/>
        <v>52.15</v>
      </c>
      <c r="J118" s="194">
        <f t="shared" si="73"/>
        <v>58.01</v>
      </c>
      <c r="K118" s="194">
        <f t="shared" si="73"/>
        <v>68.37</v>
      </c>
      <c r="L118" s="194">
        <f t="shared" si="73"/>
        <v>73.73</v>
      </c>
      <c r="M118" s="194">
        <f t="shared" si="73"/>
        <v>81.58</v>
      </c>
      <c r="N118" s="194">
        <f t="shared" si="73"/>
        <v>87.45</v>
      </c>
      <c r="O118" s="194">
        <f t="shared" si="73"/>
        <v>94.05</v>
      </c>
      <c r="P118" s="194">
        <f t="shared" si="73"/>
        <v>100.91</v>
      </c>
      <c r="Q118" s="194">
        <f t="shared" si="73"/>
        <v>108.02</v>
      </c>
      <c r="R118" s="194">
        <f t="shared" si="73"/>
        <v>114.13</v>
      </c>
      <c r="S118" s="194">
        <f t="shared" si="73"/>
        <v>119.98</v>
      </c>
      <c r="T118" s="194">
        <f t="shared" si="73"/>
        <v>125.85</v>
      </c>
      <c r="U118" s="194">
        <f t="shared" si="73"/>
        <v>132.94999999999999</v>
      </c>
      <c r="V118" s="194">
        <f t="shared" si="73"/>
        <v>138.31</v>
      </c>
      <c r="W118" s="194">
        <f t="shared" si="73"/>
        <v>145.16999999999999</v>
      </c>
    </row>
    <row r="119" spans="1:23">
      <c r="A119" s="164"/>
      <c r="B119" s="164"/>
      <c r="C119" s="193" t="s">
        <v>771</v>
      </c>
      <c r="D119" s="194">
        <f>D126+D131</f>
        <v>7.02</v>
      </c>
      <c r="E119" s="194">
        <f t="shared" ref="E119:W119" si="74">E126+E131</f>
        <v>13.53</v>
      </c>
      <c r="F119" s="194">
        <f t="shared" si="74"/>
        <v>17.8</v>
      </c>
      <c r="G119" s="194">
        <f t="shared" si="74"/>
        <v>23.81</v>
      </c>
      <c r="H119" s="194">
        <f t="shared" si="74"/>
        <v>27.58</v>
      </c>
      <c r="I119" s="194">
        <f t="shared" si="74"/>
        <v>33.590000000000003</v>
      </c>
      <c r="J119" s="194">
        <f t="shared" si="74"/>
        <v>37.61</v>
      </c>
      <c r="K119" s="194">
        <f t="shared" si="74"/>
        <v>45.37</v>
      </c>
      <c r="L119" s="194">
        <f t="shared" si="74"/>
        <v>48.89</v>
      </c>
      <c r="M119" s="194">
        <f t="shared" si="74"/>
        <v>54.65</v>
      </c>
      <c r="N119" s="194">
        <f t="shared" si="74"/>
        <v>58.67</v>
      </c>
      <c r="O119" s="194">
        <f t="shared" si="74"/>
        <v>63.18</v>
      </c>
      <c r="P119" s="194">
        <f t="shared" si="74"/>
        <v>67.7</v>
      </c>
      <c r="Q119" s="194">
        <f t="shared" si="74"/>
        <v>72.709999999999994</v>
      </c>
      <c r="R119" s="194">
        <f t="shared" si="74"/>
        <v>76.98</v>
      </c>
      <c r="S119" s="194">
        <f t="shared" si="74"/>
        <v>80.489999999999995</v>
      </c>
      <c r="T119" s="194">
        <f t="shared" si="74"/>
        <v>84.01</v>
      </c>
      <c r="U119" s="194">
        <f t="shared" si="74"/>
        <v>89.02</v>
      </c>
      <c r="V119" s="194">
        <f t="shared" si="74"/>
        <v>92.54</v>
      </c>
      <c r="W119" s="194">
        <f t="shared" si="74"/>
        <v>97.3</v>
      </c>
    </row>
    <row r="120" spans="1:23">
      <c r="A120" s="164"/>
      <c r="B120" s="164"/>
      <c r="C120" s="195" t="s">
        <v>772</v>
      </c>
      <c r="D120" s="196">
        <f>D63+D113+D114+D115</f>
        <v>6.25</v>
      </c>
      <c r="E120" s="196">
        <f t="shared" ref="E120:W120" si="75">E63+E113+E114+E115</f>
        <v>10.26</v>
      </c>
      <c r="F120" s="196">
        <f t="shared" si="75"/>
        <v>13.76</v>
      </c>
      <c r="G120" s="196">
        <f t="shared" si="75"/>
        <v>18.260000000000002</v>
      </c>
      <c r="H120" s="196">
        <f t="shared" si="75"/>
        <v>22.02</v>
      </c>
      <c r="I120" s="196">
        <f t="shared" si="75"/>
        <v>27.02</v>
      </c>
      <c r="J120" s="196">
        <f t="shared" si="75"/>
        <v>30.52</v>
      </c>
      <c r="K120" s="196">
        <f t="shared" si="75"/>
        <v>34.53</v>
      </c>
      <c r="L120" s="196">
        <f t="shared" si="75"/>
        <v>38.03</v>
      </c>
      <c r="M120" s="196">
        <f t="shared" si="75"/>
        <v>42.78</v>
      </c>
      <c r="N120" s="196">
        <f t="shared" si="75"/>
        <v>46.29</v>
      </c>
      <c r="O120" s="196">
        <f t="shared" si="75"/>
        <v>49.79</v>
      </c>
      <c r="P120" s="196">
        <f t="shared" si="75"/>
        <v>53.29</v>
      </c>
      <c r="Q120" s="196">
        <f t="shared" si="75"/>
        <v>57.3</v>
      </c>
      <c r="R120" s="196">
        <f t="shared" si="75"/>
        <v>61.05</v>
      </c>
      <c r="S120" s="196">
        <f t="shared" si="75"/>
        <v>64.8</v>
      </c>
      <c r="T120" s="196">
        <f t="shared" si="75"/>
        <v>68.31</v>
      </c>
      <c r="U120" s="196">
        <f t="shared" si="75"/>
        <v>72.31</v>
      </c>
      <c r="V120" s="196">
        <f t="shared" si="75"/>
        <v>75.81</v>
      </c>
      <c r="W120" s="196">
        <f t="shared" si="75"/>
        <v>79.569999999999993</v>
      </c>
    </row>
    <row r="121" spans="1:23">
      <c r="A121" s="164"/>
      <c r="B121" s="164"/>
      <c r="C121" s="195" t="s">
        <v>773</v>
      </c>
      <c r="D121" s="196">
        <f>D64+D113</f>
        <v>2</v>
      </c>
      <c r="E121" s="196">
        <f t="shared" ref="E121:W121" si="76">E64+E113</f>
        <v>4.01</v>
      </c>
      <c r="F121" s="196">
        <f t="shared" si="76"/>
        <v>6.01</v>
      </c>
      <c r="G121" s="196">
        <f t="shared" si="76"/>
        <v>8.01</v>
      </c>
      <c r="H121" s="196">
        <f t="shared" si="76"/>
        <v>10.02</v>
      </c>
      <c r="I121" s="196">
        <f t="shared" si="76"/>
        <v>12.02</v>
      </c>
      <c r="J121" s="196">
        <f t="shared" si="76"/>
        <v>14.02</v>
      </c>
      <c r="K121" s="196">
        <f t="shared" si="76"/>
        <v>16.03</v>
      </c>
      <c r="L121" s="196">
        <f t="shared" si="76"/>
        <v>18.03</v>
      </c>
      <c r="M121" s="196">
        <f t="shared" si="76"/>
        <v>20.03</v>
      </c>
      <c r="N121" s="196">
        <f t="shared" si="76"/>
        <v>22.04</v>
      </c>
      <c r="O121" s="196">
        <f t="shared" si="76"/>
        <v>24.04</v>
      </c>
      <c r="P121" s="196">
        <f t="shared" si="76"/>
        <v>26.04</v>
      </c>
      <c r="Q121" s="196">
        <f t="shared" si="76"/>
        <v>28.05</v>
      </c>
      <c r="R121" s="196">
        <f t="shared" si="76"/>
        <v>30.05</v>
      </c>
      <c r="S121" s="196">
        <f t="shared" si="76"/>
        <v>32.049999999999997</v>
      </c>
      <c r="T121" s="196">
        <f t="shared" si="76"/>
        <v>34.06</v>
      </c>
      <c r="U121" s="196">
        <f t="shared" si="76"/>
        <v>36.06</v>
      </c>
      <c r="V121" s="196">
        <f t="shared" si="76"/>
        <v>38.06</v>
      </c>
      <c r="W121" s="196">
        <f t="shared" si="76"/>
        <v>40.07</v>
      </c>
    </row>
    <row r="122" spans="1:23">
      <c r="A122" s="164"/>
      <c r="B122" s="164"/>
      <c r="C122" s="195" t="s">
        <v>774</v>
      </c>
      <c r="D122" s="196">
        <f>D65+D113+D114+D115</f>
        <v>6.38</v>
      </c>
      <c r="E122" s="196">
        <f t="shared" ref="E122:W122" si="77">E65+E113+E114+E115</f>
        <v>10.51</v>
      </c>
      <c r="F122" s="196">
        <f t="shared" si="77"/>
        <v>14.14</v>
      </c>
      <c r="G122" s="196">
        <f t="shared" si="77"/>
        <v>18.760000000000002</v>
      </c>
      <c r="H122" s="196">
        <f t="shared" si="77"/>
        <v>22.65</v>
      </c>
      <c r="I122" s="196">
        <f t="shared" si="77"/>
        <v>27.77</v>
      </c>
      <c r="J122" s="196">
        <f t="shared" si="77"/>
        <v>31.4</v>
      </c>
      <c r="K122" s="196">
        <f t="shared" si="77"/>
        <v>35.53</v>
      </c>
      <c r="L122" s="196">
        <f t="shared" si="77"/>
        <v>39.159999999999997</v>
      </c>
      <c r="M122" s="196">
        <f t="shared" si="77"/>
        <v>44.03</v>
      </c>
      <c r="N122" s="196">
        <f t="shared" si="77"/>
        <v>47.67</v>
      </c>
      <c r="O122" s="196">
        <f t="shared" si="77"/>
        <v>51.29</v>
      </c>
      <c r="P122" s="196">
        <f t="shared" si="77"/>
        <v>54.92</v>
      </c>
      <c r="Q122" s="196">
        <f t="shared" si="77"/>
        <v>59.05</v>
      </c>
      <c r="R122" s="196">
        <f t="shared" si="77"/>
        <v>62.93</v>
      </c>
      <c r="S122" s="196">
        <f t="shared" si="77"/>
        <v>66.8</v>
      </c>
      <c r="T122" s="196">
        <f t="shared" si="77"/>
        <v>70.44</v>
      </c>
      <c r="U122" s="196">
        <f t="shared" si="77"/>
        <v>74.56</v>
      </c>
      <c r="V122" s="196">
        <f t="shared" si="77"/>
        <v>78.19</v>
      </c>
      <c r="W122" s="196">
        <f t="shared" si="77"/>
        <v>82.07</v>
      </c>
    </row>
    <row r="123" spans="1:23">
      <c r="A123" s="164"/>
      <c r="B123" s="164"/>
      <c r="C123" s="195" t="s">
        <v>773</v>
      </c>
      <c r="D123" s="196">
        <f>D66+D113</f>
        <v>2.13</v>
      </c>
      <c r="E123" s="196">
        <f t="shared" ref="E123:W123" si="78">E66+E113</f>
        <v>4.26</v>
      </c>
      <c r="F123" s="196">
        <f t="shared" si="78"/>
        <v>6.39</v>
      </c>
      <c r="G123" s="196">
        <f t="shared" si="78"/>
        <v>8.51</v>
      </c>
      <c r="H123" s="196">
        <f t="shared" si="78"/>
        <v>10.65</v>
      </c>
      <c r="I123" s="196">
        <f t="shared" si="78"/>
        <v>12.77</v>
      </c>
      <c r="J123" s="196">
        <f t="shared" si="78"/>
        <v>14.9</v>
      </c>
      <c r="K123" s="196">
        <f t="shared" si="78"/>
        <v>17.03</v>
      </c>
      <c r="L123" s="196">
        <f t="shared" si="78"/>
        <v>19.16</v>
      </c>
      <c r="M123" s="196">
        <f t="shared" si="78"/>
        <v>21.28</v>
      </c>
      <c r="N123" s="196">
        <f t="shared" si="78"/>
        <v>23.42</v>
      </c>
      <c r="O123" s="196">
        <f t="shared" si="78"/>
        <v>25.54</v>
      </c>
      <c r="P123" s="196">
        <f t="shared" si="78"/>
        <v>27.67</v>
      </c>
      <c r="Q123" s="196">
        <f t="shared" si="78"/>
        <v>29.8</v>
      </c>
      <c r="R123" s="196">
        <f t="shared" si="78"/>
        <v>31.93</v>
      </c>
      <c r="S123" s="196">
        <f t="shared" si="78"/>
        <v>34.049999999999997</v>
      </c>
      <c r="T123" s="196">
        <f t="shared" si="78"/>
        <v>36.19</v>
      </c>
      <c r="U123" s="196">
        <f t="shared" si="78"/>
        <v>38.31</v>
      </c>
      <c r="V123" s="196">
        <f t="shared" si="78"/>
        <v>40.44</v>
      </c>
      <c r="W123" s="196">
        <f t="shared" si="78"/>
        <v>42.57</v>
      </c>
    </row>
    <row r="124" spans="1:23">
      <c r="A124" s="164"/>
      <c r="B124" s="164"/>
      <c r="C124" s="195" t="s">
        <v>775</v>
      </c>
      <c r="D124" s="196">
        <f>D67+D113+D114+D115</f>
        <v>7.98</v>
      </c>
      <c r="E124" s="196">
        <f t="shared" ref="E124:W124" si="79">E67+E113+E114+E115</f>
        <v>13.72</v>
      </c>
      <c r="F124" s="196">
        <f t="shared" si="79"/>
        <v>18.95</v>
      </c>
      <c r="G124" s="196">
        <f t="shared" si="79"/>
        <v>25.18</v>
      </c>
      <c r="H124" s="196">
        <f t="shared" si="79"/>
        <v>30.67</v>
      </c>
      <c r="I124" s="196">
        <f t="shared" si="79"/>
        <v>37.4</v>
      </c>
      <c r="J124" s="196">
        <f t="shared" si="79"/>
        <v>42.63</v>
      </c>
      <c r="K124" s="196">
        <f t="shared" si="79"/>
        <v>48.37</v>
      </c>
      <c r="L124" s="196">
        <f t="shared" si="79"/>
        <v>53.6</v>
      </c>
      <c r="M124" s="196">
        <f t="shared" si="79"/>
        <v>60.08</v>
      </c>
      <c r="N124" s="196">
        <f t="shared" si="79"/>
        <v>65.319999999999993</v>
      </c>
      <c r="O124" s="196">
        <f t="shared" si="79"/>
        <v>70.55</v>
      </c>
      <c r="P124" s="196">
        <f t="shared" si="79"/>
        <v>75.78</v>
      </c>
      <c r="Q124" s="196">
        <f t="shared" si="79"/>
        <v>81.52</v>
      </c>
      <c r="R124" s="196">
        <f t="shared" si="79"/>
        <v>87</v>
      </c>
      <c r="S124" s="196">
        <f t="shared" si="79"/>
        <v>92.48</v>
      </c>
      <c r="T124" s="196">
        <f t="shared" si="79"/>
        <v>97.72</v>
      </c>
      <c r="U124" s="196">
        <f t="shared" si="79"/>
        <v>103.45</v>
      </c>
      <c r="V124" s="196">
        <f t="shared" si="79"/>
        <v>108.68</v>
      </c>
      <c r="W124" s="196">
        <f t="shared" si="79"/>
        <v>114.17</v>
      </c>
    </row>
    <row r="125" spans="1:23">
      <c r="A125" s="164"/>
      <c r="B125" s="164"/>
      <c r="C125" s="195" t="s">
        <v>773</v>
      </c>
      <c r="D125" s="196">
        <f>D68+D113</f>
        <v>3.73</v>
      </c>
      <c r="E125" s="196">
        <f t="shared" ref="E125:W125" si="80">E68+E113</f>
        <v>7.47</v>
      </c>
      <c r="F125" s="196">
        <f t="shared" si="80"/>
        <v>11.2</v>
      </c>
      <c r="G125" s="196">
        <f t="shared" si="80"/>
        <v>14.93</v>
      </c>
      <c r="H125" s="196">
        <f t="shared" si="80"/>
        <v>18.670000000000002</v>
      </c>
      <c r="I125" s="196">
        <f t="shared" si="80"/>
        <v>22.4</v>
      </c>
      <c r="J125" s="196">
        <f t="shared" si="80"/>
        <v>26.13</v>
      </c>
      <c r="K125" s="196">
        <f t="shared" si="80"/>
        <v>29.87</v>
      </c>
      <c r="L125" s="196">
        <f t="shared" si="80"/>
        <v>33.6</v>
      </c>
      <c r="M125" s="196">
        <f t="shared" si="80"/>
        <v>37.33</v>
      </c>
      <c r="N125" s="196">
        <f t="shared" si="80"/>
        <v>41.07</v>
      </c>
      <c r="O125" s="196">
        <f t="shared" si="80"/>
        <v>44.8</v>
      </c>
      <c r="P125" s="196">
        <f t="shared" si="80"/>
        <v>48.53</v>
      </c>
      <c r="Q125" s="196">
        <f t="shared" si="80"/>
        <v>52.27</v>
      </c>
      <c r="R125" s="196">
        <f t="shared" si="80"/>
        <v>56</v>
      </c>
      <c r="S125" s="196">
        <f t="shared" si="80"/>
        <v>59.73</v>
      </c>
      <c r="T125" s="196">
        <f t="shared" si="80"/>
        <v>63.47</v>
      </c>
      <c r="U125" s="196">
        <f t="shared" si="80"/>
        <v>67.2</v>
      </c>
      <c r="V125" s="196">
        <f t="shared" si="80"/>
        <v>70.930000000000007</v>
      </c>
      <c r="W125" s="196">
        <f t="shared" si="80"/>
        <v>74.67</v>
      </c>
    </row>
    <row r="126" spans="1:23">
      <c r="A126" s="164"/>
      <c r="B126" s="164"/>
      <c r="C126" s="195" t="s">
        <v>776</v>
      </c>
      <c r="D126" s="196">
        <f>D69+D113+D114+D115</f>
        <v>5.14</v>
      </c>
      <c r="E126" s="196">
        <f t="shared" ref="E126:W126" si="81">E69+E113+E114+E115</f>
        <v>8.7799999999999994</v>
      </c>
      <c r="F126" s="196">
        <f t="shared" si="81"/>
        <v>11.92</v>
      </c>
      <c r="G126" s="196">
        <f t="shared" si="81"/>
        <v>16.059999999999999</v>
      </c>
      <c r="H126" s="196">
        <f t="shared" si="81"/>
        <v>19.45</v>
      </c>
      <c r="I126" s="196">
        <f t="shared" si="81"/>
        <v>23.59</v>
      </c>
      <c r="J126" s="196">
        <f t="shared" si="81"/>
        <v>26.73</v>
      </c>
      <c r="K126" s="196">
        <f t="shared" si="81"/>
        <v>30.37</v>
      </c>
      <c r="L126" s="196">
        <f t="shared" si="81"/>
        <v>33.51</v>
      </c>
      <c r="M126" s="196">
        <f t="shared" si="81"/>
        <v>37.9</v>
      </c>
      <c r="N126" s="196">
        <f t="shared" si="81"/>
        <v>41.04</v>
      </c>
      <c r="O126" s="196">
        <f t="shared" si="81"/>
        <v>44.18</v>
      </c>
      <c r="P126" s="196">
        <f t="shared" si="81"/>
        <v>47.32</v>
      </c>
      <c r="Q126" s="196">
        <f t="shared" si="81"/>
        <v>50.96</v>
      </c>
      <c r="R126" s="196">
        <f t="shared" si="81"/>
        <v>54.35</v>
      </c>
      <c r="S126" s="196">
        <f t="shared" si="81"/>
        <v>57.49</v>
      </c>
      <c r="T126" s="196">
        <f t="shared" si="81"/>
        <v>60.63</v>
      </c>
      <c r="U126" s="196">
        <f t="shared" si="81"/>
        <v>64.27</v>
      </c>
      <c r="V126" s="196">
        <f t="shared" si="81"/>
        <v>67.41</v>
      </c>
      <c r="W126" s="196">
        <f t="shared" si="81"/>
        <v>70.8</v>
      </c>
    </row>
    <row r="127" spans="1:23">
      <c r="A127" s="164"/>
      <c r="B127" s="164"/>
      <c r="C127" s="195" t="s">
        <v>773</v>
      </c>
      <c r="D127" s="196">
        <f>D70+D113</f>
        <v>1.64</v>
      </c>
      <c r="E127" s="196">
        <f t="shared" ref="E127:W127" si="82">E70+E113</f>
        <v>3.28</v>
      </c>
      <c r="F127" s="196">
        <f t="shared" si="82"/>
        <v>4.92</v>
      </c>
      <c r="G127" s="196">
        <f t="shared" si="82"/>
        <v>6.56</v>
      </c>
      <c r="H127" s="196">
        <f t="shared" si="82"/>
        <v>8.1999999999999993</v>
      </c>
      <c r="I127" s="196">
        <f t="shared" si="82"/>
        <v>9.84</v>
      </c>
      <c r="J127" s="196">
        <f t="shared" si="82"/>
        <v>11.48</v>
      </c>
      <c r="K127" s="196">
        <f t="shared" si="82"/>
        <v>13.12</v>
      </c>
      <c r="L127" s="196">
        <f t="shared" si="82"/>
        <v>14.76</v>
      </c>
      <c r="M127" s="196">
        <f t="shared" si="82"/>
        <v>16.399999999999999</v>
      </c>
      <c r="N127" s="196">
        <f t="shared" si="82"/>
        <v>18.04</v>
      </c>
      <c r="O127" s="196">
        <f t="shared" si="82"/>
        <v>19.68</v>
      </c>
      <c r="P127" s="196">
        <f t="shared" si="82"/>
        <v>21.32</v>
      </c>
      <c r="Q127" s="196">
        <f t="shared" si="82"/>
        <v>22.96</v>
      </c>
      <c r="R127" s="196">
        <f t="shared" si="82"/>
        <v>24.6</v>
      </c>
      <c r="S127" s="196">
        <f t="shared" si="82"/>
        <v>26.24</v>
      </c>
      <c r="T127" s="196">
        <f t="shared" si="82"/>
        <v>27.88</v>
      </c>
      <c r="U127" s="196">
        <f t="shared" si="82"/>
        <v>29.52</v>
      </c>
      <c r="V127" s="196">
        <f t="shared" si="82"/>
        <v>31.16</v>
      </c>
      <c r="W127" s="196">
        <f t="shared" si="82"/>
        <v>32.799999999999997</v>
      </c>
    </row>
    <row r="128" spans="1:23">
      <c r="A128" s="164"/>
      <c r="B128" s="164"/>
      <c r="C128" s="197" t="s">
        <v>777</v>
      </c>
      <c r="D128" s="198">
        <f>D71</f>
        <v>6.63</v>
      </c>
      <c r="E128" s="198">
        <f t="shared" ref="E128:W131" si="83">E71</f>
        <v>9.5</v>
      </c>
      <c r="F128" s="198">
        <f t="shared" si="83"/>
        <v>10.63</v>
      </c>
      <c r="G128" s="198">
        <f t="shared" si="83"/>
        <v>12.25</v>
      </c>
      <c r="H128" s="198">
        <f t="shared" si="83"/>
        <v>12.38</v>
      </c>
      <c r="I128" s="198">
        <f t="shared" si="83"/>
        <v>14</v>
      </c>
      <c r="J128" s="198">
        <f t="shared" si="83"/>
        <v>14.63</v>
      </c>
      <c r="K128" s="198">
        <f t="shared" si="83"/>
        <v>19</v>
      </c>
      <c r="L128" s="198">
        <f t="shared" si="83"/>
        <v>19.13</v>
      </c>
      <c r="M128" s="198">
        <f t="shared" si="83"/>
        <v>20.25</v>
      </c>
      <c r="N128" s="198">
        <f t="shared" si="83"/>
        <v>20.88</v>
      </c>
      <c r="O128" s="198">
        <f t="shared" si="83"/>
        <v>22</v>
      </c>
      <c r="P128" s="198">
        <f t="shared" si="83"/>
        <v>23.63</v>
      </c>
      <c r="Q128" s="198">
        <f t="shared" si="83"/>
        <v>24.75</v>
      </c>
      <c r="R128" s="198">
        <f t="shared" si="83"/>
        <v>25.38</v>
      </c>
      <c r="S128" s="198">
        <f t="shared" si="83"/>
        <v>25.5</v>
      </c>
      <c r="T128" s="198">
        <f t="shared" si="83"/>
        <v>26.13</v>
      </c>
      <c r="U128" s="198">
        <f t="shared" si="83"/>
        <v>27.25</v>
      </c>
      <c r="V128" s="198">
        <f t="shared" si="83"/>
        <v>27.38</v>
      </c>
      <c r="W128" s="198">
        <f t="shared" si="83"/>
        <v>28.5</v>
      </c>
    </row>
    <row r="129" spans="1:23">
      <c r="A129" s="164"/>
      <c r="B129" s="164"/>
      <c r="C129" s="197" t="s">
        <v>778</v>
      </c>
      <c r="D129" s="198">
        <f>D72</f>
        <v>6.63</v>
      </c>
      <c r="E129" s="198">
        <f t="shared" si="83"/>
        <v>9.75</v>
      </c>
      <c r="F129" s="198">
        <f t="shared" si="83"/>
        <v>10.88</v>
      </c>
      <c r="G129" s="198">
        <f t="shared" si="83"/>
        <v>12.75</v>
      </c>
      <c r="H129" s="198">
        <f t="shared" si="83"/>
        <v>12.88</v>
      </c>
      <c r="I129" s="198">
        <f t="shared" si="83"/>
        <v>14.75</v>
      </c>
      <c r="J129" s="198">
        <f t="shared" si="83"/>
        <v>15.38</v>
      </c>
      <c r="K129" s="198">
        <f t="shared" si="83"/>
        <v>20</v>
      </c>
      <c r="L129" s="198">
        <f t="shared" si="83"/>
        <v>20.13</v>
      </c>
      <c r="M129" s="198">
        <f t="shared" si="83"/>
        <v>21.5</v>
      </c>
      <c r="N129" s="198">
        <f t="shared" si="83"/>
        <v>22.13</v>
      </c>
      <c r="O129" s="198">
        <f t="shared" si="83"/>
        <v>23.5</v>
      </c>
      <c r="P129" s="198">
        <f t="shared" si="83"/>
        <v>25.13</v>
      </c>
      <c r="Q129" s="198">
        <f t="shared" si="83"/>
        <v>26.5</v>
      </c>
      <c r="R129" s="198">
        <f t="shared" si="83"/>
        <v>27.13</v>
      </c>
      <c r="S129" s="198">
        <f t="shared" si="83"/>
        <v>27.5</v>
      </c>
      <c r="T129" s="198">
        <f t="shared" si="83"/>
        <v>28.13</v>
      </c>
      <c r="U129" s="198">
        <f t="shared" si="83"/>
        <v>29.5</v>
      </c>
      <c r="V129" s="198">
        <f t="shared" si="83"/>
        <v>29.63</v>
      </c>
      <c r="W129" s="198">
        <f t="shared" si="83"/>
        <v>31</v>
      </c>
    </row>
    <row r="130" spans="1:23">
      <c r="A130" s="164"/>
      <c r="B130" s="164"/>
      <c r="C130" s="197" t="s">
        <v>779</v>
      </c>
      <c r="D130" s="198">
        <f>D73</f>
        <v>6.63</v>
      </c>
      <c r="E130" s="198">
        <f t="shared" si="83"/>
        <v>9.75</v>
      </c>
      <c r="F130" s="198">
        <f t="shared" si="83"/>
        <v>10.88</v>
      </c>
      <c r="G130" s="198">
        <f t="shared" si="83"/>
        <v>12.75</v>
      </c>
      <c r="H130" s="198">
        <f t="shared" si="83"/>
        <v>12.88</v>
      </c>
      <c r="I130" s="198">
        <f t="shared" si="83"/>
        <v>14.75</v>
      </c>
      <c r="J130" s="198">
        <f t="shared" si="83"/>
        <v>15.38</v>
      </c>
      <c r="K130" s="198">
        <f t="shared" si="83"/>
        <v>20</v>
      </c>
      <c r="L130" s="198">
        <f t="shared" si="83"/>
        <v>20.13</v>
      </c>
      <c r="M130" s="198">
        <f t="shared" si="83"/>
        <v>21.5</v>
      </c>
      <c r="N130" s="198">
        <f t="shared" si="83"/>
        <v>22.13</v>
      </c>
      <c r="O130" s="198">
        <f t="shared" si="83"/>
        <v>23.5</v>
      </c>
      <c r="P130" s="198">
        <f t="shared" si="83"/>
        <v>25.13</v>
      </c>
      <c r="Q130" s="198">
        <f t="shared" si="83"/>
        <v>26.5</v>
      </c>
      <c r="R130" s="198">
        <f t="shared" si="83"/>
        <v>27.13</v>
      </c>
      <c r="S130" s="198">
        <f t="shared" si="83"/>
        <v>27.5</v>
      </c>
      <c r="T130" s="198">
        <f t="shared" si="83"/>
        <v>28.13</v>
      </c>
      <c r="U130" s="198">
        <f t="shared" si="83"/>
        <v>29.5</v>
      </c>
      <c r="V130" s="198">
        <f t="shared" si="83"/>
        <v>29.63</v>
      </c>
      <c r="W130" s="198">
        <f t="shared" si="83"/>
        <v>31</v>
      </c>
    </row>
    <row r="131" spans="1:23">
      <c r="A131" s="164"/>
      <c r="B131" s="164"/>
      <c r="C131" s="197" t="s">
        <v>780</v>
      </c>
      <c r="D131" s="198">
        <f>D74</f>
        <v>1.88</v>
      </c>
      <c r="E131" s="198">
        <f t="shared" si="83"/>
        <v>4.75</v>
      </c>
      <c r="F131" s="198">
        <f t="shared" si="83"/>
        <v>5.88</v>
      </c>
      <c r="G131" s="198">
        <f t="shared" si="83"/>
        <v>7.75</v>
      </c>
      <c r="H131" s="198">
        <f t="shared" si="83"/>
        <v>8.1300000000000008</v>
      </c>
      <c r="I131" s="198">
        <f t="shared" si="83"/>
        <v>10</v>
      </c>
      <c r="J131" s="198">
        <f t="shared" si="83"/>
        <v>10.88</v>
      </c>
      <c r="K131" s="198">
        <f t="shared" si="83"/>
        <v>15</v>
      </c>
      <c r="L131" s="198">
        <f t="shared" si="83"/>
        <v>15.38</v>
      </c>
      <c r="M131" s="198">
        <f t="shared" si="83"/>
        <v>16.75</v>
      </c>
      <c r="N131" s="198">
        <f t="shared" si="83"/>
        <v>17.63</v>
      </c>
      <c r="O131" s="198">
        <f t="shared" si="83"/>
        <v>19</v>
      </c>
      <c r="P131" s="198">
        <f t="shared" si="83"/>
        <v>20.38</v>
      </c>
      <c r="Q131" s="198">
        <f t="shared" si="83"/>
        <v>21.75</v>
      </c>
      <c r="R131" s="198">
        <f t="shared" si="83"/>
        <v>22.63</v>
      </c>
      <c r="S131" s="198">
        <f t="shared" si="83"/>
        <v>23</v>
      </c>
      <c r="T131" s="198">
        <f t="shared" si="83"/>
        <v>23.38</v>
      </c>
      <c r="U131" s="198">
        <f t="shared" si="83"/>
        <v>24.75</v>
      </c>
      <c r="V131" s="198">
        <f t="shared" si="83"/>
        <v>25.13</v>
      </c>
      <c r="W131" s="198">
        <f t="shared" si="83"/>
        <v>26.5</v>
      </c>
    </row>
    <row r="133" spans="1:23">
      <c r="C133" s="155" t="s">
        <v>781</v>
      </c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</row>
    <row r="134" spans="1:23">
      <c r="A134" s="164"/>
      <c r="B134" s="164"/>
      <c r="C134" s="193" t="s">
        <v>768</v>
      </c>
      <c r="D134" s="194">
        <f t="shared" ref="D134:W134" si="84">D138+D146</f>
        <v>8.39</v>
      </c>
      <c r="E134" s="194">
        <f t="shared" si="84"/>
        <v>10.62</v>
      </c>
      <c r="F134" s="194">
        <f t="shared" si="84"/>
        <v>12.15</v>
      </c>
      <c r="G134" s="194">
        <f t="shared" si="84"/>
        <v>14.12</v>
      </c>
      <c r="H134" s="194">
        <f t="shared" si="84"/>
        <v>15.43</v>
      </c>
      <c r="I134" s="194">
        <f t="shared" si="84"/>
        <v>17.93</v>
      </c>
      <c r="J134" s="194">
        <f t="shared" si="84"/>
        <v>19.27</v>
      </c>
      <c r="K134" s="194">
        <f t="shared" si="84"/>
        <v>21.92</v>
      </c>
      <c r="L134" s="194">
        <f t="shared" si="84"/>
        <v>23.14</v>
      </c>
      <c r="M134" s="194">
        <f t="shared" si="84"/>
        <v>25.05</v>
      </c>
      <c r="N134" s="194">
        <f t="shared" si="84"/>
        <v>26.4</v>
      </c>
      <c r="O134" s="194">
        <f t="shared" si="84"/>
        <v>28.57</v>
      </c>
      <c r="P134" s="194">
        <f t="shared" si="84"/>
        <v>30.25</v>
      </c>
      <c r="Q134" s="194">
        <f t="shared" si="84"/>
        <v>31.92</v>
      </c>
      <c r="R134" s="194">
        <f t="shared" si="84"/>
        <v>33.35</v>
      </c>
      <c r="S134" s="194">
        <f t="shared" si="84"/>
        <v>34.799999999999997</v>
      </c>
      <c r="T134" s="194">
        <f t="shared" si="84"/>
        <v>36.18</v>
      </c>
      <c r="U134" s="194">
        <f t="shared" si="84"/>
        <v>37.86</v>
      </c>
      <c r="V134" s="194">
        <f t="shared" si="84"/>
        <v>39.06</v>
      </c>
      <c r="W134" s="194">
        <f t="shared" si="84"/>
        <v>40.619999999999997</v>
      </c>
    </row>
    <row r="135" spans="1:23">
      <c r="A135" s="164"/>
      <c r="B135" s="164"/>
      <c r="C135" s="193" t="s">
        <v>769</v>
      </c>
      <c r="D135" s="194">
        <f t="shared" ref="D135:W135" si="85">D140+D147</f>
        <v>9.1</v>
      </c>
      <c r="E135" s="194">
        <f t="shared" si="85"/>
        <v>11.45</v>
      </c>
      <c r="F135" s="194">
        <f t="shared" si="85"/>
        <v>13.04</v>
      </c>
      <c r="G135" s="194">
        <f t="shared" si="85"/>
        <v>15.13</v>
      </c>
      <c r="H135" s="194">
        <f t="shared" si="85"/>
        <v>16.46</v>
      </c>
      <c r="I135" s="194">
        <f t="shared" si="85"/>
        <v>19.09</v>
      </c>
      <c r="J135" s="194">
        <f t="shared" si="85"/>
        <v>20.48</v>
      </c>
      <c r="K135" s="194">
        <f t="shared" si="85"/>
        <v>23.26</v>
      </c>
      <c r="L135" s="194">
        <f t="shared" si="85"/>
        <v>24.51</v>
      </c>
      <c r="M135" s="194">
        <f t="shared" si="85"/>
        <v>26.55</v>
      </c>
      <c r="N135" s="194">
        <f t="shared" si="85"/>
        <v>27.95</v>
      </c>
      <c r="O135" s="194">
        <f t="shared" si="85"/>
        <v>29.57</v>
      </c>
      <c r="P135" s="194">
        <f t="shared" si="85"/>
        <v>31.29</v>
      </c>
      <c r="Q135" s="194">
        <f t="shared" si="85"/>
        <v>33.090000000000003</v>
      </c>
      <c r="R135" s="194">
        <f t="shared" si="85"/>
        <v>34.549999999999997</v>
      </c>
      <c r="S135" s="194">
        <f t="shared" si="85"/>
        <v>36.14</v>
      </c>
      <c r="T135" s="194">
        <f t="shared" si="85"/>
        <v>37.56</v>
      </c>
      <c r="U135" s="194">
        <f t="shared" si="85"/>
        <v>39.36</v>
      </c>
      <c r="V135" s="194">
        <f t="shared" si="85"/>
        <v>40.61</v>
      </c>
      <c r="W135" s="194">
        <f t="shared" si="85"/>
        <v>42.29</v>
      </c>
    </row>
    <row r="136" spans="1:23">
      <c r="A136" s="164"/>
      <c r="B136" s="164"/>
      <c r="C136" s="193" t="s">
        <v>770</v>
      </c>
      <c r="D136" s="194">
        <f t="shared" ref="D136:W136" si="86">D142+D148</f>
        <v>9.6300000000000008</v>
      </c>
      <c r="E136" s="194">
        <f t="shared" si="86"/>
        <v>12.52</v>
      </c>
      <c r="F136" s="194">
        <f t="shared" si="86"/>
        <v>14.64</v>
      </c>
      <c r="G136" s="194">
        <f t="shared" si="86"/>
        <v>17.27</v>
      </c>
      <c r="H136" s="194">
        <f t="shared" si="86"/>
        <v>19.14</v>
      </c>
      <c r="I136" s="194">
        <f t="shared" si="86"/>
        <v>22.3</v>
      </c>
      <c r="J136" s="194">
        <f t="shared" si="86"/>
        <v>24.23</v>
      </c>
      <c r="K136" s="194">
        <f t="shared" si="86"/>
        <v>27.54</v>
      </c>
      <c r="L136" s="194">
        <f t="shared" si="86"/>
        <v>29.32</v>
      </c>
      <c r="M136" s="194">
        <f t="shared" si="86"/>
        <v>31.9</v>
      </c>
      <c r="N136" s="194">
        <f t="shared" si="86"/>
        <v>33.83</v>
      </c>
      <c r="O136" s="194">
        <f t="shared" si="86"/>
        <v>35.99</v>
      </c>
      <c r="P136" s="194">
        <f t="shared" si="86"/>
        <v>38.25</v>
      </c>
      <c r="Q136" s="194">
        <f t="shared" si="86"/>
        <v>40.58</v>
      </c>
      <c r="R136" s="194">
        <f t="shared" si="86"/>
        <v>42.58</v>
      </c>
      <c r="S136" s="194">
        <f t="shared" si="86"/>
        <v>44.7</v>
      </c>
      <c r="T136" s="194">
        <f t="shared" si="86"/>
        <v>46.66</v>
      </c>
      <c r="U136" s="194">
        <f t="shared" si="86"/>
        <v>48.99</v>
      </c>
      <c r="V136" s="194">
        <f t="shared" si="86"/>
        <v>50.77</v>
      </c>
      <c r="W136" s="194">
        <f t="shared" si="86"/>
        <v>52.99</v>
      </c>
    </row>
    <row r="137" spans="1:23">
      <c r="A137" s="164"/>
      <c r="B137" s="164"/>
      <c r="C137" s="193" t="s">
        <v>771</v>
      </c>
      <c r="D137" s="194">
        <f t="shared" ref="D137:W137" si="87">D144+D149</f>
        <v>3.77</v>
      </c>
      <c r="E137" s="194">
        <f t="shared" si="87"/>
        <v>6.02</v>
      </c>
      <c r="F137" s="194">
        <f t="shared" si="87"/>
        <v>7.61</v>
      </c>
      <c r="G137" s="194">
        <f t="shared" si="87"/>
        <v>9.6999999999999993</v>
      </c>
      <c r="H137" s="194">
        <f t="shared" si="87"/>
        <v>11.12</v>
      </c>
      <c r="I137" s="194">
        <f t="shared" si="87"/>
        <v>13.25</v>
      </c>
      <c r="J137" s="194">
        <f t="shared" si="87"/>
        <v>14.71</v>
      </c>
      <c r="K137" s="194">
        <f t="shared" si="87"/>
        <v>17.32</v>
      </c>
      <c r="L137" s="194">
        <f t="shared" si="87"/>
        <v>18.649999999999999</v>
      </c>
      <c r="M137" s="194">
        <f t="shared" si="87"/>
        <v>20.7</v>
      </c>
      <c r="N137" s="194">
        <f t="shared" si="87"/>
        <v>22.16</v>
      </c>
      <c r="O137" s="194">
        <f t="shared" si="87"/>
        <v>23.79</v>
      </c>
      <c r="P137" s="194">
        <f t="shared" si="87"/>
        <v>25.42</v>
      </c>
      <c r="Q137" s="194">
        <f t="shared" si="87"/>
        <v>27.21</v>
      </c>
      <c r="R137" s="194">
        <f t="shared" si="87"/>
        <v>28.76</v>
      </c>
      <c r="S137" s="194">
        <f t="shared" si="87"/>
        <v>30.1</v>
      </c>
      <c r="T137" s="194">
        <f t="shared" si="87"/>
        <v>31.42</v>
      </c>
      <c r="U137" s="194">
        <f t="shared" si="87"/>
        <v>33.22</v>
      </c>
      <c r="V137" s="194">
        <f t="shared" si="87"/>
        <v>34.549999999999997</v>
      </c>
      <c r="W137" s="194">
        <f t="shared" si="87"/>
        <v>36.229999999999997</v>
      </c>
    </row>
    <row r="138" spans="1:23">
      <c r="A138" s="164"/>
      <c r="B138" s="164"/>
      <c r="C138" s="195" t="s">
        <v>772</v>
      </c>
      <c r="D138" s="196">
        <f>D81+D113/12*4+D114/12*4+D115/12*4</f>
        <v>3.25</v>
      </c>
      <c r="E138" s="196">
        <f t="shared" ref="E138:W138" si="88">E81+E113/12*4+E114/12*4+E115/12*4</f>
        <v>4.59</v>
      </c>
      <c r="F138" s="196">
        <f t="shared" si="88"/>
        <v>5.75</v>
      </c>
      <c r="G138" s="196">
        <f t="shared" si="88"/>
        <v>7.25</v>
      </c>
      <c r="H138" s="196">
        <f t="shared" si="88"/>
        <v>8.51</v>
      </c>
      <c r="I138" s="196">
        <f t="shared" si="88"/>
        <v>10.51</v>
      </c>
      <c r="J138" s="196">
        <f t="shared" si="88"/>
        <v>11.67</v>
      </c>
      <c r="K138" s="196">
        <f t="shared" si="88"/>
        <v>13.01</v>
      </c>
      <c r="L138" s="196">
        <f t="shared" si="88"/>
        <v>14.18</v>
      </c>
      <c r="M138" s="196">
        <f t="shared" si="88"/>
        <v>15.76</v>
      </c>
      <c r="N138" s="196">
        <f t="shared" si="88"/>
        <v>16.93</v>
      </c>
      <c r="O138" s="196">
        <f t="shared" si="88"/>
        <v>18.760000000000002</v>
      </c>
      <c r="P138" s="196">
        <f t="shared" si="88"/>
        <v>19.93</v>
      </c>
      <c r="Q138" s="196">
        <f t="shared" si="88"/>
        <v>21.27</v>
      </c>
      <c r="R138" s="196">
        <f t="shared" si="88"/>
        <v>22.52</v>
      </c>
      <c r="S138" s="196">
        <f t="shared" si="88"/>
        <v>23.93</v>
      </c>
      <c r="T138" s="196">
        <f t="shared" si="88"/>
        <v>25.1</v>
      </c>
      <c r="U138" s="196">
        <f t="shared" si="88"/>
        <v>26.44</v>
      </c>
      <c r="V138" s="196">
        <f t="shared" si="88"/>
        <v>27.6</v>
      </c>
      <c r="W138" s="196">
        <f t="shared" si="88"/>
        <v>28.86</v>
      </c>
    </row>
    <row r="139" spans="1:23">
      <c r="A139" s="164"/>
      <c r="B139" s="164"/>
      <c r="C139" s="195" t="s">
        <v>773</v>
      </c>
      <c r="D139" s="196">
        <f>D82+D113/12*4</f>
        <v>0.67</v>
      </c>
      <c r="E139" s="196">
        <f t="shared" ref="E139:W139" si="89">E82+E113/12*4</f>
        <v>1.34</v>
      </c>
      <c r="F139" s="196">
        <f t="shared" si="89"/>
        <v>2</v>
      </c>
      <c r="G139" s="196">
        <f t="shared" si="89"/>
        <v>2.67</v>
      </c>
      <c r="H139" s="196">
        <f t="shared" si="89"/>
        <v>3.34</v>
      </c>
      <c r="I139" s="196">
        <f t="shared" si="89"/>
        <v>4.01</v>
      </c>
      <c r="J139" s="196">
        <f t="shared" si="89"/>
        <v>4.67</v>
      </c>
      <c r="K139" s="196">
        <f t="shared" si="89"/>
        <v>5.34</v>
      </c>
      <c r="L139" s="196">
        <f t="shared" si="89"/>
        <v>6.01</v>
      </c>
      <c r="M139" s="196">
        <f t="shared" si="89"/>
        <v>6.68</v>
      </c>
      <c r="N139" s="196">
        <f t="shared" si="89"/>
        <v>7.35</v>
      </c>
      <c r="O139" s="196">
        <f t="shared" si="89"/>
        <v>8.01</v>
      </c>
      <c r="P139" s="196">
        <f t="shared" si="89"/>
        <v>8.68</v>
      </c>
      <c r="Q139" s="196">
        <f t="shared" si="89"/>
        <v>9.35</v>
      </c>
      <c r="R139" s="196">
        <f t="shared" si="89"/>
        <v>10.02</v>
      </c>
      <c r="S139" s="196">
        <f t="shared" si="89"/>
        <v>10.68</v>
      </c>
      <c r="T139" s="196">
        <f t="shared" si="89"/>
        <v>11.35</v>
      </c>
      <c r="U139" s="196">
        <f t="shared" si="89"/>
        <v>12.02</v>
      </c>
      <c r="V139" s="196">
        <f t="shared" si="89"/>
        <v>12.69</v>
      </c>
      <c r="W139" s="196">
        <f t="shared" si="89"/>
        <v>13.36</v>
      </c>
    </row>
    <row r="140" spans="1:23">
      <c r="A140" s="164"/>
      <c r="B140" s="164"/>
      <c r="C140" s="195" t="s">
        <v>774</v>
      </c>
      <c r="D140" s="196">
        <f>D83+D113/12*4+D114/12*4+D115/12*4</f>
        <v>3.96</v>
      </c>
      <c r="E140" s="196">
        <f t="shared" ref="E140:W140" si="90">E83+E113/12*4+E114/12*4+E115/12*4</f>
        <v>5.34</v>
      </c>
      <c r="F140" s="196">
        <f t="shared" si="90"/>
        <v>6.55</v>
      </c>
      <c r="G140" s="196">
        <f t="shared" si="90"/>
        <v>8.09</v>
      </c>
      <c r="H140" s="196">
        <f t="shared" si="90"/>
        <v>9.3800000000000008</v>
      </c>
      <c r="I140" s="196">
        <f t="shared" si="90"/>
        <v>11.42</v>
      </c>
      <c r="J140" s="196">
        <f t="shared" si="90"/>
        <v>12.63</v>
      </c>
      <c r="K140" s="196">
        <f t="shared" si="90"/>
        <v>14.01</v>
      </c>
      <c r="L140" s="196">
        <f t="shared" si="90"/>
        <v>15.22</v>
      </c>
      <c r="M140" s="196">
        <f t="shared" si="90"/>
        <v>16.84</v>
      </c>
      <c r="N140" s="196">
        <f t="shared" si="90"/>
        <v>18.059999999999999</v>
      </c>
      <c r="O140" s="196">
        <f t="shared" si="90"/>
        <v>19.260000000000002</v>
      </c>
      <c r="P140" s="196">
        <f t="shared" si="90"/>
        <v>20.47</v>
      </c>
      <c r="Q140" s="196">
        <f t="shared" si="90"/>
        <v>21.85</v>
      </c>
      <c r="R140" s="196">
        <f t="shared" si="90"/>
        <v>23.14</v>
      </c>
      <c r="S140" s="196">
        <f t="shared" si="90"/>
        <v>24.6</v>
      </c>
      <c r="T140" s="196">
        <f t="shared" si="90"/>
        <v>25.81</v>
      </c>
      <c r="U140" s="196">
        <f t="shared" si="90"/>
        <v>27.19</v>
      </c>
      <c r="V140" s="196">
        <f t="shared" si="90"/>
        <v>28.4</v>
      </c>
      <c r="W140" s="196">
        <f t="shared" si="90"/>
        <v>29.69</v>
      </c>
    </row>
    <row r="141" spans="1:23">
      <c r="A141" s="164"/>
      <c r="B141" s="164"/>
      <c r="C141" s="195" t="s">
        <v>773</v>
      </c>
      <c r="D141" s="196">
        <f>D84+D113/12*4</f>
        <v>0.71</v>
      </c>
      <c r="E141" s="196">
        <f t="shared" ref="E141:W141" si="91">E84+E113/12*4</f>
        <v>1.42</v>
      </c>
      <c r="F141" s="196">
        <f t="shared" si="91"/>
        <v>2.13</v>
      </c>
      <c r="G141" s="196">
        <f t="shared" si="91"/>
        <v>2.84</v>
      </c>
      <c r="H141" s="196">
        <f t="shared" si="91"/>
        <v>3.55</v>
      </c>
      <c r="I141" s="196">
        <f t="shared" si="91"/>
        <v>4.26</v>
      </c>
      <c r="J141" s="196">
        <f t="shared" si="91"/>
        <v>4.97</v>
      </c>
      <c r="K141" s="196">
        <f t="shared" si="91"/>
        <v>5.68</v>
      </c>
      <c r="L141" s="196">
        <f t="shared" si="91"/>
        <v>6.39</v>
      </c>
      <c r="M141" s="196">
        <f t="shared" si="91"/>
        <v>7.09</v>
      </c>
      <c r="N141" s="196">
        <f t="shared" si="91"/>
        <v>7.81</v>
      </c>
      <c r="O141" s="196">
        <f t="shared" si="91"/>
        <v>8.51</v>
      </c>
      <c r="P141" s="196">
        <f t="shared" si="91"/>
        <v>9.2200000000000006</v>
      </c>
      <c r="Q141" s="196">
        <f t="shared" si="91"/>
        <v>9.93</v>
      </c>
      <c r="R141" s="196">
        <f t="shared" si="91"/>
        <v>10.64</v>
      </c>
      <c r="S141" s="196">
        <f t="shared" si="91"/>
        <v>11.35</v>
      </c>
      <c r="T141" s="196">
        <f t="shared" si="91"/>
        <v>12.06</v>
      </c>
      <c r="U141" s="196">
        <f t="shared" si="91"/>
        <v>12.77</v>
      </c>
      <c r="V141" s="196">
        <f t="shared" si="91"/>
        <v>13.48</v>
      </c>
      <c r="W141" s="196">
        <f t="shared" si="91"/>
        <v>14.19</v>
      </c>
    </row>
    <row r="142" spans="1:23">
      <c r="A142" s="164"/>
      <c r="B142" s="164"/>
      <c r="C142" s="195" t="s">
        <v>775</v>
      </c>
      <c r="D142" s="196">
        <f>D85+D113/12*4+D114/12*4+D115/12*4</f>
        <v>4.49</v>
      </c>
      <c r="E142" s="196">
        <f t="shared" ref="E142:W142" si="92">E85+E113/12*4+E114/12*4+E115/12*4</f>
        <v>6.41</v>
      </c>
      <c r="F142" s="196">
        <f t="shared" si="92"/>
        <v>8.15</v>
      </c>
      <c r="G142" s="196">
        <f t="shared" si="92"/>
        <v>10.23</v>
      </c>
      <c r="H142" s="196">
        <f t="shared" si="92"/>
        <v>12.06</v>
      </c>
      <c r="I142" s="196">
        <f t="shared" si="92"/>
        <v>14.63</v>
      </c>
      <c r="J142" s="196">
        <f t="shared" si="92"/>
        <v>16.38</v>
      </c>
      <c r="K142" s="196">
        <f t="shared" si="92"/>
        <v>18.29</v>
      </c>
      <c r="L142" s="196">
        <f t="shared" si="92"/>
        <v>20.03</v>
      </c>
      <c r="M142" s="196">
        <f t="shared" si="92"/>
        <v>22.19</v>
      </c>
      <c r="N142" s="196">
        <f t="shared" si="92"/>
        <v>23.94</v>
      </c>
      <c r="O142" s="196">
        <f t="shared" si="92"/>
        <v>25.68</v>
      </c>
      <c r="P142" s="196">
        <f t="shared" si="92"/>
        <v>27.43</v>
      </c>
      <c r="Q142" s="196">
        <f t="shared" si="92"/>
        <v>29.34</v>
      </c>
      <c r="R142" s="196">
        <f t="shared" si="92"/>
        <v>31.17</v>
      </c>
      <c r="S142" s="196">
        <f t="shared" si="92"/>
        <v>33.159999999999997</v>
      </c>
      <c r="T142" s="196">
        <f t="shared" si="92"/>
        <v>34.909999999999997</v>
      </c>
      <c r="U142" s="196">
        <f t="shared" si="92"/>
        <v>36.82</v>
      </c>
      <c r="V142" s="196">
        <f t="shared" si="92"/>
        <v>38.56</v>
      </c>
      <c r="W142" s="196">
        <f t="shared" si="92"/>
        <v>40.39</v>
      </c>
    </row>
    <row r="143" spans="1:23">
      <c r="A143" s="164"/>
      <c r="B143" s="164"/>
      <c r="C143" s="195" t="s">
        <v>773</v>
      </c>
      <c r="D143" s="196">
        <f>D86+D113/12*4</f>
        <v>1.24</v>
      </c>
      <c r="E143" s="196">
        <f t="shared" ref="E143:W143" si="93">E86+E113/12*4</f>
        <v>2.4900000000000002</v>
      </c>
      <c r="F143" s="196">
        <f t="shared" si="93"/>
        <v>3.73</v>
      </c>
      <c r="G143" s="196">
        <f t="shared" si="93"/>
        <v>4.9800000000000004</v>
      </c>
      <c r="H143" s="196">
        <f t="shared" si="93"/>
        <v>6.22</v>
      </c>
      <c r="I143" s="196">
        <f t="shared" si="93"/>
        <v>7.47</v>
      </c>
      <c r="J143" s="196">
        <f t="shared" si="93"/>
        <v>8.7100000000000009</v>
      </c>
      <c r="K143" s="196">
        <f t="shared" si="93"/>
        <v>9.9600000000000009</v>
      </c>
      <c r="L143" s="196">
        <f t="shared" si="93"/>
        <v>11.2</v>
      </c>
      <c r="M143" s="196">
        <f t="shared" si="93"/>
        <v>12.44</v>
      </c>
      <c r="N143" s="196">
        <f t="shared" si="93"/>
        <v>13.69</v>
      </c>
      <c r="O143" s="196">
        <f t="shared" si="93"/>
        <v>14.93</v>
      </c>
      <c r="P143" s="196">
        <f t="shared" si="93"/>
        <v>16.18</v>
      </c>
      <c r="Q143" s="196">
        <f t="shared" si="93"/>
        <v>17.420000000000002</v>
      </c>
      <c r="R143" s="196">
        <f t="shared" si="93"/>
        <v>18.670000000000002</v>
      </c>
      <c r="S143" s="196">
        <f t="shared" si="93"/>
        <v>19.91</v>
      </c>
      <c r="T143" s="196">
        <f t="shared" si="93"/>
        <v>21.16</v>
      </c>
      <c r="U143" s="196">
        <f t="shared" si="93"/>
        <v>22.4</v>
      </c>
      <c r="V143" s="196">
        <f t="shared" si="93"/>
        <v>23.64</v>
      </c>
      <c r="W143" s="196">
        <f t="shared" si="93"/>
        <v>24.89</v>
      </c>
    </row>
    <row r="144" spans="1:23">
      <c r="A144" s="164"/>
      <c r="B144" s="164"/>
      <c r="C144" s="195" t="s">
        <v>776</v>
      </c>
      <c r="D144" s="196">
        <f>D87+D113/12*4+D114/12*4+D115/12*4</f>
        <v>3.21</v>
      </c>
      <c r="E144" s="196">
        <f t="shared" ref="E144:W144" si="94">E87+E113/12*4+E114/12*4+E115/12*4</f>
        <v>4.58</v>
      </c>
      <c r="F144" s="196">
        <f t="shared" si="94"/>
        <v>5.79</v>
      </c>
      <c r="G144" s="196">
        <f t="shared" si="94"/>
        <v>7.33</v>
      </c>
      <c r="H144" s="196">
        <f t="shared" si="94"/>
        <v>8.6199999999999992</v>
      </c>
      <c r="I144" s="196">
        <f t="shared" si="94"/>
        <v>10.16</v>
      </c>
      <c r="J144" s="196">
        <f t="shared" si="94"/>
        <v>11.36</v>
      </c>
      <c r="K144" s="196">
        <f t="shared" si="94"/>
        <v>12.74</v>
      </c>
      <c r="L144" s="196">
        <f t="shared" si="94"/>
        <v>13.94</v>
      </c>
      <c r="M144" s="196">
        <f t="shared" si="94"/>
        <v>15.57</v>
      </c>
      <c r="N144" s="196">
        <f t="shared" si="94"/>
        <v>16.77</v>
      </c>
      <c r="O144" s="196">
        <f t="shared" si="94"/>
        <v>17.98</v>
      </c>
      <c r="P144" s="196">
        <f t="shared" si="94"/>
        <v>19.190000000000001</v>
      </c>
      <c r="Q144" s="196">
        <f t="shared" si="94"/>
        <v>20.56</v>
      </c>
      <c r="R144" s="196">
        <f t="shared" si="94"/>
        <v>21.85</v>
      </c>
      <c r="S144" s="196">
        <f t="shared" si="94"/>
        <v>23.06</v>
      </c>
      <c r="T144" s="196">
        <f t="shared" si="94"/>
        <v>24.26</v>
      </c>
      <c r="U144" s="196">
        <f t="shared" si="94"/>
        <v>25.64</v>
      </c>
      <c r="V144" s="196">
        <f t="shared" si="94"/>
        <v>26.84</v>
      </c>
      <c r="W144" s="196">
        <f t="shared" si="94"/>
        <v>28.13</v>
      </c>
    </row>
    <row r="145" spans="1:23">
      <c r="A145" s="164"/>
      <c r="B145" s="164"/>
      <c r="C145" s="195" t="s">
        <v>773</v>
      </c>
      <c r="D145" s="196">
        <f>D88+D113/12*4</f>
        <v>0.71</v>
      </c>
      <c r="E145" s="196">
        <f t="shared" ref="E145:W145" si="95">E88+E113/12*4</f>
        <v>1.41</v>
      </c>
      <c r="F145" s="196">
        <f t="shared" si="95"/>
        <v>2.12</v>
      </c>
      <c r="G145" s="196">
        <f t="shared" si="95"/>
        <v>2.83</v>
      </c>
      <c r="H145" s="196">
        <f t="shared" si="95"/>
        <v>3.53</v>
      </c>
      <c r="I145" s="196">
        <f t="shared" si="95"/>
        <v>4.24</v>
      </c>
      <c r="J145" s="196">
        <f t="shared" si="95"/>
        <v>4.95</v>
      </c>
      <c r="K145" s="196">
        <f t="shared" si="95"/>
        <v>5.65</v>
      </c>
      <c r="L145" s="196">
        <f t="shared" si="95"/>
        <v>6.36</v>
      </c>
      <c r="M145" s="196">
        <f t="shared" si="95"/>
        <v>7.07</v>
      </c>
      <c r="N145" s="196">
        <f t="shared" si="95"/>
        <v>7.77</v>
      </c>
      <c r="O145" s="196">
        <f t="shared" si="95"/>
        <v>8.48</v>
      </c>
      <c r="P145" s="196">
        <f t="shared" si="95"/>
        <v>9.19</v>
      </c>
      <c r="Q145" s="196">
        <f t="shared" si="95"/>
        <v>9.89</v>
      </c>
      <c r="R145" s="196">
        <f t="shared" si="95"/>
        <v>10.6</v>
      </c>
      <c r="S145" s="196">
        <f t="shared" si="95"/>
        <v>11.31</v>
      </c>
      <c r="T145" s="196">
        <f t="shared" si="95"/>
        <v>12.01</v>
      </c>
      <c r="U145" s="196">
        <f t="shared" si="95"/>
        <v>12.72</v>
      </c>
      <c r="V145" s="196">
        <f t="shared" si="95"/>
        <v>13.43</v>
      </c>
      <c r="W145" s="196">
        <f t="shared" si="95"/>
        <v>14.13</v>
      </c>
    </row>
    <row r="146" spans="1:23">
      <c r="A146" s="164"/>
      <c r="B146" s="164"/>
      <c r="C146" s="197" t="s">
        <v>777</v>
      </c>
      <c r="D146" s="198">
        <f>D89</f>
        <v>5.14</v>
      </c>
      <c r="E146" s="198">
        <f t="shared" ref="E146:W149" si="96">E89</f>
        <v>6.03</v>
      </c>
      <c r="F146" s="198">
        <f t="shared" si="96"/>
        <v>6.4</v>
      </c>
      <c r="G146" s="198">
        <f t="shared" si="96"/>
        <v>6.87</v>
      </c>
      <c r="H146" s="198">
        <f t="shared" si="96"/>
        <v>6.92</v>
      </c>
      <c r="I146" s="198">
        <f t="shared" si="96"/>
        <v>7.42</v>
      </c>
      <c r="J146" s="198">
        <f t="shared" si="96"/>
        <v>7.6</v>
      </c>
      <c r="K146" s="198">
        <f t="shared" si="96"/>
        <v>8.91</v>
      </c>
      <c r="L146" s="198">
        <f t="shared" si="96"/>
        <v>8.9600000000000009</v>
      </c>
      <c r="M146" s="198">
        <f t="shared" si="96"/>
        <v>9.2899999999999991</v>
      </c>
      <c r="N146" s="198">
        <f t="shared" si="96"/>
        <v>9.4700000000000006</v>
      </c>
      <c r="O146" s="198">
        <f t="shared" si="96"/>
        <v>9.81</v>
      </c>
      <c r="P146" s="198">
        <f t="shared" si="96"/>
        <v>10.32</v>
      </c>
      <c r="Q146" s="198">
        <f t="shared" si="96"/>
        <v>10.65</v>
      </c>
      <c r="R146" s="198">
        <f t="shared" si="96"/>
        <v>10.83</v>
      </c>
      <c r="S146" s="198">
        <f t="shared" si="96"/>
        <v>10.87</v>
      </c>
      <c r="T146" s="198">
        <f t="shared" si="96"/>
        <v>11.08</v>
      </c>
      <c r="U146" s="198">
        <f t="shared" si="96"/>
        <v>11.42</v>
      </c>
      <c r="V146" s="198">
        <f t="shared" si="96"/>
        <v>11.46</v>
      </c>
      <c r="W146" s="198">
        <f t="shared" si="96"/>
        <v>11.76</v>
      </c>
    </row>
    <row r="147" spans="1:23">
      <c r="A147" s="164"/>
      <c r="B147" s="164"/>
      <c r="C147" s="197" t="s">
        <v>778</v>
      </c>
      <c r="D147" s="198">
        <f>D90</f>
        <v>5.14</v>
      </c>
      <c r="E147" s="198">
        <f t="shared" si="96"/>
        <v>6.11</v>
      </c>
      <c r="F147" s="198">
        <f t="shared" si="96"/>
        <v>6.49</v>
      </c>
      <c r="G147" s="198">
        <f t="shared" si="96"/>
        <v>7.04</v>
      </c>
      <c r="H147" s="198">
        <f t="shared" si="96"/>
        <v>7.08</v>
      </c>
      <c r="I147" s="198">
        <f t="shared" si="96"/>
        <v>7.67</v>
      </c>
      <c r="J147" s="198">
        <f t="shared" si="96"/>
        <v>7.85</v>
      </c>
      <c r="K147" s="198">
        <f t="shared" si="96"/>
        <v>9.25</v>
      </c>
      <c r="L147" s="198">
        <f t="shared" si="96"/>
        <v>9.2899999999999991</v>
      </c>
      <c r="M147" s="198">
        <f t="shared" si="96"/>
        <v>9.7100000000000009</v>
      </c>
      <c r="N147" s="198">
        <f t="shared" si="96"/>
        <v>9.89</v>
      </c>
      <c r="O147" s="198">
        <f t="shared" si="96"/>
        <v>10.31</v>
      </c>
      <c r="P147" s="198">
        <f t="shared" si="96"/>
        <v>10.82</v>
      </c>
      <c r="Q147" s="198">
        <f t="shared" si="96"/>
        <v>11.24</v>
      </c>
      <c r="R147" s="198">
        <f t="shared" si="96"/>
        <v>11.41</v>
      </c>
      <c r="S147" s="198">
        <f t="shared" si="96"/>
        <v>11.54</v>
      </c>
      <c r="T147" s="198">
        <f t="shared" si="96"/>
        <v>11.75</v>
      </c>
      <c r="U147" s="198">
        <f t="shared" si="96"/>
        <v>12.17</v>
      </c>
      <c r="V147" s="198">
        <f t="shared" si="96"/>
        <v>12.21</v>
      </c>
      <c r="W147" s="198">
        <f t="shared" si="96"/>
        <v>12.6</v>
      </c>
    </row>
    <row r="148" spans="1:23">
      <c r="A148" s="164"/>
      <c r="B148" s="164"/>
      <c r="C148" s="197" t="s">
        <v>779</v>
      </c>
      <c r="D148" s="198">
        <f>D91</f>
        <v>5.14</v>
      </c>
      <c r="E148" s="198">
        <f t="shared" si="96"/>
        <v>6.11</v>
      </c>
      <c r="F148" s="198">
        <f t="shared" si="96"/>
        <v>6.49</v>
      </c>
      <c r="G148" s="198">
        <f t="shared" si="96"/>
        <v>7.04</v>
      </c>
      <c r="H148" s="198">
        <f t="shared" si="96"/>
        <v>7.08</v>
      </c>
      <c r="I148" s="198">
        <f t="shared" si="96"/>
        <v>7.67</v>
      </c>
      <c r="J148" s="198">
        <f t="shared" si="96"/>
        <v>7.85</v>
      </c>
      <c r="K148" s="198">
        <f t="shared" si="96"/>
        <v>9.25</v>
      </c>
      <c r="L148" s="198">
        <f t="shared" si="96"/>
        <v>9.2899999999999991</v>
      </c>
      <c r="M148" s="198">
        <f t="shared" si="96"/>
        <v>9.7100000000000009</v>
      </c>
      <c r="N148" s="198">
        <f t="shared" si="96"/>
        <v>9.89</v>
      </c>
      <c r="O148" s="198">
        <f t="shared" si="96"/>
        <v>10.31</v>
      </c>
      <c r="P148" s="198">
        <f t="shared" si="96"/>
        <v>10.82</v>
      </c>
      <c r="Q148" s="198">
        <f t="shared" si="96"/>
        <v>11.24</v>
      </c>
      <c r="R148" s="198">
        <f t="shared" si="96"/>
        <v>11.41</v>
      </c>
      <c r="S148" s="198">
        <f t="shared" si="96"/>
        <v>11.54</v>
      </c>
      <c r="T148" s="198">
        <f t="shared" si="96"/>
        <v>11.75</v>
      </c>
      <c r="U148" s="198">
        <f t="shared" si="96"/>
        <v>12.17</v>
      </c>
      <c r="V148" s="198">
        <f t="shared" si="96"/>
        <v>12.21</v>
      </c>
      <c r="W148" s="198">
        <f t="shared" si="96"/>
        <v>12.6</v>
      </c>
    </row>
    <row r="149" spans="1:23">
      <c r="A149" s="164"/>
      <c r="B149" s="164"/>
      <c r="C149" s="197" t="s">
        <v>780</v>
      </c>
      <c r="D149" s="198">
        <f>D92</f>
        <v>0.56000000000000005</v>
      </c>
      <c r="E149" s="198">
        <f t="shared" si="96"/>
        <v>1.44</v>
      </c>
      <c r="F149" s="198">
        <f t="shared" si="96"/>
        <v>1.82</v>
      </c>
      <c r="G149" s="198">
        <f t="shared" si="96"/>
        <v>2.37</v>
      </c>
      <c r="H149" s="198">
        <f t="shared" si="96"/>
        <v>2.5</v>
      </c>
      <c r="I149" s="198">
        <f t="shared" si="96"/>
        <v>3.09</v>
      </c>
      <c r="J149" s="198">
        <f t="shared" si="96"/>
        <v>3.35</v>
      </c>
      <c r="K149" s="198">
        <f t="shared" si="96"/>
        <v>4.58</v>
      </c>
      <c r="L149" s="198">
        <f t="shared" si="96"/>
        <v>4.71</v>
      </c>
      <c r="M149" s="198">
        <f t="shared" si="96"/>
        <v>5.13</v>
      </c>
      <c r="N149" s="198">
        <f t="shared" si="96"/>
        <v>5.39</v>
      </c>
      <c r="O149" s="198">
        <f t="shared" si="96"/>
        <v>5.81</v>
      </c>
      <c r="P149" s="198">
        <f t="shared" si="96"/>
        <v>6.23</v>
      </c>
      <c r="Q149" s="198">
        <f t="shared" si="96"/>
        <v>6.65</v>
      </c>
      <c r="R149" s="198">
        <f t="shared" si="96"/>
        <v>6.91</v>
      </c>
      <c r="S149" s="198">
        <f t="shared" si="96"/>
        <v>7.04</v>
      </c>
      <c r="T149" s="198">
        <f t="shared" si="96"/>
        <v>7.16</v>
      </c>
      <c r="U149" s="198">
        <f t="shared" si="96"/>
        <v>7.58</v>
      </c>
      <c r="V149" s="198">
        <f t="shared" si="96"/>
        <v>7.71</v>
      </c>
      <c r="W149" s="198">
        <f t="shared" si="96"/>
        <v>8.1</v>
      </c>
    </row>
    <row r="150" spans="1:23"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</row>
    <row r="151" spans="1:23">
      <c r="C151" s="155" t="s">
        <v>782</v>
      </c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</row>
    <row r="152" spans="1:23">
      <c r="A152" s="164"/>
      <c r="B152" s="164"/>
      <c r="C152" s="193" t="s">
        <v>768</v>
      </c>
      <c r="D152" s="194">
        <f t="shared" ref="D152:W152" si="97">D156+D164</f>
        <v>11.27</v>
      </c>
      <c r="E152" s="194">
        <f t="shared" si="97"/>
        <v>16.46</v>
      </c>
      <c r="F152" s="194">
        <f t="shared" si="97"/>
        <v>19.940000000000001</v>
      </c>
      <c r="G152" s="194">
        <f t="shared" si="97"/>
        <v>24.56</v>
      </c>
      <c r="H152" s="194">
        <f t="shared" si="97"/>
        <v>27.48</v>
      </c>
      <c r="I152" s="194">
        <f t="shared" si="97"/>
        <v>32.590000000000003</v>
      </c>
      <c r="J152" s="194">
        <f t="shared" si="97"/>
        <v>35.71</v>
      </c>
      <c r="K152" s="194">
        <f t="shared" si="97"/>
        <v>42.07</v>
      </c>
      <c r="L152" s="194">
        <f t="shared" si="97"/>
        <v>44.8</v>
      </c>
      <c r="M152" s="194">
        <f t="shared" si="97"/>
        <v>49.22</v>
      </c>
      <c r="N152" s="194">
        <f t="shared" si="97"/>
        <v>52.34</v>
      </c>
      <c r="O152" s="194">
        <f t="shared" si="97"/>
        <v>56.08</v>
      </c>
      <c r="P152" s="194">
        <f t="shared" si="97"/>
        <v>59.94</v>
      </c>
      <c r="Q152" s="194">
        <f t="shared" si="97"/>
        <v>63.81</v>
      </c>
      <c r="R152" s="194">
        <f t="shared" si="97"/>
        <v>67.12</v>
      </c>
      <c r="S152" s="194">
        <f t="shared" si="97"/>
        <v>70.09</v>
      </c>
      <c r="T152" s="194">
        <f t="shared" si="97"/>
        <v>73.19</v>
      </c>
      <c r="U152" s="194">
        <f t="shared" si="97"/>
        <v>77.05</v>
      </c>
      <c r="V152" s="194">
        <f t="shared" si="97"/>
        <v>79.77</v>
      </c>
      <c r="W152" s="194">
        <f t="shared" si="97"/>
        <v>83.46</v>
      </c>
    </row>
    <row r="153" spans="1:23">
      <c r="A153" s="164"/>
      <c r="B153" s="164"/>
      <c r="C153" s="193" t="s">
        <v>769</v>
      </c>
      <c r="D153" s="194">
        <f t="shared" ref="D153:W153" si="98">D158+D165</f>
        <v>11.61</v>
      </c>
      <c r="E153" s="194">
        <f t="shared" si="98"/>
        <v>17.09</v>
      </c>
      <c r="F153" s="194">
        <f t="shared" si="98"/>
        <v>20.65</v>
      </c>
      <c r="G153" s="194">
        <f t="shared" si="98"/>
        <v>25.57</v>
      </c>
      <c r="H153" s="194">
        <f t="shared" si="98"/>
        <v>28.58</v>
      </c>
      <c r="I153" s="194">
        <f t="shared" si="98"/>
        <v>33.97</v>
      </c>
      <c r="J153" s="194">
        <f t="shared" si="98"/>
        <v>37.18</v>
      </c>
      <c r="K153" s="194">
        <f t="shared" si="98"/>
        <v>43.82</v>
      </c>
      <c r="L153" s="194">
        <f t="shared" si="98"/>
        <v>46.64</v>
      </c>
      <c r="M153" s="194">
        <f t="shared" si="98"/>
        <v>51.35</v>
      </c>
      <c r="N153" s="194">
        <f t="shared" si="98"/>
        <v>54.57</v>
      </c>
      <c r="O153" s="194">
        <f t="shared" si="98"/>
        <v>58.33</v>
      </c>
      <c r="P153" s="194">
        <f t="shared" si="98"/>
        <v>62.29</v>
      </c>
      <c r="Q153" s="194">
        <f t="shared" si="98"/>
        <v>66.44</v>
      </c>
      <c r="R153" s="194">
        <f t="shared" si="98"/>
        <v>69.84</v>
      </c>
      <c r="S153" s="194">
        <f t="shared" si="98"/>
        <v>73.09</v>
      </c>
      <c r="T153" s="194">
        <f t="shared" si="98"/>
        <v>76.290000000000006</v>
      </c>
      <c r="U153" s="194">
        <f t="shared" si="98"/>
        <v>80.430000000000007</v>
      </c>
      <c r="V153" s="194">
        <f t="shared" si="98"/>
        <v>83.24</v>
      </c>
      <c r="W153" s="194">
        <f t="shared" si="98"/>
        <v>87.22</v>
      </c>
    </row>
    <row r="154" spans="1:23">
      <c r="A154" s="164"/>
      <c r="B154" s="164"/>
      <c r="C154" s="193" t="s">
        <v>770</v>
      </c>
      <c r="D154" s="194">
        <f t="shared" ref="D154:W154" si="99">D160+D166</f>
        <v>12.81</v>
      </c>
      <c r="E154" s="194">
        <f t="shared" si="99"/>
        <v>19.5</v>
      </c>
      <c r="F154" s="194">
        <f t="shared" si="99"/>
        <v>24.26</v>
      </c>
      <c r="G154" s="194">
        <f t="shared" si="99"/>
        <v>30.38</v>
      </c>
      <c r="H154" s="194">
        <f t="shared" si="99"/>
        <v>34.590000000000003</v>
      </c>
      <c r="I154" s="194">
        <f t="shared" si="99"/>
        <v>41.19</v>
      </c>
      <c r="J154" s="194">
        <f t="shared" si="99"/>
        <v>45.61</v>
      </c>
      <c r="K154" s="194">
        <f t="shared" si="99"/>
        <v>53.45</v>
      </c>
      <c r="L154" s="194">
        <f t="shared" si="99"/>
        <v>57.47</v>
      </c>
      <c r="M154" s="194">
        <f t="shared" si="99"/>
        <v>63.38</v>
      </c>
      <c r="N154" s="194">
        <f t="shared" si="99"/>
        <v>67.8</v>
      </c>
      <c r="O154" s="194">
        <f t="shared" si="99"/>
        <v>72.78</v>
      </c>
      <c r="P154" s="194">
        <f t="shared" si="99"/>
        <v>77.94</v>
      </c>
      <c r="Q154" s="194">
        <f t="shared" si="99"/>
        <v>83.29</v>
      </c>
      <c r="R154" s="194">
        <f t="shared" si="99"/>
        <v>87.89</v>
      </c>
      <c r="S154" s="194">
        <f t="shared" si="99"/>
        <v>92.35</v>
      </c>
      <c r="T154" s="194">
        <f t="shared" si="99"/>
        <v>96.75</v>
      </c>
      <c r="U154" s="194">
        <f t="shared" si="99"/>
        <v>102.09</v>
      </c>
      <c r="V154" s="194">
        <f t="shared" si="99"/>
        <v>106.11</v>
      </c>
      <c r="W154" s="194">
        <f t="shared" si="99"/>
        <v>111.29</v>
      </c>
    </row>
    <row r="155" spans="1:23">
      <c r="A155" s="164"/>
      <c r="B155" s="164"/>
      <c r="C155" s="193" t="s">
        <v>771</v>
      </c>
      <c r="D155" s="194">
        <f t="shared" ref="D155:W155" si="100">D162+D167</f>
        <v>5.41</v>
      </c>
      <c r="E155" s="194">
        <f t="shared" si="100"/>
        <v>9.94</v>
      </c>
      <c r="F155" s="194">
        <f t="shared" si="100"/>
        <v>13.2</v>
      </c>
      <c r="G155" s="194">
        <f t="shared" si="100"/>
        <v>17.350000000000001</v>
      </c>
      <c r="H155" s="194">
        <f t="shared" si="100"/>
        <v>20.239999999999998</v>
      </c>
      <c r="I155" s="194">
        <f t="shared" si="100"/>
        <v>24.59</v>
      </c>
      <c r="J155" s="194">
        <f t="shared" si="100"/>
        <v>27.46</v>
      </c>
      <c r="K155" s="194">
        <f t="shared" si="100"/>
        <v>32.97</v>
      </c>
      <c r="L155" s="194">
        <f t="shared" si="100"/>
        <v>35.659999999999997</v>
      </c>
      <c r="M155" s="194">
        <f t="shared" si="100"/>
        <v>39.840000000000003</v>
      </c>
      <c r="N155" s="194">
        <f t="shared" si="100"/>
        <v>42.7</v>
      </c>
      <c r="O155" s="194">
        <f t="shared" si="100"/>
        <v>45.94</v>
      </c>
      <c r="P155" s="194">
        <f t="shared" si="100"/>
        <v>49.18</v>
      </c>
      <c r="Q155" s="194">
        <f t="shared" si="100"/>
        <v>52.79</v>
      </c>
      <c r="R155" s="194">
        <f t="shared" si="100"/>
        <v>55.84</v>
      </c>
      <c r="S155" s="194">
        <f t="shared" si="100"/>
        <v>58.54</v>
      </c>
      <c r="T155" s="194">
        <f t="shared" si="100"/>
        <v>61.23</v>
      </c>
      <c r="U155" s="194">
        <f t="shared" si="100"/>
        <v>64.84</v>
      </c>
      <c r="V155" s="194">
        <f t="shared" si="100"/>
        <v>67.55</v>
      </c>
      <c r="W155" s="194">
        <f t="shared" si="100"/>
        <v>70.760000000000005</v>
      </c>
    </row>
    <row r="156" spans="1:23">
      <c r="A156" s="164"/>
      <c r="B156" s="164"/>
      <c r="C156" s="195" t="s">
        <v>772</v>
      </c>
      <c r="D156" s="196">
        <f>D99+D113/12*9+D114/12*9+D115/12*9</f>
        <v>5.13</v>
      </c>
      <c r="E156" s="196">
        <f t="shared" ref="E156:W156" si="101">E99+E113/12*9+E114/12*9+E115/12*9</f>
        <v>8.1300000000000008</v>
      </c>
      <c r="F156" s="196">
        <f t="shared" si="101"/>
        <v>10.76</v>
      </c>
      <c r="G156" s="196">
        <f t="shared" si="101"/>
        <v>14.13</v>
      </c>
      <c r="H156" s="196">
        <f t="shared" si="101"/>
        <v>16.95</v>
      </c>
      <c r="I156" s="196">
        <f t="shared" si="101"/>
        <v>20.83</v>
      </c>
      <c r="J156" s="196">
        <f t="shared" si="101"/>
        <v>23.45</v>
      </c>
      <c r="K156" s="196">
        <f t="shared" si="101"/>
        <v>26.46</v>
      </c>
      <c r="L156" s="196">
        <f t="shared" si="101"/>
        <v>29.09</v>
      </c>
      <c r="M156" s="196">
        <f t="shared" si="101"/>
        <v>32.65</v>
      </c>
      <c r="N156" s="196">
        <f t="shared" si="101"/>
        <v>35.28</v>
      </c>
      <c r="O156" s="196">
        <f t="shared" si="101"/>
        <v>38.159999999999997</v>
      </c>
      <c r="P156" s="196">
        <f t="shared" si="101"/>
        <v>40.78</v>
      </c>
      <c r="Q156" s="196">
        <f t="shared" si="101"/>
        <v>43.79</v>
      </c>
      <c r="R156" s="196">
        <f t="shared" si="101"/>
        <v>46.6</v>
      </c>
      <c r="S156" s="196">
        <f t="shared" si="101"/>
        <v>49.48</v>
      </c>
      <c r="T156" s="196">
        <f t="shared" si="101"/>
        <v>52.11</v>
      </c>
      <c r="U156" s="196">
        <f t="shared" si="101"/>
        <v>55.11</v>
      </c>
      <c r="V156" s="196">
        <f t="shared" si="101"/>
        <v>57.73</v>
      </c>
      <c r="W156" s="196">
        <f t="shared" si="101"/>
        <v>60.55</v>
      </c>
    </row>
    <row r="157" spans="1:23">
      <c r="A157" s="164"/>
      <c r="B157" s="164"/>
      <c r="C157" s="195" t="s">
        <v>773</v>
      </c>
      <c r="D157" s="196">
        <f>D100+D113/12*9</f>
        <v>1.5</v>
      </c>
      <c r="E157" s="196">
        <f t="shared" ref="E157:W157" si="102">E100+E113/12*9</f>
        <v>3.01</v>
      </c>
      <c r="F157" s="196">
        <f t="shared" si="102"/>
        <v>4.51</v>
      </c>
      <c r="G157" s="196">
        <f t="shared" si="102"/>
        <v>6.01</v>
      </c>
      <c r="H157" s="196">
        <f t="shared" si="102"/>
        <v>7.52</v>
      </c>
      <c r="I157" s="196">
        <f t="shared" si="102"/>
        <v>9.02</v>
      </c>
      <c r="J157" s="196">
        <f t="shared" si="102"/>
        <v>10.52</v>
      </c>
      <c r="K157" s="196">
        <f t="shared" si="102"/>
        <v>12.02</v>
      </c>
      <c r="L157" s="196">
        <f t="shared" si="102"/>
        <v>13.52</v>
      </c>
      <c r="M157" s="196">
        <f t="shared" si="102"/>
        <v>15.02</v>
      </c>
      <c r="N157" s="196">
        <f t="shared" si="102"/>
        <v>16.53</v>
      </c>
      <c r="O157" s="196">
        <f t="shared" si="102"/>
        <v>18.03</v>
      </c>
      <c r="P157" s="196">
        <f t="shared" si="102"/>
        <v>19.53</v>
      </c>
      <c r="Q157" s="196">
        <f t="shared" si="102"/>
        <v>21.04</v>
      </c>
      <c r="R157" s="196">
        <f t="shared" si="102"/>
        <v>22.54</v>
      </c>
      <c r="S157" s="196">
        <f t="shared" si="102"/>
        <v>24.04</v>
      </c>
      <c r="T157" s="196">
        <f t="shared" si="102"/>
        <v>25.55</v>
      </c>
      <c r="U157" s="196">
        <f t="shared" si="102"/>
        <v>27.05</v>
      </c>
      <c r="V157" s="196">
        <f t="shared" si="102"/>
        <v>28.55</v>
      </c>
      <c r="W157" s="196">
        <f t="shared" si="102"/>
        <v>30.05</v>
      </c>
    </row>
    <row r="158" spans="1:23">
      <c r="A158" s="164"/>
      <c r="B158" s="164"/>
      <c r="C158" s="195" t="s">
        <v>774</v>
      </c>
      <c r="D158" s="196">
        <f>D101+D113/12*9+D114/12*9+D115/12*9</f>
        <v>5.47</v>
      </c>
      <c r="E158" s="196">
        <f t="shared" ref="E158:W158" si="103">E101+E113/12*9+E114/12*9+E115/12*9</f>
        <v>8.57</v>
      </c>
      <c r="F158" s="196">
        <f t="shared" si="103"/>
        <v>11.29</v>
      </c>
      <c r="G158" s="196">
        <f t="shared" si="103"/>
        <v>14.76</v>
      </c>
      <c r="H158" s="196">
        <f t="shared" si="103"/>
        <v>17.68</v>
      </c>
      <c r="I158" s="196">
        <f t="shared" si="103"/>
        <v>21.64</v>
      </c>
      <c r="J158" s="196">
        <f t="shared" si="103"/>
        <v>24.36</v>
      </c>
      <c r="K158" s="196">
        <f t="shared" si="103"/>
        <v>27.46</v>
      </c>
      <c r="L158" s="196">
        <f t="shared" si="103"/>
        <v>30.18</v>
      </c>
      <c r="M158" s="196">
        <f t="shared" si="103"/>
        <v>33.840000000000003</v>
      </c>
      <c r="N158" s="196">
        <f t="shared" si="103"/>
        <v>36.57</v>
      </c>
      <c r="O158" s="196">
        <f t="shared" si="103"/>
        <v>39.28</v>
      </c>
      <c r="P158" s="196">
        <f t="shared" si="103"/>
        <v>42</v>
      </c>
      <c r="Q158" s="196">
        <f t="shared" si="103"/>
        <v>45.1</v>
      </c>
      <c r="R158" s="196">
        <f t="shared" si="103"/>
        <v>48.01</v>
      </c>
      <c r="S158" s="196">
        <f t="shared" si="103"/>
        <v>50.98</v>
      </c>
      <c r="T158" s="196">
        <f t="shared" si="103"/>
        <v>53.71</v>
      </c>
      <c r="U158" s="196">
        <f t="shared" si="103"/>
        <v>56.8</v>
      </c>
      <c r="V158" s="196">
        <f t="shared" si="103"/>
        <v>59.52</v>
      </c>
      <c r="W158" s="196">
        <f t="shared" si="103"/>
        <v>62.43</v>
      </c>
    </row>
    <row r="159" spans="1:23">
      <c r="A159" s="164"/>
      <c r="B159" s="164"/>
      <c r="C159" s="195" t="s">
        <v>773</v>
      </c>
      <c r="D159" s="196">
        <f>D102+D113/12*9</f>
        <v>1.6</v>
      </c>
      <c r="E159" s="196">
        <f t="shared" ref="E159:W159" si="104">E102+E113/12*9</f>
        <v>3.2</v>
      </c>
      <c r="F159" s="196">
        <f t="shared" si="104"/>
        <v>4.79</v>
      </c>
      <c r="G159" s="196">
        <f t="shared" si="104"/>
        <v>6.38</v>
      </c>
      <c r="H159" s="196">
        <f t="shared" si="104"/>
        <v>7.99</v>
      </c>
      <c r="I159" s="196">
        <f t="shared" si="104"/>
        <v>9.58</v>
      </c>
      <c r="J159" s="196">
        <f t="shared" si="104"/>
        <v>11.18</v>
      </c>
      <c r="K159" s="196">
        <f t="shared" si="104"/>
        <v>12.77</v>
      </c>
      <c r="L159" s="196">
        <f t="shared" si="104"/>
        <v>14.37</v>
      </c>
      <c r="M159" s="196">
        <f t="shared" si="104"/>
        <v>15.96</v>
      </c>
      <c r="N159" s="196">
        <f t="shared" si="104"/>
        <v>17.57</v>
      </c>
      <c r="O159" s="196">
        <f t="shared" si="104"/>
        <v>19.16</v>
      </c>
      <c r="P159" s="196">
        <f t="shared" si="104"/>
        <v>20.75</v>
      </c>
      <c r="Q159" s="196">
        <f t="shared" si="104"/>
        <v>22.35</v>
      </c>
      <c r="R159" s="196">
        <f t="shared" si="104"/>
        <v>23.95</v>
      </c>
      <c r="S159" s="196">
        <f t="shared" si="104"/>
        <v>25.54</v>
      </c>
      <c r="T159" s="196">
        <f t="shared" si="104"/>
        <v>27.14</v>
      </c>
      <c r="U159" s="196">
        <f t="shared" si="104"/>
        <v>28.73</v>
      </c>
      <c r="V159" s="196">
        <f t="shared" si="104"/>
        <v>30.33</v>
      </c>
      <c r="W159" s="196">
        <f t="shared" si="104"/>
        <v>31.93</v>
      </c>
    </row>
    <row r="160" spans="1:23">
      <c r="A160" s="164"/>
      <c r="B160" s="164"/>
      <c r="C160" s="195" t="s">
        <v>775</v>
      </c>
      <c r="D160" s="196">
        <f>D103+D113/12*9+D114/12*9+D115/12*9</f>
        <v>6.67</v>
      </c>
      <c r="E160" s="196">
        <f t="shared" ref="E160:W160" si="105">E103+E113/12*9+E114/12*9+E115/12*9</f>
        <v>10.98</v>
      </c>
      <c r="F160" s="196">
        <f t="shared" si="105"/>
        <v>14.9</v>
      </c>
      <c r="G160" s="196">
        <f t="shared" si="105"/>
        <v>19.57</v>
      </c>
      <c r="H160" s="196">
        <f t="shared" si="105"/>
        <v>23.69</v>
      </c>
      <c r="I160" s="196">
        <f t="shared" si="105"/>
        <v>28.86</v>
      </c>
      <c r="J160" s="196">
        <f t="shared" si="105"/>
        <v>32.79</v>
      </c>
      <c r="K160" s="196">
        <f t="shared" si="105"/>
        <v>37.090000000000003</v>
      </c>
      <c r="L160" s="196">
        <f t="shared" si="105"/>
        <v>41.01</v>
      </c>
      <c r="M160" s="196">
        <f t="shared" si="105"/>
        <v>45.87</v>
      </c>
      <c r="N160" s="196">
        <f t="shared" si="105"/>
        <v>49.8</v>
      </c>
      <c r="O160" s="196">
        <f t="shared" si="105"/>
        <v>53.73</v>
      </c>
      <c r="P160" s="196">
        <f t="shared" si="105"/>
        <v>57.65</v>
      </c>
      <c r="Q160" s="196">
        <f t="shared" si="105"/>
        <v>61.95</v>
      </c>
      <c r="R160" s="196">
        <f t="shared" si="105"/>
        <v>66.06</v>
      </c>
      <c r="S160" s="196">
        <f t="shared" si="105"/>
        <v>70.239999999999995</v>
      </c>
      <c r="T160" s="196">
        <f t="shared" si="105"/>
        <v>74.17</v>
      </c>
      <c r="U160" s="196">
        <f t="shared" si="105"/>
        <v>78.459999999999994</v>
      </c>
      <c r="V160" s="196">
        <f t="shared" si="105"/>
        <v>82.39</v>
      </c>
      <c r="W160" s="196">
        <f t="shared" si="105"/>
        <v>86.5</v>
      </c>
    </row>
    <row r="161" spans="1:26">
      <c r="A161" s="164"/>
      <c r="B161" s="164"/>
      <c r="C161" s="195" t="s">
        <v>773</v>
      </c>
      <c r="D161" s="196">
        <f>D104+D113/12*9</f>
        <v>2.8</v>
      </c>
      <c r="E161" s="196">
        <f t="shared" ref="E161:W161" si="106">E104+E113/12*9</f>
        <v>5.6</v>
      </c>
      <c r="F161" s="196">
        <f t="shared" si="106"/>
        <v>8.4</v>
      </c>
      <c r="G161" s="196">
        <f t="shared" si="106"/>
        <v>11.2</v>
      </c>
      <c r="H161" s="196">
        <f t="shared" si="106"/>
        <v>14</v>
      </c>
      <c r="I161" s="196">
        <f t="shared" si="106"/>
        <v>16.8</v>
      </c>
      <c r="J161" s="196">
        <f t="shared" si="106"/>
        <v>19.600000000000001</v>
      </c>
      <c r="K161" s="196">
        <f t="shared" si="106"/>
        <v>22.4</v>
      </c>
      <c r="L161" s="196">
        <f t="shared" si="106"/>
        <v>25.2</v>
      </c>
      <c r="M161" s="196">
        <f t="shared" si="106"/>
        <v>28</v>
      </c>
      <c r="N161" s="196">
        <f t="shared" si="106"/>
        <v>30.8</v>
      </c>
      <c r="O161" s="196">
        <f t="shared" si="106"/>
        <v>33.6</v>
      </c>
      <c r="P161" s="196">
        <f t="shared" si="106"/>
        <v>36.4</v>
      </c>
      <c r="Q161" s="196">
        <f t="shared" si="106"/>
        <v>39.200000000000003</v>
      </c>
      <c r="R161" s="196">
        <f t="shared" si="106"/>
        <v>42</v>
      </c>
      <c r="S161" s="196">
        <f t="shared" si="106"/>
        <v>44.8</v>
      </c>
      <c r="T161" s="196">
        <f t="shared" si="106"/>
        <v>47.6</v>
      </c>
      <c r="U161" s="196">
        <f t="shared" si="106"/>
        <v>50.4</v>
      </c>
      <c r="V161" s="196">
        <f t="shared" si="106"/>
        <v>53.2</v>
      </c>
      <c r="W161" s="196">
        <f t="shared" si="106"/>
        <v>56</v>
      </c>
    </row>
    <row r="162" spans="1:26">
      <c r="A162" s="164"/>
      <c r="B162" s="164"/>
      <c r="C162" s="195" t="s">
        <v>776</v>
      </c>
      <c r="D162" s="196">
        <f>D105+D113/12*9+D114/12*9+D115/12*9</f>
        <v>4.42</v>
      </c>
      <c r="E162" s="196">
        <f t="shared" ref="E162:W162" si="107">E105+E113/12*9+E114/12*9+E115/12*9</f>
        <v>7.21</v>
      </c>
      <c r="F162" s="196">
        <f t="shared" si="107"/>
        <v>9.6199999999999992</v>
      </c>
      <c r="G162" s="196">
        <f t="shared" si="107"/>
        <v>12.79</v>
      </c>
      <c r="H162" s="196">
        <f t="shared" si="107"/>
        <v>15.39</v>
      </c>
      <c r="I162" s="196">
        <f t="shared" si="107"/>
        <v>18.55</v>
      </c>
      <c r="J162" s="196">
        <f t="shared" si="107"/>
        <v>20.97</v>
      </c>
      <c r="K162" s="196">
        <f t="shared" si="107"/>
        <v>23.76</v>
      </c>
      <c r="L162" s="196">
        <f t="shared" si="107"/>
        <v>26.17</v>
      </c>
      <c r="M162" s="196">
        <f t="shared" si="107"/>
        <v>29.53</v>
      </c>
      <c r="N162" s="196">
        <f t="shared" si="107"/>
        <v>31.94</v>
      </c>
      <c r="O162" s="196">
        <f t="shared" si="107"/>
        <v>34.36</v>
      </c>
      <c r="P162" s="196">
        <f t="shared" si="107"/>
        <v>36.770000000000003</v>
      </c>
      <c r="Q162" s="196">
        <f t="shared" si="107"/>
        <v>39.56</v>
      </c>
      <c r="R162" s="196">
        <f t="shared" si="107"/>
        <v>42.16</v>
      </c>
      <c r="S162" s="196">
        <f t="shared" si="107"/>
        <v>44.58</v>
      </c>
      <c r="T162" s="196">
        <f t="shared" si="107"/>
        <v>46.99</v>
      </c>
      <c r="U162" s="196">
        <f t="shared" si="107"/>
        <v>49.78</v>
      </c>
      <c r="V162" s="196">
        <f t="shared" si="107"/>
        <v>52.2</v>
      </c>
      <c r="W162" s="196">
        <f t="shared" si="107"/>
        <v>54.8</v>
      </c>
    </row>
    <row r="163" spans="1:26">
      <c r="A163" s="164"/>
      <c r="B163" s="164"/>
      <c r="C163" s="195" t="s">
        <v>773</v>
      </c>
      <c r="D163" s="196">
        <f>D106+D113/12*9</f>
        <v>1.29</v>
      </c>
      <c r="E163" s="196">
        <f t="shared" ref="E163:W163" si="108">E106+E113/12*9</f>
        <v>2.58</v>
      </c>
      <c r="F163" s="196">
        <f t="shared" si="108"/>
        <v>3.87</v>
      </c>
      <c r="G163" s="196">
        <f t="shared" si="108"/>
        <v>5.16</v>
      </c>
      <c r="H163" s="196">
        <f t="shared" si="108"/>
        <v>6.45</v>
      </c>
      <c r="I163" s="196">
        <f t="shared" si="108"/>
        <v>7.74</v>
      </c>
      <c r="J163" s="196">
        <f t="shared" si="108"/>
        <v>9.0299999999999994</v>
      </c>
      <c r="K163" s="196">
        <f t="shared" si="108"/>
        <v>10.32</v>
      </c>
      <c r="L163" s="196">
        <f t="shared" si="108"/>
        <v>11.61</v>
      </c>
      <c r="M163" s="196">
        <f t="shared" si="108"/>
        <v>12.9</v>
      </c>
      <c r="N163" s="196">
        <f t="shared" si="108"/>
        <v>14.19</v>
      </c>
      <c r="O163" s="196">
        <f t="shared" si="108"/>
        <v>15.48</v>
      </c>
      <c r="P163" s="196">
        <f t="shared" si="108"/>
        <v>16.77</v>
      </c>
      <c r="Q163" s="196">
        <f t="shared" si="108"/>
        <v>18.059999999999999</v>
      </c>
      <c r="R163" s="196">
        <f t="shared" si="108"/>
        <v>19.350000000000001</v>
      </c>
      <c r="S163" s="196">
        <f t="shared" si="108"/>
        <v>20.64</v>
      </c>
      <c r="T163" s="196">
        <f t="shared" si="108"/>
        <v>21.93</v>
      </c>
      <c r="U163" s="196">
        <f t="shared" si="108"/>
        <v>23.22</v>
      </c>
      <c r="V163" s="196">
        <f t="shared" si="108"/>
        <v>24.51</v>
      </c>
      <c r="W163" s="196">
        <f t="shared" si="108"/>
        <v>25.8</v>
      </c>
    </row>
    <row r="164" spans="1:26">
      <c r="A164" s="164"/>
      <c r="B164" s="164"/>
      <c r="C164" s="197" t="s">
        <v>777</v>
      </c>
      <c r="D164" s="198">
        <f t="shared" ref="D164:W167" si="109">D107</f>
        <v>6.14</v>
      </c>
      <c r="E164" s="198">
        <f t="shared" si="109"/>
        <v>8.33</v>
      </c>
      <c r="F164" s="198">
        <f t="shared" si="109"/>
        <v>9.18</v>
      </c>
      <c r="G164" s="198">
        <f t="shared" si="109"/>
        <v>10.43</v>
      </c>
      <c r="H164" s="198">
        <f t="shared" si="109"/>
        <v>10.53</v>
      </c>
      <c r="I164" s="198">
        <f t="shared" si="109"/>
        <v>11.76</v>
      </c>
      <c r="J164" s="198">
        <f t="shared" si="109"/>
        <v>12.26</v>
      </c>
      <c r="K164" s="198">
        <f t="shared" si="109"/>
        <v>15.61</v>
      </c>
      <c r="L164" s="198">
        <f t="shared" si="109"/>
        <v>15.71</v>
      </c>
      <c r="M164" s="198">
        <f t="shared" si="109"/>
        <v>16.57</v>
      </c>
      <c r="N164" s="198">
        <f t="shared" si="109"/>
        <v>17.059999999999999</v>
      </c>
      <c r="O164" s="198">
        <f t="shared" si="109"/>
        <v>17.920000000000002</v>
      </c>
      <c r="P164" s="198">
        <f t="shared" si="109"/>
        <v>19.16</v>
      </c>
      <c r="Q164" s="198">
        <f t="shared" si="109"/>
        <v>20.02</v>
      </c>
      <c r="R164" s="198">
        <f t="shared" si="109"/>
        <v>20.52</v>
      </c>
      <c r="S164" s="198">
        <f t="shared" si="109"/>
        <v>20.61</v>
      </c>
      <c r="T164" s="198">
        <f t="shared" si="109"/>
        <v>21.08</v>
      </c>
      <c r="U164" s="198">
        <f t="shared" si="109"/>
        <v>21.94</v>
      </c>
      <c r="V164" s="198">
        <f t="shared" si="109"/>
        <v>22.04</v>
      </c>
      <c r="W164" s="198">
        <f t="shared" si="109"/>
        <v>22.91</v>
      </c>
    </row>
    <row r="165" spans="1:26">
      <c r="A165" s="164"/>
      <c r="B165" s="164"/>
      <c r="C165" s="197" t="s">
        <v>778</v>
      </c>
      <c r="D165" s="198">
        <f t="shared" si="109"/>
        <v>6.14</v>
      </c>
      <c r="E165" s="198">
        <f t="shared" si="109"/>
        <v>8.52</v>
      </c>
      <c r="F165" s="198">
        <f t="shared" si="109"/>
        <v>9.36</v>
      </c>
      <c r="G165" s="198">
        <f t="shared" si="109"/>
        <v>10.81</v>
      </c>
      <c r="H165" s="198">
        <f t="shared" si="109"/>
        <v>10.9</v>
      </c>
      <c r="I165" s="198">
        <f t="shared" si="109"/>
        <v>12.33</v>
      </c>
      <c r="J165" s="198">
        <f t="shared" si="109"/>
        <v>12.82</v>
      </c>
      <c r="K165" s="198">
        <f t="shared" si="109"/>
        <v>16.36</v>
      </c>
      <c r="L165" s="198">
        <f t="shared" si="109"/>
        <v>16.46</v>
      </c>
      <c r="M165" s="198">
        <f t="shared" si="109"/>
        <v>17.510000000000002</v>
      </c>
      <c r="N165" s="198">
        <f t="shared" si="109"/>
        <v>18</v>
      </c>
      <c r="O165" s="198">
        <f t="shared" si="109"/>
        <v>19.05</v>
      </c>
      <c r="P165" s="198">
        <f t="shared" si="109"/>
        <v>20.29</v>
      </c>
      <c r="Q165" s="198">
        <f t="shared" si="109"/>
        <v>21.34</v>
      </c>
      <c r="R165" s="198">
        <f t="shared" si="109"/>
        <v>21.83</v>
      </c>
      <c r="S165" s="198">
        <f t="shared" si="109"/>
        <v>22.11</v>
      </c>
      <c r="T165" s="198">
        <f t="shared" si="109"/>
        <v>22.58</v>
      </c>
      <c r="U165" s="198">
        <f t="shared" si="109"/>
        <v>23.63</v>
      </c>
      <c r="V165" s="198">
        <f t="shared" si="109"/>
        <v>23.72</v>
      </c>
      <c r="W165" s="198">
        <f t="shared" si="109"/>
        <v>24.79</v>
      </c>
    </row>
    <row r="166" spans="1:26">
      <c r="A166" s="164"/>
      <c r="B166" s="164"/>
      <c r="C166" s="197" t="s">
        <v>779</v>
      </c>
      <c r="D166" s="198">
        <f t="shared" si="109"/>
        <v>6.14</v>
      </c>
      <c r="E166" s="198">
        <f t="shared" si="109"/>
        <v>8.52</v>
      </c>
      <c r="F166" s="198">
        <f t="shared" si="109"/>
        <v>9.36</v>
      </c>
      <c r="G166" s="198">
        <f t="shared" si="109"/>
        <v>10.81</v>
      </c>
      <c r="H166" s="198">
        <f t="shared" si="109"/>
        <v>10.9</v>
      </c>
      <c r="I166" s="198">
        <f t="shared" si="109"/>
        <v>12.33</v>
      </c>
      <c r="J166" s="198">
        <f t="shared" si="109"/>
        <v>12.82</v>
      </c>
      <c r="K166" s="198">
        <f t="shared" si="109"/>
        <v>16.36</v>
      </c>
      <c r="L166" s="198">
        <f t="shared" si="109"/>
        <v>16.46</v>
      </c>
      <c r="M166" s="198">
        <f t="shared" si="109"/>
        <v>17.510000000000002</v>
      </c>
      <c r="N166" s="198">
        <f t="shared" si="109"/>
        <v>18</v>
      </c>
      <c r="O166" s="198">
        <f t="shared" si="109"/>
        <v>19.05</v>
      </c>
      <c r="P166" s="198">
        <f t="shared" si="109"/>
        <v>20.29</v>
      </c>
      <c r="Q166" s="198">
        <f t="shared" si="109"/>
        <v>21.34</v>
      </c>
      <c r="R166" s="198">
        <f t="shared" si="109"/>
        <v>21.83</v>
      </c>
      <c r="S166" s="198">
        <f t="shared" si="109"/>
        <v>22.11</v>
      </c>
      <c r="T166" s="198">
        <f t="shared" si="109"/>
        <v>22.58</v>
      </c>
      <c r="U166" s="198">
        <f t="shared" si="109"/>
        <v>23.63</v>
      </c>
      <c r="V166" s="198">
        <f t="shared" si="109"/>
        <v>23.72</v>
      </c>
      <c r="W166" s="198">
        <f t="shared" si="109"/>
        <v>24.79</v>
      </c>
    </row>
    <row r="167" spans="1:26">
      <c r="A167" s="164"/>
      <c r="B167" s="164"/>
      <c r="C167" s="197" t="s">
        <v>780</v>
      </c>
      <c r="D167" s="198">
        <f t="shared" si="109"/>
        <v>0.99</v>
      </c>
      <c r="E167" s="198">
        <f t="shared" si="109"/>
        <v>2.73</v>
      </c>
      <c r="F167" s="198">
        <f t="shared" si="109"/>
        <v>3.58</v>
      </c>
      <c r="G167" s="198">
        <f t="shared" si="109"/>
        <v>4.5599999999999996</v>
      </c>
      <c r="H167" s="198">
        <f t="shared" si="109"/>
        <v>4.8499999999999996</v>
      </c>
      <c r="I167" s="198">
        <f t="shared" si="109"/>
        <v>6.04</v>
      </c>
      <c r="J167" s="198">
        <f t="shared" si="109"/>
        <v>6.49</v>
      </c>
      <c r="K167" s="198">
        <f t="shared" si="109"/>
        <v>9.2100000000000009</v>
      </c>
      <c r="L167" s="198">
        <f t="shared" si="109"/>
        <v>9.49</v>
      </c>
      <c r="M167" s="198">
        <f t="shared" si="109"/>
        <v>10.31</v>
      </c>
      <c r="N167" s="198">
        <f t="shared" si="109"/>
        <v>10.76</v>
      </c>
      <c r="O167" s="198">
        <f t="shared" si="109"/>
        <v>11.58</v>
      </c>
      <c r="P167" s="198">
        <f t="shared" si="109"/>
        <v>12.41</v>
      </c>
      <c r="Q167" s="198">
        <f t="shared" si="109"/>
        <v>13.23</v>
      </c>
      <c r="R167" s="198">
        <f t="shared" si="109"/>
        <v>13.68</v>
      </c>
      <c r="S167" s="198">
        <f t="shared" si="109"/>
        <v>13.96</v>
      </c>
      <c r="T167" s="198">
        <f t="shared" si="109"/>
        <v>14.24</v>
      </c>
      <c r="U167" s="198">
        <f t="shared" si="109"/>
        <v>15.06</v>
      </c>
      <c r="V167" s="198">
        <f t="shared" si="109"/>
        <v>15.35</v>
      </c>
      <c r="W167" s="198">
        <f t="shared" si="109"/>
        <v>15.96</v>
      </c>
    </row>
    <row r="172" spans="1:26" hidden="1">
      <c r="A172" s="164"/>
      <c r="B172" s="164"/>
      <c r="C172" s="202" t="s">
        <v>788</v>
      </c>
      <c r="D172" s="194">
        <f>D38+D40+D41+D44+D45+D46+D47+D48+D49+D56</f>
        <v>6.63</v>
      </c>
      <c r="E172" s="194">
        <f t="shared" ref="E172:W172" si="110">E38+E40+E41+E44+E45+E46+E47+E48+E49+E56</f>
        <v>9.5</v>
      </c>
      <c r="F172" s="194">
        <f t="shared" si="110"/>
        <v>10.63</v>
      </c>
      <c r="G172" s="194">
        <f t="shared" si="110"/>
        <v>12.25</v>
      </c>
      <c r="H172" s="194">
        <f t="shared" si="110"/>
        <v>12.38</v>
      </c>
      <c r="I172" s="194">
        <f t="shared" si="110"/>
        <v>14</v>
      </c>
      <c r="J172" s="194">
        <f t="shared" si="110"/>
        <v>14.63</v>
      </c>
      <c r="K172" s="203">
        <f t="shared" si="110"/>
        <v>19</v>
      </c>
      <c r="L172" s="194">
        <f t="shared" si="110"/>
        <v>19.13</v>
      </c>
      <c r="M172" s="194">
        <f t="shared" si="110"/>
        <v>20.25</v>
      </c>
      <c r="N172" s="194">
        <f t="shared" si="110"/>
        <v>20.88</v>
      </c>
      <c r="O172" s="194">
        <f t="shared" si="110"/>
        <v>22</v>
      </c>
      <c r="P172" s="194">
        <f t="shared" si="110"/>
        <v>23.63</v>
      </c>
      <c r="Q172" s="194">
        <f t="shared" si="110"/>
        <v>24.75</v>
      </c>
      <c r="R172" s="194">
        <f t="shared" si="110"/>
        <v>25.38</v>
      </c>
      <c r="S172" s="194">
        <f t="shared" si="110"/>
        <v>25.5</v>
      </c>
      <c r="T172" s="194">
        <f t="shared" si="110"/>
        <v>26.13</v>
      </c>
      <c r="U172" s="194">
        <f t="shared" si="110"/>
        <v>27.25</v>
      </c>
      <c r="V172" s="194">
        <f t="shared" si="110"/>
        <v>27.38</v>
      </c>
      <c r="W172" s="194">
        <f t="shared" si="110"/>
        <v>28.5</v>
      </c>
      <c r="Z172" s="203">
        <f>Z38+Z40+Z41+Z44+Z45+Z46+Z47+Z48+Z49+Z56</f>
        <v>19</v>
      </c>
    </row>
    <row r="173" spans="1:26" hidden="1">
      <c r="A173" s="164"/>
      <c r="B173" s="164"/>
      <c r="C173" s="202" t="s">
        <v>789</v>
      </c>
      <c r="D173" s="194">
        <f>D40+D41+D44+D45+D47</f>
        <v>1.5</v>
      </c>
      <c r="E173" s="194">
        <f t="shared" ref="E173:W173" si="111">E40+E41+E44+E45+E47</f>
        <v>4</v>
      </c>
      <c r="F173" s="194">
        <f t="shared" si="111"/>
        <v>4.25</v>
      </c>
      <c r="G173" s="194">
        <f t="shared" si="111"/>
        <v>5.75</v>
      </c>
      <c r="H173" s="194">
        <f t="shared" si="111"/>
        <v>5.75</v>
      </c>
      <c r="I173" s="194">
        <f t="shared" si="111"/>
        <v>7.25</v>
      </c>
      <c r="J173" s="194">
        <f t="shared" si="111"/>
        <v>7.75</v>
      </c>
      <c r="K173" s="203">
        <f t="shared" si="111"/>
        <v>10.5</v>
      </c>
      <c r="L173" s="194">
        <f t="shared" si="111"/>
        <v>10.5</v>
      </c>
      <c r="M173" s="194">
        <f t="shared" si="111"/>
        <v>11.5</v>
      </c>
      <c r="N173" s="194">
        <f t="shared" si="111"/>
        <v>12</v>
      </c>
      <c r="O173" s="194">
        <f t="shared" si="111"/>
        <v>13</v>
      </c>
      <c r="P173" s="194">
        <f t="shared" si="111"/>
        <v>13.5</v>
      </c>
      <c r="Q173" s="194">
        <f t="shared" si="111"/>
        <v>14.5</v>
      </c>
      <c r="R173" s="194">
        <f t="shared" si="111"/>
        <v>15</v>
      </c>
      <c r="S173" s="194">
        <f t="shared" si="111"/>
        <v>15</v>
      </c>
      <c r="T173" s="194">
        <f t="shared" si="111"/>
        <v>15</v>
      </c>
      <c r="U173" s="194">
        <f t="shared" si="111"/>
        <v>15.5</v>
      </c>
      <c r="V173" s="194">
        <f t="shared" si="111"/>
        <v>15.5</v>
      </c>
      <c r="W173" s="194">
        <f t="shared" si="111"/>
        <v>16.5</v>
      </c>
      <c r="Z173" s="203">
        <f>Z40+Z41+Z44+Z45+Z47</f>
        <v>10.5</v>
      </c>
    </row>
    <row r="174" spans="1:26" ht="45" hidden="1">
      <c r="A174" s="164"/>
      <c r="B174" s="164"/>
      <c r="C174" s="202" t="s">
        <v>790</v>
      </c>
      <c r="D174" s="194">
        <f>D172*6204*1.302*12</f>
        <v>642654.49</v>
      </c>
      <c r="E174" s="194">
        <f t="shared" ref="E174:W174" si="112">E172*6204*1.302*12</f>
        <v>920847.31</v>
      </c>
      <c r="F174" s="194">
        <f t="shared" si="112"/>
        <v>1030379.68</v>
      </c>
      <c r="G174" s="194">
        <f t="shared" si="112"/>
        <v>1187408.3799999999</v>
      </c>
      <c r="H174" s="194">
        <f t="shared" si="112"/>
        <v>1200009.44</v>
      </c>
      <c r="I174" s="194">
        <f t="shared" si="112"/>
        <v>1357038.14</v>
      </c>
      <c r="J174" s="194">
        <f t="shared" si="112"/>
        <v>1418104.86</v>
      </c>
      <c r="K174" s="194">
        <f t="shared" si="112"/>
        <v>1841694.62</v>
      </c>
      <c r="L174" s="194">
        <f t="shared" si="112"/>
        <v>1854295.69</v>
      </c>
      <c r="M174" s="194">
        <f t="shared" si="112"/>
        <v>1962858.74</v>
      </c>
      <c r="N174" s="194">
        <f t="shared" si="112"/>
        <v>2023925.46</v>
      </c>
      <c r="O174" s="194">
        <f t="shared" si="112"/>
        <v>2132488.5099999998</v>
      </c>
      <c r="P174" s="194">
        <f t="shared" si="112"/>
        <v>2290486.52</v>
      </c>
      <c r="Q174" s="194">
        <f t="shared" si="112"/>
        <v>2399049.58</v>
      </c>
      <c r="R174" s="194">
        <f t="shared" si="112"/>
        <v>2460116.29</v>
      </c>
      <c r="S174" s="194">
        <f t="shared" si="112"/>
        <v>2471748.0499999998</v>
      </c>
      <c r="T174" s="194">
        <f t="shared" si="112"/>
        <v>2532814.7599999998</v>
      </c>
      <c r="U174" s="194">
        <f t="shared" si="112"/>
        <v>2641377.8199999998</v>
      </c>
      <c r="V174" s="194">
        <f t="shared" si="112"/>
        <v>2653978.88</v>
      </c>
      <c r="W174" s="194">
        <f t="shared" si="112"/>
        <v>2762541.94</v>
      </c>
      <c r="Z174" s="194">
        <f>Z172*6204*1.302*12</f>
        <v>1841694.62</v>
      </c>
    </row>
    <row r="175" spans="1:26" ht="30" hidden="1">
      <c r="A175" s="164"/>
      <c r="B175" s="164"/>
      <c r="C175" s="202" t="s">
        <v>791</v>
      </c>
      <c r="D175" s="194">
        <f t="shared" ref="D175:W175" si="113">D174/D7</f>
        <v>42843.63</v>
      </c>
      <c r="E175" s="194">
        <f t="shared" si="113"/>
        <v>30694.91</v>
      </c>
      <c r="F175" s="194">
        <f t="shared" si="113"/>
        <v>22897.33</v>
      </c>
      <c r="G175" s="194">
        <f t="shared" si="113"/>
        <v>19790.14</v>
      </c>
      <c r="H175" s="194">
        <f t="shared" si="113"/>
        <v>16000.13</v>
      </c>
      <c r="I175" s="194">
        <f t="shared" si="113"/>
        <v>15078.2</v>
      </c>
      <c r="J175" s="194">
        <f t="shared" si="113"/>
        <v>13505.76</v>
      </c>
      <c r="K175" s="203">
        <f t="shared" si="113"/>
        <v>15347.46</v>
      </c>
      <c r="L175" s="194">
        <f t="shared" si="113"/>
        <v>13735.52</v>
      </c>
      <c r="M175" s="194">
        <f t="shared" si="113"/>
        <v>13085.72</v>
      </c>
      <c r="N175" s="194">
        <f t="shared" si="113"/>
        <v>12266.21</v>
      </c>
      <c r="O175" s="194">
        <f t="shared" si="113"/>
        <v>11847.16</v>
      </c>
      <c r="P175" s="194">
        <f t="shared" si="113"/>
        <v>11746.08</v>
      </c>
      <c r="Q175" s="194">
        <f t="shared" si="113"/>
        <v>11424.05</v>
      </c>
      <c r="R175" s="194">
        <f t="shared" si="113"/>
        <v>10933.85</v>
      </c>
      <c r="S175" s="194">
        <f t="shared" si="113"/>
        <v>10298.950000000001</v>
      </c>
      <c r="T175" s="194">
        <f t="shared" si="113"/>
        <v>9932.61</v>
      </c>
      <c r="U175" s="194">
        <f t="shared" si="113"/>
        <v>9782.8799999999992</v>
      </c>
      <c r="V175" s="194">
        <f t="shared" si="113"/>
        <v>9312.2099999999991</v>
      </c>
      <c r="W175" s="194">
        <f t="shared" si="113"/>
        <v>9208.4699999999993</v>
      </c>
      <c r="Z175" s="203">
        <f>Z174/Z7</f>
        <v>11510.59</v>
      </c>
    </row>
    <row r="176" spans="1:26" ht="45" hidden="1" customHeight="1">
      <c r="C176" s="204" t="s">
        <v>792</v>
      </c>
      <c r="D176" s="205">
        <f>D175/$K175</f>
        <v>2.79</v>
      </c>
      <c r="E176" s="205">
        <f t="shared" ref="E176:W176" si="114">E175/$K175</f>
        <v>2</v>
      </c>
      <c r="F176" s="205">
        <f t="shared" si="114"/>
        <v>1.49</v>
      </c>
      <c r="G176" s="205">
        <f t="shared" si="114"/>
        <v>1.29</v>
      </c>
      <c r="H176" s="205">
        <f t="shared" si="114"/>
        <v>1.04</v>
      </c>
      <c r="I176" s="205">
        <f t="shared" si="114"/>
        <v>0.98</v>
      </c>
      <c r="J176" s="205">
        <f t="shared" si="114"/>
        <v>0.88</v>
      </c>
      <c r="K176" s="205">
        <f t="shared" si="114"/>
        <v>1</v>
      </c>
      <c r="L176" s="205">
        <f t="shared" si="114"/>
        <v>0.89</v>
      </c>
      <c r="M176" s="205">
        <f t="shared" si="114"/>
        <v>0.85</v>
      </c>
      <c r="N176" s="205">
        <f t="shared" si="114"/>
        <v>0.8</v>
      </c>
      <c r="O176" s="205">
        <f t="shared" si="114"/>
        <v>0.77</v>
      </c>
      <c r="P176" s="205">
        <f t="shared" si="114"/>
        <v>0.77</v>
      </c>
      <c r="Q176" s="205">
        <f t="shared" si="114"/>
        <v>0.74</v>
      </c>
      <c r="R176" s="205">
        <f t="shared" si="114"/>
        <v>0.71</v>
      </c>
      <c r="S176" s="205">
        <f t="shared" si="114"/>
        <v>0.67</v>
      </c>
      <c r="T176" s="205">
        <f t="shared" si="114"/>
        <v>0.65</v>
      </c>
      <c r="U176" s="205">
        <f t="shared" si="114"/>
        <v>0.64</v>
      </c>
      <c r="V176" s="205">
        <f t="shared" si="114"/>
        <v>0.61</v>
      </c>
      <c r="W176" s="205">
        <f t="shared" si="114"/>
        <v>0.6</v>
      </c>
      <c r="Z176" s="205">
        <f>Z175/$K175</f>
        <v>0.75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C176"/>
  <sheetViews>
    <sheetView view="pageBreakPreview" zoomScale="75" zoomScaleNormal="75" zoomScaleSheetLayoutView="75" workbookViewId="0">
      <pane xSplit="3" ySplit="7" topLeftCell="D14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K27" sqref="K27"/>
    </sheetView>
  </sheetViews>
  <sheetFormatPr defaultRowHeight="15"/>
  <cols>
    <col min="1" max="1" width="6.85546875" style="154" hidden="1" customWidth="1"/>
    <col min="2" max="2" width="7.42578125" style="154" hidden="1" customWidth="1"/>
    <col min="3" max="3" width="37.85546875" style="154" customWidth="1"/>
    <col min="4" max="15" width="6.42578125" style="154" customWidth="1"/>
    <col min="16" max="23" width="7.5703125" style="154" customWidth="1"/>
    <col min="24" max="25" width="9.140625" style="154"/>
    <col min="26" max="26" width="41.140625" style="154" customWidth="1"/>
    <col min="27" max="256" width="9.140625" style="154"/>
    <col min="257" max="258" width="0" style="154" hidden="1" customWidth="1"/>
    <col min="259" max="259" width="37.85546875" style="154" customWidth="1"/>
    <col min="260" max="271" width="12" style="154" bestFit="1" customWidth="1"/>
    <col min="272" max="272" width="13.7109375" style="154" customWidth="1"/>
    <col min="273" max="279" width="13.7109375" style="154" bestFit="1" customWidth="1"/>
    <col min="280" max="512" width="9.140625" style="154"/>
    <col min="513" max="514" width="0" style="154" hidden="1" customWidth="1"/>
    <col min="515" max="515" width="37.85546875" style="154" customWidth="1"/>
    <col min="516" max="527" width="12" style="154" bestFit="1" customWidth="1"/>
    <col min="528" max="528" width="13.7109375" style="154" customWidth="1"/>
    <col min="529" max="535" width="13.7109375" style="154" bestFit="1" customWidth="1"/>
    <col min="536" max="768" width="9.140625" style="154"/>
    <col min="769" max="770" width="0" style="154" hidden="1" customWidth="1"/>
    <col min="771" max="771" width="37.85546875" style="154" customWidth="1"/>
    <col min="772" max="783" width="12" style="154" bestFit="1" customWidth="1"/>
    <col min="784" max="784" width="13.7109375" style="154" customWidth="1"/>
    <col min="785" max="791" width="13.7109375" style="154" bestFit="1" customWidth="1"/>
    <col min="792" max="1024" width="9.140625" style="154"/>
    <col min="1025" max="1026" width="0" style="154" hidden="1" customWidth="1"/>
    <col min="1027" max="1027" width="37.85546875" style="154" customWidth="1"/>
    <col min="1028" max="1039" width="12" style="154" bestFit="1" customWidth="1"/>
    <col min="1040" max="1040" width="13.7109375" style="154" customWidth="1"/>
    <col min="1041" max="1047" width="13.7109375" style="154" bestFit="1" customWidth="1"/>
    <col min="1048" max="1280" width="9.140625" style="154"/>
    <col min="1281" max="1282" width="0" style="154" hidden="1" customWidth="1"/>
    <col min="1283" max="1283" width="37.85546875" style="154" customWidth="1"/>
    <col min="1284" max="1295" width="12" style="154" bestFit="1" customWidth="1"/>
    <col min="1296" max="1296" width="13.7109375" style="154" customWidth="1"/>
    <col min="1297" max="1303" width="13.7109375" style="154" bestFit="1" customWidth="1"/>
    <col min="1304" max="1536" width="9.140625" style="154"/>
    <col min="1537" max="1538" width="0" style="154" hidden="1" customWidth="1"/>
    <col min="1539" max="1539" width="37.85546875" style="154" customWidth="1"/>
    <col min="1540" max="1551" width="12" style="154" bestFit="1" customWidth="1"/>
    <col min="1552" max="1552" width="13.7109375" style="154" customWidth="1"/>
    <col min="1553" max="1559" width="13.7109375" style="154" bestFit="1" customWidth="1"/>
    <col min="1560" max="1792" width="9.140625" style="154"/>
    <col min="1793" max="1794" width="0" style="154" hidden="1" customWidth="1"/>
    <col min="1795" max="1795" width="37.85546875" style="154" customWidth="1"/>
    <col min="1796" max="1807" width="12" style="154" bestFit="1" customWidth="1"/>
    <col min="1808" max="1808" width="13.7109375" style="154" customWidth="1"/>
    <col min="1809" max="1815" width="13.7109375" style="154" bestFit="1" customWidth="1"/>
    <col min="1816" max="2048" width="9.140625" style="154"/>
    <col min="2049" max="2050" width="0" style="154" hidden="1" customWidth="1"/>
    <col min="2051" max="2051" width="37.85546875" style="154" customWidth="1"/>
    <col min="2052" max="2063" width="12" style="154" bestFit="1" customWidth="1"/>
    <col min="2064" max="2064" width="13.7109375" style="154" customWidth="1"/>
    <col min="2065" max="2071" width="13.7109375" style="154" bestFit="1" customWidth="1"/>
    <col min="2072" max="2304" width="9.140625" style="154"/>
    <col min="2305" max="2306" width="0" style="154" hidden="1" customWidth="1"/>
    <col min="2307" max="2307" width="37.85546875" style="154" customWidth="1"/>
    <col min="2308" max="2319" width="12" style="154" bestFit="1" customWidth="1"/>
    <col min="2320" max="2320" width="13.7109375" style="154" customWidth="1"/>
    <col min="2321" max="2327" width="13.7109375" style="154" bestFit="1" customWidth="1"/>
    <col min="2328" max="2560" width="9.140625" style="154"/>
    <col min="2561" max="2562" width="0" style="154" hidden="1" customWidth="1"/>
    <col min="2563" max="2563" width="37.85546875" style="154" customWidth="1"/>
    <col min="2564" max="2575" width="12" style="154" bestFit="1" customWidth="1"/>
    <col min="2576" max="2576" width="13.7109375" style="154" customWidth="1"/>
    <col min="2577" max="2583" width="13.7109375" style="154" bestFit="1" customWidth="1"/>
    <col min="2584" max="2816" width="9.140625" style="154"/>
    <col min="2817" max="2818" width="0" style="154" hidden="1" customWidth="1"/>
    <col min="2819" max="2819" width="37.85546875" style="154" customWidth="1"/>
    <col min="2820" max="2831" width="12" style="154" bestFit="1" customWidth="1"/>
    <col min="2832" max="2832" width="13.7109375" style="154" customWidth="1"/>
    <col min="2833" max="2839" width="13.7109375" style="154" bestFit="1" customWidth="1"/>
    <col min="2840" max="3072" width="9.140625" style="154"/>
    <col min="3073" max="3074" width="0" style="154" hidden="1" customWidth="1"/>
    <col min="3075" max="3075" width="37.85546875" style="154" customWidth="1"/>
    <col min="3076" max="3087" width="12" style="154" bestFit="1" customWidth="1"/>
    <col min="3088" max="3088" width="13.7109375" style="154" customWidth="1"/>
    <col min="3089" max="3095" width="13.7109375" style="154" bestFit="1" customWidth="1"/>
    <col min="3096" max="3328" width="9.140625" style="154"/>
    <col min="3329" max="3330" width="0" style="154" hidden="1" customWidth="1"/>
    <col min="3331" max="3331" width="37.85546875" style="154" customWidth="1"/>
    <col min="3332" max="3343" width="12" style="154" bestFit="1" customWidth="1"/>
    <col min="3344" max="3344" width="13.7109375" style="154" customWidth="1"/>
    <col min="3345" max="3351" width="13.7109375" style="154" bestFit="1" customWidth="1"/>
    <col min="3352" max="3584" width="9.140625" style="154"/>
    <col min="3585" max="3586" width="0" style="154" hidden="1" customWidth="1"/>
    <col min="3587" max="3587" width="37.85546875" style="154" customWidth="1"/>
    <col min="3588" max="3599" width="12" style="154" bestFit="1" customWidth="1"/>
    <col min="3600" max="3600" width="13.7109375" style="154" customWidth="1"/>
    <col min="3601" max="3607" width="13.7109375" style="154" bestFit="1" customWidth="1"/>
    <col min="3608" max="3840" width="9.140625" style="154"/>
    <col min="3841" max="3842" width="0" style="154" hidden="1" customWidth="1"/>
    <col min="3843" max="3843" width="37.85546875" style="154" customWidth="1"/>
    <col min="3844" max="3855" width="12" style="154" bestFit="1" customWidth="1"/>
    <col min="3856" max="3856" width="13.7109375" style="154" customWidth="1"/>
    <col min="3857" max="3863" width="13.7109375" style="154" bestFit="1" customWidth="1"/>
    <col min="3864" max="4096" width="9.140625" style="154"/>
    <col min="4097" max="4098" width="0" style="154" hidden="1" customWidth="1"/>
    <col min="4099" max="4099" width="37.85546875" style="154" customWidth="1"/>
    <col min="4100" max="4111" width="12" style="154" bestFit="1" customWidth="1"/>
    <col min="4112" max="4112" width="13.7109375" style="154" customWidth="1"/>
    <col min="4113" max="4119" width="13.7109375" style="154" bestFit="1" customWidth="1"/>
    <col min="4120" max="4352" width="9.140625" style="154"/>
    <col min="4353" max="4354" width="0" style="154" hidden="1" customWidth="1"/>
    <col min="4355" max="4355" width="37.85546875" style="154" customWidth="1"/>
    <col min="4356" max="4367" width="12" style="154" bestFit="1" customWidth="1"/>
    <col min="4368" max="4368" width="13.7109375" style="154" customWidth="1"/>
    <col min="4369" max="4375" width="13.7109375" style="154" bestFit="1" customWidth="1"/>
    <col min="4376" max="4608" width="9.140625" style="154"/>
    <col min="4609" max="4610" width="0" style="154" hidden="1" customWidth="1"/>
    <col min="4611" max="4611" width="37.85546875" style="154" customWidth="1"/>
    <col min="4612" max="4623" width="12" style="154" bestFit="1" customWidth="1"/>
    <col min="4624" max="4624" width="13.7109375" style="154" customWidth="1"/>
    <col min="4625" max="4631" width="13.7109375" style="154" bestFit="1" customWidth="1"/>
    <col min="4632" max="4864" width="9.140625" style="154"/>
    <col min="4865" max="4866" width="0" style="154" hidden="1" customWidth="1"/>
    <col min="4867" max="4867" width="37.85546875" style="154" customWidth="1"/>
    <col min="4868" max="4879" width="12" style="154" bestFit="1" customWidth="1"/>
    <col min="4880" max="4880" width="13.7109375" style="154" customWidth="1"/>
    <col min="4881" max="4887" width="13.7109375" style="154" bestFit="1" customWidth="1"/>
    <col min="4888" max="5120" width="9.140625" style="154"/>
    <col min="5121" max="5122" width="0" style="154" hidden="1" customWidth="1"/>
    <col min="5123" max="5123" width="37.85546875" style="154" customWidth="1"/>
    <col min="5124" max="5135" width="12" style="154" bestFit="1" customWidth="1"/>
    <col min="5136" max="5136" width="13.7109375" style="154" customWidth="1"/>
    <col min="5137" max="5143" width="13.7109375" style="154" bestFit="1" customWidth="1"/>
    <col min="5144" max="5376" width="9.140625" style="154"/>
    <col min="5377" max="5378" width="0" style="154" hidden="1" customWidth="1"/>
    <col min="5379" max="5379" width="37.85546875" style="154" customWidth="1"/>
    <col min="5380" max="5391" width="12" style="154" bestFit="1" customWidth="1"/>
    <col min="5392" max="5392" width="13.7109375" style="154" customWidth="1"/>
    <col min="5393" max="5399" width="13.7109375" style="154" bestFit="1" customWidth="1"/>
    <col min="5400" max="5632" width="9.140625" style="154"/>
    <col min="5633" max="5634" width="0" style="154" hidden="1" customWidth="1"/>
    <col min="5635" max="5635" width="37.85546875" style="154" customWidth="1"/>
    <col min="5636" max="5647" width="12" style="154" bestFit="1" customWidth="1"/>
    <col min="5648" max="5648" width="13.7109375" style="154" customWidth="1"/>
    <col min="5649" max="5655" width="13.7109375" style="154" bestFit="1" customWidth="1"/>
    <col min="5656" max="5888" width="9.140625" style="154"/>
    <col min="5889" max="5890" width="0" style="154" hidden="1" customWidth="1"/>
    <col min="5891" max="5891" width="37.85546875" style="154" customWidth="1"/>
    <col min="5892" max="5903" width="12" style="154" bestFit="1" customWidth="1"/>
    <col min="5904" max="5904" width="13.7109375" style="154" customWidth="1"/>
    <col min="5905" max="5911" width="13.7109375" style="154" bestFit="1" customWidth="1"/>
    <col min="5912" max="6144" width="9.140625" style="154"/>
    <col min="6145" max="6146" width="0" style="154" hidden="1" customWidth="1"/>
    <col min="6147" max="6147" width="37.85546875" style="154" customWidth="1"/>
    <col min="6148" max="6159" width="12" style="154" bestFit="1" customWidth="1"/>
    <col min="6160" max="6160" width="13.7109375" style="154" customWidth="1"/>
    <col min="6161" max="6167" width="13.7109375" style="154" bestFit="1" customWidth="1"/>
    <col min="6168" max="6400" width="9.140625" style="154"/>
    <col min="6401" max="6402" width="0" style="154" hidden="1" customWidth="1"/>
    <col min="6403" max="6403" width="37.85546875" style="154" customWidth="1"/>
    <col min="6404" max="6415" width="12" style="154" bestFit="1" customWidth="1"/>
    <col min="6416" max="6416" width="13.7109375" style="154" customWidth="1"/>
    <col min="6417" max="6423" width="13.7109375" style="154" bestFit="1" customWidth="1"/>
    <col min="6424" max="6656" width="9.140625" style="154"/>
    <col min="6657" max="6658" width="0" style="154" hidden="1" customWidth="1"/>
    <col min="6659" max="6659" width="37.85546875" style="154" customWidth="1"/>
    <col min="6660" max="6671" width="12" style="154" bestFit="1" customWidth="1"/>
    <col min="6672" max="6672" width="13.7109375" style="154" customWidth="1"/>
    <col min="6673" max="6679" width="13.7109375" style="154" bestFit="1" customWidth="1"/>
    <col min="6680" max="6912" width="9.140625" style="154"/>
    <col min="6913" max="6914" width="0" style="154" hidden="1" customWidth="1"/>
    <col min="6915" max="6915" width="37.85546875" style="154" customWidth="1"/>
    <col min="6916" max="6927" width="12" style="154" bestFit="1" customWidth="1"/>
    <col min="6928" max="6928" width="13.7109375" style="154" customWidth="1"/>
    <col min="6929" max="6935" width="13.7109375" style="154" bestFit="1" customWidth="1"/>
    <col min="6936" max="7168" width="9.140625" style="154"/>
    <col min="7169" max="7170" width="0" style="154" hidden="1" customWidth="1"/>
    <col min="7171" max="7171" width="37.85546875" style="154" customWidth="1"/>
    <col min="7172" max="7183" width="12" style="154" bestFit="1" customWidth="1"/>
    <col min="7184" max="7184" width="13.7109375" style="154" customWidth="1"/>
    <col min="7185" max="7191" width="13.7109375" style="154" bestFit="1" customWidth="1"/>
    <col min="7192" max="7424" width="9.140625" style="154"/>
    <col min="7425" max="7426" width="0" style="154" hidden="1" customWidth="1"/>
    <col min="7427" max="7427" width="37.85546875" style="154" customWidth="1"/>
    <col min="7428" max="7439" width="12" style="154" bestFit="1" customWidth="1"/>
    <col min="7440" max="7440" width="13.7109375" style="154" customWidth="1"/>
    <col min="7441" max="7447" width="13.7109375" style="154" bestFit="1" customWidth="1"/>
    <col min="7448" max="7680" width="9.140625" style="154"/>
    <col min="7681" max="7682" width="0" style="154" hidden="1" customWidth="1"/>
    <col min="7683" max="7683" width="37.85546875" style="154" customWidth="1"/>
    <col min="7684" max="7695" width="12" style="154" bestFit="1" customWidth="1"/>
    <col min="7696" max="7696" width="13.7109375" style="154" customWidth="1"/>
    <col min="7697" max="7703" width="13.7109375" style="154" bestFit="1" customWidth="1"/>
    <col min="7704" max="7936" width="9.140625" style="154"/>
    <col min="7937" max="7938" width="0" style="154" hidden="1" customWidth="1"/>
    <col min="7939" max="7939" width="37.85546875" style="154" customWidth="1"/>
    <col min="7940" max="7951" width="12" style="154" bestFit="1" customWidth="1"/>
    <col min="7952" max="7952" width="13.7109375" style="154" customWidth="1"/>
    <col min="7953" max="7959" width="13.7109375" style="154" bestFit="1" customWidth="1"/>
    <col min="7960" max="8192" width="9.140625" style="154"/>
    <col min="8193" max="8194" width="0" style="154" hidden="1" customWidth="1"/>
    <col min="8195" max="8195" width="37.85546875" style="154" customWidth="1"/>
    <col min="8196" max="8207" width="12" style="154" bestFit="1" customWidth="1"/>
    <col min="8208" max="8208" width="13.7109375" style="154" customWidth="1"/>
    <col min="8209" max="8215" width="13.7109375" style="154" bestFit="1" customWidth="1"/>
    <col min="8216" max="8448" width="9.140625" style="154"/>
    <col min="8449" max="8450" width="0" style="154" hidden="1" customWidth="1"/>
    <col min="8451" max="8451" width="37.85546875" style="154" customWidth="1"/>
    <col min="8452" max="8463" width="12" style="154" bestFit="1" customWidth="1"/>
    <col min="8464" max="8464" width="13.7109375" style="154" customWidth="1"/>
    <col min="8465" max="8471" width="13.7109375" style="154" bestFit="1" customWidth="1"/>
    <col min="8472" max="8704" width="9.140625" style="154"/>
    <col min="8705" max="8706" width="0" style="154" hidden="1" customWidth="1"/>
    <col min="8707" max="8707" width="37.85546875" style="154" customWidth="1"/>
    <col min="8708" max="8719" width="12" style="154" bestFit="1" customWidth="1"/>
    <col min="8720" max="8720" width="13.7109375" style="154" customWidth="1"/>
    <col min="8721" max="8727" width="13.7109375" style="154" bestFit="1" customWidth="1"/>
    <col min="8728" max="8960" width="9.140625" style="154"/>
    <col min="8961" max="8962" width="0" style="154" hidden="1" customWidth="1"/>
    <col min="8963" max="8963" width="37.85546875" style="154" customWidth="1"/>
    <col min="8964" max="8975" width="12" style="154" bestFit="1" customWidth="1"/>
    <col min="8976" max="8976" width="13.7109375" style="154" customWidth="1"/>
    <col min="8977" max="8983" width="13.7109375" style="154" bestFit="1" customWidth="1"/>
    <col min="8984" max="9216" width="9.140625" style="154"/>
    <col min="9217" max="9218" width="0" style="154" hidden="1" customWidth="1"/>
    <col min="9219" max="9219" width="37.85546875" style="154" customWidth="1"/>
    <col min="9220" max="9231" width="12" style="154" bestFit="1" customWidth="1"/>
    <col min="9232" max="9232" width="13.7109375" style="154" customWidth="1"/>
    <col min="9233" max="9239" width="13.7109375" style="154" bestFit="1" customWidth="1"/>
    <col min="9240" max="9472" width="9.140625" style="154"/>
    <col min="9473" max="9474" width="0" style="154" hidden="1" customWidth="1"/>
    <col min="9475" max="9475" width="37.85546875" style="154" customWidth="1"/>
    <col min="9476" max="9487" width="12" style="154" bestFit="1" customWidth="1"/>
    <col min="9488" max="9488" width="13.7109375" style="154" customWidth="1"/>
    <col min="9489" max="9495" width="13.7109375" style="154" bestFit="1" customWidth="1"/>
    <col min="9496" max="9728" width="9.140625" style="154"/>
    <col min="9729" max="9730" width="0" style="154" hidden="1" customWidth="1"/>
    <col min="9731" max="9731" width="37.85546875" style="154" customWidth="1"/>
    <col min="9732" max="9743" width="12" style="154" bestFit="1" customWidth="1"/>
    <col min="9744" max="9744" width="13.7109375" style="154" customWidth="1"/>
    <col min="9745" max="9751" width="13.7109375" style="154" bestFit="1" customWidth="1"/>
    <col min="9752" max="9984" width="9.140625" style="154"/>
    <col min="9985" max="9986" width="0" style="154" hidden="1" customWidth="1"/>
    <col min="9987" max="9987" width="37.85546875" style="154" customWidth="1"/>
    <col min="9988" max="9999" width="12" style="154" bestFit="1" customWidth="1"/>
    <col min="10000" max="10000" width="13.7109375" style="154" customWidth="1"/>
    <col min="10001" max="10007" width="13.7109375" style="154" bestFit="1" customWidth="1"/>
    <col min="10008" max="10240" width="9.140625" style="154"/>
    <col min="10241" max="10242" width="0" style="154" hidden="1" customWidth="1"/>
    <col min="10243" max="10243" width="37.85546875" style="154" customWidth="1"/>
    <col min="10244" max="10255" width="12" style="154" bestFit="1" customWidth="1"/>
    <col min="10256" max="10256" width="13.7109375" style="154" customWidth="1"/>
    <col min="10257" max="10263" width="13.7109375" style="154" bestFit="1" customWidth="1"/>
    <col min="10264" max="10496" width="9.140625" style="154"/>
    <col min="10497" max="10498" width="0" style="154" hidden="1" customWidth="1"/>
    <col min="10499" max="10499" width="37.85546875" style="154" customWidth="1"/>
    <col min="10500" max="10511" width="12" style="154" bestFit="1" customWidth="1"/>
    <col min="10512" max="10512" width="13.7109375" style="154" customWidth="1"/>
    <col min="10513" max="10519" width="13.7109375" style="154" bestFit="1" customWidth="1"/>
    <col min="10520" max="10752" width="9.140625" style="154"/>
    <col min="10753" max="10754" width="0" style="154" hidden="1" customWidth="1"/>
    <col min="10755" max="10755" width="37.85546875" style="154" customWidth="1"/>
    <col min="10756" max="10767" width="12" style="154" bestFit="1" customWidth="1"/>
    <col min="10768" max="10768" width="13.7109375" style="154" customWidth="1"/>
    <col min="10769" max="10775" width="13.7109375" style="154" bestFit="1" customWidth="1"/>
    <col min="10776" max="11008" width="9.140625" style="154"/>
    <col min="11009" max="11010" width="0" style="154" hidden="1" customWidth="1"/>
    <col min="11011" max="11011" width="37.85546875" style="154" customWidth="1"/>
    <col min="11012" max="11023" width="12" style="154" bestFit="1" customWidth="1"/>
    <col min="11024" max="11024" width="13.7109375" style="154" customWidth="1"/>
    <col min="11025" max="11031" width="13.7109375" style="154" bestFit="1" customWidth="1"/>
    <col min="11032" max="11264" width="9.140625" style="154"/>
    <col min="11265" max="11266" width="0" style="154" hidden="1" customWidth="1"/>
    <col min="11267" max="11267" width="37.85546875" style="154" customWidth="1"/>
    <col min="11268" max="11279" width="12" style="154" bestFit="1" customWidth="1"/>
    <col min="11280" max="11280" width="13.7109375" style="154" customWidth="1"/>
    <col min="11281" max="11287" width="13.7109375" style="154" bestFit="1" customWidth="1"/>
    <col min="11288" max="11520" width="9.140625" style="154"/>
    <col min="11521" max="11522" width="0" style="154" hidden="1" customWidth="1"/>
    <col min="11523" max="11523" width="37.85546875" style="154" customWidth="1"/>
    <col min="11524" max="11535" width="12" style="154" bestFit="1" customWidth="1"/>
    <col min="11536" max="11536" width="13.7109375" style="154" customWidth="1"/>
    <col min="11537" max="11543" width="13.7109375" style="154" bestFit="1" customWidth="1"/>
    <col min="11544" max="11776" width="9.140625" style="154"/>
    <col min="11777" max="11778" width="0" style="154" hidden="1" customWidth="1"/>
    <col min="11779" max="11779" width="37.85546875" style="154" customWidth="1"/>
    <col min="11780" max="11791" width="12" style="154" bestFit="1" customWidth="1"/>
    <col min="11792" max="11792" width="13.7109375" style="154" customWidth="1"/>
    <col min="11793" max="11799" width="13.7109375" style="154" bestFit="1" customWidth="1"/>
    <col min="11800" max="12032" width="9.140625" style="154"/>
    <col min="12033" max="12034" width="0" style="154" hidden="1" customWidth="1"/>
    <col min="12035" max="12035" width="37.85546875" style="154" customWidth="1"/>
    <col min="12036" max="12047" width="12" style="154" bestFit="1" customWidth="1"/>
    <col min="12048" max="12048" width="13.7109375" style="154" customWidth="1"/>
    <col min="12049" max="12055" width="13.7109375" style="154" bestFit="1" customWidth="1"/>
    <col min="12056" max="12288" width="9.140625" style="154"/>
    <col min="12289" max="12290" width="0" style="154" hidden="1" customWidth="1"/>
    <col min="12291" max="12291" width="37.85546875" style="154" customWidth="1"/>
    <col min="12292" max="12303" width="12" style="154" bestFit="1" customWidth="1"/>
    <col min="12304" max="12304" width="13.7109375" style="154" customWidth="1"/>
    <col min="12305" max="12311" width="13.7109375" style="154" bestFit="1" customWidth="1"/>
    <col min="12312" max="12544" width="9.140625" style="154"/>
    <col min="12545" max="12546" width="0" style="154" hidden="1" customWidth="1"/>
    <col min="12547" max="12547" width="37.85546875" style="154" customWidth="1"/>
    <col min="12548" max="12559" width="12" style="154" bestFit="1" customWidth="1"/>
    <col min="12560" max="12560" width="13.7109375" style="154" customWidth="1"/>
    <col min="12561" max="12567" width="13.7109375" style="154" bestFit="1" customWidth="1"/>
    <col min="12568" max="12800" width="9.140625" style="154"/>
    <col min="12801" max="12802" width="0" style="154" hidden="1" customWidth="1"/>
    <col min="12803" max="12803" width="37.85546875" style="154" customWidth="1"/>
    <col min="12804" max="12815" width="12" style="154" bestFit="1" customWidth="1"/>
    <col min="12816" max="12816" width="13.7109375" style="154" customWidth="1"/>
    <col min="12817" max="12823" width="13.7109375" style="154" bestFit="1" customWidth="1"/>
    <col min="12824" max="13056" width="9.140625" style="154"/>
    <col min="13057" max="13058" width="0" style="154" hidden="1" customWidth="1"/>
    <col min="13059" max="13059" width="37.85546875" style="154" customWidth="1"/>
    <col min="13060" max="13071" width="12" style="154" bestFit="1" customWidth="1"/>
    <col min="13072" max="13072" width="13.7109375" style="154" customWidth="1"/>
    <col min="13073" max="13079" width="13.7109375" style="154" bestFit="1" customWidth="1"/>
    <col min="13080" max="13312" width="9.140625" style="154"/>
    <col min="13313" max="13314" width="0" style="154" hidden="1" customWidth="1"/>
    <col min="13315" max="13315" width="37.85546875" style="154" customWidth="1"/>
    <col min="13316" max="13327" width="12" style="154" bestFit="1" customWidth="1"/>
    <col min="13328" max="13328" width="13.7109375" style="154" customWidth="1"/>
    <col min="13329" max="13335" width="13.7109375" style="154" bestFit="1" customWidth="1"/>
    <col min="13336" max="13568" width="9.140625" style="154"/>
    <col min="13569" max="13570" width="0" style="154" hidden="1" customWidth="1"/>
    <col min="13571" max="13571" width="37.85546875" style="154" customWidth="1"/>
    <col min="13572" max="13583" width="12" style="154" bestFit="1" customWidth="1"/>
    <col min="13584" max="13584" width="13.7109375" style="154" customWidth="1"/>
    <col min="13585" max="13591" width="13.7109375" style="154" bestFit="1" customWidth="1"/>
    <col min="13592" max="13824" width="9.140625" style="154"/>
    <col min="13825" max="13826" width="0" style="154" hidden="1" customWidth="1"/>
    <col min="13827" max="13827" width="37.85546875" style="154" customWidth="1"/>
    <col min="13828" max="13839" width="12" style="154" bestFit="1" customWidth="1"/>
    <col min="13840" max="13840" width="13.7109375" style="154" customWidth="1"/>
    <col min="13841" max="13847" width="13.7109375" style="154" bestFit="1" customWidth="1"/>
    <col min="13848" max="14080" width="9.140625" style="154"/>
    <col min="14081" max="14082" width="0" style="154" hidden="1" customWidth="1"/>
    <col min="14083" max="14083" width="37.85546875" style="154" customWidth="1"/>
    <col min="14084" max="14095" width="12" style="154" bestFit="1" customWidth="1"/>
    <col min="14096" max="14096" width="13.7109375" style="154" customWidth="1"/>
    <col min="14097" max="14103" width="13.7109375" style="154" bestFit="1" customWidth="1"/>
    <col min="14104" max="14336" width="9.140625" style="154"/>
    <col min="14337" max="14338" width="0" style="154" hidden="1" customWidth="1"/>
    <col min="14339" max="14339" width="37.85546875" style="154" customWidth="1"/>
    <col min="14340" max="14351" width="12" style="154" bestFit="1" customWidth="1"/>
    <col min="14352" max="14352" width="13.7109375" style="154" customWidth="1"/>
    <col min="14353" max="14359" width="13.7109375" style="154" bestFit="1" customWidth="1"/>
    <col min="14360" max="14592" width="9.140625" style="154"/>
    <col min="14593" max="14594" width="0" style="154" hidden="1" customWidth="1"/>
    <col min="14595" max="14595" width="37.85546875" style="154" customWidth="1"/>
    <col min="14596" max="14607" width="12" style="154" bestFit="1" customWidth="1"/>
    <col min="14608" max="14608" width="13.7109375" style="154" customWidth="1"/>
    <col min="14609" max="14615" width="13.7109375" style="154" bestFit="1" customWidth="1"/>
    <col min="14616" max="14848" width="9.140625" style="154"/>
    <col min="14849" max="14850" width="0" style="154" hidden="1" customWidth="1"/>
    <col min="14851" max="14851" width="37.85546875" style="154" customWidth="1"/>
    <col min="14852" max="14863" width="12" style="154" bestFit="1" customWidth="1"/>
    <col min="14864" max="14864" width="13.7109375" style="154" customWidth="1"/>
    <col min="14865" max="14871" width="13.7109375" style="154" bestFit="1" customWidth="1"/>
    <col min="14872" max="15104" width="9.140625" style="154"/>
    <col min="15105" max="15106" width="0" style="154" hidden="1" customWidth="1"/>
    <col min="15107" max="15107" width="37.85546875" style="154" customWidth="1"/>
    <col min="15108" max="15119" width="12" style="154" bestFit="1" customWidth="1"/>
    <col min="15120" max="15120" width="13.7109375" style="154" customWidth="1"/>
    <col min="15121" max="15127" width="13.7109375" style="154" bestFit="1" customWidth="1"/>
    <col min="15128" max="15360" width="9.140625" style="154"/>
    <col min="15361" max="15362" width="0" style="154" hidden="1" customWidth="1"/>
    <col min="15363" max="15363" width="37.85546875" style="154" customWidth="1"/>
    <col min="15364" max="15375" width="12" style="154" bestFit="1" customWidth="1"/>
    <col min="15376" max="15376" width="13.7109375" style="154" customWidth="1"/>
    <col min="15377" max="15383" width="13.7109375" style="154" bestFit="1" customWidth="1"/>
    <col min="15384" max="15616" width="9.140625" style="154"/>
    <col min="15617" max="15618" width="0" style="154" hidden="1" customWidth="1"/>
    <col min="15619" max="15619" width="37.85546875" style="154" customWidth="1"/>
    <col min="15620" max="15631" width="12" style="154" bestFit="1" customWidth="1"/>
    <col min="15632" max="15632" width="13.7109375" style="154" customWidth="1"/>
    <col min="15633" max="15639" width="13.7109375" style="154" bestFit="1" customWidth="1"/>
    <col min="15640" max="15872" width="9.140625" style="154"/>
    <col min="15873" max="15874" width="0" style="154" hidden="1" customWidth="1"/>
    <col min="15875" max="15875" width="37.85546875" style="154" customWidth="1"/>
    <col min="15876" max="15887" width="12" style="154" bestFit="1" customWidth="1"/>
    <col min="15888" max="15888" width="13.7109375" style="154" customWidth="1"/>
    <col min="15889" max="15895" width="13.7109375" style="154" bestFit="1" customWidth="1"/>
    <col min="15896" max="16128" width="9.140625" style="154"/>
    <col min="16129" max="16130" width="0" style="154" hidden="1" customWidth="1"/>
    <col min="16131" max="16131" width="37.85546875" style="154" customWidth="1"/>
    <col min="16132" max="16143" width="12" style="154" bestFit="1" customWidth="1"/>
    <col min="16144" max="16144" width="13.7109375" style="154" customWidth="1"/>
    <col min="16145" max="16151" width="13.7109375" style="154" bestFit="1" customWidth="1"/>
    <col min="16152" max="16384" width="9.140625" style="154"/>
  </cols>
  <sheetData>
    <row r="1" spans="1:29">
      <c r="C1" s="155" t="s">
        <v>713</v>
      </c>
    </row>
    <row r="2" spans="1:29" hidden="1"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Z2" s="156"/>
    </row>
    <row r="3" spans="1:29">
      <c r="A3" s="886" t="s">
        <v>2</v>
      </c>
      <c r="B3" s="886" t="s">
        <v>714</v>
      </c>
      <c r="C3" s="886" t="s">
        <v>715</v>
      </c>
      <c r="D3" s="889" t="s">
        <v>716</v>
      </c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Z3" s="453" t="s">
        <v>716</v>
      </c>
    </row>
    <row r="4" spans="1:29">
      <c r="A4" s="887"/>
      <c r="B4" s="887"/>
      <c r="C4" s="887"/>
      <c r="D4" s="890" t="s">
        <v>717</v>
      </c>
      <c r="E4" s="890"/>
      <c r="F4" s="890"/>
      <c r="G4" s="890"/>
      <c r="H4" s="890"/>
      <c r="I4" s="890"/>
      <c r="J4" s="890"/>
      <c r="K4" s="890"/>
      <c r="L4" s="890"/>
      <c r="M4" s="890"/>
      <c r="N4" s="890"/>
      <c r="O4" s="890"/>
      <c r="P4" s="890"/>
      <c r="Q4" s="890"/>
      <c r="R4" s="890"/>
      <c r="S4" s="890"/>
      <c r="T4" s="890"/>
      <c r="U4" s="890"/>
      <c r="V4" s="890"/>
      <c r="W4" s="890"/>
      <c r="Z4" s="453" t="s">
        <v>1260</v>
      </c>
    </row>
    <row r="5" spans="1:29">
      <c r="A5" s="887"/>
      <c r="B5" s="887"/>
      <c r="C5" s="888"/>
      <c r="D5" s="889" t="s">
        <v>793</v>
      </c>
      <c r="E5" s="889"/>
      <c r="F5" s="889"/>
      <c r="G5" s="889"/>
      <c r="H5" s="889"/>
      <c r="I5" s="889"/>
      <c r="J5" s="889"/>
      <c r="K5" s="889"/>
      <c r="L5" s="889"/>
      <c r="M5" s="889"/>
      <c r="N5" s="889"/>
      <c r="O5" s="889"/>
      <c r="P5" s="889"/>
      <c r="Q5" s="889"/>
      <c r="R5" s="889"/>
      <c r="S5" s="889"/>
      <c r="T5" s="889"/>
      <c r="U5" s="889"/>
      <c r="V5" s="889"/>
      <c r="W5" s="889"/>
      <c r="Z5" s="453" t="s">
        <v>793</v>
      </c>
    </row>
    <row r="6" spans="1:29">
      <c r="A6" s="888"/>
      <c r="B6" s="888"/>
      <c r="C6" s="157" t="s">
        <v>719</v>
      </c>
      <c r="D6" s="158">
        <v>1</v>
      </c>
      <c r="E6" s="158">
        <v>2</v>
      </c>
      <c r="F6" s="158">
        <v>3</v>
      </c>
      <c r="G6" s="158">
        <v>4</v>
      </c>
      <c r="H6" s="158">
        <v>5</v>
      </c>
      <c r="I6" s="158">
        <v>6</v>
      </c>
      <c r="J6" s="158">
        <v>7</v>
      </c>
      <c r="K6" s="317">
        <v>8</v>
      </c>
      <c r="L6" s="158">
        <v>9</v>
      </c>
      <c r="M6" s="158">
        <v>10</v>
      </c>
      <c r="N6" s="158">
        <v>11</v>
      </c>
      <c r="O6" s="158">
        <v>12</v>
      </c>
      <c r="P6" s="158">
        <v>13</v>
      </c>
      <c r="Q6" s="158">
        <v>14</v>
      </c>
      <c r="R6" s="158">
        <v>15</v>
      </c>
      <c r="S6" s="158">
        <v>16</v>
      </c>
      <c r="T6" s="158">
        <v>17</v>
      </c>
      <c r="U6" s="158">
        <v>18</v>
      </c>
      <c r="V6" s="158">
        <v>19</v>
      </c>
      <c r="W6" s="158">
        <v>20</v>
      </c>
      <c r="Z6" s="317">
        <v>8</v>
      </c>
    </row>
    <row r="7" spans="1:29" s="162" customFormat="1">
      <c r="A7" s="159"/>
      <c r="B7" s="159"/>
      <c r="C7" s="160" t="s">
        <v>720</v>
      </c>
      <c r="D7" s="161">
        <f>D6*20</f>
        <v>20</v>
      </c>
      <c r="E7" s="161">
        <f>E6*20</f>
        <v>40</v>
      </c>
      <c r="F7" s="161">
        <f>F6*20</f>
        <v>60</v>
      </c>
      <c r="G7" s="161">
        <f t="shared" ref="G7:W7" si="0">G6*20</f>
        <v>80</v>
      </c>
      <c r="H7" s="161">
        <f t="shared" si="0"/>
        <v>100</v>
      </c>
      <c r="I7" s="161">
        <f t="shared" si="0"/>
        <v>120</v>
      </c>
      <c r="J7" s="161">
        <f t="shared" si="0"/>
        <v>140</v>
      </c>
      <c r="K7" s="161">
        <f t="shared" si="0"/>
        <v>160</v>
      </c>
      <c r="L7" s="161">
        <f t="shared" si="0"/>
        <v>180</v>
      </c>
      <c r="M7" s="161">
        <f t="shared" si="0"/>
        <v>200</v>
      </c>
      <c r="N7" s="161">
        <f t="shared" si="0"/>
        <v>220</v>
      </c>
      <c r="O7" s="161">
        <f t="shared" si="0"/>
        <v>240</v>
      </c>
      <c r="P7" s="161">
        <f t="shared" si="0"/>
        <v>260</v>
      </c>
      <c r="Q7" s="161">
        <f t="shared" si="0"/>
        <v>280</v>
      </c>
      <c r="R7" s="161">
        <f t="shared" si="0"/>
        <v>300</v>
      </c>
      <c r="S7" s="161">
        <f t="shared" si="0"/>
        <v>320</v>
      </c>
      <c r="T7" s="161">
        <f t="shared" si="0"/>
        <v>340</v>
      </c>
      <c r="U7" s="161">
        <f t="shared" si="0"/>
        <v>360</v>
      </c>
      <c r="V7" s="161">
        <f t="shared" si="0"/>
        <v>380</v>
      </c>
      <c r="W7" s="161">
        <f t="shared" si="0"/>
        <v>400</v>
      </c>
      <c r="X7" s="154">
        <f>K7/K6</f>
        <v>20</v>
      </c>
      <c r="Y7" s="154"/>
      <c r="Z7" s="161">
        <f>Z6*20</f>
        <v>160</v>
      </c>
      <c r="AA7" s="154"/>
      <c r="AB7" s="154"/>
      <c r="AC7" s="154"/>
    </row>
    <row r="8" spans="1:29" s="162" customFormat="1">
      <c r="A8" s="159"/>
      <c r="B8" s="159"/>
      <c r="C8" s="163" t="s">
        <v>721</v>
      </c>
      <c r="D8" s="161">
        <f>14*D6</f>
        <v>14</v>
      </c>
      <c r="E8" s="161">
        <f t="shared" ref="E8:W8" si="1">14*E6</f>
        <v>28</v>
      </c>
      <c r="F8" s="161">
        <f t="shared" si="1"/>
        <v>42</v>
      </c>
      <c r="G8" s="161">
        <f t="shared" si="1"/>
        <v>56</v>
      </c>
      <c r="H8" s="161">
        <f t="shared" si="1"/>
        <v>70</v>
      </c>
      <c r="I8" s="161">
        <f t="shared" si="1"/>
        <v>84</v>
      </c>
      <c r="J8" s="161">
        <f t="shared" si="1"/>
        <v>98</v>
      </c>
      <c r="K8" s="161">
        <f t="shared" si="1"/>
        <v>112</v>
      </c>
      <c r="L8" s="161">
        <f t="shared" si="1"/>
        <v>126</v>
      </c>
      <c r="M8" s="161">
        <f t="shared" si="1"/>
        <v>140</v>
      </c>
      <c r="N8" s="161">
        <f t="shared" si="1"/>
        <v>154</v>
      </c>
      <c r="O8" s="161">
        <f t="shared" si="1"/>
        <v>168</v>
      </c>
      <c r="P8" s="161">
        <f t="shared" si="1"/>
        <v>182</v>
      </c>
      <c r="Q8" s="161">
        <f t="shared" si="1"/>
        <v>196</v>
      </c>
      <c r="R8" s="161">
        <f t="shared" si="1"/>
        <v>210</v>
      </c>
      <c r="S8" s="161">
        <f t="shared" si="1"/>
        <v>224</v>
      </c>
      <c r="T8" s="161">
        <f t="shared" si="1"/>
        <v>238</v>
      </c>
      <c r="U8" s="161">
        <f t="shared" si="1"/>
        <v>252</v>
      </c>
      <c r="V8" s="161">
        <f t="shared" si="1"/>
        <v>266</v>
      </c>
      <c r="W8" s="161">
        <f t="shared" si="1"/>
        <v>280</v>
      </c>
      <c r="X8" s="154">
        <f>K8/K6</f>
        <v>14</v>
      </c>
      <c r="Y8" s="154"/>
      <c r="Z8" s="161">
        <f>14*Z6</f>
        <v>112</v>
      </c>
      <c r="AA8" s="154"/>
      <c r="AB8" s="154"/>
      <c r="AC8" s="154"/>
    </row>
    <row r="9" spans="1:29" s="162" customFormat="1">
      <c r="A9" s="159"/>
      <c r="B9" s="159"/>
      <c r="C9" s="163" t="s">
        <v>722</v>
      </c>
      <c r="D9" s="161">
        <f>9*D6</f>
        <v>9</v>
      </c>
      <c r="E9" s="161">
        <f t="shared" ref="E9:W9" si="2">9*E6</f>
        <v>18</v>
      </c>
      <c r="F9" s="161">
        <f t="shared" si="2"/>
        <v>27</v>
      </c>
      <c r="G9" s="161">
        <f t="shared" si="2"/>
        <v>36</v>
      </c>
      <c r="H9" s="161">
        <f t="shared" si="2"/>
        <v>45</v>
      </c>
      <c r="I9" s="161">
        <f t="shared" si="2"/>
        <v>54</v>
      </c>
      <c r="J9" s="161">
        <f t="shared" si="2"/>
        <v>63</v>
      </c>
      <c r="K9" s="161">
        <f t="shared" si="2"/>
        <v>72</v>
      </c>
      <c r="L9" s="161">
        <f t="shared" si="2"/>
        <v>81</v>
      </c>
      <c r="M9" s="161">
        <f t="shared" si="2"/>
        <v>90</v>
      </c>
      <c r="N9" s="161">
        <f t="shared" si="2"/>
        <v>99</v>
      </c>
      <c r="O9" s="161">
        <f t="shared" si="2"/>
        <v>108</v>
      </c>
      <c r="P9" s="161">
        <f t="shared" si="2"/>
        <v>117</v>
      </c>
      <c r="Q9" s="161">
        <f t="shared" si="2"/>
        <v>126</v>
      </c>
      <c r="R9" s="161">
        <f t="shared" si="2"/>
        <v>135</v>
      </c>
      <c r="S9" s="161">
        <f t="shared" si="2"/>
        <v>144</v>
      </c>
      <c r="T9" s="161">
        <f t="shared" si="2"/>
        <v>153</v>
      </c>
      <c r="U9" s="161">
        <f t="shared" si="2"/>
        <v>162</v>
      </c>
      <c r="V9" s="161">
        <f t="shared" si="2"/>
        <v>171</v>
      </c>
      <c r="W9" s="161">
        <f t="shared" si="2"/>
        <v>180</v>
      </c>
      <c r="X9" s="154">
        <f>K9/K6</f>
        <v>9</v>
      </c>
      <c r="Y9" s="154"/>
      <c r="Z9" s="161">
        <f>9*Z6</f>
        <v>72</v>
      </c>
      <c r="AA9" s="154"/>
      <c r="AB9" s="154"/>
      <c r="AC9" s="154"/>
    </row>
    <row r="10" spans="1:29" s="162" customFormat="1">
      <c r="A10" s="159"/>
      <c r="B10" s="159"/>
      <c r="C10" s="163" t="s">
        <v>723</v>
      </c>
      <c r="D10" s="161">
        <f>13*D6</f>
        <v>13</v>
      </c>
      <c r="E10" s="161">
        <f t="shared" ref="E10:W10" si="3">13*E6</f>
        <v>26</v>
      </c>
      <c r="F10" s="161">
        <f t="shared" si="3"/>
        <v>39</v>
      </c>
      <c r="G10" s="161">
        <f t="shared" si="3"/>
        <v>52</v>
      </c>
      <c r="H10" s="161">
        <f t="shared" si="3"/>
        <v>65</v>
      </c>
      <c r="I10" s="161">
        <f t="shared" si="3"/>
        <v>78</v>
      </c>
      <c r="J10" s="161">
        <f t="shared" si="3"/>
        <v>91</v>
      </c>
      <c r="K10" s="161">
        <f t="shared" si="3"/>
        <v>104</v>
      </c>
      <c r="L10" s="161">
        <f t="shared" si="3"/>
        <v>117</v>
      </c>
      <c r="M10" s="161">
        <f t="shared" si="3"/>
        <v>130</v>
      </c>
      <c r="N10" s="161">
        <f t="shared" si="3"/>
        <v>143</v>
      </c>
      <c r="O10" s="161">
        <f t="shared" si="3"/>
        <v>156</v>
      </c>
      <c r="P10" s="161">
        <f t="shared" si="3"/>
        <v>169</v>
      </c>
      <c r="Q10" s="161">
        <f t="shared" si="3"/>
        <v>182</v>
      </c>
      <c r="R10" s="161">
        <f t="shared" si="3"/>
        <v>195</v>
      </c>
      <c r="S10" s="161">
        <f t="shared" si="3"/>
        <v>208</v>
      </c>
      <c r="T10" s="161">
        <f t="shared" si="3"/>
        <v>221</v>
      </c>
      <c r="U10" s="161">
        <f t="shared" si="3"/>
        <v>234</v>
      </c>
      <c r="V10" s="161">
        <f t="shared" si="3"/>
        <v>247</v>
      </c>
      <c r="W10" s="161">
        <f t="shared" si="3"/>
        <v>260</v>
      </c>
      <c r="X10" s="154">
        <f>K10/K6</f>
        <v>13</v>
      </c>
      <c r="Y10" s="154"/>
      <c r="Z10" s="161">
        <f>13*Z6</f>
        <v>104</v>
      </c>
      <c r="AA10" s="154"/>
      <c r="AB10" s="154"/>
      <c r="AC10" s="154"/>
    </row>
    <row r="11" spans="1:29" s="162" customFormat="1">
      <c r="A11" s="159"/>
      <c r="B11" s="159"/>
      <c r="C11" s="159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54"/>
      <c r="Y11" s="154"/>
      <c r="Z11" s="161"/>
      <c r="AA11" s="154"/>
      <c r="AB11" s="154"/>
      <c r="AC11" s="154"/>
    </row>
    <row r="12" spans="1:29">
      <c r="A12" s="164">
        <v>1</v>
      </c>
      <c r="B12" s="165" t="s">
        <v>724</v>
      </c>
      <c r="C12" s="166" t="s">
        <v>725</v>
      </c>
      <c r="D12" s="167">
        <v>1</v>
      </c>
      <c r="E12" s="167">
        <v>1</v>
      </c>
      <c r="F12" s="167">
        <v>1</v>
      </c>
      <c r="G12" s="167">
        <v>1</v>
      </c>
      <c r="H12" s="167">
        <v>1</v>
      </c>
      <c r="I12" s="167">
        <v>1</v>
      </c>
      <c r="J12" s="167">
        <v>1</v>
      </c>
      <c r="K12" s="168">
        <v>1</v>
      </c>
      <c r="L12" s="167">
        <v>1</v>
      </c>
      <c r="M12" s="167">
        <v>1</v>
      </c>
      <c r="N12" s="167">
        <v>1</v>
      </c>
      <c r="O12" s="167">
        <v>1</v>
      </c>
      <c r="P12" s="167">
        <v>1</v>
      </c>
      <c r="Q12" s="167">
        <v>1</v>
      </c>
      <c r="R12" s="167">
        <v>1</v>
      </c>
      <c r="S12" s="167">
        <v>1</v>
      </c>
      <c r="T12" s="167">
        <v>1</v>
      </c>
      <c r="U12" s="167">
        <v>1</v>
      </c>
      <c r="V12" s="167">
        <v>1</v>
      </c>
      <c r="W12" s="167">
        <v>1</v>
      </c>
      <c r="Z12" s="168">
        <v>1</v>
      </c>
    </row>
    <row r="13" spans="1:29" ht="45">
      <c r="A13" s="164">
        <v>2</v>
      </c>
      <c r="B13" s="165" t="s">
        <v>724</v>
      </c>
      <c r="C13" s="169" t="s">
        <v>726</v>
      </c>
      <c r="D13" s="167"/>
      <c r="E13" s="167"/>
      <c r="F13" s="167"/>
      <c r="G13" s="167"/>
      <c r="H13" s="167"/>
      <c r="I13" s="167">
        <v>0.5</v>
      </c>
      <c r="J13" s="167">
        <v>0.5</v>
      </c>
      <c r="K13" s="168">
        <v>0.5</v>
      </c>
      <c r="L13" s="167">
        <v>0.5</v>
      </c>
      <c r="M13" s="167">
        <v>1</v>
      </c>
      <c r="N13" s="167">
        <v>1</v>
      </c>
      <c r="O13" s="167">
        <v>1</v>
      </c>
      <c r="P13" s="167">
        <v>1</v>
      </c>
      <c r="Q13" s="167">
        <v>1</v>
      </c>
      <c r="R13" s="167">
        <v>1</v>
      </c>
      <c r="S13" s="167">
        <v>1</v>
      </c>
      <c r="T13" s="167">
        <v>1</v>
      </c>
      <c r="U13" s="167">
        <v>1.5</v>
      </c>
      <c r="V13" s="167">
        <v>1.5</v>
      </c>
      <c r="W13" s="167">
        <v>1.5</v>
      </c>
      <c r="Z13" s="168">
        <v>0.5</v>
      </c>
    </row>
    <row r="14" spans="1:29">
      <c r="A14" s="164">
        <v>3</v>
      </c>
      <c r="B14" s="165" t="s">
        <v>724</v>
      </c>
      <c r="C14" s="166" t="s">
        <v>727</v>
      </c>
      <c r="D14" s="167"/>
      <c r="E14" s="167"/>
      <c r="F14" s="167"/>
      <c r="G14" s="167"/>
      <c r="H14" s="167"/>
      <c r="I14" s="167"/>
      <c r="J14" s="167"/>
      <c r="K14" s="168"/>
      <c r="L14" s="167"/>
      <c r="M14" s="167"/>
      <c r="N14" s="167"/>
      <c r="O14" s="167">
        <v>1</v>
      </c>
      <c r="P14" s="167">
        <v>1</v>
      </c>
      <c r="Q14" s="167">
        <v>1</v>
      </c>
      <c r="R14" s="167">
        <v>1</v>
      </c>
      <c r="S14" s="167">
        <v>1</v>
      </c>
      <c r="T14" s="167">
        <v>1</v>
      </c>
      <c r="U14" s="167">
        <v>1</v>
      </c>
      <c r="V14" s="167">
        <v>1</v>
      </c>
      <c r="W14" s="167">
        <v>1</v>
      </c>
      <c r="Z14" s="168"/>
    </row>
    <row r="15" spans="1:29" ht="30">
      <c r="A15" s="164">
        <v>4</v>
      </c>
      <c r="B15" s="165" t="s">
        <v>724</v>
      </c>
      <c r="C15" s="169" t="s">
        <v>728</v>
      </c>
      <c r="D15" s="167"/>
      <c r="E15" s="167"/>
      <c r="F15" s="167"/>
      <c r="G15" s="167">
        <v>0.5</v>
      </c>
      <c r="H15" s="167">
        <v>0.5</v>
      </c>
      <c r="I15" s="167">
        <v>1</v>
      </c>
      <c r="J15" s="167">
        <v>1</v>
      </c>
      <c r="K15" s="168">
        <v>1</v>
      </c>
      <c r="L15" s="167">
        <v>1</v>
      </c>
      <c r="M15" s="167">
        <v>1</v>
      </c>
      <c r="N15" s="167">
        <v>1</v>
      </c>
      <c r="O15" s="167"/>
      <c r="P15" s="167"/>
      <c r="Q15" s="167"/>
      <c r="R15" s="167"/>
      <c r="S15" s="167"/>
      <c r="T15" s="167"/>
      <c r="U15" s="167"/>
      <c r="V15" s="167"/>
      <c r="W15" s="167"/>
      <c r="Z15" s="168">
        <v>1</v>
      </c>
    </row>
    <row r="16" spans="1:29">
      <c r="A16" s="164">
        <v>5</v>
      </c>
      <c r="B16" s="165" t="s">
        <v>724</v>
      </c>
      <c r="C16" s="166" t="s">
        <v>312</v>
      </c>
      <c r="D16" s="167">
        <v>1</v>
      </c>
      <c r="E16" s="167">
        <v>1</v>
      </c>
      <c r="F16" s="167">
        <v>1</v>
      </c>
      <c r="G16" s="167">
        <v>1</v>
      </c>
      <c r="H16" s="167">
        <v>1</v>
      </c>
      <c r="I16" s="167">
        <v>1</v>
      </c>
      <c r="J16" s="167">
        <v>1</v>
      </c>
      <c r="K16" s="168">
        <v>1</v>
      </c>
      <c r="L16" s="167">
        <v>1</v>
      </c>
      <c r="M16" s="167">
        <v>1</v>
      </c>
      <c r="N16" s="167">
        <v>1</v>
      </c>
      <c r="O16" s="167">
        <v>1</v>
      </c>
      <c r="P16" s="167">
        <v>1</v>
      </c>
      <c r="Q16" s="167">
        <v>1</v>
      </c>
      <c r="R16" s="167">
        <v>1</v>
      </c>
      <c r="S16" s="167">
        <v>1</v>
      </c>
      <c r="T16" s="167">
        <v>1</v>
      </c>
      <c r="U16" s="167">
        <v>1</v>
      </c>
      <c r="V16" s="167">
        <v>1</v>
      </c>
      <c r="W16" s="167">
        <v>1</v>
      </c>
      <c r="Z16" s="168">
        <v>1</v>
      </c>
    </row>
    <row r="17" spans="1:26" ht="30">
      <c r="A17" s="164">
        <v>6</v>
      </c>
      <c r="B17" s="165" t="s">
        <v>724</v>
      </c>
      <c r="C17" s="169" t="s">
        <v>729</v>
      </c>
      <c r="D17" s="167"/>
      <c r="E17" s="167">
        <v>0.5</v>
      </c>
      <c r="F17" s="167">
        <v>0.5</v>
      </c>
      <c r="G17" s="167">
        <v>0.5</v>
      </c>
      <c r="H17" s="167">
        <v>0.5</v>
      </c>
      <c r="I17" s="167">
        <v>0.5</v>
      </c>
      <c r="J17" s="167">
        <v>0.5</v>
      </c>
      <c r="K17" s="168">
        <v>1</v>
      </c>
      <c r="L17" s="167">
        <v>1</v>
      </c>
      <c r="M17" s="167">
        <v>1</v>
      </c>
      <c r="N17" s="167">
        <v>1</v>
      </c>
      <c r="O17" s="167">
        <v>1</v>
      </c>
      <c r="P17" s="167">
        <v>1</v>
      </c>
      <c r="Q17" s="167">
        <v>1.5</v>
      </c>
      <c r="R17" s="167">
        <v>1.5</v>
      </c>
      <c r="S17" s="167">
        <v>1.5</v>
      </c>
      <c r="T17" s="167">
        <v>1.5</v>
      </c>
      <c r="U17" s="167">
        <v>1.5</v>
      </c>
      <c r="V17" s="167">
        <v>1.5</v>
      </c>
      <c r="W17" s="167">
        <v>1.5</v>
      </c>
      <c r="Z17" s="168">
        <v>1</v>
      </c>
    </row>
    <row r="18" spans="1:26">
      <c r="A18" s="164">
        <v>7</v>
      </c>
      <c r="B18" s="165" t="s">
        <v>724</v>
      </c>
      <c r="C18" s="166" t="s">
        <v>730</v>
      </c>
      <c r="D18" s="167"/>
      <c r="E18" s="167"/>
      <c r="F18" s="167"/>
      <c r="G18" s="167"/>
      <c r="H18" s="167">
        <v>0.25</v>
      </c>
      <c r="I18" s="167">
        <v>0.25</v>
      </c>
      <c r="J18" s="167">
        <v>0.25</v>
      </c>
      <c r="K18" s="168">
        <v>0.25</v>
      </c>
      <c r="L18" s="167">
        <v>0.25</v>
      </c>
      <c r="M18" s="167">
        <v>0.5</v>
      </c>
      <c r="N18" s="167">
        <v>0.5</v>
      </c>
      <c r="O18" s="167">
        <v>0.5</v>
      </c>
      <c r="P18" s="167">
        <v>0.5</v>
      </c>
      <c r="Q18" s="167">
        <v>0.5</v>
      </c>
      <c r="R18" s="167">
        <v>0.75</v>
      </c>
      <c r="S18" s="167">
        <v>0.75</v>
      </c>
      <c r="T18" s="167">
        <v>0.75</v>
      </c>
      <c r="U18" s="167">
        <v>0.75</v>
      </c>
      <c r="V18" s="167">
        <v>0.75</v>
      </c>
      <c r="W18" s="167">
        <v>1</v>
      </c>
      <c r="Z18" s="168">
        <v>0.25</v>
      </c>
    </row>
    <row r="19" spans="1:26" ht="30">
      <c r="A19" s="164">
        <v>8</v>
      </c>
      <c r="B19" s="165" t="s">
        <v>724</v>
      </c>
      <c r="C19" s="169" t="s">
        <v>731</v>
      </c>
      <c r="D19" s="167"/>
      <c r="E19" s="167"/>
      <c r="F19" s="167"/>
      <c r="G19" s="167">
        <v>0.5</v>
      </c>
      <c r="H19" s="167">
        <v>0.5</v>
      </c>
      <c r="I19" s="167">
        <v>0.5</v>
      </c>
      <c r="J19" s="167">
        <v>0.5</v>
      </c>
      <c r="K19" s="168">
        <v>0.5</v>
      </c>
      <c r="L19" s="167">
        <v>0.5</v>
      </c>
      <c r="M19" s="167">
        <v>1</v>
      </c>
      <c r="N19" s="167">
        <v>1</v>
      </c>
      <c r="O19" s="167">
        <v>1</v>
      </c>
      <c r="P19" s="167">
        <v>1</v>
      </c>
      <c r="Q19" s="167">
        <v>1</v>
      </c>
      <c r="R19" s="167">
        <v>1</v>
      </c>
      <c r="S19" s="167">
        <v>1</v>
      </c>
      <c r="T19" s="167">
        <v>1</v>
      </c>
      <c r="U19" s="167">
        <v>1</v>
      </c>
      <c r="V19" s="167">
        <v>1</v>
      </c>
      <c r="W19" s="167">
        <v>1</v>
      </c>
      <c r="Z19" s="168">
        <v>0.5</v>
      </c>
    </row>
    <row r="20" spans="1:26" ht="120">
      <c r="A20" s="164">
        <v>16</v>
      </c>
      <c r="B20" s="165" t="s">
        <v>724</v>
      </c>
      <c r="C20" s="170" t="s">
        <v>732</v>
      </c>
      <c r="D20" s="171">
        <v>0.25</v>
      </c>
      <c r="E20" s="171">
        <v>0.25</v>
      </c>
      <c r="F20" s="171">
        <v>0.25</v>
      </c>
      <c r="G20" s="171">
        <v>0.25</v>
      </c>
      <c r="H20" s="171">
        <v>0.25</v>
      </c>
      <c r="I20" s="171">
        <v>0.25</v>
      </c>
      <c r="J20" s="171">
        <v>0.25</v>
      </c>
      <c r="K20" s="172">
        <v>0.25</v>
      </c>
      <c r="L20" s="171">
        <v>0.25</v>
      </c>
      <c r="M20" s="171">
        <v>0.25</v>
      </c>
      <c r="N20" s="171">
        <v>0.25</v>
      </c>
      <c r="O20" s="171">
        <v>0.25</v>
      </c>
      <c r="P20" s="171">
        <v>0.25</v>
      </c>
      <c r="Q20" s="171">
        <v>0.25</v>
      </c>
      <c r="R20" s="171">
        <v>0.25</v>
      </c>
      <c r="S20" s="171">
        <v>0.25</v>
      </c>
      <c r="T20" s="171">
        <v>0.25</v>
      </c>
      <c r="U20" s="171">
        <v>0.25</v>
      </c>
      <c r="V20" s="171">
        <v>0.25</v>
      </c>
      <c r="W20" s="171">
        <v>0.25</v>
      </c>
      <c r="Z20" s="172">
        <v>0.25</v>
      </c>
    </row>
    <row r="21" spans="1:26">
      <c r="A21" s="164">
        <v>17</v>
      </c>
      <c r="B21" s="165" t="s">
        <v>724</v>
      </c>
      <c r="C21" s="166" t="s">
        <v>733</v>
      </c>
      <c r="D21" s="171">
        <v>0.5</v>
      </c>
      <c r="E21" s="171">
        <v>0.5</v>
      </c>
      <c r="F21" s="171">
        <v>0.5</v>
      </c>
      <c r="G21" s="171">
        <v>0.5</v>
      </c>
      <c r="H21" s="171">
        <v>0.5</v>
      </c>
      <c r="I21" s="171">
        <v>1</v>
      </c>
      <c r="J21" s="171">
        <v>1</v>
      </c>
      <c r="K21" s="172">
        <v>1</v>
      </c>
      <c r="L21" s="171">
        <v>1</v>
      </c>
      <c r="M21" s="171">
        <v>1</v>
      </c>
      <c r="N21" s="171">
        <v>1</v>
      </c>
      <c r="O21" s="171">
        <v>1</v>
      </c>
      <c r="P21" s="171">
        <v>1</v>
      </c>
      <c r="Q21" s="171">
        <v>1</v>
      </c>
      <c r="R21" s="171">
        <v>1</v>
      </c>
      <c r="S21" s="171">
        <v>1.25</v>
      </c>
      <c r="T21" s="171">
        <v>1.25</v>
      </c>
      <c r="U21" s="171">
        <v>1.25</v>
      </c>
      <c r="V21" s="171">
        <v>1.25</v>
      </c>
      <c r="W21" s="171">
        <v>1.25</v>
      </c>
      <c r="Z21" s="172">
        <v>1</v>
      </c>
    </row>
    <row r="22" spans="1:26">
      <c r="A22" s="164"/>
      <c r="B22" s="164"/>
      <c r="C22" s="164"/>
      <c r="D22" s="167"/>
      <c r="E22" s="167"/>
      <c r="F22" s="167"/>
      <c r="G22" s="167"/>
      <c r="H22" s="167"/>
      <c r="I22" s="167"/>
      <c r="J22" s="167"/>
      <c r="K22" s="168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Z22" s="168"/>
    </row>
    <row r="23" spans="1:26">
      <c r="A23" s="164"/>
      <c r="B23" s="164"/>
      <c r="C23" s="173" t="s">
        <v>734</v>
      </c>
      <c r="D23" s="174">
        <f>0.25/3*D6</f>
        <v>0.08</v>
      </c>
      <c r="E23" s="174">
        <f t="shared" ref="E23:W23" si="4">0.25/3*E6</f>
        <v>0.17</v>
      </c>
      <c r="F23" s="174">
        <f t="shared" si="4"/>
        <v>0.25</v>
      </c>
      <c r="G23" s="174">
        <f t="shared" si="4"/>
        <v>0.33</v>
      </c>
      <c r="H23" s="174">
        <f t="shared" si="4"/>
        <v>0.42</v>
      </c>
      <c r="I23" s="174">
        <f t="shared" si="4"/>
        <v>0.5</v>
      </c>
      <c r="J23" s="174">
        <f t="shared" si="4"/>
        <v>0.57999999999999996</v>
      </c>
      <c r="K23" s="175">
        <f t="shared" si="4"/>
        <v>0.67</v>
      </c>
      <c r="L23" s="174">
        <f t="shared" si="4"/>
        <v>0.75</v>
      </c>
      <c r="M23" s="174">
        <f t="shared" si="4"/>
        <v>0.83</v>
      </c>
      <c r="N23" s="174">
        <f t="shared" si="4"/>
        <v>0.92</v>
      </c>
      <c r="O23" s="174">
        <f t="shared" si="4"/>
        <v>1</v>
      </c>
      <c r="P23" s="174">
        <f t="shared" si="4"/>
        <v>1.08</v>
      </c>
      <c r="Q23" s="174">
        <f t="shared" si="4"/>
        <v>1.17</v>
      </c>
      <c r="R23" s="174">
        <f t="shared" si="4"/>
        <v>1.25</v>
      </c>
      <c r="S23" s="174">
        <f t="shared" si="4"/>
        <v>1.33</v>
      </c>
      <c r="T23" s="174">
        <f t="shared" si="4"/>
        <v>1.42</v>
      </c>
      <c r="U23" s="174">
        <f t="shared" si="4"/>
        <v>1.5</v>
      </c>
      <c r="V23" s="174">
        <f t="shared" si="4"/>
        <v>1.58</v>
      </c>
      <c r="W23" s="174">
        <f t="shared" si="4"/>
        <v>1.67</v>
      </c>
      <c r="Z23" s="175">
        <f>0.25/3*Z6</f>
        <v>0.67</v>
      </c>
    </row>
    <row r="24" spans="1:26" ht="30">
      <c r="A24" s="164"/>
      <c r="B24" s="164"/>
      <c r="C24" s="173" t="s">
        <v>735</v>
      </c>
      <c r="D24" s="174">
        <f>0.12*D6</f>
        <v>0.12</v>
      </c>
      <c r="E24" s="174">
        <f t="shared" ref="E24:W24" si="5">0.12*E6</f>
        <v>0.24</v>
      </c>
      <c r="F24" s="174">
        <f t="shared" si="5"/>
        <v>0.36</v>
      </c>
      <c r="G24" s="174">
        <f t="shared" si="5"/>
        <v>0.48</v>
      </c>
      <c r="H24" s="174">
        <f t="shared" si="5"/>
        <v>0.6</v>
      </c>
      <c r="I24" s="174">
        <f t="shared" si="5"/>
        <v>0.72</v>
      </c>
      <c r="J24" s="174">
        <f t="shared" si="5"/>
        <v>0.84</v>
      </c>
      <c r="K24" s="175">
        <f t="shared" si="5"/>
        <v>0.96</v>
      </c>
      <c r="L24" s="174">
        <f t="shared" si="5"/>
        <v>1.08</v>
      </c>
      <c r="M24" s="174">
        <f t="shared" si="5"/>
        <v>1.2</v>
      </c>
      <c r="N24" s="174">
        <f t="shared" si="5"/>
        <v>1.32</v>
      </c>
      <c r="O24" s="174">
        <f t="shared" si="5"/>
        <v>1.44</v>
      </c>
      <c r="P24" s="174">
        <f t="shared" si="5"/>
        <v>1.56</v>
      </c>
      <c r="Q24" s="174">
        <f t="shared" si="5"/>
        <v>1.68</v>
      </c>
      <c r="R24" s="174">
        <f t="shared" si="5"/>
        <v>1.8</v>
      </c>
      <c r="S24" s="174">
        <f t="shared" si="5"/>
        <v>1.92</v>
      </c>
      <c r="T24" s="174">
        <f t="shared" si="5"/>
        <v>2.04</v>
      </c>
      <c r="U24" s="174">
        <f t="shared" si="5"/>
        <v>2.16</v>
      </c>
      <c r="V24" s="174">
        <f t="shared" si="5"/>
        <v>2.2799999999999998</v>
      </c>
      <c r="W24" s="174">
        <f t="shared" si="5"/>
        <v>2.4</v>
      </c>
      <c r="Z24" s="175">
        <f>0.12*Z6</f>
        <v>0.96</v>
      </c>
    </row>
    <row r="25" spans="1:26">
      <c r="A25" s="164"/>
      <c r="B25" s="164"/>
      <c r="C25" s="173" t="s">
        <v>736</v>
      </c>
      <c r="D25" s="174">
        <f>0.25*D6</f>
        <v>0.25</v>
      </c>
      <c r="E25" s="174">
        <f t="shared" ref="E25:W25" si="6">0.25*E6</f>
        <v>0.5</v>
      </c>
      <c r="F25" s="174">
        <f t="shared" si="6"/>
        <v>0.75</v>
      </c>
      <c r="G25" s="174">
        <f t="shared" si="6"/>
        <v>1</v>
      </c>
      <c r="H25" s="174">
        <f t="shared" si="6"/>
        <v>1.25</v>
      </c>
      <c r="I25" s="174">
        <f t="shared" si="6"/>
        <v>1.5</v>
      </c>
      <c r="J25" s="174">
        <f t="shared" si="6"/>
        <v>1.75</v>
      </c>
      <c r="K25" s="175">
        <f t="shared" si="6"/>
        <v>2</v>
      </c>
      <c r="L25" s="174">
        <f t="shared" si="6"/>
        <v>2.25</v>
      </c>
      <c r="M25" s="174">
        <f t="shared" si="6"/>
        <v>2.5</v>
      </c>
      <c r="N25" s="174">
        <f t="shared" si="6"/>
        <v>2.75</v>
      </c>
      <c r="O25" s="174">
        <f t="shared" si="6"/>
        <v>3</v>
      </c>
      <c r="P25" s="174">
        <f t="shared" si="6"/>
        <v>3.25</v>
      </c>
      <c r="Q25" s="174">
        <f t="shared" si="6"/>
        <v>3.5</v>
      </c>
      <c r="R25" s="174">
        <f t="shared" si="6"/>
        <v>3.75</v>
      </c>
      <c r="S25" s="174">
        <f t="shared" si="6"/>
        <v>4</v>
      </c>
      <c r="T25" s="174">
        <f t="shared" si="6"/>
        <v>4.25</v>
      </c>
      <c r="U25" s="174">
        <f t="shared" si="6"/>
        <v>4.5</v>
      </c>
      <c r="V25" s="174">
        <f t="shared" si="6"/>
        <v>4.75</v>
      </c>
      <c r="W25" s="174">
        <f t="shared" si="6"/>
        <v>5</v>
      </c>
      <c r="Z25" s="175">
        <f>0.25*Z6</f>
        <v>2</v>
      </c>
    </row>
    <row r="26" spans="1:26">
      <c r="A26" s="164"/>
      <c r="B26" s="164"/>
      <c r="C26" s="173" t="s">
        <v>737</v>
      </c>
      <c r="D26" s="174">
        <f>0.12*D6</f>
        <v>0.12</v>
      </c>
      <c r="E26" s="174">
        <f t="shared" ref="E26:W26" si="7">0.12*E6</f>
        <v>0.24</v>
      </c>
      <c r="F26" s="174">
        <f t="shared" si="7"/>
        <v>0.36</v>
      </c>
      <c r="G26" s="174">
        <f t="shared" si="7"/>
        <v>0.48</v>
      </c>
      <c r="H26" s="174">
        <f t="shared" si="7"/>
        <v>0.6</v>
      </c>
      <c r="I26" s="174">
        <f t="shared" si="7"/>
        <v>0.72</v>
      </c>
      <c r="J26" s="174">
        <f t="shared" si="7"/>
        <v>0.84</v>
      </c>
      <c r="K26" s="175">
        <f t="shared" si="7"/>
        <v>0.96</v>
      </c>
      <c r="L26" s="174">
        <f t="shared" si="7"/>
        <v>1.08</v>
      </c>
      <c r="M26" s="174">
        <f t="shared" si="7"/>
        <v>1.2</v>
      </c>
      <c r="N26" s="174">
        <f t="shared" si="7"/>
        <v>1.32</v>
      </c>
      <c r="O26" s="174">
        <f t="shared" si="7"/>
        <v>1.44</v>
      </c>
      <c r="P26" s="174">
        <f t="shared" si="7"/>
        <v>1.56</v>
      </c>
      <c r="Q26" s="174">
        <f t="shared" si="7"/>
        <v>1.68</v>
      </c>
      <c r="R26" s="174">
        <f t="shared" si="7"/>
        <v>1.8</v>
      </c>
      <c r="S26" s="174">
        <f t="shared" si="7"/>
        <v>1.92</v>
      </c>
      <c r="T26" s="174">
        <f t="shared" si="7"/>
        <v>2.04</v>
      </c>
      <c r="U26" s="174">
        <f t="shared" si="7"/>
        <v>2.16</v>
      </c>
      <c r="V26" s="174">
        <f t="shared" si="7"/>
        <v>2.2799999999999998</v>
      </c>
      <c r="W26" s="174">
        <f t="shared" si="7"/>
        <v>2.4</v>
      </c>
      <c r="Z26" s="175">
        <f>0.12*Z6</f>
        <v>0.96</v>
      </c>
    </row>
    <row r="27" spans="1:26" ht="60">
      <c r="A27" s="164"/>
      <c r="B27" s="164"/>
      <c r="C27" s="173" t="s">
        <v>738</v>
      </c>
      <c r="D27" s="176">
        <f>1*D6</f>
        <v>1</v>
      </c>
      <c r="E27" s="176">
        <f t="shared" ref="E27:W27" si="8">1*E6</f>
        <v>2</v>
      </c>
      <c r="F27" s="176">
        <f t="shared" si="8"/>
        <v>3</v>
      </c>
      <c r="G27" s="176">
        <f t="shared" si="8"/>
        <v>4</v>
      </c>
      <c r="H27" s="176">
        <f t="shared" si="8"/>
        <v>5</v>
      </c>
      <c r="I27" s="176">
        <f t="shared" si="8"/>
        <v>6</v>
      </c>
      <c r="J27" s="176">
        <f t="shared" si="8"/>
        <v>7</v>
      </c>
      <c r="K27" s="177">
        <f t="shared" si="8"/>
        <v>8</v>
      </c>
      <c r="L27" s="176">
        <f t="shared" si="8"/>
        <v>9</v>
      </c>
      <c r="M27" s="176">
        <f t="shared" si="8"/>
        <v>10</v>
      </c>
      <c r="N27" s="176">
        <f t="shared" si="8"/>
        <v>11</v>
      </c>
      <c r="O27" s="176">
        <f t="shared" si="8"/>
        <v>12</v>
      </c>
      <c r="P27" s="176">
        <f t="shared" si="8"/>
        <v>13</v>
      </c>
      <c r="Q27" s="176">
        <f t="shared" si="8"/>
        <v>14</v>
      </c>
      <c r="R27" s="176">
        <f t="shared" si="8"/>
        <v>15</v>
      </c>
      <c r="S27" s="176">
        <f t="shared" si="8"/>
        <v>16</v>
      </c>
      <c r="T27" s="176">
        <f t="shared" si="8"/>
        <v>17</v>
      </c>
      <c r="U27" s="176">
        <f t="shared" si="8"/>
        <v>18</v>
      </c>
      <c r="V27" s="176">
        <f t="shared" si="8"/>
        <v>19</v>
      </c>
      <c r="W27" s="176">
        <f t="shared" si="8"/>
        <v>20</v>
      </c>
      <c r="Z27" s="177">
        <f>1*Z6</f>
        <v>8</v>
      </c>
    </row>
    <row r="28" spans="1:26" ht="60">
      <c r="A28" s="164"/>
      <c r="B28" s="164"/>
      <c r="C28" s="173" t="s">
        <v>739</v>
      </c>
      <c r="D28" s="176">
        <f t="shared" ref="D28:J28" si="9">1/8*D6</f>
        <v>0.13</v>
      </c>
      <c r="E28" s="176">
        <f t="shared" si="9"/>
        <v>0.25</v>
      </c>
      <c r="F28" s="176">
        <f t="shared" si="9"/>
        <v>0.38</v>
      </c>
      <c r="G28" s="176">
        <f t="shared" si="9"/>
        <v>0.5</v>
      </c>
      <c r="H28" s="176">
        <f t="shared" si="9"/>
        <v>0.63</v>
      </c>
      <c r="I28" s="176">
        <f t="shared" si="9"/>
        <v>0.75</v>
      </c>
      <c r="J28" s="176">
        <f t="shared" si="9"/>
        <v>0.88</v>
      </c>
      <c r="K28" s="177">
        <f>1/8*K6</f>
        <v>1</v>
      </c>
      <c r="L28" s="176">
        <f t="shared" ref="L28:W28" si="10">1/8*L6</f>
        <v>1.1299999999999999</v>
      </c>
      <c r="M28" s="176">
        <f t="shared" si="10"/>
        <v>1.25</v>
      </c>
      <c r="N28" s="176">
        <f t="shared" si="10"/>
        <v>1.38</v>
      </c>
      <c r="O28" s="176">
        <f t="shared" si="10"/>
        <v>1.5</v>
      </c>
      <c r="P28" s="176">
        <f t="shared" si="10"/>
        <v>1.63</v>
      </c>
      <c r="Q28" s="176">
        <f t="shared" si="10"/>
        <v>1.75</v>
      </c>
      <c r="R28" s="176">
        <f t="shared" si="10"/>
        <v>1.88</v>
      </c>
      <c r="S28" s="176">
        <f t="shared" si="10"/>
        <v>2</v>
      </c>
      <c r="T28" s="176">
        <f t="shared" si="10"/>
        <v>2.13</v>
      </c>
      <c r="U28" s="176">
        <f t="shared" si="10"/>
        <v>2.25</v>
      </c>
      <c r="V28" s="176">
        <f t="shared" si="10"/>
        <v>2.38</v>
      </c>
      <c r="W28" s="176">
        <f t="shared" si="10"/>
        <v>2.5</v>
      </c>
      <c r="Z28" s="177">
        <f>1/8*Z6</f>
        <v>1</v>
      </c>
    </row>
    <row r="29" spans="1:26" ht="30">
      <c r="A29" s="164"/>
      <c r="B29" s="164"/>
      <c r="C29" s="173" t="s">
        <v>740</v>
      </c>
      <c r="D29" s="174">
        <f>0.25/2*D6</f>
        <v>0.13</v>
      </c>
      <c r="E29" s="174">
        <f t="shared" ref="E29:W29" si="11">0.25/2*E6</f>
        <v>0.25</v>
      </c>
      <c r="F29" s="174">
        <f t="shared" si="11"/>
        <v>0.38</v>
      </c>
      <c r="G29" s="174">
        <f t="shared" si="11"/>
        <v>0.5</v>
      </c>
      <c r="H29" s="174">
        <f t="shared" si="11"/>
        <v>0.63</v>
      </c>
      <c r="I29" s="174">
        <f t="shared" si="11"/>
        <v>0.75</v>
      </c>
      <c r="J29" s="174">
        <f t="shared" si="11"/>
        <v>0.88</v>
      </c>
      <c r="K29" s="175">
        <f t="shared" si="11"/>
        <v>1</v>
      </c>
      <c r="L29" s="174">
        <f t="shared" si="11"/>
        <v>1.1299999999999999</v>
      </c>
      <c r="M29" s="174">
        <f t="shared" si="11"/>
        <v>1.25</v>
      </c>
      <c r="N29" s="174">
        <f t="shared" si="11"/>
        <v>1.38</v>
      </c>
      <c r="O29" s="174">
        <f t="shared" si="11"/>
        <v>1.5</v>
      </c>
      <c r="P29" s="174">
        <f t="shared" si="11"/>
        <v>1.63</v>
      </c>
      <c r="Q29" s="174">
        <f t="shared" si="11"/>
        <v>1.75</v>
      </c>
      <c r="R29" s="174">
        <f t="shared" si="11"/>
        <v>1.88</v>
      </c>
      <c r="S29" s="174">
        <f t="shared" si="11"/>
        <v>2</v>
      </c>
      <c r="T29" s="174">
        <f t="shared" si="11"/>
        <v>2.13</v>
      </c>
      <c r="U29" s="174">
        <f t="shared" si="11"/>
        <v>2.25</v>
      </c>
      <c r="V29" s="174">
        <f t="shared" si="11"/>
        <v>2.38</v>
      </c>
      <c r="W29" s="174">
        <f t="shared" si="11"/>
        <v>2.5</v>
      </c>
      <c r="Z29" s="175">
        <f>0.25/2*Z6</f>
        <v>1</v>
      </c>
    </row>
    <row r="30" spans="1:26" ht="30">
      <c r="A30" s="164"/>
      <c r="B30" s="164"/>
      <c r="C30" s="173" t="s">
        <v>741</v>
      </c>
      <c r="D30" s="174">
        <f>0.12*D6</f>
        <v>0.12</v>
      </c>
      <c r="E30" s="174">
        <f t="shared" ref="E30:W30" si="12">0.12*E6</f>
        <v>0.24</v>
      </c>
      <c r="F30" s="174">
        <f t="shared" si="12"/>
        <v>0.36</v>
      </c>
      <c r="G30" s="174">
        <f t="shared" si="12"/>
        <v>0.48</v>
      </c>
      <c r="H30" s="174">
        <f t="shared" si="12"/>
        <v>0.6</v>
      </c>
      <c r="I30" s="174">
        <f t="shared" si="12"/>
        <v>0.72</v>
      </c>
      <c r="J30" s="174">
        <f t="shared" si="12"/>
        <v>0.84</v>
      </c>
      <c r="K30" s="175">
        <f t="shared" si="12"/>
        <v>0.96</v>
      </c>
      <c r="L30" s="174">
        <f t="shared" si="12"/>
        <v>1.08</v>
      </c>
      <c r="M30" s="174">
        <f t="shared" si="12"/>
        <v>1.2</v>
      </c>
      <c r="N30" s="174">
        <f t="shared" si="12"/>
        <v>1.32</v>
      </c>
      <c r="O30" s="174">
        <f t="shared" si="12"/>
        <v>1.44</v>
      </c>
      <c r="P30" s="174">
        <f t="shared" si="12"/>
        <v>1.56</v>
      </c>
      <c r="Q30" s="174">
        <f t="shared" si="12"/>
        <v>1.68</v>
      </c>
      <c r="R30" s="174">
        <f t="shared" si="12"/>
        <v>1.8</v>
      </c>
      <c r="S30" s="174">
        <f t="shared" si="12"/>
        <v>1.92</v>
      </c>
      <c r="T30" s="174">
        <f t="shared" si="12"/>
        <v>2.04</v>
      </c>
      <c r="U30" s="174">
        <f t="shared" si="12"/>
        <v>2.16</v>
      </c>
      <c r="V30" s="174">
        <f t="shared" si="12"/>
        <v>2.2799999999999998</v>
      </c>
      <c r="W30" s="174">
        <f t="shared" si="12"/>
        <v>2.4</v>
      </c>
      <c r="Z30" s="175">
        <f>0.12*Z6</f>
        <v>0.96</v>
      </c>
    </row>
    <row r="31" spans="1:26">
      <c r="A31" s="164"/>
      <c r="B31" s="164"/>
      <c r="C31" s="173" t="s">
        <v>742</v>
      </c>
      <c r="D31" s="176">
        <f>1.67*D6</f>
        <v>1.67</v>
      </c>
      <c r="E31" s="176">
        <f t="shared" ref="E31:W31" si="13">1.67*E6</f>
        <v>3.34</v>
      </c>
      <c r="F31" s="176">
        <f t="shared" si="13"/>
        <v>5.01</v>
      </c>
      <c r="G31" s="176">
        <f t="shared" si="13"/>
        <v>6.68</v>
      </c>
      <c r="H31" s="176">
        <f t="shared" si="13"/>
        <v>8.35</v>
      </c>
      <c r="I31" s="176">
        <f t="shared" si="13"/>
        <v>10.02</v>
      </c>
      <c r="J31" s="176">
        <f t="shared" si="13"/>
        <v>11.69</v>
      </c>
      <c r="K31" s="177">
        <f t="shared" si="13"/>
        <v>13.36</v>
      </c>
      <c r="L31" s="176">
        <f t="shared" si="13"/>
        <v>15.03</v>
      </c>
      <c r="M31" s="176">
        <f t="shared" si="13"/>
        <v>16.7</v>
      </c>
      <c r="N31" s="176">
        <f t="shared" si="13"/>
        <v>18.37</v>
      </c>
      <c r="O31" s="176">
        <f t="shared" si="13"/>
        <v>20.04</v>
      </c>
      <c r="P31" s="176">
        <f t="shared" si="13"/>
        <v>21.71</v>
      </c>
      <c r="Q31" s="176">
        <f t="shared" si="13"/>
        <v>23.38</v>
      </c>
      <c r="R31" s="176">
        <f t="shared" si="13"/>
        <v>25.05</v>
      </c>
      <c r="S31" s="176">
        <f t="shared" si="13"/>
        <v>26.72</v>
      </c>
      <c r="T31" s="176">
        <f t="shared" si="13"/>
        <v>28.39</v>
      </c>
      <c r="U31" s="176">
        <f t="shared" si="13"/>
        <v>30.06</v>
      </c>
      <c r="V31" s="176">
        <f t="shared" si="13"/>
        <v>31.73</v>
      </c>
      <c r="W31" s="176">
        <f t="shared" si="13"/>
        <v>33.4</v>
      </c>
      <c r="Z31" s="454">
        <f>K31/12*24</f>
        <v>26.72</v>
      </c>
    </row>
    <row r="32" spans="1:26" ht="30">
      <c r="A32" s="164"/>
      <c r="B32" s="164"/>
      <c r="C32" s="173" t="s">
        <v>743</v>
      </c>
      <c r="D32" s="176">
        <f>2.4*D6</f>
        <v>2.4</v>
      </c>
      <c r="E32" s="176">
        <f t="shared" ref="E32:W32" si="14">2.4*E6</f>
        <v>4.8</v>
      </c>
      <c r="F32" s="176">
        <f t="shared" si="14"/>
        <v>7.2</v>
      </c>
      <c r="G32" s="176">
        <f t="shared" si="14"/>
        <v>9.6</v>
      </c>
      <c r="H32" s="176">
        <f t="shared" si="14"/>
        <v>12</v>
      </c>
      <c r="I32" s="176">
        <f t="shared" si="14"/>
        <v>14.4</v>
      </c>
      <c r="J32" s="176">
        <f t="shared" si="14"/>
        <v>16.8</v>
      </c>
      <c r="K32" s="177">
        <f t="shared" si="14"/>
        <v>19.2</v>
      </c>
      <c r="L32" s="176">
        <f t="shared" si="14"/>
        <v>21.6</v>
      </c>
      <c r="M32" s="176">
        <f t="shared" si="14"/>
        <v>24</v>
      </c>
      <c r="N32" s="176">
        <f t="shared" si="14"/>
        <v>26.4</v>
      </c>
      <c r="O32" s="176">
        <f t="shared" si="14"/>
        <v>28.8</v>
      </c>
      <c r="P32" s="176">
        <f t="shared" si="14"/>
        <v>31.2</v>
      </c>
      <c r="Q32" s="176">
        <f t="shared" si="14"/>
        <v>33.6</v>
      </c>
      <c r="R32" s="176">
        <f t="shared" si="14"/>
        <v>36</v>
      </c>
      <c r="S32" s="176">
        <f t="shared" si="14"/>
        <v>38.4</v>
      </c>
      <c r="T32" s="176">
        <f t="shared" si="14"/>
        <v>40.799999999999997</v>
      </c>
      <c r="U32" s="176">
        <f t="shared" si="14"/>
        <v>43.2</v>
      </c>
      <c r="V32" s="176">
        <f t="shared" si="14"/>
        <v>45.6</v>
      </c>
      <c r="W32" s="176">
        <f t="shared" si="14"/>
        <v>48</v>
      </c>
      <c r="Z32" s="454">
        <f>K32/12*24</f>
        <v>38.4</v>
      </c>
    </row>
    <row r="33" spans="1:26" ht="30">
      <c r="A33" s="164"/>
      <c r="B33" s="164"/>
      <c r="C33" s="173" t="s">
        <v>744</v>
      </c>
      <c r="D33" s="176">
        <f>1.4*D6</f>
        <v>1.4</v>
      </c>
      <c r="E33" s="176">
        <f t="shared" ref="E33:W33" si="15">1.4*E6</f>
        <v>2.8</v>
      </c>
      <c r="F33" s="176">
        <f t="shared" si="15"/>
        <v>4.2</v>
      </c>
      <c r="G33" s="176">
        <f t="shared" si="15"/>
        <v>5.6</v>
      </c>
      <c r="H33" s="176">
        <f t="shared" si="15"/>
        <v>7</v>
      </c>
      <c r="I33" s="176">
        <f t="shared" si="15"/>
        <v>8.4</v>
      </c>
      <c r="J33" s="176">
        <f t="shared" si="15"/>
        <v>9.8000000000000007</v>
      </c>
      <c r="K33" s="177">
        <f t="shared" si="15"/>
        <v>11.2</v>
      </c>
      <c r="L33" s="176">
        <f t="shared" si="15"/>
        <v>12.6</v>
      </c>
      <c r="M33" s="176">
        <f t="shared" si="15"/>
        <v>14</v>
      </c>
      <c r="N33" s="176">
        <f t="shared" si="15"/>
        <v>15.4</v>
      </c>
      <c r="O33" s="176">
        <f t="shared" si="15"/>
        <v>16.8</v>
      </c>
      <c r="P33" s="176">
        <f t="shared" si="15"/>
        <v>18.2</v>
      </c>
      <c r="Q33" s="176">
        <f t="shared" si="15"/>
        <v>19.600000000000001</v>
      </c>
      <c r="R33" s="176">
        <f t="shared" si="15"/>
        <v>21</v>
      </c>
      <c r="S33" s="176">
        <f t="shared" si="15"/>
        <v>22.4</v>
      </c>
      <c r="T33" s="176">
        <f t="shared" si="15"/>
        <v>23.8</v>
      </c>
      <c r="U33" s="176">
        <f t="shared" si="15"/>
        <v>25.2</v>
      </c>
      <c r="V33" s="176">
        <f t="shared" si="15"/>
        <v>26.6</v>
      </c>
      <c r="W33" s="176">
        <f t="shared" si="15"/>
        <v>28</v>
      </c>
      <c r="Z33" s="454">
        <f>K33/12*24</f>
        <v>22.4</v>
      </c>
    </row>
    <row r="34" spans="1:26">
      <c r="A34" s="164"/>
      <c r="B34" s="164"/>
      <c r="C34" s="178"/>
      <c r="D34" s="174"/>
      <c r="E34" s="174"/>
      <c r="F34" s="174"/>
      <c r="G34" s="174"/>
      <c r="H34" s="174"/>
      <c r="I34" s="174"/>
      <c r="J34" s="174"/>
      <c r="K34" s="175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Z34" s="175"/>
    </row>
    <row r="35" spans="1:26" ht="75">
      <c r="A35" s="164"/>
      <c r="B35" s="164"/>
      <c r="C35" s="173" t="s">
        <v>745</v>
      </c>
      <c r="D35" s="176">
        <f>1.25*D6</f>
        <v>1.25</v>
      </c>
      <c r="E35" s="176">
        <f t="shared" ref="E35:W35" si="16">1.25*E6</f>
        <v>2.5</v>
      </c>
      <c r="F35" s="176">
        <f t="shared" si="16"/>
        <v>3.75</v>
      </c>
      <c r="G35" s="176">
        <f t="shared" si="16"/>
        <v>5</v>
      </c>
      <c r="H35" s="176">
        <f t="shared" si="16"/>
        <v>6.25</v>
      </c>
      <c r="I35" s="176">
        <f t="shared" si="16"/>
        <v>7.5</v>
      </c>
      <c r="J35" s="176">
        <f t="shared" si="16"/>
        <v>8.75</v>
      </c>
      <c r="K35" s="177">
        <f t="shared" si="16"/>
        <v>10</v>
      </c>
      <c r="L35" s="176">
        <f t="shared" si="16"/>
        <v>11.25</v>
      </c>
      <c r="M35" s="176">
        <f t="shared" si="16"/>
        <v>12.5</v>
      </c>
      <c r="N35" s="176">
        <f t="shared" si="16"/>
        <v>13.75</v>
      </c>
      <c r="O35" s="176">
        <f t="shared" si="16"/>
        <v>15</v>
      </c>
      <c r="P35" s="176">
        <f t="shared" si="16"/>
        <v>16.25</v>
      </c>
      <c r="Q35" s="176">
        <f t="shared" si="16"/>
        <v>17.5</v>
      </c>
      <c r="R35" s="176">
        <f t="shared" si="16"/>
        <v>18.75</v>
      </c>
      <c r="S35" s="176">
        <f t="shared" si="16"/>
        <v>20</v>
      </c>
      <c r="T35" s="176">
        <f t="shared" si="16"/>
        <v>21.25</v>
      </c>
      <c r="U35" s="176">
        <f t="shared" si="16"/>
        <v>22.5</v>
      </c>
      <c r="V35" s="176">
        <f t="shared" si="16"/>
        <v>23.75</v>
      </c>
      <c r="W35" s="176">
        <f t="shared" si="16"/>
        <v>25</v>
      </c>
      <c r="Z35" s="454">
        <f>24*5/40*Z6</f>
        <v>24</v>
      </c>
    </row>
    <row r="36" spans="1:26" ht="30">
      <c r="A36" s="164"/>
      <c r="B36" s="164"/>
      <c r="C36" s="173" t="s">
        <v>746</v>
      </c>
      <c r="D36" s="176">
        <f>1.5*D6</f>
        <v>1.5</v>
      </c>
      <c r="E36" s="176">
        <f t="shared" ref="E36:W36" si="17">1.5*E6</f>
        <v>3</v>
      </c>
      <c r="F36" s="176">
        <f t="shared" si="17"/>
        <v>4.5</v>
      </c>
      <c r="G36" s="176">
        <f t="shared" si="17"/>
        <v>6</v>
      </c>
      <c r="H36" s="176">
        <f t="shared" si="17"/>
        <v>7.5</v>
      </c>
      <c r="I36" s="176">
        <f t="shared" si="17"/>
        <v>9</v>
      </c>
      <c r="J36" s="176">
        <f t="shared" si="17"/>
        <v>10.5</v>
      </c>
      <c r="K36" s="177">
        <f t="shared" si="17"/>
        <v>12</v>
      </c>
      <c r="L36" s="176">
        <f t="shared" si="17"/>
        <v>13.5</v>
      </c>
      <c r="M36" s="176">
        <f t="shared" si="17"/>
        <v>15</v>
      </c>
      <c r="N36" s="176">
        <f t="shared" si="17"/>
        <v>16.5</v>
      </c>
      <c r="O36" s="176">
        <f t="shared" si="17"/>
        <v>18</v>
      </c>
      <c r="P36" s="176">
        <f t="shared" si="17"/>
        <v>19.5</v>
      </c>
      <c r="Q36" s="176">
        <f t="shared" si="17"/>
        <v>21</v>
      </c>
      <c r="R36" s="176">
        <f t="shared" si="17"/>
        <v>22.5</v>
      </c>
      <c r="S36" s="176">
        <f t="shared" si="17"/>
        <v>24</v>
      </c>
      <c r="T36" s="176">
        <f t="shared" si="17"/>
        <v>25.5</v>
      </c>
      <c r="U36" s="176">
        <f t="shared" si="17"/>
        <v>27</v>
      </c>
      <c r="V36" s="176">
        <f t="shared" si="17"/>
        <v>28.5</v>
      </c>
      <c r="W36" s="176">
        <f t="shared" si="17"/>
        <v>30</v>
      </c>
      <c r="Z36" s="454">
        <f>K36/12*24</f>
        <v>24</v>
      </c>
    </row>
    <row r="37" spans="1:26">
      <c r="A37" s="164"/>
      <c r="B37" s="164"/>
      <c r="C37" s="164"/>
      <c r="D37" s="167"/>
      <c r="E37" s="167"/>
      <c r="F37" s="167"/>
      <c r="G37" s="167"/>
      <c r="H37" s="167"/>
      <c r="I37" s="167"/>
      <c r="J37" s="167"/>
      <c r="K37" s="168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Z37" s="168"/>
    </row>
    <row r="38" spans="1:26">
      <c r="A38" s="164">
        <v>15</v>
      </c>
      <c r="B38" s="165" t="s">
        <v>747</v>
      </c>
      <c r="C38" s="179" t="s">
        <v>748</v>
      </c>
      <c r="D38" s="167">
        <v>0.5</v>
      </c>
      <c r="E38" s="167">
        <v>0.75</v>
      </c>
      <c r="F38" s="167">
        <v>1</v>
      </c>
      <c r="G38" s="167">
        <v>1</v>
      </c>
      <c r="H38" s="167">
        <v>1</v>
      </c>
      <c r="I38" s="167">
        <v>1</v>
      </c>
      <c r="J38" s="167">
        <v>1</v>
      </c>
      <c r="K38" s="168">
        <v>1.5</v>
      </c>
      <c r="L38" s="167">
        <v>1.5</v>
      </c>
      <c r="M38" s="167">
        <v>1.5</v>
      </c>
      <c r="N38" s="167">
        <v>1.5</v>
      </c>
      <c r="O38" s="167">
        <v>1.5</v>
      </c>
      <c r="P38" s="167">
        <v>2</v>
      </c>
      <c r="Q38" s="167">
        <v>2</v>
      </c>
      <c r="R38" s="167">
        <v>2</v>
      </c>
      <c r="S38" s="167">
        <v>2</v>
      </c>
      <c r="T38" s="167">
        <v>2.5</v>
      </c>
      <c r="U38" s="167">
        <v>2.5</v>
      </c>
      <c r="V38" s="167">
        <v>2.5</v>
      </c>
      <c r="W38" s="167">
        <v>2.5</v>
      </c>
      <c r="Z38" s="168">
        <v>1.5</v>
      </c>
    </row>
    <row r="39" spans="1:26">
      <c r="A39" s="164">
        <v>15</v>
      </c>
      <c r="B39" s="165" t="s">
        <v>747</v>
      </c>
      <c r="C39" s="179" t="s">
        <v>749</v>
      </c>
      <c r="D39" s="167">
        <f>0.25*D6</f>
        <v>0.25</v>
      </c>
      <c r="E39" s="167">
        <f t="shared" ref="E39:W39" si="18">0.25*E6</f>
        <v>0.5</v>
      </c>
      <c r="F39" s="167">
        <f t="shared" si="18"/>
        <v>0.75</v>
      </c>
      <c r="G39" s="167">
        <f t="shared" si="18"/>
        <v>1</v>
      </c>
      <c r="H39" s="167">
        <f t="shared" si="18"/>
        <v>1.25</v>
      </c>
      <c r="I39" s="167">
        <f t="shared" si="18"/>
        <v>1.5</v>
      </c>
      <c r="J39" s="167">
        <f t="shared" si="18"/>
        <v>1.75</v>
      </c>
      <c r="K39" s="168">
        <f t="shared" si="18"/>
        <v>2</v>
      </c>
      <c r="L39" s="167">
        <f t="shared" si="18"/>
        <v>2.25</v>
      </c>
      <c r="M39" s="167">
        <f t="shared" si="18"/>
        <v>2.5</v>
      </c>
      <c r="N39" s="167">
        <f t="shared" si="18"/>
        <v>2.75</v>
      </c>
      <c r="O39" s="167">
        <f t="shared" si="18"/>
        <v>3</v>
      </c>
      <c r="P39" s="167">
        <f t="shared" si="18"/>
        <v>3.25</v>
      </c>
      <c r="Q39" s="167">
        <f t="shared" si="18"/>
        <v>3.5</v>
      </c>
      <c r="R39" s="167">
        <f t="shared" si="18"/>
        <v>3.75</v>
      </c>
      <c r="S39" s="167">
        <f t="shared" si="18"/>
        <v>4</v>
      </c>
      <c r="T39" s="167">
        <f t="shared" si="18"/>
        <v>4.25</v>
      </c>
      <c r="U39" s="167">
        <f t="shared" si="18"/>
        <v>4.5</v>
      </c>
      <c r="V39" s="167">
        <f t="shared" si="18"/>
        <v>4.75</v>
      </c>
      <c r="W39" s="167">
        <f t="shared" si="18"/>
        <v>5</v>
      </c>
      <c r="Z39" s="168">
        <f>0.25*Z6</f>
        <v>2</v>
      </c>
    </row>
    <row r="40" spans="1:26">
      <c r="A40" s="164">
        <v>18</v>
      </c>
      <c r="B40" s="165" t="s">
        <v>747</v>
      </c>
      <c r="C40" s="180" t="s">
        <v>750</v>
      </c>
      <c r="D40" s="167">
        <f>0.25*D6</f>
        <v>0.25</v>
      </c>
      <c r="E40" s="167">
        <f>0.25*E6</f>
        <v>0.5</v>
      </c>
      <c r="F40" s="167">
        <f>0.25*F6</f>
        <v>0.75</v>
      </c>
      <c r="G40" s="167">
        <f>0.25*G6</f>
        <v>1</v>
      </c>
      <c r="H40" s="167">
        <f>0.25*H6</f>
        <v>1.25</v>
      </c>
      <c r="I40" s="167">
        <f t="shared" ref="I40:W40" si="19">0.25*I6</f>
        <v>1.5</v>
      </c>
      <c r="J40" s="167">
        <f t="shared" si="19"/>
        <v>1.75</v>
      </c>
      <c r="K40" s="168">
        <f t="shared" si="19"/>
        <v>2</v>
      </c>
      <c r="L40" s="167">
        <f t="shared" si="19"/>
        <v>2.25</v>
      </c>
      <c r="M40" s="167">
        <f t="shared" si="19"/>
        <v>2.5</v>
      </c>
      <c r="N40" s="167">
        <f t="shared" si="19"/>
        <v>2.75</v>
      </c>
      <c r="O40" s="167">
        <f t="shared" si="19"/>
        <v>3</v>
      </c>
      <c r="P40" s="167">
        <f t="shared" si="19"/>
        <v>3.25</v>
      </c>
      <c r="Q40" s="167">
        <f t="shared" si="19"/>
        <v>3.5</v>
      </c>
      <c r="R40" s="167">
        <f t="shared" si="19"/>
        <v>3.75</v>
      </c>
      <c r="S40" s="167">
        <f t="shared" si="19"/>
        <v>4</v>
      </c>
      <c r="T40" s="167">
        <f t="shared" si="19"/>
        <v>4.25</v>
      </c>
      <c r="U40" s="167">
        <f t="shared" si="19"/>
        <v>4.5</v>
      </c>
      <c r="V40" s="167">
        <f t="shared" si="19"/>
        <v>4.75</v>
      </c>
      <c r="W40" s="167">
        <f t="shared" si="19"/>
        <v>5</v>
      </c>
      <c r="Z40" s="168">
        <f>0.25*Z6</f>
        <v>2</v>
      </c>
    </row>
    <row r="41" spans="1:26" ht="106.5" customHeight="1">
      <c r="A41" s="164">
        <v>19</v>
      </c>
      <c r="B41" s="165" t="s">
        <v>747</v>
      </c>
      <c r="C41" s="179" t="s">
        <v>751</v>
      </c>
      <c r="D41" s="167">
        <v>1.5</v>
      </c>
      <c r="E41" s="167">
        <v>2</v>
      </c>
      <c r="F41" s="167">
        <v>3</v>
      </c>
      <c r="G41" s="167">
        <v>3.5</v>
      </c>
      <c r="H41" s="167">
        <v>4</v>
      </c>
      <c r="I41" s="167">
        <v>4.5</v>
      </c>
      <c r="J41" s="167">
        <v>5.5</v>
      </c>
      <c r="K41" s="168">
        <v>6</v>
      </c>
      <c r="L41" s="167">
        <v>6.5</v>
      </c>
      <c r="M41" s="167">
        <v>7</v>
      </c>
      <c r="N41" s="167">
        <v>7.5</v>
      </c>
      <c r="O41" s="167">
        <v>8</v>
      </c>
      <c r="P41" s="167">
        <v>8.5</v>
      </c>
      <c r="Q41" s="167">
        <v>8.5</v>
      </c>
      <c r="R41" s="167">
        <v>9.5</v>
      </c>
      <c r="S41" s="167">
        <v>9.5</v>
      </c>
      <c r="T41" s="167">
        <v>9.5</v>
      </c>
      <c r="U41" s="167">
        <v>9.5</v>
      </c>
      <c r="V41" s="167">
        <v>9.5</v>
      </c>
      <c r="W41" s="167">
        <v>9.5</v>
      </c>
      <c r="Z41" s="168">
        <v>6</v>
      </c>
    </row>
    <row r="42" spans="1:26">
      <c r="A42" s="164"/>
      <c r="B42" s="164"/>
      <c r="C42" s="181" t="s">
        <v>752</v>
      </c>
      <c r="D42" s="182">
        <v>1</v>
      </c>
      <c r="E42" s="182">
        <v>1.5</v>
      </c>
      <c r="F42" s="182">
        <v>1.5</v>
      </c>
      <c r="G42" s="182">
        <v>2</v>
      </c>
      <c r="H42" s="182">
        <v>2</v>
      </c>
      <c r="I42" s="182">
        <v>2.5</v>
      </c>
      <c r="J42" s="182">
        <v>2.5</v>
      </c>
      <c r="K42" s="183">
        <v>3.5</v>
      </c>
      <c r="L42" s="182">
        <v>3.5</v>
      </c>
      <c r="M42" s="182">
        <v>3.5</v>
      </c>
      <c r="N42" s="182">
        <v>4</v>
      </c>
      <c r="O42" s="182">
        <v>4</v>
      </c>
      <c r="P42" s="182">
        <v>4.5</v>
      </c>
      <c r="Q42" s="182">
        <v>4.5</v>
      </c>
      <c r="R42" s="182">
        <v>5</v>
      </c>
      <c r="S42" s="182">
        <v>5</v>
      </c>
      <c r="T42" s="182">
        <v>5</v>
      </c>
      <c r="U42" s="182">
        <v>5</v>
      </c>
      <c r="V42" s="182">
        <v>5</v>
      </c>
      <c r="W42" s="182">
        <v>6</v>
      </c>
      <c r="Z42" s="183">
        <v>3.5</v>
      </c>
    </row>
    <row r="43" spans="1:26">
      <c r="A43" s="164"/>
      <c r="B43" s="164"/>
      <c r="C43" s="181" t="s">
        <v>753</v>
      </c>
      <c r="D43" s="184">
        <f>D41-D42</f>
        <v>0.5</v>
      </c>
      <c r="E43" s="184">
        <f t="shared" ref="E43:W43" si="20">E41-E42</f>
        <v>0.5</v>
      </c>
      <c r="F43" s="184">
        <f t="shared" si="20"/>
        <v>1.5</v>
      </c>
      <c r="G43" s="184">
        <f t="shared" si="20"/>
        <v>1.5</v>
      </c>
      <c r="H43" s="184">
        <f t="shared" si="20"/>
        <v>2</v>
      </c>
      <c r="I43" s="184">
        <f t="shared" si="20"/>
        <v>2</v>
      </c>
      <c r="J43" s="184">
        <f t="shared" si="20"/>
        <v>3</v>
      </c>
      <c r="K43" s="185">
        <f t="shared" si="20"/>
        <v>2.5</v>
      </c>
      <c r="L43" s="184">
        <f t="shared" si="20"/>
        <v>3</v>
      </c>
      <c r="M43" s="184">
        <f t="shared" si="20"/>
        <v>3.5</v>
      </c>
      <c r="N43" s="184">
        <f t="shared" si="20"/>
        <v>3.5</v>
      </c>
      <c r="O43" s="184">
        <f t="shared" si="20"/>
        <v>4</v>
      </c>
      <c r="P43" s="184">
        <f t="shared" si="20"/>
        <v>4</v>
      </c>
      <c r="Q43" s="184">
        <f t="shared" si="20"/>
        <v>4</v>
      </c>
      <c r="R43" s="184">
        <f t="shared" si="20"/>
        <v>4.5</v>
      </c>
      <c r="S43" s="184">
        <f t="shared" si="20"/>
        <v>4.5</v>
      </c>
      <c r="T43" s="184">
        <f t="shared" si="20"/>
        <v>4.5</v>
      </c>
      <c r="U43" s="184">
        <f t="shared" si="20"/>
        <v>4.5</v>
      </c>
      <c r="V43" s="184">
        <f t="shared" si="20"/>
        <v>4.5</v>
      </c>
      <c r="W43" s="184">
        <f t="shared" si="20"/>
        <v>3.5</v>
      </c>
      <c r="Z43" s="185">
        <f>Z41-Z42</f>
        <v>2.5</v>
      </c>
    </row>
    <row r="44" spans="1:26">
      <c r="A44" s="164">
        <v>20</v>
      </c>
      <c r="B44" s="165" t="s">
        <v>747</v>
      </c>
      <c r="C44" s="180" t="s">
        <v>754</v>
      </c>
      <c r="D44" s="167"/>
      <c r="E44" s="167">
        <v>0.25</v>
      </c>
      <c r="F44" s="167">
        <v>0.25</v>
      </c>
      <c r="G44" s="167">
        <v>0.5</v>
      </c>
      <c r="H44" s="167">
        <v>0.5</v>
      </c>
      <c r="I44" s="167">
        <v>1</v>
      </c>
      <c r="J44" s="167">
        <v>1</v>
      </c>
      <c r="K44" s="168">
        <v>1</v>
      </c>
      <c r="L44" s="167">
        <v>1</v>
      </c>
      <c r="M44" s="167">
        <v>1</v>
      </c>
      <c r="N44" s="167">
        <v>1</v>
      </c>
      <c r="O44" s="167">
        <v>1</v>
      </c>
      <c r="P44" s="167">
        <v>1</v>
      </c>
      <c r="Q44" s="167">
        <v>1</v>
      </c>
      <c r="R44" s="167">
        <v>1</v>
      </c>
      <c r="S44" s="167">
        <v>1</v>
      </c>
      <c r="T44" s="167">
        <v>1</v>
      </c>
      <c r="U44" s="167">
        <v>1</v>
      </c>
      <c r="V44" s="167">
        <v>1</v>
      </c>
      <c r="W44" s="167">
        <v>1</v>
      </c>
      <c r="Z44" s="168">
        <v>1</v>
      </c>
    </row>
    <row r="45" spans="1:26" ht="60">
      <c r="A45" s="164">
        <v>21</v>
      </c>
      <c r="B45" s="165" t="s">
        <v>747</v>
      </c>
      <c r="C45" s="186" t="s">
        <v>755</v>
      </c>
      <c r="D45" s="167">
        <v>0.25</v>
      </c>
      <c r="E45" s="167">
        <v>0.5</v>
      </c>
      <c r="F45" s="167">
        <v>0.5</v>
      </c>
      <c r="G45" s="167">
        <v>0.5</v>
      </c>
      <c r="H45" s="167">
        <v>0.5</v>
      </c>
      <c r="I45" s="167">
        <v>0.5</v>
      </c>
      <c r="J45" s="167">
        <v>0.5</v>
      </c>
      <c r="K45" s="168">
        <v>1</v>
      </c>
      <c r="L45" s="167">
        <v>1</v>
      </c>
      <c r="M45" s="167">
        <v>1</v>
      </c>
      <c r="N45" s="167">
        <v>1</v>
      </c>
      <c r="O45" s="167">
        <v>1</v>
      </c>
      <c r="P45" s="167">
        <v>1</v>
      </c>
      <c r="Q45" s="167">
        <v>1.5</v>
      </c>
      <c r="R45" s="167">
        <v>1.5</v>
      </c>
      <c r="S45" s="167">
        <v>1.5</v>
      </c>
      <c r="T45" s="167">
        <v>1.5</v>
      </c>
      <c r="U45" s="167">
        <v>1.5</v>
      </c>
      <c r="V45" s="167">
        <v>1.5</v>
      </c>
      <c r="W45" s="167">
        <v>1.5</v>
      </c>
      <c r="Z45" s="168">
        <v>1</v>
      </c>
    </row>
    <row r="46" spans="1:26">
      <c r="A46" s="164">
        <v>22</v>
      </c>
      <c r="B46" s="165" t="s">
        <v>747</v>
      </c>
      <c r="C46" s="180" t="s">
        <v>756</v>
      </c>
      <c r="D46" s="167"/>
      <c r="E46" s="167"/>
      <c r="F46" s="167"/>
      <c r="G46" s="167"/>
      <c r="H46" s="167"/>
      <c r="I46" s="167"/>
      <c r="J46" s="167"/>
      <c r="K46" s="168">
        <v>0.5</v>
      </c>
      <c r="L46" s="167">
        <v>0.5</v>
      </c>
      <c r="M46" s="167">
        <v>0.5</v>
      </c>
      <c r="N46" s="167">
        <v>0.5</v>
      </c>
      <c r="O46" s="167">
        <v>0.5</v>
      </c>
      <c r="P46" s="167">
        <v>0.5</v>
      </c>
      <c r="Q46" s="167">
        <v>0.5</v>
      </c>
      <c r="R46" s="167">
        <v>0.5</v>
      </c>
      <c r="S46" s="167">
        <v>0.5</v>
      </c>
      <c r="T46" s="167">
        <v>0.5</v>
      </c>
      <c r="U46" s="167">
        <v>0.5</v>
      </c>
      <c r="V46" s="167">
        <v>0.5</v>
      </c>
      <c r="W46" s="167">
        <v>0.5</v>
      </c>
      <c r="Z46" s="168">
        <v>0.5</v>
      </c>
    </row>
    <row r="47" spans="1:26" ht="45">
      <c r="A47" s="164">
        <v>23</v>
      </c>
      <c r="B47" s="165" t="s">
        <v>747</v>
      </c>
      <c r="C47" s="186" t="s">
        <v>757</v>
      </c>
      <c r="D47" s="167">
        <v>0.5</v>
      </c>
      <c r="E47" s="167">
        <v>0.75</v>
      </c>
      <c r="F47" s="167">
        <v>1</v>
      </c>
      <c r="G47" s="167">
        <v>1.25</v>
      </c>
      <c r="H47" s="167">
        <v>1.25</v>
      </c>
      <c r="I47" s="167">
        <v>1.75</v>
      </c>
      <c r="J47" s="167">
        <v>1.75</v>
      </c>
      <c r="K47" s="168">
        <v>2</v>
      </c>
      <c r="L47" s="167">
        <v>2</v>
      </c>
      <c r="M47" s="167">
        <v>2.5</v>
      </c>
      <c r="N47" s="167">
        <v>2.5</v>
      </c>
      <c r="O47" s="167">
        <v>3</v>
      </c>
      <c r="P47" s="167">
        <v>3</v>
      </c>
      <c r="Q47" s="167">
        <v>3</v>
      </c>
      <c r="R47" s="167">
        <v>3</v>
      </c>
      <c r="S47" s="167">
        <v>3</v>
      </c>
      <c r="T47" s="167">
        <v>3</v>
      </c>
      <c r="U47" s="167">
        <v>3</v>
      </c>
      <c r="V47" s="167">
        <v>3</v>
      </c>
      <c r="W47" s="167">
        <v>3</v>
      </c>
      <c r="Z47" s="168">
        <v>2</v>
      </c>
    </row>
    <row r="48" spans="1:26" ht="30">
      <c r="A48" s="164">
        <v>24</v>
      </c>
      <c r="B48" s="165" t="s">
        <v>747</v>
      </c>
      <c r="C48" s="186" t="s">
        <v>758</v>
      </c>
      <c r="D48" s="167"/>
      <c r="E48" s="167"/>
      <c r="F48" s="167">
        <v>0.5</v>
      </c>
      <c r="G48" s="167">
        <v>0.5</v>
      </c>
      <c r="H48" s="167">
        <v>0.5</v>
      </c>
      <c r="I48" s="167">
        <v>0.5</v>
      </c>
      <c r="J48" s="167">
        <v>0.5</v>
      </c>
      <c r="K48" s="168">
        <f>0.5+0.5</f>
        <v>1</v>
      </c>
      <c r="L48" s="167">
        <v>1</v>
      </c>
      <c r="M48" s="167">
        <v>1</v>
      </c>
      <c r="N48" s="167">
        <v>1</v>
      </c>
      <c r="O48" s="167">
        <v>1</v>
      </c>
      <c r="P48" s="167">
        <f>1+0.5</f>
        <v>1.5</v>
      </c>
      <c r="Q48" s="167">
        <v>1.5</v>
      </c>
      <c r="R48" s="167">
        <v>1.5</v>
      </c>
      <c r="S48" s="167">
        <v>1.5</v>
      </c>
      <c r="T48" s="167">
        <v>1.5</v>
      </c>
      <c r="U48" s="167">
        <v>2</v>
      </c>
      <c r="V48" s="167">
        <v>2</v>
      </c>
      <c r="W48" s="167">
        <v>2</v>
      </c>
      <c r="Z48" s="168">
        <f>0.5+0.5</f>
        <v>1</v>
      </c>
    </row>
    <row r="49" spans="1:26" ht="30">
      <c r="A49" s="164">
        <v>25</v>
      </c>
      <c r="B49" s="165" t="s">
        <v>747</v>
      </c>
      <c r="C49" s="186" t="s">
        <v>759</v>
      </c>
      <c r="D49" s="182">
        <f>0.25/2*D6</f>
        <v>0.13</v>
      </c>
      <c r="E49" s="182">
        <f t="shared" ref="E49:W49" si="21">0.25/2*E6</f>
        <v>0.25</v>
      </c>
      <c r="F49" s="182">
        <f t="shared" si="21"/>
        <v>0.38</v>
      </c>
      <c r="G49" s="182">
        <f t="shared" si="21"/>
        <v>0.5</v>
      </c>
      <c r="H49" s="182">
        <f t="shared" si="21"/>
        <v>0.63</v>
      </c>
      <c r="I49" s="182">
        <f t="shared" si="21"/>
        <v>0.75</v>
      </c>
      <c r="J49" s="182">
        <f t="shared" si="21"/>
        <v>0.88</v>
      </c>
      <c r="K49" s="183">
        <f t="shared" si="21"/>
        <v>1</v>
      </c>
      <c r="L49" s="182">
        <f t="shared" si="21"/>
        <v>1.1299999999999999</v>
      </c>
      <c r="M49" s="182">
        <f t="shared" si="21"/>
        <v>1.25</v>
      </c>
      <c r="N49" s="182">
        <f t="shared" si="21"/>
        <v>1.38</v>
      </c>
      <c r="O49" s="182">
        <f t="shared" si="21"/>
        <v>1.5</v>
      </c>
      <c r="P49" s="182">
        <f t="shared" si="21"/>
        <v>1.63</v>
      </c>
      <c r="Q49" s="182">
        <f t="shared" si="21"/>
        <v>1.75</v>
      </c>
      <c r="R49" s="182">
        <f t="shared" si="21"/>
        <v>1.88</v>
      </c>
      <c r="S49" s="182">
        <f t="shared" si="21"/>
        <v>2</v>
      </c>
      <c r="T49" s="182">
        <f t="shared" si="21"/>
        <v>2.13</v>
      </c>
      <c r="U49" s="182">
        <f t="shared" si="21"/>
        <v>2.25</v>
      </c>
      <c r="V49" s="182">
        <f t="shared" si="21"/>
        <v>2.38</v>
      </c>
      <c r="W49" s="182">
        <f t="shared" si="21"/>
        <v>2.5</v>
      </c>
      <c r="Z49" s="183">
        <f>0.25/2*Z6</f>
        <v>1</v>
      </c>
    </row>
    <row r="50" spans="1:26" ht="30">
      <c r="A50" s="164"/>
      <c r="B50" s="164"/>
      <c r="C50" s="187" t="s">
        <v>760</v>
      </c>
      <c r="D50" s="182">
        <v>0.13</v>
      </c>
      <c r="E50" s="182">
        <v>0.25</v>
      </c>
      <c r="F50" s="182">
        <v>0.38</v>
      </c>
      <c r="G50" s="182">
        <v>0.5</v>
      </c>
      <c r="H50" s="182">
        <v>0.63</v>
      </c>
      <c r="I50" s="182">
        <v>0.75</v>
      </c>
      <c r="J50" s="182">
        <v>0.88</v>
      </c>
      <c r="K50" s="183">
        <v>1</v>
      </c>
      <c r="L50" s="182">
        <v>1.1299999999999999</v>
      </c>
      <c r="M50" s="182">
        <v>1.25</v>
      </c>
      <c r="N50" s="182">
        <v>1.38</v>
      </c>
      <c r="O50" s="182">
        <v>1.5</v>
      </c>
      <c r="P50" s="182">
        <v>1.63</v>
      </c>
      <c r="Q50" s="182">
        <v>1.75</v>
      </c>
      <c r="R50" s="182">
        <v>1.88</v>
      </c>
      <c r="S50" s="182">
        <v>2</v>
      </c>
      <c r="T50" s="182">
        <v>2.13</v>
      </c>
      <c r="U50" s="182">
        <v>2.25</v>
      </c>
      <c r="V50" s="182">
        <v>2.38</v>
      </c>
      <c r="W50" s="182">
        <v>2.5</v>
      </c>
      <c r="Z50" s="183">
        <v>1</v>
      </c>
    </row>
    <row r="51" spans="1:26">
      <c r="A51" s="164"/>
      <c r="B51" s="164"/>
      <c r="C51" s="188" t="s">
        <v>761</v>
      </c>
      <c r="D51" s="182"/>
      <c r="E51" s="182"/>
      <c r="F51" s="182"/>
      <c r="G51" s="182"/>
      <c r="H51" s="182"/>
      <c r="I51" s="182"/>
      <c r="J51" s="182"/>
      <c r="K51" s="183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Z51" s="183"/>
    </row>
    <row r="52" spans="1:26" ht="30">
      <c r="A52" s="164"/>
      <c r="B52" s="164"/>
      <c r="C52" s="189" t="s">
        <v>762</v>
      </c>
      <c r="D52" s="184">
        <f>D49-D50</f>
        <v>0</v>
      </c>
      <c r="E52" s="184">
        <f t="shared" ref="E52:W52" si="22">E49-E50</f>
        <v>0</v>
      </c>
      <c r="F52" s="184">
        <f t="shared" si="22"/>
        <v>0</v>
      </c>
      <c r="G52" s="184">
        <f t="shared" si="22"/>
        <v>0</v>
      </c>
      <c r="H52" s="184">
        <f t="shared" si="22"/>
        <v>0</v>
      </c>
      <c r="I52" s="184">
        <f t="shared" si="22"/>
        <v>0</v>
      </c>
      <c r="J52" s="184">
        <f t="shared" si="22"/>
        <v>0</v>
      </c>
      <c r="K52" s="185">
        <f t="shared" si="22"/>
        <v>0</v>
      </c>
      <c r="L52" s="184">
        <f t="shared" si="22"/>
        <v>0</v>
      </c>
      <c r="M52" s="184">
        <f t="shared" si="22"/>
        <v>0</v>
      </c>
      <c r="N52" s="184">
        <f t="shared" si="22"/>
        <v>0</v>
      </c>
      <c r="O52" s="184">
        <f t="shared" si="22"/>
        <v>0</v>
      </c>
      <c r="P52" s="184">
        <f t="shared" si="22"/>
        <v>0</v>
      </c>
      <c r="Q52" s="184">
        <f t="shared" si="22"/>
        <v>0</v>
      </c>
      <c r="R52" s="184">
        <f t="shared" si="22"/>
        <v>0</v>
      </c>
      <c r="S52" s="184">
        <f t="shared" si="22"/>
        <v>0</v>
      </c>
      <c r="T52" s="184">
        <f t="shared" si="22"/>
        <v>0</v>
      </c>
      <c r="U52" s="184">
        <f t="shared" si="22"/>
        <v>0</v>
      </c>
      <c r="V52" s="184">
        <f t="shared" si="22"/>
        <v>0</v>
      </c>
      <c r="W52" s="184">
        <f t="shared" si="22"/>
        <v>0</v>
      </c>
      <c r="Z52" s="185">
        <f>Z49-Z50</f>
        <v>0</v>
      </c>
    </row>
    <row r="53" spans="1:26">
      <c r="A53" s="164"/>
      <c r="B53" s="164"/>
      <c r="C53" s="188" t="s">
        <v>763</v>
      </c>
      <c r="D53" s="182"/>
      <c r="E53" s="182"/>
      <c r="F53" s="182"/>
      <c r="G53" s="182"/>
      <c r="H53" s="182"/>
      <c r="I53" s="182"/>
      <c r="J53" s="182"/>
      <c r="K53" s="183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Z53" s="183"/>
    </row>
    <row r="54" spans="1:26">
      <c r="A54" s="164"/>
      <c r="B54" s="164"/>
      <c r="C54" s="188" t="s">
        <v>764</v>
      </c>
      <c r="D54" s="182"/>
      <c r="E54" s="182"/>
      <c r="F54" s="182"/>
      <c r="G54" s="182"/>
      <c r="H54" s="182"/>
      <c r="I54" s="182"/>
      <c r="J54" s="182"/>
      <c r="K54" s="183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Z54" s="183"/>
    </row>
    <row r="55" spans="1:26" ht="38.25">
      <c r="A55" s="164">
        <v>26</v>
      </c>
      <c r="B55" s="165" t="s">
        <v>747</v>
      </c>
      <c r="C55" s="190" t="s">
        <v>765</v>
      </c>
      <c r="D55" s="167">
        <f>0.25/2*D6</f>
        <v>0.13</v>
      </c>
      <c r="E55" s="167">
        <f t="shared" ref="E55:W55" si="23">0.25/2*E6</f>
        <v>0.25</v>
      </c>
      <c r="F55" s="167">
        <f t="shared" si="23"/>
        <v>0.38</v>
      </c>
      <c r="G55" s="167">
        <f t="shared" si="23"/>
        <v>0.5</v>
      </c>
      <c r="H55" s="167">
        <f t="shared" si="23"/>
        <v>0.63</v>
      </c>
      <c r="I55" s="167">
        <f t="shared" si="23"/>
        <v>0.75</v>
      </c>
      <c r="J55" s="167">
        <f t="shared" si="23"/>
        <v>0.88</v>
      </c>
      <c r="K55" s="168">
        <f t="shared" si="23"/>
        <v>1</v>
      </c>
      <c r="L55" s="167">
        <f t="shared" si="23"/>
        <v>1.1299999999999999</v>
      </c>
      <c r="M55" s="167">
        <f t="shared" si="23"/>
        <v>1.25</v>
      </c>
      <c r="N55" s="167">
        <f t="shared" si="23"/>
        <v>1.38</v>
      </c>
      <c r="O55" s="167">
        <f t="shared" si="23"/>
        <v>1.5</v>
      </c>
      <c r="P55" s="167">
        <f t="shared" si="23"/>
        <v>1.63</v>
      </c>
      <c r="Q55" s="167">
        <f t="shared" si="23"/>
        <v>1.75</v>
      </c>
      <c r="R55" s="167">
        <f t="shared" si="23"/>
        <v>1.88</v>
      </c>
      <c r="S55" s="167">
        <f t="shared" si="23"/>
        <v>2</v>
      </c>
      <c r="T55" s="167">
        <f t="shared" si="23"/>
        <v>2.13</v>
      </c>
      <c r="U55" s="167">
        <f t="shared" si="23"/>
        <v>2.25</v>
      </c>
      <c r="V55" s="167">
        <f t="shared" si="23"/>
        <v>2.38</v>
      </c>
      <c r="W55" s="167">
        <f t="shared" si="23"/>
        <v>2.5</v>
      </c>
      <c r="Z55" s="168">
        <f>0.25/2*Z6</f>
        <v>1</v>
      </c>
    </row>
    <row r="56" spans="1:26">
      <c r="A56" s="164">
        <v>26</v>
      </c>
      <c r="B56" s="165" t="s">
        <v>747</v>
      </c>
      <c r="C56" s="191" t="s">
        <v>766</v>
      </c>
      <c r="D56" s="167">
        <v>4.5</v>
      </c>
      <c r="E56" s="167">
        <v>4.5</v>
      </c>
      <c r="F56" s="167">
        <v>4.5</v>
      </c>
      <c r="G56" s="167">
        <v>4.5</v>
      </c>
      <c r="H56" s="167">
        <v>4.5</v>
      </c>
      <c r="I56" s="167">
        <v>4.5</v>
      </c>
      <c r="J56" s="167">
        <v>4.5</v>
      </c>
      <c r="K56" s="168">
        <v>4.5</v>
      </c>
      <c r="L56" s="167">
        <v>4.5</v>
      </c>
      <c r="M56" s="167">
        <v>4.5</v>
      </c>
      <c r="N56" s="167">
        <v>4.5</v>
      </c>
      <c r="O56" s="167">
        <v>4.5</v>
      </c>
      <c r="P56" s="167">
        <v>4.5</v>
      </c>
      <c r="Q56" s="167">
        <v>4.5</v>
      </c>
      <c r="R56" s="167">
        <v>4.5</v>
      </c>
      <c r="S56" s="167">
        <v>4.5</v>
      </c>
      <c r="T56" s="167">
        <v>4.5</v>
      </c>
      <c r="U56" s="167">
        <v>4.5</v>
      </c>
      <c r="V56" s="167">
        <v>4.5</v>
      </c>
      <c r="W56" s="167">
        <v>4.5</v>
      </c>
      <c r="Z56" s="168">
        <v>4.5</v>
      </c>
    </row>
    <row r="57" spans="1:26"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Z57" s="192"/>
    </row>
    <row r="58" spans="1:26">
      <c r="C58" s="155" t="s">
        <v>767</v>
      </c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Z58" s="192"/>
    </row>
    <row r="59" spans="1:26">
      <c r="A59" s="164"/>
      <c r="B59" s="164"/>
      <c r="C59" s="193" t="s">
        <v>768</v>
      </c>
      <c r="D59" s="194">
        <f t="shared" ref="D59:W59" si="24">D63+D71</f>
        <v>13.76</v>
      </c>
      <c r="E59" s="194">
        <f t="shared" si="24"/>
        <v>19.510000000000002</v>
      </c>
      <c r="F59" s="194">
        <f t="shared" si="24"/>
        <v>25.27</v>
      </c>
      <c r="G59" s="194">
        <f t="shared" si="24"/>
        <v>31.01</v>
      </c>
      <c r="H59" s="194">
        <f t="shared" si="24"/>
        <v>35.53</v>
      </c>
      <c r="I59" s="194">
        <f t="shared" si="24"/>
        <v>42.27</v>
      </c>
      <c r="J59" s="194">
        <f t="shared" si="24"/>
        <v>47.03</v>
      </c>
      <c r="K59" s="194">
        <f t="shared" si="24"/>
        <v>54.03</v>
      </c>
      <c r="L59" s="194">
        <f t="shared" si="24"/>
        <v>58.29</v>
      </c>
      <c r="M59" s="194">
        <f t="shared" si="24"/>
        <v>64.28</v>
      </c>
      <c r="N59" s="194">
        <f t="shared" si="24"/>
        <v>68.55</v>
      </c>
      <c r="O59" s="194">
        <f t="shared" si="24"/>
        <v>73.290000000000006</v>
      </c>
      <c r="P59" s="194">
        <f t="shared" si="24"/>
        <v>78.55</v>
      </c>
      <c r="Q59" s="194">
        <f t="shared" si="24"/>
        <v>83.3</v>
      </c>
      <c r="R59" s="194">
        <f t="shared" si="24"/>
        <v>88.31</v>
      </c>
      <c r="S59" s="194">
        <f t="shared" si="24"/>
        <v>92.3</v>
      </c>
      <c r="T59" s="194">
        <f t="shared" si="24"/>
        <v>96.57</v>
      </c>
      <c r="U59" s="194">
        <f t="shared" si="24"/>
        <v>101.31</v>
      </c>
      <c r="V59" s="194">
        <f t="shared" si="24"/>
        <v>105.07</v>
      </c>
      <c r="W59" s="194">
        <f t="shared" si="24"/>
        <v>109.07</v>
      </c>
      <c r="Z59" s="194">
        <f>Z63+Z71</f>
        <v>81.39</v>
      </c>
    </row>
    <row r="60" spans="1:26">
      <c r="A60" s="164"/>
      <c r="B60" s="164"/>
      <c r="C60" s="193" t="s">
        <v>769</v>
      </c>
      <c r="D60" s="194">
        <f t="shared" ref="D60:W60" si="25">D65+D72</f>
        <v>14.02</v>
      </c>
      <c r="E60" s="194">
        <f t="shared" si="25"/>
        <v>20.010000000000002</v>
      </c>
      <c r="F60" s="194">
        <f t="shared" si="25"/>
        <v>26.03</v>
      </c>
      <c r="G60" s="194">
        <f t="shared" si="25"/>
        <v>32.01</v>
      </c>
      <c r="H60" s="194">
        <f t="shared" si="25"/>
        <v>36.79</v>
      </c>
      <c r="I60" s="194">
        <f t="shared" si="25"/>
        <v>43.77</v>
      </c>
      <c r="J60" s="194">
        <f t="shared" si="25"/>
        <v>48.79</v>
      </c>
      <c r="K60" s="194">
        <f t="shared" si="25"/>
        <v>56.03</v>
      </c>
      <c r="L60" s="194">
        <f t="shared" si="25"/>
        <v>60.55</v>
      </c>
      <c r="M60" s="194">
        <f t="shared" si="25"/>
        <v>66.78</v>
      </c>
      <c r="N60" s="194">
        <f t="shared" si="25"/>
        <v>71.31</v>
      </c>
      <c r="O60" s="194">
        <f t="shared" si="25"/>
        <v>76.290000000000006</v>
      </c>
      <c r="P60" s="194">
        <f t="shared" si="25"/>
        <v>81.81</v>
      </c>
      <c r="Q60" s="194">
        <f t="shared" si="25"/>
        <v>86.8</v>
      </c>
      <c r="R60" s="194">
        <f t="shared" si="25"/>
        <v>92.07</v>
      </c>
      <c r="S60" s="194">
        <f t="shared" si="25"/>
        <v>96.3</v>
      </c>
      <c r="T60" s="194">
        <f t="shared" si="25"/>
        <v>100.83</v>
      </c>
      <c r="U60" s="194">
        <f t="shared" si="25"/>
        <v>105.81</v>
      </c>
      <c r="V60" s="194">
        <f t="shared" si="25"/>
        <v>109.83</v>
      </c>
      <c r="W60" s="194">
        <f t="shared" si="25"/>
        <v>114.07</v>
      </c>
      <c r="Z60" s="194">
        <f>Z65+Z72</f>
        <v>83.39</v>
      </c>
    </row>
    <row r="61" spans="1:26">
      <c r="A61" s="164"/>
      <c r="B61" s="164"/>
      <c r="C61" s="193" t="s">
        <v>770</v>
      </c>
      <c r="D61" s="194">
        <f t="shared" ref="D61:W61" si="26">D67+D73</f>
        <v>15.62</v>
      </c>
      <c r="E61" s="194">
        <f t="shared" si="26"/>
        <v>23.22</v>
      </c>
      <c r="F61" s="194">
        <f t="shared" si="26"/>
        <v>30.84</v>
      </c>
      <c r="G61" s="194">
        <f t="shared" si="26"/>
        <v>38.43</v>
      </c>
      <c r="H61" s="194">
        <f t="shared" si="26"/>
        <v>44.81</v>
      </c>
      <c r="I61" s="194">
        <f t="shared" si="26"/>
        <v>53.4</v>
      </c>
      <c r="J61" s="194">
        <f t="shared" si="26"/>
        <v>60.02</v>
      </c>
      <c r="K61" s="194">
        <f t="shared" si="26"/>
        <v>68.87</v>
      </c>
      <c r="L61" s="194">
        <f t="shared" si="26"/>
        <v>74.989999999999995</v>
      </c>
      <c r="M61" s="194">
        <f t="shared" si="26"/>
        <v>82.83</v>
      </c>
      <c r="N61" s="194">
        <f t="shared" si="26"/>
        <v>88.96</v>
      </c>
      <c r="O61" s="194">
        <f t="shared" si="26"/>
        <v>95.55</v>
      </c>
      <c r="P61" s="194">
        <f t="shared" si="26"/>
        <v>102.67</v>
      </c>
      <c r="Q61" s="194">
        <f t="shared" si="26"/>
        <v>109.27</v>
      </c>
      <c r="R61" s="194">
        <f t="shared" si="26"/>
        <v>116.14</v>
      </c>
      <c r="S61" s="194">
        <f t="shared" si="26"/>
        <v>121.98</v>
      </c>
      <c r="T61" s="194">
        <f t="shared" si="26"/>
        <v>128.11000000000001</v>
      </c>
      <c r="U61" s="194">
        <f t="shared" si="26"/>
        <v>134.69999999999999</v>
      </c>
      <c r="V61" s="194">
        <f t="shared" si="26"/>
        <v>140.32</v>
      </c>
      <c r="W61" s="194">
        <f t="shared" si="26"/>
        <v>146.16999999999999</v>
      </c>
      <c r="Z61" s="194">
        <f>Z67+Z73</f>
        <v>102.07</v>
      </c>
    </row>
    <row r="62" spans="1:26">
      <c r="A62" s="164"/>
      <c r="B62" s="164"/>
      <c r="C62" s="193" t="s">
        <v>771</v>
      </c>
      <c r="D62" s="194">
        <f t="shared" ref="D62:W62" si="27">D69+D74</f>
        <v>8.14</v>
      </c>
      <c r="E62" s="194">
        <f t="shared" si="27"/>
        <v>13.77</v>
      </c>
      <c r="F62" s="194">
        <f t="shared" si="27"/>
        <v>19.41</v>
      </c>
      <c r="G62" s="194">
        <f t="shared" si="27"/>
        <v>25.29</v>
      </c>
      <c r="H62" s="194">
        <f t="shared" si="27"/>
        <v>29.93</v>
      </c>
      <c r="I62" s="194">
        <f t="shared" si="27"/>
        <v>36.31</v>
      </c>
      <c r="J62" s="194">
        <f t="shared" si="27"/>
        <v>41.2</v>
      </c>
      <c r="K62" s="194">
        <f t="shared" si="27"/>
        <v>47.83</v>
      </c>
      <c r="L62" s="194">
        <f t="shared" si="27"/>
        <v>52.22</v>
      </c>
      <c r="M62" s="194">
        <f t="shared" si="27"/>
        <v>58.35</v>
      </c>
      <c r="N62" s="194">
        <f t="shared" si="27"/>
        <v>62.74</v>
      </c>
      <c r="O62" s="194">
        <f t="shared" si="27"/>
        <v>67.62</v>
      </c>
      <c r="P62" s="194">
        <f t="shared" si="27"/>
        <v>72.510000000000005</v>
      </c>
      <c r="Q62" s="194">
        <f t="shared" si="27"/>
        <v>77.39</v>
      </c>
      <c r="R62" s="194">
        <f t="shared" si="27"/>
        <v>82.53</v>
      </c>
      <c r="S62" s="194">
        <f t="shared" si="27"/>
        <v>86.41</v>
      </c>
      <c r="T62" s="194">
        <f t="shared" si="27"/>
        <v>90.3</v>
      </c>
      <c r="U62" s="194">
        <f t="shared" si="27"/>
        <v>95.18</v>
      </c>
      <c r="V62" s="194">
        <f t="shared" si="27"/>
        <v>99.07</v>
      </c>
      <c r="W62" s="194">
        <f t="shared" si="27"/>
        <v>103.2</v>
      </c>
      <c r="Z62" s="194">
        <f>Z69+Z74</f>
        <v>71.03</v>
      </c>
    </row>
    <row r="63" spans="1:26">
      <c r="A63" s="164"/>
      <c r="B63" s="164"/>
      <c r="C63" s="195" t="s">
        <v>772</v>
      </c>
      <c r="D63" s="196">
        <f>D12+D13+D14+D15+D16+D17+D18+D19+D20+D21+D23+D25+D29+D31+D35</f>
        <v>6.13</v>
      </c>
      <c r="E63" s="196">
        <f t="shared" ref="E63:W63" si="28">E12+E13+E14+E15+E16+E17+E18+E19+E20+E21+E23+E25+E29+E31+E35</f>
        <v>10.01</v>
      </c>
      <c r="F63" s="196">
        <f t="shared" si="28"/>
        <v>13.39</v>
      </c>
      <c r="G63" s="196">
        <f t="shared" si="28"/>
        <v>17.760000000000002</v>
      </c>
      <c r="H63" s="196">
        <f t="shared" si="28"/>
        <v>21.4</v>
      </c>
      <c r="I63" s="196">
        <f t="shared" si="28"/>
        <v>26.27</v>
      </c>
      <c r="J63" s="196">
        <f t="shared" si="28"/>
        <v>29.65</v>
      </c>
      <c r="K63" s="196">
        <f t="shared" si="28"/>
        <v>33.53</v>
      </c>
      <c r="L63" s="196">
        <f t="shared" si="28"/>
        <v>36.909999999999997</v>
      </c>
      <c r="M63" s="196">
        <f t="shared" si="28"/>
        <v>41.53</v>
      </c>
      <c r="N63" s="196">
        <f t="shared" si="28"/>
        <v>44.92</v>
      </c>
      <c r="O63" s="196">
        <f t="shared" si="28"/>
        <v>48.29</v>
      </c>
      <c r="P63" s="196">
        <f t="shared" si="28"/>
        <v>51.67</v>
      </c>
      <c r="Q63" s="196">
        <f t="shared" si="28"/>
        <v>55.55</v>
      </c>
      <c r="R63" s="196">
        <f t="shared" si="28"/>
        <v>59.18</v>
      </c>
      <c r="S63" s="196">
        <f t="shared" si="28"/>
        <v>62.8</v>
      </c>
      <c r="T63" s="196">
        <f t="shared" si="28"/>
        <v>66.19</v>
      </c>
      <c r="U63" s="196">
        <f t="shared" si="28"/>
        <v>70.06</v>
      </c>
      <c r="V63" s="196">
        <f t="shared" si="28"/>
        <v>73.44</v>
      </c>
      <c r="W63" s="196">
        <f t="shared" si="28"/>
        <v>77.069999999999993</v>
      </c>
      <c r="Z63" s="196">
        <f>Z12+Z13+Z14+Z15+Z16+Z17+Z18+Z19+Z20+Z21+Z23+Z25+Z29+Z31+Z35</f>
        <v>60.89</v>
      </c>
    </row>
    <row r="64" spans="1:26">
      <c r="A64" s="164"/>
      <c r="B64" s="164"/>
      <c r="C64" s="195" t="s">
        <v>773</v>
      </c>
      <c r="D64" s="196">
        <f>D23+D25+D29+D31</f>
        <v>2.13</v>
      </c>
      <c r="E64" s="196">
        <f t="shared" ref="E64:W64" si="29">E23+E25+E29+E31</f>
        <v>4.26</v>
      </c>
      <c r="F64" s="196">
        <f t="shared" si="29"/>
        <v>6.39</v>
      </c>
      <c r="G64" s="196">
        <f t="shared" si="29"/>
        <v>8.51</v>
      </c>
      <c r="H64" s="196">
        <f t="shared" si="29"/>
        <v>10.65</v>
      </c>
      <c r="I64" s="196">
        <f t="shared" si="29"/>
        <v>12.77</v>
      </c>
      <c r="J64" s="196">
        <f t="shared" si="29"/>
        <v>14.9</v>
      </c>
      <c r="K64" s="196">
        <f t="shared" si="29"/>
        <v>17.03</v>
      </c>
      <c r="L64" s="196">
        <f t="shared" si="29"/>
        <v>19.16</v>
      </c>
      <c r="M64" s="196">
        <f t="shared" si="29"/>
        <v>21.28</v>
      </c>
      <c r="N64" s="196">
        <f t="shared" si="29"/>
        <v>23.42</v>
      </c>
      <c r="O64" s="196">
        <f t="shared" si="29"/>
        <v>25.54</v>
      </c>
      <c r="P64" s="196">
        <f t="shared" si="29"/>
        <v>27.67</v>
      </c>
      <c r="Q64" s="196">
        <f t="shared" si="29"/>
        <v>29.8</v>
      </c>
      <c r="R64" s="196">
        <f t="shared" si="29"/>
        <v>31.93</v>
      </c>
      <c r="S64" s="196">
        <f t="shared" si="29"/>
        <v>34.049999999999997</v>
      </c>
      <c r="T64" s="196">
        <f t="shared" si="29"/>
        <v>36.19</v>
      </c>
      <c r="U64" s="196">
        <f t="shared" si="29"/>
        <v>38.31</v>
      </c>
      <c r="V64" s="196">
        <f t="shared" si="29"/>
        <v>40.44</v>
      </c>
      <c r="W64" s="196">
        <f t="shared" si="29"/>
        <v>42.57</v>
      </c>
      <c r="Z64" s="196">
        <f>Z23+Z25+Z29+Z31</f>
        <v>30.39</v>
      </c>
    </row>
    <row r="65" spans="1:26">
      <c r="A65" s="164"/>
      <c r="B65" s="164"/>
      <c r="C65" s="195" t="s">
        <v>774</v>
      </c>
      <c r="D65" s="196">
        <f>D12+D13+D14+D15+D16+D17+D18+D19+D20+D21+D23+D25+D28+D29+D31+D35</f>
        <v>6.26</v>
      </c>
      <c r="E65" s="196">
        <f t="shared" ref="E65:W65" si="30">E12+E13+E14+E15+E16+E17+E18+E19+E20+E21+E23+E25+E28+E29+E31+E35</f>
        <v>10.26</v>
      </c>
      <c r="F65" s="196">
        <f t="shared" si="30"/>
        <v>13.77</v>
      </c>
      <c r="G65" s="196">
        <f t="shared" si="30"/>
        <v>18.260000000000002</v>
      </c>
      <c r="H65" s="196">
        <f t="shared" si="30"/>
        <v>22.03</v>
      </c>
      <c r="I65" s="196">
        <f t="shared" si="30"/>
        <v>27.02</v>
      </c>
      <c r="J65" s="196">
        <f t="shared" si="30"/>
        <v>30.53</v>
      </c>
      <c r="K65" s="196">
        <f t="shared" si="30"/>
        <v>34.53</v>
      </c>
      <c r="L65" s="196">
        <f t="shared" si="30"/>
        <v>38.04</v>
      </c>
      <c r="M65" s="196">
        <f t="shared" si="30"/>
        <v>42.78</v>
      </c>
      <c r="N65" s="196">
        <f t="shared" si="30"/>
        <v>46.3</v>
      </c>
      <c r="O65" s="196">
        <f t="shared" si="30"/>
        <v>49.79</v>
      </c>
      <c r="P65" s="196">
        <f t="shared" si="30"/>
        <v>53.3</v>
      </c>
      <c r="Q65" s="196">
        <f t="shared" si="30"/>
        <v>57.3</v>
      </c>
      <c r="R65" s="196">
        <f t="shared" si="30"/>
        <v>61.06</v>
      </c>
      <c r="S65" s="196">
        <f t="shared" si="30"/>
        <v>64.8</v>
      </c>
      <c r="T65" s="196">
        <f t="shared" si="30"/>
        <v>68.319999999999993</v>
      </c>
      <c r="U65" s="196">
        <f t="shared" si="30"/>
        <v>72.31</v>
      </c>
      <c r="V65" s="196">
        <f t="shared" si="30"/>
        <v>75.819999999999993</v>
      </c>
      <c r="W65" s="196">
        <f t="shared" si="30"/>
        <v>79.569999999999993</v>
      </c>
      <c r="Z65" s="196">
        <f>Z12+Z13+Z14+Z15+Z16+Z17+Z18+Z19+Z20+Z21+Z23+Z25+Z28+Z29+Z31+Z35</f>
        <v>61.89</v>
      </c>
    </row>
    <row r="66" spans="1:26">
      <c r="A66" s="164"/>
      <c r="B66" s="164"/>
      <c r="C66" s="195" t="s">
        <v>773</v>
      </c>
      <c r="D66" s="196">
        <f>D23+D25+D28+D29+D31</f>
        <v>2.2599999999999998</v>
      </c>
      <c r="E66" s="196">
        <f t="shared" ref="E66:W66" si="31">E23+E25+E28+E29+E31</f>
        <v>4.51</v>
      </c>
      <c r="F66" s="196">
        <f t="shared" si="31"/>
        <v>6.77</v>
      </c>
      <c r="G66" s="196">
        <f t="shared" si="31"/>
        <v>9.01</v>
      </c>
      <c r="H66" s="196">
        <f t="shared" si="31"/>
        <v>11.28</v>
      </c>
      <c r="I66" s="196">
        <f t="shared" si="31"/>
        <v>13.52</v>
      </c>
      <c r="J66" s="196">
        <f t="shared" si="31"/>
        <v>15.78</v>
      </c>
      <c r="K66" s="196">
        <f t="shared" si="31"/>
        <v>18.03</v>
      </c>
      <c r="L66" s="196">
        <f t="shared" si="31"/>
        <v>20.29</v>
      </c>
      <c r="M66" s="196">
        <f t="shared" si="31"/>
        <v>22.53</v>
      </c>
      <c r="N66" s="196">
        <f t="shared" si="31"/>
        <v>24.8</v>
      </c>
      <c r="O66" s="196">
        <f t="shared" si="31"/>
        <v>27.04</v>
      </c>
      <c r="P66" s="196">
        <f t="shared" si="31"/>
        <v>29.3</v>
      </c>
      <c r="Q66" s="196">
        <f t="shared" si="31"/>
        <v>31.55</v>
      </c>
      <c r="R66" s="196">
        <f t="shared" si="31"/>
        <v>33.81</v>
      </c>
      <c r="S66" s="196">
        <f t="shared" si="31"/>
        <v>36.049999999999997</v>
      </c>
      <c r="T66" s="196">
        <f t="shared" si="31"/>
        <v>38.32</v>
      </c>
      <c r="U66" s="196">
        <f t="shared" si="31"/>
        <v>40.56</v>
      </c>
      <c r="V66" s="196">
        <f t="shared" si="31"/>
        <v>42.82</v>
      </c>
      <c r="W66" s="196">
        <f t="shared" si="31"/>
        <v>45.07</v>
      </c>
      <c r="Z66" s="196">
        <f>Z23+Z25+Z28+Z29+Z31</f>
        <v>31.39</v>
      </c>
    </row>
    <row r="67" spans="1:26">
      <c r="A67" s="164"/>
      <c r="B67" s="164"/>
      <c r="C67" s="195" t="s">
        <v>775</v>
      </c>
      <c r="D67" s="196">
        <f>D12+D13+D14+D15+D16+D17+D18+D19+D20+D21+D23+D25+D27+D29+D32+D35</f>
        <v>7.86</v>
      </c>
      <c r="E67" s="196">
        <f t="shared" ref="E67:W67" si="32">E12+E13+E14+E15+E16+E17+E18+E19+E20+E21+E23+E25+E27+E29+E32+E35</f>
        <v>13.47</v>
      </c>
      <c r="F67" s="196">
        <f t="shared" si="32"/>
        <v>18.579999999999998</v>
      </c>
      <c r="G67" s="196">
        <f t="shared" si="32"/>
        <v>24.68</v>
      </c>
      <c r="H67" s="196">
        <f t="shared" si="32"/>
        <v>30.05</v>
      </c>
      <c r="I67" s="196">
        <f t="shared" si="32"/>
        <v>36.65</v>
      </c>
      <c r="J67" s="196">
        <f t="shared" si="32"/>
        <v>41.76</v>
      </c>
      <c r="K67" s="196">
        <f t="shared" si="32"/>
        <v>47.37</v>
      </c>
      <c r="L67" s="196">
        <f t="shared" si="32"/>
        <v>52.48</v>
      </c>
      <c r="M67" s="196">
        <f t="shared" si="32"/>
        <v>58.83</v>
      </c>
      <c r="N67" s="196">
        <f t="shared" si="32"/>
        <v>63.95</v>
      </c>
      <c r="O67" s="196">
        <f t="shared" si="32"/>
        <v>69.05</v>
      </c>
      <c r="P67" s="196">
        <f t="shared" si="32"/>
        <v>74.16</v>
      </c>
      <c r="Q67" s="196">
        <f t="shared" si="32"/>
        <v>79.77</v>
      </c>
      <c r="R67" s="196">
        <f t="shared" si="32"/>
        <v>85.13</v>
      </c>
      <c r="S67" s="196">
        <f t="shared" si="32"/>
        <v>90.48</v>
      </c>
      <c r="T67" s="196">
        <f t="shared" si="32"/>
        <v>95.6</v>
      </c>
      <c r="U67" s="196">
        <f t="shared" si="32"/>
        <v>101.2</v>
      </c>
      <c r="V67" s="196">
        <f t="shared" si="32"/>
        <v>106.31</v>
      </c>
      <c r="W67" s="196">
        <f t="shared" si="32"/>
        <v>111.67</v>
      </c>
      <c r="Z67" s="196">
        <f>Z12+Z13+Z14+Z15+Z16+Z17+Z18+Z19+Z20+Z21+Z23+Z25+Z27+Z29+Z32+Z35</f>
        <v>80.569999999999993</v>
      </c>
    </row>
    <row r="68" spans="1:26">
      <c r="A68" s="164"/>
      <c r="B68" s="164"/>
      <c r="C68" s="195" t="s">
        <v>773</v>
      </c>
      <c r="D68" s="196">
        <f>D23+D25+D27+D29+D32</f>
        <v>3.86</v>
      </c>
      <c r="E68" s="196">
        <f t="shared" ref="E68:W68" si="33">E23+E25+E27+E29+E32</f>
        <v>7.72</v>
      </c>
      <c r="F68" s="196">
        <f t="shared" si="33"/>
        <v>11.58</v>
      </c>
      <c r="G68" s="196">
        <f t="shared" si="33"/>
        <v>15.43</v>
      </c>
      <c r="H68" s="196">
        <f t="shared" si="33"/>
        <v>19.3</v>
      </c>
      <c r="I68" s="196">
        <f t="shared" si="33"/>
        <v>23.15</v>
      </c>
      <c r="J68" s="196">
        <f t="shared" si="33"/>
        <v>27.01</v>
      </c>
      <c r="K68" s="196">
        <f t="shared" si="33"/>
        <v>30.87</v>
      </c>
      <c r="L68" s="196">
        <f t="shared" si="33"/>
        <v>34.729999999999997</v>
      </c>
      <c r="M68" s="196">
        <f t="shared" si="33"/>
        <v>38.58</v>
      </c>
      <c r="N68" s="196">
        <f t="shared" si="33"/>
        <v>42.45</v>
      </c>
      <c r="O68" s="196">
        <f t="shared" si="33"/>
        <v>46.3</v>
      </c>
      <c r="P68" s="196">
        <f t="shared" si="33"/>
        <v>50.16</v>
      </c>
      <c r="Q68" s="196">
        <f t="shared" si="33"/>
        <v>54.02</v>
      </c>
      <c r="R68" s="196">
        <f t="shared" si="33"/>
        <v>57.88</v>
      </c>
      <c r="S68" s="196">
        <f t="shared" si="33"/>
        <v>61.73</v>
      </c>
      <c r="T68" s="196">
        <f t="shared" si="33"/>
        <v>65.599999999999994</v>
      </c>
      <c r="U68" s="196">
        <f t="shared" si="33"/>
        <v>69.45</v>
      </c>
      <c r="V68" s="196">
        <f t="shared" si="33"/>
        <v>73.31</v>
      </c>
      <c r="W68" s="196">
        <f t="shared" si="33"/>
        <v>77.17</v>
      </c>
      <c r="Z68" s="196">
        <f>Z23+Z25+Z27+Z29+Z32</f>
        <v>50.07</v>
      </c>
    </row>
    <row r="69" spans="1:26">
      <c r="A69" s="164"/>
      <c r="B69" s="164"/>
      <c r="C69" s="195" t="s">
        <v>776</v>
      </c>
      <c r="D69" s="196">
        <f>D12+D13+D14+D15+D16+D17+D18+D19+D24+D26+D30+D33+D36</f>
        <v>5.26</v>
      </c>
      <c r="E69" s="196">
        <f t="shared" ref="E69:W69" si="34">E12+E13+E14+E15+E16+E17+E18+E19+E24+E26+E30+E33+E36</f>
        <v>9.02</v>
      </c>
      <c r="F69" s="196">
        <f t="shared" si="34"/>
        <v>12.28</v>
      </c>
      <c r="G69" s="196">
        <f t="shared" si="34"/>
        <v>16.54</v>
      </c>
      <c r="H69" s="196">
        <f t="shared" si="34"/>
        <v>20.05</v>
      </c>
      <c r="I69" s="196">
        <f t="shared" si="34"/>
        <v>24.31</v>
      </c>
      <c r="J69" s="196">
        <f t="shared" si="34"/>
        <v>27.57</v>
      </c>
      <c r="K69" s="196">
        <f t="shared" si="34"/>
        <v>31.33</v>
      </c>
      <c r="L69" s="196">
        <f t="shared" si="34"/>
        <v>34.590000000000003</v>
      </c>
      <c r="M69" s="196">
        <f t="shared" si="34"/>
        <v>39.1</v>
      </c>
      <c r="N69" s="196">
        <f t="shared" si="34"/>
        <v>42.36</v>
      </c>
      <c r="O69" s="196">
        <f t="shared" si="34"/>
        <v>45.62</v>
      </c>
      <c r="P69" s="196">
        <f t="shared" si="34"/>
        <v>48.88</v>
      </c>
      <c r="Q69" s="196">
        <f t="shared" si="34"/>
        <v>52.64</v>
      </c>
      <c r="R69" s="196">
        <f t="shared" si="34"/>
        <v>56.15</v>
      </c>
      <c r="S69" s="196">
        <f t="shared" si="34"/>
        <v>59.41</v>
      </c>
      <c r="T69" s="196">
        <f t="shared" si="34"/>
        <v>62.67</v>
      </c>
      <c r="U69" s="196">
        <f t="shared" si="34"/>
        <v>66.430000000000007</v>
      </c>
      <c r="V69" s="196">
        <f t="shared" si="34"/>
        <v>69.69</v>
      </c>
      <c r="W69" s="196">
        <f t="shared" si="34"/>
        <v>73.2</v>
      </c>
      <c r="Z69" s="196">
        <f>Z12+Z13+Z14+Z15+Z16+Z17+Z18+Z19+Z24+Z26+Z30+Z33+Z36</f>
        <v>54.53</v>
      </c>
    </row>
    <row r="70" spans="1:26">
      <c r="A70" s="164"/>
      <c r="B70" s="164"/>
      <c r="C70" s="195" t="s">
        <v>773</v>
      </c>
      <c r="D70" s="196">
        <f>D24+D26+D30+D33</f>
        <v>1.76</v>
      </c>
      <c r="E70" s="196">
        <f t="shared" ref="E70:W70" si="35">E24+E26+E30+E33</f>
        <v>3.52</v>
      </c>
      <c r="F70" s="196">
        <f t="shared" si="35"/>
        <v>5.28</v>
      </c>
      <c r="G70" s="196">
        <f t="shared" si="35"/>
        <v>7.04</v>
      </c>
      <c r="H70" s="196">
        <f t="shared" si="35"/>
        <v>8.8000000000000007</v>
      </c>
      <c r="I70" s="196">
        <f t="shared" si="35"/>
        <v>10.56</v>
      </c>
      <c r="J70" s="196">
        <f t="shared" si="35"/>
        <v>12.32</v>
      </c>
      <c r="K70" s="196">
        <f t="shared" si="35"/>
        <v>14.08</v>
      </c>
      <c r="L70" s="196">
        <f t="shared" si="35"/>
        <v>15.84</v>
      </c>
      <c r="M70" s="196">
        <f t="shared" si="35"/>
        <v>17.600000000000001</v>
      </c>
      <c r="N70" s="196">
        <f t="shared" si="35"/>
        <v>19.36</v>
      </c>
      <c r="O70" s="196">
        <f t="shared" si="35"/>
        <v>21.12</v>
      </c>
      <c r="P70" s="196">
        <f t="shared" si="35"/>
        <v>22.88</v>
      </c>
      <c r="Q70" s="196">
        <f t="shared" si="35"/>
        <v>24.64</v>
      </c>
      <c r="R70" s="196">
        <f t="shared" si="35"/>
        <v>26.4</v>
      </c>
      <c r="S70" s="196">
        <f t="shared" si="35"/>
        <v>28.16</v>
      </c>
      <c r="T70" s="196">
        <f t="shared" si="35"/>
        <v>29.92</v>
      </c>
      <c r="U70" s="196">
        <f t="shared" si="35"/>
        <v>31.68</v>
      </c>
      <c r="V70" s="196">
        <f t="shared" si="35"/>
        <v>33.44</v>
      </c>
      <c r="W70" s="196">
        <f t="shared" si="35"/>
        <v>35.200000000000003</v>
      </c>
      <c r="Z70" s="196">
        <f>Z24+Z26+Z30+Z33</f>
        <v>25.28</v>
      </c>
    </row>
    <row r="71" spans="1:26">
      <c r="A71" s="164"/>
      <c r="B71" s="164"/>
      <c r="C71" s="197" t="s">
        <v>777</v>
      </c>
      <c r="D71" s="198">
        <f>D38+D40+D41+D44+D45+D46+D47+D48+D49+D56</f>
        <v>7.63</v>
      </c>
      <c r="E71" s="198">
        <f t="shared" ref="E71:W71" si="36">E38+E40+E41+E44+E45+E46+E47+E48+E49+E56</f>
        <v>9.5</v>
      </c>
      <c r="F71" s="198">
        <f t="shared" si="36"/>
        <v>11.88</v>
      </c>
      <c r="G71" s="198">
        <f t="shared" si="36"/>
        <v>13.25</v>
      </c>
      <c r="H71" s="198">
        <f t="shared" si="36"/>
        <v>14.13</v>
      </c>
      <c r="I71" s="198">
        <f t="shared" si="36"/>
        <v>16</v>
      </c>
      <c r="J71" s="198">
        <f t="shared" si="36"/>
        <v>17.38</v>
      </c>
      <c r="K71" s="198">
        <f t="shared" si="36"/>
        <v>20.5</v>
      </c>
      <c r="L71" s="198">
        <f t="shared" si="36"/>
        <v>21.38</v>
      </c>
      <c r="M71" s="198">
        <f t="shared" si="36"/>
        <v>22.75</v>
      </c>
      <c r="N71" s="198">
        <f t="shared" si="36"/>
        <v>23.63</v>
      </c>
      <c r="O71" s="198">
        <f t="shared" si="36"/>
        <v>25</v>
      </c>
      <c r="P71" s="198">
        <f t="shared" si="36"/>
        <v>26.88</v>
      </c>
      <c r="Q71" s="198">
        <f t="shared" si="36"/>
        <v>27.75</v>
      </c>
      <c r="R71" s="198">
        <f t="shared" si="36"/>
        <v>29.13</v>
      </c>
      <c r="S71" s="198">
        <f t="shared" si="36"/>
        <v>29.5</v>
      </c>
      <c r="T71" s="198">
        <f t="shared" si="36"/>
        <v>30.38</v>
      </c>
      <c r="U71" s="198">
        <f t="shared" si="36"/>
        <v>31.25</v>
      </c>
      <c r="V71" s="198">
        <f t="shared" si="36"/>
        <v>31.63</v>
      </c>
      <c r="W71" s="198">
        <f t="shared" si="36"/>
        <v>32</v>
      </c>
      <c r="Z71" s="198">
        <f>Z38+Z40+Z41+Z44+Z45+Z46+Z47+Z48+Z49+Z56</f>
        <v>20.5</v>
      </c>
    </row>
    <row r="72" spans="1:26">
      <c r="A72" s="164"/>
      <c r="B72" s="164"/>
      <c r="C72" s="197" t="s">
        <v>778</v>
      </c>
      <c r="D72" s="198">
        <f>D38+D40+D41+D44+D45+D46+D47+D48+D49+D55+D56</f>
        <v>7.76</v>
      </c>
      <c r="E72" s="198">
        <f t="shared" ref="E72:W72" si="37">E38+E40+E41+E44+E45+E46+E47+E48+E49+E55+E56</f>
        <v>9.75</v>
      </c>
      <c r="F72" s="198">
        <f t="shared" si="37"/>
        <v>12.26</v>
      </c>
      <c r="G72" s="198">
        <f t="shared" si="37"/>
        <v>13.75</v>
      </c>
      <c r="H72" s="198">
        <f t="shared" si="37"/>
        <v>14.76</v>
      </c>
      <c r="I72" s="198">
        <f t="shared" si="37"/>
        <v>16.75</v>
      </c>
      <c r="J72" s="198">
        <f t="shared" si="37"/>
        <v>18.260000000000002</v>
      </c>
      <c r="K72" s="198">
        <f t="shared" si="37"/>
        <v>21.5</v>
      </c>
      <c r="L72" s="198">
        <f t="shared" si="37"/>
        <v>22.51</v>
      </c>
      <c r="M72" s="198">
        <f t="shared" si="37"/>
        <v>24</v>
      </c>
      <c r="N72" s="198">
        <f t="shared" si="37"/>
        <v>25.01</v>
      </c>
      <c r="O72" s="198">
        <f t="shared" si="37"/>
        <v>26.5</v>
      </c>
      <c r="P72" s="198">
        <f t="shared" si="37"/>
        <v>28.51</v>
      </c>
      <c r="Q72" s="198">
        <f t="shared" si="37"/>
        <v>29.5</v>
      </c>
      <c r="R72" s="198">
        <f t="shared" si="37"/>
        <v>31.01</v>
      </c>
      <c r="S72" s="198">
        <f t="shared" si="37"/>
        <v>31.5</v>
      </c>
      <c r="T72" s="198">
        <f t="shared" si="37"/>
        <v>32.51</v>
      </c>
      <c r="U72" s="198">
        <f t="shared" si="37"/>
        <v>33.5</v>
      </c>
      <c r="V72" s="198">
        <f t="shared" si="37"/>
        <v>34.01</v>
      </c>
      <c r="W72" s="198">
        <f t="shared" si="37"/>
        <v>34.5</v>
      </c>
      <c r="Z72" s="198">
        <f>Z38+Z40+Z41+Z44+Z45+Z46+Z47+Z48+Z49+Z55+Z56</f>
        <v>21.5</v>
      </c>
    </row>
    <row r="73" spans="1:26">
      <c r="A73" s="164"/>
      <c r="B73" s="164"/>
      <c r="C73" s="197" t="s">
        <v>779</v>
      </c>
      <c r="D73" s="198">
        <f>D38+D40+D41+D44+D45+D46+D47+D48+D49+D55+D56</f>
        <v>7.76</v>
      </c>
      <c r="E73" s="198">
        <f t="shared" ref="E73:W73" si="38">E38+E40+E41+E44+E45+E46+E47+E48+E49+E55+E56</f>
        <v>9.75</v>
      </c>
      <c r="F73" s="198">
        <f t="shared" si="38"/>
        <v>12.26</v>
      </c>
      <c r="G73" s="198">
        <f t="shared" si="38"/>
        <v>13.75</v>
      </c>
      <c r="H73" s="198">
        <f t="shared" si="38"/>
        <v>14.76</v>
      </c>
      <c r="I73" s="198">
        <f t="shared" si="38"/>
        <v>16.75</v>
      </c>
      <c r="J73" s="198">
        <f t="shared" si="38"/>
        <v>18.260000000000002</v>
      </c>
      <c r="K73" s="198">
        <f t="shared" si="38"/>
        <v>21.5</v>
      </c>
      <c r="L73" s="198">
        <f t="shared" si="38"/>
        <v>22.51</v>
      </c>
      <c r="M73" s="198">
        <f t="shared" si="38"/>
        <v>24</v>
      </c>
      <c r="N73" s="198">
        <f t="shared" si="38"/>
        <v>25.01</v>
      </c>
      <c r="O73" s="198">
        <f t="shared" si="38"/>
        <v>26.5</v>
      </c>
      <c r="P73" s="198">
        <f t="shared" si="38"/>
        <v>28.51</v>
      </c>
      <c r="Q73" s="198">
        <f t="shared" si="38"/>
        <v>29.5</v>
      </c>
      <c r="R73" s="198">
        <f t="shared" si="38"/>
        <v>31.01</v>
      </c>
      <c r="S73" s="198">
        <f t="shared" si="38"/>
        <v>31.5</v>
      </c>
      <c r="T73" s="198">
        <f t="shared" si="38"/>
        <v>32.51</v>
      </c>
      <c r="U73" s="198">
        <f t="shared" si="38"/>
        <v>33.5</v>
      </c>
      <c r="V73" s="198">
        <f t="shared" si="38"/>
        <v>34.01</v>
      </c>
      <c r="W73" s="198">
        <f t="shared" si="38"/>
        <v>34.5</v>
      </c>
      <c r="Z73" s="198">
        <f>Z38+Z40+Z41+Z44+Z45+Z46+Z47+Z48+Z49+Z55+Z56</f>
        <v>21.5</v>
      </c>
    </row>
    <row r="74" spans="1:26">
      <c r="A74" s="164"/>
      <c r="B74" s="164"/>
      <c r="C74" s="197" t="s">
        <v>780</v>
      </c>
      <c r="D74" s="198">
        <f>D39+D40+D41+D44+D45+D46+D47+D48+D49</f>
        <v>2.88</v>
      </c>
      <c r="E74" s="198">
        <f t="shared" ref="E74:W74" si="39">E39+E40+E41+E44+E45+E46+E47+E48+E49</f>
        <v>4.75</v>
      </c>
      <c r="F74" s="198">
        <f t="shared" si="39"/>
        <v>7.13</v>
      </c>
      <c r="G74" s="198">
        <f t="shared" si="39"/>
        <v>8.75</v>
      </c>
      <c r="H74" s="198">
        <f t="shared" si="39"/>
        <v>9.8800000000000008</v>
      </c>
      <c r="I74" s="198">
        <f t="shared" si="39"/>
        <v>12</v>
      </c>
      <c r="J74" s="198">
        <f t="shared" si="39"/>
        <v>13.63</v>
      </c>
      <c r="K74" s="198">
        <f t="shared" si="39"/>
        <v>16.5</v>
      </c>
      <c r="L74" s="198">
        <f t="shared" si="39"/>
        <v>17.63</v>
      </c>
      <c r="M74" s="198">
        <f t="shared" si="39"/>
        <v>19.25</v>
      </c>
      <c r="N74" s="198">
        <f t="shared" si="39"/>
        <v>20.38</v>
      </c>
      <c r="O74" s="198">
        <f t="shared" si="39"/>
        <v>22</v>
      </c>
      <c r="P74" s="198">
        <f t="shared" si="39"/>
        <v>23.63</v>
      </c>
      <c r="Q74" s="198">
        <f t="shared" si="39"/>
        <v>24.75</v>
      </c>
      <c r="R74" s="198">
        <f t="shared" si="39"/>
        <v>26.38</v>
      </c>
      <c r="S74" s="198">
        <f t="shared" si="39"/>
        <v>27</v>
      </c>
      <c r="T74" s="198">
        <f t="shared" si="39"/>
        <v>27.63</v>
      </c>
      <c r="U74" s="198">
        <f t="shared" si="39"/>
        <v>28.75</v>
      </c>
      <c r="V74" s="198">
        <f t="shared" si="39"/>
        <v>29.38</v>
      </c>
      <c r="W74" s="198">
        <f t="shared" si="39"/>
        <v>30</v>
      </c>
      <c r="Z74" s="198">
        <f>Z39+Z40+Z41+Z44+Z45+Z46+Z47+Z48+Z49</f>
        <v>16.5</v>
      </c>
    </row>
    <row r="75" spans="1:26"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Z75" s="192"/>
    </row>
    <row r="76" spans="1:26">
      <c r="C76" s="155" t="s">
        <v>781</v>
      </c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Z76" s="192"/>
    </row>
    <row r="77" spans="1:26">
      <c r="A77" s="164"/>
      <c r="B77" s="164"/>
      <c r="C77" s="193" t="s">
        <v>768</v>
      </c>
      <c r="D77" s="194">
        <f t="shared" ref="D77:W77" si="40">D81+D89</f>
        <v>8.6300000000000008</v>
      </c>
      <c r="E77" s="194">
        <f t="shared" si="40"/>
        <v>10.49</v>
      </c>
      <c r="F77" s="194">
        <f t="shared" si="40"/>
        <v>12.33</v>
      </c>
      <c r="G77" s="194">
        <f t="shared" si="40"/>
        <v>14.19</v>
      </c>
      <c r="H77" s="194">
        <f t="shared" si="40"/>
        <v>15.64</v>
      </c>
      <c r="I77" s="194">
        <f t="shared" si="40"/>
        <v>18.170000000000002</v>
      </c>
      <c r="J77" s="194">
        <f t="shared" si="40"/>
        <v>19.66</v>
      </c>
      <c r="K77" s="194">
        <f t="shared" si="40"/>
        <v>21.95</v>
      </c>
      <c r="L77" s="194">
        <f t="shared" si="40"/>
        <v>23.31</v>
      </c>
      <c r="M77" s="194">
        <f t="shared" si="40"/>
        <v>25.26</v>
      </c>
      <c r="N77" s="194">
        <f t="shared" si="40"/>
        <v>26.63</v>
      </c>
      <c r="O77" s="194">
        <f t="shared" si="40"/>
        <v>28.82</v>
      </c>
      <c r="P77" s="194">
        <f t="shared" si="40"/>
        <v>30.53</v>
      </c>
      <c r="Q77" s="194">
        <f t="shared" si="40"/>
        <v>32.090000000000003</v>
      </c>
      <c r="R77" s="194">
        <f t="shared" si="40"/>
        <v>33.67</v>
      </c>
      <c r="S77" s="194">
        <f t="shared" si="40"/>
        <v>35.159999999999997</v>
      </c>
      <c r="T77" s="194">
        <f t="shared" si="40"/>
        <v>36.56</v>
      </c>
      <c r="U77" s="194">
        <f t="shared" si="40"/>
        <v>38.119999999999997</v>
      </c>
      <c r="V77" s="194">
        <f t="shared" si="40"/>
        <v>39.35</v>
      </c>
      <c r="W77" s="194">
        <f t="shared" si="40"/>
        <v>40.67</v>
      </c>
    </row>
    <row r="78" spans="1:26">
      <c r="A78" s="164"/>
      <c r="B78" s="164"/>
      <c r="C78" s="193" t="s">
        <v>769</v>
      </c>
      <c r="D78" s="194">
        <f t="shared" ref="D78:W78" si="41">D83+D90</f>
        <v>9.3800000000000008</v>
      </c>
      <c r="E78" s="194">
        <f t="shared" si="41"/>
        <v>11.32</v>
      </c>
      <c r="F78" s="194">
        <f t="shared" si="41"/>
        <v>13.24</v>
      </c>
      <c r="G78" s="194">
        <f t="shared" si="41"/>
        <v>15.19</v>
      </c>
      <c r="H78" s="194">
        <f t="shared" si="41"/>
        <v>16.73</v>
      </c>
      <c r="I78" s="194">
        <f t="shared" si="41"/>
        <v>19.329999999999998</v>
      </c>
      <c r="J78" s="194">
        <f t="shared" si="41"/>
        <v>20.92</v>
      </c>
      <c r="K78" s="194">
        <f t="shared" si="41"/>
        <v>23.29</v>
      </c>
      <c r="L78" s="194">
        <f t="shared" si="41"/>
        <v>24.74</v>
      </c>
      <c r="M78" s="194">
        <f t="shared" si="41"/>
        <v>26.76</v>
      </c>
      <c r="N78" s="194">
        <f t="shared" si="41"/>
        <v>28.22</v>
      </c>
      <c r="O78" s="194">
        <f t="shared" si="41"/>
        <v>29.82</v>
      </c>
      <c r="P78" s="194">
        <f t="shared" si="41"/>
        <v>31.61</v>
      </c>
      <c r="Q78" s="194">
        <f t="shared" si="41"/>
        <v>33.26</v>
      </c>
      <c r="R78" s="194">
        <f t="shared" si="41"/>
        <v>34.93</v>
      </c>
      <c r="S78" s="194">
        <f t="shared" si="41"/>
        <v>36.479999999999997</v>
      </c>
      <c r="T78" s="194">
        <f t="shared" si="41"/>
        <v>37.979999999999997</v>
      </c>
      <c r="U78" s="194">
        <f t="shared" si="41"/>
        <v>39.619999999999997</v>
      </c>
      <c r="V78" s="194">
        <f t="shared" si="41"/>
        <v>40.950000000000003</v>
      </c>
      <c r="W78" s="194">
        <f t="shared" si="41"/>
        <v>42.34</v>
      </c>
    </row>
    <row r="79" spans="1:26">
      <c r="A79" s="164"/>
      <c r="B79" s="164"/>
      <c r="C79" s="193" t="s">
        <v>770</v>
      </c>
      <c r="D79" s="194">
        <f t="shared" ref="D79:W79" si="42">D85+D91</f>
        <v>9.91</v>
      </c>
      <c r="E79" s="194">
        <f t="shared" si="42"/>
        <v>12.39</v>
      </c>
      <c r="F79" s="194">
        <f t="shared" si="42"/>
        <v>14.85</v>
      </c>
      <c r="G79" s="194">
        <f t="shared" si="42"/>
        <v>17.329999999999998</v>
      </c>
      <c r="H79" s="194">
        <f t="shared" si="42"/>
        <v>19.399999999999999</v>
      </c>
      <c r="I79" s="194">
        <f t="shared" si="42"/>
        <v>22.54</v>
      </c>
      <c r="J79" s="194">
        <f t="shared" si="42"/>
        <v>24.67</v>
      </c>
      <c r="K79" s="194">
        <f t="shared" si="42"/>
        <v>27.57</v>
      </c>
      <c r="L79" s="194">
        <f t="shared" si="42"/>
        <v>29.55</v>
      </c>
      <c r="M79" s="194">
        <f t="shared" si="42"/>
        <v>32.11</v>
      </c>
      <c r="N79" s="194">
        <f t="shared" si="42"/>
        <v>34.1</v>
      </c>
      <c r="O79" s="194">
        <f t="shared" si="42"/>
        <v>36.24</v>
      </c>
      <c r="P79" s="194">
        <f t="shared" si="42"/>
        <v>38.57</v>
      </c>
      <c r="Q79" s="194">
        <f t="shared" si="42"/>
        <v>40.75</v>
      </c>
      <c r="R79" s="194">
        <f t="shared" si="42"/>
        <v>42.95</v>
      </c>
      <c r="S79" s="194">
        <f t="shared" si="42"/>
        <v>45.04</v>
      </c>
      <c r="T79" s="194">
        <f t="shared" si="42"/>
        <v>47.07</v>
      </c>
      <c r="U79" s="194">
        <f t="shared" si="42"/>
        <v>49.25</v>
      </c>
      <c r="V79" s="194">
        <f t="shared" si="42"/>
        <v>51.11</v>
      </c>
      <c r="W79" s="194">
        <f t="shared" si="42"/>
        <v>53.04</v>
      </c>
    </row>
    <row r="80" spans="1:26">
      <c r="A80" s="164"/>
      <c r="B80" s="164"/>
      <c r="C80" s="193" t="s">
        <v>771</v>
      </c>
      <c r="D80" s="194">
        <f t="shared" ref="D80:W80" si="43">D87+D92</f>
        <v>4.17</v>
      </c>
      <c r="E80" s="194">
        <f t="shared" si="43"/>
        <v>6.23</v>
      </c>
      <c r="F80" s="194">
        <f t="shared" si="43"/>
        <v>8.26</v>
      </c>
      <c r="G80" s="194">
        <f t="shared" si="43"/>
        <v>10.41</v>
      </c>
      <c r="H80" s="194">
        <f t="shared" si="43"/>
        <v>12.14</v>
      </c>
      <c r="I80" s="194">
        <f t="shared" si="43"/>
        <v>14.46</v>
      </c>
      <c r="J80" s="194">
        <f t="shared" si="43"/>
        <v>16.23</v>
      </c>
      <c r="K80" s="194">
        <f t="shared" si="43"/>
        <v>18.64</v>
      </c>
      <c r="L80" s="194">
        <f t="shared" si="43"/>
        <v>20.28</v>
      </c>
      <c r="M80" s="194">
        <f t="shared" si="43"/>
        <v>22.52</v>
      </c>
      <c r="N80" s="194">
        <f t="shared" si="43"/>
        <v>24.16</v>
      </c>
      <c r="O80" s="194">
        <f t="shared" si="43"/>
        <v>25.98</v>
      </c>
      <c r="P80" s="194">
        <f t="shared" si="43"/>
        <v>27.8</v>
      </c>
      <c r="Q80" s="194">
        <f t="shared" si="43"/>
        <v>29.65</v>
      </c>
      <c r="R80" s="194">
        <f t="shared" si="43"/>
        <v>31.51</v>
      </c>
      <c r="S80" s="194">
        <f t="shared" si="43"/>
        <v>33.03</v>
      </c>
      <c r="T80" s="194">
        <f t="shared" si="43"/>
        <v>34.549999999999997</v>
      </c>
      <c r="U80" s="194">
        <f t="shared" si="43"/>
        <v>36.4</v>
      </c>
      <c r="V80" s="194">
        <f t="shared" si="43"/>
        <v>37.909999999999997</v>
      </c>
      <c r="W80" s="194">
        <f t="shared" si="43"/>
        <v>39.51</v>
      </c>
    </row>
    <row r="81" spans="1:23">
      <c r="A81" s="164"/>
      <c r="B81" s="164"/>
      <c r="C81" s="195" t="s">
        <v>772</v>
      </c>
      <c r="D81" s="196">
        <f>D12+D13/12*4+D14+D15/12*4+D16/12*4+D17/12*4+D18/12*4+D19/12*4+D20+D21+D23/12*4+D25/12*4+D29/12*4+D31/12*4+D35/12*4</f>
        <v>3.21</v>
      </c>
      <c r="E81" s="196">
        <f t="shared" ref="E81:W81" si="44">E12+E13/12*4+E14+E15/12*4+E16/12*4+E17/12*4+E18/12*4+E19/12*4+E20+E21+E23/12*4+E25/12*4+E29/12*4+E31/12*4+E35/12*4</f>
        <v>4.5</v>
      </c>
      <c r="F81" s="196">
        <f t="shared" si="44"/>
        <v>5.63</v>
      </c>
      <c r="G81" s="196">
        <f t="shared" si="44"/>
        <v>7.09</v>
      </c>
      <c r="H81" s="196">
        <f t="shared" si="44"/>
        <v>8.3000000000000007</v>
      </c>
      <c r="I81" s="196">
        <f t="shared" si="44"/>
        <v>10.26</v>
      </c>
      <c r="J81" s="196">
        <f t="shared" si="44"/>
        <v>11.38</v>
      </c>
      <c r="K81" s="196">
        <f t="shared" si="44"/>
        <v>12.68</v>
      </c>
      <c r="L81" s="196">
        <f t="shared" si="44"/>
        <v>13.8</v>
      </c>
      <c r="M81" s="196">
        <f t="shared" si="44"/>
        <v>15.34</v>
      </c>
      <c r="N81" s="196">
        <f t="shared" si="44"/>
        <v>16.47</v>
      </c>
      <c r="O81" s="196">
        <f t="shared" si="44"/>
        <v>18.260000000000002</v>
      </c>
      <c r="P81" s="196">
        <f t="shared" si="44"/>
        <v>19.39</v>
      </c>
      <c r="Q81" s="196">
        <f t="shared" si="44"/>
        <v>20.68</v>
      </c>
      <c r="R81" s="196">
        <f t="shared" si="44"/>
        <v>21.89</v>
      </c>
      <c r="S81" s="196">
        <f t="shared" si="44"/>
        <v>23.27</v>
      </c>
      <c r="T81" s="196">
        <f t="shared" si="44"/>
        <v>24.4</v>
      </c>
      <c r="U81" s="196">
        <f t="shared" si="44"/>
        <v>25.69</v>
      </c>
      <c r="V81" s="196">
        <f t="shared" si="44"/>
        <v>26.81</v>
      </c>
      <c r="W81" s="196">
        <f t="shared" si="44"/>
        <v>28.02</v>
      </c>
    </row>
    <row r="82" spans="1:23">
      <c r="A82" s="164"/>
      <c r="B82" s="164"/>
      <c r="C82" s="195" t="s">
        <v>773</v>
      </c>
      <c r="D82" s="196">
        <f>D23/12*4+D25/12*4+D29/12*4+D31/12*4</f>
        <v>0.71</v>
      </c>
      <c r="E82" s="196">
        <f t="shared" ref="E82:W82" si="45">E23/12*4+E25/12*4+E29/12*4+E31/12*4</f>
        <v>1.42</v>
      </c>
      <c r="F82" s="196">
        <f t="shared" si="45"/>
        <v>2.13</v>
      </c>
      <c r="G82" s="196">
        <f t="shared" si="45"/>
        <v>2.84</v>
      </c>
      <c r="H82" s="196">
        <f t="shared" si="45"/>
        <v>3.55</v>
      </c>
      <c r="I82" s="196">
        <f t="shared" si="45"/>
        <v>4.26</v>
      </c>
      <c r="J82" s="196">
        <f t="shared" si="45"/>
        <v>4.97</v>
      </c>
      <c r="K82" s="196">
        <f t="shared" si="45"/>
        <v>5.68</v>
      </c>
      <c r="L82" s="196">
        <f t="shared" si="45"/>
        <v>6.39</v>
      </c>
      <c r="M82" s="196">
        <f t="shared" si="45"/>
        <v>7.09</v>
      </c>
      <c r="N82" s="196">
        <f t="shared" si="45"/>
        <v>7.81</v>
      </c>
      <c r="O82" s="196">
        <f t="shared" si="45"/>
        <v>8.51</v>
      </c>
      <c r="P82" s="196">
        <f t="shared" si="45"/>
        <v>9.2200000000000006</v>
      </c>
      <c r="Q82" s="196">
        <f t="shared" si="45"/>
        <v>9.93</v>
      </c>
      <c r="R82" s="196">
        <f t="shared" si="45"/>
        <v>10.64</v>
      </c>
      <c r="S82" s="196">
        <f t="shared" si="45"/>
        <v>11.35</v>
      </c>
      <c r="T82" s="196">
        <f t="shared" si="45"/>
        <v>12.06</v>
      </c>
      <c r="U82" s="196">
        <f t="shared" si="45"/>
        <v>12.77</v>
      </c>
      <c r="V82" s="196">
        <f t="shared" si="45"/>
        <v>13.48</v>
      </c>
      <c r="W82" s="196">
        <f t="shared" si="45"/>
        <v>14.19</v>
      </c>
    </row>
    <row r="83" spans="1:23">
      <c r="A83" s="164"/>
      <c r="B83" s="164"/>
      <c r="C83" s="195" t="s">
        <v>774</v>
      </c>
      <c r="D83" s="196">
        <f>D12+D13/12*4+D14/12*4+D15/12*4+D16+D17/12*4+D18/12*4+D19/12*4+D20+D21+D23/12*4+D25/12*4+D28/12*4+D29/12*4+D31/12*4+D35/12*4</f>
        <v>3.92</v>
      </c>
      <c r="E83" s="196">
        <f t="shared" ref="E83:W83" si="46">E12+E13/12*4+E14/12*4+E15/12*4+E16+E17/12*4+E18/12*4+E19/12*4+E20+E21+E23/12*4+E25/12*4+E28/12*4+E29/12*4+E31/12*4+E35/12*4</f>
        <v>5.25</v>
      </c>
      <c r="F83" s="196">
        <f t="shared" si="46"/>
        <v>6.42</v>
      </c>
      <c r="G83" s="196">
        <f t="shared" si="46"/>
        <v>7.92</v>
      </c>
      <c r="H83" s="196">
        <f t="shared" si="46"/>
        <v>9.18</v>
      </c>
      <c r="I83" s="196">
        <f t="shared" si="46"/>
        <v>11.17</v>
      </c>
      <c r="J83" s="196">
        <f t="shared" si="46"/>
        <v>12.34</v>
      </c>
      <c r="K83" s="196">
        <f t="shared" si="46"/>
        <v>13.68</v>
      </c>
      <c r="L83" s="196">
        <f t="shared" si="46"/>
        <v>14.85</v>
      </c>
      <c r="M83" s="196">
        <f t="shared" si="46"/>
        <v>16.43</v>
      </c>
      <c r="N83" s="196">
        <f t="shared" si="46"/>
        <v>17.600000000000001</v>
      </c>
      <c r="O83" s="196">
        <f t="shared" si="46"/>
        <v>18.760000000000002</v>
      </c>
      <c r="P83" s="196">
        <f t="shared" si="46"/>
        <v>19.93</v>
      </c>
      <c r="Q83" s="196">
        <f t="shared" si="46"/>
        <v>21.27</v>
      </c>
      <c r="R83" s="196">
        <f t="shared" si="46"/>
        <v>22.52</v>
      </c>
      <c r="S83" s="196">
        <f t="shared" si="46"/>
        <v>23.93</v>
      </c>
      <c r="T83" s="196">
        <f t="shared" si="46"/>
        <v>25.11</v>
      </c>
      <c r="U83" s="196">
        <f t="shared" si="46"/>
        <v>26.44</v>
      </c>
      <c r="V83" s="196">
        <f t="shared" si="46"/>
        <v>27.61</v>
      </c>
      <c r="W83" s="196">
        <f t="shared" si="46"/>
        <v>28.86</v>
      </c>
    </row>
    <row r="84" spans="1:23">
      <c r="A84" s="164"/>
      <c r="B84" s="164"/>
      <c r="C84" s="195" t="s">
        <v>773</v>
      </c>
      <c r="D84" s="196">
        <f>D23/12*4+D25/12*4+D28/12*4+D29/12*4+D31/12*4</f>
        <v>0.75</v>
      </c>
      <c r="E84" s="196">
        <f t="shared" ref="E84:W84" si="47">E23/12*4+E25/12*4+E28/12*4+E29/12*4+E31/12*4</f>
        <v>1.5</v>
      </c>
      <c r="F84" s="196">
        <f t="shared" si="47"/>
        <v>2.2599999999999998</v>
      </c>
      <c r="G84" s="196">
        <f t="shared" si="47"/>
        <v>3</v>
      </c>
      <c r="H84" s="196">
        <f t="shared" si="47"/>
        <v>3.76</v>
      </c>
      <c r="I84" s="196">
        <f t="shared" si="47"/>
        <v>4.51</v>
      </c>
      <c r="J84" s="196">
        <f t="shared" si="47"/>
        <v>5.26</v>
      </c>
      <c r="K84" s="196">
        <f t="shared" si="47"/>
        <v>6.01</v>
      </c>
      <c r="L84" s="196">
        <f t="shared" si="47"/>
        <v>6.76</v>
      </c>
      <c r="M84" s="196">
        <f t="shared" si="47"/>
        <v>7.51</v>
      </c>
      <c r="N84" s="196">
        <f t="shared" si="47"/>
        <v>8.27</v>
      </c>
      <c r="O84" s="196">
        <f t="shared" si="47"/>
        <v>9.01</v>
      </c>
      <c r="P84" s="196">
        <f t="shared" si="47"/>
        <v>9.77</v>
      </c>
      <c r="Q84" s="196">
        <f t="shared" si="47"/>
        <v>10.52</v>
      </c>
      <c r="R84" s="196">
        <f t="shared" si="47"/>
        <v>11.27</v>
      </c>
      <c r="S84" s="196">
        <f t="shared" si="47"/>
        <v>12.02</v>
      </c>
      <c r="T84" s="196">
        <f t="shared" si="47"/>
        <v>12.77</v>
      </c>
      <c r="U84" s="196">
        <f t="shared" si="47"/>
        <v>13.52</v>
      </c>
      <c r="V84" s="196">
        <f t="shared" si="47"/>
        <v>14.27</v>
      </c>
      <c r="W84" s="196">
        <f t="shared" si="47"/>
        <v>15.02</v>
      </c>
    </row>
    <row r="85" spans="1:23">
      <c r="A85" s="164"/>
      <c r="B85" s="164"/>
      <c r="C85" s="195" t="s">
        <v>775</v>
      </c>
      <c r="D85" s="196">
        <f>D12+D13/12*4+D14/12*4+D15/12*4+D16+D17/12*4+D18/12*4+D19/12*4+D20+D21+D23/12*4+D25/12*4+D27/12*4+D29/12*4+D32/12*4+D35/12*4</f>
        <v>4.45</v>
      </c>
      <c r="E85" s="196">
        <f t="shared" ref="E85:W85" si="48">E12+E13/12*4+E14/12*4+E15/12*4+E16+E17/12*4+E18/12*4+E19/12*4+E20+E21+E23/12*4+E25/12*4+E27/12*4+E29/12*4+E32/12*4+E35/12*4</f>
        <v>6.32</v>
      </c>
      <c r="F85" s="196">
        <f t="shared" si="48"/>
        <v>8.0299999999999994</v>
      </c>
      <c r="G85" s="196">
        <f t="shared" si="48"/>
        <v>10.06</v>
      </c>
      <c r="H85" s="196">
        <f t="shared" si="48"/>
        <v>11.85</v>
      </c>
      <c r="I85" s="196">
        <f t="shared" si="48"/>
        <v>14.38</v>
      </c>
      <c r="J85" s="196">
        <f t="shared" si="48"/>
        <v>16.09</v>
      </c>
      <c r="K85" s="196">
        <f t="shared" si="48"/>
        <v>17.96</v>
      </c>
      <c r="L85" s="196">
        <f t="shared" si="48"/>
        <v>19.66</v>
      </c>
      <c r="M85" s="196">
        <f t="shared" si="48"/>
        <v>21.78</v>
      </c>
      <c r="N85" s="196">
        <f t="shared" si="48"/>
        <v>23.48</v>
      </c>
      <c r="O85" s="196">
        <f t="shared" si="48"/>
        <v>25.18</v>
      </c>
      <c r="P85" s="196">
        <f t="shared" si="48"/>
        <v>26.89</v>
      </c>
      <c r="Q85" s="196">
        <f t="shared" si="48"/>
        <v>28.76</v>
      </c>
      <c r="R85" s="196">
        <f t="shared" si="48"/>
        <v>30.54</v>
      </c>
      <c r="S85" s="196">
        <f t="shared" si="48"/>
        <v>32.49</v>
      </c>
      <c r="T85" s="196">
        <f t="shared" si="48"/>
        <v>34.200000000000003</v>
      </c>
      <c r="U85" s="196">
        <f t="shared" si="48"/>
        <v>36.07</v>
      </c>
      <c r="V85" s="196">
        <f t="shared" si="48"/>
        <v>37.770000000000003</v>
      </c>
      <c r="W85" s="196">
        <f t="shared" si="48"/>
        <v>39.56</v>
      </c>
    </row>
    <row r="86" spans="1:23">
      <c r="A86" s="164"/>
      <c r="B86" s="164"/>
      <c r="C86" s="195" t="s">
        <v>773</v>
      </c>
      <c r="D86" s="196">
        <f>D23/12*4+D25/12*4+D27/12*4+D29/12*4+D32/12*4</f>
        <v>1.29</v>
      </c>
      <c r="E86" s="196">
        <f t="shared" ref="E86:W86" si="49">E23/12*4+E25/12*4+E27/12*4+E29/12*4+E32/12*4</f>
        <v>2.57</v>
      </c>
      <c r="F86" s="196">
        <f t="shared" si="49"/>
        <v>3.86</v>
      </c>
      <c r="G86" s="196">
        <f t="shared" si="49"/>
        <v>5.14</v>
      </c>
      <c r="H86" s="196">
        <f t="shared" si="49"/>
        <v>6.43</v>
      </c>
      <c r="I86" s="196">
        <f t="shared" si="49"/>
        <v>7.72</v>
      </c>
      <c r="J86" s="196">
        <f t="shared" si="49"/>
        <v>9</v>
      </c>
      <c r="K86" s="196">
        <f t="shared" si="49"/>
        <v>10.29</v>
      </c>
      <c r="L86" s="196">
        <f t="shared" si="49"/>
        <v>11.58</v>
      </c>
      <c r="M86" s="196">
        <f t="shared" si="49"/>
        <v>12.86</v>
      </c>
      <c r="N86" s="196">
        <f t="shared" si="49"/>
        <v>14.15</v>
      </c>
      <c r="O86" s="196">
        <f t="shared" si="49"/>
        <v>15.43</v>
      </c>
      <c r="P86" s="196">
        <f t="shared" si="49"/>
        <v>16.72</v>
      </c>
      <c r="Q86" s="196">
        <f t="shared" si="49"/>
        <v>18.010000000000002</v>
      </c>
      <c r="R86" s="196">
        <f t="shared" si="49"/>
        <v>19.29</v>
      </c>
      <c r="S86" s="196">
        <f t="shared" si="49"/>
        <v>20.58</v>
      </c>
      <c r="T86" s="196">
        <f t="shared" si="49"/>
        <v>21.87</v>
      </c>
      <c r="U86" s="196">
        <f t="shared" si="49"/>
        <v>23.15</v>
      </c>
      <c r="V86" s="196">
        <f t="shared" si="49"/>
        <v>24.44</v>
      </c>
      <c r="W86" s="196">
        <f t="shared" si="49"/>
        <v>25.72</v>
      </c>
    </row>
    <row r="87" spans="1:23">
      <c r="A87" s="164"/>
      <c r="B87" s="164"/>
      <c r="C87" s="195" t="s">
        <v>776</v>
      </c>
      <c r="D87" s="196">
        <f>D12+D13/12*4+D14/12*4+D15/12*4+D16+D17/12*4+D18/12*4+D19/12*4+D24+D26+D30+D33/12*4+D36/12*4</f>
        <v>3.33</v>
      </c>
      <c r="E87" s="196">
        <f t="shared" ref="E87:W87" si="50">E12+E13/12*4+E14/12*4+E15/12*4+E16+E17/12*4+E18/12*4+E19/12*4+E24+E26+E30+E33/12*4+E36/12*4</f>
        <v>4.82</v>
      </c>
      <c r="F87" s="196">
        <f t="shared" si="50"/>
        <v>6.15</v>
      </c>
      <c r="G87" s="196">
        <f t="shared" si="50"/>
        <v>7.81</v>
      </c>
      <c r="H87" s="196">
        <f t="shared" si="50"/>
        <v>9.2200000000000006</v>
      </c>
      <c r="I87" s="196">
        <f t="shared" si="50"/>
        <v>10.88</v>
      </c>
      <c r="J87" s="196">
        <f t="shared" si="50"/>
        <v>12.2</v>
      </c>
      <c r="K87" s="196">
        <f t="shared" si="50"/>
        <v>13.7</v>
      </c>
      <c r="L87" s="196">
        <f t="shared" si="50"/>
        <v>15.02</v>
      </c>
      <c r="M87" s="196">
        <f t="shared" si="50"/>
        <v>16.77</v>
      </c>
      <c r="N87" s="196">
        <f t="shared" si="50"/>
        <v>18.09</v>
      </c>
      <c r="O87" s="196">
        <f t="shared" si="50"/>
        <v>19.420000000000002</v>
      </c>
      <c r="P87" s="196">
        <f t="shared" si="50"/>
        <v>20.75</v>
      </c>
      <c r="Q87" s="196">
        <f t="shared" si="50"/>
        <v>22.24</v>
      </c>
      <c r="R87" s="196">
        <f t="shared" si="50"/>
        <v>23.65</v>
      </c>
      <c r="S87" s="196">
        <f t="shared" si="50"/>
        <v>24.98</v>
      </c>
      <c r="T87" s="196">
        <f t="shared" si="50"/>
        <v>26.3</v>
      </c>
      <c r="U87" s="196">
        <f t="shared" si="50"/>
        <v>27.8</v>
      </c>
      <c r="V87" s="196">
        <f t="shared" si="50"/>
        <v>29.12</v>
      </c>
      <c r="W87" s="196">
        <f t="shared" si="50"/>
        <v>30.53</v>
      </c>
    </row>
    <row r="88" spans="1:23">
      <c r="A88" s="164"/>
      <c r="B88" s="164"/>
      <c r="C88" s="195" t="s">
        <v>773</v>
      </c>
      <c r="D88" s="196">
        <f>D24+D26+D30+D33/12*4</f>
        <v>0.83</v>
      </c>
      <c r="E88" s="196">
        <f t="shared" ref="E88:W88" si="51">E24+E26+E30+E33/12*4</f>
        <v>1.65</v>
      </c>
      <c r="F88" s="196">
        <f t="shared" si="51"/>
        <v>2.48</v>
      </c>
      <c r="G88" s="196">
        <f t="shared" si="51"/>
        <v>3.31</v>
      </c>
      <c r="H88" s="196">
        <f t="shared" si="51"/>
        <v>4.13</v>
      </c>
      <c r="I88" s="196">
        <f t="shared" si="51"/>
        <v>4.96</v>
      </c>
      <c r="J88" s="196">
        <f t="shared" si="51"/>
        <v>5.79</v>
      </c>
      <c r="K88" s="196">
        <f t="shared" si="51"/>
        <v>6.61</v>
      </c>
      <c r="L88" s="196">
        <f t="shared" si="51"/>
        <v>7.44</v>
      </c>
      <c r="M88" s="196">
        <f t="shared" si="51"/>
        <v>8.27</v>
      </c>
      <c r="N88" s="196">
        <f t="shared" si="51"/>
        <v>9.09</v>
      </c>
      <c r="O88" s="196">
        <f t="shared" si="51"/>
        <v>9.92</v>
      </c>
      <c r="P88" s="196">
        <f t="shared" si="51"/>
        <v>10.75</v>
      </c>
      <c r="Q88" s="196">
        <f t="shared" si="51"/>
        <v>11.57</v>
      </c>
      <c r="R88" s="196">
        <f t="shared" si="51"/>
        <v>12.4</v>
      </c>
      <c r="S88" s="196">
        <f t="shared" si="51"/>
        <v>13.23</v>
      </c>
      <c r="T88" s="196">
        <f t="shared" si="51"/>
        <v>14.05</v>
      </c>
      <c r="U88" s="196">
        <f t="shared" si="51"/>
        <v>14.88</v>
      </c>
      <c r="V88" s="196">
        <f t="shared" si="51"/>
        <v>15.71</v>
      </c>
      <c r="W88" s="196">
        <f t="shared" si="51"/>
        <v>16.53</v>
      </c>
    </row>
    <row r="89" spans="1:23">
      <c r="A89" s="164"/>
      <c r="B89" s="164"/>
      <c r="C89" s="197" t="s">
        <v>777</v>
      </c>
      <c r="D89" s="198">
        <f>D38/12*4+D40/0.95*0.25+D41/0.95*0.25+D44/12*4+D45/12*4+D46/12*4+D47/12*4+D48/12*4+D49/12*4+D56</f>
        <v>5.42</v>
      </c>
      <c r="E89" s="198">
        <f t="shared" ref="E89:W89" si="52">E38/12*4+E40/0.95*0.25+E41/0.95*0.25+E44/12*4+E45/12*4+E46/12*4+E47/12*4+E48/12*4+E49/12*4+E56</f>
        <v>5.99</v>
      </c>
      <c r="F89" s="198">
        <f t="shared" si="52"/>
        <v>6.7</v>
      </c>
      <c r="G89" s="198">
        <f t="shared" si="52"/>
        <v>7.1</v>
      </c>
      <c r="H89" s="198">
        <f t="shared" si="52"/>
        <v>7.34</v>
      </c>
      <c r="I89" s="198">
        <f t="shared" si="52"/>
        <v>7.91</v>
      </c>
      <c r="J89" s="198">
        <f t="shared" si="52"/>
        <v>8.2799999999999994</v>
      </c>
      <c r="K89" s="198">
        <f t="shared" si="52"/>
        <v>9.27</v>
      </c>
      <c r="L89" s="198">
        <f t="shared" si="52"/>
        <v>9.51</v>
      </c>
      <c r="M89" s="198">
        <f t="shared" si="52"/>
        <v>9.92</v>
      </c>
      <c r="N89" s="198">
        <f t="shared" si="52"/>
        <v>10.16</v>
      </c>
      <c r="O89" s="198">
        <f t="shared" si="52"/>
        <v>10.56</v>
      </c>
      <c r="P89" s="198">
        <f t="shared" si="52"/>
        <v>11.14</v>
      </c>
      <c r="Q89" s="198">
        <f t="shared" si="52"/>
        <v>11.41</v>
      </c>
      <c r="R89" s="198">
        <f t="shared" si="52"/>
        <v>11.78</v>
      </c>
      <c r="S89" s="198">
        <f t="shared" si="52"/>
        <v>11.89</v>
      </c>
      <c r="T89" s="198">
        <f t="shared" si="52"/>
        <v>12.16</v>
      </c>
      <c r="U89" s="198">
        <f t="shared" si="52"/>
        <v>12.43</v>
      </c>
      <c r="V89" s="198">
        <f t="shared" si="52"/>
        <v>12.54</v>
      </c>
      <c r="W89" s="198">
        <f t="shared" si="52"/>
        <v>12.65</v>
      </c>
    </row>
    <row r="90" spans="1:23">
      <c r="A90" s="164"/>
      <c r="B90" s="164"/>
      <c r="C90" s="197" t="s">
        <v>778</v>
      </c>
      <c r="D90" s="198">
        <f>D38/12*4+D40/0.95*0.25+D41/0.95*0.25+D44/12*4+D45/12*4+D46/12*4+D47/12*4+D48/12*4+D49/12*4+D55/12*4+D56</f>
        <v>5.46</v>
      </c>
      <c r="E90" s="198">
        <f t="shared" ref="E90:W90" si="53">E38/12*4+E40/0.95*0.25+E41/0.95*0.25+E44/12*4+E45/12*4+E46/12*4+E47/12*4+E48/12*4+E49/12*4+E55/12*4+E56</f>
        <v>6.07</v>
      </c>
      <c r="F90" s="198">
        <f t="shared" si="53"/>
        <v>6.82</v>
      </c>
      <c r="G90" s="198">
        <f t="shared" si="53"/>
        <v>7.27</v>
      </c>
      <c r="H90" s="198">
        <f t="shared" si="53"/>
        <v>7.55</v>
      </c>
      <c r="I90" s="198">
        <f t="shared" si="53"/>
        <v>8.16</v>
      </c>
      <c r="J90" s="198">
        <f t="shared" si="53"/>
        <v>8.58</v>
      </c>
      <c r="K90" s="198">
        <f t="shared" si="53"/>
        <v>9.61</v>
      </c>
      <c r="L90" s="198">
        <f t="shared" si="53"/>
        <v>9.89</v>
      </c>
      <c r="M90" s="198">
        <f t="shared" si="53"/>
        <v>10.33</v>
      </c>
      <c r="N90" s="198">
        <f t="shared" si="53"/>
        <v>10.62</v>
      </c>
      <c r="O90" s="198">
        <f t="shared" si="53"/>
        <v>11.06</v>
      </c>
      <c r="P90" s="198">
        <f t="shared" si="53"/>
        <v>11.68</v>
      </c>
      <c r="Q90" s="198">
        <f t="shared" si="53"/>
        <v>11.99</v>
      </c>
      <c r="R90" s="198">
        <f t="shared" si="53"/>
        <v>12.41</v>
      </c>
      <c r="S90" s="198">
        <f t="shared" si="53"/>
        <v>12.55</v>
      </c>
      <c r="T90" s="198">
        <f t="shared" si="53"/>
        <v>12.87</v>
      </c>
      <c r="U90" s="198">
        <f t="shared" si="53"/>
        <v>13.18</v>
      </c>
      <c r="V90" s="198">
        <f t="shared" si="53"/>
        <v>13.34</v>
      </c>
      <c r="W90" s="198">
        <f t="shared" si="53"/>
        <v>13.48</v>
      </c>
    </row>
    <row r="91" spans="1:23">
      <c r="A91" s="164"/>
      <c r="B91" s="164"/>
      <c r="C91" s="197" t="s">
        <v>779</v>
      </c>
      <c r="D91" s="198">
        <f>D38/12*4+D40/0.95*0.25+D41/0.95*0.25+D44/12*4+D45/12*4+D46/12*4+D47/12*4+D48/12*4+D49/12*4+D55/12*4+D56</f>
        <v>5.46</v>
      </c>
      <c r="E91" s="198">
        <f t="shared" ref="E91:W91" si="54">E38/12*4+E40/0.95*0.25+E41/0.95*0.25+E44/12*4+E45/12*4+E46/12*4+E47/12*4+E48/12*4+E49/12*4+E55/12*4+E56</f>
        <v>6.07</v>
      </c>
      <c r="F91" s="198">
        <f t="shared" si="54"/>
        <v>6.82</v>
      </c>
      <c r="G91" s="198">
        <f t="shared" si="54"/>
        <v>7.27</v>
      </c>
      <c r="H91" s="198">
        <f t="shared" si="54"/>
        <v>7.55</v>
      </c>
      <c r="I91" s="198">
        <f t="shared" si="54"/>
        <v>8.16</v>
      </c>
      <c r="J91" s="198">
        <f t="shared" si="54"/>
        <v>8.58</v>
      </c>
      <c r="K91" s="198">
        <f t="shared" si="54"/>
        <v>9.61</v>
      </c>
      <c r="L91" s="198">
        <f t="shared" si="54"/>
        <v>9.89</v>
      </c>
      <c r="M91" s="198">
        <f t="shared" si="54"/>
        <v>10.33</v>
      </c>
      <c r="N91" s="198">
        <f t="shared" si="54"/>
        <v>10.62</v>
      </c>
      <c r="O91" s="198">
        <f t="shared" si="54"/>
        <v>11.06</v>
      </c>
      <c r="P91" s="198">
        <f t="shared" si="54"/>
        <v>11.68</v>
      </c>
      <c r="Q91" s="198">
        <f t="shared" si="54"/>
        <v>11.99</v>
      </c>
      <c r="R91" s="198">
        <f t="shared" si="54"/>
        <v>12.41</v>
      </c>
      <c r="S91" s="198">
        <f t="shared" si="54"/>
        <v>12.55</v>
      </c>
      <c r="T91" s="198">
        <f t="shared" si="54"/>
        <v>12.87</v>
      </c>
      <c r="U91" s="198">
        <f t="shared" si="54"/>
        <v>13.18</v>
      </c>
      <c r="V91" s="198">
        <f t="shared" si="54"/>
        <v>13.34</v>
      </c>
      <c r="W91" s="198">
        <f t="shared" si="54"/>
        <v>13.48</v>
      </c>
    </row>
    <row r="92" spans="1:23">
      <c r="A92" s="164"/>
      <c r="B92" s="164"/>
      <c r="C92" s="197" t="s">
        <v>780</v>
      </c>
      <c r="D92" s="198">
        <f>D39/12*4+D40/0.95*0.25+D41/0.95*0.25+D44/12*4+D45/12*4+D46/12*4+D47/12*4+D48/12*4+D49/12*4</f>
        <v>0.84</v>
      </c>
      <c r="E92" s="198">
        <f t="shared" ref="E92:W92" si="55">E39/12*4+E40/0.95*0.25+E41/0.95*0.25+E44/12*4+E45/12*4+E46/12*4+E47/12*4+E48/12*4+E49/12*4</f>
        <v>1.41</v>
      </c>
      <c r="F92" s="198">
        <f t="shared" si="55"/>
        <v>2.11</v>
      </c>
      <c r="G92" s="198">
        <f t="shared" si="55"/>
        <v>2.6</v>
      </c>
      <c r="H92" s="198">
        <f t="shared" si="55"/>
        <v>2.92</v>
      </c>
      <c r="I92" s="198">
        <f t="shared" si="55"/>
        <v>3.58</v>
      </c>
      <c r="J92" s="198">
        <f t="shared" si="55"/>
        <v>4.03</v>
      </c>
      <c r="K92" s="198">
        <f t="shared" si="55"/>
        <v>4.9400000000000004</v>
      </c>
      <c r="L92" s="198">
        <f t="shared" si="55"/>
        <v>5.26</v>
      </c>
      <c r="M92" s="198">
        <f t="shared" si="55"/>
        <v>5.75</v>
      </c>
      <c r="N92" s="198">
        <f t="shared" si="55"/>
        <v>6.07</v>
      </c>
      <c r="O92" s="198">
        <f t="shared" si="55"/>
        <v>6.56</v>
      </c>
      <c r="P92" s="198">
        <f t="shared" si="55"/>
        <v>7.05</v>
      </c>
      <c r="Q92" s="198">
        <f t="shared" si="55"/>
        <v>7.41</v>
      </c>
      <c r="R92" s="198">
        <f t="shared" si="55"/>
        <v>7.86</v>
      </c>
      <c r="S92" s="198">
        <f t="shared" si="55"/>
        <v>8.0500000000000007</v>
      </c>
      <c r="T92" s="198">
        <f t="shared" si="55"/>
        <v>8.25</v>
      </c>
      <c r="U92" s="198">
        <f t="shared" si="55"/>
        <v>8.6</v>
      </c>
      <c r="V92" s="198">
        <f t="shared" si="55"/>
        <v>8.7899999999999991</v>
      </c>
      <c r="W92" s="198">
        <f t="shared" si="55"/>
        <v>8.98</v>
      </c>
    </row>
    <row r="93" spans="1:23"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</row>
    <row r="94" spans="1:23">
      <c r="C94" s="155" t="s">
        <v>782</v>
      </c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</row>
    <row r="95" spans="1:23">
      <c r="A95" s="164"/>
      <c r="B95" s="164"/>
      <c r="C95" s="193" t="s">
        <v>768</v>
      </c>
      <c r="D95" s="194">
        <f t="shared" ref="D95:W95" si="56">D99+D107</f>
        <v>11.96</v>
      </c>
      <c r="E95" s="194">
        <f t="shared" si="56"/>
        <v>16.3</v>
      </c>
      <c r="F95" s="194">
        <f t="shared" si="56"/>
        <v>20.66</v>
      </c>
      <c r="G95" s="194">
        <f t="shared" si="56"/>
        <v>25</v>
      </c>
      <c r="H95" s="194">
        <f t="shared" si="56"/>
        <v>28.42</v>
      </c>
      <c r="I95" s="194">
        <f t="shared" si="56"/>
        <v>33.630000000000003</v>
      </c>
      <c r="J95" s="194">
        <f t="shared" si="56"/>
        <v>37.25</v>
      </c>
      <c r="K95" s="194">
        <f t="shared" si="56"/>
        <v>42.53</v>
      </c>
      <c r="L95" s="194">
        <f t="shared" si="56"/>
        <v>45.76</v>
      </c>
      <c r="M95" s="194">
        <f t="shared" si="56"/>
        <v>50.27</v>
      </c>
      <c r="N95" s="194">
        <f t="shared" si="56"/>
        <v>53.5</v>
      </c>
      <c r="O95" s="194">
        <f t="shared" si="56"/>
        <v>57.34</v>
      </c>
      <c r="P95" s="194">
        <f t="shared" si="56"/>
        <v>61.32</v>
      </c>
      <c r="Q95" s="194">
        <f t="shared" si="56"/>
        <v>64.89</v>
      </c>
      <c r="R95" s="194">
        <f t="shared" si="56"/>
        <v>68.7</v>
      </c>
      <c r="S95" s="194">
        <f t="shared" si="56"/>
        <v>71.760000000000005</v>
      </c>
      <c r="T95" s="194">
        <f t="shared" si="56"/>
        <v>74.97</v>
      </c>
      <c r="U95" s="194">
        <f t="shared" si="56"/>
        <v>78.540000000000006</v>
      </c>
      <c r="V95" s="194">
        <f t="shared" si="56"/>
        <v>81.37</v>
      </c>
      <c r="W95" s="194">
        <f t="shared" si="56"/>
        <v>84.38</v>
      </c>
    </row>
    <row r="96" spans="1:23">
      <c r="A96" s="164"/>
      <c r="B96" s="164"/>
      <c r="C96" s="193" t="s">
        <v>769</v>
      </c>
      <c r="D96" s="194">
        <f t="shared" ref="D96:W96" si="57">D101+D108</f>
        <v>12.39</v>
      </c>
      <c r="E96" s="194">
        <f t="shared" si="57"/>
        <v>16.920000000000002</v>
      </c>
      <c r="F96" s="194">
        <f t="shared" si="57"/>
        <v>21.49</v>
      </c>
      <c r="G96" s="194">
        <f t="shared" si="57"/>
        <v>26</v>
      </c>
      <c r="H96" s="194">
        <f t="shared" si="57"/>
        <v>29.61</v>
      </c>
      <c r="I96" s="194">
        <f t="shared" si="57"/>
        <v>35</v>
      </c>
      <c r="J96" s="194">
        <f t="shared" si="57"/>
        <v>38.82</v>
      </c>
      <c r="K96" s="194">
        <f t="shared" si="57"/>
        <v>44.28</v>
      </c>
      <c r="L96" s="194">
        <f t="shared" si="57"/>
        <v>47.69</v>
      </c>
      <c r="M96" s="194">
        <f t="shared" si="57"/>
        <v>52.4</v>
      </c>
      <c r="N96" s="194">
        <f t="shared" si="57"/>
        <v>55.83</v>
      </c>
      <c r="O96" s="194">
        <f t="shared" si="57"/>
        <v>59.59</v>
      </c>
      <c r="P96" s="194">
        <f t="shared" si="57"/>
        <v>63.76</v>
      </c>
      <c r="Q96" s="194">
        <f t="shared" si="57"/>
        <v>67.510000000000005</v>
      </c>
      <c r="R96" s="194">
        <f t="shared" si="57"/>
        <v>71.52</v>
      </c>
      <c r="S96" s="194">
        <f t="shared" si="57"/>
        <v>74.760000000000005</v>
      </c>
      <c r="T96" s="194">
        <f t="shared" si="57"/>
        <v>78.17</v>
      </c>
      <c r="U96" s="194">
        <f t="shared" si="57"/>
        <v>81.91</v>
      </c>
      <c r="V96" s="194">
        <f t="shared" si="57"/>
        <v>84.94</v>
      </c>
      <c r="W96" s="194">
        <f t="shared" si="57"/>
        <v>88.12</v>
      </c>
    </row>
    <row r="97" spans="1:23">
      <c r="A97" s="164"/>
      <c r="B97" s="164"/>
      <c r="C97" s="193" t="s">
        <v>770</v>
      </c>
      <c r="D97" s="194">
        <f t="shared" ref="D97:W97" si="58">D103+D109</f>
        <v>13.59</v>
      </c>
      <c r="E97" s="194">
        <f t="shared" si="58"/>
        <v>19.329999999999998</v>
      </c>
      <c r="F97" s="194">
        <f t="shared" si="58"/>
        <v>25.09</v>
      </c>
      <c r="G97" s="194">
        <f t="shared" si="58"/>
        <v>30.82</v>
      </c>
      <c r="H97" s="194">
        <f t="shared" si="58"/>
        <v>35.630000000000003</v>
      </c>
      <c r="I97" s="194">
        <f t="shared" si="58"/>
        <v>42.22</v>
      </c>
      <c r="J97" s="194">
        <f t="shared" si="58"/>
        <v>47.24</v>
      </c>
      <c r="K97" s="194">
        <f t="shared" si="58"/>
        <v>53.91</v>
      </c>
      <c r="L97" s="194">
        <f t="shared" si="58"/>
        <v>58.52</v>
      </c>
      <c r="M97" s="194">
        <f t="shared" si="58"/>
        <v>64.44</v>
      </c>
      <c r="N97" s="194">
        <f t="shared" si="58"/>
        <v>69.069999999999993</v>
      </c>
      <c r="O97" s="194">
        <f t="shared" si="58"/>
        <v>74.03</v>
      </c>
      <c r="P97" s="194">
        <f t="shared" si="58"/>
        <v>79.400000000000006</v>
      </c>
      <c r="Q97" s="194">
        <f t="shared" si="58"/>
        <v>84.36</v>
      </c>
      <c r="R97" s="194">
        <f t="shared" si="58"/>
        <v>89.57</v>
      </c>
      <c r="S97" s="194">
        <f t="shared" si="58"/>
        <v>94.02</v>
      </c>
      <c r="T97" s="194">
        <f t="shared" si="58"/>
        <v>98.63</v>
      </c>
      <c r="U97" s="194">
        <f t="shared" si="58"/>
        <v>103.58</v>
      </c>
      <c r="V97" s="194">
        <f t="shared" si="58"/>
        <v>107.81</v>
      </c>
      <c r="W97" s="194">
        <f t="shared" si="58"/>
        <v>112.2</v>
      </c>
    </row>
    <row r="98" spans="1:23">
      <c r="A98" s="164"/>
      <c r="B98" s="164"/>
      <c r="C98" s="193" t="s">
        <v>771</v>
      </c>
      <c r="D98" s="194">
        <f t="shared" ref="D98:W98" si="59">D105+D110</f>
        <v>6.08</v>
      </c>
      <c r="E98" s="194">
        <f t="shared" si="59"/>
        <v>10.199999999999999</v>
      </c>
      <c r="F98" s="194">
        <f t="shared" si="59"/>
        <v>14.11</v>
      </c>
      <c r="G98" s="194">
        <f t="shared" si="59"/>
        <v>18.41</v>
      </c>
      <c r="H98" s="194">
        <f t="shared" si="59"/>
        <v>21.78</v>
      </c>
      <c r="I98" s="194">
        <f t="shared" si="59"/>
        <v>26.45</v>
      </c>
      <c r="J98" s="194">
        <f t="shared" si="59"/>
        <v>29.81</v>
      </c>
      <c r="K98" s="194">
        <f t="shared" si="59"/>
        <v>34.67</v>
      </c>
      <c r="L98" s="194">
        <f t="shared" si="59"/>
        <v>37.85</v>
      </c>
      <c r="M98" s="194">
        <f t="shared" si="59"/>
        <v>42.35</v>
      </c>
      <c r="N98" s="194">
        <f t="shared" si="59"/>
        <v>45.53</v>
      </c>
      <c r="O98" s="194">
        <f t="shared" si="59"/>
        <v>49.09</v>
      </c>
      <c r="P98" s="194">
        <f t="shared" si="59"/>
        <v>52.64</v>
      </c>
      <c r="Q98" s="194">
        <f t="shared" si="59"/>
        <v>56.4</v>
      </c>
      <c r="R98" s="194">
        <f t="shared" si="59"/>
        <v>59.93</v>
      </c>
      <c r="S98" s="194">
        <f t="shared" si="59"/>
        <v>62.95</v>
      </c>
      <c r="T98" s="194">
        <f t="shared" si="59"/>
        <v>65.959999999999994</v>
      </c>
      <c r="U98" s="194">
        <f t="shared" si="59"/>
        <v>69.72</v>
      </c>
      <c r="V98" s="194">
        <f t="shared" si="59"/>
        <v>72.739999999999995</v>
      </c>
      <c r="W98" s="194">
        <f t="shared" si="59"/>
        <v>75.94</v>
      </c>
    </row>
    <row r="99" spans="1:23">
      <c r="A99" s="164"/>
      <c r="B99" s="164"/>
      <c r="C99" s="195" t="s">
        <v>772</v>
      </c>
      <c r="D99" s="196">
        <f>D12+D13/12*9+D14+D15/12*9+D16/12*9+D17/12*9+D18/12*9+D19/12*9+D20+D21+D23/12*9+D25/12*9+D29/12*9+D31/12*9+D35/12*9</f>
        <v>5.04</v>
      </c>
      <c r="E99" s="196">
        <f t="shared" ref="E99:W99" si="60">E12+E13/12*9+E14+E15/12*9+E16/12*9+E17/12*9+E18/12*9+E19/12*9+E20+E21+E23/12*9+E25/12*9+E29/12*9+E31/12*9+E35/12*9</f>
        <v>7.95</v>
      </c>
      <c r="F99" s="196">
        <f t="shared" si="60"/>
        <v>10.48</v>
      </c>
      <c r="G99" s="196">
        <f t="shared" si="60"/>
        <v>13.76</v>
      </c>
      <c r="H99" s="196">
        <f t="shared" si="60"/>
        <v>16.489999999999998</v>
      </c>
      <c r="I99" s="196">
        <f t="shared" si="60"/>
        <v>20.27</v>
      </c>
      <c r="J99" s="196">
        <f t="shared" si="60"/>
        <v>22.8</v>
      </c>
      <c r="K99" s="196">
        <f t="shared" si="60"/>
        <v>25.71</v>
      </c>
      <c r="L99" s="196">
        <f t="shared" si="60"/>
        <v>28.25</v>
      </c>
      <c r="M99" s="196">
        <f t="shared" si="60"/>
        <v>31.71</v>
      </c>
      <c r="N99" s="196">
        <f t="shared" si="60"/>
        <v>34.25</v>
      </c>
      <c r="O99" s="196">
        <f t="shared" si="60"/>
        <v>37.03</v>
      </c>
      <c r="P99" s="196">
        <f t="shared" si="60"/>
        <v>39.57</v>
      </c>
      <c r="Q99" s="196">
        <f t="shared" si="60"/>
        <v>42.48</v>
      </c>
      <c r="R99" s="196">
        <f t="shared" si="60"/>
        <v>45.2</v>
      </c>
      <c r="S99" s="196">
        <f t="shared" si="60"/>
        <v>47.98</v>
      </c>
      <c r="T99" s="196">
        <f t="shared" si="60"/>
        <v>50.52</v>
      </c>
      <c r="U99" s="196">
        <f t="shared" si="60"/>
        <v>53.42</v>
      </c>
      <c r="V99" s="196">
        <f t="shared" si="60"/>
        <v>55.96</v>
      </c>
      <c r="W99" s="196">
        <f t="shared" si="60"/>
        <v>58.68</v>
      </c>
    </row>
    <row r="100" spans="1:23">
      <c r="A100" s="164"/>
      <c r="B100" s="164"/>
      <c r="C100" s="195" t="s">
        <v>773</v>
      </c>
      <c r="D100" s="196">
        <f>D23/12*9+D25/12*9+D29/12*9+D31/12*9</f>
        <v>1.6</v>
      </c>
      <c r="E100" s="196">
        <f t="shared" ref="E100:W100" si="61">E23/12*9+E25/12*9+E29/12*9+E31/12*9</f>
        <v>3.2</v>
      </c>
      <c r="F100" s="196">
        <f t="shared" si="61"/>
        <v>4.79</v>
      </c>
      <c r="G100" s="196">
        <f t="shared" si="61"/>
        <v>6.38</v>
      </c>
      <c r="H100" s="196">
        <f t="shared" si="61"/>
        <v>7.99</v>
      </c>
      <c r="I100" s="196">
        <f t="shared" si="61"/>
        <v>9.58</v>
      </c>
      <c r="J100" s="196">
        <f t="shared" si="61"/>
        <v>11.18</v>
      </c>
      <c r="K100" s="196">
        <f t="shared" si="61"/>
        <v>12.77</v>
      </c>
      <c r="L100" s="196">
        <f t="shared" si="61"/>
        <v>14.37</v>
      </c>
      <c r="M100" s="196">
        <f t="shared" si="61"/>
        <v>15.96</v>
      </c>
      <c r="N100" s="196">
        <f t="shared" si="61"/>
        <v>17.57</v>
      </c>
      <c r="O100" s="196">
        <f t="shared" si="61"/>
        <v>19.16</v>
      </c>
      <c r="P100" s="196">
        <f t="shared" si="61"/>
        <v>20.75</v>
      </c>
      <c r="Q100" s="196">
        <f t="shared" si="61"/>
        <v>22.35</v>
      </c>
      <c r="R100" s="196">
        <f t="shared" si="61"/>
        <v>23.95</v>
      </c>
      <c r="S100" s="196">
        <f t="shared" si="61"/>
        <v>25.54</v>
      </c>
      <c r="T100" s="196">
        <f t="shared" si="61"/>
        <v>27.14</v>
      </c>
      <c r="U100" s="196">
        <f t="shared" si="61"/>
        <v>28.73</v>
      </c>
      <c r="V100" s="196">
        <f t="shared" si="61"/>
        <v>30.33</v>
      </c>
      <c r="W100" s="196">
        <f t="shared" si="61"/>
        <v>31.93</v>
      </c>
    </row>
    <row r="101" spans="1:23">
      <c r="A101" s="164"/>
      <c r="B101" s="164"/>
      <c r="C101" s="195" t="s">
        <v>774</v>
      </c>
      <c r="D101" s="196">
        <f>D12+D13/12*9+D14/12*9+D15/12*9+D16+D17/12*9+D18/12*9+D19/12*9+D20+D21+D23/12*9+D25/12*9+D28/12*9+D29/12*9+D31/12*9+D35/12*9</f>
        <v>5.38</v>
      </c>
      <c r="E101" s="196">
        <f t="shared" ref="E101:W101" si="62">E12+E13/12*9+E14/12*9+E15/12*9+E16+E17/12*9+E18/12*9+E19/12*9+E20+E21+E23/12*9+E25/12*9+E28/12*9+E29/12*9+E31/12*9+E35/12*9</f>
        <v>8.3800000000000008</v>
      </c>
      <c r="F101" s="196">
        <f t="shared" si="62"/>
        <v>11.02</v>
      </c>
      <c r="G101" s="196">
        <f t="shared" si="62"/>
        <v>14.38</v>
      </c>
      <c r="H101" s="196">
        <f t="shared" si="62"/>
        <v>17.21</v>
      </c>
      <c r="I101" s="196">
        <f t="shared" si="62"/>
        <v>21.08</v>
      </c>
      <c r="J101" s="196">
        <f t="shared" si="62"/>
        <v>23.71</v>
      </c>
      <c r="K101" s="196">
        <f t="shared" si="62"/>
        <v>26.71</v>
      </c>
      <c r="L101" s="196">
        <f t="shared" si="62"/>
        <v>29.34</v>
      </c>
      <c r="M101" s="196">
        <f t="shared" si="62"/>
        <v>32.9</v>
      </c>
      <c r="N101" s="196">
        <f t="shared" si="62"/>
        <v>35.54</v>
      </c>
      <c r="O101" s="196">
        <f t="shared" si="62"/>
        <v>38.159999999999997</v>
      </c>
      <c r="P101" s="196">
        <f t="shared" si="62"/>
        <v>40.79</v>
      </c>
      <c r="Q101" s="196">
        <f t="shared" si="62"/>
        <v>43.79</v>
      </c>
      <c r="R101" s="196">
        <f t="shared" si="62"/>
        <v>46.61</v>
      </c>
      <c r="S101" s="196">
        <f t="shared" si="62"/>
        <v>49.48</v>
      </c>
      <c r="T101" s="196">
        <f t="shared" si="62"/>
        <v>52.12</v>
      </c>
      <c r="U101" s="196">
        <f t="shared" si="62"/>
        <v>55.11</v>
      </c>
      <c r="V101" s="196">
        <f t="shared" si="62"/>
        <v>57.74</v>
      </c>
      <c r="W101" s="196">
        <f t="shared" si="62"/>
        <v>60.55</v>
      </c>
    </row>
    <row r="102" spans="1:23">
      <c r="A102" s="164"/>
      <c r="B102" s="164"/>
      <c r="C102" s="195" t="s">
        <v>773</v>
      </c>
      <c r="D102" s="196">
        <f>D23/12*9+D25/12*9+D28/12*9+D29/12*9+D31/12*9</f>
        <v>1.7</v>
      </c>
      <c r="E102" s="196">
        <f t="shared" ref="E102:W102" si="63">E23/12*9+E25/12*9+E28/12*9+E29/12*9+E31/12*9</f>
        <v>3.38</v>
      </c>
      <c r="F102" s="196">
        <f t="shared" si="63"/>
        <v>5.08</v>
      </c>
      <c r="G102" s="196">
        <f t="shared" si="63"/>
        <v>6.76</v>
      </c>
      <c r="H102" s="196">
        <f t="shared" si="63"/>
        <v>8.4600000000000009</v>
      </c>
      <c r="I102" s="196">
        <f t="shared" si="63"/>
        <v>10.14</v>
      </c>
      <c r="J102" s="196">
        <f t="shared" si="63"/>
        <v>11.84</v>
      </c>
      <c r="K102" s="196">
        <f t="shared" si="63"/>
        <v>13.52</v>
      </c>
      <c r="L102" s="196">
        <f t="shared" si="63"/>
        <v>15.22</v>
      </c>
      <c r="M102" s="196">
        <f t="shared" si="63"/>
        <v>16.899999999999999</v>
      </c>
      <c r="N102" s="196">
        <f t="shared" si="63"/>
        <v>18.600000000000001</v>
      </c>
      <c r="O102" s="196">
        <f t="shared" si="63"/>
        <v>20.28</v>
      </c>
      <c r="P102" s="196">
        <f t="shared" si="63"/>
        <v>21.98</v>
      </c>
      <c r="Q102" s="196">
        <f t="shared" si="63"/>
        <v>23.66</v>
      </c>
      <c r="R102" s="196">
        <f t="shared" si="63"/>
        <v>25.36</v>
      </c>
      <c r="S102" s="196">
        <f t="shared" si="63"/>
        <v>27.04</v>
      </c>
      <c r="T102" s="196">
        <f t="shared" si="63"/>
        <v>28.74</v>
      </c>
      <c r="U102" s="196">
        <f t="shared" si="63"/>
        <v>30.42</v>
      </c>
      <c r="V102" s="196">
        <f t="shared" si="63"/>
        <v>32.119999999999997</v>
      </c>
      <c r="W102" s="196">
        <f t="shared" si="63"/>
        <v>33.799999999999997</v>
      </c>
    </row>
    <row r="103" spans="1:23">
      <c r="A103" s="164"/>
      <c r="B103" s="164"/>
      <c r="C103" s="195" t="s">
        <v>775</v>
      </c>
      <c r="D103" s="196">
        <f>D12+D13/12*9+D14/12*9+D15/12*9+D16+D17/12*9+D18/12*9+D19/12*9+D20+D21+D23/12*9+D25/12*9+D27/12*9+D29/12*9+D32/12*9+D35/12*9</f>
        <v>6.58</v>
      </c>
      <c r="E103" s="196">
        <f t="shared" ref="E103:W103" si="64">E12+E13/12*9+E14/12*9+E15/12*9+E16+E17/12*9+E18/12*9+E19/12*9+E20+E21+E23/12*9+E25/12*9+E27/12*9+E29/12*9+E32/12*9+E35/12*9</f>
        <v>10.79</v>
      </c>
      <c r="F103" s="196">
        <f t="shared" si="64"/>
        <v>14.62</v>
      </c>
      <c r="G103" s="196">
        <f t="shared" si="64"/>
        <v>19.2</v>
      </c>
      <c r="H103" s="196">
        <f t="shared" si="64"/>
        <v>23.23</v>
      </c>
      <c r="I103" s="196">
        <f t="shared" si="64"/>
        <v>28.3</v>
      </c>
      <c r="J103" s="196">
        <f t="shared" si="64"/>
        <v>32.130000000000003</v>
      </c>
      <c r="K103" s="196">
        <f t="shared" si="64"/>
        <v>36.340000000000003</v>
      </c>
      <c r="L103" s="196">
        <f t="shared" si="64"/>
        <v>40.17</v>
      </c>
      <c r="M103" s="196">
        <f t="shared" si="64"/>
        <v>44.94</v>
      </c>
      <c r="N103" s="196">
        <f t="shared" si="64"/>
        <v>48.78</v>
      </c>
      <c r="O103" s="196">
        <f t="shared" si="64"/>
        <v>52.6</v>
      </c>
      <c r="P103" s="196">
        <f t="shared" si="64"/>
        <v>56.43</v>
      </c>
      <c r="Q103" s="196">
        <f t="shared" si="64"/>
        <v>60.64</v>
      </c>
      <c r="R103" s="196">
        <f t="shared" si="64"/>
        <v>64.66</v>
      </c>
      <c r="S103" s="196">
        <f t="shared" si="64"/>
        <v>68.739999999999995</v>
      </c>
      <c r="T103" s="196">
        <f t="shared" si="64"/>
        <v>72.58</v>
      </c>
      <c r="U103" s="196">
        <f t="shared" si="64"/>
        <v>76.78</v>
      </c>
      <c r="V103" s="196">
        <f t="shared" si="64"/>
        <v>80.61</v>
      </c>
      <c r="W103" s="196">
        <f t="shared" si="64"/>
        <v>84.63</v>
      </c>
    </row>
    <row r="104" spans="1:23">
      <c r="A104" s="164"/>
      <c r="B104" s="164"/>
      <c r="C104" s="195" t="s">
        <v>773</v>
      </c>
      <c r="D104" s="196">
        <f>D23/12*9+D25/12*9+D27/12*9+D29/12*9+D32/12*9</f>
        <v>2.9</v>
      </c>
      <c r="E104" s="196">
        <f t="shared" ref="E104:W104" si="65">E23/12*9+E25/12*9+E27/12*9+E29/12*9+E32/12*9</f>
        <v>5.79</v>
      </c>
      <c r="F104" s="196">
        <f t="shared" si="65"/>
        <v>8.69</v>
      </c>
      <c r="G104" s="196">
        <f t="shared" si="65"/>
        <v>11.57</v>
      </c>
      <c r="H104" s="196">
        <f t="shared" si="65"/>
        <v>14.48</v>
      </c>
      <c r="I104" s="196">
        <f t="shared" si="65"/>
        <v>17.36</v>
      </c>
      <c r="J104" s="196">
        <f t="shared" si="65"/>
        <v>20.260000000000002</v>
      </c>
      <c r="K104" s="196">
        <f t="shared" si="65"/>
        <v>23.15</v>
      </c>
      <c r="L104" s="196">
        <f t="shared" si="65"/>
        <v>26.05</v>
      </c>
      <c r="M104" s="196">
        <f t="shared" si="65"/>
        <v>28.94</v>
      </c>
      <c r="N104" s="196">
        <f t="shared" si="65"/>
        <v>31.84</v>
      </c>
      <c r="O104" s="196">
        <f t="shared" si="65"/>
        <v>34.729999999999997</v>
      </c>
      <c r="P104" s="196">
        <f t="shared" si="65"/>
        <v>37.619999999999997</v>
      </c>
      <c r="Q104" s="196">
        <f t="shared" si="65"/>
        <v>40.520000000000003</v>
      </c>
      <c r="R104" s="196">
        <f t="shared" si="65"/>
        <v>43.41</v>
      </c>
      <c r="S104" s="196">
        <f t="shared" si="65"/>
        <v>46.3</v>
      </c>
      <c r="T104" s="196">
        <f t="shared" si="65"/>
        <v>49.2</v>
      </c>
      <c r="U104" s="196">
        <f t="shared" si="65"/>
        <v>52.09</v>
      </c>
      <c r="V104" s="196">
        <f t="shared" si="65"/>
        <v>54.98</v>
      </c>
      <c r="W104" s="196">
        <f t="shared" si="65"/>
        <v>57.88</v>
      </c>
    </row>
    <row r="105" spans="1:23">
      <c r="A105" s="164"/>
      <c r="B105" s="164"/>
      <c r="C105" s="195" t="s">
        <v>776</v>
      </c>
      <c r="D105" s="196">
        <f>D12+D13/12*9+D14/12*9+D15/12*9+D16+D17/12*9+D18/12*9+D19/12*9+D24+D26+D30+D33/12*9+D36/12*9</f>
        <v>4.54</v>
      </c>
      <c r="E105" s="196">
        <f t="shared" ref="E105:W105" si="66">E12+E13/12*9+E14/12*9+E15/12*9+E16+E17/12*9+E18/12*9+E19/12*9+E24+E26+E30+E33/12*9+E36/12*9</f>
        <v>7.45</v>
      </c>
      <c r="F105" s="196">
        <f t="shared" si="66"/>
        <v>9.98</v>
      </c>
      <c r="G105" s="196">
        <f t="shared" si="66"/>
        <v>13.27</v>
      </c>
      <c r="H105" s="196">
        <f t="shared" si="66"/>
        <v>15.99</v>
      </c>
      <c r="I105" s="196">
        <f t="shared" si="66"/>
        <v>19.27</v>
      </c>
      <c r="J105" s="196">
        <f t="shared" si="66"/>
        <v>21.81</v>
      </c>
      <c r="K105" s="196">
        <f t="shared" si="66"/>
        <v>24.72</v>
      </c>
      <c r="L105" s="196">
        <f t="shared" si="66"/>
        <v>27.25</v>
      </c>
      <c r="M105" s="196">
        <f t="shared" si="66"/>
        <v>30.73</v>
      </c>
      <c r="N105" s="196">
        <f t="shared" si="66"/>
        <v>33.26</v>
      </c>
      <c r="O105" s="196">
        <f t="shared" si="66"/>
        <v>35.799999999999997</v>
      </c>
      <c r="P105" s="196">
        <f t="shared" si="66"/>
        <v>38.33</v>
      </c>
      <c r="Q105" s="196">
        <f t="shared" si="66"/>
        <v>41.24</v>
      </c>
      <c r="R105" s="196">
        <f t="shared" si="66"/>
        <v>43.96</v>
      </c>
      <c r="S105" s="196">
        <f t="shared" si="66"/>
        <v>46.5</v>
      </c>
      <c r="T105" s="196">
        <f t="shared" si="66"/>
        <v>49.03</v>
      </c>
      <c r="U105" s="196">
        <f t="shared" si="66"/>
        <v>51.94</v>
      </c>
      <c r="V105" s="196">
        <f t="shared" si="66"/>
        <v>54.48</v>
      </c>
      <c r="W105" s="196">
        <f t="shared" si="66"/>
        <v>57.2</v>
      </c>
    </row>
    <row r="106" spans="1:23">
      <c r="A106" s="164"/>
      <c r="B106" s="164"/>
      <c r="C106" s="195" t="s">
        <v>773</v>
      </c>
      <c r="D106" s="196">
        <f>D24+D26+D30+D33/12*9</f>
        <v>1.41</v>
      </c>
      <c r="E106" s="196">
        <f t="shared" ref="E106:W106" si="67">E24+E26+E30+E33/12*9</f>
        <v>2.82</v>
      </c>
      <c r="F106" s="196">
        <f t="shared" si="67"/>
        <v>4.2300000000000004</v>
      </c>
      <c r="G106" s="196">
        <f t="shared" si="67"/>
        <v>5.64</v>
      </c>
      <c r="H106" s="196">
        <f t="shared" si="67"/>
        <v>7.05</v>
      </c>
      <c r="I106" s="196">
        <f t="shared" si="67"/>
        <v>8.4600000000000009</v>
      </c>
      <c r="J106" s="196">
        <f t="shared" si="67"/>
        <v>9.8699999999999992</v>
      </c>
      <c r="K106" s="196">
        <f t="shared" si="67"/>
        <v>11.28</v>
      </c>
      <c r="L106" s="196">
        <f t="shared" si="67"/>
        <v>12.69</v>
      </c>
      <c r="M106" s="196">
        <f t="shared" si="67"/>
        <v>14.1</v>
      </c>
      <c r="N106" s="196">
        <f t="shared" si="67"/>
        <v>15.51</v>
      </c>
      <c r="O106" s="196">
        <f t="shared" si="67"/>
        <v>16.920000000000002</v>
      </c>
      <c r="P106" s="196">
        <f t="shared" si="67"/>
        <v>18.329999999999998</v>
      </c>
      <c r="Q106" s="196">
        <f t="shared" si="67"/>
        <v>19.739999999999998</v>
      </c>
      <c r="R106" s="196">
        <f t="shared" si="67"/>
        <v>21.15</v>
      </c>
      <c r="S106" s="196">
        <f t="shared" si="67"/>
        <v>22.56</v>
      </c>
      <c r="T106" s="196">
        <f t="shared" si="67"/>
        <v>23.97</v>
      </c>
      <c r="U106" s="196">
        <f t="shared" si="67"/>
        <v>25.38</v>
      </c>
      <c r="V106" s="196">
        <f t="shared" si="67"/>
        <v>26.79</v>
      </c>
      <c r="W106" s="196">
        <f t="shared" si="67"/>
        <v>28.2</v>
      </c>
    </row>
    <row r="107" spans="1:23">
      <c r="A107" s="164"/>
      <c r="B107" s="164"/>
      <c r="C107" s="197" t="s">
        <v>777</v>
      </c>
      <c r="D107" s="198">
        <f>D38/12*9+D40/0.95*0.75+D41/0.95*0.75+D44/12*9+D45/12*9+D46/12*9+D47/12*9+D48/12*9+D49/12*9+D56</f>
        <v>6.92</v>
      </c>
      <c r="E107" s="198">
        <f t="shared" ref="E107:W107" si="68">E38/12*9+E40/0.95*0.75+E41/0.95*0.75+E44/12*9+E45/12*9+E46/12*9+E47/12*9+E48/12*9+E49/12*9+E56</f>
        <v>8.35</v>
      </c>
      <c r="F107" s="198">
        <f t="shared" si="68"/>
        <v>10.18</v>
      </c>
      <c r="G107" s="198">
        <f t="shared" si="68"/>
        <v>11.24</v>
      </c>
      <c r="H107" s="198">
        <f t="shared" si="68"/>
        <v>11.93</v>
      </c>
      <c r="I107" s="198">
        <f t="shared" si="68"/>
        <v>13.36</v>
      </c>
      <c r="J107" s="198">
        <f t="shared" si="68"/>
        <v>14.45</v>
      </c>
      <c r="K107" s="198">
        <f t="shared" si="68"/>
        <v>16.82</v>
      </c>
      <c r="L107" s="198">
        <f t="shared" si="68"/>
        <v>17.510000000000002</v>
      </c>
      <c r="M107" s="198">
        <f t="shared" si="68"/>
        <v>18.559999999999999</v>
      </c>
      <c r="N107" s="198">
        <f t="shared" si="68"/>
        <v>19.25</v>
      </c>
      <c r="O107" s="198">
        <f t="shared" si="68"/>
        <v>20.309999999999999</v>
      </c>
      <c r="P107" s="198">
        <f t="shared" si="68"/>
        <v>21.75</v>
      </c>
      <c r="Q107" s="198">
        <f t="shared" si="68"/>
        <v>22.41</v>
      </c>
      <c r="R107" s="198">
        <f t="shared" si="68"/>
        <v>23.5</v>
      </c>
      <c r="S107" s="198">
        <f t="shared" si="68"/>
        <v>23.78</v>
      </c>
      <c r="T107" s="198">
        <f t="shared" si="68"/>
        <v>24.45</v>
      </c>
      <c r="U107" s="198">
        <f t="shared" si="68"/>
        <v>25.12</v>
      </c>
      <c r="V107" s="198">
        <f t="shared" si="68"/>
        <v>25.41</v>
      </c>
      <c r="W107" s="198">
        <f t="shared" si="68"/>
        <v>25.7</v>
      </c>
    </row>
    <row r="108" spans="1:23">
      <c r="A108" s="164"/>
      <c r="B108" s="164"/>
      <c r="C108" s="197" t="s">
        <v>778</v>
      </c>
      <c r="D108" s="198">
        <f>D38/12*9+D40/0.95*0.75+D41/0.95*0.75+D44/12*9+D45/12*9+D46/12*9+D47/12*9+D48/12*9+D49/12*9+D55/12*9+D56</f>
        <v>7.01</v>
      </c>
      <c r="E108" s="198">
        <f t="shared" ref="E108:W108" si="69">E38/12*9+E40/0.95*0.75+E41/0.95*0.75+E44/12*9+E45/12*9+E46/12*9+E47/12*9+E48/12*9+E49/12*9+E55/12*9+E56</f>
        <v>8.5399999999999991</v>
      </c>
      <c r="F108" s="198">
        <f t="shared" si="69"/>
        <v>10.47</v>
      </c>
      <c r="G108" s="198">
        <f t="shared" si="69"/>
        <v>11.62</v>
      </c>
      <c r="H108" s="198">
        <f t="shared" si="69"/>
        <v>12.4</v>
      </c>
      <c r="I108" s="198">
        <f t="shared" si="69"/>
        <v>13.92</v>
      </c>
      <c r="J108" s="198">
        <f t="shared" si="69"/>
        <v>15.11</v>
      </c>
      <c r="K108" s="198">
        <f t="shared" si="69"/>
        <v>17.57</v>
      </c>
      <c r="L108" s="198">
        <f t="shared" si="69"/>
        <v>18.350000000000001</v>
      </c>
      <c r="M108" s="198">
        <f t="shared" si="69"/>
        <v>19.5</v>
      </c>
      <c r="N108" s="198">
        <f t="shared" si="69"/>
        <v>20.29</v>
      </c>
      <c r="O108" s="198">
        <f t="shared" si="69"/>
        <v>21.43</v>
      </c>
      <c r="P108" s="198">
        <f t="shared" si="69"/>
        <v>22.97</v>
      </c>
      <c r="Q108" s="198">
        <f t="shared" si="69"/>
        <v>23.72</v>
      </c>
      <c r="R108" s="198">
        <f t="shared" si="69"/>
        <v>24.91</v>
      </c>
      <c r="S108" s="198">
        <f t="shared" si="69"/>
        <v>25.28</v>
      </c>
      <c r="T108" s="198">
        <f t="shared" si="69"/>
        <v>26.05</v>
      </c>
      <c r="U108" s="198">
        <f t="shared" si="69"/>
        <v>26.8</v>
      </c>
      <c r="V108" s="198">
        <f t="shared" si="69"/>
        <v>27.2</v>
      </c>
      <c r="W108" s="198">
        <f t="shared" si="69"/>
        <v>27.57</v>
      </c>
    </row>
    <row r="109" spans="1:23">
      <c r="A109" s="164"/>
      <c r="B109" s="164"/>
      <c r="C109" s="197" t="s">
        <v>779</v>
      </c>
      <c r="D109" s="198">
        <f>D38/12*9+D40/0.95*0.75+D41/0.95*0.75+D44/12*9+D45/12*9+D46/12*9+D47/12*9+D48/12*9+D49/12*9+D55/12*9+D56</f>
        <v>7.01</v>
      </c>
      <c r="E109" s="198">
        <f t="shared" ref="E109:W109" si="70">E38/12*9+E40/0.95*0.75+E41/0.95*0.75+E44/12*9+E45/12*9+E46/12*9+E47/12*9+E48/12*9+E49/12*9+E55/12*9+E56</f>
        <v>8.5399999999999991</v>
      </c>
      <c r="F109" s="198">
        <f t="shared" si="70"/>
        <v>10.47</v>
      </c>
      <c r="G109" s="198">
        <f t="shared" si="70"/>
        <v>11.62</v>
      </c>
      <c r="H109" s="198">
        <f t="shared" si="70"/>
        <v>12.4</v>
      </c>
      <c r="I109" s="198">
        <f t="shared" si="70"/>
        <v>13.92</v>
      </c>
      <c r="J109" s="198">
        <f t="shared" si="70"/>
        <v>15.11</v>
      </c>
      <c r="K109" s="198">
        <f t="shared" si="70"/>
        <v>17.57</v>
      </c>
      <c r="L109" s="198">
        <f t="shared" si="70"/>
        <v>18.350000000000001</v>
      </c>
      <c r="M109" s="198">
        <f t="shared" si="70"/>
        <v>19.5</v>
      </c>
      <c r="N109" s="198">
        <f t="shared" si="70"/>
        <v>20.29</v>
      </c>
      <c r="O109" s="198">
        <f t="shared" si="70"/>
        <v>21.43</v>
      </c>
      <c r="P109" s="198">
        <f t="shared" si="70"/>
        <v>22.97</v>
      </c>
      <c r="Q109" s="198">
        <f t="shared" si="70"/>
        <v>23.72</v>
      </c>
      <c r="R109" s="198">
        <f t="shared" si="70"/>
        <v>24.91</v>
      </c>
      <c r="S109" s="198">
        <f t="shared" si="70"/>
        <v>25.28</v>
      </c>
      <c r="T109" s="198">
        <f t="shared" si="70"/>
        <v>26.05</v>
      </c>
      <c r="U109" s="198">
        <f t="shared" si="70"/>
        <v>26.8</v>
      </c>
      <c r="V109" s="198">
        <f t="shared" si="70"/>
        <v>27.2</v>
      </c>
      <c r="W109" s="198">
        <f t="shared" si="70"/>
        <v>27.57</v>
      </c>
    </row>
    <row r="110" spans="1:23">
      <c r="A110" s="164"/>
      <c r="B110" s="164"/>
      <c r="C110" s="197" t="s">
        <v>780</v>
      </c>
      <c r="D110" s="198">
        <f>D39/12*9+D40/0.95*0.75+D41/0.75*0.25+D44/12*9+D45/12*9+D46/12*9+D47/12*9+D48/12*9+D49/12*9</f>
        <v>1.54</v>
      </c>
      <c r="E110" s="198">
        <f t="shared" ref="E110:W110" si="71">E39/12*9+E40/0.95*0.75+E41/0.75*0.25+E44/12*9+E45/12*9+E46/12*9+E47/12*9+E48/12*9+E49/12*9</f>
        <v>2.75</v>
      </c>
      <c r="F110" s="198">
        <f t="shared" si="71"/>
        <v>4.13</v>
      </c>
      <c r="G110" s="198">
        <f t="shared" si="71"/>
        <v>5.14</v>
      </c>
      <c r="H110" s="198">
        <f t="shared" si="71"/>
        <v>5.79</v>
      </c>
      <c r="I110" s="198">
        <f t="shared" si="71"/>
        <v>7.18</v>
      </c>
      <c r="J110" s="198">
        <f t="shared" si="71"/>
        <v>8</v>
      </c>
      <c r="K110" s="198">
        <f t="shared" si="71"/>
        <v>9.9499999999999993</v>
      </c>
      <c r="L110" s="198">
        <f t="shared" si="71"/>
        <v>10.6</v>
      </c>
      <c r="M110" s="198">
        <f t="shared" si="71"/>
        <v>11.62</v>
      </c>
      <c r="N110" s="198">
        <f t="shared" si="71"/>
        <v>12.27</v>
      </c>
      <c r="O110" s="198">
        <f t="shared" si="71"/>
        <v>13.29</v>
      </c>
      <c r="P110" s="198">
        <f t="shared" si="71"/>
        <v>14.31</v>
      </c>
      <c r="Q110" s="198">
        <f t="shared" si="71"/>
        <v>15.16</v>
      </c>
      <c r="R110" s="198">
        <f t="shared" si="71"/>
        <v>15.97</v>
      </c>
      <c r="S110" s="198">
        <f t="shared" si="71"/>
        <v>16.45</v>
      </c>
      <c r="T110" s="198">
        <f t="shared" si="71"/>
        <v>16.93</v>
      </c>
      <c r="U110" s="198">
        <f t="shared" si="71"/>
        <v>17.78</v>
      </c>
      <c r="V110" s="198">
        <f t="shared" si="71"/>
        <v>18.260000000000002</v>
      </c>
      <c r="W110" s="198">
        <f t="shared" si="71"/>
        <v>18.739999999999998</v>
      </c>
    </row>
    <row r="111" spans="1:23"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</row>
    <row r="112" spans="1:23">
      <c r="A112" s="199" t="s">
        <v>783</v>
      </c>
      <c r="C112" s="155" t="s">
        <v>784</v>
      </c>
    </row>
    <row r="113" spans="1:23" ht="30">
      <c r="A113" s="164"/>
      <c r="B113" s="164"/>
      <c r="C113" s="200" t="s">
        <v>785</v>
      </c>
      <c r="D113" s="174">
        <f>0.25/2*D6</f>
        <v>0.13</v>
      </c>
      <c r="E113" s="174">
        <f t="shared" ref="E113:W113" si="72">0.25/2*E6</f>
        <v>0.25</v>
      </c>
      <c r="F113" s="174">
        <f t="shared" si="72"/>
        <v>0.38</v>
      </c>
      <c r="G113" s="174">
        <f t="shared" si="72"/>
        <v>0.5</v>
      </c>
      <c r="H113" s="174">
        <f t="shared" si="72"/>
        <v>0.63</v>
      </c>
      <c r="I113" s="174">
        <f t="shared" si="72"/>
        <v>0.75</v>
      </c>
      <c r="J113" s="174">
        <f t="shared" si="72"/>
        <v>0.88</v>
      </c>
      <c r="K113" s="175">
        <f t="shared" si="72"/>
        <v>1</v>
      </c>
      <c r="L113" s="174">
        <f t="shared" si="72"/>
        <v>1.1299999999999999</v>
      </c>
      <c r="M113" s="174">
        <f t="shared" si="72"/>
        <v>1.25</v>
      </c>
      <c r="N113" s="174">
        <f t="shared" si="72"/>
        <v>1.38</v>
      </c>
      <c r="O113" s="174">
        <f t="shared" si="72"/>
        <v>1.5</v>
      </c>
      <c r="P113" s="174">
        <f t="shared" si="72"/>
        <v>1.63</v>
      </c>
      <c r="Q113" s="174">
        <f t="shared" si="72"/>
        <v>1.75</v>
      </c>
      <c r="R113" s="174">
        <f t="shared" si="72"/>
        <v>1.88</v>
      </c>
      <c r="S113" s="174">
        <f t="shared" si="72"/>
        <v>2</v>
      </c>
      <c r="T113" s="174">
        <f t="shared" si="72"/>
        <v>2.13</v>
      </c>
      <c r="U113" s="174">
        <f t="shared" si="72"/>
        <v>2.25</v>
      </c>
      <c r="V113" s="174">
        <f t="shared" si="72"/>
        <v>2.38</v>
      </c>
      <c r="W113" s="174">
        <f t="shared" si="72"/>
        <v>2.5</v>
      </c>
    </row>
    <row r="114" spans="1:23" ht="45">
      <c r="A114" s="164">
        <v>20</v>
      </c>
      <c r="B114" s="165" t="s">
        <v>724</v>
      </c>
      <c r="C114" s="201" t="s">
        <v>786</v>
      </c>
      <c r="D114" s="167">
        <v>0.5</v>
      </c>
      <c r="E114" s="167">
        <v>0.5</v>
      </c>
      <c r="F114" s="167">
        <v>0.5</v>
      </c>
      <c r="G114" s="167">
        <v>0.5</v>
      </c>
      <c r="H114" s="167">
        <v>0.5</v>
      </c>
      <c r="I114" s="167">
        <v>0.5</v>
      </c>
      <c r="J114" s="167">
        <v>0.5</v>
      </c>
      <c r="K114" s="168">
        <v>0.5</v>
      </c>
      <c r="L114" s="167">
        <v>1</v>
      </c>
      <c r="M114" s="167">
        <v>1</v>
      </c>
      <c r="N114" s="167">
        <v>1</v>
      </c>
      <c r="O114" s="167">
        <v>1</v>
      </c>
      <c r="P114" s="167">
        <v>1</v>
      </c>
      <c r="Q114" s="167">
        <v>1</v>
      </c>
      <c r="R114" s="167">
        <v>1</v>
      </c>
      <c r="S114" s="167">
        <v>1</v>
      </c>
      <c r="T114" s="167">
        <v>1</v>
      </c>
      <c r="U114" s="167">
        <v>1</v>
      </c>
      <c r="V114" s="167">
        <v>1</v>
      </c>
      <c r="W114" s="167">
        <v>1</v>
      </c>
    </row>
    <row r="115" spans="1:23" ht="45">
      <c r="A115" s="164">
        <v>22</v>
      </c>
      <c r="B115" s="165" t="s">
        <v>724</v>
      </c>
      <c r="C115" s="201" t="s">
        <v>787</v>
      </c>
      <c r="D115" s="167">
        <v>0.5</v>
      </c>
      <c r="E115" s="167">
        <v>0.5</v>
      </c>
      <c r="F115" s="167">
        <v>0.5</v>
      </c>
      <c r="G115" s="167">
        <v>0.5</v>
      </c>
      <c r="H115" s="167">
        <v>0.5</v>
      </c>
      <c r="I115" s="167">
        <v>0.5</v>
      </c>
      <c r="J115" s="167">
        <v>0.5</v>
      </c>
      <c r="K115" s="168">
        <v>0.5</v>
      </c>
      <c r="L115" s="167">
        <v>1</v>
      </c>
      <c r="M115" s="167">
        <v>1</v>
      </c>
      <c r="N115" s="167">
        <v>1</v>
      </c>
      <c r="O115" s="167">
        <v>1</v>
      </c>
      <c r="P115" s="167">
        <v>1</v>
      </c>
      <c r="Q115" s="167">
        <v>1</v>
      </c>
      <c r="R115" s="167">
        <v>1</v>
      </c>
      <c r="S115" s="167">
        <v>1</v>
      </c>
      <c r="T115" s="167">
        <v>1</v>
      </c>
      <c r="U115" s="167">
        <v>1</v>
      </c>
      <c r="V115" s="167">
        <v>1</v>
      </c>
      <c r="W115" s="167">
        <v>1</v>
      </c>
    </row>
    <row r="116" spans="1:23">
      <c r="A116" s="164"/>
      <c r="B116" s="164"/>
      <c r="C116" s="193" t="s">
        <v>768</v>
      </c>
      <c r="D116" s="194">
        <f>D120+D128</f>
        <v>14.89</v>
      </c>
      <c r="E116" s="194">
        <f t="shared" ref="E116:W116" si="73">E120+E128</f>
        <v>20.76</v>
      </c>
      <c r="F116" s="194">
        <f t="shared" si="73"/>
        <v>26.65</v>
      </c>
      <c r="G116" s="194">
        <f t="shared" si="73"/>
        <v>32.51</v>
      </c>
      <c r="H116" s="194">
        <f t="shared" si="73"/>
        <v>37.159999999999997</v>
      </c>
      <c r="I116" s="194">
        <f t="shared" si="73"/>
        <v>44.02</v>
      </c>
      <c r="J116" s="194">
        <f t="shared" si="73"/>
        <v>48.91</v>
      </c>
      <c r="K116" s="194">
        <f t="shared" si="73"/>
        <v>56.03</v>
      </c>
      <c r="L116" s="194">
        <f t="shared" si="73"/>
        <v>61.42</v>
      </c>
      <c r="M116" s="194">
        <f t="shared" si="73"/>
        <v>67.53</v>
      </c>
      <c r="N116" s="194">
        <f t="shared" si="73"/>
        <v>71.930000000000007</v>
      </c>
      <c r="O116" s="194">
        <f t="shared" si="73"/>
        <v>76.790000000000006</v>
      </c>
      <c r="P116" s="194">
        <f t="shared" si="73"/>
        <v>82.18</v>
      </c>
      <c r="Q116" s="194">
        <f t="shared" si="73"/>
        <v>87.05</v>
      </c>
      <c r="R116" s="194">
        <f t="shared" si="73"/>
        <v>92.19</v>
      </c>
      <c r="S116" s="194">
        <f t="shared" si="73"/>
        <v>96.3</v>
      </c>
      <c r="T116" s="194">
        <f t="shared" si="73"/>
        <v>100.7</v>
      </c>
      <c r="U116" s="194">
        <f t="shared" si="73"/>
        <v>105.56</v>
      </c>
      <c r="V116" s="194">
        <f t="shared" si="73"/>
        <v>109.45</v>
      </c>
      <c r="W116" s="194">
        <f t="shared" si="73"/>
        <v>113.57</v>
      </c>
    </row>
    <row r="117" spans="1:23">
      <c r="A117" s="164"/>
      <c r="B117" s="164"/>
      <c r="C117" s="193" t="s">
        <v>769</v>
      </c>
      <c r="D117" s="194">
        <f>D122+D129</f>
        <v>15.15</v>
      </c>
      <c r="E117" s="194">
        <f t="shared" ref="E117:W117" si="74">E122+E129</f>
        <v>21.26</v>
      </c>
      <c r="F117" s="194">
        <f t="shared" si="74"/>
        <v>27.41</v>
      </c>
      <c r="G117" s="194">
        <f t="shared" si="74"/>
        <v>33.51</v>
      </c>
      <c r="H117" s="194">
        <f t="shared" si="74"/>
        <v>38.42</v>
      </c>
      <c r="I117" s="194">
        <f t="shared" si="74"/>
        <v>45.52</v>
      </c>
      <c r="J117" s="194">
        <f t="shared" si="74"/>
        <v>50.67</v>
      </c>
      <c r="K117" s="194">
        <f t="shared" si="74"/>
        <v>58.03</v>
      </c>
      <c r="L117" s="194">
        <f t="shared" si="74"/>
        <v>63.68</v>
      </c>
      <c r="M117" s="194">
        <f t="shared" si="74"/>
        <v>70.03</v>
      </c>
      <c r="N117" s="194">
        <f t="shared" si="74"/>
        <v>74.69</v>
      </c>
      <c r="O117" s="194">
        <f t="shared" si="74"/>
        <v>79.790000000000006</v>
      </c>
      <c r="P117" s="194">
        <f t="shared" si="74"/>
        <v>85.44</v>
      </c>
      <c r="Q117" s="194">
        <f t="shared" si="74"/>
        <v>90.55</v>
      </c>
      <c r="R117" s="194">
        <f t="shared" si="74"/>
        <v>95.95</v>
      </c>
      <c r="S117" s="194">
        <f t="shared" si="74"/>
        <v>100.3</v>
      </c>
      <c r="T117" s="194">
        <f t="shared" si="74"/>
        <v>104.96</v>
      </c>
      <c r="U117" s="194">
        <f t="shared" si="74"/>
        <v>110.06</v>
      </c>
      <c r="V117" s="194">
        <f t="shared" si="74"/>
        <v>114.21</v>
      </c>
      <c r="W117" s="194">
        <f t="shared" si="74"/>
        <v>118.57</v>
      </c>
    </row>
    <row r="118" spans="1:23">
      <c r="A118" s="164"/>
      <c r="B118" s="164"/>
      <c r="C118" s="193" t="s">
        <v>770</v>
      </c>
      <c r="D118" s="194">
        <f>D124+D130</f>
        <v>16.75</v>
      </c>
      <c r="E118" s="194">
        <f t="shared" ref="E118:W118" si="75">E124+E130</f>
        <v>24.47</v>
      </c>
      <c r="F118" s="194">
        <f t="shared" si="75"/>
        <v>32.22</v>
      </c>
      <c r="G118" s="194">
        <f t="shared" si="75"/>
        <v>39.93</v>
      </c>
      <c r="H118" s="194">
        <f t="shared" si="75"/>
        <v>46.44</v>
      </c>
      <c r="I118" s="194">
        <f t="shared" si="75"/>
        <v>55.15</v>
      </c>
      <c r="J118" s="194">
        <f t="shared" si="75"/>
        <v>61.9</v>
      </c>
      <c r="K118" s="194">
        <f t="shared" si="75"/>
        <v>70.87</v>
      </c>
      <c r="L118" s="194">
        <f t="shared" si="75"/>
        <v>78.12</v>
      </c>
      <c r="M118" s="194">
        <f t="shared" si="75"/>
        <v>86.08</v>
      </c>
      <c r="N118" s="194">
        <f t="shared" si="75"/>
        <v>92.34</v>
      </c>
      <c r="O118" s="194">
        <f t="shared" si="75"/>
        <v>99.05</v>
      </c>
      <c r="P118" s="194">
        <f t="shared" si="75"/>
        <v>106.3</v>
      </c>
      <c r="Q118" s="194">
        <f t="shared" si="75"/>
        <v>113.02</v>
      </c>
      <c r="R118" s="194">
        <f t="shared" si="75"/>
        <v>120.02</v>
      </c>
      <c r="S118" s="194">
        <f t="shared" si="75"/>
        <v>125.98</v>
      </c>
      <c r="T118" s="194">
        <f t="shared" si="75"/>
        <v>132.24</v>
      </c>
      <c r="U118" s="194">
        <f t="shared" si="75"/>
        <v>138.94999999999999</v>
      </c>
      <c r="V118" s="194">
        <f t="shared" si="75"/>
        <v>144.69999999999999</v>
      </c>
      <c r="W118" s="194">
        <f t="shared" si="75"/>
        <v>150.66999999999999</v>
      </c>
    </row>
    <row r="119" spans="1:23">
      <c r="A119" s="164"/>
      <c r="B119" s="164"/>
      <c r="C119" s="193" t="s">
        <v>771</v>
      </c>
      <c r="D119" s="194">
        <f>D126+D131</f>
        <v>9.27</v>
      </c>
      <c r="E119" s="194">
        <f t="shared" ref="E119:W119" si="76">E126+E131</f>
        <v>15.02</v>
      </c>
      <c r="F119" s="194">
        <f t="shared" si="76"/>
        <v>20.79</v>
      </c>
      <c r="G119" s="194">
        <f t="shared" si="76"/>
        <v>26.79</v>
      </c>
      <c r="H119" s="194">
        <f t="shared" si="76"/>
        <v>31.56</v>
      </c>
      <c r="I119" s="194">
        <f t="shared" si="76"/>
        <v>38.06</v>
      </c>
      <c r="J119" s="194">
        <f t="shared" si="76"/>
        <v>43.08</v>
      </c>
      <c r="K119" s="194">
        <f t="shared" si="76"/>
        <v>49.83</v>
      </c>
      <c r="L119" s="194">
        <f t="shared" si="76"/>
        <v>55.35</v>
      </c>
      <c r="M119" s="194">
        <f t="shared" si="76"/>
        <v>61.6</v>
      </c>
      <c r="N119" s="194">
        <f t="shared" si="76"/>
        <v>66.12</v>
      </c>
      <c r="O119" s="194">
        <f t="shared" si="76"/>
        <v>71.12</v>
      </c>
      <c r="P119" s="194">
        <f t="shared" si="76"/>
        <v>76.14</v>
      </c>
      <c r="Q119" s="194">
        <f t="shared" si="76"/>
        <v>81.14</v>
      </c>
      <c r="R119" s="194">
        <f t="shared" si="76"/>
        <v>86.41</v>
      </c>
      <c r="S119" s="194">
        <f t="shared" si="76"/>
        <v>90.41</v>
      </c>
      <c r="T119" s="194">
        <f t="shared" si="76"/>
        <v>94.43</v>
      </c>
      <c r="U119" s="194">
        <f t="shared" si="76"/>
        <v>99.43</v>
      </c>
      <c r="V119" s="194">
        <f t="shared" si="76"/>
        <v>103.45</v>
      </c>
      <c r="W119" s="194">
        <f t="shared" si="76"/>
        <v>107.7</v>
      </c>
    </row>
    <row r="120" spans="1:23">
      <c r="A120" s="164"/>
      <c r="B120" s="164"/>
      <c r="C120" s="195" t="s">
        <v>772</v>
      </c>
      <c r="D120" s="196">
        <f>D63+D113+D114+D115</f>
        <v>7.26</v>
      </c>
      <c r="E120" s="196">
        <f t="shared" ref="E120:W120" si="77">E63+E113+E114+E115</f>
        <v>11.26</v>
      </c>
      <c r="F120" s="196">
        <f t="shared" si="77"/>
        <v>14.77</v>
      </c>
      <c r="G120" s="196">
        <f t="shared" si="77"/>
        <v>19.260000000000002</v>
      </c>
      <c r="H120" s="196">
        <f t="shared" si="77"/>
        <v>23.03</v>
      </c>
      <c r="I120" s="196">
        <f t="shared" si="77"/>
        <v>28.02</v>
      </c>
      <c r="J120" s="196">
        <f t="shared" si="77"/>
        <v>31.53</v>
      </c>
      <c r="K120" s="196">
        <f t="shared" si="77"/>
        <v>35.53</v>
      </c>
      <c r="L120" s="196">
        <f t="shared" si="77"/>
        <v>40.04</v>
      </c>
      <c r="M120" s="196">
        <f t="shared" si="77"/>
        <v>44.78</v>
      </c>
      <c r="N120" s="196">
        <f t="shared" si="77"/>
        <v>48.3</v>
      </c>
      <c r="O120" s="196">
        <f t="shared" si="77"/>
        <v>51.79</v>
      </c>
      <c r="P120" s="196">
        <f t="shared" si="77"/>
        <v>55.3</v>
      </c>
      <c r="Q120" s="196">
        <f t="shared" si="77"/>
        <v>59.3</v>
      </c>
      <c r="R120" s="196">
        <f t="shared" si="77"/>
        <v>63.06</v>
      </c>
      <c r="S120" s="196">
        <f t="shared" si="77"/>
        <v>66.8</v>
      </c>
      <c r="T120" s="196">
        <f t="shared" si="77"/>
        <v>70.319999999999993</v>
      </c>
      <c r="U120" s="196">
        <f t="shared" si="77"/>
        <v>74.31</v>
      </c>
      <c r="V120" s="196">
        <f t="shared" si="77"/>
        <v>77.819999999999993</v>
      </c>
      <c r="W120" s="196">
        <f t="shared" si="77"/>
        <v>81.569999999999993</v>
      </c>
    </row>
    <row r="121" spans="1:23">
      <c r="A121" s="164"/>
      <c r="B121" s="164"/>
      <c r="C121" s="195" t="s">
        <v>773</v>
      </c>
      <c r="D121" s="196">
        <f>D64+D113</f>
        <v>2.2599999999999998</v>
      </c>
      <c r="E121" s="196">
        <f t="shared" ref="E121:W121" si="78">E64+E113</f>
        <v>4.51</v>
      </c>
      <c r="F121" s="196">
        <f t="shared" si="78"/>
        <v>6.77</v>
      </c>
      <c r="G121" s="196">
        <f t="shared" si="78"/>
        <v>9.01</v>
      </c>
      <c r="H121" s="196">
        <f t="shared" si="78"/>
        <v>11.28</v>
      </c>
      <c r="I121" s="196">
        <f t="shared" si="78"/>
        <v>13.52</v>
      </c>
      <c r="J121" s="196">
        <f t="shared" si="78"/>
        <v>15.78</v>
      </c>
      <c r="K121" s="196">
        <f t="shared" si="78"/>
        <v>18.03</v>
      </c>
      <c r="L121" s="196">
        <f t="shared" si="78"/>
        <v>20.29</v>
      </c>
      <c r="M121" s="196">
        <f t="shared" si="78"/>
        <v>22.53</v>
      </c>
      <c r="N121" s="196">
        <f t="shared" si="78"/>
        <v>24.8</v>
      </c>
      <c r="O121" s="196">
        <f t="shared" si="78"/>
        <v>27.04</v>
      </c>
      <c r="P121" s="196">
        <f t="shared" si="78"/>
        <v>29.3</v>
      </c>
      <c r="Q121" s="196">
        <f t="shared" si="78"/>
        <v>31.55</v>
      </c>
      <c r="R121" s="196">
        <f t="shared" si="78"/>
        <v>33.81</v>
      </c>
      <c r="S121" s="196">
        <f t="shared" si="78"/>
        <v>36.049999999999997</v>
      </c>
      <c r="T121" s="196">
        <f t="shared" si="78"/>
        <v>38.32</v>
      </c>
      <c r="U121" s="196">
        <f t="shared" si="78"/>
        <v>40.56</v>
      </c>
      <c r="V121" s="196">
        <f t="shared" si="78"/>
        <v>42.82</v>
      </c>
      <c r="W121" s="196">
        <f t="shared" si="78"/>
        <v>45.07</v>
      </c>
    </row>
    <row r="122" spans="1:23">
      <c r="A122" s="164"/>
      <c r="B122" s="164"/>
      <c r="C122" s="195" t="s">
        <v>774</v>
      </c>
      <c r="D122" s="196">
        <f>D65+D113+D114+D115</f>
        <v>7.39</v>
      </c>
      <c r="E122" s="196">
        <f t="shared" ref="E122:W122" si="79">E65+E113+E114+E115</f>
        <v>11.51</v>
      </c>
      <c r="F122" s="196">
        <f t="shared" si="79"/>
        <v>15.15</v>
      </c>
      <c r="G122" s="196">
        <f t="shared" si="79"/>
        <v>19.760000000000002</v>
      </c>
      <c r="H122" s="196">
        <f t="shared" si="79"/>
        <v>23.66</v>
      </c>
      <c r="I122" s="196">
        <f t="shared" si="79"/>
        <v>28.77</v>
      </c>
      <c r="J122" s="196">
        <f t="shared" si="79"/>
        <v>32.409999999999997</v>
      </c>
      <c r="K122" s="196">
        <f t="shared" si="79"/>
        <v>36.53</v>
      </c>
      <c r="L122" s="196">
        <f t="shared" si="79"/>
        <v>41.17</v>
      </c>
      <c r="M122" s="196">
        <f t="shared" si="79"/>
        <v>46.03</v>
      </c>
      <c r="N122" s="196">
        <f t="shared" si="79"/>
        <v>49.68</v>
      </c>
      <c r="O122" s="196">
        <f t="shared" si="79"/>
        <v>53.29</v>
      </c>
      <c r="P122" s="196">
        <f t="shared" si="79"/>
        <v>56.93</v>
      </c>
      <c r="Q122" s="196">
        <f t="shared" si="79"/>
        <v>61.05</v>
      </c>
      <c r="R122" s="196">
        <f t="shared" si="79"/>
        <v>64.94</v>
      </c>
      <c r="S122" s="196">
        <f t="shared" si="79"/>
        <v>68.8</v>
      </c>
      <c r="T122" s="196">
        <f t="shared" si="79"/>
        <v>72.45</v>
      </c>
      <c r="U122" s="196">
        <f t="shared" si="79"/>
        <v>76.56</v>
      </c>
      <c r="V122" s="196">
        <f t="shared" si="79"/>
        <v>80.2</v>
      </c>
      <c r="W122" s="196">
        <f t="shared" si="79"/>
        <v>84.07</v>
      </c>
    </row>
    <row r="123" spans="1:23">
      <c r="A123" s="164"/>
      <c r="B123" s="164"/>
      <c r="C123" s="195" t="s">
        <v>773</v>
      </c>
      <c r="D123" s="196">
        <f>D66+D113</f>
        <v>2.39</v>
      </c>
      <c r="E123" s="196">
        <f t="shared" ref="E123:W123" si="80">E66+E113</f>
        <v>4.76</v>
      </c>
      <c r="F123" s="196">
        <f t="shared" si="80"/>
        <v>7.15</v>
      </c>
      <c r="G123" s="196">
        <f t="shared" si="80"/>
        <v>9.51</v>
      </c>
      <c r="H123" s="196">
        <f t="shared" si="80"/>
        <v>11.91</v>
      </c>
      <c r="I123" s="196">
        <f t="shared" si="80"/>
        <v>14.27</v>
      </c>
      <c r="J123" s="196">
        <f t="shared" si="80"/>
        <v>16.66</v>
      </c>
      <c r="K123" s="196">
        <f t="shared" si="80"/>
        <v>19.03</v>
      </c>
      <c r="L123" s="196">
        <f t="shared" si="80"/>
        <v>21.42</v>
      </c>
      <c r="M123" s="196">
        <f t="shared" si="80"/>
        <v>23.78</v>
      </c>
      <c r="N123" s="196">
        <f t="shared" si="80"/>
        <v>26.18</v>
      </c>
      <c r="O123" s="196">
        <f t="shared" si="80"/>
        <v>28.54</v>
      </c>
      <c r="P123" s="196">
        <f t="shared" si="80"/>
        <v>30.93</v>
      </c>
      <c r="Q123" s="196">
        <f t="shared" si="80"/>
        <v>33.299999999999997</v>
      </c>
      <c r="R123" s="196">
        <f t="shared" si="80"/>
        <v>35.69</v>
      </c>
      <c r="S123" s="196">
        <f t="shared" si="80"/>
        <v>38.049999999999997</v>
      </c>
      <c r="T123" s="196">
        <f t="shared" si="80"/>
        <v>40.450000000000003</v>
      </c>
      <c r="U123" s="196">
        <f t="shared" si="80"/>
        <v>42.81</v>
      </c>
      <c r="V123" s="196">
        <f t="shared" si="80"/>
        <v>45.2</v>
      </c>
      <c r="W123" s="196">
        <f t="shared" si="80"/>
        <v>47.57</v>
      </c>
    </row>
    <row r="124" spans="1:23">
      <c r="A124" s="164"/>
      <c r="B124" s="164"/>
      <c r="C124" s="195" t="s">
        <v>775</v>
      </c>
      <c r="D124" s="196">
        <f>D67+D113+D114+D115</f>
        <v>8.99</v>
      </c>
      <c r="E124" s="196">
        <f t="shared" ref="E124:W124" si="81">E67+E113+E114+E115</f>
        <v>14.72</v>
      </c>
      <c r="F124" s="196">
        <f t="shared" si="81"/>
        <v>19.96</v>
      </c>
      <c r="G124" s="196">
        <f t="shared" si="81"/>
        <v>26.18</v>
      </c>
      <c r="H124" s="196">
        <f t="shared" si="81"/>
        <v>31.68</v>
      </c>
      <c r="I124" s="196">
        <f t="shared" si="81"/>
        <v>38.4</v>
      </c>
      <c r="J124" s="196">
        <f t="shared" si="81"/>
        <v>43.64</v>
      </c>
      <c r="K124" s="196">
        <f t="shared" si="81"/>
        <v>49.37</v>
      </c>
      <c r="L124" s="196">
        <f t="shared" si="81"/>
        <v>55.61</v>
      </c>
      <c r="M124" s="196">
        <f t="shared" si="81"/>
        <v>62.08</v>
      </c>
      <c r="N124" s="196">
        <f t="shared" si="81"/>
        <v>67.33</v>
      </c>
      <c r="O124" s="196">
        <f t="shared" si="81"/>
        <v>72.55</v>
      </c>
      <c r="P124" s="196">
        <f t="shared" si="81"/>
        <v>77.790000000000006</v>
      </c>
      <c r="Q124" s="196">
        <f t="shared" si="81"/>
        <v>83.52</v>
      </c>
      <c r="R124" s="196">
        <f t="shared" si="81"/>
        <v>89.01</v>
      </c>
      <c r="S124" s="196">
        <f t="shared" si="81"/>
        <v>94.48</v>
      </c>
      <c r="T124" s="196">
        <f t="shared" si="81"/>
        <v>99.73</v>
      </c>
      <c r="U124" s="196">
        <f t="shared" si="81"/>
        <v>105.45</v>
      </c>
      <c r="V124" s="196">
        <f t="shared" si="81"/>
        <v>110.69</v>
      </c>
      <c r="W124" s="196">
        <f t="shared" si="81"/>
        <v>116.17</v>
      </c>
    </row>
    <row r="125" spans="1:23">
      <c r="A125" s="164"/>
      <c r="B125" s="164"/>
      <c r="C125" s="195" t="s">
        <v>773</v>
      </c>
      <c r="D125" s="196">
        <f>D68+D113</f>
        <v>3.99</v>
      </c>
      <c r="E125" s="196">
        <f t="shared" ref="E125:W125" si="82">E68+E113</f>
        <v>7.97</v>
      </c>
      <c r="F125" s="196">
        <f t="shared" si="82"/>
        <v>11.96</v>
      </c>
      <c r="G125" s="196">
        <f t="shared" si="82"/>
        <v>15.93</v>
      </c>
      <c r="H125" s="196">
        <f t="shared" si="82"/>
        <v>19.93</v>
      </c>
      <c r="I125" s="196">
        <f t="shared" si="82"/>
        <v>23.9</v>
      </c>
      <c r="J125" s="196">
        <f t="shared" si="82"/>
        <v>27.89</v>
      </c>
      <c r="K125" s="196">
        <f t="shared" si="82"/>
        <v>31.87</v>
      </c>
      <c r="L125" s="196">
        <f t="shared" si="82"/>
        <v>35.86</v>
      </c>
      <c r="M125" s="196">
        <f t="shared" si="82"/>
        <v>39.83</v>
      </c>
      <c r="N125" s="196">
        <f t="shared" si="82"/>
        <v>43.83</v>
      </c>
      <c r="O125" s="196">
        <f t="shared" si="82"/>
        <v>47.8</v>
      </c>
      <c r="P125" s="196">
        <f t="shared" si="82"/>
        <v>51.79</v>
      </c>
      <c r="Q125" s="196">
        <f t="shared" si="82"/>
        <v>55.77</v>
      </c>
      <c r="R125" s="196">
        <f t="shared" si="82"/>
        <v>59.76</v>
      </c>
      <c r="S125" s="196">
        <f t="shared" si="82"/>
        <v>63.73</v>
      </c>
      <c r="T125" s="196">
        <f t="shared" si="82"/>
        <v>67.73</v>
      </c>
      <c r="U125" s="196">
        <f t="shared" si="82"/>
        <v>71.7</v>
      </c>
      <c r="V125" s="196">
        <f t="shared" si="82"/>
        <v>75.69</v>
      </c>
      <c r="W125" s="196">
        <f t="shared" si="82"/>
        <v>79.67</v>
      </c>
    </row>
    <row r="126" spans="1:23">
      <c r="A126" s="164"/>
      <c r="B126" s="164"/>
      <c r="C126" s="195" t="s">
        <v>776</v>
      </c>
      <c r="D126" s="196">
        <f>D69+D113+D114+D115</f>
        <v>6.39</v>
      </c>
      <c r="E126" s="196">
        <f t="shared" ref="E126:W126" si="83">E69+E113+E114+E115</f>
        <v>10.27</v>
      </c>
      <c r="F126" s="196">
        <f t="shared" si="83"/>
        <v>13.66</v>
      </c>
      <c r="G126" s="196">
        <f t="shared" si="83"/>
        <v>18.04</v>
      </c>
      <c r="H126" s="196">
        <f t="shared" si="83"/>
        <v>21.68</v>
      </c>
      <c r="I126" s="196">
        <f t="shared" si="83"/>
        <v>26.06</v>
      </c>
      <c r="J126" s="196">
        <f t="shared" si="83"/>
        <v>29.45</v>
      </c>
      <c r="K126" s="196">
        <f t="shared" si="83"/>
        <v>33.33</v>
      </c>
      <c r="L126" s="196">
        <f t="shared" si="83"/>
        <v>37.72</v>
      </c>
      <c r="M126" s="196">
        <f t="shared" si="83"/>
        <v>42.35</v>
      </c>
      <c r="N126" s="196">
        <f t="shared" si="83"/>
        <v>45.74</v>
      </c>
      <c r="O126" s="196">
        <f t="shared" si="83"/>
        <v>49.12</v>
      </c>
      <c r="P126" s="196">
        <f t="shared" si="83"/>
        <v>52.51</v>
      </c>
      <c r="Q126" s="196">
        <f t="shared" si="83"/>
        <v>56.39</v>
      </c>
      <c r="R126" s="196">
        <f t="shared" si="83"/>
        <v>60.03</v>
      </c>
      <c r="S126" s="196">
        <f t="shared" si="83"/>
        <v>63.41</v>
      </c>
      <c r="T126" s="196">
        <f t="shared" si="83"/>
        <v>66.8</v>
      </c>
      <c r="U126" s="196">
        <f t="shared" si="83"/>
        <v>70.680000000000007</v>
      </c>
      <c r="V126" s="196">
        <f t="shared" si="83"/>
        <v>74.069999999999993</v>
      </c>
      <c r="W126" s="196">
        <f t="shared" si="83"/>
        <v>77.7</v>
      </c>
    </row>
    <row r="127" spans="1:23">
      <c r="A127" s="164"/>
      <c r="B127" s="164"/>
      <c r="C127" s="195" t="s">
        <v>773</v>
      </c>
      <c r="D127" s="196">
        <f>D70+D113</f>
        <v>1.89</v>
      </c>
      <c r="E127" s="196">
        <f t="shared" ref="E127:W127" si="84">E70+E113</f>
        <v>3.77</v>
      </c>
      <c r="F127" s="196">
        <f t="shared" si="84"/>
        <v>5.66</v>
      </c>
      <c r="G127" s="196">
        <f t="shared" si="84"/>
        <v>7.54</v>
      </c>
      <c r="H127" s="196">
        <f t="shared" si="84"/>
        <v>9.43</v>
      </c>
      <c r="I127" s="196">
        <f t="shared" si="84"/>
        <v>11.31</v>
      </c>
      <c r="J127" s="196">
        <f t="shared" si="84"/>
        <v>13.2</v>
      </c>
      <c r="K127" s="196">
        <f t="shared" si="84"/>
        <v>15.08</v>
      </c>
      <c r="L127" s="196">
        <f t="shared" si="84"/>
        <v>16.97</v>
      </c>
      <c r="M127" s="196">
        <f t="shared" si="84"/>
        <v>18.850000000000001</v>
      </c>
      <c r="N127" s="196">
        <f t="shared" si="84"/>
        <v>20.74</v>
      </c>
      <c r="O127" s="196">
        <f t="shared" si="84"/>
        <v>22.62</v>
      </c>
      <c r="P127" s="196">
        <f t="shared" si="84"/>
        <v>24.51</v>
      </c>
      <c r="Q127" s="196">
        <f t="shared" si="84"/>
        <v>26.39</v>
      </c>
      <c r="R127" s="196">
        <f t="shared" si="84"/>
        <v>28.28</v>
      </c>
      <c r="S127" s="196">
        <f t="shared" si="84"/>
        <v>30.16</v>
      </c>
      <c r="T127" s="196">
        <f t="shared" si="84"/>
        <v>32.049999999999997</v>
      </c>
      <c r="U127" s="196">
        <f t="shared" si="84"/>
        <v>33.93</v>
      </c>
      <c r="V127" s="196">
        <f t="shared" si="84"/>
        <v>35.82</v>
      </c>
      <c r="W127" s="196">
        <f t="shared" si="84"/>
        <v>37.700000000000003</v>
      </c>
    </row>
    <row r="128" spans="1:23">
      <c r="A128" s="164"/>
      <c r="B128" s="164"/>
      <c r="C128" s="197" t="s">
        <v>777</v>
      </c>
      <c r="D128" s="198">
        <f>D71</f>
        <v>7.63</v>
      </c>
      <c r="E128" s="198">
        <f t="shared" ref="E128:W131" si="85">E71</f>
        <v>9.5</v>
      </c>
      <c r="F128" s="198">
        <f t="shared" si="85"/>
        <v>11.88</v>
      </c>
      <c r="G128" s="198">
        <f t="shared" si="85"/>
        <v>13.25</v>
      </c>
      <c r="H128" s="198">
        <f t="shared" si="85"/>
        <v>14.13</v>
      </c>
      <c r="I128" s="198">
        <f t="shared" si="85"/>
        <v>16</v>
      </c>
      <c r="J128" s="198">
        <f t="shared" si="85"/>
        <v>17.38</v>
      </c>
      <c r="K128" s="198">
        <f t="shared" si="85"/>
        <v>20.5</v>
      </c>
      <c r="L128" s="198">
        <f t="shared" si="85"/>
        <v>21.38</v>
      </c>
      <c r="M128" s="198">
        <f t="shared" si="85"/>
        <v>22.75</v>
      </c>
      <c r="N128" s="198">
        <f t="shared" si="85"/>
        <v>23.63</v>
      </c>
      <c r="O128" s="198">
        <f t="shared" si="85"/>
        <v>25</v>
      </c>
      <c r="P128" s="198">
        <f t="shared" si="85"/>
        <v>26.88</v>
      </c>
      <c r="Q128" s="198">
        <f t="shared" si="85"/>
        <v>27.75</v>
      </c>
      <c r="R128" s="198">
        <f t="shared" si="85"/>
        <v>29.13</v>
      </c>
      <c r="S128" s="198">
        <f t="shared" si="85"/>
        <v>29.5</v>
      </c>
      <c r="T128" s="198">
        <f t="shared" si="85"/>
        <v>30.38</v>
      </c>
      <c r="U128" s="198">
        <f t="shared" si="85"/>
        <v>31.25</v>
      </c>
      <c r="V128" s="198">
        <f t="shared" si="85"/>
        <v>31.63</v>
      </c>
      <c r="W128" s="198">
        <f t="shared" si="85"/>
        <v>32</v>
      </c>
    </row>
    <row r="129" spans="1:23">
      <c r="A129" s="164"/>
      <c r="B129" s="164"/>
      <c r="C129" s="197" t="s">
        <v>778</v>
      </c>
      <c r="D129" s="198">
        <f>D72</f>
        <v>7.76</v>
      </c>
      <c r="E129" s="198">
        <f t="shared" si="85"/>
        <v>9.75</v>
      </c>
      <c r="F129" s="198">
        <f t="shared" si="85"/>
        <v>12.26</v>
      </c>
      <c r="G129" s="198">
        <f t="shared" si="85"/>
        <v>13.75</v>
      </c>
      <c r="H129" s="198">
        <f t="shared" si="85"/>
        <v>14.76</v>
      </c>
      <c r="I129" s="198">
        <f t="shared" si="85"/>
        <v>16.75</v>
      </c>
      <c r="J129" s="198">
        <f t="shared" si="85"/>
        <v>18.260000000000002</v>
      </c>
      <c r="K129" s="198">
        <f t="shared" si="85"/>
        <v>21.5</v>
      </c>
      <c r="L129" s="198">
        <f t="shared" si="85"/>
        <v>22.51</v>
      </c>
      <c r="M129" s="198">
        <f t="shared" si="85"/>
        <v>24</v>
      </c>
      <c r="N129" s="198">
        <f t="shared" si="85"/>
        <v>25.01</v>
      </c>
      <c r="O129" s="198">
        <f t="shared" si="85"/>
        <v>26.5</v>
      </c>
      <c r="P129" s="198">
        <f t="shared" si="85"/>
        <v>28.51</v>
      </c>
      <c r="Q129" s="198">
        <f t="shared" si="85"/>
        <v>29.5</v>
      </c>
      <c r="R129" s="198">
        <f t="shared" si="85"/>
        <v>31.01</v>
      </c>
      <c r="S129" s="198">
        <f t="shared" si="85"/>
        <v>31.5</v>
      </c>
      <c r="T129" s="198">
        <f t="shared" si="85"/>
        <v>32.51</v>
      </c>
      <c r="U129" s="198">
        <f t="shared" si="85"/>
        <v>33.5</v>
      </c>
      <c r="V129" s="198">
        <f t="shared" si="85"/>
        <v>34.01</v>
      </c>
      <c r="W129" s="198">
        <f t="shared" si="85"/>
        <v>34.5</v>
      </c>
    </row>
    <row r="130" spans="1:23">
      <c r="A130" s="164"/>
      <c r="B130" s="164"/>
      <c r="C130" s="197" t="s">
        <v>779</v>
      </c>
      <c r="D130" s="198">
        <f>D73</f>
        <v>7.76</v>
      </c>
      <c r="E130" s="198">
        <f t="shared" si="85"/>
        <v>9.75</v>
      </c>
      <c r="F130" s="198">
        <f t="shared" si="85"/>
        <v>12.26</v>
      </c>
      <c r="G130" s="198">
        <f t="shared" si="85"/>
        <v>13.75</v>
      </c>
      <c r="H130" s="198">
        <f t="shared" si="85"/>
        <v>14.76</v>
      </c>
      <c r="I130" s="198">
        <f t="shared" si="85"/>
        <v>16.75</v>
      </c>
      <c r="J130" s="198">
        <f t="shared" si="85"/>
        <v>18.260000000000002</v>
      </c>
      <c r="K130" s="198">
        <f t="shared" si="85"/>
        <v>21.5</v>
      </c>
      <c r="L130" s="198">
        <f t="shared" si="85"/>
        <v>22.51</v>
      </c>
      <c r="M130" s="198">
        <f t="shared" si="85"/>
        <v>24</v>
      </c>
      <c r="N130" s="198">
        <f t="shared" si="85"/>
        <v>25.01</v>
      </c>
      <c r="O130" s="198">
        <f t="shared" si="85"/>
        <v>26.5</v>
      </c>
      <c r="P130" s="198">
        <f t="shared" si="85"/>
        <v>28.51</v>
      </c>
      <c r="Q130" s="198">
        <f t="shared" si="85"/>
        <v>29.5</v>
      </c>
      <c r="R130" s="198">
        <f t="shared" si="85"/>
        <v>31.01</v>
      </c>
      <c r="S130" s="198">
        <f t="shared" si="85"/>
        <v>31.5</v>
      </c>
      <c r="T130" s="198">
        <f t="shared" si="85"/>
        <v>32.51</v>
      </c>
      <c r="U130" s="198">
        <f t="shared" si="85"/>
        <v>33.5</v>
      </c>
      <c r="V130" s="198">
        <f t="shared" si="85"/>
        <v>34.01</v>
      </c>
      <c r="W130" s="198">
        <f t="shared" si="85"/>
        <v>34.5</v>
      </c>
    </row>
    <row r="131" spans="1:23">
      <c r="A131" s="164"/>
      <c r="B131" s="164"/>
      <c r="C131" s="197" t="s">
        <v>780</v>
      </c>
      <c r="D131" s="198">
        <f>D74</f>
        <v>2.88</v>
      </c>
      <c r="E131" s="198">
        <f t="shared" si="85"/>
        <v>4.75</v>
      </c>
      <c r="F131" s="198">
        <f t="shared" si="85"/>
        <v>7.13</v>
      </c>
      <c r="G131" s="198">
        <f t="shared" si="85"/>
        <v>8.75</v>
      </c>
      <c r="H131" s="198">
        <f t="shared" si="85"/>
        <v>9.8800000000000008</v>
      </c>
      <c r="I131" s="198">
        <f t="shared" si="85"/>
        <v>12</v>
      </c>
      <c r="J131" s="198">
        <f t="shared" si="85"/>
        <v>13.63</v>
      </c>
      <c r="K131" s="198">
        <f t="shared" si="85"/>
        <v>16.5</v>
      </c>
      <c r="L131" s="198">
        <f t="shared" si="85"/>
        <v>17.63</v>
      </c>
      <c r="M131" s="198">
        <f t="shared" si="85"/>
        <v>19.25</v>
      </c>
      <c r="N131" s="198">
        <f t="shared" si="85"/>
        <v>20.38</v>
      </c>
      <c r="O131" s="198">
        <f t="shared" si="85"/>
        <v>22</v>
      </c>
      <c r="P131" s="198">
        <f t="shared" si="85"/>
        <v>23.63</v>
      </c>
      <c r="Q131" s="198">
        <f t="shared" si="85"/>
        <v>24.75</v>
      </c>
      <c r="R131" s="198">
        <f t="shared" si="85"/>
        <v>26.38</v>
      </c>
      <c r="S131" s="198">
        <f t="shared" si="85"/>
        <v>27</v>
      </c>
      <c r="T131" s="198">
        <f t="shared" si="85"/>
        <v>27.63</v>
      </c>
      <c r="U131" s="198">
        <f t="shared" si="85"/>
        <v>28.75</v>
      </c>
      <c r="V131" s="198">
        <f t="shared" si="85"/>
        <v>29.38</v>
      </c>
      <c r="W131" s="198">
        <f t="shared" si="85"/>
        <v>30</v>
      </c>
    </row>
    <row r="133" spans="1:23">
      <c r="C133" s="155" t="s">
        <v>781</v>
      </c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</row>
    <row r="134" spans="1:23">
      <c r="A134" s="164"/>
      <c r="B134" s="164"/>
      <c r="C134" s="193" t="s">
        <v>768</v>
      </c>
      <c r="D134" s="194">
        <f t="shared" ref="D134:W134" si="86">D138+D146</f>
        <v>9.01</v>
      </c>
      <c r="E134" s="194">
        <f t="shared" si="86"/>
        <v>10.91</v>
      </c>
      <c r="F134" s="194">
        <f t="shared" si="86"/>
        <v>12.79</v>
      </c>
      <c r="G134" s="194">
        <f t="shared" si="86"/>
        <v>14.69</v>
      </c>
      <c r="H134" s="194">
        <f t="shared" si="86"/>
        <v>16.18</v>
      </c>
      <c r="I134" s="194">
        <f t="shared" si="86"/>
        <v>18.75</v>
      </c>
      <c r="J134" s="194">
        <f t="shared" si="86"/>
        <v>20.29</v>
      </c>
      <c r="K134" s="194">
        <f t="shared" si="86"/>
        <v>22.62</v>
      </c>
      <c r="L134" s="194">
        <f t="shared" si="86"/>
        <v>24.35</v>
      </c>
      <c r="M134" s="194">
        <f t="shared" si="86"/>
        <v>26.34</v>
      </c>
      <c r="N134" s="194">
        <f t="shared" si="86"/>
        <v>27.76</v>
      </c>
      <c r="O134" s="194">
        <f t="shared" si="86"/>
        <v>29.99</v>
      </c>
      <c r="P134" s="194">
        <f t="shared" si="86"/>
        <v>31.74</v>
      </c>
      <c r="Q134" s="194">
        <f t="shared" si="86"/>
        <v>33.340000000000003</v>
      </c>
      <c r="R134" s="194">
        <f t="shared" si="86"/>
        <v>34.96</v>
      </c>
      <c r="S134" s="194">
        <f t="shared" si="86"/>
        <v>36.49</v>
      </c>
      <c r="T134" s="194">
        <f t="shared" si="86"/>
        <v>37.94</v>
      </c>
      <c r="U134" s="194">
        <f t="shared" si="86"/>
        <v>39.54</v>
      </c>
      <c r="V134" s="194">
        <f t="shared" si="86"/>
        <v>40.81</v>
      </c>
      <c r="W134" s="194">
        <f t="shared" si="86"/>
        <v>42.17</v>
      </c>
    </row>
    <row r="135" spans="1:23">
      <c r="A135" s="164"/>
      <c r="B135" s="164"/>
      <c r="C135" s="193" t="s">
        <v>769</v>
      </c>
      <c r="D135" s="194">
        <f t="shared" ref="D135:W135" si="87">D140+D147</f>
        <v>9.76</v>
      </c>
      <c r="E135" s="194">
        <f t="shared" si="87"/>
        <v>11.74</v>
      </c>
      <c r="F135" s="194">
        <f t="shared" si="87"/>
        <v>13.7</v>
      </c>
      <c r="G135" s="194">
        <f t="shared" si="87"/>
        <v>15.69</v>
      </c>
      <c r="H135" s="194">
        <f t="shared" si="87"/>
        <v>17.27</v>
      </c>
      <c r="I135" s="194">
        <f t="shared" si="87"/>
        <v>19.91</v>
      </c>
      <c r="J135" s="194">
        <f t="shared" si="87"/>
        <v>21.55</v>
      </c>
      <c r="K135" s="194">
        <f t="shared" si="87"/>
        <v>23.96</v>
      </c>
      <c r="L135" s="194">
        <f t="shared" si="87"/>
        <v>25.78</v>
      </c>
      <c r="M135" s="194">
        <f t="shared" si="87"/>
        <v>27.84</v>
      </c>
      <c r="N135" s="194">
        <f t="shared" si="87"/>
        <v>29.35</v>
      </c>
      <c r="O135" s="194">
        <f t="shared" si="87"/>
        <v>30.99</v>
      </c>
      <c r="P135" s="194">
        <f t="shared" si="87"/>
        <v>32.82</v>
      </c>
      <c r="Q135" s="194">
        <f t="shared" si="87"/>
        <v>34.51</v>
      </c>
      <c r="R135" s="194">
        <f t="shared" si="87"/>
        <v>36.22</v>
      </c>
      <c r="S135" s="194">
        <f t="shared" si="87"/>
        <v>37.81</v>
      </c>
      <c r="T135" s="194">
        <f t="shared" si="87"/>
        <v>39.36</v>
      </c>
      <c r="U135" s="194">
        <f t="shared" si="87"/>
        <v>41.04</v>
      </c>
      <c r="V135" s="194">
        <f t="shared" si="87"/>
        <v>42.41</v>
      </c>
      <c r="W135" s="194">
        <f t="shared" si="87"/>
        <v>43.84</v>
      </c>
    </row>
    <row r="136" spans="1:23">
      <c r="A136" s="164"/>
      <c r="B136" s="164"/>
      <c r="C136" s="193" t="s">
        <v>770</v>
      </c>
      <c r="D136" s="194">
        <f t="shared" ref="D136:W136" si="88">D142+D148</f>
        <v>10.29</v>
      </c>
      <c r="E136" s="194">
        <f t="shared" si="88"/>
        <v>12.81</v>
      </c>
      <c r="F136" s="194">
        <f t="shared" si="88"/>
        <v>15.31</v>
      </c>
      <c r="G136" s="194">
        <f t="shared" si="88"/>
        <v>17.829999999999998</v>
      </c>
      <c r="H136" s="194">
        <f t="shared" si="88"/>
        <v>19.940000000000001</v>
      </c>
      <c r="I136" s="194">
        <f t="shared" si="88"/>
        <v>23.12</v>
      </c>
      <c r="J136" s="194">
        <f t="shared" si="88"/>
        <v>25.3</v>
      </c>
      <c r="K136" s="194">
        <f t="shared" si="88"/>
        <v>28.24</v>
      </c>
      <c r="L136" s="194">
        <f t="shared" si="88"/>
        <v>30.59</v>
      </c>
      <c r="M136" s="194">
        <f t="shared" si="88"/>
        <v>33.19</v>
      </c>
      <c r="N136" s="194">
        <f t="shared" si="88"/>
        <v>35.229999999999997</v>
      </c>
      <c r="O136" s="194">
        <f t="shared" si="88"/>
        <v>37.409999999999997</v>
      </c>
      <c r="P136" s="194">
        <f t="shared" si="88"/>
        <v>39.78</v>
      </c>
      <c r="Q136" s="194">
        <f t="shared" si="88"/>
        <v>42</v>
      </c>
      <c r="R136" s="194">
        <f t="shared" si="88"/>
        <v>44.24</v>
      </c>
      <c r="S136" s="194">
        <f t="shared" si="88"/>
        <v>46.37</v>
      </c>
      <c r="T136" s="194">
        <f t="shared" si="88"/>
        <v>48.45</v>
      </c>
      <c r="U136" s="194">
        <f t="shared" si="88"/>
        <v>50.67</v>
      </c>
      <c r="V136" s="194">
        <f t="shared" si="88"/>
        <v>52.57</v>
      </c>
      <c r="W136" s="194">
        <f t="shared" si="88"/>
        <v>54.54</v>
      </c>
    </row>
    <row r="137" spans="1:23">
      <c r="A137" s="164"/>
      <c r="B137" s="164"/>
      <c r="C137" s="193" t="s">
        <v>771</v>
      </c>
      <c r="D137" s="194">
        <f t="shared" ref="D137:W137" si="89">D144+D149</f>
        <v>4.55</v>
      </c>
      <c r="E137" s="194">
        <f t="shared" si="89"/>
        <v>6.65</v>
      </c>
      <c r="F137" s="194">
        <f t="shared" si="89"/>
        <v>8.7200000000000006</v>
      </c>
      <c r="G137" s="194">
        <f t="shared" si="89"/>
        <v>10.91</v>
      </c>
      <c r="H137" s="194">
        <f t="shared" si="89"/>
        <v>12.68</v>
      </c>
      <c r="I137" s="194">
        <f t="shared" si="89"/>
        <v>15.04</v>
      </c>
      <c r="J137" s="194">
        <f t="shared" si="89"/>
        <v>16.86</v>
      </c>
      <c r="K137" s="194">
        <f t="shared" si="89"/>
        <v>19.309999999999999</v>
      </c>
      <c r="L137" s="194">
        <f t="shared" si="89"/>
        <v>21.32</v>
      </c>
      <c r="M137" s="194">
        <f t="shared" si="89"/>
        <v>23.6</v>
      </c>
      <c r="N137" s="194">
        <f t="shared" si="89"/>
        <v>25.29</v>
      </c>
      <c r="O137" s="194">
        <f t="shared" si="89"/>
        <v>27.15</v>
      </c>
      <c r="P137" s="194">
        <f t="shared" si="89"/>
        <v>29.01</v>
      </c>
      <c r="Q137" s="194">
        <f t="shared" si="89"/>
        <v>30.9</v>
      </c>
      <c r="R137" s="194">
        <f t="shared" si="89"/>
        <v>32.799999999999997</v>
      </c>
      <c r="S137" s="194">
        <f t="shared" si="89"/>
        <v>34.36</v>
      </c>
      <c r="T137" s="194">
        <f t="shared" si="89"/>
        <v>35.93</v>
      </c>
      <c r="U137" s="194">
        <f t="shared" si="89"/>
        <v>37.82</v>
      </c>
      <c r="V137" s="194">
        <f t="shared" si="89"/>
        <v>39.369999999999997</v>
      </c>
      <c r="W137" s="194">
        <f t="shared" si="89"/>
        <v>41.01</v>
      </c>
    </row>
    <row r="138" spans="1:23">
      <c r="A138" s="164"/>
      <c r="B138" s="164"/>
      <c r="C138" s="195" t="s">
        <v>772</v>
      </c>
      <c r="D138" s="196">
        <f>D81+D113/12*4+D114/12*4+D115/12*4</f>
        <v>3.59</v>
      </c>
      <c r="E138" s="196">
        <f t="shared" ref="E138:W138" si="90">E81+E113/12*4+E114/12*4+E115/12*4</f>
        <v>4.92</v>
      </c>
      <c r="F138" s="196">
        <f t="shared" si="90"/>
        <v>6.09</v>
      </c>
      <c r="G138" s="196">
        <f t="shared" si="90"/>
        <v>7.59</v>
      </c>
      <c r="H138" s="196">
        <f t="shared" si="90"/>
        <v>8.84</v>
      </c>
      <c r="I138" s="196">
        <f t="shared" si="90"/>
        <v>10.84</v>
      </c>
      <c r="J138" s="196">
        <f t="shared" si="90"/>
        <v>12.01</v>
      </c>
      <c r="K138" s="196">
        <f t="shared" si="90"/>
        <v>13.35</v>
      </c>
      <c r="L138" s="196">
        <f t="shared" si="90"/>
        <v>14.84</v>
      </c>
      <c r="M138" s="196">
        <f t="shared" si="90"/>
        <v>16.420000000000002</v>
      </c>
      <c r="N138" s="196">
        <f t="shared" si="90"/>
        <v>17.600000000000001</v>
      </c>
      <c r="O138" s="196">
        <f t="shared" si="90"/>
        <v>19.43</v>
      </c>
      <c r="P138" s="196">
        <f t="shared" si="90"/>
        <v>20.6</v>
      </c>
      <c r="Q138" s="196">
        <f t="shared" si="90"/>
        <v>21.93</v>
      </c>
      <c r="R138" s="196">
        <f t="shared" si="90"/>
        <v>23.18</v>
      </c>
      <c r="S138" s="196">
        <f t="shared" si="90"/>
        <v>24.6</v>
      </c>
      <c r="T138" s="196">
        <f t="shared" si="90"/>
        <v>25.78</v>
      </c>
      <c r="U138" s="196">
        <f t="shared" si="90"/>
        <v>27.11</v>
      </c>
      <c r="V138" s="196">
        <f t="shared" si="90"/>
        <v>28.27</v>
      </c>
      <c r="W138" s="196">
        <f t="shared" si="90"/>
        <v>29.52</v>
      </c>
    </row>
    <row r="139" spans="1:23">
      <c r="A139" s="164"/>
      <c r="B139" s="164"/>
      <c r="C139" s="195" t="s">
        <v>773</v>
      </c>
      <c r="D139" s="196">
        <f>D82+D113/12*4</f>
        <v>0.75</v>
      </c>
      <c r="E139" s="196">
        <f t="shared" ref="E139:W139" si="91">E82+E113/12*4</f>
        <v>1.5</v>
      </c>
      <c r="F139" s="196">
        <f t="shared" si="91"/>
        <v>2.2599999999999998</v>
      </c>
      <c r="G139" s="196">
        <f t="shared" si="91"/>
        <v>3.01</v>
      </c>
      <c r="H139" s="196">
        <f t="shared" si="91"/>
        <v>3.76</v>
      </c>
      <c r="I139" s="196">
        <f t="shared" si="91"/>
        <v>4.51</v>
      </c>
      <c r="J139" s="196">
        <f t="shared" si="91"/>
        <v>5.26</v>
      </c>
      <c r="K139" s="196">
        <f t="shared" si="91"/>
        <v>6.01</v>
      </c>
      <c r="L139" s="196">
        <f t="shared" si="91"/>
        <v>6.77</v>
      </c>
      <c r="M139" s="196">
        <f t="shared" si="91"/>
        <v>7.51</v>
      </c>
      <c r="N139" s="196">
        <f t="shared" si="91"/>
        <v>8.27</v>
      </c>
      <c r="O139" s="196">
        <f t="shared" si="91"/>
        <v>9.01</v>
      </c>
      <c r="P139" s="196">
        <f t="shared" si="91"/>
        <v>9.76</v>
      </c>
      <c r="Q139" s="196">
        <f t="shared" si="91"/>
        <v>10.51</v>
      </c>
      <c r="R139" s="196">
        <f t="shared" si="91"/>
        <v>11.27</v>
      </c>
      <c r="S139" s="196">
        <f t="shared" si="91"/>
        <v>12.02</v>
      </c>
      <c r="T139" s="196">
        <f t="shared" si="91"/>
        <v>12.77</v>
      </c>
      <c r="U139" s="196">
        <f t="shared" si="91"/>
        <v>13.52</v>
      </c>
      <c r="V139" s="196">
        <f t="shared" si="91"/>
        <v>14.27</v>
      </c>
      <c r="W139" s="196">
        <f t="shared" si="91"/>
        <v>15.02</v>
      </c>
    </row>
    <row r="140" spans="1:23">
      <c r="A140" s="164"/>
      <c r="B140" s="164"/>
      <c r="C140" s="195" t="s">
        <v>774</v>
      </c>
      <c r="D140" s="196">
        <f>D83+D113/12*4+D114/12*4+D115/12*4</f>
        <v>4.3</v>
      </c>
      <c r="E140" s="196">
        <f t="shared" ref="E140:W140" si="92">E83+E113/12*4+E114/12*4+E115/12*4</f>
        <v>5.67</v>
      </c>
      <c r="F140" s="196">
        <f t="shared" si="92"/>
        <v>6.88</v>
      </c>
      <c r="G140" s="196">
        <f t="shared" si="92"/>
        <v>8.42</v>
      </c>
      <c r="H140" s="196">
        <f t="shared" si="92"/>
        <v>9.7200000000000006</v>
      </c>
      <c r="I140" s="196">
        <f t="shared" si="92"/>
        <v>11.75</v>
      </c>
      <c r="J140" s="196">
        <f t="shared" si="92"/>
        <v>12.97</v>
      </c>
      <c r="K140" s="196">
        <f t="shared" si="92"/>
        <v>14.35</v>
      </c>
      <c r="L140" s="196">
        <f t="shared" si="92"/>
        <v>15.89</v>
      </c>
      <c r="M140" s="196">
        <f t="shared" si="92"/>
        <v>17.510000000000002</v>
      </c>
      <c r="N140" s="196">
        <f t="shared" si="92"/>
        <v>18.73</v>
      </c>
      <c r="O140" s="196">
        <f t="shared" si="92"/>
        <v>19.93</v>
      </c>
      <c r="P140" s="196">
        <f t="shared" si="92"/>
        <v>21.14</v>
      </c>
      <c r="Q140" s="196">
        <f t="shared" si="92"/>
        <v>22.52</v>
      </c>
      <c r="R140" s="196">
        <f t="shared" si="92"/>
        <v>23.81</v>
      </c>
      <c r="S140" s="196">
        <f t="shared" si="92"/>
        <v>25.26</v>
      </c>
      <c r="T140" s="196">
        <f t="shared" si="92"/>
        <v>26.49</v>
      </c>
      <c r="U140" s="196">
        <f t="shared" si="92"/>
        <v>27.86</v>
      </c>
      <c r="V140" s="196">
        <f t="shared" si="92"/>
        <v>29.07</v>
      </c>
      <c r="W140" s="196">
        <f t="shared" si="92"/>
        <v>30.36</v>
      </c>
    </row>
    <row r="141" spans="1:23">
      <c r="A141" s="164"/>
      <c r="B141" s="164"/>
      <c r="C141" s="195" t="s">
        <v>773</v>
      </c>
      <c r="D141" s="196">
        <f>D84+D113/12*4</f>
        <v>0.79</v>
      </c>
      <c r="E141" s="196">
        <f t="shared" ref="E141:W141" si="93">E84+E113/12*4</f>
        <v>1.58</v>
      </c>
      <c r="F141" s="196">
        <f t="shared" si="93"/>
        <v>2.39</v>
      </c>
      <c r="G141" s="196">
        <f t="shared" si="93"/>
        <v>3.17</v>
      </c>
      <c r="H141" s="196">
        <f t="shared" si="93"/>
        <v>3.97</v>
      </c>
      <c r="I141" s="196">
        <f t="shared" si="93"/>
        <v>4.76</v>
      </c>
      <c r="J141" s="196">
        <f t="shared" si="93"/>
        <v>5.55</v>
      </c>
      <c r="K141" s="196">
        <f t="shared" si="93"/>
        <v>6.34</v>
      </c>
      <c r="L141" s="196">
        <f t="shared" si="93"/>
        <v>7.14</v>
      </c>
      <c r="M141" s="196">
        <f t="shared" si="93"/>
        <v>7.93</v>
      </c>
      <c r="N141" s="196">
        <f t="shared" si="93"/>
        <v>8.73</v>
      </c>
      <c r="O141" s="196">
        <f t="shared" si="93"/>
        <v>9.51</v>
      </c>
      <c r="P141" s="196">
        <f t="shared" si="93"/>
        <v>10.31</v>
      </c>
      <c r="Q141" s="196">
        <f t="shared" si="93"/>
        <v>11.1</v>
      </c>
      <c r="R141" s="196">
        <f t="shared" si="93"/>
        <v>11.9</v>
      </c>
      <c r="S141" s="196">
        <f t="shared" si="93"/>
        <v>12.69</v>
      </c>
      <c r="T141" s="196">
        <f t="shared" si="93"/>
        <v>13.48</v>
      </c>
      <c r="U141" s="196">
        <f t="shared" si="93"/>
        <v>14.27</v>
      </c>
      <c r="V141" s="196">
        <f t="shared" si="93"/>
        <v>15.06</v>
      </c>
      <c r="W141" s="196">
        <f t="shared" si="93"/>
        <v>15.85</v>
      </c>
    </row>
    <row r="142" spans="1:23">
      <c r="A142" s="164"/>
      <c r="B142" s="164"/>
      <c r="C142" s="195" t="s">
        <v>775</v>
      </c>
      <c r="D142" s="196">
        <f>D85+D113/12*4+D114/12*4+D115/12*4</f>
        <v>4.83</v>
      </c>
      <c r="E142" s="196">
        <f t="shared" ref="E142:W142" si="94">E85+E113/12*4+E114/12*4+E115/12*4</f>
        <v>6.74</v>
      </c>
      <c r="F142" s="196">
        <f t="shared" si="94"/>
        <v>8.49</v>
      </c>
      <c r="G142" s="196">
        <f t="shared" si="94"/>
        <v>10.56</v>
      </c>
      <c r="H142" s="196">
        <f t="shared" si="94"/>
        <v>12.39</v>
      </c>
      <c r="I142" s="196">
        <f t="shared" si="94"/>
        <v>14.96</v>
      </c>
      <c r="J142" s="196">
        <f t="shared" si="94"/>
        <v>16.72</v>
      </c>
      <c r="K142" s="196">
        <f t="shared" si="94"/>
        <v>18.63</v>
      </c>
      <c r="L142" s="196">
        <f t="shared" si="94"/>
        <v>20.7</v>
      </c>
      <c r="M142" s="196">
        <f t="shared" si="94"/>
        <v>22.86</v>
      </c>
      <c r="N142" s="196">
        <f t="shared" si="94"/>
        <v>24.61</v>
      </c>
      <c r="O142" s="196">
        <f t="shared" si="94"/>
        <v>26.35</v>
      </c>
      <c r="P142" s="196">
        <f t="shared" si="94"/>
        <v>28.1</v>
      </c>
      <c r="Q142" s="196">
        <f t="shared" si="94"/>
        <v>30.01</v>
      </c>
      <c r="R142" s="196">
        <f t="shared" si="94"/>
        <v>31.83</v>
      </c>
      <c r="S142" s="196">
        <f t="shared" si="94"/>
        <v>33.82</v>
      </c>
      <c r="T142" s="196">
        <f t="shared" si="94"/>
        <v>35.58</v>
      </c>
      <c r="U142" s="196">
        <f t="shared" si="94"/>
        <v>37.49</v>
      </c>
      <c r="V142" s="196">
        <f t="shared" si="94"/>
        <v>39.229999999999997</v>
      </c>
      <c r="W142" s="196">
        <f t="shared" si="94"/>
        <v>41.06</v>
      </c>
    </row>
    <row r="143" spans="1:23">
      <c r="A143" s="164"/>
      <c r="B143" s="164"/>
      <c r="C143" s="195" t="s">
        <v>773</v>
      </c>
      <c r="D143" s="196">
        <f>D86+D113/12*4</f>
        <v>1.33</v>
      </c>
      <c r="E143" s="196">
        <f t="shared" ref="E143:W143" si="95">E86+E113/12*4</f>
        <v>2.65</v>
      </c>
      <c r="F143" s="196">
        <f t="shared" si="95"/>
        <v>3.99</v>
      </c>
      <c r="G143" s="196">
        <f t="shared" si="95"/>
        <v>5.31</v>
      </c>
      <c r="H143" s="196">
        <f t="shared" si="95"/>
        <v>6.64</v>
      </c>
      <c r="I143" s="196">
        <f t="shared" si="95"/>
        <v>7.97</v>
      </c>
      <c r="J143" s="196">
        <f t="shared" si="95"/>
        <v>9.2899999999999991</v>
      </c>
      <c r="K143" s="196">
        <f t="shared" si="95"/>
        <v>10.62</v>
      </c>
      <c r="L143" s="196">
        <f t="shared" si="95"/>
        <v>11.96</v>
      </c>
      <c r="M143" s="196">
        <f t="shared" si="95"/>
        <v>13.28</v>
      </c>
      <c r="N143" s="196">
        <f t="shared" si="95"/>
        <v>14.61</v>
      </c>
      <c r="O143" s="196">
        <f t="shared" si="95"/>
        <v>15.93</v>
      </c>
      <c r="P143" s="196">
        <f t="shared" si="95"/>
        <v>17.260000000000002</v>
      </c>
      <c r="Q143" s="196">
        <f t="shared" si="95"/>
        <v>18.59</v>
      </c>
      <c r="R143" s="196">
        <f t="shared" si="95"/>
        <v>19.920000000000002</v>
      </c>
      <c r="S143" s="196">
        <f t="shared" si="95"/>
        <v>21.25</v>
      </c>
      <c r="T143" s="196">
        <f t="shared" si="95"/>
        <v>22.58</v>
      </c>
      <c r="U143" s="196">
        <f t="shared" si="95"/>
        <v>23.9</v>
      </c>
      <c r="V143" s="196">
        <f t="shared" si="95"/>
        <v>25.23</v>
      </c>
      <c r="W143" s="196">
        <f t="shared" si="95"/>
        <v>26.55</v>
      </c>
    </row>
    <row r="144" spans="1:23">
      <c r="A144" s="164"/>
      <c r="B144" s="164"/>
      <c r="C144" s="195" t="s">
        <v>776</v>
      </c>
      <c r="D144" s="196">
        <f>D87+D113/12*4+D114/12*4+D115/12*4</f>
        <v>3.71</v>
      </c>
      <c r="E144" s="196">
        <f t="shared" ref="E144:W144" si="96">E87+E113/12*4+E114/12*4+E115/12*4</f>
        <v>5.24</v>
      </c>
      <c r="F144" s="196">
        <f t="shared" si="96"/>
        <v>6.61</v>
      </c>
      <c r="G144" s="196">
        <f t="shared" si="96"/>
        <v>8.31</v>
      </c>
      <c r="H144" s="196">
        <f t="shared" si="96"/>
        <v>9.76</v>
      </c>
      <c r="I144" s="196">
        <f t="shared" si="96"/>
        <v>11.46</v>
      </c>
      <c r="J144" s="196">
        <f t="shared" si="96"/>
        <v>12.83</v>
      </c>
      <c r="K144" s="196">
        <f t="shared" si="96"/>
        <v>14.37</v>
      </c>
      <c r="L144" s="196">
        <f t="shared" si="96"/>
        <v>16.059999999999999</v>
      </c>
      <c r="M144" s="196">
        <f t="shared" si="96"/>
        <v>17.850000000000001</v>
      </c>
      <c r="N144" s="196">
        <f t="shared" si="96"/>
        <v>19.22</v>
      </c>
      <c r="O144" s="196">
        <f t="shared" si="96"/>
        <v>20.59</v>
      </c>
      <c r="P144" s="196">
        <f t="shared" si="96"/>
        <v>21.96</v>
      </c>
      <c r="Q144" s="196">
        <f t="shared" si="96"/>
        <v>23.49</v>
      </c>
      <c r="R144" s="196">
        <f t="shared" si="96"/>
        <v>24.94</v>
      </c>
      <c r="S144" s="196">
        <f t="shared" si="96"/>
        <v>26.31</v>
      </c>
      <c r="T144" s="196">
        <f t="shared" si="96"/>
        <v>27.68</v>
      </c>
      <c r="U144" s="196">
        <f t="shared" si="96"/>
        <v>29.22</v>
      </c>
      <c r="V144" s="196">
        <f t="shared" si="96"/>
        <v>30.58</v>
      </c>
      <c r="W144" s="196">
        <f t="shared" si="96"/>
        <v>32.03</v>
      </c>
    </row>
    <row r="145" spans="1:23">
      <c r="A145" s="164"/>
      <c r="B145" s="164"/>
      <c r="C145" s="195" t="s">
        <v>773</v>
      </c>
      <c r="D145" s="196">
        <f>D88+D113/12*4</f>
        <v>0.87</v>
      </c>
      <c r="E145" s="196">
        <f t="shared" ref="E145:W145" si="97">E88+E113/12*4</f>
        <v>1.73</v>
      </c>
      <c r="F145" s="196">
        <f t="shared" si="97"/>
        <v>2.61</v>
      </c>
      <c r="G145" s="196">
        <f t="shared" si="97"/>
        <v>3.48</v>
      </c>
      <c r="H145" s="196">
        <f t="shared" si="97"/>
        <v>4.34</v>
      </c>
      <c r="I145" s="196">
        <f t="shared" si="97"/>
        <v>5.21</v>
      </c>
      <c r="J145" s="196">
        <f t="shared" si="97"/>
        <v>6.08</v>
      </c>
      <c r="K145" s="196">
        <f t="shared" si="97"/>
        <v>6.94</v>
      </c>
      <c r="L145" s="196">
        <f t="shared" si="97"/>
        <v>7.82</v>
      </c>
      <c r="M145" s="196">
        <f t="shared" si="97"/>
        <v>8.69</v>
      </c>
      <c r="N145" s="196">
        <f t="shared" si="97"/>
        <v>9.5500000000000007</v>
      </c>
      <c r="O145" s="196">
        <f t="shared" si="97"/>
        <v>10.42</v>
      </c>
      <c r="P145" s="196">
        <f t="shared" si="97"/>
        <v>11.29</v>
      </c>
      <c r="Q145" s="196">
        <f t="shared" si="97"/>
        <v>12.15</v>
      </c>
      <c r="R145" s="196">
        <f t="shared" si="97"/>
        <v>13.03</v>
      </c>
      <c r="S145" s="196">
        <f t="shared" si="97"/>
        <v>13.9</v>
      </c>
      <c r="T145" s="196">
        <f t="shared" si="97"/>
        <v>14.76</v>
      </c>
      <c r="U145" s="196">
        <f t="shared" si="97"/>
        <v>15.63</v>
      </c>
      <c r="V145" s="196">
        <f t="shared" si="97"/>
        <v>16.5</v>
      </c>
      <c r="W145" s="196">
        <f t="shared" si="97"/>
        <v>17.36</v>
      </c>
    </row>
    <row r="146" spans="1:23">
      <c r="A146" s="164"/>
      <c r="B146" s="164"/>
      <c r="C146" s="197" t="s">
        <v>777</v>
      </c>
      <c r="D146" s="198">
        <f>D89</f>
        <v>5.42</v>
      </c>
      <c r="E146" s="198">
        <f t="shared" ref="E146:W149" si="98">E89</f>
        <v>5.99</v>
      </c>
      <c r="F146" s="198">
        <f t="shared" si="98"/>
        <v>6.7</v>
      </c>
      <c r="G146" s="198">
        <f t="shared" si="98"/>
        <v>7.1</v>
      </c>
      <c r="H146" s="198">
        <f t="shared" si="98"/>
        <v>7.34</v>
      </c>
      <c r="I146" s="198">
        <f t="shared" si="98"/>
        <v>7.91</v>
      </c>
      <c r="J146" s="198">
        <f t="shared" si="98"/>
        <v>8.2799999999999994</v>
      </c>
      <c r="K146" s="198">
        <f t="shared" si="98"/>
        <v>9.27</v>
      </c>
      <c r="L146" s="198">
        <f t="shared" si="98"/>
        <v>9.51</v>
      </c>
      <c r="M146" s="198">
        <f t="shared" si="98"/>
        <v>9.92</v>
      </c>
      <c r="N146" s="198">
        <f t="shared" si="98"/>
        <v>10.16</v>
      </c>
      <c r="O146" s="198">
        <f t="shared" si="98"/>
        <v>10.56</v>
      </c>
      <c r="P146" s="198">
        <f t="shared" si="98"/>
        <v>11.14</v>
      </c>
      <c r="Q146" s="198">
        <f t="shared" si="98"/>
        <v>11.41</v>
      </c>
      <c r="R146" s="198">
        <f t="shared" si="98"/>
        <v>11.78</v>
      </c>
      <c r="S146" s="198">
        <f t="shared" si="98"/>
        <v>11.89</v>
      </c>
      <c r="T146" s="198">
        <f t="shared" si="98"/>
        <v>12.16</v>
      </c>
      <c r="U146" s="198">
        <f t="shared" si="98"/>
        <v>12.43</v>
      </c>
      <c r="V146" s="198">
        <f t="shared" si="98"/>
        <v>12.54</v>
      </c>
      <c r="W146" s="198">
        <f t="shared" si="98"/>
        <v>12.65</v>
      </c>
    </row>
    <row r="147" spans="1:23">
      <c r="A147" s="164"/>
      <c r="B147" s="164"/>
      <c r="C147" s="197" t="s">
        <v>778</v>
      </c>
      <c r="D147" s="198">
        <f>D90</f>
        <v>5.46</v>
      </c>
      <c r="E147" s="198">
        <f t="shared" si="98"/>
        <v>6.07</v>
      </c>
      <c r="F147" s="198">
        <f t="shared" si="98"/>
        <v>6.82</v>
      </c>
      <c r="G147" s="198">
        <f t="shared" si="98"/>
        <v>7.27</v>
      </c>
      <c r="H147" s="198">
        <f t="shared" si="98"/>
        <v>7.55</v>
      </c>
      <c r="I147" s="198">
        <f t="shared" si="98"/>
        <v>8.16</v>
      </c>
      <c r="J147" s="198">
        <f t="shared" si="98"/>
        <v>8.58</v>
      </c>
      <c r="K147" s="198">
        <f t="shared" si="98"/>
        <v>9.61</v>
      </c>
      <c r="L147" s="198">
        <f t="shared" si="98"/>
        <v>9.89</v>
      </c>
      <c r="M147" s="198">
        <f t="shared" si="98"/>
        <v>10.33</v>
      </c>
      <c r="N147" s="198">
        <f t="shared" si="98"/>
        <v>10.62</v>
      </c>
      <c r="O147" s="198">
        <f t="shared" si="98"/>
        <v>11.06</v>
      </c>
      <c r="P147" s="198">
        <f t="shared" si="98"/>
        <v>11.68</v>
      </c>
      <c r="Q147" s="198">
        <f t="shared" si="98"/>
        <v>11.99</v>
      </c>
      <c r="R147" s="198">
        <f t="shared" si="98"/>
        <v>12.41</v>
      </c>
      <c r="S147" s="198">
        <f t="shared" si="98"/>
        <v>12.55</v>
      </c>
      <c r="T147" s="198">
        <f t="shared" si="98"/>
        <v>12.87</v>
      </c>
      <c r="U147" s="198">
        <f t="shared" si="98"/>
        <v>13.18</v>
      </c>
      <c r="V147" s="198">
        <f t="shared" si="98"/>
        <v>13.34</v>
      </c>
      <c r="W147" s="198">
        <f t="shared" si="98"/>
        <v>13.48</v>
      </c>
    </row>
    <row r="148" spans="1:23">
      <c r="A148" s="164"/>
      <c r="B148" s="164"/>
      <c r="C148" s="197" t="s">
        <v>779</v>
      </c>
      <c r="D148" s="198">
        <f>D91</f>
        <v>5.46</v>
      </c>
      <c r="E148" s="198">
        <f t="shared" si="98"/>
        <v>6.07</v>
      </c>
      <c r="F148" s="198">
        <f t="shared" si="98"/>
        <v>6.82</v>
      </c>
      <c r="G148" s="198">
        <f t="shared" si="98"/>
        <v>7.27</v>
      </c>
      <c r="H148" s="198">
        <f t="shared" si="98"/>
        <v>7.55</v>
      </c>
      <c r="I148" s="198">
        <f t="shared" si="98"/>
        <v>8.16</v>
      </c>
      <c r="J148" s="198">
        <f t="shared" si="98"/>
        <v>8.58</v>
      </c>
      <c r="K148" s="198">
        <f t="shared" si="98"/>
        <v>9.61</v>
      </c>
      <c r="L148" s="198">
        <f t="shared" si="98"/>
        <v>9.89</v>
      </c>
      <c r="M148" s="198">
        <f t="shared" si="98"/>
        <v>10.33</v>
      </c>
      <c r="N148" s="198">
        <f t="shared" si="98"/>
        <v>10.62</v>
      </c>
      <c r="O148" s="198">
        <f t="shared" si="98"/>
        <v>11.06</v>
      </c>
      <c r="P148" s="198">
        <f t="shared" si="98"/>
        <v>11.68</v>
      </c>
      <c r="Q148" s="198">
        <f t="shared" si="98"/>
        <v>11.99</v>
      </c>
      <c r="R148" s="198">
        <f t="shared" si="98"/>
        <v>12.41</v>
      </c>
      <c r="S148" s="198">
        <f t="shared" si="98"/>
        <v>12.55</v>
      </c>
      <c r="T148" s="198">
        <f t="shared" si="98"/>
        <v>12.87</v>
      </c>
      <c r="U148" s="198">
        <f t="shared" si="98"/>
        <v>13.18</v>
      </c>
      <c r="V148" s="198">
        <f t="shared" si="98"/>
        <v>13.34</v>
      </c>
      <c r="W148" s="198">
        <f t="shared" si="98"/>
        <v>13.48</v>
      </c>
    </row>
    <row r="149" spans="1:23">
      <c r="A149" s="164"/>
      <c r="B149" s="164"/>
      <c r="C149" s="197" t="s">
        <v>780</v>
      </c>
      <c r="D149" s="198">
        <f>D92</f>
        <v>0.84</v>
      </c>
      <c r="E149" s="198">
        <f t="shared" si="98"/>
        <v>1.41</v>
      </c>
      <c r="F149" s="198">
        <f t="shared" si="98"/>
        <v>2.11</v>
      </c>
      <c r="G149" s="198">
        <f t="shared" si="98"/>
        <v>2.6</v>
      </c>
      <c r="H149" s="198">
        <f t="shared" si="98"/>
        <v>2.92</v>
      </c>
      <c r="I149" s="198">
        <f t="shared" si="98"/>
        <v>3.58</v>
      </c>
      <c r="J149" s="198">
        <f t="shared" si="98"/>
        <v>4.03</v>
      </c>
      <c r="K149" s="198">
        <f t="shared" si="98"/>
        <v>4.9400000000000004</v>
      </c>
      <c r="L149" s="198">
        <f t="shared" si="98"/>
        <v>5.26</v>
      </c>
      <c r="M149" s="198">
        <f t="shared" si="98"/>
        <v>5.75</v>
      </c>
      <c r="N149" s="198">
        <f t="shared" si="98"/>
        <v>6.07</v>
      </c>
      <c r="O149" s="198">
        <f t="shared" si="98"/>
        <v>6.56</v>
      </c>
      <c r="P149" s="198">
        <f t="shared" si="98"/>
        <v>7.05</v>
      </c>
      <c r="Q149" s="198">
        <f t="shared" si="98"/>
        <v>7.41</v>
      </c>
      <c r="R149" s="198">
        <f t="shared" si="98"/>
        <v>7.86</v>
      </c>
      <c r="S149" s="198">
        <f t="shared" si="98"/>
        <v>8.0500000000000007</v>
      </c>
      <c r="T149" s="198">
        <f t="shared" si="98"/>
        <v>8.25</v>
      </c>
      <c r="U149" s="198">
        <f t="shared" si="98"/>
        <v>8.6</v>
      </c>
      <c r="V149" s="198">
        <f t="shared" si="98"/>
        <v>8.7899999999999991</v>
      </c>
      <c r="W149" s="198">
        <f t="shared" si="98"/>
        <v>8.98</v>
      </c>
    </row>
    <row r="150" spans="1:23"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</row>
    <row r="151" spans="1:23">
      <c r="C151" s="155" t="s">
        <v>782</v>
      </c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</row>
    <row r="152" spans="1:23">
      <c r="A152" s="164"/>
      <c r="B152" s="164"/>
      <c r="C152" s="193" t="s">
        <v>768</v>
      </c>
      <c r="D152" s="194">
        <f t="shared" ref="D152:W152" si="99">D156+D164</f>
        <v>12.81</v>
      </c>
      <c r="E152" s="194">
        <f t="shared" si="99"/>
        <v>17.239999999999998</v>
      </c>
      <c r="F152" s="194">
        <f t="shared" si="99"/>
        <v>21.7</v>
      </c>
      <c r="G152" s="194">
        <f t="shared" si="99"/>
        <v>26.13</v>
      </c>
      <c r="H152" s="194">
        <f t="shared" si="99"/>
        <v>29.64</v>
      </c>
      <c r="I152" s="194">
        <f t="shared" si="99"/>
        <v>34.94</v>
      </c>
      <c r="J152" s="194">
        <f t="shared" si="99"/>
        <v>38.659999999999997</v>
      </c>
      <c r="K152" s="194">
        <f t="shared" si="99"/>
        <v>44.03</v>
      </c>
      <c r="L152" s="194">
        <f t="shared" si="99"/>
        <v>48.11</v>
      </c>
      <c r="M152" s="194">
        <f t="shared" si="99"/>
        <v>52.71</v>
      </c>
      <c r="N152" s="194">
        <f t="shared" si="99"/>
        <v>56.04</v>
      </c>
      <c r="O152" s="194">
        <f t="shared" si="99"/>
        <v>59.97</v>
      </c>
      <c r="P152" s="194">
        <f t="shared" si="99"/>
        <v>64.040000000000006</v>
      </c>
      <c r="Q152" s="194">
        <f t="shared" si="99"/>
        <v>67.7</v>
      </c>
      <c r="R152" s="194">
        <f t="shared" si="99"/>
        <v>71.61</v>
      </c>
      <c r="S152" s="194">
        <f t="shared" si="99"/>
        <v>74.760000000000005</v>
      </c>
      <c r="T152" s="194">
        <f t="shared" si="99"/>
        <v>78.069999999999993</v>
      </c>
      <c r="U152" s="194">
        <f t="shared" si="99"/>
        <v>81.73</v>
      </c>
      <c r="V152" s="194">
        <f t="shared" si="99"/>
        <v>84.66</v>
      </c>
      <c r="W152" s="194">
        <f t="shared" si="99"/>
        <v>87.76</v>
      </c>
    </row>
    <row r="153" spans="1:23">
      <c r="A153" s="164"/>
      <c r="B153" s="164"/>
      <c r="C153" s="193" t="s">
        <v>769</v>
      </c>
      <c r="D153" s="194">
        <f t="shared" ref="D153:W153" si="100">D158+D165</f>
        <v>13.24</v>
      </c>
      <c r="E153" s="194">
        <f t="shared" si="100"/>
        <v>17.86</v>
      </c>
      <c r="F153" s="194">
        <f t="shared" si="100"/>
        <v>22.53</v>
      </c>
      <c r="G153" s="194">
        <f t="shared" si="100"/>
        <v>27.13</v>
      </c>
      <c r="H153" s="194">
        <f t="shared" si="100"/>
        <v>30.83</v>
      </c>
      <c r="I153" s="194">
        <f t="shared" si="100"/>
        <v>36.31</v>
      </c>
      <c r="J153" s="194">
        <f t="shared" si="100"/>
        <v>40.229999999999997</v>
      </c>
      <c r="K153" s="194">
        <f t="shared" si="100"/>
        <v>45.78</v>
      </c>
      <c r="L153" s="194">
        <f t="shared" si="100"/>
        <v>50.04</v>
      </c>
      <c r="M153" s="194">
        <f t="shared" si="100"/>
        <v>54.84</v>
      </c>
      <c r="N153" s="194">
        <f t="shared" si="100"/>
        <v>58.37</v>
      </c>
      <c r="O153" s="194">
        <f t="shared" si="100"/>
        <v>62.22</v>
      </c>
      <c r="P153" s="194">
        <f t="shared" si="100"/>
        <v>66.48</v>
      </c>
      <c r="Q153" s="194">
        <f t="shared" si="100"/>
        <v>70.319999999999993</v>
      </c>
      <c r="R153" s="194">
        <f t="shared" si="100"/>
        <v>74.430000000000007</v>
      </c>
      <c r="S153" s="194">
        <f t="shared" si="100"/>
        <v>77.760000000000005</v>
      </c>
      <c r="T153" s="194">
        <f t="shared" si="100"/>
        <v>81.27</v>
      </c>
      <c r="U153" s="194">
        <f t="shared" si="100"/>
        <v>85.1</v>
      </c>
      <c r="V153" s="194">
        <f t="shared" si="100"/>
        <v>88.23</v>
      </c>
      <c r="W153" s="194">
        <f t="shared" si="100"/>
        <v>91.5</v>
      </c>
    </row>
    <row r="154" spans="1:23">
      <c r="A154" s="164"/>
      <c r="B154" s="164"/>
      <c r="C154" s="193" t="s">
        <v>770</v>
      </c>
      <c r="D154" s="194">
        <f t="shared" ref="D154:W154" si="101">D160+D166</f>
        <v>14.44</v>
      </c>
      <c r="E154" s="194">
        <f t="shared" si="101"/>
        <v>20.27</v>
      </c>
      <c r="F154" s="194">
        <f t="shared" si="101"/>
        <v>26.13</v>
      </c>
      <c r="G154" s="194">
        <f t="shared" si="101"/>
        <v>31.95</v>
      </c>
      <c r="H154" s="194">
        <f t="shared" si="101"/>
        <v>36.85</v>
      </c>
      <c r="I154" s="194">
        <f t="shared" si="101"/>
        <v>43.53</v>
      </c>
      <c r="J154" s="194">
        <f t="shared" si="101"/>
        <v>48.65</v>
      </c>
      <c r="K154" s="194">
        <f t="shared" si="101"/>
        <v>55.41</v>
      </c>
      <c r="L154" s="194">
        <f t="shared" si="101"/>
        <v>60.87</v>
      </c>
      <c r="M154" s="194">
        <f t="shared" si="101"/>
        <v>66.88</v>
      </c>
      <c r="N154" s="194">
        <f t="shared" si="101"/>
        <v>71.61</v>
      </c>
      <c r="O154" s="194">
        <f t="shared" si="101"/>
        <v>76.66</v>
      </c>
      <c r="P154" s="194">
        <f t="shared" si="101"/>
        <v>82.12</v>
      </c>
      <c r="Q154" s="194">
        <f t="shared" si="101"/>
        <v>87.17</v>
      </c>
      <c r="R154" s="194">
        <f t="shared" si="101"/>
        <v>92.48</v>
      </c>
      <c r="S154" s="194">
        <f t="shared" si="101"/>
        <v>97.02</v>
      </c>
      <c r="T154" s="194">
        <f t="shared" si="101"/>
        <v>101.73</v>
      </c>
      <c r="U154" s="194">
        <f t="shared" si="101"/>
        <v>106.77</v>
      </c>
      <c r="V154" s="194">
        <f t="shared" si="101"/>
        <v>111.1</v>
      </c>
      <c r="W154" s="194">
        <f t="shared" si="101"/>
        <v>115.58</v>
      </c>
    </row>
    <row r="155" spans="1:23">
      <c r="A155" s="164"/>
      <c r="B155" s="164"/>
      <c r="C155" s="193" t="s">
        <v>771</v>
      </c>
      <c r="D155" s="194">
        <f t="shared" ref="D155:W155" si="102">D162+D167</f>
        <v>6.93</v>
      </c>
      <c r="E155" s="194">
        <f t="shared" si="102"/>
        <v>11.14</v>
      </c>
      <c r="F155" s="194">
        <f t="shared" si="102"/>
        <v>15.15</v>
      </c>
      <c r="G155" s="194">
        <f t="shared" si="102"/>
        <v>19.54</v>
      </c>
      <c r="H155" s="194">
        <f t="shared" si="102"/>
        <v>23</v>
      </c>
      <c r="I155" s="194">
        <f t="shared" si="102"/>
        <v>27.76</v>
      </c>
      <c r="J155" s="194">
        <f t="shared" si="102"/>
        <v>31.22</v>
      </c>
      <c r="K155" s="194">
        <f t="shared" si="102"/>
        <v>36.17</v>
      </c>
      <c r="L155" s="194">
        <f t="shared" si="102"/>
        <v>40.200000000000003</v>
      </c>
      <c r="M155" s="194">
        <f t="shared" si="102"/>
        <v>44.79</v>
      </c>
      <c r="N155" s="194">
        <f t="shared" si="102"/>
        <v>48.07</v>
      </c>
      <c r="O155" s="194">
        <f t="shared" si="102"/>
        <v>51.72</v>
      </c>
      <c r="P155" s="194">
        <f t="shared" si="102"/>
        <v>55.36</v>
      </c>
      <c r="Q155" s="194">
        <f t="shared" si="102"/>
        <v>59.21</v>
      </c>
      <c r="R155" s="194">
        <f t="shared" si="102"/>
        <v>62.84</v>
      </c>
      <c r="S155" s="194">
        <f t="shared" si="102"/>
        <v>65.95</v>
      </c>
      <c r="T155" s="194">
        <f t="shared" si="102"/>
        <v>69.06</v>
      </c>
      <c r="U155" s="194">
        <f t="shared" si="102"/>
        <v>72.91</v>
      </c>
      <c r="V155" s="194">
        <f t="shared" si="102"/>
        <v>76.03</v>
      </c>
      <c r="W155" s="194">
        <f t="shared" si="102"/>
        <v>79.319999999999993</v>
      </c>
    </row>
    <row r="156" spans="1:23">
      <c r="A156" s="164"/>
      <c r="B156" s="164"/>
      <c r="C156" s="195" t="s">
        <v>772</v>
      </c>
      <c r="D156" s="196">
        <f>D99+D113/12*9+D114/12*9+D115/12*9</f>
        <v>5.89</v>
      </c>
      <c r="E156" s="196">
        <f t="shared" ref="E156:W156" si="103">E99+E113/12*9+E114/12*9+E115/12*9</f>
        <v>8.89</v>
      </c>
      <c r="F156" s="196">
        <f t="shared" si="103"/>
        <v>11.52</v>
      </c>
      <c r="G156" s="196">
        <f t="shared" si="103"/>
        <v>14.89</v>
      </c>
      <c r="H156" s="196">
        <f t="shared" si="103"/>
        <v>17.71</v>
      </c>
      <c r="I156" s="196">
        <f t="shared" si="103"/>
        <v>21.58</v>
      </c>
      <c r="J156" s="196">
        <f t="shared" si="103"/>
        <v>24.21</v>
      </c>
      <c r="K156" s="196">
        <f t="shared" si="103"/>
        <v>27.21</v>
      </c>
      <c r="L156" s="196">
        <f t="shared" si="103"/>
        <v>30.6</v>
      </c>
      <c r="M156" s="196">
        <f t="shared" si="103"/>
        <v>34.15</v>
      </c>
      <c r="N156" s="196">
        <f t="shared" si="103"/>
        <v>36.79</v>
      </c>
      <c r="O156" s="196">
        <f t="shared" si="103"/>
        <v>39.659999999999997</v>
      </c>
      <c r="P156" s="196">
        <f t="shared" si="103"/>
        <v>42.29</v>
      </c>
      <c r="Q156" s="196">
        <f t="shared" si="103"/>
        <v>45.29</v>
      </c>
      <c r="R156" s="196">
        <f t="shared" si="103"/>
        <v>48.11</v>
      </c>
      <c r="S156" s="196">
        <f t="shared" si="103"/>
        <v>50.98</v>
      </c>
      <c r="T156" s="196">
        <f t="shared" si="103"/>
        <v>53.62</v>
      </c>
      <c r="U156" s="196">
        <f t="shared" si="103"/>
        <v>56.61</v>
      </c>
      <c r="V156" s="196">
        <f t="shared" si="103"/>
        <v>59.25</v>
      </c>
      <c r="W156" s="196">
        <f t="shared" si="103"/>
        <v>62.06</v>
      </c>
    </row>
    <row r="157" spans="1:23">
      <c r="A157" s="164"/>
      <c r="B157" s="164"/>
      <c r="C157" s="195" t="s">
        <v>773</v>
      </c>
      <c r="D157" s="196">
        <f>D100+D113/12*9</f>
        <v>1.7</v>
      </c>
      <c r="E157" s="196">
        <f t="shared" ref="E157:W157" si="104">E100+E113/12*9</f>
        <v>3.39</v>
      </c>
      <c r="F157" s="196">
        <f t="shared" si="104"/>
        <v>5.08</v>
      </c>
      <c r="G157" s="196">
        <f t="shared" si="104"/>
        <v>6.76</v>
      </c>
      <c r="H157" s="196">
        <f t="shared" si="104"/>
        <v>8.4600000000000009</v>
      </c>
      <c r="I157" s="196">
        <f t="shared" si="104"/>
        <v>10.14</v>
      </c>
      <c r="J157" s="196">
        <f t="shared" si="104"/>
        <v>11.84</v>
      </c>
      <c r="K157" s="196">
        <f t="shared" si="104"/>
        <v>13.52</v>
      </c>
      <c r="L157" s="196">
        <f t="shared" si="104"/>
        <v>15.22</v>
      </c>
      <c r="M157" s="196">
        <f t="shared" si="104"/>
        <v>16.899999999999999</v>
      </c>
      <c r="N157" s="196">
        <f t="shared" si="104"/>
        <v>18.61</v>
      </c>
      <c r="O157" s="196">
        <f t="shared" si="104"/>
        <v>20.29</v>
      </c>
      <c r="P157" s="196">
        <f t="shared" si="104"/>
        <v>21.97</v>
      </c>
      <c r="Q157" s="196">
        <f t="shared" si="104"/>
        <v>23.66</v>
      </c>
      <c r="R157" s="196">
        <f t="shared" si="104"/>
        <v>25.36</v>
      </c>
      <c r="S157" s="196">
        <f t="shared" si="104"/>
        <v>27.04</v>
      </c>
      <c r="T157" s="196">
        <f t="shared" si="104"/>
        <v>28.74</v>
      </c>
      <c r="U157" s="196">
        <f t="shared" si="104"/>
        <v>30.42</v>
      </c>
      <c r="V157" s="196">
        <f t="shared" si="104"/>
        <v>32.119999999999997</v>
      </c>
      <c r="W157" s="196">
        <f t="shared" si="104"/>
        <v>33.81</v>
      </c>
    </row>
    <row r="158" spans="1:23">
      <c r="A158" s="164"/>
      <c r="B158" s="164"/>
      <c r="C158" s="195" t="s">
        <v>774</v>
      </c>
      <c r="D158" s="196">
        <f>D101+D113/12*9+D114/12*9+D115/12*9</f>
        <v>6.23</v>
      </c>
      <c r="E158" s="196">
        <f t="shared" ref="E158:W158" si="105">E101+E113/12*9+E114/12*9+E115/12*9</f>
        <v>9.32</v>
      </c>
      <c r="F158" s="196">
        <f t="shared" si="105"/>
        <v>12.06</v>
      </c>
      <c r="G158" s="196">
        <f t="shared" si="105"/>
        <v>15.51</v>
      </c>
      <c r="H158" s="196">
        <f t="shared" si="105"/>
        <v>18.43</v>
      </c>
      <c r="I158" s="196">
        <f t="shared" si="105"/>
        <v>22.39</v>
      </c>
      <c r="J158" s="196">
        <f t="shared" si="105"/>
        <v>25.12</v>
      </c>
      <c r="K158" s="196">
        <f t="shared" si="105"/>
        <v>28.21</v>
      </c>
      <c r="L158" s="196">
        <f t="shared" si="105"/>
        <v>31.69</v>
      </c>
      <c r="M158" s="196">
        <f t="shared" si="105"/>
        <v>35.340000000000003</v>
      </c>
      <c r="N158" s="196">
        <f t="shared" si="105"/>
        <v>38.08</v>
      </c>
      <c r="O158" s="196">
        <f t="shared" si="105"/>
        <v>40.79</v>
      </c>
      <c r="P158" s="196">
        <f t="shared" si="105"/>
        <v>43.51</v>
      </c>
      <c r="Q158" s="196">
        <f t="shared" si="105"/>
        <v>46.6</v>
      </c>
      <c r="R158" s="196">
        <f t="shared" si="105"/>
        <v>49.52</v>
      </c>
      <c r="S158" s="196">
        <f t="shared" si="105"/>
        <v>52.48</v>
      </c>
      <c r="T158" s="196">
        <f t="shared" si="105"/>
        <v>55.22</v>
      </c>
      <c r="U158" s="196">
        <f t="shared" si="105"/>
        <v>58.3</v>
      </c>
      <c r="V158" s="196">
        <f t="shared" si="105"/>
        <v>61.03</v>
      </c>
      <c r="W158" s="196">
        <f t="shared" si="105"/>
        <v>63.93</v>
      </c>
    </row>
    <row r="159" spans="1:23">
      <c r="A159" s="164"/>
      <c r="B159" s="164"/>
      <c r="C159" s="195" t="s">
        <v>773</v>
      </c>
      <c r="D159" s="196">
        <f>D102+D113/12*9</f>
        <v>1.8</v>
      </c>
      <c r="E159" s="196">
        <f t="shared" ref="E159:W159" si="106">E102+E113/12*9</f>
        <v>3.57</v>
      </c>
      <c r="F159" s="196">
        <f t="shared" si="106"/>
        <v>5.37</v>
      </c>
      <c r="G159" s="196">
        <f t="shared" si="106"/>
        <v>7.14</v>
      </c>
      <c r="H159" s="196">
        <f t="shared" si="106"/>
        <v>8.93</v>
      </c>
      <c r="I159" s="196">
        <f t="shared" si="106"/>
        <v>10.7</v>
      </c>
      <c r="J159" s="196">
        <f t="shared" si="106"/>
        <v>12.5</v>
      </c>
      <c r="K159" s="196">
        <f t="shared" si="106"/>
        <v>14.27</v>
      </c>
      <c r="L159" s="196">
        <f t="shared" si="106"/>
        <v>16.07</v>
      </c>
      <c r="M159" s="196">
        <f t="shared" si="106"/>
        <v>17.84</v>
      </c>
      <c r="N159" s="196">
        <f t="shared" si="106"/>
        <v>19.64</v>
      </c>
      <c r="O159" s="196">
        <f t="shared" si="106"/>
        <v>21.41</v>
      </c>
      <c r="P159" s="196">
        <f t="shared" si="106"/>
        <v>23.2</v>
      </c>
      <c r="Q159" s="196">
        <f t="shared" si="106"/>
        <v>24.97</v>
      </c>
      <c r="R159" s="196">
        <f t="shared" si="106"/>
        <v>26.77</v>
      </c>
      <c r="S159" s="196">
        <f t="shared" si="106"/>
        <v>28.54</v>
      </c>
      <c r="T159" s="196">
        <f t="shared" si="106"/>
        <v>30.34</v>
      </c>
      <c r="U159" s="196">
        <f t="shared" si="106"/>
        <v>32.11</v>
      </c>
      <c r="V159" s="196">
        <f t="shared" si="106"/>
        <v>33.909999999999997</v>
      </c>
      <c r="W159" s="196">
        <f t="shared" si="106"/>
        <v>35.68</v>
      </c>
    </row>
    <row r="160" spans="1:23">
      <c r="A160" s="164"/>
      <c r="B160" s="164"/>
      <c r="C160" s="195" t="s">
        <v>775</v>
      </c>
      <c r="D160" s="196">
        <f>D103+D113/12*9+D114/12*9+D115/12*9</f>
        <v>7.43</v>
      </c>
      <c r="E160" s="196">
        <f t="shared" ref="E160:W160" si="107">E103+E113/12*9+E114/12*9+E115/12*9</f>
        <v>11.73</v>
      </c>
      <c r="F160" s="196">
        <f t="shared" si="107"/>
        <v>15.66</v>
      </c>
      <c r="G160" s="196">
        <f t="shared" si="107"/>
        <v>20.329999999999998</v>
      </c>
      <c r="H160" s="196">
        <f t="shared" si="107"/>
        <v>24.45</v>
      </c>
      <c r="I160" s="196">
        <f t="shared" si="107"/>
        <v>29.61</v>
      </c>
      <c r="J160" s="196">
        <f t="shared" si="107"/>
        <v>33.54</v>
      </c>
      <c r="K160" s="196">
        <f t="shared" si="107"/>
        <v>37.840000000000003</v>
      </c>
      <c r="L160" s="196">
        <f t="shared" si="107"/>
        <v>42.52</v>
      </c>
      <c r="M160" s="196">
        <f t="shared" si="107"/>
        <v>47.38</v>
      </c>
      <c r="N160" s="196">
        <f t="shared" si="107"/>
        <v>51.32</v>
      </c>
      <c r="O160" s="196">
        <f t="shared" si="107"/>
        <v>55.23</v>
      </c>
      <c r="P160" s="196">
        <f t="shared" si="107"/>
        <v>59.15</v>
      </c>
      <c r="Q160" s="196">
        <f t="shared" si="107"/>
        <v>63.45</v>
      </c>
      <c r="R160" s="196">
        <f t="shared" si="107"/>
        <v>67.569999999999993</v>
      </c>
      <c r="S160" s="196">
        <f t="shared" si="107"/>
        <v>71.739999999999995</v>
      </c>
      <c r="T160" s="196">
        <f t="shared" si="107"/>
        <v>75.680000000000007</v>
      </c>
      <c r="U160" s="196">
        <f t="shared" si="107"/>
        <v>79.97</v>
      </c>
      <c r="V160" s="196">
        <f t="shared" si="107"/>
        <v>83.9</v>
      </c>
      <c r="W160" s="196">
        <f t="shared" si="107"/>
        <v>88.01</v>
      </c>
    </row>
    <row r="161" spans="1:26">
      <c r="A161" s="164"/>
      <c r="B161" s="164"/>
      <c r="C161" s="195" t="s">
        <v>773</v>
      </c>
      <c r="D161" s="196">
        <f>D104+D113/12*9</f>
        <v>3</v>
      </c>
      <c r="E161" s="196">
        <f t="shared" ref="E161:W161" si="108">E104+E113/12*9</f>
        <v>5.98</v>
      </c>
      <c r="F161" s="196">
        <f t="shared" si="108"/>
        <v>8.98</v>
      </c>
      <c r="G161" s="196">
        <f t="shared" si="108"/>
        <v>11.95</v>
      </c>
      <c r="H161" s="196">
        <f t="shared" si="108"/>
        <v>14.95</v>
      </c>
      <c r="I161" s="196">
        <f t="shared" si="108"/>
        <v>17.920000000000002</v>
      </c>
      <c r="J161" s="196">
        <f t="shared" si="108"/>
        <v>20.92</v>
      </c>
      <c r="K161" s="196">
        <f t="shared" si="108"/>
        <v>23.9</v>
      </c>
      <c r="L161" s="196">
        <f t="shared" si="108"/>
        <v>26.9</v>
      </c>
      <c r="M161" s="196">
        <f t="shared" si="108"/>
        <v>29.88</v>
      </c>
      <c r="N161" s="196">
        <f t="shared" si="108"/>
        <v>32.880000000000003</v>
      </c>
      <c r="O161" s="196">
        <f t="shared" si="108"/>
        <v>35.86</v>
      </c>
      <c r="P161" s="196">
        <f t="shared" si="108"/>
        <v>38.840000000000003</v>
      </c>
      <c r="Q161" s="196">
        <f t="shared" si="108"/>
        <v>41.83</v>
      </c>
      <c r="R161" s="196">
        <f t="shared" si="108"/>
        <v>44.82</v>
      </c>
      <c r="S161" s="196">
        <f t="shared" si="108"/>
        <v>47.8</v>
      </c>
      <c r="T161" s="196">
        <f t="shared" si="108"/>
        <v>50.8</v>
      </c>
      <c r="U161" s="196">
        <f t="shared" si="108"/>
        <v>53.78</v>
      </c>
      <c r="V161" s="196">
        <f t="shared" si="108"/>
        <v>56.77</v>
      </c>
      <c r="W161" s="196">
        <f t="shared" si="108"/>
        <v>59.76</v>
      </c>
    </row>
    <row r="162" spans="1:26">
      <c r="A162" s="164"/>
      <c r="B162" s="164"/>
      <c r="C162" s="195" t="s">
        <v>776</v>
      </c>
      <c r="D162" s="196">
        <f>D105+D113/12*9+D114/12*9+D115/12*9</f>
        <v>5.39</v>
      </c>
      <c r="E162" s="196">
        <f t="shared" ref="E162:W162" si="109">E105+E113/12*9+E114/12*9+E115/12*9</f>
        <v>8.39</v>
      </c>
      <c r="F162" s="196">
        <f t="shared" si="109"/>
        <v>11.02</v>
      </c>
      <c r="G162" s="196">
        <f t="shared" si="109"/>
        <v>14.4</v>
      </c>
      <c r="H162" s="196">
        <f t="shared" si="109"/>
        <v>17.21</v>
      </c>
      <c r="I162" s="196">
        <f t="shared" si="109"/>
        <v>20.58</v>
      </c>
      <c r="J162" s="196">
        <f t="shared" si="109"/>
        <v>23.22</v>
      </c>
      <c r="K162" s="196">
        <f t="shared" si="109"/>
        <v>26.22</v>
      </c>
      <c r="L162" s="196">
        <f t="shared" si="109"/>
        <v>29.6</v>
      </c>
      <c r="M162" s="196">
        <f t="shared" si="109"/>
        <v>33.17</v>
      </c>
      <c r="N162" s="196">
        <f t="shared" si="109"/>
        <v>35.799999999999997</v>
      </c>
      <c r="O162" s="196">
        <f t="shared" si="109"/>
        <v>38.43</v>
      </c>
      <c r="P162" s="196">
        <f t="shared" si="109"/>
        <v>41.05</v>
      </c>
      <c r="Q162" s="196">
        <f t="shared" si="109"/>
        <v>44.05</v>
      </c>
      <c r="R162" s="196">
        <f t="shared" si="109"/>
        <v>46.87</v>
      </c>
      <c r="S162" s="196">
        <f t="shared" si="109"/>
        <v>49.5</v>
      </c>
      <c r="T162" s="196">
        <f t="shared" si="109"/>
        <v>52.13</v>
      </c>
      <c r="U162" s="196">
        <f t="shared" si="109"/>
        <v>55.13</v>
      </c>
      <c r="V162" s="196">
        <f t="shared" si="109"/>
        <v>57.77</v>
      </c>
      <c r="W162" s="196">
        <f t="shared" si="109"/>
        <v>60.58</v>
      </c>
    </row>
    <row r="163" spans="1:26">
      <c r="A163" s="164"/>
      <c r="B163" s="164"/>
      <c r="C163" s="195" t="s">
        <v>773</v>
      </c>
      <c r="D163" s="196">
        <f>D106+D113/12*9</f>
        <v>1.51</v>
      </c>
      <c r="E163" s="196">
        <f t="shared" ref="E163:W163" si="110">E106+E113/12*9</f>
        <v>3.01</v>
      </c>
      <c r="F163" s="196">
        <f t="shared" si="110"/>
        <v>4.5199999999999996</v>
      </c>
      <c r="G163" s="196">
        <f t="shared" si="110"/>
        <v>6.02</v>
      </c>
      <c r="H163" s="196">
        <f t="shared" si="110"/>
        <v>7.52</v>
      </c>
      <c r="I163" s="196">
        <f t="shared" si="110"/>
        <v>9.02</v>
      </c>
      <c r="J163" s="196">
        <f t="shared" si="110"/>
        <v>10.53</v>
      </c>
      <c r="K163" s="196">
        <f t="shared" si="110"/>
        <v>12.03</v>
      </c>
      <c r="L163" s="196">
        <f t="shared" si="110"/>
        <v>13.54</v>
      </c>
      <c r="M163" s="196">
        <f t="shared" si="110"/>
        <v>15.04</v>
      </c>
      <c r="N163" s="196">
        <f t="shared" si="110"/>
        <v>16.55</v>
      </c>
      <c r="O163" s="196">
        <f t="shared" si="110"/>
        <v>18.05</v>
      </c>
      <c r="P163" s="196">
        <f t="shared" si="110"/>
        <v>19.55</v>
      </c>
      <c r="Q163" s="196">
        <f t="shared" si="110"/>
        <v>21.05</v>
      </c>
      <c r="R163" s="196">
        <f t="shared" si="110"/>
        <v>22.56</v>
      </c>
      <c r="S163" s="196">
        <f t="shared" si="110"/>
        <v>24.06</v>
      </c>
      <c r="T163" s="196">
        <f t="shared" si="110"/>
        <v>25.57</v>
      </c>
      <c r="U163" s="196">
        <f t="shared" si="110"/>
        <v>27.07</v>
      </c>
      <c r="V163" s="196">
        <f t="shared" si="110"/>
        <v>28.58</v>
      </c>
      <c r="W163" s="196">
        <f t="shared" si="110"/>
        <v>30.08</v>
      </c>
    </row>
    <row r="164" spans="1:26">
      <c r="A164" s="164"/>
      <c r="B164" s="164"/>
      <c r="C164" s="197" t="s">
        <v>777</v>
      </c>
      <c r="D164" s="198">
        <f t="shared" ref="D164:W167" si="111">D107</f>
        <v>6.92</v>
      </c>
      <c r="E164" s="198">
        <f t="shared" si="111"/>
        <v>8.35</v>
      </c>
      <c r="F164" s="198">
        <f t="shared" si="111"/>
        <v>10.18</v>
      </c>
      <c r="G164" s="198">
        <f t="shared" si="111"/>
        <v>11.24</v>
      </c>
      <c r="H164" s="198">
        <f t="shared" si="111"/>
        <v>11.93</v>
      </c>
      <c r="I164" s="198">
        <f t="shared" si="111"/>
        <v>13.36</v>
      </c>
      <c r="J164" s="198">
        <f t="shared" si="111"/>
        <v>14.45</v>
      </c>
      <c r="K164" s="198">
        <f t="shared" si="111"/>
        <v>16.82</v>
      </c>
      <c r="L164" s="198">
        <f t="shared" si="111"/>
        <v>17.510000000000002</v>
      </c>
      <c r="M164" s="198">
        <f t="shared" si="111"/>
        <v>18.559999999999999</v>
      </c>
      <c r="N164" s="198">
        <f t="shared" si="111"/>
        <v>19.25</v>
      </c>
      <c r="O164" s="198">
        <f t="shared" si="111"/>
        <v>20.309999999999999</v>
      </c>
      <c r="P164" s="198">
        <f t="shared" si="111"/>
        <v>21.75</v>
      </c>
      <c r="Q164" s="198">
        <f t="shared" si="111"/>
        <v>22.41</v>
      </c>
      <c r="R164" s="198">
        <f t="shared" si="111"/>
        <v>23.5</v>
      </c>
      <c r="S164" s="198">
        <f t="shared" si="111"/>
        <v>23.78</v>
      </c>
      <c r="T164" s="198">
        <f t="shared" si="111"/>
        <v>24.45</v>
      </c>
      <c r="U164" s="198">
        <f t="shared" si="111"/>
        <v>25.12</v>
      </c>
      <c r="V164" s="198">
        <f t="shared" si="111"/>
        <v>25.41</v>
      </c>
      <c r="W164" s="198">
        <f t="shared" si="111"/>
        <v>25.7</v>
      </c>
    </row>
    <row r="165" spans="1:26">
      <c r="A165" s="164"/>
      <c r="B165" s="164"/>
      <c r="C165" s="197" t="s">
        <v>778</v>
      </c>
      <c r="D165" s="198">
        <f t="shared" si="111"/>
        <v>7.01</v>
      </c>
      <c r="E165" s="198">
        <f t="shared" si="111"/>
        <v>8.5399999999999991</v>
      </c>
      <c r="F165" s="198">
        <f t="shared" si="111"/>
        <v>10.47</v>
      </c>
      <c r="G165" s="198">
        <f t="shared" si="111"/>
        <v>11.62</v>
      </c>
      <c r="H165" s="198">
        <f t="shared" si="111"/>
        <v>12.4</v>
      </c>
      <c r="I165" s="198">
        <f t="shared" si="111"/>
        <v>13.92</v>
      </c>
      <c r="J165" s="198">
        <f t="shared" si="111"/>
        <v>15.11</v>
      </c>
      <c r="K165" s="198">
        <f t="shared" si="111"/>
        <v>17.57</v>
      </c>
      <c r="L165" s="198">
        <f t="shared" si="111"/>
        <v>18.350000000000001</v>
      </c>
      <c r="M165" s="198">
        <f t="shared" si="111"/>
        <v>19.5</v>
      </c>
      <c r="N165" s="198">
        <f t="shared" si="111"/>
        <v>20.29</v>
      </c>
      <c r="O165" s="198">
        <f t="shared" si="111"/>
        <v>21.43</v>
      </c>
      <c r="P165" s="198">
        <f t="shared" si="111"/>
        <v>22.97</v>
      </c>
      <c r="Q165" s="198">
        <f t="shared" si="111"/>
        <v>23.72</v>
      </c>
      <c r="R165" s="198">
        <f t="shared" si="111"/>
        <v>24.91</v>
      </c>
      <c r="S165" s="198">
        <f t="shared" si="111"/>
        <v>25.28</v>
      </c>
      <c r="T165" s="198">
        <f t="shared" si="111"/>
        <v>26.05</v>
      </c>
      <c r="U165" s="198">
        <f t="shared" si="111"/>
        <v>26.8</v>
      </c>
      <c r="V165" s="198">
        <f t="shared" si="111"/>
        <v>27.2</v>
      </c>
      <c r="W165" s="198">
        <f t="shared" si="111"/>
        <v>27.57</v>
      </c>
    </row>
    <row r="166" spans="1:26">
      <c r="A166" s="164"/>
      <c r="B166" s="164"/>
      <c r="C166" s="197" t="s">
        <v>779</v>
      </c>
      <c r="D166" s="198">
        <f>D109</f>
        <v>7.01</v>
      </c>
      <c r="E166" s="198">
        <f t="shared" si="111"/>
        <v>8.5399999999999991</v>
      </c>
      <c r="F166" s="198">
        <f t="shared" si="111"/>
        <v>10.47</v>
      </c>
      <c r="G166" s="198">
        <f t="shared" si="111"/>
        <v>11.62</v>
      </c>
      <c r="H166" s="198">
        <f t="shared" si="111"/>
        <v>12.4</v>
      </c>
      <c r="I166" s="198">
        <f t="shared" si="111"/>
        <v>13.92</v>
      </c>
      <c r="J166" s="198">
        <f t="shared" si="111"/>
        <v>15.11</v>
      </c>
      <c r="K166" s="198">
        <f t="shared" si="111"/>
        <v>17.57</v>
      </c>
      <c r="L166" s="198">
        <f t="shared" si="111"/>
        <v>18.350000000000001</v>
      </c>
      <c r="M166" s="198">
        <f t="shared" si="111"/>
        <v>19.5</v>
      </c>
      <c r="N166" s="198">
        <f t="shared" si="111"/>
        <v>20.29</v>
      </c>
      <c r="O166" s="198">
        <f t="shared" si="111"/>
        <v>21.43</v>
      </c>
      <c r="P166" s="198">
        <f t="shared" si="111"/>
        <v>22.97</v>
      </c>
      <c r="Q166" s="198">
        <f t="shared" si="111"/>
        <v>23.72</v>
      </c>
      <c r="R166" s="198">
        <f t="shared" si="111"/>
        <v>24.91</v>
      </c>
      <c r="S166" s="198">
        <f t="shared" si="111"/>
        <v>25.28</v>
      </c>
      <c r="T166" s="198">
        <f t="shared" si="111"/>
        <v>26.05</v>
      </c>
      <c r="U166" s="198">
        <f t="shared" si="111"/>
        <v>26.8</v>
      </c>
      <c r="V166" s="198">
        <f t="shared" si="111"/>
        <v>27.2</v>
      </c>
      <c r="W166" s="198">
        <f t="shared" si="111"/>
        <v>27.57</v>
      </c>
    </row>
    <row r="167" spans="1:26">
      <c r="A167" s="164"/>
      <c r="B167" s="164"/>
      <c r="C167" s="197" t="s">
        <v>780</v>
      </c>
      <c r="D167" s="198">
        <f t="shared" si="111"/>
        <v>1.54</v>
      </c>
      <c r="E167" s="198">
        <f t="shared" si="111"/>
        <v>2.75</v>
      </c>
      <c r="F167" s="198">
        <f t="shared" si="111"/>
        <v>4.13</v>
      </c>
      <c r="G167" s="198">
        <f t="shared" si="111"/>
        <v>5.14</v>
      </c>
      <c r="H167" s="198">
        <f t="shared" si="111"/>
        <v>5.79</v>
      </c>
      <c r="I167" s="198">
        <f t="shared" si="111"/>
        <v>7.18</v>
      </c>
      <c r="J167" s="198">
        <f t="shared" si="111"/>
        <v>8</v>
      </c>
      <c r="K167" s="198">
        <f t="shared" si="111"/>
        <v>9.9499999999999993</v>
      </c>
      <c r="L167" s="198">
        <f t="shared" si="111"/>
        <v>10.6</v>
      </c>
      <c r="M167" s="198">
        <f t="shared" si="111"/>
        <v>11.62</v>
      </c>
      <c r="N167" s="198">
        <f t="shared" si="111"/>
        <v>12.27</v>
      </c>
      <c r="O167" s="198">
        <f t="shared" si="111"/>
        <v>13.29</v>
      </c>
      <c r="P167" s="198">
        <f t="shared" si="111"/>
        <v>14.31</v>
      </c>
      <c r="Q167" s="198">
        <f t="shared" si="111"/>
        <v>15.16</v>
      </c>
      <c r="R167" s="198">
        <f t="shared" si="111"/>
        <v>15.97</v>
      </c>
      <c r="S167" s="198">
        <f t="shared" si="111"/>
        <v>16.45</v>
      </c>
      <c r="T167" s="198">
        <f t="shared" si="111"/>
        <v>16.93</v>
      </c>
      <c r="U167" s="198">
        <f t="shared" si="111"/>
        <v>17.78</v>
      </c>
      <c r="V167" s="198">
        <f t="shared" si="111"/>
        <v>18.260000000000002</v>
      </c>
      <c r="W167" s="198">
        <f t="shared" si="111"/>
        <v>18.739999999999998</v>
      </c>
    </row>
    <row r="172" spans="1:26" hidden="1">
      <c r="A172" s="164"/>
      <c r="B172" s="164"/>
      <c r="C172" s="202" t="s">
        <v>788</v>
      </c>
      <c r="D172" s="194">
        <f>D38+D40+D41+D44+D45+D46+D47+D48+D49+D56</f>
        <v>7.63</v>
      </c>
      <c r="E172" s="194">
        <f t="shared" ref="E172:W172" si="112">E38+E40+E41+E44+E45+E46+E47+E48+E49+E56</f>
        <v>9.5</v>
      </c>
      <c r="F172" s="194">
        <f t="shared" si="112"/>
        <v>11.88</v>
      </c>
      <c r="G172" s="194">
        <f t="shared" si="112"/>
        <v>13.25</v>
      </c>
      <c r="H172" s="194">
        <f t="shared" si="112"/>
        <v>14.13</v>
      </c>
      <c r="I172" s="194">
        <f t="shared" si="112"/>
        <v>16</v>
      </c>
      <c r="J172" s="194">
        <f t="shared" si="112"/>
        <v>17.38</v>
      </c>
      <c r="K172" s="203">
        <f t="shared" si="112"/>
        <v>20.5</v>
      </c>
      <c r="L172" s="194">
        <f t="shared" si="112"/>
        <v>21.38</v>
      </c>
      <c r="M172" s="194">
        <f t="shared" si="112"/>
        <v>22.75</v>
      </c>
      <c r="N172" s="194">
        <f t="shared" si="112"/>
        <v>23.63</v>
      </c>
      <c r="O172" s="194">
        <f t="shared" si="112"/>
        <v>25</v>
      </c>
      <c r="P172" s="194">
        <f t="shared" si="112"/>
        <v>26.88</v>
      </c>
      <c r="Q172" s="194">
        <f t="shared" si="112"/>
        <v>27.75</v>
      </c>
      <c r="R172" s="194">
        <f t="shared" si="112"/>
        <v>29.13</v>
      </c>
      <c r="S172" s="194">
        <f t="shared" si="112"/>
        <v>29.5</v>
      </c>
      <c r="T172" s="194">
        <f t="shared" si="112"/>
        <v>30.38</v>
      </c>
      <c r="U172" s="194">
        <f t="shared" si="112"/>
        <v>31.25</v>
      </c>
      <c r="V172" s="194">
        <f t="shared" si="112"/>
        <v>31.63</v>
      </c>
      <c r="W172" s="194">
        <f t="shared" si="112"/>
        <v>32</v>
      </c>
      <c r="Z172" s="203">
        <f>Z38+Z40+Z41+Z44+Z45+Z46+Z47+Z48+Z49+Z56</f>
        <v>20.5</v>
      </c>
    </row>
    <row r="173" spans="1:26" hidden="1">
      <c r="A173" s="164"/>
      <c r="B173" s="164"/>
      <c r="C173" s="202" t="s">
        <v>789</v>
      </c>
      <c r="D173" s="194">
        <f>D40+D41+D44+D45+D47</f>
        <v>2.5</v>
      </c>
      <c r="E173" s="194">
        <f t="shared" ref="E173:W173" si="113">E40+E41+E44+E45+E47</f>
        <v>4</v>
      </c>
      <c r="F173" s="194">
        <f t="shared" si="113"/>
        <v>5.5</v>
      </c>
      <c r="G173" s="194">
        <f t="shared" si="113"/>
        <v>6.75</v>
      </c>
      <c r="H173" s="194">
        <f t="shared" si="113"/>
        <v>7.5</v>
      </c>
      <c r="I173" s="194">
        <f t="shared" si="113"/>
        <v>9.25</v>
      </c>
      <c r="J173" s="194">
        <f t="shared" si="113"/>
        <v>10.5</v>
      </c>
      <c r="K173" s="203">
        <f t="shared" si="113"/>
        <v>12</v>
      </c>
      <c r="L173" s="194">
        <f t="shared" si="113"/>
        <v>12.75</v>
      </c>
      <c r="M173" s="194">
        <f t="shared" si="113"/>
        <v>14</v>
      </c>
      <c r="N173" s="194">
        <f t="shared" si="113"/>
        <v>14.75</v>
      </c>
      <c r="O173" s="194">
        <f t="shared" si="113"/>
        <v>16</v>
      </c>
      <c r="P173" s="194">
        <f t="shared" si="113"/>
        <v>16.75</v>
      </c>
      <c r="Q173" s="194">
        <f t="shared" si="113"/>
        <v>17.5</v>
      </c>
      <c r="R173" s="194">
        <f t="shared" si="113"/>
        <v>18.75</v>
      </c>
      <c r="S173" s="194">
        <f t="shared" si="113"/>
        <v>19</v>
      </c>
      <c r="T173" s="194">
        <f t="shared" si="113"/>
        <v>19.25</v>
      </c>
      <c r="U173" s="194">
        <f t="shared" si="113"/>
        <v>19.5</v>
      </c>
      <c r="V173" s="194">
        <f t="shared" si="113"/>
        <v>19.75</v>
      </c>
      <c r="W173" s="194">
        <f t="shared" si="113"/>
        <v>20</v>
      </c>
      <c r="Z173" s="203">
        <f>Z40+Z41+Z44+Z45+Z47</f>
        <v>12</v>
      </c>
    </row>
    <row r="174" spans="1:26" ht="45" hidden="1">
      <c r="A174" s="164"/>
      <c r="B174" s="164"/>
      <c r="C174" s="202" t="s">
        <v>790</v>
      </c>
      <c r="D174" s="194">
        <f>D172*6204*1.302*12</f>
        <v>739585.79</v>
      </c>
      <c r="E174" s="194">
        <f t="shared" ref="E174:W174" si="114">E172*6204*1.302*12</f>
        <v>920847.31</v>
      </c>
      <c r="F174" s="194">
        <f t="shared" si="114"/>
        <v>1151543.8</v>
      </c>
      <c r="G174" s="194">
        <f t="shared" si="114"/>
        <v>1284339.67</v>
      </c>
      <c r="H174" s="194">
        <f t="shared" si="114"/>
        <v>1369639.21</v>
      </c>
      <c r="I174" s="194">
        <f t="shared" si="114"/>
        <v>1550900.74</v>
      </c>
      <c r="J174" s="194">
        <f t="shared" si="114"/>
        <v>1684665.92</v>
      </c>
      <c r="K174" s="194">
        <f t="shared" si="114"/>
        <v>1987091.57</v>
      </c>
      <c r="L174" s="194">
        <f t="shared" si="114"/>
        <v>2072391.11</v>
      </c>
      <c r="M174" s="194">
        <f t="shared" si="114"/>
        <v>2205186.98</v>
      </c>
      <c r="N174" s="194">
        <f t="shared" si="114"/>
        <v>2290486.52</v>
      </c>
      <c r="O174" s="194">
        <f t="shared" si="114"/>
        <v>2423282.4</v>
      </c>
      <c r="P174" s="194">
        <f t="shared" si="114"/>
        <v>2605513.2400000002</v>
      </c>
      <c r="Q174" s="194">
        <f t="shared" si="114"/>
        <v>2689843.46</v>
      </c>
      <c r="R174" s="194">
        <f t="shared" si="114"/>
        <v>2823608.65</v>
      </c>
      <c r="S174" s="194">
        <f t="shared" si="114"/>
        <v>2859473.23</v>
      </c>
      <c r="T174" s="194">
        <f t="shared" si="114"/>
        <v>2944772.77</v>
      </c>
      <c r="U174" s="194">
        <f t="shared" si="114"/>
        <v>3029103</v>
      </c>
      <c r="V174" s="194">
        <f t="shared" si="114"/>
        <v>3065936.89</v>
      </c>
      <c r="W174" s="194">
        <f t="shared" si="114"/>
        <v>3101801.47</v>
      </c>
      <c r="Z174" s="194">
        <f>Z172*6204*1.302*12</f>
        <v>1987091.57</v>
      </c>
    </row>
    <row r="175" spans="1:26" ht="30" hidden="1">
      <c r="A175" s="164"/>
      <c r="B175" s="164"/>
      <c r="C175" s="202" t="s">
        <v>791</v>
      </c>
      <c r="D175" s="194">
        <f t="shared" ref="D175:W175" si="115">D174/D7</f>
        <v>36979.29</v>
      </c>
      <c r="E175" s="194">
        <f t="shared" si="115"/>
        <v>23021.18</v>
      </c>
      <c r="F175" s="194">
        <f t="shared" si="115"/>
        <v>19192.400000000001</v>
      </c>
      <c r="G175" s="194">
        <f t="shared" si="115"/>
        <v>16054.25</v>
      </c>
      <c r="H175" s="194">
        <f t="shared" si="115"/>
        <v>13696.39</v>
      </c>
      <c r="I175" s="194">
        <f t="shared" si="115"/>
        <v>12924.17</v>
      </c>
      <c r="J175" s="194">
        <f t="shared" si="115"/>
        <v>12033.33</v>
      </c>
      <c r="K175" s="203">
        <f t="shared" si="115"/>
        <v>12419.32</v>
      </c>
      <c r="L175" s="194">
        <f t="shared" si="115"/>
        <v>11513.28</v>
      </c>
      <c r="M175" s="194">
        <f t="shared" si="115"/>
        <v>11025.93</v>
      </c>
      <c r="N175" s="194">
        <f t="shared" si="115"/>
        <v>10411.299999999999</v>
      </c>
      <c r="O175" s="194">
        <f t="shared" si="115"/>
        <v>10097.01</v>
      </c>
      <c r="P175" s="194">
        <f t="shared" si="115"/>
        <v>10021.200000000001</v>
      </c>
      <c r="Q175" s="194">
        <f t="shared" si="115"/>
        <v>9606.58</v>
      </c>
      <c r="R175" s="194">
        <f t="shared" si="115"/>
        <v>9412.0300000000007</v>
      </c>
      <c r="S175" s="194">
        <f t="shared" si="115"/>
        <v>8935.85</v>
      </c>
      <c r="T175" s="194">
        <f t="shared" si="115"/>
        <v>8661.1</v>
      </c>
      <c r="U175" s="194">
        <f t="shared" si="115"/>
        <v>8414.18</v>
      </c>
      <c r="V175" s="194">
        <f t="shared" si="115"/>
        <v>8068.25</v>
      </c>
      <c r="W175" s="194">
        <f t="shared" si="115"/>
        <v>7754.5</v>
      </c>
      <c r="Z175" s="203">
        <f>Z174/Z7</f>
        <v>12419.32</v>
      </c>
    </row>
    <row r="176" spans="1:26" ht="45" hidden="1" customHeight="1">
      <c r="C176" s="204" t="s">
        <v>792</v>
      </c>
      <c r="D176" s="205">
        <f>D175/$K175</f>
        <v>2.98</v>
      </c>
      <c r="E176" s="205">
        <f t="shared" ref="E176:W176" si="116">E175/$K175</f>
        <v>1.85</v>
      </c>
      <c r="F176" s="205">
        <f t="shared" si="116"/>
        <v>1.55</v>
      </c>
      <c r="G176" s="205">
        <f t="shared" si="116"/>
        <v>1.29</v>
      </c>
      <c r="H176" s="205">
        <f t="shared" si="116"/>
        <v>1.1000000000000001</v>
      </c>
      <c r="I176" s="205">
        <f t="shared" si="116"/>
        <v>1.04</v>
      </c>
      <c r="J176" s="205">
        <f t="shared" si="116"/>
        <v>0.97</v>
      </c>
      <c r="K176" s="205">
        <f t="shared" si="116"/>
        <v>1</v>
      </c>
      <c r="L176" s="205">
        <f t="shared" si="116"/>
        <v>0.93</v>
      </c>
      <c r="M176" s="205">
        <f t="shared" si="116"/>
        <v>0.89</v>
      </c>
      <c r="N176" s="205">
        <f t="shared" si="116"/>
        <v>0.84</v>
      </c>
      <c r="O176" s="205">
        <f t="shared" si="116"/>
        <v>0.81</v>
      </c>
      <c r="P176" s="205">
        <f t="shared" si="116"/>
        <v>0.81</v>
      </c>
      <c r="Q176" s="205">
        <f t="shared" si="116"/>
        <v>0.77</v>
      </c>
      <c r="R176" s="205">
        <f t="shared" si="116"/>
        <v>0.76</v>
      </c>
      <c r="S176" s="205">
        <f t="shared" si="116"/>
        <v>0.72</v>
      </c>
      <c r="T176" s="205">
        <f t="shared" si="116"/>
        <v>0.7</v>
      </c>
      <c r="U176" s="205">
        <f t="shared" si="116"/>
        <v>0.68</v>
      </c>
      <c r="V176" s="205">
        <f t="shared" si="116"/>
        <v>0.65</v>
      </c>
      <c r="W176" s="205">
        <f t="shared" si="116"/>
        <v>0.62</v>
      </c>
      <c r="Z176" s="205">
        <f>Z175/$K175</f>
        <v>1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V70"/>
  <sheetViews>
    <sheetView view="pageBreakPreview" zoomScale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R43" sqref="AR43"/>
    </sheetView>
  </sheetViews>
  <sheetFormatPr defaultRowHeight="15"/>
  <cols>
    <col min="1" max="1" width="21.7109375" style="1" customWidth="1"/>
    <col min="2" max="2" width="9.5703125" style="1" customWidth="1"/>
    <col min="3" max="3" width="8.140625" style="1" customWidth="1"/>
    <col min="4" max="4" width="6.140625" style="1" hidden="1" customWidth="1"/>
    <col min="5" max="5" width="11.28515625" style="1" hidden="1" customWidth="1"/>
    <col min="6" max="6" width="6.140625" style="1" hidden="1" customWidth="1"/>
    <col min="7" max="7" width="11.28515625" style="1" hidden="1" customWidth="1"/>
    <col min="8" max="8" width="5" style="1" hidden="1" customWidth="1"/>
    <col min="9" max="9" width="10.140625" style="1" hidden="1" customWidth="1"/>
    <col min="10" max="10" width="5" style="1" hidden="1" customWidth="1"/>
    <col min="11" max="11" width="10.140625" style="1" hidden="1" customWidth="1"/>
    <col min="12" max="12" width="5" style="1" hidden="1" customWidth="1"/>
    <col min="13" max="13" width="10.140625" style="1" hidden="1" customWidth="1"/>
    <col min="14" max="14" width="5" style="1" hidden="1" customWidth="1"/>
    <col min="15" max="15" width="10.140625" style="1" hidden="1" customWidth="1"/>
    <col min="16" max="16" width="5" style="1" hidden="1" customWidth="1"/>
    <col min="17" max="17" width="10.140625" style="1" hidden="1" customWidth="1"/>
    <col min="18" max="18" width="5" style="1" hidden="1" customWidth="1"/>
    <col min="19" max="19" width="10.140625" style="1" hidden="1" customWidth="1"/>
    <col min="20" max="20" width="5" style="1" hidden="1" customWidth="1"/>
    <col min="21" max="21" width="10.140625" style="1" hidden="1" customWidth="1"/>
    <col min="22" max="22" width="5" style="1" hidden="1" customWidth="1"/>
    <col min="23" max="23" width="9" style="1" hidden="1" customWidth="1"/>
    <col min="24" max="26" width="5" style="1" hidden="1" customWidth="1"/>
    <col min="27" max="27" width="9" style="1" hidden="1" customWidth="1"/>
    <col min="28" max="28" width="5" style="1" hidden="1" customWidth="1"/>
    <col min="29" max="29" width="9" style="1" hidden="1" customWidth="1"/>
    <col min="30" max="31" width="5" style="1" hidden="1" customWidth="1"/>
    <col min="32" max="32" width="8.28515625" style="1" hidden="1" customWidth="1"/>
    <col min="33" max="33" width="12.5703125" style="1" hidden="1" customWidth="1"/>
    <col min="34" max="34" width="8.28515625" style="1" hidden="1" customWidth="1"/>
    <col min="35" max="35" width="12.5703125" style="1" hidden="1" customWidth="1"/>
    <col min="36" max="46" width="9" style="1" customWidth="1"/>
    <col min="47" max="47" width="7.28515625" style="1" hidden="1" customWidth="1"/>
    <col min="48" max="48" width="13.42578125" style="1" hidden="1" customWidth="1"/>
    <col min="49" max="16384" width="9.140625" style="1"/>
  </cols>
  <sheetData>
    <row r="1" spans="1:48" ht="12.75" customHeight="1"/>
    <row r="2" spans="1:48" ht="44.25" customHeight="1">
      <c r="B2" s="899" t="s">
        <v>840</v>
      </c>
      <c r="C2" s="899"/>
      <c r="D2" s="899"/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  <c r="AD2" s="899"/>
      <c r="AE2" s="899"/>
      <c r="AF2" s="899"/>
      <c r="AG2" s="899"/>
      <c r="AH2" s="899"/>
      <c r="AI2" s="899"/>
      <c r="AJ2" s="899"/>
      <c r="AK2" s="899"/>
      <c r="AL2" s="899"/>
      <c r="AM2" s="899"/>
      <c r="AN2" s="899"/>
      <c r="AO2" s="899"/>
      <c r="AP2" s="899"/>
      <c r="AQ2" s="899"/>
      <c r="AR2" s="899"/>
      <c r="AS2" s="899"/>
      <c r="AT2" s="899"/>
    </row>
    <row r="3" spans="1:48" ht="8.25" customHeight="1">
      <c r="A3" s="900"/>
      <c r="B3" s="900"/>
      <c r="C3" s="900"/>
      <c r="D3" s="900"/>
      <c r="E3" s="900"/>
      <c r="F3" s="900"/>
      <c r="G3" s="900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</row>
    <row r="4" spans="1:48" ht="67.5" customHeight="1">
      <c r="A4" s="901" t="s">
        <v>794</v>
      </c>
      <c r="B4" s="901" t="s">
        <v>466</v>
      </c>
      <c r="C4" s="901" t="s">
        <v>795</v>
      </c>
      <c r="D4" s="896" t="s">
        <v>796</v>
      </c>
      <c r="E4" s="897"/>
      <c r="F4" s="896" t="s">
        <v>797</v>
      </c>
      <c r="G4" s="897"/>
      <c r="H4" s="896" t="s">
        <v>798</v>
      </c>
      <c r="I4" s="897"/>
      <c r="J4" s="896" t="s">
        <v>799</v>
      </c>
      <c r="K4" s="897"/>
      <c r="L4" s="896" t="s">
        <v>800</v>
      </c>
      <c r="M4" s="897"/>
      <c r="N4" s="896" t="s">
        <v>801</v>
      </c>
      <c r="O4" s="897"/>
      <c r="P4" s="896" t="s">
        <v>802</v>
      </c>
      <c r="Q4" s="897"/>
      <c r="R4" s="896" t="s">
        <v>803</v>
      </c>
      <c r="S4" s="897"/>
      <c r="T4" s="896" t="s">
        <v>804</v>
      </c>
      <c r="U4" s="897"/>
      <c r="V4" s="896" t="s">
        <v>805</v>
      </c>
      <c r="W4" s="897"/>
      <c r="X4" s="896" t="s">
        <v>806</v>
      </c>
      <c r="Y4" s="897"/>
      <c r="Z4" s="896" t="s">
        <v>807</v>
      </c>
      <c r="AA4" s="897"/>
      <c r="AB4" s="896" t="s">
        <v>806</v>
      </c>
      <c r="AC4" s="897"/>
      <c r="AD4" s="896" t="s">
        <v>808</v>
      </c>
      <c r="AE4" s="897"/>
      <c r="AF4" s="894" t="s">
        <v>809</v>
      </c>
      <c r="AG4" s="895"/>
      <c r="AH4" s="894" t="s">
        <v>810</v>
      </c>
      <c r="AI4" s="895"/>
      <c r="AJ4" s="891" t="s">
        <v>834</v>
      </c>
      <c r="AK4" s="898"/>
      <c r="AL4" s="898"/>
      <c r="AM4" s="898"/>
      <c r="AN4" s="898"/>
      <c r="AO4" s="898"/>
      <c r="AP4" s="898"/>
      <c r="AQ4" s="892"/>
      <c r="AR4" s="891" t="s">
        <v>811</v>
      </c>
      <c r="AS4" s="892"/>
      <c r="AT4" s="893" t="s">
        <v>812</v>
      </c>
      <c r="AU4" s="894" t="s">
        <v>813</v>
      </c>
      <c r="AV4" s="895"/>
    </row>
    <row r="5" spans="1:48" ht="50.25" customHeight="1">
      <c r="A5" s="902"/>
      <c r="B5" s="902"/>
      <c r="C5" s="902"/>
      <c r="D5" s="150" t="s">
        <v>814</v>
      </c>
      <c r="E5" s="150" t="s">
        <v>815</v>
      </c>
      <c r="F5" s="150" t="s">
        <v>814</v>
      </c>
      <c r="G5" s="150" t="s">
        <v>815</v>
      </c>
      <c r="H5" s="150" t="s">
        <v>814</v>
      </c>
      <c r="I5" s="150" t="s">
        <v>815</v>
      </c>
      <c r="J5" s="150" t="s">
        <v>814</v>
      </c>
      <c r="K5" s="150" t="s">
        <v>815</v>
      </c>
      <c r="L5" s="150" t="s">
        <v>814</v>
      </c>
      <c r="M5" s="150" t="s">
        <v>815</v>
      </c>
      <c r="N5" s="150" t="s">
        <v>814</v>
      </c>
      <c r="O5" s="150" t="s">
        <v>815</v>
      </c>
      <c r="P5" s="150" t="s">
        <v>814</v>
      </c>
      <c r="Q5" s="150" t="s">
        <v>815</v>
      </c>
      <c r="R5" s="150" t="s">
        <v>814</v>
      </c>
      <c r="S5" s="150" t="s">
        <v>815</v>
      </c>
      <c r="T5" s="150" t="s">
        <v>814</v>
      </c>
      <c r="U5" s="150" t="s">
        <v>815</v>
      </c>
      <c r="V5" s="150" t="s">
        <v>814</v>
      </c>
      <c r="W5" s="150" t="s">
        <v>815</v>
      </c>
      <c r="X5" s="150" t="s">
        <v>814</v>
      </c>
      <c r="Y5" s="150" t="s">
        <v>815</v>
      </c>
      <c r="Z5" s="150" t="s">
        <v>814</v>
      </c>
      <c r="AA5" s="150" t="s">
        <v>815</v>
      </c>
      <c r="AB5" s="150" t="s">
        <v>814</v>
      </c>
      <c r="AC5" s="150" t="s">
        <v>815</v>
      </c>
      <c r="AD5" s="150" t="s">
        <v>814</v>
      </c>
      <c r="AE5" s="150" t="s">
        <v>815</v>
      </c>
      <c r="AF5" s="87" t="s">
        <v>814</v>
      </c>
      <c r="AG5" s="87" t="s">
        <v>815</v>
      </c>
      <c r="AH5" s="87" t="s">
        <v>814</v>
      </c>
      <c r="AI5" s="87" t="s">
        <v>815</v>
      </c>
      <c r="AJ5" s="896" t="s">
        <v>816</v>
      </c>
      <c r="AK5" s="897"/>
      <c r="AL5" s="896" t="s">
        <v>817</v>
      </c>
      <c r="AM5" s="897"/>
      <c r="AN5" s="896" t="s">
        <v>818</v>
      </c>
      <c r="AO5" s="897"/>
      <c r="AP5" s="896" t="s">
        <v>819</v>
      </c>
      <c r="AQ5" s="897"/>
      <c r="AR5" s="896" t="s">
        <v>820</v>
      </c>
      <c r="AS5" s="897"/>
      <c r="AT5" s="847"/>
      <c r="AU5" s="87" t="s">
        <v>814</v>
      </c>
      <c r="AV5" s="87" t="s">
        <v>815</v>
      </c>
    </row>
    <row r="6" spans="1:48" ht="35.25" customHeight="1">
      <c r="A6" s="207"/>
      <c r="B6" s="207"/>
      <c r="C6" s="207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87"/>
      <c r="AG6" s="87"/>
      <c r="AH6" s="87"/>
      <c r="AI6" s="87"/>
      <c r="AJ6" s="150" t="s">
        <v>835</v>
      </c>
      <c r="AK6" s="150" t="s">
        <v>821</v>
      </c>
      <c r="AL6" s="150" t="s">
        <v>835</v>
      </c>
      <c r="AM6" s="150" t="s">
        <v>821</v>
      </c>
      <c r="AN6" s="150" t="s">
        <v>835</v>
      </c>
      <c r="AO6" s="150" t="s">
        <v>821</v>
      </c>
      <c r="AP6" s="150" t="s">
        <v>835</v>
      </c>
      <c r="AQ6" s="150" t="s">
        <v>821</v>
      </c>
      <c r="AR6" s="150" t="s">
        <v>835</v>
      </c>
      <c r="AS6" s="150" t="s">
        <v>821</v>
      </c>
      <c r="AT6" s="848"/>
      <c r="AU6" s="87"/>
      <c r="AV6" s="87"/>
    </row>
    <row r="7" spans="1:48" ht="15.75">
      <c r="A7" s="208" t="s">
        <v>651</v>
      </c>
      <c r="B7" s="208">
        <v>15</v>
      </c>
      <c r="C7" s="208">
        <v>2</v>
      </c>
      <c r="D7" s="209">
        <v>1</v>
      </c>
      <c r="E7" s="210">
        <v>7871.5</v>
      </c>
      <c r="F7" s="71">
        <v>2.25</v>
      </c>
      <c r="G7" s="210">
        <v>12395.25</v>
      </c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211">
        <f>D7+F7+H7+J7+L7+N7+P7+R7+T7+V7+X7+Z7+AB7+AD7</f>
        <v>3.25</v>
      </c>
      <c r="AG7" s="211">
        <f>E7+G7+I7+K7+M7+O7+Q7+S7+U7+W7+Y7+AA7+AC7+AE7</f>
        <v>20266.75</v>
      </c>
      <c r="AH7" s="211">
        <f>D7+F7+H7+J7+L7+N7+T7+V7+Z7+AB7</f>
        <v>3.25</v>
      </c>
      <c r="AI7" s="211">
        <f>E7+G7+I7+K7+M7+O7+U7+W7+AA7+AC7</f>
        <v>20266.75</v>
      </c>
      <c r="AJ7" s="71"/>
      <c r="AK7" s="71"/>
      <c r="AL7" s="71"/>
      <c r="AM7" s="71"/>
      <c r="AN7" s="71">
        <v>1</v>
      </c>
      <c r="AO7" s="71">
        <v>1</v>
      </c>
      <c r="AP7" s="71"/>
      <c r="AQ7" s="71"/>
      <c r="AR7" s="71">
        <v>0.5</v>
      </c>
      <c r="AS7" s="71">
        <v>0.5</v>
      </c>
      <c r="AT7" s="82">
        <f>SUM(AJ7:AS7)</f>
        <v>3</v>
      </c>
      <c r="AU7" s="212">
        <f>AH7-(SUM(AJ7:AS7))</f>
        <v>0.25</v>
      </c>
      <c r="AV7" s="211">
        <f>AI7/AH7*AU7</f>
        <v>1558.98</v>
      </c>
    </row>
    <row r="8" spans="1:48" ht="15.75">
      <c r="A8" s="208" t="s">
        <v>654</v>
      </c>
      <c r="B8" s="208">
        <v>5</v>
      </c>
      <c r="C8" s="208"/>
      <c r="D8" s="209"/>
      <c r="E8" s="210"/>
      <c r="F8" s="209">
        <v>1</v>
      </c>
      <c r="G8" s="210">
        <v>8814.4</v>
      </c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211">
        <f t="shared" ref="AF8:AG65" si="0">D8+F8+H8+J8+L8+N8+P8+R8+T8+V8+X8+Z8+AB8+AD8</f>
        <v>1</v>
      </c>
      <c r="AG8" s="211">
        <f t="shared" si="0"/>
        <v>8814.4</v>
      </c>
      <c r="AH8" s="211">
        <f t="shared" ref="AH8:AI65" si="1">D8+F8+H8+J8+L8+N8+T8+V8+Z8+AB8</f>
        <v>1</v>
      </c>
      <c r="AI8" s="211">
        <f t="shared" si="1"/>
        <v>8814.4</v>
      </c>
      <c r="AJ8" s="71">
        <v>0.5</v>
      </c>
      <c r="AK8" s="71">
        <v>0.5</v>
      </c>
      <c r="AL8" s="71"/>
      <c r="AM8" s="71"/>
      <c r="AN8" s="71"/>
      <c r="AO8" s="71"/>
      <c r="AP8" s="71"/>
      <c r="AQ8" s="71"/>
      <c r="AR8" s="71"/>
      <c r="AS8" s="71"/>
      <c r="AT8" s="82">
        <f t="shared" ref="AT8:AT65" si="2">SUM(AJ8:AS8)</f>
        <v>1</v>
      </c>
      <c r="AU8" s="212">
        <f t="shared" ref="AU8:AU65" si="3">AH8-(SUM(AJ8:AS8))</f>
        <v>0</v>
      </c>
      <c r="AV8" s="212">
        <f t="shared" ref="AV8:AV65" si="4">AI8/AH8*AU8</f>
        <v>0</v>
      </c>
    </row>
    <row r="9" spans="1:48" ht="15.75">
      <c r="A9" s="208" t="s">
        <v>822</v>
      </c>
      <c r="B9" s="208">
        <v>6</v>
      </c>
      <c r="C9" s="208"/>
      <c r="D9" s="209">
        <v>1</v>
      </c>
      <c r="E9" s="210">
        <v>6963.25</v>
      </c>
      <c r="F9" s="71">
        <v>0.5</v>
      </c>
      <c r="G9" s="210">
        <v>2754.5</v>
      </c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211">
        <f t="shared" si="0"/>
        <v>1.5</v>
      </c>
      <c r="AG9" s="211">
        <f t="shared" si="0"/>
        <v>9717.75</v>
      </c>
      <c r="AH9" s="211">
        <f t="shared" si="1"/>
        <v>1.5</v>
      </c>
      <c r="AI9" s="211">
        <f t="shared" si="1"/>
        <v>9717.75</v>
      </c>
      <c r="AJ9" s="71">
        <v>0.5</v>
      </c>
      <c r="AK9" s="71">
        <v>0.5</v>
      </c>
      <c r="AL9" s="71"/>
      <c r="AM9" s="71"/>
      <c r="AN9" s="71"/>
      <c r="AO9" s="71"/>
      <c r="AP9" s="71"/>
      <c r="AQ9" s="71"/>
      <c r="AR9" s="71"/>
      <c r="AS9" s="71"/>
      <c r="AT9" s="82">
        <f t="shared" si="2"/>
        <v>1</v>
      </c>
      <c r="AU9" s="212">
        <f t="shared" si="3"/>
        <v>0.5</v>
      </c>
      <c r="AV9" s="212">
        <f t="shared" si="4"/>
        <v>3239.25</v>
      </c>
    </row>
    <row r="10" spans="1:48" ht="15.75">
      <c r="A10" s="208" t="s">
        <v>656</v>
      </c>
      <c r="B10" s="208">
        <v>4</v>
      </c>
      <c r="C10" s="208"/>
      <c r="D10" s="209"/>
      <c r="E10" s="210"/>
      <c r="F10" s="71">
        <v>1</v>
      </c>
      <c r="G10" s="210">
        <v>9888.66</v>
      </c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211">
        <f t="shared" si="0"/>
        <v>1</v>
      </c>
      <c r="AG10" s="211">
        <f t="shared" si="0"/>
        <v>9888.66</v>
      </c>
      <c r="AH10" s="211">
        <f t="shared" si="1"/>
        <v>1</v>
      </c>
      <c r="AI10" s="211">
        <f t="shared" si="1"/>
        <v>9888.66</v>
      </c>
      <c r="AJ10" s="71">
        <v>0.5</v>
      </c>
      <c r="AK10" s="71">
        <v>0.5</v>
      </c>
      <c r="AL10" s="71"/>
      <c r="AM10" s="71"/>
      <c r="AN10" s="71"/>
      <c r="AO10" s="71"/>
      <c r="AP10" s="71"/>
      <c r="AQ10" s="71"/>
      <c r="AR10" s="71"/>
      <c r="AS10" s="71"/>
      <c r="AT10" s="82">
        <f t="shared" si="2"/>
        <v>1</v>
      </c>
      <c r="AU10" s="212">
        <f t="shared" si="3"/>
        <v>0</v>
      </c>
      <c r="AV10" s="212">
        <f t="shared" si="4"/>
        <v>0</v>
      </c>
    </row>
    <row r="11" spans="1:48" ht="15.75">
      <c r="A11" s="208" t="s">
        <v>657</v>
      </c>
      <c r="B11" s="208">
        <v>7</v>
      </c>
      <c r="C11" s="208">
        <v>1</v>
      </c>
      <c r="D11" s="209"/>
      <c r="E11" s="210"/>
      <c r="F11" s="71">
        <v>1</v>
      </c>
      <c r="G11" s="210">
        <v>8814.4</v>
      </c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211">
        <f t="shared" si="0"/>
        <v>1</v>
      </c>
      <c r="AG11" s="211">
        <f t="shared" si="0"/>
        <v>8814.4</v>
      </c>
      <c r="AH11" s="211">
        <f t="shared" si="1"/>
        <v>1</v>
      </c>
      <c r="AI11" s="211">
        <f t="shared" si="1"/>
        <v>8814.4</v>
      </c>
      <c r="AJ11" s="71">
        <v>0.5</v>
      </c>
      <c r="AK11" s="71">
        <v>0.5</v>
      </c>
      <c r="AL11" s="71"/>
      <c r="AM11" s="71"/>
      <c r="AN11" s="71"/>
      <c r="AO11" s="71"/>
      <c r="AP11" s="71"/>
      <c r="AQ11" s="71"/>
      <c r="AR11" s="71"/>
      <c r="AS11" s="71"/>
      <c r="AT11" s="82">
        <f t="shared" si="2"/>
        <v>1</v>
      </c>
      <c r="AU11" s="212">
        <f t="shared" si="3"/>
        <v>0</v>
      </c>
      <c r="AV11" s="212">
        <f t="shared" si="4"/>
        <v>0</v>
      </c>
    </row>
    <row r="12" spans="1:48" ht="15.75">
      <c r="A12" s="208" t="s">
        <v>658</v>
      </c>
      <c r="B12" s="208">
        <v>8</v>
      </c>
      <c r="C12" s="208">
        <v>1</v>
      </c>
      <c r="D12" s="209"/>
      <c r="E12" s="210"/>
      <c r="F12" s="71">
        <v>1</v>
      </c>
      <c r="G12" s="210">
        <v>5509</v>
      </c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211">
        <f t="shared" si="0"/>
        <v>1</v>
      </c>
      <c r="AG12" s="211">
        <f t="shared" si="0"/>
        <v>5509</v>
      </c>
      <c r="AH12" s="211">
        <f t="shared" si="1"/>
        <v>1</v>
      </c>
      <c r="AI12" s="211">
        <f t="shared" si="1"/>
        <v>5509</v>
      </c>
      <c r="AJ12" s="71"/>
      <c r="AK12" s="71"/>
      <c r="AL12" s="71">
        <v>0.5</v>
      </c>
      <c r="AM12" s="71">
        <v>1</v>
      </c>
      <c r="AN12" s="71"/>
      <c r="AO12" s="71"/>
      <c r="AP12" s="71"/>
      <c r="AQ12" s="71"/>
      <c r="AR12" s="71"/>
      <c r="AS12" s="71"/>
      <c r="AT12" s="82">
        <f t="shared" si="2"/>
        <v>1.5</v>
      </c>
      <c r="AU12" s="212">
        <f t="shared" si="3"/>
        <v>-0.5</v>
      </c>
      <c r="AV12" s="212">
        <f t="shared" si="4"/>
        <v>-2754.5</v>
      </c>
    </row>
    <row r="13" spans="1:48" ht="15.75">
      <c r="A13" s="208" t="s">
        <v>659</v>
      </c>
      <c r="B13" s="208">
        <v>4</v>
      </c>
      <c r="C13" s="208"/>
      <c r="D13" s="209"/>
      <c r="E13" s="210"/>
      <c r="F13" s="71">
        <v>1</v>
      </c>
      <c r="G13" s="210">
        <v>6335.35</v>
      </c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211">
        <f t="shared" si="0"/>
        <v>1</v>
      </c>
      <c r="AG13" s="211">
        <f t="shared" si="0"/>
        <v>6335.35</v>
      </c>
      <c r="AH13" s="211">
        <f t="shared" si="1"/>
        <v>1</v>
      </c>
      <c r="AI13" s="211">
        <f t="shared" si="1"/>
        <v>6335.35</v>
      </c>
      <c r="AJ13" s="71">
        <v>0.5</v>
      </c>
      <c r="AK13" s="71">
        <v>0.5</v>
      </c>
      <c r="AL13" s="71"/>
      <c r="AM13" s="71"/>
      <c r="AN13" s="71"/>
      <c r="AO13" s="71"/>
      <c r="AP13" s="71"/>
      <c r="AQ13" s="71"/>
      <c r="AR13" s="71"/>
      <c r="AS13" s="71"/>
      <c r="AT13" s="82">
        <f t="shared" si="2"/>
        <v>1</v>
      </c>
      <c r="AU13" s="212">
        <f t="shared" si="3"/>
        <v>0</v>
      </c>
      <c r="AV13" s="212">
        <f t="shared" si="4"/>
        <v>0</v>
      </c>
    </row>
    <row r="14" spans="1:48" ht="15.75">
      <c r="A14" s="208" t="s">
        <v>660</v>
      </c>
      <c r="B14" s="208">
        <v>6</v>
      </c>
      <c r="C14" s="208">
        <v>1</v>
      </c>
      <c r="D14" s="209"/>
      <c r="E14" s="210"/>
      <c r="F14" s="71">
        <v>1</v>
      </c>
      <c r="G14" s="210">
        <v>7161.7</v>
      </c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71">
        <v>0.5</v>
      </c>
      <c r="U14" s="71">
        <v>4844</v>
      </c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211">
        <f t="shared" si="0"/>
        <v>1.5</v>
      </c>
      <c r="AG14" s="211">
        <f t="shared" si="0"/>
        <v>12005.7</v>
      </c>
      <c r="AH14" s="211">
        <f t="shared" si="1"/>
        <v>1.5</v>
      </c>
      <c r="AI14" s="211">
        <f t="shared" si="1"/>
        <v>12005.7</v>
      </c>
      <c r="AJ14" s="71">
        <v>0.5</v>
      </c>
      <c r="AK14" s="71">
        <v>0.5</v>
      </c>
      <c r="AL14" s="71"/>
      <c r="AM14" s="71"/>
      <c r="AN14" s="71"/>
      <c r="AO14" s="71"/>
      <c r="AP14" s="71"/>
      <c r="AQ14" s="71"/>
      <c r="AR14" s="71"/>
      <c r="AS14" s="71"/>
      <c r="AT14" s="82">
        <f t="shared" si="2"/>
        <v>1</v>
      </c>
      <c r="AU14" s="212">
        <f t="shared" si="3"/>
        <v>0.5</v>
      </c>
      <c r="AV14" s="212">
        <f t="shared" si="4"/>
        <v>4001.9</v>
      </c>
    </row>
    <row r="15" spans="1:48" ht="15.75">
      <c r="A15" s="208" t="s">
        <v>661</v>
      </c>
      <c r="B15" s="208">
        <v>6</v>
      </c>
      <c r="C15" s="208"/>
      <c r="D15" s="209"/>
      <c r="E15" s="210"/>
      <c r="F15" s="71">
        <v>1</v>
      </c>
      <c r="G15" s="210">
        <v>8814.4</v>
      </c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71">
        <v>0.2</v>
      </c>
      <c r="U15" s="71">
        <v>1211</v>
      </c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211">
        <f t="shared" si="0"/>
        <v>1.2</v>
      </c>
      <c r="AG15" s="211">
        <f t="shared" si="0"/>
        <v>10025.4</v>
      </c>
      <c r="AH15" s="211">
        <f t="shared" si="1"/>
        <v>1.2</v>
      </c>
      <c r="AI15" s="211">
        <f t="shared" si="1"/>
        <v>10025.4</v>
      </c>
      <c r="AJ15" s="71">
        <v>0.5</v>
      </c>
      <c r="AK15" s="71">
        <v>0.5</v>
      </c>
      <c r="AL15" s="71"/>
      <c r="AM15" s="71"/>
      <c r="AN15" s="71"/>
      <c r="AO15" s="71"/>
      <c r="AP15" s="71"/>
      <c r="AQ15" s="71"/>
      <c r="AR15" s="71"/>
      <c r="AS15" s="71"/>
      <c r="AT15" s="82">
        <f t="shared" si="2"/>
        <v>1</v>
      </c>
      <c r="AU15" s="212">
        <f t="shared" si="3"/>
        <v>0.2</v>
      </c>
      <c r="AV15" s="212">
        <f t="shared" si="4"/>
        <v>1670.9</v>
      </c>
    </row>
    <row r="16" spans="1:48" ht="15.75">
      <c r="A16" s="208" t="s">
        <v>823</v>
      </c>
      <c r="B16" s="213">
        <v>3</v>
      </c>
      <c r="C16" s="208"/>
      <c r="D16" s="209"/>
      <c r="E16" s="210"/>
      <c r="F16" s="71">
        <v>1</v>
      </c>
      <c r="G16" s="210">
        <v>7988.05</v>
      </c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211">
        <f t="shared" si="0"/>
        <v>1</v>
      </c>
      <c r="AG16" s="211">
        <f t="shared" si="0"/>
        <v>7988.05</v>
      </c>
      <c r="AH16" s="211">
        <f t="shared" si="1"/>
        <v>1</v>
      </c>
      <c r="AI16" s="211">
        <f t="shared" si="1"/>
        <v>7988.05</v>
      </c>
      <c r="AJ16" s="71">
        <v>0.5</v>
      </c>
      <c r="AK16" s="71">
        <v>0.5</v>
      </c>
      <c r="AL16" s="71"/>
      <c r="AM16" s="71"/>
      <c r="AN16" s="71"/>
      <c r="AO16" s="71"/>
      <c r="AP16" s="71"/>
      <c r="AQ16" s="71"/>
      <c r="AR16" s="71"/>
      <c r="AS16" s="71"/>
      <c r="AT16" s="82">
        <f t="shared" si="2"/>
        <v>1</v>
      </c>
      <c r="AU16" s="212">
        <f t="shared" si="3"/>
        <v>0</v>
      </c>
      <c r="AV16" s="212">
        <f t="shared" si="4"/>
        <v>0</v>
      </c>
    </row>
    <row r="17" spans="1:48" ht="15.75">
      <c r="A17" s="208" t="s">
        <v>662</v>
      </c>
      <c r="B17" s="208">
        <v>11</v>
      </c>
      <c r="C17" s="208">
        <v>2</v>
      </c>
      <c r="D17" s="209"/>
      <c r="E17" s="210"/>
      <c r="F17" s="71">
        <v>1.5</v>
      </c>
      <c r="G17" s="71">
        <v>12392.25</v>
      </c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211">
        <f t="shared" si="0"/>
        <v>1.5</v>
      </c>
      <c r="AG17" s="211">
        <f t="shared" si="0"/>
        <v>12392.25</v>
      </c>
      <c r="AH17" s="211">
        <f t="shared" si="1"/>
        <v>1.5</v>
      </c>
      <c r="AI17" s="211">
        <f t="shared" si="1"/>
        <v>12392.25</v>
      </c>
      <c r="AJ17" s="71"/>
      <c r="AK17" s="71"/>
      <c r="AL17" s="71">
        <v>0.5</v>
      </c>
      <c r="AM17" s="71">
        <v>1</v>
      </c>
      <c r="AN17" s="71"/>
      <c r="AO17" s="71"/>
      <c r="AP17" s="71"/>
      <c r="AQ17" s="71"/>
      <c r="AR17" s="71"/>
      <c r="AS17" s="71"/>
      <c r="AT17" s="82">
        <f t="shared" si="2"/>
        <v>1.5</v>
      </c>
      <c r="AU17" s="212">
        <f t="shared" si="3"/>
        <v>0</v>
      </c>
      <c r="AV17" s="212">
        <f t="shared" si="4"/>
        <v>0</v>
      </c>
    </row>
    <row r="18" spans="1:48" ht="15.75">
      <c r="A18" s="208" t="s">
        <v>663</v>
      </c>
      <c r="B18" s="208">
        <v>12</v>
      </c>
      <c r="C18" s="208">
        <v>2</v>
      </c>
      <c r="D18" s="209"/>
      <c r="E18" s="210"/>
      <c r="F18" s="71">
        <v>1.5</v>
      </c>
      <c r="G18" s="71">
        <v>10742.55</v>
      </c>
      <c r="H18" s="71">
        <v>0.5</v>
      </c>
      <c r="I18" s="71">
        <v>2623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211">
        <f t="shared" si="0"/>
        <v>2</v>
      </c>
      <c r="AG18" s="211">
        <f t="shared" si="0"/>
        <v>13365.55</v>
      </c>
      <c r="AH18" s="211">
        <f t="shared" si="1"/>
        <v>2</v>
      </c>
      <c r="AI18" s="211">
        <f t="shared" si="1"/>
        <v>13365.55</v>
      </c>
      <c r="AJ18" s="71"/>
      <c r="AK18" s="71"/>
      <c r="AL18" s="71">
        <v>0.5</v>
      </c>
      <c r="AM18" s="71">
        <v>1</v>
      </c>
      <c r="AN18" s="71"/>
      <c r="AO18" s="71"/>
      <c r="AP18" s="71"/>
      <c r="AQ18" s="71"/>
      <c r="AR18" s="71"/>
      <c r="AS18" s="71"/>
      <c r="AT18" s="82">
        <f t="shared" si="2"/>
        <v>1.5</v>
      </c>
      <c r="AU18" s="212">
        <f t="shared" si="3"/>
        <v>0.5</v>
      </c>
      <c r="AV18" s="212">
        <f t="shared" si="4"/>
        <v>3341.39</v>
      </c>
    </row>
    <row r="19" spans="1:48" ht="15.75">
      <c r="A19" s="208" t="s">
        <v>824</v>
      </c>
      <c r="B19" s="208">
        <v>4</v>
      </c>
      <c r="C19" s="208">
        <v>1</v>
      </c>
      <c r="D19" s="209"/>
      <c r="E19" s="210"/>
      <c r="F19" s="71">
        <v>1</v>
      </c>
      <c r="G19" s="71">
        <v>7161.7</v>
      </c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211">
        <f t="shared" si="0"/>
        <v>1</v>
      </c>
      <c r="AG19" s="211">
        <f t="shared" si="0"/>
        <v>7161.7</v>
      </c>
      <c r="AH19" s="211">
        <f t="shared" si="1"/>
        <v>1</v>
      </c>
      <c r="AI19" s="211">
        <f t="shared" si="1"/>
        <v>7161.7</v>
      </c>
      <c r="AJ19" s="71">
        <v>0.5</v>
      </c>
      <c r="AK19" s="71">
        <v>0.5</v>
      </c>
      <c r="AL19" s="71"/>
      <c r="AM19" s="71"/>
      <c r="AN19" s="71"/>
      <c r="AO19" s="71"/>
      <c r="AP19" s="71"/>
      <c r="AQ19" s="71"/>
      <c r="AR19" s="71"/>
      <c r="AS19" s="71"/>
      <c r="AT19" s="82">
        <f t="shared" si="2"/>
        <v>1</v>
      </c>
      <c r="AU19" s="212">
        <f t="shared" si="3"/>
        <v>0</v>
      </c>
      <c r="AV19" s="212">
        <f t="shared" si="4"/>
        <v>0</v>
      </c>
    </row>
    <row r="20" spans="1:48" ht="15.75">
      <c r="A20" s="208" t="s">
        <v>664</v>
      </c>
      <c r="B20" s="208">
        <v>7</v>
      </c>
      <c r="C20" s="208">
        <v>3</v>
      </c>
      <c r="D20" s="209"/>
      <c r="E20" s="210"/>
      <c r="F20" s="71">
        <v>1</v>
      </c>
      <c r="G20" s="71">
        <v>5509</v>
      </c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214"/>
      <c r="AD20" s="71"/>
      <c r="AE20" s="71"/>
      <c r="AF20" s="211">
        <f t="shared" si="0"/>
        <v>1</v>
      </c>
      <c r="AG20" s="211">
        <f t="shared" si="0"/>
        <v>5509</v>
      </c>
      <c r="AH20" s="211">
        <f t="shared" si="1"/>
        <v>1</v>
      </c>
      <c r="AI20" s="211">
        <f t="shared" si="1"/>
        <v>5509</v>
      </c>
      <c r="AJ20" s="71">
        <v>0.5</v>
      </c>
      <c r="AK20" s="71">
        <v>0.5</v>
      </c>
      <c r="AL20" s="71"/>
      <c r="AM20" s="71"/>
      <c r="AN20" s="71"/>
      <c r="AO20" s="71"/>
      <c r="AP20" s="71"/>
      <c r="AQ20" s="71"/>
      <c r="AR20" s="71"/>
      <c r="AS20" s="71"/>
      <c r="AT20" s="82">
        <f t="shared" si="2"/>
        <v>1</v>
      </c>
      <c r="AU20" s="212">
        <f t="shared" si="3"/>
        <v>0</v>
      </c>
      <c r="AV20" s="212">
        <f t="shared" si="4"/>
        <v>0</v>
      </c>
    </row>
    <row r="21" spans="1:48" ht="15.75">
      <c r="A21" s="208" t="s">
        <v>665</v>
      </c>
      <c r="B21" s="208">
        <v>10</v>
      </c>
      <c r="C21" s="208">
        <v>1</v>
      </c>
      <c r="D21" s="209"/>
      <c r="E21" s="210"/>
      <c r="F21" s="71">
        <v>2</v>
      </c>
      <c r="G21" s="71">
        <v>12119.8</v>
      </c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214"/>
      <c r="AD21" s="71"/>
      <c r="AE21" s="71"/>
      <c r="AF21" s="211">
        <f t="shared" si="0"/>
        <v>2</v>
      </c>
      <c r="AG21" s="211">
        <f t="shared" si="0"/>
        <v>12119.8</v>
      </c>
      <c r="AH21" s="211">
        <f t="shared" si="1"/>
        <v>2</v>
      </c>
      <c r="AI21" s="211">
        <f t="shared" si="1"/>
        <v>12119.8</v>
      </c>
      <c r="AJ21" s="71"/>
      <c r="AK21" s="71"/>
      <c r="AL21" s="71">
        <v>0.5</v>
      </c>
      <c r="AM21" s="71">
        <v>1</v>
      </c>
      <c r="AN21" s="71"/>
      <c r="AO21" s="71"/>
      <c r="AP21" s="71"/>
      <c r="AQ21" s="71"/>
      <c r="AR21" s="71"/>
      <c r="AS21" s="71"/>
      <c r="AT21" s="82">
        <f t="shared" si="2"/>
        <v>1.5</v>
      </c>
      <c r="AU21" s="212">
        <f t="shared" si="3"/>
        <v>0.5</v>
      </c>
      <c r="AV21" s="212">
        <f t="shared" si="4"/>
        <v>3029.95</v>
      </c>
    </row>
    <row r="22" spans="1:48" ht="15.75">
      <c r="A22" s="208" t="s">
        <v>666</v>
      </c>
      <c r="B22" s="208">
        <v>6</v>
      </c>
      <c r="C22" s="208"/>
      <c r="D22" s="209"/>
      <c r="E22" s="210"/>
      <c r="F22" s="71">
        <v>1</v>
      </c>
      <c r="G22" s="71">
        <v>8814.4</v>
      </c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214"/>
      <c r="AD22" s="71"/>
      <c r="AE22" s="71"/>
      <c r="AF22" s="211">
        <f t="shared" si="0"/>
        <v>1</v>
      </c>
      <c r="AG22" s="211">
        <f t="shared" si="0"/>
        <v>8814.4</v>
      </c>
      <c r="AH22" s="211">
        <f t="shared" si="1"/>
        <v>1</v>
      </c>
      <c r="AI22" s="211">
        <f t="shared" si="1"/>
        <v>8814.4</v>
      </c>
      <c r="AJ22" s="71">
        <v>0.5</v>
      </c>
      <c r="AK22" s="71">
        <v>0.5</v>
      </c>
      <c r="AL22" s="71"/>
      <c r="AM22" s="71"/>
      <c r="AN22" s="71"/>
      <c r="AO22" s="71"/>
      <c r="AP22" s="71"/>
      <c r="AQ22" s="71"/>
      <c r="AR22" s="71"/>
      <c r="AS22" s="71"/>
      <c r="AT22" s="82">
        <f t="shared" si="2"/>
        <v>1</v>
      </c>
      <c r="AU22" s="212">
        <f t="shared" si="3"/>
        <v>0</v>
      </c>
      <c r="AV22" s="212">
        <f t="shared" si="4"/>
        <v>0</v>
      </c>
    </row>
    <row r="23" spans="1:48" ht="15.75">
      <c r="A23" s="208" t="s">
        <v>667</v>
      </c>
      <c r="B23" s="208">
        <v>5</v>
      </c>
      <c r="C23" s="208"/>
      <c r="D23" s="209">
        <v>1</v>
      </c>
      <c r="E23" s="210">
        <v>10868.73</v>
      </c>
      <c r="F23" s="71">
        <v>1</v>
      </c>
      <c r="G23" s="71">
        <v>9888.66</v>
      </c>
      <c r="H23" s="71">
        <v>0.5</v>
      </c>
      <c r="I23" s="71">
        <v>3803.35</v>
      </c>
      <c r="J23" s="71">
        <v>1.75</v>
      </c>
      <c r="K23" s="71">
        <v>14982.52</v>
      </c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>
        <v>0.25</v>
      </c>
      <c r="W23" s="71">
        <v>2456.06</v>
      </c>
      <c r="X23" s="71"/>
      <c r="Y23" s="71"/>
      <c r="Z23" s="71"/>
      <c r="AA23" s="71"/>
      <c r="AB23" s="71"/>
      <c r="AC23" s="214"/>
      <c r="AD23" s="71"/>
      <c r="AE23" s="71"/>
      <c r="AF23" s="211">
        <f t="shared" si="0"/>
        <v>4.5</v>
      </c>
      <c r="AG23" s="211">
        <f t="shared" si="0"/>
        <v>41999.32</v>
      </c>
      <c r="AH23" s="211">
        <f t="shared" si="1"/>
        <v>4.5</v>
      </c>
      <c r="AI23" s="211">
        <f t="shared" si="1"/>
        <v>41999.32</v>
      </c>
      <c r="AJ23" s="71">
        <v>0.5</v>
      </c>
      <c r="AK23" s="71">
        <v>0.5</v>
      </c>
      <c r="AL23" s="71"/>
      <c r="AM23" s="71"/>
      <c r="AN23" s="71"/>
      <c r="AO23" s="71"/>
      <c r="AP23" s="71"/>
      <c r="AQ23" s="71"/>
      <c r="AR23" s="71"/>
      <c r="AS23" s="71"/>
      <c r="AT23" s="82">
        <f t="shared" si="2"/>
        <v>1</v>
      </c>
      <c r="AU23" s="212">
        <f t="shared" si="3"/>
        <v>3.5</v>
      </c>
      <c r="AV23" s="212">
        <f t="shared" si="4"/>
        <v>32666.14</v>
      </c>
    </row>
    <row r="24" spans="1:48" ht="15.75">
      <c r="A24" s="208" t="s">
        <v>668</v>
      </c>
      <c r="B24" s="208">
        <v>9</v>
      </c>
      <c r="C24" s="208">
        <v>2</v>
      </c>
      <c r="D24" s="209">
        <v>1.5</v>
      </c>
      <c r="E24" s="210">
        <v>14532</v>
      </c>
      <c r="F24" s="71">
        <v>1</v>
      </c>
      <c r="G24" s="71">
        <v>6610.8</v>
      </c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214"/>
      <c r="AD24" s="71"/>
      <c r="AE24" s="71"/>
      <c r="AF24" s="211">
        <f t="shared" si="0"/>
        <v>2.5</v>
      </c>
      <c r="AG24" s="211">
        <f t="shared" si="0"/>
        <v>21142.799999999999</v>
      </c>
      <c r="AH24" s="211">
        <f t="shared" si="1"/>
        <v>2.5</v>
      </c>
      <c r="AI24" s="211">
        <f t="shared" si="1"/>
        <v>21142.799999999999</v>
      </c>
      <c r="AJ24" s="71"/>
      <c r="AK24" s="71"/>
      <c r="AL24" s="71">
        <v>0.5</v>
      </c>
      <c r="AM24" s="71">
        <v>1</v>
      </c>
      <c r="AN24" s="71"/>
      <c r="AO24" s="71"/>
      <c r="AP24" s="71"/>
      <c r="AQ24" s="71"/>
      <c r="AR24" s="71"/>
      <c r="AS24" s="71"/>
      <c r="AT24" s="82">
        <f t="shared" si="2"/>
        <v>1.5</v>
      </c>
      <c r="AU24" s="212">
        <f t="shared" si="3"/>
        <v>1</v>
      </c>
      <c r="AV24" s="212">
        <f t="shared" si="4"/>
        <v>8457.1200000000008</v>
      </c>
    </row>
    <row r="25" spans="1:48" ht="15.75">
      <c r="A25" s="208" t="s">
        <v>669</v>
      </c>
      <c r="B25" s="208">
        <v>11</v>
      </c>
      <c r="C25" s="208">
        <v>1</v>
      </c>
      <c r="D25" s="209"/>
      <c r="E25" s="210"/>
      <c r="F25" s="71">
        <v>2</v>
      </c>
      <c r="G25" s="71">
        <v>14764.12</v>
      </c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214"/>
      <c r="AD25" s="71"/>
      <c r="AE25" s="71"/>
      <c r="AF25" s="211">
        <f t="shared" si="0"/>
        <v>2</v>
      </c>
      <c r="AG25" s="211">
        <f t="shared" si="0"/>
        <v>14764.12</v>
      </c>
      <c r="AH25" s="211">
        <f t="shared" si="1"/>
        <v>2</v>
      </c>
      <c r="AI25" s="211">
        <f t="shared" si="1"/>
        <v>14764.12</v>
      </c>
      <c r="AJ25" s="71"/>
      <c r="AK25" s="71"/>
      <c r="AL25" s="71">
        <v>0.5</v>
      </c>
      <c r="AM25" s="71">
        <v>1</v>
      </c>
      <c r="AN25" s="71"/>
      <c r="AO25" s="71"/>
      <c r="AP25" s="71"/>
      <c r="AQ25" s="71"/>
      <c r="AR25" s="71">
        <v>0.25</v>
      </c>
      <c r="AS25" s="71">
        <v>0.25</v>
      </c>
      <c r="AT25" s="82">
        <f t="shared" si="2"/>
        <v>2</v>
      </c>
      <c r="AU25" s="212">
        <f t="shared" si="3"/>
        <v>0</v>
      </c>
      <c r="AV25" s="212">
        <f t="shared" si="4"/>
        <v>0</v>
      </c>
    </row>
    <row r="26" spans="1:48" ht="15.75">
      <c r="A26" s="208" t="s">
        <v>670</v>
      </c>
      <c r="B26" s="213">
        <v>18</v>
      </c>
      <c r="C26" s="208">
        <v>2</v>
      </c>
      <c r="D26" s="209"/>
      <c r="E26" s="210"/>
      <c r="F26" s="71">
        <v>1</v>
      </c>
      <c r="G26" s="71">
        <v>6886.25</v>
      </c>
      <c r="H26" s="71">
        <v>1.5</v>
      </c>
      <c r="I26" s="71">
        <v>9049.35</v>
      </c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>
        <v>0.25</v>
      </c>
      <c r="U26" s="71">
        <v>1967.88</v>
      </c>
      <c r="V26" s="71"/>
      <c r="W26" s="71"/>
      <c r="X26" s="71"/>
      <c r="Y26" s="71"/>
      <c r="Z26" s="71"/>
      <c r="AA26" s="71"/>
      <c r="AB26" s="71"/>
      <c r="AC26" s="214"/>
      <c r="AD26" s="71"/>
      <c r="AE26" s="71"/>
      <c r="AF26" s="211">
        <f t="shared" si="0"/>
        <v>2.75</v>
      </c>
      <c r="AG26" s="211">
        <f t="shared" si="0"/>
        <v>17903.48</v>
      </c>
      <c r="AH26" s="211">
        <f t="shared" si="1"/>
        <v>2.75</v>
      </c>
      <c r="AI26" s="211">
        <f t="shared" si="1"/>
        <v>17903.48</v>
      </c>
      <c r="AJ26" s="71"/>
      <c r="AK26" s="71"/>
      <c r="AL26" s="71"/>
      <c r="AM26" s="71"/>
      <c r="AN26" s="71"/>
      <c r="AO26" s="71"/>
      <c r="AP26" s="71">
        <v>1</v>
      </c>
      <c r="AQ26" s="71">
        <v>1.5</v>
      </c>
      <c r="AR26" s="71">
        <v>0.25</v>
      </c>
      <c r="AS26" s="71">
        <v>0.25</v>
      </c>
      <c r="AT26" s="82">
        <f t="shared" si="2"/>
        <v>3</v>
      </c>
      <c r="AU26" s="212">
        <f t="shared" si="3"/>
        <v>-0.25</v>
      </c>
      <c r="AV26" s="212">
        <f t="shared" si="4"/>
        <v>-1627.59</v>
      </c>
    </row>
    <row r="27" spans="1:48" ht="15.75">
      <c r="A27" s="208" t="s">
        <v>671</v>
      </c>
      <c r="B27" s="208">
        <v>8</v>
      </c>
      <c r="C27" s="208"/>
      <c r="D27" s="209">
        <v>1</v>
      </c>
      <c r="E27" s="210">
        <v>10868.73</v>
      </c>
      <c r="F27" s="71"/>
      <c r="G27" s="71"/>
      <c r="H27" s="71"/>
      <c r="I27" s="71"/>
      <c r="J27" s="71"/>
      <c r="K27" s="71"/>
      <c r="L27" s="71">
        <v>1</v>
      </c>
      <c r="M27" s="71">
        <v>6460.7</v>
      </c>
      <c r="N27" s="71">
        <v>1.5</v>
      </c>
      <c r="O27" s="71">
        <v>13111.01</v>
      </c>
      <c r="P27" s="71">
        <v>1</v>
      </c>
      <c r="Q27" s="71">
        <v>9363.4500000000007</v>
      </c>
      <c r="R27" s="71">
        <v>1</v>
      </c>
      <c r="S27" s="71">
        <v>6635.2</v>
      </c>
      <c r="T27" s="71"/>
      <c r="U27" s="71"/>
      <c r="V27" s="71"/>
      <c r="W27" s="71"/>
      <c r="X27" s="71"/>
      <c r="Y27" s="71"/>
      <c r="Z27" s="71">
        <v>0.5</v>
      </c>
      <c r="AA27" s="71">
        <v>4389.88</v>
      </c>
      <c r="AB27" s="71">
        <v>0.25</v>
      </c>
      <c r="AC27" s="214">
        <v>2194.94</v>
      </c>
      <c r="AD27" s="71"/>
      <c r="AE27" s="71"/>
      <c r="AF27" s="211">
        <f t="shared" si="0"/>
        <v>6.25</v>
      </c>
      <c r="AG27" s="211">
        <f t="shared" si="0"/>
        <v>53023.91</v>
      </c>
      <c r="AH27" s="211">
        <f t="shared" si="1"/>
        <v>4.25</v>
      </c>
      <c r="AI27" s="211">
        <f t="shared" si="1"/>
        <v>37025.26</v>
      </c>
      <c r="AJ27" s="71"/>
      <c r="AK27" s="71"/>
      <c r="AL27" s="71">
        <v>0.5</v>
      </c>
      <c r="AM27" s="71">
        <v>1</v>
      </c>
      <c r="AN27" s="71"/>
      <c r="AO27" s="71"/>
      <c r="AP27" s="71"/>
      <c r="AQ27" s="71"/>
      <c r="AR27" s="71"/>
      <c r="AS27" s="71"/>
      <c r="AT27" s="82">
        <f t="shared" si="2"/>
        <v>1.5</v>
      </c>
      <c r="AU27" s="212">
        <f t="shared" si="3"/>
        <v>2.75</v>
      </c>
      <c r="AV27" s="212">
        <f t="shared" si="4"/>
        <v>23957.52</v>
      </c>
    </row>
    <row r="28" spans="1:48" ht="15.75">
      <c r="A28" s="208" t="s">
        <v>672</v>
      </c>
      <c r="B28" s="208">
        <v>5</v>
      </c>
      <c r="C28" s="208">
        <v>1</v>
      </c>
      <c r="D28" s="209">
        <v>1</v>
      </c>
      <c r="E28" s="210">
        <v>9688</v>
      </c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214"/>
      <c r="AD28" s="71"/>
      <c r="AE28" s="71"/>
      <c r="AF28" s="211">
        <f t="shared" si="0"/>
        <v>1</v>
      </c>
      <c r="AG28" s="211">
        <f t="shared" si="0"/>
        <v>9688</v>
      </c>
      <c r="AH28" s="211">
        <f t="shared" si="1"/>
        <v>1</v>
      </c>
      <c r="AI28" s="211">
        <f t="shared" si="1"/>
        <v>9688</v>
      </c>
      <c r="AJ28" s="71">
        <v>0.5</v>
      </c>
      <c r="AK28" s="71">
        <v>0.5</v>
      </c>
      <c r="AL28" s="71"/>
      <c r="AM28" s="71"/>
      <c r="AN28" s="71"/>
      <c r="AO28" s="71"/>
      <c r="AP28" s="71"/>
      <c r="AQ28" s="71"/>
      <c r="AR28" s="71"/>
      <c r="AS28" s="71"/>
      <c r="AT28" s="82">
        <f t="shared" si="2"/>
        <v>1</v>
      </c>
      <c r="AU28" s="212">
        <f t="shared" si="3"/>
        <v>0</v>
      </c>
      <c r="AV28" s="212">
        <f t="shared" si="4"/>
        <v>0</v>
      </c>
    </row>
    <row r="29" spans="1:48" ht="15.75">
      <c r="A29" s="208" t="s">
        <v>673</v>
      </c>
      <c r="B29" s="208">
        <v>6</v>
      </c>
      <c r="C29" s="208">
        <v>1</v>
      </c>
      <c r="D29" s="209"/>
      <c r="E29" s="210"/>
      <c r="F29" s="71">
        <v>1</v>
      </c>
      <c r="G29" s="71">
        <v>8814.4</v>
      </c>
      <c r="H29" s="71">
        <v>0.5</v>
      </c>
      <c r="I29" s="71">
        <v>3409.9</v>
      </c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>
        <v>0.25</v>
      </c>
      <c r="U29" s="71">
        <v>1967.88</v>
      </c>
      <c r="V29" s="71"/>
      <c r="W29" s="71"/>
      <c r="X29" s="71"/>
      <c r="Y29" s="71"/>
      <c r="Z29" s="71"/>
      <c r="AA29" s="71"/>
      <c r="AB29" s="71"/>
      <c r="AC29" s="214"/>
      <c r="AD29" s="71"/>
      <c r="AE29" s="71"/>
      <c r="AF29" s="211">
        <f t="shared" si="0"/>
        <v>1.75</v>
      </c>
      <c r="AG29" s="211">
        <f t="shared" si="0"/>
        <v>14192.18</v>
      </c>
      <c r="AH29" s="211">
        <f t="shared" si="1"/>
        <v>1.75</v>
      </c>
      <c r="AI29" s="211">
        <f t="shared" si="1"/>
        <v>14192.18</v>
      </c>
      <c r="AJ29" s="71">
        <v>0.5</v>
      </c>
      <c r="AK29" s="71">
        <v>0.5</v>
      </c>
      <c r="AL29" s="71"/>
      <c r="AM29" s="71"/>
      <c r="AN29" s="71"/>
      <c r="AO29" s="71"/>
      <c r="AP29" s="71"/>
      <c r="AQ29" s="71"/>
      <c r="AR29" s="71"/>
      <c r="AS29" s="71"/>
      <c r="AT29" s="82">
        <f t="shared" si="2"/>
        <v>1</v>
      </c>
      <c r="AU29" s="212">
        <f t="shared" si="3"/>
        <v>0.75</v>
      </c>
      <c r="AV29" s="212">
        <f t="shared" si="4"/>
        <v>6082.36</v>
      </c>
    </row>
    <row r="30" spans="1:48" ht="15.75">
      <c r="A30" s="208" t="s">
        <v>674</v>
      </c>
      <c r="B30" s="208">
        <v>15</v>
      </c>
      <c r="C30" s="208">
        <v>4</v>
      </c>
      <c r="D30" s="209">
        <v>1.5</v>
      </c>
      <c r="E30" s="210">
        <v>13956.78</v>
      </c>
      <c r="F30" s="71"/>
      <c r="G30" s="71"/>
      <c r="H30" s="71"/>
      <c r="I30" s="71"/>
      <c r="J30" s="71"/>
      <c r="K30" s="71"/>
      <c r="L30" s="71">
        <v>0.5</v>
      </c>
      <c r="M30" s="71">
        <v>4213.5</v>
      </c>
      <c r="N30" s="71">
        <v>0.5</v>
      </c>
      <c r="O30" s="71">
        <v>2809</v>
      </c>
      <c r="P30" s="71"/>
      <c r="Q30" s="71"/>
      <c r="R30" s="71"/>
      <c r="S30" s="71"/>
      <c r="T30" s="71">
        <v>0.5</v>
      </c>
      <c r="U30" s="71">
        <v>4844</v>
      </c>
      <c r="V30" s="71"/>
      <c r="W30" s="71"/>
      <c r="X30" s="71"/>
      <c r="Y30" s="71"/>
      <c r="Z30" s="71"/>
      <c r="AA30" s="71"/>
      <c r="AB30" s="71"/>
      <c r="AC30" s="214"/>
      <c r="AD30" s="71"/>
      <c r="AE30" s="71"/>
      <c r="AF30" s="211">
        <f t="shared" si="0"/>
        <v>3</v>
      </c>
      <c r="AG30" s="211">
        <f t="shared" si="0"/>
        <v>25823.279999999999</v>
      </c>
      <c r="AH30" s="211">
        <f t="shared" si="1"/>
        <v>3</v>
      </c>
      <c r="AI30" s="211">
        <f t="shared" si="1"/>
        <v>25823.279999999999</v>
      </c>
      <c r="AJ30" s="71"/>
      <c r="AK30" s="71"/>
      <c r="AL30" s="71"/>
      <c r="AM30" s="71"/>
      <c r="AN30" s="71">
        <v>1</v>
      </c>
      <c r="AO30" s="71">
        <v>1</v>
      </c>
      <c r="AP30" s="71"/>
      <c r="AQ30" s="71"/>
      <c r="AR30" s="71"/>
      <c r="AS30" s="71"/>
      <c r="AT30" s="82">
        <f t="shared" si="2"/>
        <v>2</v>
      </c>
      <c r="AU30" s="212">
        <f t="shared" si="3"/>
        <v>1</v>
      </c>
      <c r="AV30" s="212">
        <f t="shared" si="4"/>
        <v>8607.76</v>
      </c>
    </row>
    <row r="31" spans="1:48" ht="15.75">
      <c r="A31" s="208" t="s">
        <v>675</v>
      </c>
      <c r="B31" s="208">
        <v>7</v>
      </c>
      <c r="C31" s="208">
        <v>1</v>
      </c>
      <c r="D31" s="209"/>
      <c r="E31" s="210"/>
      <c r="F31" s="71">
        <v>1</v>
      </c>
      <c r="G31" s="71">
        <v>10246.74</v>
      </c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214"/>
      <c r="AD31" s="71"/>
      <c r="AE31" s="71"/>
      <c r="AF31" s="211">
        <f t="shared" si="0"/>
        <v>1</v>
      </c>
      <c r="AG31" s="211">
        <f t="shared" si="0"/>
        <v>10246.74</v>
      </c>
      <c r="AH31" s="211">
        <f t="shared" si="1"/>
        <v>1</v>
      </c>
      <c r="AI31" s="211">
        <f t="shared" si="1"/>
        <v>10246.74</v>
      </c>
      <c r="AJ31" s="71">
        <v>0.5</v>
      </c>
      <c r="AK31" s="71">
        <v>0.5</v>
      </c>
      <c r="AL31" s="71"/>
      <c r="AM31" s="71"/>
      <c r="AN31" s="71"/>
      <c r="AO31" s="71"/>
      <c r="AP31" s="71"/>
      <c r="AQ31" s="71"/>
      <c r="AR31" s="71"/>
      <c r="AS31" s="71"/>
      <c r="AT31" s="82">
        <f t="shared" si="2"/>
        <v>1</v>
      </c>
      <c r="AU31" s="212">
        <f t="shared" si="3"/>
        <v>0</v>
      </c>
      <c r="AV31" s="212">
        <f t="shared" si="4"/>
        <v>0</v>
      </c>
    </row>
    <row r="32" spans="1:48" ht="15.75">
      <c r="A32" s="208" t="s">
        <v>676</v>
      </c>
      <c r="B32" s="208">
        <v>6</v>
      </c>
      <c r="C32" s="208">
        <v>2</v>
      </c>
      <c r="D32" s="209"/>
      <c r="E32" s="210"/>
      <c r="F32" s="71">
        <v>1.75</v>
      </c>
      <c r="G32" s="71">
        <v>10467.1</v>
      </c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214"/>
      <c r="AD32" s="71"/>
      <c r="AE32" s="71"/>
      <c r="AF32" s="211">
        <f t="shared" si="0"/>
        <v>1.75</v>
      </c>
      <c r="AG32" s="211">
        <f t="shared" si="0"/>
        <v>10467.1</v>
      </c>
      <c r="AH32" s="211">
        <f t="shared" si="1"/>
        <v>1.75</v>
      </c>
      <c r="AI32" s="211">
        <f t="shared" si="1"/>
        <v>10467.1</v>
      </c>
      <c r="AJ32" s="71">
        <v>0.5</v>
      </c>
      <c r="AK32" s="71">
        <v>0.5</v>
      </c>
      <c r="AL32" s="71"/>
      <c r="AM32" s="71"/>
      <c r="AN32" s="71"/>
      <c r="AO32" s="71"/>
      <c r="AP32" s="71"/>
      <c r="AQ32" s="71"/>
      <c r="AR32" s="71"/>
      <c r="AS32" s="71"/>
      <c r="AT32" s="82">
        <f t="shared" si="2"/>
        <v>1</v>
      </c>
      <c r="AU32" s="212">
        <f t="shared" si="3"/>
        <v>0.75</v>
      </c>
      <c r="AV32" s="212">
        <f t="shared" si="4"/>
        <v>4485.8999999999996</v>
      </c>
    </row>
    <row r="33" spans="1:48" ht="15.75">
      <c r="A33" s="208" t="s">
        <v>677</v>
      </c>
      <c r="B33" s="208">
        <v>14</v>
      </c>
      <c r="C33" s="208">
        <v>2</v>
      </c>
      <c r="D33" s="209">
        <v>1.5</v>
      </c>
      <c r="E33" s="210">
        <v>16066.95</v>
      </c>
      <c r="F33" s="71">
        <v>0.5</v>
      </c>
      <c r="G33" s="71">
        <v>4944.33</v>
      </c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>
        <v>0.25</v>
      </c>
      <c r="U33" s="71">
        <v>1513.75</v>
      </c>
      <c r="V33" s="71"/>
      <c r="W33" s="71"/>
      <c r="X33" s="71"/>
      <c r="Y33" s="71"/>
      <c r="Z33" s="71"/>
      <c r="AA33" s="71"/>
      <c r="AB33" s="71"/>
      <c r="AC33" s="214"/>
      <c r="AD33" s="71"/>
      <c r="AE33" s="71"/>
      <c r="AF33" s="211">
        <f t="shared" si="0"/>
        <v>2.25</v>
      </c>
      <c r="AG33" s="211">
        <f t="shared" si="0"/>
        <v>22525.03</v>
      </c>
      <c r="AH33" s="211">
        <f t="shared" si="1"/>
        <v>2.25</v>
      </c>
      <c r="AI33" s="211">
        <f t="shared" si="1"/>
        <v>22525.03</v>
      </c>
      <c r="AJ33" s="71"/>
      <c r="AK33" s="71"/>
      <c r="AL33" s="71"/>
      <c r="AM33" s="71"/>
      <c r="AN33" s="71">
        <v>1</v>
      </c>
      <c r="AO33" s="71">
        <v>1</v>
      </c>
      <c r="AP33" s="71"/>
      <c r="AQ33" s="71"/>
      <c r="AR33" s="71"/>
      <c r="AS33" s="71"/>
      <c r="AT33" s="82">
        <f t="shared" si="2"/>
        <v>2</v>
      </c>
      <c r="AU33" s="212">
        <f t="shared" si="3"/>
        <v>0.25</v>
      </c>
      <c r="AV33" s="212">
        <f t="shared" si="4"/>
        <v>2502.7800000000002</v>
      </c>
    </row>
    <row r="34" spans="1:48" ht="15.75">
      <c r="A34" s="208" t="s">
        <v>678</v>
      </c>
      <c r="B34" s="208">
        <v>12</v>
      </c>
      <c r="C34" s="208">
        <v>3</v>
      </c>
      <c r="D34" s="209"/>
      <c r="E34" s="210"/>
      <c r="F34" s="71">
        <v>1.5</v>
      </c>
      <c r="G34" s="71">
        <v>14295.86</v>
      </c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214"/>
      <c r="AD34" s="71"/>
      <c r="AE34" s="71"/>
      <c r="AF34" s="211">
        <f t="shared" si="0"/>
        <v>1.5</v>
      </c>
      <c r="AG34" s="211">
        <f t="shared" si="0"/>
        <v>14295.86</v>
      </c>
      <c r="AH34" s="211">
        <f t="shared" si="1"/>
        <v>1.5</v>
      </c>
      <c r="AI34" s="211">
        <f t="shared" si="1"/>
        <v>14295.86</v>
      </c>
      <c r="AJ34" s="71"/>
      <c r="AK34" s="71"/>
      <c r="AL34" s="71">
        <v>0.5</v>
      </c>
      <c r="AM34" s="71">
        <v>1</v>
      </c>
      <c r="AN34" s="71"/>
      <c r="AO34" s="71"/>
      <c r="AP34" s="71"/>
      <c r="AQ34" s="71"/>
      <c r="AR34" s="71"/>
      <c r="AS34" s="71"/>
      <c r="AT34" s="82">
        <f t="shared" si="2"/>
        <v>1.5</v>
      </c>
      <c r="AU34" s="212">
        <f t="shared" si="3"/>
        <v>0</v>
      </c>
      <c r="AV34" s="212">
        <f t="shared" si="4"/>
        <v>0</v>
      </c>
    </row>
    <row r="35" spans="1:48" ht="15.75">
      <c r="A35" s="208" t="s">
        <v>679</v>
      </c>
      <c r="B35" s="208">
        <v>9</v>
      </c>
      <c r="C35" s="208">
        <v>1</v>
      </c>
      <c r="D35" s="209"/>
      <c r="E35" s="210"/>
      <c r="F35" s="71">
        <v>1.5</v>
      </c>
      <c r="G35" s="71">
        <v>9916.2000000000007</v>
      </c>
      <c r="H35" s="71">
        <v>1</v>
      </c>
      <c r="I35" s="71">
        <v>5770.6</v>
      </c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214"/>
      <c r="AD35" s="71"/>
      <c r="AE35" s="71"/>
      <c r="AF35" s="211">
        <f t="shared" si="0"/>
        <v>2.5</v>
      </c>
      <c r="AG35" s="211">
        <f t="shared" si="0"/>
        <v>15686.8</v>
      </c>
      <c r="AH35" s="211">
        <f t="shared" si="1"/>
        <v>2.5</v>
      </c>
      <c r="AI35" s="211">
        <f t="shared" si="1"/>
        <v>15686.8</v>
      </c>
      <c r="AJ35" s="71"/>
      <c r="AK35" s="71"/>
      <c r="AL35" s="71">
        <v>0.5</v>
      </c>
      <c r="AM35" s="71">
        <v>1</v>
      </c>
      <c r="AN35" s="71"/>
      <c r="AO35" s="71"/>
      <c r="AP35" s="71"/>
      <c r="AQ35" s="71"/>
      <c r="AR35" s="71"/>
      <c r="AS35" s="71"/>
      <c r="AT35" s="82">
        <f t="shared" si="2"/>
        <v>1.5</v>
      </c>
      <c r="AU35" s="212">
        <f t="shared" si="3"/>
        <v>1</v>
      </c>
      <c r="AV35" s="212">
        <f t="shared" si="4"/>
        <v>6274.72</v>
      </c>
    </row>
    <row r="36" spans="1:48" ht="15.75">
      <c r="A36" s="208" t="s">
        <v>680</v>
      </c>
      <c r="B36" s="208">
        <v>6</v>
      </c>
      <c r="C36" s="208">
        <v>1</v>
      </c>
      <c r="D36" s="209"/>
      <c r="E36" s="210"/>
      <c r="F36" s="71">
        <v>1</v>
      </c>
      <c r="G36" s="71">
        <v>8814.4</v>
      </c>
      <c r="H36" s="71">
        <v>0.5</v>
      </c>
      <c r="I36" s="71">
        <v>3593.51</v>
      </c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214"/>
      <c r="AD36" s="71"/>
      <c r="AE36" s="71"/>
      <c r="AF36" s="211">
        <f t="shared" si="0"/>
        <v>1.5</v>
      </c>
      <c r="AG36" s="211">
        <f t="shared" si="0"/>
        <v>12407.91</v>
      </c>
      <c r="AH36" s="211">
        <f t="shared" si="1"/>
        <v>1.5</v>
      </c>
      <c r="AI36" s="211">
        <f t="shared" si="1"/>
        <v>12407.91</v>
      </c>
      <c r="AJ36" s="71">
        <v>0.5</v>
      </c>
      <c r="AK36" s="71">
        <v>0.5</v>
      </c>
      <c r="AL36" s="71"/>
      <c r="AM36" s="71"/>
      <c r="AN36" s="71"/>
      <c r="AO36" s="71"/>
      <c r="AP36" s="71"/>
      <c r="AQ36" s="71"/>
      <c r="AR36" s="71"/>
      <c r="AS36" s="71"/>
      <c r="AT36" s="82">
        <f t="shared" si="2"/>
        <v>1</v>
      </c>
      <c r="AU36" s="212">
        <f t="shared" si="3"/>
        <v>0.5</v>
      </c>
      <c r="AV36" s="212">
        <f t="shared" si="4"/>
        <v>4135.97</v>
      </c>
    </row>
    <row r="37" spans="1:48" ht="15.75">
      <c r="A37" s="208" t="s">
        <v>825</v>
      </c>
      <c r="B37" s="208">
        <v>6</v>
      </c>
      <c r="C37" s="208">
        <v>1</v>
      </c>
      <c r="D37" s="209"/>
      <c r="E37" s="210"/>
      <c r="F37" s="71">
        <v>1</v>
      </c>
      <c r="G37" s="71">
        <v>8938.35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214"/>
      <c r="AD37" s="71"/>
      <c r="AE37" s="71"/>
      <c r="AF37" s="211">
        <f t="shared" si="0"/>
        <v>1</v>
      </c>
      <c r="AG37" s="211">
        <f t="shared" si="0"/>
        <v>8938.35</v>
      </c>
      <c r="AH37" s="211">
        <f t="shared" si="1"/>
        <v>1</v>
      </c>
      <c r="AI37" s="211">
        <f t="shared" si="1"/>
        <v>8938.35</v>
      </c>
      <c r="AJ37" s="71">
        <v>0.5</v>
      </c>
      <c r="AK37" s="71">
        <v>0.5</v>
      </c>
      <c r="AL37" s="71"/>
      <c r="AM37" s="71"/>
      <c r="AN37" s="71"/>
      <c r="AO37" s="71"/>
      <c r="AP37" s="71"/>
      <c r="AQ37" s="71"/>
      <c r="AR37" s="71"/>
      <c r="AS37" s="71"/>
      <c r="AT37" s="82">
        <f t="shared" si="2"/>
        <v>1</v>
      </c>
      <c r="AU37" s="212">
        <f t="shared" si="3"/>
        <v>0</v>
      </c>
      <c r="AV37" s="212">
        <f t="shared" si="4"/>
        <v>0</v>
      </c>
    </row>
    <row r="38" spans="1:48" ht="15.75">
      <c r="A38" s="208" t="s">
        <v>682</v>
      </c>
      <c r="B38" s="208">
        <v>14</v>
      </c>
      <c r="C38" s="208">
        <v>2</v>
      </c>
      <c r="D38" s="209">
        <v>2</v>
      </c>
      <c r="E38" s="210">
        <v>21056.27</v>
      </c>
      <c r="F38" s="71"/>
      <c r="G38" s="71"/>
      <c r="H38" s="71"/>
      <c r="I38" s="71"/>
      <c r="J38" s="71"/>
      <c r="K38" s="71"/>
      <c r="L38" s="71">
        <v>1</v>
      </c>
      <c r="M38" s="71">
        <v>9125.6</v>
      </c>
      <c r="N38" s="71">
        <v>0.5</v>
      </c>
      <c r="O38" s="71">
        <v>3514.06</v>
      </c>
      <c r="P38" s="71"/>
      <c r="Q38" s="71"/>
      <c r="R38" s="71">
        <v>0.5</v>
      </c>
      <c r="S38" s="71">
        <v>2725.54</v>
      </c>
      <c r="T38" s="71">
        <v>0.25</v>
      </c>
      <c r="U38" s="71">
        <v>2652.7</v>
      </c>
      <c r="V38" s="71"/>
      <c r="W38" s="71"/>
      <c r="X38" s="71"/>
      <c r="Y38" s="71"/>
      <c r="Z38" s="71"/>
      <c r="AA38" s="71"/>
      <c r="AB38" s="71"/>
      <c r="AC38" s="214"/>
      <c r="AD38" s="71"/>
      <c r="AE38" s="71"/>
      <c r="AF38" s="211">
        <f t="shared" si="0"/>
        <v>4.25</v>
      </c>
      <c r="AG38" s="211">
        <f t="shared" si="0"/>
        <v>39074.17</v>
      </c>
      <c r="AH38" s="211">
        <f t="shared" si="1"/>
        <v>3.75</v>
      </c>
      <c r="AI38" s="211">
        <f t="shared" si="1"/>
        <v>36348.629999999997</v>
      </c>
      <c r="AJ38" s="71"/>
      <c r="AK38" s="71"/>
      <c r="AL38" s="71"/>
      <c r="AM38" s="71"/>
      <c r="AN38" s="71">
        <v>1</v>
      </c>
      <c r="AO38" s="71">
        <v>1</v>
      </c>
      <c r="AP38" s="71"/>
      <c r="AQ38" s="71"/>
      <c r="AR38" s="71"/>
      <c r="AS38" s="71"/>
      <c r="AT38" s="82">
        <f t="shared" si="2"/>
        <v>2</v>
      </c>
      <c r="AU38" s="212">
        <f t="shared" si="3"/>
        <v>1.75</v>
      </c>
      <c r="AV38" s="212">
        <f t="shared" si="4"/>
        <v>16962.689999999999</v>
      </c>
    </row>
    <row r="39" spans="1:48" ht="15.75">
      <c r="A39" s="208" t="s">
        <v>683</v>
      </c>
      <c r="B39" s="208">
        <v>6</v>
      </c>
      <c r="C39" s="208">
        <v>1</v>
      </c>
      <c r="D39" s="209">
        <v>1</v>
      </c>
      <c r="E39" s="210">
        <v>10868.73</v>
      </c>
      <c r="F39" s="71"/>
      <c r="G39" s="71"/>
      <c r="H39" s="71"/>
      <c r="I39" s="71"/>
      <c r="J39" s="71"/>
      <c r="K39" s="71"/>
      <c r="L39" s="71">
        <v>1</v>
      </c>
      <c r="M39" s="71">
        <v>10084.31</v>
      </c>
      <c r="N39" s="71">
        <v>1.5</v>
      </c>
      <c r="O39" s="71">
        <v>14964.95</v>
      </c>
      <c r="P39" s="71">
        <v>1</v>
      </c>
      <c r="Q39" s="71">
        <v>10358.950000000001</v>
      </c>
      <c r="R39" s="71">
        <v>0.5</v>
      </c>
      <c r="S39" s="71">
        <v>4580.84</v>
      </c>
      <c r="T39" s="71">
        <v>0.25</v>
      </c>
      <c r="U39" s="71">
        <v>2194.94</v>
      </c>
      <c r="V39" s="71"/>
      <c r="W39" s="71"/>
      <c r="X39" s="71"/>
      <c r="Y39" s="71"/>
      <c r="Z39" s="71">
        <v>0.25</v>
      </c>
      <c r="AA39" s="71">
        <v>2717.19</v>
      </c>
      <c r="AB39" s="71">
        <v>0.25</v>
      </c>
      <c r="AC39" s="214">
        <v>2194.94</v>
      </c>
      <c r="AD39" s="71"/>
      <c r="AE39" s="71"/>
      <c r="AF39" s="211">
        <f t="shared" si="0"/>
        <v>5.75</v>
      </c>
      <c r="AG39" s="211">
        <f t="shared" si="0"/>
        <v>57964.85</v>
      </c>
      <c r="AH39" s="211">
        <f t="shared" si="1"/>
        <v>4.25</v>
      </c>
      <c r="AI39" s="211">
        <f t="shared" si="1"/>
        <v>43025.06</v>
      </c>
      <c r="AJ39" s="71">
        <v>0.5</v>
      </c>
      <c r="AK39" s="71">
        <v>0.5</v>
      </c>
      <c r="AL39" s="71"/>
      <c r="AM39" s="71"/>
      <c r="AN39" s="71"/>
      <c r="AO39" s="71"/>
      <c r="AP39" s="71"/>
      <c r="AQ39" s="71"/>
      <c r="AR39" s="71"/>
      <c r="AS39" s="71"/>
      <c r="AT39" s="82">
        <f t="shared" si="2"/>
        <v>1</v>
      </c>
      <c r="AU39" s="212">
        <f t="shared" si="3"/>
        <v>3.25</v>
      </c>
      <c r="AV39" s="212">
        <f t="shared" si="4"/>
        <v>32901.519999999997</v>
      </c>
    </row>
    <row r="40" spans="1:48" ht="15.75">
      <c r="A40" s="208" t="s">
        <v>684</v>
      </c>
      <c r="B40" s="208">
        <v>7</v>
      </c>
      <c r="C40" s="208">
        <v>1</v>
      </c>
      <c r="D40" s="209">
        <v>1</v>
      </c>
      <c r="E40" s="71">
        <v>7871.5</v>
      </c>
      <c r="F40" s="71">
        <v>0.5</v>
      </c>
      <c r="G40" s="71">
        <v>3580.84</v>
      </c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214"/>
      <c r="AD40" s="71"/>
      <c r="AE40" s="71"/>
      <c r="AF40" s="211">
        <f t="shared" si="0"/>
        <v>1.5</v>
      </c>
      <c r="AG40" s="211">
        <f t="shared" si="0"/>
        <v>11452.34</v>
      </c>
      <c r="AH40" s="211">
        <f t="shared" si="1"/>
        <v>1.5</v>
      </c>
      <c r="AI40" s="211">
        <f t="shared" si="1"/>
        <v>11452.34</v>
      </c>
      <c r="AJ40" s="71">
        <v>0.5</v>
      </c>
      <c r="AK40" s="71">
        <v>0.5</v>
      </c>
      <c r="AL40" s="71"/>
      <c r="AM40" s="71"/>
      <c r="AN40" s="71"/>
      <c r="AO40" s="71"/>
      <c r="AP40" s="71"/>
      <c r="AQ40" s="71"/>
      <c r="AR40" s="71"/>
      <c r="AS40" s="71"/>
      <c r="AT40" s="82">
        <f t="shared" si="2"/>
        <v>1</v>
      </c>
      <c r="AU40" s="212">
        <f t="shared" si="3"/>
        <v>0.5</v>
      </c>
      <c r="AV40" s="212">
        <f t="shared" si="4"/>
        <v>3817.45</v>
      </c>
    </row>
    <row r="41" spans="1:48" ht="15.75">
      <c r="A41" s="208" t="s">
        <v>826</v>
      </c>
      <c r="B41" s="208">
        <v>12</v>
      </c>
      <c r="C41" s="208">
        <v>2</v>
      </c>
      <c r="D41" s="209"/>
      <c r="E41" s="71"/>
      <c r="F41" s="71">
        <v>2.5</v>
      </c>
      <c r="G41" s="71">
        <v>17193.59</v>
      </c>
      <c r="H41" s="71"/>
      <c r="I41" s="71"/>
      <c r="J41" s="71"/>
      <c r="K41" s="71"/>
      <c r="L41" s="71"/>
      <c r="M41" s="71"/>
      <c r="N41" s="71">
        <v>0.5</v>
      </c>
      <c r="O41" s="71">
        <v>3651.7</v>
      </c>
      <c r="P41" s="71"/>
      <c r="Q41" s="71"/>
      <c r="R41" s="71">
        <v>0.5</v>
      </c>
      <c r="S41" s="71">
        <v>3317.6</v>
      </c>
      <c r="T41" s="71"/>
      <c r="U41" s="71"/>
      <c r="V41" s="71"/>
      <c r="W41" s="71"/>
      <c r="X41" s="71"/>
      <c r="Y41" s="71"/>
      <c r="Z41" s="71"/>
      <c r="AA41" s="71"/>
      <c r="AB41" s="71"/>
      <c r="AC41" s="214"/>
      <c r="AD41" s="71"/>
      <c r="AE41" s="71"/>
      <c r="AF41" s="211">
        <f t="shared" si="0"/>
        <v>3.5</v>
      </c>
      <c r="AG41" s="211">
        <f t="shared" si="0"/>
        <v>24162.89</v>
      </c>
      <c r="AH41" s="211">
        <f t="shared" si="1"/>
        <v>3</v>
      </c>
      <c r="AI41" s="211">
        <f t="shared" si="1"/>
        <v>20845.29</v>
      </c>
      <c r="AJ41" s="71"/>
      <c r="AK41" s="71"/>
      <c r="AL41" s="71">
        <v>0.5</v>
      </c>
      <c r="AM41" s="71">
        <v>1</v>
      </c>
      <c r="AN41" s="71"/>
      <c r="AO41" s="71"/>
      <c r="AP41" s="71"/>
      <c r="AQ41" s="71"/>
      <c r="AR41" s="71"/>
      <c r="AS41" s="71"/>
      <c r="AT41" s="82">
        <f t="shared" si="2"/>
        <v>1.5</v>
      </c>
      <c r="AU41" s="212">
        <f t="shared" si="3"/>
        <v>1.5</v>
      </c>
      <c r="AV41" s="212">
        <f t="shared" si="4"/>
        <v>10422.65</v>
      </c>
    </row>
    <row r="42" spans="1:48" ht="15.75">
      <c r="A42" s="208" t="s">
        <v>685</v>
      </c>
      <c r="B42" s="208">
        <v>7</v>
      </c>
      <c r="C42" s="208"/>
      <c r="D42" s="209"/>
      <c r="E42" s="71"/>
      <c r="F42" s="71">
        <v>2</v>
      </c>
      <c r="G42" s="71">
        <v>14047.95</v>
      </c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>
        <v>0.5</v>
      </c>
      <c r="S42" s="71">
        <v>3700.4</v>
      </c>
      <c r="T42" s="71"/>
      <c r="U42" s="71"/>
      <c r="V42" s="71"/>
      <c r="W42" s="71"/>
      <c r="X42" s="71"/>
      <c r="Y42" s="71"/>
      <c r="Z42" s="71"/>
      <c r="AA42" s="71"/>
      <c r="AB42" s="71"/>
      <c r="AC42" s="214"/>
      <c r="AD42" s="71"/>
      <c r="AE42" s="71"/>
      <c r="AF42" s="211">
        <f t="shared" si="0"/>
        <v>2.5</v>
      </c>
      <c r="AG42" s="211">
        <f t="shared" si="0"/>
        <v>17748.349999999999</v>
      </c>
      <c r="AH42" s="211">
        <f t="shared" si="1"/>
        <v>2</v>
      </c>
      <c r="AI42" s="211">
        <f t="shared" si="1"/>
        <v>14047.95</v>
      </c>
      <c r="AJ42" s="71">
        <v>0.5</v>
      </c>
      <c r="AK42" s="71">
        <v>0.5</v>
      </c>
      <c r="AL42" s="71"/>
      <c r="AM42" s="71"/>
      <c r="AN42" s="71"/>
      <c r="AO42" s="71"/>
      <c r="AP42" s="71"/>
      <c r="AQ42" s="71"/>
      <c r="AR42" s="71"/>
      <c r="AS42" s="71"/>
      <c r="AT42" s="82">
        <f t="shared" si="2"/>
        <v>1</v>
      </c>
      <c r="AU42" s="212">
        <f t="shared" si="3"/>
        <v>1</v>
      </c>
      <c r="AV42" s="212">
        <f t="shared" si="4"/>
        <v>7023.98</v>
      </c>
    </row>
    <row r="43" spans="1:48" ht="15.75">
      <c r="A43" s="208" t="s">
        <v>827</v>
      </c>
      <c r="B43" s="208">
        <v>5</v>
      </c>
      <c r="C43" s="208"/>
      <c r="D43" s="209"/>
      <c r="E43" s="71"/>
      <c r="F43" s="71">
        <v>1</v>
      </c>
      <c r="G43" s="71">
        <v>7161.7</v>
      </c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214"/>
      <c r="AD43" s="71"/>
      <c r="AE43" s="71"/>
      <c r="AF43" s="211">
        <f t="shared" si="0"/>
        <v>1</v>
      </c>
      <c r="AG43" s="211">
        <f t="shared" si="0"/>
        <v>7161.7</v>
      </c>
      <c r="AH43" s="211">
        <f t="shared" si="1"/>
        <v>1</v>
      </c>
      <c r="AI43" s="211">
        <f t="shared" si="1"/>
        <v>7161.7</v>
      </c>
      <c r="AJ43" s="71">
        <v>0.5</v>
      </c>
      <c r="AK43" s="71">
        <v>0.5</v>
      </c>
      <c r="AL43" s="71"/>
      <c r="AM43" s="71"/>
      <c r="AN43" s="71"/>
      <c r="AO43" s="71"/>
      <c r="AP43" s="71"/>
      <c r="AQ43" s="71"/>
      <c r="AR43" s="71"/>
      <c r="AS43" s="71"/>
      <c r="AT43" s="82">
        <f t="shared" si="2"/>
        <v>1</v>
      </c>
      <c r="AU43" s="212">
        <f t="shared" si="3"/>
        <v>0</v>
      </c>
      <c r="AV43" s="212">
        <f t="shared" si="4"/>
        <v>0</v>
      </c>
    </row>
    <row r="44" spans="1:48" ht="15.75">
      <c r="A44" s="208" t="s">
        <v>686</v>
      </c>
      <c r="B44" s="208">
        <v>8</v>
      </c>
      <c r="C44" s="208">
        <v>1</v>
      </c>
      <c r="D44" s="209"/>
      <c r="E44" s="71"/>
      <c r="F44" s="71">
        <v>1.5</v>
      </c>
      <c r="G44" s="71">
        <v>10742.55</v>
      </c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214"/>
      <c r="AD44" s="71"/>
      <c r="AE44" s="71"/>
      <c r="AF44" s="211">
        <f t="shared" si="0"/>
        <v>1.5</v>
      </c>
      <c r="AG44" s="211">
        <f t="shared" si="0"/>
        <v>10742.55</v>
      </c>
      <c r="AH44" s="211">
        <f t="shared" si="1"/>
        <v>1.5</v>
      </c>
      <c r="AI44" s="211">
        <f t="shared" si="1"/>
        <v>10742.55</v>
      </c>
      <c r="AJ44" s="71"/>
      <c r="AK44" s="71"/>
      <c r="AL44" s="71">
        <v>0.5</v>
      </c>
      <c r="AM44" s="71">
        <v>1</v>
      </c>
      <c r="AN44" s="71"/>
      <c r="AO44" s="71"/>
      <c r="AP44" s="71"/>
      <c r="AQ44" s="71"/>
      <c r="AR44" s="71"/>
      <c r="AS44" s="71"/>
      <c r="AT44" s="82">
        <f t="shared" si="2"/>
        <v>1.5</v>
      </c>
      <c r="AU44" s="212">
        <f t="shared" si="3"/>
        <v>0</v>
      </c>
      <c r="AV44" s="212">
        <f t="shared" si="4"/>
        <v>0</v>
      </c>
    </row>
    <row r="45" spans="1:48" ht="15.75">
      <c r="A45" s="208" t="s">
        <v>687</v>
      </c>
      <c r="B45" s="208">
        <v>3</v>
      </c>
      <c r="C45" s="208"/>
      <c r="D45" s="209"/>
      <c r="E45" s="71"/>
      <c r="F45" s="71">
        <v>1</v>
      </c>
      <c r="G45" s="71">
        <v>5509</v>
      </c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214"/>
      <c r="AD45" s="71"/>
      <c r="AE45" s="71"/>
      <c r="AF45" s="211">
        <f t="shared" si="0"/>
        <v>1</v>
      </c>
      <c r="AG45" s="211">
        <f t="shared" si="0"/>
        <v>5509</v>
      </c>
      <c r="AH45" s="211">
        <f t="shared" si="1"/>
        <v>1</v>
      </c>
      <c r="AI45" s="211">
        <f t="shared" si="1"/>
        <v>5509</v>
      </c>
      <c r="AJ45" s="71">
        <v>0.5</v>
      </c>
      <c r="AK45" s="71">
        <v>0.5</v>
      </c>
      <c r="AL45" s="71"/>
      <c r="AM45" s="71"/>
      <c r="AN45" s="71"/>
      <c r="AO45" s="71"/>
      <c r="AP45" s="71"/>
      <c r="AQ45" s="71"/>
      <c r="AR45" s="71"/>
      <c r="AS45" s="71"/>
      <c r="AT45" s="82">
        <f t="shared" si="2"/>
        <v>1</v>
      </c>
      <c r="AU45" s="212">
        <f t="shared" si="3"/>
        <v>0</v>
      </c>
      <c r="AV45" s="212">
        <f t="shared" si="4"/>
        <v>0</v>
      </c>
    </row>
    <row r="46" spans="1:48" ht="15.75">
      <c r="A46" s="208" t="s">
        <v>688</v>
      </c>
      <c r="B46" s="208">
        <v>6</v>
      </c>
      <c r="C46" s="208">
        <v>2</v>
      </c>
      <c r="D46" s="209"/>
      <c r="E46" s="71"/>
      <c r="F46" s="71">
        <v>1</v>
      </c>
      <c r="G46" s="71">
        <v>8814.4</v>
      </c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214"/>
      <c r="AD46" s="71"/>
      <c r="AE46" s="71"/>
      <c r="AF46" s="211">
        <f t="shared" si="0"/>
        <v>1</v>
      </c>
      <c r="AG46" s="211">
        <f t="shared" si="0"/>
        <v>8814.4</v>
      </c>
      <c r="AH46" s="211">
        <f t="shared" si="1"/>
        <v>1</v>
      </c>
      <c r="AI46" s="211">
        <f t="shared" si="1"/>
        <v>8814.4</v>
      </c>
      <c r="AJ46" s="71">
        <v>0.5</v>
      </c>
      <c r="AK46" s="71">
        <v>0.5</v>
      </c>
      <c r="AL46" s="71"/>
      <c r="AM46" s="71"/>
      <c r="AN46" s="71"/>
      <c r="AO46" s="71"/>
      <c r="AP46" s="71"/>
      <c r="AQ46" s="71"/>
      <c r="AR46" s="71"/>
      <c r="AS46" s="71"/>
      <c r="AT46" s="82">
        <f t="shared" si="2"/>
        <v>1</v>
      </c>
      <c r="AU46" s="212">
        <f t="shared" si="3"/>
        <v>0</v>
      </c>
      <c r="AV46" s="212">
        <f t="shared" si="4"/>
        <v>0</v>
      </c>
    </row>
    <row r="47" spans="1:48" ht="15.75">
      <c r="A47" s="208" t="s">
        <v>689</v>
      </c>
      <c r="B47" s="208">
        <v>6</v>
      </c>
      <c r="C47" s="208">
        <v>1</v>
      </c>
      <c r="D47" s="209"/>
      <c r="E47" s="71"/>
      <c r="F47" s="71">
        <v>1</v>
      </c>
      <c r="G47" s="71">
        <v>8263.5</v>
      </c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214"/>
      <c r="AD47" s="71"/>
      <c r="AE47" s="71"/>
      <c r="AF47" s="211">
        <f t="shared" si="0"/>
        <v>1</v>
      </c>
      <c r="AG47" s="211">
        <f t="shared" si="0"/>
        <v>8263.5</v>
      </c>
      <c r="AH47" s="211">
        <f t="shared" si="1"/>
        <v>1</v>
      </c>
      <c r="AI47" s="211">
        <f t="shared" si="1"/>
        <v>8263.5</v>
      </c>
      <c r="AJ47" s="71">
        <v>0.5</v>
      </c>
      <c r="AK47" s="71">
        <v>0.5</v>
      </c>
      <c r="AL47" s="71"/>
      <c r="AM47" s="71"/>
      <c r="AN47" s="71"/>
      <c r="AO47" s="71"/>
      <c r="AP47" s="71"/>
      <c r="AQ47" s="71"/>
      <c r="AR47" s="71"/>
      <c r="AS47" s="71"/>
      <c r="AT47" s="82">
        <f t="shared" si="2"/>
        <v>1</v>
      </c>
      <c r="AU47" s="212">
        <f t="shared" si="3"/>
        <v>0</v>
      </c>
      <c r="AV47" s="212">
        <f t="shared" si="4"/>
        <v>0</v>
      </c>
    </row>
    <row r="48" spans="1:48" ht="15.75">
      <c r="A48" s="208" t="s">
        <v>690</v>
      </c>
      <c r="B48" s="208">
        <v>9</v>
      </c>
      <c r="C48" s="208">
        <v>2</v>
      </c>
      <c r="D48" s="209"/>
      <c r="E48" s="71"/>
      <c r="F48" s="71">
        <v>1</v>
      </c>
      <c r="G48" s="71">
        <v>8814.4</v>
      </c>
      <c r="H48" s="71">
        <v>0.5</v>
      </c>
      <c r="I48" s="71">
        <v>3409.9</v>
      </c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214"/>
      <c r="AD48" s="71"/>
      <c r="AE48" s="71"/>
      <c r="AF48" s="211">
        <f t="shared" si="0"/>
        <v>1.5</v>
      </c>
      <c r="AG48" s="211">
        <f t="shared" si="0"/>
        <v>12224.3</v>
      </c>
      <c r="AH48" s="211">
        <f t="shared" si="1"/>
        <v>1.5</v>
      </c>
      <c r="AI48" s="211">
        <f t="shared" si="1"/>
        <v>12224.3</v>
      </c>
      <c r="AJ48" s="71"/>
      <c r="AK48" s="71"/>
      <c r="AL48" s="71">
        <v>0.5</v>
      </c>
      <c r="AM48" s="71">
        <v>1</v>
      </c>
      <c r="AN48" s="71"/>
      <c r="AO48" s="71"/>
      <c r="AP48" s="71"/>
      <c r="AQ48" s="71"/>
      <c r="AR48" s="71"/>
      <c r="AS48" s="71"/>
      <c r="AT48" s="82">
        <f t="shared" si="2"/>
        <v>1.5</v>
      </c>
      <c r="AU48" s="212">
        <f t="shared" si="3"/>
        <v>0</v>
      </c>
      <c r="AV48" s="212">
        <f t="shared" si="4"/>
        <v>0</v>
      </c>
    </row>
    <row r="49" spans="1:48" ht="15.75">
      <c r="A49" s="208" t="s">
        <v>691</v>
      </c>
      <c r="B49" s="208">
        <v>7</v>
      </c>
      <c r="C49" s="208"/>
      <c r="D49" s="209"/>
      <c r="E49" s="71"/>
      <c r="F49" s="71">
        <v>1</v>
      </c>
      <c r="G49" s="71">
        <v>7161.7</v>
      </c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214"/>
      <c r="AD49" s="71"/>
      <c r="AE49" s="71"/>
      <c r="AF49" s="211">
        <f t="shared" si="0"/>
        <v>1</v>
      </c>
      <c r="AG49" s="211">
        <f t="shared" si="0"/>
        <v>7161.7</v>
      </c>
      <c r="AH49" s="211">
        <f t="shared" si="1"/>
        <v>1</v>
      </c>
      <c r="AI49" s="211">
        <f t="shared" si="1"/>
        <v>7161.7</v>
      </c>
      <c r="AJ49" s="71">
        <v>0.5</v>
      </c>
      <c r="AK49" s="71">
        <v>0.5</v>
      </c>
      <c r="AL49" s="71"/>
      <c r="AM49" s="71"/>
      <c r="AN49" s="71"/>
      <c r="AO49" s="71"/>
      <c r="AP49" s="71"/>
      <c r="AQ49" s="71"/>
      <c r="AR49" s="71"/>
      <c r="AS49" s="71"/>
      <c r="AT49" s="82">
        <f t="shared" si="2"/>
        <v>1</v>
      </c>
      <c r="AU49" s="212">
        <f t="shared" si="3"/>
        <v>0</v>
      </c>
      <c r="AV49" s="212">
        <f t="shared" si="4"/>
        <v>0</v>
      </c>
    </row>
    <row r="50" spans="1:48" ht="15.75">
      <c r="A50" s="208" t="s">
        <v>692</v>
      </c>
      <c r="B50" s="208">
        <v>6</v>
      </c>
      <c r="C50" s="208">
        <v>1</v>
      </c>
      <c r="D50" s="209"/>
      <c r="E50" s="71"/>
      <c r="F50" s="71">
        <v>1.5</v>
      </c>
      <c r="G50" s="71">
        <v>10412.01</v>
      </c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214"/>
      <c r="AD50" s="71"/>
      <c r="AE50" s="71"/>
      <c r="AF50" s="211">
        <f t="shared" si="0"/>
        <v>1.5</v>
      </c>
      <c r="AG50" s="211">
        <f t="shared" si="0"/>
        <v>10412.01</v>
      </c>
      <c r="AH50" s="211">
        <f t="shared" si="1"/>
        <v>1.5</v>
      </c>
      <c r="AI50" s="211">
        <f t="shared" si="1"/>
        <v>10412.01</v>
      </c>
      <c r="AJ50" s="71">
        <v>0.5</v>
      </c>
      <c r="AK50" s="71">
        <v>0.5</v>
      </c>
      <c r="AL50" s="71"/>
      <c r="AM50" s="71"/>
      <c r="AN50" s="71"/>
      <c r="AO50" s="71"/>
      <c r="AP50" s="71"/>
      <c r="AQ50" s="71"/>
      <c r="AR50" s="71"/>
      <c r="AS50" s="71"/>
      <c r="AT50" s="82">
        <f t="shared" si="2"/>
        <v>1</v>
      </c>
      <c r="AU50" s="212">
        <f t="shared" si="3"/>
        <v>0.5</v>
      </c>
      <c r="AV50" s="212">
        <f t="shared" si="4"/>
        <v>3470.67</v>
      </c>
    </row>
    <row r="51" spans="1:48" ht="15.75">
      <c r="A51" s="208" t="s">
        <v>693</v>
      </c>
      <c r="B51" s="208">
        <v>6</v>
      </c>
      <c r="C51" s="208">
        <v>1</v>
      </c>
      <c r="D51" s="209"/>
      <c r="E51" s="71"/>
      <c r="F51" s="71">
        <v>1</v>
      </c>
      <c r="G51" s="71">
        <v>8263.5</v>
      </c>
      <c r="H51" s="71">
        <v>0.5</v>
      </c>
      <c r="I51" s="71">
        <v>2623</v>
      </c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214"/>
      <c r="AD51" s="71"/>
      <c r="AE51" s="71"/>
      <c r="AF51" s="211">
        <f t="shared" si="0"/>
        <v>1.5</v>
      </c>
      <c r="AG51" s="211">
        <f t="shared" si="0"/>
        <v>10886.5</v>
      </c>
      <c r="AH51" s="211">
        <f t="shared" si="1"/>
        <v>1.5</v>
      </c>
      <c r="AI51" s="211">
        <f t="shared" si="1"/>
        <v>10886.5</v>
      </c>
      <c r="AJ51" s="71">
        <v>0.5</v>
      </c>
      <c r="AK51" s="71">
        <v>0.5</v>
      </c>
      <c r="AL51" s="71"/>
      <c r="AM51" s="71"/>
      <c r="AN51" s="71"/>
      <c r="AO51" s="71"/>
      <c r="AP51" s="71"/>
      <c r="AQ51" s="71"/>
      <c r="AR51" s="71"/>
      <c r="AS51" s="71"/>
      <c r="AT51" s="82">
        <f t="shared" si="2"/>
        <v>1</v>
      </c>
      <c r="AU51" s="212">
        <f t="shared" si="3"/>
        <v>0.5</v>
      </c>
      <c r="AV51" s="212">
        <f t="shared" si="4"/>
        <v>3628.83</v>
      </c>
    </row>
    <row r="52" spans="1:48" ht="31.5">
      <c r="A52" s="208" t="s">
        <v>694</v>
      </c>
      <c r="B52" s="208">
        <v>15</v>
      </c>
      <c r="C52" s="208">
        <v>1</v>
      </c>
      <c r="D52" s="209">
        <v>1</v>
      </c>
      <c r="E52" s="71">
        <v>8174.25</v>
      </c>
      <c r="F52" s="71">
        <v>1</v>
      </c>
      <c r="G52" s="71">
        <v>9888.66</v>
      </c>
      <c r="H52" s="71"/>
      <c r="I52" s="71"/>
      <c r="J52" s="71"/>
      <c r="K52" s="71"/>
      <c r="L52" s="71">
        <v>1</v>
      </c>
      <c r="M52" s="71">
        <v>8146.1</v>
      </c>
      <c r="N52" s="71">
        <v>1</v>
      </c>
      <c r="O52" s="71">
        <v>7584.3</v>
      </c>
      <c r="P52" s="71"/>
      <c r="Q52" s="71"/>
      <c r="R52" s="71"/>
      <c r="S52" s="71"/>
      <c r="T52" s="71">
        <v>0.5</v>
      </c>
      <c r="U52" s="71">
        <v>4912.12</v>
      </c>
      <c r="V52" s="71"/>
      <c r="W52" s="71"/>
      <c r="X52" s="71"/>
      <c r="Y52" s="71"/>
      <c r="Z52" s="71"/>
      <c r="AA52" s="71"/>
      <c r="AB52" s="71"/>
      <c r="AC52" s="214"/>
      <c r="AD52" s="71"/>
      <c r="AE52" s="71"/>
      <c r="AF52" s="211">
        <f t="shared" si="0"/>
        <v>4.5</v>
      </c>
      <c r="AG52" s="211">
        <f t="shared" si="0"/>
        <v>38705.43</v>
      </c>
      <c r="AH52" s="211">
        <f t="shared" si="1"/>
        <v>4.5</v>
      </c>
      <c r="AI52" s="211">
        <f t="shared" si="1"/>
        <v>38705.43</v>
      </c>
      <c r="AJ52" s="71"/>
      <c r="AK52" s="71"/>
      <c r="AL52" s="71"/>
      <c r="AM52" s="71"/>
      <c r="AN52" s="71">
        <v>1</v>
      </c>
      <c r="AO52" s="71">
        <v>1</v>
      </c>
      <c r="AP52" s="71"/>
      <c r="AQ52" s="71"/>
      <c r="AR52" s="71"/>
      <c r="AS52" s="71"/>
      <c r="AT52" s="82">
        <f t="shared" si="2"/>
        <v>2</v>
      </c>
      <c r="AU52" s="212">
        <f t="shared" si="3"/>
        <v>2.5</v>
      </c>
      <c r="AV52" s="212">
        <f t="shared" si="4"/>
        <v>21503.02</v>
      </c>
    </row>
    <row r="53" spans="1:48" ht="15.75">
      <c r="A53" s="208" t="s">
        <v>695</v>
      </c>
      <c r="B53" s="208">
        <v>15</v>
      </c>
      <c r="C53" s="208">
        <v>2</v>
      </c>
      <c r="D53" s="209">
        <v>1.5</v>
      </c>
      <c r="E53" s="71">
        <v>15240.46</v>
      </c>
      <c r="F53" s="71">
        <v>1</v>
      </c>
      <c r="G53" s="71">
        <v>7161.7</v>
      </c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>
        <v>0.25</v>
      </c>
      <c r="U53" s="71">
        <v>1967.88</v>
      </c>
      <c r="V53" s="71"/>
      <c r="W53" s="71"/>
      <c r="X53" s="71"/>
      <c r="Y53" s="71"/>
      <c r="Z53" s="71"/>
      <c r="AA53" s="71"/>
      <c r="AB53" s="71"/>
      <c r="AC53" s="214"/>
      <c r="AD53" s="71"/>
      <c r="AE53" s="71"/>
      <c r="AF53" s="211">
        <f t="shared" si="0"/>
        <v>2.75</v>
      </c>
      <c r="AG53" s="211">
        <f t="shared" si="0"/>
        <v>24370.04</v>
      </c>
      <c r="AH53" s="211">
        <f t="shared" si="1"/>
        <v>2.75</v>
      </c>
      <c r="AI53" s="211">
        <f t="shared" si="1"/>
        <v>24370.04</v>
      </c>
      <c r="AJ53" s="71"/>
      <c r="AK53" s="71"/>
      <c r="AL53" s="71"/>
      <c r="AM53" s="71"/>
      <c r="AN53" s="71">
        <v>1</v>
      </c>
      <c r="AO53" s="71">
        <v>1</v>
      </c>
      <c r="AP53" s="71"/>
      <c r="AQ53" s="71"/>
      <c r="AR53" s="71"/>
      <c r="AS53" s="71"/>
      <c r="AT53" s="82">
        <f t="shared" si="2"/>
        <v>2</v>
      </c>
      <c r="AU53" s="212">
        <f t="shared" si="3"/>
        <v>0.75</v>
      </c>
      <c r="AV53" s="212">
        <f t="shared" si="4"/>
        <v>6646.37</v>
      </c>
    </row>
    <row r="54" spans="1:48" ht="15.75">
      <c r="A54" s="208" t="s">
        <v>696</v>
      </c>
      <c r="B54" s="208">
        <v>13</v>
      </c>
      <c r="C54" s="208">
        <v>2</v>
      </c>
      <c r="D54" s="209"/>
      <c r="E54" s="71"/>
      <c r="F54" s="71">
        <v>1.5</v>
      </c>
      <c r="G54" s="71">
        <v>18730.599999999999</v>
      </c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214"/>
      <c r="AD54" s="71"/>
      <c r="AE54" s="71"/>
      <c r="AF54" s="211">
        <f t="shared" si="0"/>
        <v>1.5</v>
      </c>
      <c r="AG54" s="211">
        <f t="shared" si="0"/>
        <v>18730.599999999999</v>
      </c>
      <c r="AH54" s="211">
        <f t="shared" si="1"/>
        <v>1.5</v>
      </c>
      <c r="AI54" s="211">
        <f t="shared" si="1"/>
        <v>18730.599999999999</v>
      </c>
      <c r="AJ54" s="71"/>
      <c r="AK54" s="71"/>
      <c r="AL54" s="71"/>
      <c r="AM54" s="71"/>
      <c r="AN54" s="71">
        <v>1</v>
      </c>
      <c r="AO54" s="71">
        <v>1</v>
      </c>
      <c r="AP54" s="71"/>
      <c r="AQ54" s="71"/>
      <c r="AR54" s="71"/>
      <c r="AS54" s="71"/>
      <c r="AT54" s="82">
        <f t="shared" si="2"/>
        <v>2</v>
      </c>
      <c r="AU54" s="212">
        <f t="shared" si="3"/>
        <v>-0.5</v>
      </c>
      <c r="AV54" s="212">
        <f t="shared" si="4"/>
        <v>-6243.53</v>
      </c>
    </row>
    <row r="55" spans="1:48" ht="15.75">
      <c r="A55" s="208" t="s">
        <v>697</v>
      </c>
      <c r="B55" s="208">
        <v>6</v>
      </c>
      <c r="C55" s="208">
        <v>2</v>
      </c>
      <c r="D55" s="209"/>
      <c r="E55" s="71"/>
      <c r="F55" s="71">
        <v>1.5</v>
      </c>
      <c r="G55" s="71">
        <v>9365.2999999999993</v>
      </c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214"/>
      <c r="AD55" s="71"/>
      <c r="AE55" s="71"/>
      <c r="AF55" s="211">
        <f t="shared" si="0"/>
        <v>1.5</v>
      </c>
      <c r="AG55" s="211">
        <f t="shared" si="0"/>
        <v>9365.2999999999993</v>
      </c>
      <c r="AH55" s="211">
        <f t="shared" si="1"/>
        <v>1.5</v>
      </c>
      <c r="AI55" s="211">
        <f t="shared" si="1"/>
        <v>9365.2999999999993</v>
      </c>
      <c r="AJ55" s="71">
        <v>0.5</v>
      </c>
      <c r="AK55" s="71">
        <v>0.5</v>
      </c>
      <c r="AL55" s="71"/>
      <c r="AM55" s="71"/>
      <c r="AN55" s="71"/>
      <c r="AO55" s="71"/>
      <c r="AP55" s="71"/>
      <c r="AQ55" s="71"/>
      <c r="AR55" s="71"/>
      <c r="AS55" s="71"/>
      <c r="AT55" s="82">
        <f t="shared" si="2"/>
        <v>1</v>
      </c>
      <c r="AU55" s="212">
        <f t="shared" si="3"/>
        <v>0.5</v>
      </c>
      <c r="AV55" s="212">
        <f t="shared" si="4"/>
        <v>3121.77</v>
      </c>
    </row>
    <row r="56" spans="1:48" ht="15.75">
      <c r="A56" s="208" t="s">
        <v>698</v>
      </c>
      <c r="B56" s="208">
        <v>13</v>
      </c>
      <c r="C56" s="208">
        <v>1</v>
      </c>
      <c r="D56" s="209"/>
      <c r="E56" s="71"/>
      <c r="F56" s="71">
        <v>2.25</v>
      </c>
      <c r="G56" s="71">
        <v>18378.02</v>
      </c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>
        <v>0.25</v>
      </c>
      <c r="U56" s="71">
        <v>2815.59</v>
      </c>
      <c r="V56" s="71"/>
      <c r="W56" s="71"/>
      <c r="X56" s="71"/>
      <c r="Y56" s="71"/>
      <c r="Z56" s="71"/>
      <c r="AA56" s="71"/>
      <c r="AB56" s="71"/>
      <c r="AC56" s="214"/>
      <c r="AD56" s="71"/>
      <c r="AE56" s="71"/>
      <c r="AF56" s="211">
        <f t="shared" si="0"/>
        <v>2.5</v>
      </c>
      <c r="AG56" s="211">
        <f t="shared" si="0"/>
        <v>21193.61</v>
      </c>
      <c r="AH56" s="211">
        <f t="shared" si="1"/>
        <v>2.5</v>
      </c>
      <c r="AI56" s="211">
        <f t="shared" si="1"/>
        <v>21193.61</v>
      </c>
      <c r="AJ56" s="71"/>
      <c r="AK56" s="71"/>
      <c r="AL56" s="71"/>
      <c r="AM56" s="71"/>
      <c r="AN56" s="71">
        <v>1</v>
      </c>
      <c r="AO56" s="71">
        <v>1</v>
      </c>
      <c r="AP56" s="71"/>
      <c r="AQ56" s="71"/>
      <c r="AR56" s="71"/>
      <c r="AS56" s="71"/>
      <c r="AT56" s="82">
        <f t="shared" si="2"/>
        <v>2</v>
      </c>
      <c r="AU56" s="212">
        <f t="shared" si="3"/>
        <v>0.5</v>
      </c>
      <c r="AV56" s="212">
        <f t="shared" si="4"/>
        <v>4238.72</v>
      </c>
    </row>
    <row r="57" spans="1:48" ht="15.75">
      <c r="A57" s="208" t="s">
        <v>699</v>
      </c>
      <c r="B57" s="208">
        <v>8</v>
      </c>
      <c r="C57" s="208">
        <v>1</v>
      </c>
      <c r="D57" s="209"/>
      <c r="E57" s="71"/>
      <c r="F57" s="71">
        <v>1.5</v>
      </c>
      <c r="G57" s="71">
        <v>11155.73</v>
      </c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214"/>
      <c r="AD57" s="71"/>
      <c r="AE57" s="71"/>
      <c r="AF57" s="211">
        <f t="shared" si="0"/>
        <v>1.5</v>
      </c>
      <c r="AG57" s="211">
        <f t="shared" si="0"/>
        <v>11155.73</v>
      </c>
      <c r="AH57" s="211">
        <f t="shared" si="1"/>
        <v>1.5</v>
      </c>
      <c r="AI57" s="211">
        <f t="shared" si="1"/>
        <v>11155.73</v>
      </c>
      <c r="AJ57" s="71"/>
      <c r="AK57" s="71"/>
      <c r="AL57" s="71">
        <v>0.5</v>
      </c>
      <c r="AM57" s="71">
        <v>1</v>
      </c>
      <c r="AN57" s="71"/>
      <c r="AO57" s="71"/>
      <c r="AP57" s="71"/>
      <c r="AQ57" s="71"/>
      <c r="AR57" s="71"/>
      <c r="AS57" s="71"/>
      <c r="AT57" s="82">
        <f t="shared" si="2"/>
        <v>1.5</v>
      </c>
      <c r="AU57" s="212">
        <f t="shared" si="3"/>
        <v>0</v>
      </c>
      <c r="AV57" s="212">
        <f t="shared" si="4"/>
        <v>0</v>
      </c>
    </row>
    <row r="58" spans="1:48" ht="15.75">
      <c r="A58" s="208" t="s">
        <v>700</v>
      </c>
      <c r="B58" s="208">
        <v>13</v>
      </c>
      <c r="C58" s="208">
        <v>1</v>
      </c>
      <c r="D58" s="209">
        <v>1</v>
      </c>
      <c r="E58" s="71">
        <v>8779.75</v>
      </c>
      <c r="F58" s="71">
        <v>1</v>
      </c>
      <c r="G58" s="71">
        <v>5509</v>
      </c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214"/>
      <c r="AD58" s="71"/>
      <c r="AE58" s="71"/>
      <c r="AF58" s="211">
        <f t="shared" si="0"/>
        <v>2</v>
      </c>
      <c r="AG58" s="211">
        <f t="shared" si="0"/>
        <v>14288.75</v>
      </c>
      <c r="AH58" s="211">
        <f t="shared" si="1"/>
        <v>2</v>
      </c>
      <c r="AI58" s="211">
        <f t="shared" si="1"/>
        <v>14288.75</v>
      </c>
      <c r="AJ58" s="71"/>
      <c r="AK58" s="71"/>
      <c r="AL58" s="71"/>
      <c r="AM58" s="71"/>
      <c r="AN58" s="71">
        <v>1</v>
      </c>
      <c r="AO58" s="71">
        <v>1</v>
      </c>
      <c r="AP58" s="71"/>
      <c r="AQ58" s="71"/>
      <c r="AR58" s="71"/>
      <c r="AS58" s="71"/>
      <c r="AT58" s="82">
        <f t="shared" si="2"/>
        <v>2</v>
      </c>
      <c r="AU58" s="212">
        <f t="shared" si="3"/>
        <v>0</v>
      </c>
      <c r="AV58" s="212">
        <f t="shared" si="4"/>
        <v>0</v>
      </c>
    </row>
    <row r="59" spans="1:48" ht="15.75">
      <c r="A59" s="208" t="s">
        <v>701</v>
      </c>
      <c r="B59" s="208">
        <v>12</v>
      </c>
      <c r="C59" s="208">
        <v>2</v>
      </c>
      <c r="D59" s="209"/>
      <c r="E59" s="71"/>
      <c r="F59" s="71">
        <v>3</v>
      </c>
      <c r="G59" s="71">
        <v>21292.31</v>
      </c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214"/>
      <c r="AD59" s="71"/>
      <c r="AE59" s="71"/>
      <c r="AF59" s="211">
        <f t="shared" si="0"/>
        <v>3</v>
      </c>
      <c r="AG59" s="211">
        <f t="shared" si="0"/>
        <v>21292.31</v>
      </c>
      <c r="AH59" s="211">
        <f t="shared" si="1"/>
        <v>3</v>
      </c>
      <c r="AI59" s="211">
        <f t="shared" si="1"/>
        <v>21292.31</v>
      </c>
      <c r="AJ59" s="71"/>
      <c r="AK59" s="71"/>
      <c r="AL59" s="71">
        <v>0.5</v>
      </c>
      <c r="AM59" s="71">
        <v>1</v>
      </c>
      <c r="AN59" s="71"/>
      <c r="AO59" s="71"/>
      <c r="AP59" s="71"/>
      <c r="AQ59" s="71"/>
      <c r="AR59" s="71"/>
      <c r="AS59" s="71"/>
      <c r="AT59" s="82">
        <f t="shared" si="2"/>
        <v>1.5</v>
      </c>
      <c r="AU59" s="212">
        <f t="shared" si="3"/>
        <v>1.5</v>
      </c>
      <c r="AV59" s="212">
        <f t="shared" si="4"/>
        <v>10646.16</v>
      </c>
    </row>
    <row r="60" spans="1:48" ht="15.75">
      <c r="A60" s="208" t="s">
        <v>702</v>
      </c>
      <c r="B60" s="208">
        <v>17</v>
      </c>
      <c r="C60" s="208">
        <v>2</v>
      </c>
      <c r="D60" s="71"/>
      <c r="E60" s="71"/>
      <c r="F60" s="71">
        <v>4</v>
      </c>
      <c r="G60" s="71">
        <v>32490.71</v>
      </c>
      <c r="H60" s="71"/>
      <c r="I60" s="71"/>
      <c r="J60" s="71"/>
      <c r="K60" s="71"/>
      <c r="L60" s="71">
        <v>0.5</v>
      </c>
      <c r="M60" s="71">
        <v>3426.98</v>
      </c>
      <c r="N60" s="71"/>
      <c r="O60" s="71"/>
      <c r="P60" s="71"/>
      <c r="Q60" s="71"/>
      <c r="R60" s="71"/>
      <c r="S60" s="71"/>
      <c r="T60" s="71">
        <v>0.25</v>
      </c>
      <c r="U60" s="71">
        <v>1967.88</v>
      </c>
      <c r="V60" s="71"/>
      <c r="W60" s="71"/>
      <c r="X60" s="71"/>
      <c r="Y60" s="71"/>
      <c r="Z60" s="71"/>
      <c r="AA60" s="71"/>
      <c r="AB60" s="71"/>
      <c r="AC60" s="214"/>
      <c r="AD60" s="71"/>
      <c r="AE60" s="71"/>
      <c r="AF60" s="211">
        <f t="shared" si="0"/>
        <v>4.75</v>
      </c>
      <c r="AG60" s="211">
        <f t="shared" si="0"/>
        <v>37885.57</v>
      </c>
      <c r="AH60" s="211">
        <f t="shared" si="1"/>
        <v>4.75</v>
      </c>
      <c r="AI60" s="211">
        <f t="shared" si="1"/>
        <v>37885.57</v>
      </c>
      <c r="AJ60" s="71"/>
      <c r="AK60" s="71"/>
      <c r="AL60" s="71"/>
      <c r="AM60" s="71"/>
      <c r="AN60" s="71"/>
      <c r="AO60" s="71"/>
      <c r="AP60" s="71">
        <v>1</v>
      </c>
      <c r="AQ60" s="71">
        <v>1.5</v>
      </c>
      <c r="AR60" s="71"/>
      <c r="AS60" s="71"/>
      <c r="AT60" s="82">
        <f t="shared" si="2"/>
        <v>2.5</v>
      </c>
      <c r="AU60" s="212">
        <f t="shared" si="3"/>
        <v>2.25</v>
      </c>
      <c r="AV60" s="212">
        <f t="shared" si="4"/>
        <v>17945.8</v>
      </c>
    </row>
    <row r="61" spans="1:48" ht="15.75">
      <c r="A61" s="208" t="s">
        <v>703</v>
      </c>
      <c r="B61" s="208">
        <v>14</v>
      </c>
      <c r="C61" s="208">
        <v>2</v>
      </c>
      <c r="D61" s="71">
        <v>1</v>
      </c>
      <c r="E61" s="71">
        <v>10758.52</v>
      </c>
      <c r="F61" s="71"/>
      <c r="G61" s="71"/>
      <c r="H61" s="71">
        <v>1.25</v>
      </c>
      <c r="I61" s="71">
        <v>8524.75</v>
      </c>
      <c r="J61" s="71"/>
      <c r="K61" s="71"/>
      <c r="L61" s="71">
        <v>0.5</v>
      </c>
      <c r="M61" s="71">
        <v>4213.5</v>
      </c>
      <c r="N61" s="71">
        <v>0.5</v>
      </c>
      <c r="O61" s="71">
        <v>4213.5</v>
      </c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214"/>
      <c r="AD61" s="71"/>
      <c r="AE61" s="71"/>
      <c r="AF61" s="211">
        <f t="shared" si="0"/>
        <v>3.25</v>
      </c>
      <c r="AG61" s="211">
        <f t="shared" si="0"/>
        <v>27710.27</v>
      </c>
      <c r="AH61" s="211">
        <f t="shared" si="1"/>
        <v>3.25</v>
      </c>
      <c r="AI61" s="211">
        <f t="shared" si="1"/>
        <v>27710.27</v>
      </c>
      <c r="AJ61" s="71"/>
      <c r="AK61" s="71"/>
      <c r="AL61" s="71"/>
      <c r="AM61" s="71"/>
      <c r="AN61" s="71">
        <v>1</v>
      </c>
      <c r="AO61" s="71">
        <v>1</v>
      </c>
      <c r="AP61" s="71"/>
      <c r="AQ61" s="71"/>
      <c r="AR61" s="71"/>
      <c r="AS61" s="71"/>
      <c r="AT61" s="82">
        <f t="shared" si="2"/>
        <v>2</v>
      </c>
      <c r="AU61" s="212">
        <f t="shared" si="3"/>
        <v>1.25</v>
      </c>
      <c r="AV61" s="212">
        <f t="shared" si="4"/>
        <v>10657.8</v>
      </c>
    </row>
    <row r="62" spans="1:48" ht="15.75">
      <c r="A62" s="215" t="s">
        <v>828</v>
      </c>
      <c r="B62" s="216">
        <f>SUM(B7:B61)</f>
        <v>479</v>
      </c>
      <c r="C62" s="216">
        <f>SUM(C7:C61)</f>
        <v>66</v>
      </c>
      <c r="D62" s="217">
        <f t="shared" ref="D62:AV62" si="5">SUM(D7:D61)</f>
        <v>18</v>
      </c>
      <c r="E62" s="217">
        <f t="shared" si="5"/>
        <v>173565.42</v>
      </c>
      <c r="F62" s="217">
        <f t="shared" si="5"/>
        <v>64.75</v>
      </c>
      <c r="G62" s="217">
        <f t="shared" si="5"/>
        <v>493739.79</v>
      </c>
      <c r="H62" s="217">
        <f t="shared" si="5"/>
        <v>6.75</v>
      </c>
      <c r="I62" s="217">
        <f t="shared" si="5"/>
        <v>42807.360000000001</v>
      </c>
      <c r="J62" s="217">
        <f t="shared" si="5"/>
        <v>1.75</v>
      </c>
      <c r="K62" s="217">
        <f t="shared" si="5"/>
        <v>14982.52</v>
      </c>
      <c r="L62" s="217">
        <f t="shared" si="5"/>
        <v>5.5</v>
      </c>
      <c r="M62" s="217">
        <f t="shared" si="5"/>
        <v>45670.69</v>
      </c>
      <c r="N62" s="217">
        <f t="shared" si="5"/>
        <v>6</v>
      </c>
      <c r="O62" s="217">
        <f t="shared" si="5"/>
        <v>49848.52</v>
      </c>
      <c r="P62" s="217">
        <f t="shared" si="5"/>
        <v>2</v>
      </c>
      <c r="Q62" s="217">
        <f t="shared" si="5"/>
        <v>19722.400000000001</v>
      </c>
      <c r="R62" s="217">
        <f t="shared" si="5"/>
        <v>3</v>
      </c>
      <c r="S62" s="217">
        <f t="shared" si="5"/>
        <v>20959.580000000002</v>
      </c>
      <c r="T62" s="217">
        <f t="shared" si="5"/>
        <v>3.7</v>
      </c>
      <c r="U62" s="217">
        <f t="shared" si="5"/>
        <v>32859.620000000003</v>
      </c>
      <c r="V62" s="217">
        <f t="shared" si="5"/>
        <v>0.25</v>
      </c>
      <c r="W62" s="217">
        <f t="shared" si="5"/>
        <v>2456.06</v>
      </c>
      <c r="X62" s="217">
        <f t="shared" si="5"/>
        <v>0</v>
      </c>
      <c r="Y62" s="217">
        <f t="shared" si="5"/>
        <v>0</v>
      </c>
      <c r="Z62" s="217">
        <f t="shared" si="5"/>
        <v>0.75</v>
      </c>
      <c r="AA62" s="217">
        <f t="shared" si="5"/>
        <v>7107.07</v>
      </c>
      <c r="AB62" s="217">
        <f t="shared" si="5"/>
        <v>0.5</v>
      </c>
      <c r="AC62" s="217">
        <f t="shared" si="5"/>
        <v>4389.88</v>
      </c>
      <c r="AD62" s="217">
        <f t="shared" si="5"/>
        <v>0</v>
      </c>
      <c r="AE62" s="217">
        <f t="shared" si="5"/>
        <v>0</v>
      </c>
      <c r="AF62" s="218">
        <f t="shared" si="5"/>
        <v>112.95</v>
      </c>
      <c r="AG62" s="218">
        <f t="shared" si="5"/>
        <v>908108.91</v>
      </c>
      <c r="AH62" s="218">
        <f t="shared" si="5"/>
        <v>107.95</v>
      </c>
      <c r="AI62" s="218">
        <f t="shared" si="5"/>
        <v>867426.93</v>
      </c>
      <c r="AJ62" s="217">
        <f t="shared" si="5"/>
        <v>14.5</v>
      </c>
      <c r="AK62" s="217">
        <f t="shared" si="5"/>
        <v>14.5</v>
      </c>
      <c r="AL62" s="217">
        <f t="shared" si="5"/>
        <v>7</v>
      </c>
      <c r="AM62" s="217">
        <f t="shared" si="5"/>
        <v>14</v>
      </c>
      <c r="AN62" s="217">
        <f t="shared" si="5"/>
        <v>10</v>
      </c>
      <c r="AO62" s="217">
        <f t="shared" si="5"/>
        <v>10</v>
      </c>
      <c r="AP62" s="217">
        <f t="shared" si="5"/>
        <v>2</v>
      </c>
      <c r="AQ62" s="217">
        <f t="shared" si="5"/>
        <v>3</v>
      </c>
      <c r="AR62" s="217">
        <f t="shared" si="5"/>
        <v>1</v>
      </c>
      <c r="AS62" s="217">
        <f t="shared" si="5"/>
        <v>1</v>
      </c>
      <c r="AT62" s="217">
        <f t="shared" si="5"/>
        <v>77</v>
      </c>
      <c r="AU62" s="219">
        <f t="shared" si="5"/>
        <v>30.95</v>
      </c>
      <c r="AV62" s="218">
        <f t="shared" si="5"/>
        <v>256374.45</v>
      </c>
    </row>
    <row r="63" spans="1:48" ht="15.75">
      <c r="A63" s="208" t="s">
        <v>829</v>
      </c>
      <c r="B63" s="208">
        <v>1</v>
      </c>
      <c r="C63" s="208"/>
      <c r="D63" s="71">
        <v>0.5</v>
      </c>
      <c r="E63" s="71">
        <v>3935.75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211">
        <f t="shared" si="0"/>
        <v>0.5</v>
      </c>
      <c r="AG63" s="211">
        <f t="shared" si="0"/>
        <v>3935.75</v>
      </c>
      <c r="AH63" s="211">
        <f t="shared" si="1"/>
        <v>0.5</v>
      </c>
      <c r="AI63" s="211">
        <f t="shared" si="1"/>
        <v>3935.75</v>
      </c>
      <c r="AJ63" s="71">
        <v>0.25</v>
      </c>
      <c r="AK63" s="71">
        <v>0.25</v>
      </c>
      <c r="AL63" s="71"/>
      <c r="AM63" s="71"/>
      <c r="AN63" s="71"/>
      <c r="AO63" s="71"/>
      <c r="AP63" s="71"/>
      <c r="AQ63" s="71"/>
      <c r="AR63" s="71"/>
      <c r="AS63" s="71"/>
      <c r="AT63" s="82">
        <f t="shared" si="2"/>
        <v>0.5</v>
      </c>
      <c r="AU63" s="212">
        <f t="shared" si="3"/>
        <v>0</v>
      </c>
      <c r="AV63" s="212">
        <f t="shared" si="4"/>
        <v>0</v>
      </c>
    </row>
    <row r="64" spans="1:48" ht="15.75">
      <c r="A64" s="208" t="s">
        <v>830</v>
      </c>
      <c r="B64" s="208">
        <v>2</v>
      </c>
      <c r="C64" s="208"/>
      <c r="D64" s="71">
        <v>1</v>
      </c>
      <c r="E64" s="71">
        <v>7417.38</v>
      </c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211">
        <f t="shared" si="0"/>
        <v>1</v>
      </c>
      <c r="AG64" s="211">
        <f t="shared" si="0"/>
        <v>7417.38</v>
      </c>
      <c r="AH64" s="211">
        <f t="shared" si="1"/>
        <v>1</v>
      </c>
      <c r="AI64" s="211">
        <f t="shared" si="1"/>
        <v>7417.38</v>
      </c>
      <c r="AJ64" s="71">
        <v>0.25</v>
      </c>
      <c r="AK64" s="71">
        <v>0.5</v>
      </c>
      <c r="AL64" s="71"/>
      <c r="AM64" s="71"/>
      <c r="AN64" s="71"/>
      <c r="AO64" s="71"/>
      <c r="AP64" s="71"/>
      <c r="AQ64" s="71"/>
      <c r="AR64" s="71"/>
      <c r="AS64" s="71"/>
      <c r="AT64" s="82">
        <f t="shared" si="2"/>
        <v>0.75</v>
      </c>
      <c r="AU64" s="212">
        <f t="shared" si="3"/>
        <v>0.25</v>
      </c>
      <c r="AV64" s="212">
        <f t="shared" si="4"/>
        <v>1854.35</v>
      </c>
    </row>
    <row r="65" spans="1:48" ht="15.75">
      <c r="A65" s="208" t="s">
        <v>831</v>
      </c>
      <c r="B65" s="208">
        <v>3</v>
      </c>
      <c r="C65" s="208"/>
      <c r="D65" s="71">
        <v>0.5</v>
      </c>
      <c r="E65" s="71">
        <v>4844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211">
        <f t="shared" si="0"/>
        <v>0.5</v>
      </c>
      <c r="AG65" s="211">
        <f t="shared" si="0"/>
        <v>4844</v>
      </c>
      <c r="AH65" s="211">
        <f t="shared" si="1"/>
        <v>0.5</v>
      </c>
      <c r="AI65" s="211">
        <f t="shared" si="1"/>
        <v>4844</v>
      </c>
      <c r="AJ65" s="71">
        <v>0.5</v>
      </c>
      <c r="AK65" s="71">
        <v>0.5</v>
      </c>
      <c r="AL65" s="71"/>
      <c r="AM65" s="71"/>
      <c r="AN65" s="71"/>
      <c r="AO65" s="71"/>
      <c r="AP65" s="71"/>
      <c r="AQ65" s="71"/>
      <c r="AR65" s="71"/>
      <c r="AS65" s="71"/>
      <c r="AT65" s="82">
        <f t="shared" si="2"/>
        <v>1</v>
      </c>
      <c r="AU65" s="212">
        <f t="shared" si="3"/>
        <v>-0.5</v>
      </c>
      <c r="AV65" s="212">
        <f t="shared" si="4"/>
        <v>-4844</v>
      </c>
    </row>
    <row r="66" spans="1:48" ht="15.75">
      <c r="A66" s="208" t="s">
        <v>832</v>
      </c>
      <c r="B66" s="208">
        <v>3</v>
      </c>
      <c r="C66" s="208"/>
      <c r="D66" s="71">
        <v>1</v>
      </c>
      <c r="E66" s="71">
        <v>7871.5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211">
        <f>D66+F66+H66+J66+L66+N66+P66+R66+T66+V66+X66+Z66+AB66+AD66</f>
        <v>1</v>
      </c>
      <c r="AG66" s="211">
        <f>E66+G66+I66+K66+M66+O66+Q66+S66+U66+W66+Y66+AA66+AC66+AE66</f>
        <v>7871.5</v>
      </c>
      <c r="AH66" s="211">
        <f>D66+F66+H66+J66+L66+N66+T66+V66+Z66+AB66</f>
        <v>1</v>
      </c>
      <c r="AI66" s="211">
        <f>E66+G66+I66+K66+M66+O66+U66+W66+AA66+AC66</f>
        <v>7871.5</v>
      </c>
      <c r="AJ66" s="71">
        <v>0.5</v>
      </c>
      <c r="AK66" s="71">
        <v>0.5</v>
      </c>
      <c r="AL66" s="71"/>
      <c r="AM66" s="71"/>
      <c r="AN66" s="71"/>
      <c r="AO66" s="71"/>
      <c r="AP66" s="71"/>
      <c r="AQ66" s="71"/>
      <c r="AR66" s="71"/>
      <c r="AS66" s="71"/>
      <c r="AT66" s="82">
        <f>SUM(AJ66:AS66)</f>
        <v>1</v>
      </c>
      <c r="AU66" s="212">
        <f>AH66-(SUM(AJ66:AS66))</f>
        <v>0</v>
      </c>
      <c r="AV66" s="212">
        <f>AI66/AH66*AU66</f>
        <v>0</v>
      </c>
    </row>
    <row r="67" spans="1:48" ht="15.75">
      <c r="A67" s="208" t="s">
        <v>833</v>
      </c>
      <c r="B67" s="208">
        <v>4</v>
      </c>
      <c r="C67" s="208">
        <v>2</v>
      </c>
      <c r="D67" s="71"/>
      <c r="E67" s="71"/>
      <c r="F67" s="71">
        <v>1</v>
      </c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211">
        <f>D67+F67+H67+J67+L67+N67+P67+R67+T67+V67+X67+Z67+AB67+AD67</f>
        <v>1</v>
      </c>
      <c r="AG67" s="211">
        <f>E67+G67+I67+K67+M67+O67+Q67+S67+U67+W67+Y67+AA67+AC67+AE67</f>
        <v>0</v>
      </c>
      <c r="AH67" s="211">
        <f>D67+F67+H67+J67+L67+N67+T67+V67+Z67+AB67</f>
        <v>1</v>
      </c>
      <c r="AI67" s="211">
        <f>E67+G67+I67+K67+M67+O67+U67+W67+AA67+AC67</f>
        <v>0</v>
      </c>
      <c r="AJ67" s="71">
        <v>0.5</v>
      </c>
      <c r="AK67" s="71">
        <v>0.5</v>
      </c>
      <c r="AL67" s="71"/>
      <c r="AM67" s="71"/>
      <c r="AN67" s="71"/>
      <c r="AO67" s="71"/>
      <c r="AP67" s="71"/>
      <c r="AQ67" s="71"/>
      <c r="AR67" s="71"/>
      <c r="AS67" s="71"/>
      <c r="AT67" s="82">
        <f>SUM(AJ67:AS67)</f>
        <v>1</v>
      </c>
      <c r="AU67" s="212">
        <f>AH67-(SUM(AJ67:AS67))</f>
        <v>0</v>
      </c>
      <c r="AV67" s="212">
        <f>AI67/AH67*AU67</f>
        <v>0</v>
      </c>
    </row>
    <row r="68" spans="1:48" ht="15.75">
      <c r="A68" s="215" t="s">
        <v>828</v>
      </c>
      <c r="B68" s="216">
        <f>SUM(B63:B67)</f>
        <v>13</v>
      </c>
      <c r="C68" s="216">
        <f>SUM(C63:C67)</f>
        <v>2</v>
      </c>
      <c r="D68" s="217">
        <f t="shared" ref="D68:AV68" si="6">SUM(D63:D67)</f>
        <v>3</v>
      </c>
      <c r="E68" s="217">
        <f t="shared" si="6"/>
        <v>24068.63</v>
      </c>
      <c r="F68" s="217">
        <f t="shared" si="6"/>
        <v>1</v>
      </c>
      <c r="G68" s="217">
        <f t="shared" si="6"/>
        <v>0</v>
      </c>
      <c r="H68" s="217">
        <f t="shared" si="6"/>
        <v>0</v>
      </c>
      <c r="I68" s="217">
        <f t="shared" si="6"/>
        <v>0</v>
      </c>
      <c r="J68" s="217">
        <f t="shared" si="6"/>
        <v>0</v>
      </c>
      <c r="K68" s="217">
        <f t="shared" si="6"/>
        <v>0</v>
      </c>
      <c r="L68" s="217">
        <f t="shared" si="6"/>
        <v>0</v>
      </c>
      <c r="M68" s="217">
        <f t="shared" si="6"/>
        <v>0</v>
      </c>
      <c r="N68" s="217">
        <f t="shared" si="6"/>
        <v>0</v>
      </c>
      <c r="O68" s="217">
        <f t="shared" si="6"/>
        <v>0</v>
      </c>
      <c r="P68" s="217">
        <f t="shared" si="6"/>
        <v>0</v>
      </c>
      <c r="Q68" s="217">
        <f t="shared" si="6"/>
        <v>0</v>
      </c>
      <c r="R68" s="217">
        <f t="shared" si="6"/>
        <v>0</v>
      </c>
      <c r="S68" s="217">
        <f t="shared" si="6"/>
        <v>0</v>
      </c>
      <c r="T68" s="217">
        <f t="shared" si="6"/>
        <v>0</v>
      </c>
      <c r="U68" s="217">
        <f t="shared" si="6"/>
        <v>0</v>
      </c>
      <c r="V68" s="217">
        <f t="shared" si="6"/>
        <v>0</v>
      </c>
      <c r="W68" s="217">
        <f t="shared" si="6"/>
        <v>0</v>
      </c>
      <c r="X68" s="217">
        <f t="shared" si="6"/>
        <v>0</v>
      </c>
      <c r="Y68" s="217">
        <f t="shared" si="6"/>
        <v>0</v>
      </c>
      <c r="Z68" s="217">
        <f t="shared" si="6"/>
        <v>0</v>
      </c>
      <c r="AA68" s="217">
        <f t="shared" si="6"/>
        <v>0</v>
      </c>
      <c r="AB68" s="217">
        <f t="shared" si="6"/>
        <v>0</v>
      </c>
      <c r="AC68" s="217">
        <f t="shared" si="6"/>
        <v>0</v>
      </c>
      <c r="AD68" s="217">
        <f t="shared" si="6"/>
        <v>0</v>
      </c>
      <c r="AE68" s="217">
        <f t="shared" si="6"/>
        <v>0</v>
      </c>
      <c r="AF68" s="218">
        <f t="shared" si="6"/>
        <v>4</v>
      </c>
      <c r="AG68" s="218">
        <f t="shared" si="6"/>
        <v>24068.63</v>
      </c>
      <c r="AH68" s="218">
        <f t="shared" si="6"/>
        <v>4</v>
      </c>
      <c r="AI68" s="218">
        <f t="shared" si="6"/>
        <v>24068.63</v>
      </c>
      <c r="AJ68" s="217">
        <f t="shared" si="6"/>
        <v>2</v>
      </c>
      <c r="AK68" s="217">
        <f t="shared" si="6"/>
        <v>2.25</v>
      </c>
      <c r="AL68" s="217">
        <f t="shared" si="6"/>
        <v>0</v>
      </c>
      <c r="AM68" s="217">
        <f t="shared" si="6"/>
        <v>0</v>
      </c>
      <c r="AN68" s="217">
        <f t="shared" si="6"/>
        <v>0</v>
      </c>
      <c r="AO68" s="217">
        <f t="shared" si="6"/>
        <v>0</v>
      </c>
      <c r="AP68" s="217">
        <f t="shared" si="6"/>
        <v>0</v>
      </c>
      <c r="AQ68" s="217">
        <f t="shared" si="6"/>
        <v>0</v>
      </c>
      <c r="AR68" s="217">
        <f t="shared" si="6"/>
        <v>0</v>
      </c>
      <c r="AS68" s="217">
        <f t="shared" si="6"/>
        <v>0</v>
      </c>
      <c r="AT68" s="217">
        <f t="shared" si="6"/>
        <v>4.25</v>
      </c>
      <c r="AU68" s="219">
        <f t="shared" si="6"/>
        <v>-0.25</v>
      </c>
      <c r="AV68" s="218">
        <f t="shared" si="6"/>
        <v>-2989.65</v>
      </c>
    </row>
    <row r="69" spans="1:48" ht="15.75">
      <c r="A69" s="215" t="s">
        <v>828</v>
      </c>
      <c r="B69" s="216">
        <f>B62+B68</f>
        <v>492</v>
      </c>
      <c r="C69" s="216">
        <f>C62+C68</f>
        <v>68</v>
      </c>
      <c r="D69" s="217">
        <f t="shared" ref="D69:AV69" si="7">D62+D68</f>
        <v>21</v>
      </c>
      <c r="E69" s="217">
        <f t="shared" si="7"/>
        <v>197634.05</v>
      </c>
      <c r="F69" s="217">
        <f t="shared" si="7"/>
        <v>65.75</v>
      </c>
      <c r="G69" s="217">
        <f t="shared" si="7"/>
        <v>493739.79</v>
      </c>
      <c r="H69" s="217">
        <f t="shared" si="7"/>
        <v>6.75</v>
      </c>
      <c r="I69" s="217">
        <f t="shared" si="7"/>
        <v>42807.360000000001</v>
      </c>
      <c r="J69" s="217">
        <f t="shared" si="7"/>
        <v>1.75</v>
      </c>
      <c r="K69" s="217">
        <f t="shared" si="7"/>
        <v>14982.52</v>
      </c>
      <c r="L69" s="217">
        <f t="shared" si="7"/>
        <v>5.5</v>
      </c>
      <c r="M69" s="217">
        <f t="shared" si="7"/>
        <v>45670.69</v>
      </c>
      <c r="N69" s="217">
        <f t="shared" si="7"/>
        <v>6</v>
      </c>
      <c r="O69" s="217">
        <f t="shared" si="7"/>
        <v>49848.52</v>
      </c>
      <c r="P69" s="217">
        <f t="shared" si="7"/>
        <v>2</v>
      </c>
      <c r="Q69" s="217">
        <f t="shared" si="7"/>
        <v>19722.400000000001</v>
      </c>
      <c r="R69" s="217">
        <f t="shared" si="7"/>
        <v>3</v>
      </c>
      <c r="S69" s="217">
        <f t="shared" si="7"/>
        <v>20959.580000000002</v>
      </c>
      <c r="T69" s="217">
        <f t="shared" si="7"/>
        <v>3.7</v>
      </c>
      <c r="U69" s="217">
        <f t="shared" si="7"/>
        <v>32859.620000000003</v>
      </c>
      <c r="V69" s="217">
        <f t="shared" si="7"/>
        <v>0.25</v>
      </c>
      <c r="W69" s="217">
        <f t="shared" si="7"/>
        <v>2456.06</v>
      </c>
      <c r="X69" s="217">
        <f t="shared" si="7"/>
        <v>0</v>
      </c>
      <c r="Y69" s="217">
        <f t="shared" si="7"/>
        <v>0</v>
      </c>
      <c r="Z69" s="217">
        <f t="shared" si="7"/>
        <v>0.75</v>
      </c>
      <c r="AA69" s="217">
        <f t="shared" si="7"/>
        <v>7107.07</v>
      </c>
      <c r="AB69" s="217">
        <f t="shared" si="7"/>
        <v>0.5</v>
      </c>
      <c r="AC69" s="217">
        <f t="shared" si="7"/>
        <v>4389.88</v>
      </c>
      <c r="AD69" s="217">
        <f t="shared" si="7"/>
        <v>0</v>
      </c>
      <c r="AE69" s="217">
        <f t="shared" si="7"/>
        <v>0</v>
      </c>
      <c r="AF69" s="218">
        <f t="shared" si="7"/>
        <v>116.95</v>
      </c>
      <c r="AG69" s="218">
        <f t="shared" si="7"/>
        <v>932177.54</v>
      </c>
      <c r="AH69" s="218">
        <f t="shared" si="7"/>
        <v>111.95</v>
      </c>
      <c r="AI69" s="218">
        <f t="shared" si="7"/>
        <v>891495.56</v>
      </c>
      <c r="AJ69" s="217">
        <f t="shared" si="7"/>
        <v>16.5</v>
      </c>
      <c r="AK69" s="217">
        <f t="shared" si="7"/>
        <v>16.75</v>
      </c>
      <c r="AL69" s="217">
        <f t="shared" si="7"/>
        <v>7</v>
      </c>
      <c r="AM69" s="217">
        <f t="shared" si="7"/>
        <v>14</v>
      </c>
      <c r="AN69" s="217">
        <f t="shared" si="7"/>
        <v>10</v>
      </c>
      <c r="AO69" s="217">
        <f t="shared" si="7"/>
        <v>10</v>
      </c>
      <c r="AP69" s="217">
        <f t="shared" si="7"/>
        <v>2</v>
      </c>
      <c r="AQ69" s="217">
        <f t="shared" si="7"/>
        <v>3</v>
      </c>
      <c r="AR69" s="217">
        <f t="shared" si="7"/>
        <v>1</v>
      </c>
      <c r="AS69" s="217">
        <f t="shared" si="7"/>
        <v>1</v>
      </c>
      <c r="AT69" s="217">
        <f t="shared" si="7"/>
        <v>81.25</v>
      </c>
      <c r="AU69" s="219">
        <f t="shared" si="7"/>
        <v>30.7</v>
      </c>
      <c r="AV69" s="218">
        <f t="shared" si="7"/>
        <v>253384.8</v>
      </c>
    </row>
    <row r="70" spans="1:48">
      <c r="AV70" s="220">
        <f>AV69*12*1.302/1000</f>
        <v>3958.9</v>
      </c>
    </row>
  </sheetData>
  <mergeCells count="30">
    <mergeCell ref="X4:Y4"/>
    <mergeCell ref="B2:AT2"/>
    <mergeCell ref="A3:G3"/>
    <mergeCell ref="A4:A5"/>
    <mergeCell ref="B4:B5"/>
    <mergeCell ref="C4:C5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F4:AG4"/>
    <mergeCell ref="AH4:AI4"/>
    <mergeCell ref="AR4:AS4"/>
    <mergeCell ref="AT4:AT6"/>
    <mergeCell ref="AU4:AV4"/>
    <mergeCell ref="AJ5:AK5"/>
    <mergeCell ref="AL5:AM5"/>
    <mergeCell ref="AN5:AO5"/>
    <mergeCell ref="AP5:AQ5"/>
    <mergeCell ref="AR5:AS5"/>
    <mergeCell ref="AJ4:AQ4"/>
  </mergeCells>
  <pageMargins left="0.31496062992125984" right="0.11811023622047245" top="0.15748031496062992" bottom="0.15748031496062992" header="0.31496062992125984" footer="0.31496062992125984"/>
  <pageSetup paperSize="9" scale="62" fitToHeight="0" orientation="portrait" verticalDpi="0" r:id="rId1"/>
  <colBreaks count="2" manualBreakCount="2">
    <brk id="15" max="68" man="1"/>
    <brk id="35" max="6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27">
    <tabColor rgb="FF00B050"/>
    <pageSetUpPr fitToPage="1"/>
  </sheetPr>
  <dimension ref="A1:WF138"/>
  <sheetViews>
    <sheetView zoomScale="80" zoomScaleNormal="80" zoomScaleSheetLayoutView="80" workbookViewId="0">
      <pane xSplit="2" ySplit="9" topLeftCell="VT10" activePane="bottomRight" state="frozen"/>
      <selection pane="topRight" activeCell="C1" sqref="C1"/>
      <selection pane="bottomLeft" activeCell="A10" sqref="A10"/>
      <selection pane="bottomRight" activeCell="VX6" sqref="VX6:WF6"/>
    </sheetView>
  </sheetViews>
  <sheetFormatPr defaultRowHeight="1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11.570312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114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14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14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2.4257812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14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14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14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14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14" customWidth="1"/>
    <col min="85" max="85" width="7.7109375" style="1" customWidth="1"/>
    <col min="86" max="86" width="8.140625" style="1" hidden="1" customWidth="1"/>
    <col min="87" max="87" width="7.7109375" style="1" hidden="1" customWidth="1"/>
    <col min="88" max="88" width="9.28515625" style="1" hidden="1" customWidth="1"/>
    <col min="89" max="89" width="11.5703125" style="1" hidden="1" customWidth="1"/>
    <col min="90" max="90" width="8" style="1" hidden="1" customWidth="1"/>
    <col min="91" max="91" width="11.5703125" style="1" hidden="1" customWidth="1"/>
    <col min="92" max="92" width="12" style="1" hidden="1" customWidth="1"/>
    <col min="93" max="93" width="11" style="1" hidden="1" customWidth="1"/>
    <col min="94" max="94" width="8.28515625" style="114" hidden="1" customWidth="1"/>
    <col min="95" max="95" width="7.7109375" style="1" hidden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14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14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14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14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14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14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14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14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14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14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14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14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14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14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14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14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14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14" customWidth="1"/>
    <col min="275" max="275" width="7.7109375" style="1" customWidth="1"/>
    <col min="276" max="276" width="8.140625" style="1" hidden="1" customWidth="1"/>
    <col min="277" max="277" width="7.7109375" style="1" hidden="1" customWidth="1"/>
    <col min="278" max="278" width="9.28515625" style="1" hidden="1" customWidth="1"/>
    <col min="279" max="279" width="11.5703125" style="1" hidden="1" customWidth="1"/>
    <col min="280" max="280" width="8" style="1" hidden="1" customWidth="1"/>
    <col min="281" max="281" width="11.5703125" style="1" hidden="1" customWidth="1"/>
    <col min="282" max="282" width="12" style="1" hidden="1" customWidth="1"/>
    <col min="283" max="283" width="11" style="1" hidden="1" customWidth="1"/>
    <col min="284" max="284" width="8.28515625" style="114" hidden="1" customWidth="1"/>
    <col min="285" max="285" width="7.7109375" style="1" hidden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14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14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14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14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114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114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114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114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114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114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114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114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114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114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114" customWidth="1"/>
    <col min="435" max="435" width="7.7109375" style="1" customWidth="1"/>
    <col min="436" max="436" width="8.140625" style="1" hidden="1" customWidth="1"/>
    <col min="437" max="437" width="7.7109375" style="1" hidden="1" customWidth="1"/>
    <col min="438" max="438" width="9.28515625" style="1" hidden="1" customWidth="1"/>
    <col min="439" max="439" width="11.5703125" style="1" hidden="1" customWidth="1"/>
    <col min="440" max="440" width="8" style="1" hidden="1" customWidth="1"/>
    <col min="441" max="441" width="11.5703125" style="1" hidden="1" customWidth="1"/>
    <col min="442" max="442" width="12" style="1" hidden="1" customWidth="1"/>
    <col min="443" max="443" width="11" style="1" hidden="1" customWidth="1"/>
    <col min="444" max="444" width="8.28515625" style="114" hidden="1" customWidth="1"/>
    <col min="445" max="445" width="7.7109375" style="1" hidden="1" customWidth="1"/>
    <col min="446" max="446" width="8.140625" style="1" customWidth="1"/>
    <col min="447" max="447" width="7.7109375" style="1" customWidth="1"/>
    <col min="448" max="448" width="9.28515625" style="1" customWidth="1"/>
    <col min="449" max="449" width="11.5703125" style="1" customWidth="1"/>
    <col min="450" max="450" width="8" style="1" customWidth="1"/>
    <col min="451" max="451" width="11.5703125" style="1" customWidth="1"/>
    <col min="452" max="452" width="12" style="1" customWidth="1"/>
    <col min="453" max="453" width="11" style="1" customWidth="1"/>
    <col min="454" max="454" width="8.28515625" style="114" customWidth="1"/>
    <col min="455" max="455" width="7.7109375" style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114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114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14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14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11.570312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14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14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14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14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114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114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114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114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114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114" customWidth="1"/>
    <col min="595" max="595" width="7.7109375" style="1" customWidth="1"/>
    <col min="596" max="596" width="7.85546875" style="1" customWidth="1"/>
    <col min="597" max="597" width="7.7109375" style="1" customWidth="1"/>
    <col min="598" max="598" width="10.57031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3.85546875" style="1" customWidth="1"/>
    <col min="603" max="603" width="12.28515625" style="1" customWidth="1"/>
    <col min="604" max="604" width="8.28515625" style="114" customWidth="1"/>
    <col min="605" max="770" width="9.140625" style="1"/>
    <col min="771" max="771" width="6.28515625" style="1" customWidth="1"/>
    <col min="772" max="772" width="71.85546875" style="1" customWidth="1"/>
    <col min="773" max="773" width="7.5703125" style="1" customWidth="1"/>
    <col min="774" max="774" width="7" style="1" customWidth="1"/>
    <col min="775" max="775" width="7.7109375" style="1" customWidth="1"/>
    <col min="776" max="776" width="9.28515625" style="1" customWidth="1"/>
    <col min="777" max="777" width="9.7109375" style="1" customWidth="1"/>
    <col min="778" max="778" width="8" style="1" customWidth="1"/>
    <col min="779" max="779" width="11.5703125" style="1" customWidth="1"/>
    <col min="780" max="780" width="12" style="1" customWidth="1"/>
    <col min="781" max="781" width="11" style="1" customWidth="1"/>
    <col min="782" max="782" width="8.28515625" style="1" customWidth="1"/>
    <col min="783" max="783" width="7.710937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.85546875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1026" width="9.140625" style="1"/>
    <col min="1027" max="1027" width="6.28515625" style="1" customWidth="1"/>
    <col min="1028" max="1028" width="71.85546875" style="1" customWidth="1"/>
    <col min="1029" max="1029" width="7.5703125" style="1" customWidth="1"/>
    <col min="1030" max="1030" width="7" style="1" customWidth="1"/>
    <col min="1031" max="1031" width="7.7109375" style="1" customWidth="1"/>
    <col min="1032" max="1032" width="9.28515625" style="1" customWidth="1"/>
    <col min="1033" max="1033" width="9.7109375" style="1" customWidth="1"/>
    <col min="1034" max="1034" width="8" style="1" customWidth="1"/>
    <col min="1035" max="1035" width="11.5703125" style="1" customWidth="1"/>
    <col min="1036" max="1036" width="12" style="1" customWidth="1"/>
    <col min="1037" max="1037" width="11" style="1" customWidth="1"/>
    <col min="1038" max="1038" width="8.28515625" style="1" customWidth="1"/>
    <col min="1039" max="1039" width="7.710937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.85546875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282" width="9.140625" style="1"/>
    <col min="1283" max="1283" width="6.28515625" style="1" customWidth="1"/>
    <col min="1284" max="1284" width="71.85546875" style="1" customWidth="1"/>
    <col min="1285" max="1285" width="7.5703125" style="1" customWidth="1"/>
    <col min="1286" max="1286" width="7" style="1" customWidth="1"/>
    <col min="1287" max="1287" width="7.7109375" style="1" customWidth="1"/>
    <col min="1288" max="1288" width="9.28515625" style="1" customWidth="1"/>
    <col min="1289" max="1289" width="9.7109375" style="1" customWidth="1"/>
    <col min="1290" max="1290" width="8" style="1" customWidth="1"/>
    <col min="1291" max="1291" width="11.5703125" style="1" customWidth="1"/>
    <col min="1292" max="1292" width="12" style="1" customWidth="1"/>
    <col min="1293" max="1293" width="11" style="1" customWidth="1"/>
    <col min="1294" max="1294" width="8.28515625" style="1" customWidth="1"/>
    <col min="1295" max="1295" width="7.710937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.85546875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538" width="9.140625" style="1"/>
    <col min="1539" max="1539" width="6.28515625" style="1" customWidth="1"/>
    <col min="1540" max="1540" width="71.85546875" style="1" customWidth="1"/>
    <col min="1541" max="1541" width="7.5703125" style="1" customWidth="1"/>
    <col min="1542" max="1542" width="7" style="1" customWidth="1"/>
    <col min="1543" max="1543" width="7.7109375" style="1" customWidth="1"/>
    <col min="1544" max="1544" width="9.28515625" style="1" customWidth="1"/>
    <col min="1545" max="1545" width="9.7109375" style="1" customWidth="1"/>
    <col min="1546" max="1546" width="8" style="1" customWidth="1"/>
    <col min="1547" max="1547" width="11.5703125" style="1" customWidth="1"/>
    <col min="1548" max="1548" width="12" style="1" customWidth="1"/>
    <col min="1549" max="1549" width="11" style="1" customWidth="1"/>
    <col min="1550" max="1550" width="8.28515625" style="1" customWidth="1"/>
    <col min="1551" max="1551" width="7.710937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.85546875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794" width="9.140625" style="1"/>
    <col min="1795" max="1795" width="6.28515625" style="1" customWidth="1"/>
    <col min="1796" max="1796" width="71.85546875" style="1" customWidth="1"/>
    <col min="1797" max="1797" width="7.5703125" style="1" customWidth="1"/>
    <col min="1798" max="1798" width="7" style="1" customWidth="1"/>
    <col min="1799" max="1799" width="7.7109375" style="1" customWidth="1"/>
    <col min="1800" max="1800" width="9.28515625" style="1" customWidth="1"/>
    <col min="1801" max="1801" width="9.7109375" style="1" customWidth="1"/>
    <col min="1802" max="1802" width="8" style="1" customWidth="1"/>
    <col min="1803" max="1803" width="11.5703125" style="1" customWidth="1"/>
    <col min="1804" max="1804" width="12" style="1" customWidth="1"/>
    <col min="1805" max="1805" width="11" style="1" customWidth="1"/>
    <col min="1806" max="1806" width="8.28515625" style="1" customWidth="1"/>
    <col min="1807" max="1807" width="7.710937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.85546875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2050" width="9.140625" style="1"/>
    <col min="2051" max="2051" width="6.28515625" style="1" customWidth="1"/>
    <col min="2052" max="2052" width="71.85546875" style="1" customWidth="1"/>
    <col min="2053" max="2053" width="7.5703125" style="1" customWidth="1"/>
    <col min="2054" max="2054" width="7" style="1" customWidth="1"/>
    <col min="2055" max="2055" width="7.7109375" style="1" customWidth="1"/>
    <col min="2056" max="2056" width="9.28515625" style="1" customWidth="1"/>
    <col min="2057" max="2057" width="9.7109375" style="1" customWidth="1"/>
    <col min="2058" max="2058" width="8" style="1" customWidth="1"/>
    <col min="2059" max="2059" width="11.5703125" style="1" customWidth="1"/>
    <col min="2060" max="2060" width="12" style="1" customWidth="1"/>
    <col min="2061" max="2061" width="11" style="1" customWidth="1"/>
    <col min="2062" max="2062" width="8.28515625" style="1" customWidth="1"/>
    <col min="2063" max="2063" width="7.710937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.85546875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306" width="9.140625" style="1"/>
    <col min="2307" max="2307" width="6.28515625" style="1" customWidth="1"/>
    <col min="2308" max="2308" width="71.85546875" style="1" customWidth="1"/>
    <col min="2309" max="2309" width="7.5703125" style="1" customWidth="1"/>
    <col min="2310" max="2310" width="7" style="1" customWidth="1"/>
    <col min="2311" max="2311" width="7.7109375" style="1" customWidth="1"/>
    <col min="2312" max="2312" width="9.28515625" style="1" customWidth="1"/>
    <col min="2313" max="2313" width="9.7109375" style="1" customWidth="1"/>
    <col min="2314" max="2314" width="8" style="1" customWidth="1"/>
    <col min="2315" max="2315" width="11.5703125" style="1" customWidth="1"/>
    <col min="2316" max="2316" width="12" style="1" customWidth="1"/>
    <col min="2317" max="2317" width="11" style="1" customWidth="1"/>
    <col min="2318" max="2318" width="8.28515625" style="1" customWidth="1"/>
    <col min="2319" max="2319" width="7.710937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.85546875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562" width="9.140625" style="1"/>
    <col min="2563" max="2563" width="6.28515625" style="1" customWidth="1"/>
    <col min="2564" max="2564" width="71.85546875" style="1" customWidth="1"/>
    <col min="2565" max="2565" width="7.5703125" style="1" customWidth="1"/>
    <col min="2566" max="2566" width="7" style="1" customWidth="1"/>
    <col min="2567" max="2567" width="7.7109375" style="1" customWidth="1"/>
    <col min="2568" max="2568" width="9.28515625" style="1" customWidth="1"/>
    <col min="2569" max="2569" width="9.7109375" style="1" customWidth="1"/>
    <col min="2570" max="2570" width="8" style="1" customWidth="1"/>
    <col min="2571" max="2571" width="11.5703125" style="1" customWidth="1"/>
    <col min="2572" max="2572" width="12" style="1" customWidth="1"/>
    <col min="2573" max="2573" width="11" style="1" customWidth="1"/>
    <col min="2574" max="2574" width="8.28515625" style="1" customWidth="1"/>
    <col min="2575" max="2575" width="7.710937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.85546875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818" width="9.140625" style="1"/>
    <col min="2819" max="2819" width="6.28515625" style="1" customWidth="1"/>
    <col min="2820" max="2820" width="71.85546875" style="1" customWidth="1"/>
    <col min="2821" max="2821" width="7.5703125" style="1" customWidth="1"/>
    <col min="2822" max="2822" width="7" style="1" customWidth="1"/>
    <col min="2823" max="2823" width="7.7109375" style="1" customWidth="1"/>
    <col min="2824" max="2824" width="9.28515625" style="1" customWidth="1"/>
    <col min="2825" max="2825" width="9.7109375" style="1" customWidth="1"/>
    <col min="2826" max="2826" width="8" style="1" customWidth="1"/>
    <col min="2827" max="2827" width="11.5703125" style="1" customWidth="1"/>
    <col min="2828" max="2828" width="12" style="1" customWidth="1"/>
    <col min="2829" max="2829" width="11" style="1" customWidth="1"/>
    <col min="2830" max="2830" width="8.28515625" style="1" customWidth="1"/>
    <col min="2831" max="2831" width="7.710937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.85546875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3074" width="9.140625" style="1"/>
    <col min="3075" max="3075" width="6.28515625" style="1" customWidth="1"/>
    <col min="3076" max="3076" width="71.85546875" style="1" customWidth="1"/>
    <col min="3077" max="3077" width="7.5703125" style="1" customWidth="1"/>
    <col min="3078" max="3078" width="7" style="1" customWidth="1"/>
    <col min="3079" max="3079" width="7.7109375" style="1" customWidth="1"/>
    <col min="3080" max="3080" width="9.28515625" style="1" customWidth="1"/>
    <col min="3081" max="3081" width="9.7109375" style="1" customWidth="1"/>
    <col min="3082" max="3082" width="8" style="1" customWidth="1"/>
    <col min="3083" max="3083" width="11.5703125" style="1" customWidth="1"/>
    <col min="3084" max="3084" width="12" style="1" customWidth="1"/>
    <col min="3085" max="3085" width="11" style="1" customWidth="1"/>
    <col min="3086" max="3086" width="8.28515625" style="1" customWidth="1"/>
    <col min="3087" max="3087" width="7.710937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.85546875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330" width="9.140625" style="1"/>
    <col min="3331" max="3331" width="6.28515625" style="1" customWidth="1"/>
    <col min="3332" max="3332" width="71.85546875" style="1" customWidth="1"/>
    <col min="3333" max="3333" width="7.5703125" style="1" customWidth="1"/>
    <col min="3334" max="3334" width="7" style="1" customWidth="1"/>
    <col min="3335" max="3335" width="7.7109375" style="1" customWidth="1"/>
    <col min="3336" max="3336" width="9.28515625" style="1" customWidth="1"/>
    <col min="3337" max="3337" width="9.7109375" style="1" customWidth="1"/>
    <col min="3338" max="3338" width="8" style="1" customWidth="1"/>
    <col min="3339" max="3339" width="11.5703125" style="1" customWidth="1"/>
    <col min="3340" max="3340" width="12" style="1" customWidth="1"/>
    <col min="3341" max="3341" width="11" style="1" customWidth="1"/>
    <col min="3342" max="3342" width="8.28515625" style="1" customWidth="1"/>
    <col min="3343" max="3343" width="7.710937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.85546875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586" width="9.140625" style="1"/>
    <col min="3587" max="3587" width="6.28515625" style="1" customWidth="1"/>
    <col min="3588" max="3588" width="71.85546875" style="1" customWidth="1"/>
    <col min="3589" max="3589" width="7.5703125" style="1" customWidth="1"/>
    <col min="3590" max="3590" width="7" style="1" customWidth="1"/>
    <col min="3591" max="3591" width="7.7109375" style="1" customWidth="1"/>
    <col min="3592" max="3592" width="9.28515625" style="1" customWidth="1"/>
    <col min="3593" max="3593" width="9.7109375" style="1" customWidth="1"/>
    <col min="3594" max="3594" width="8" style="1" customWidth="1"/>
    <col min="3595" max="3595" width="11.5703125" style="1" customWidth="1"/>
    <col min="3596" max="3596" width="12" style="1" customWidth="1"/>
    <col min="3597" max="3597" width="11" style="1" customWidth="1"/>
    <col min="3598" max="3598" width="8.28515625" style="1" customWidth="1"/>
    <col min="3599" max="3599" width="7.710937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.85546875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842" width="9.140625" style="1"/>
    <col min="3843" max="3843" width="6.28515625" style="1" customWidth="1"/>
    <col min="3844" max="3844" width="71.85546875" style="1" customWidth="1"/>
    <col min="3845" max="3845" width="7.5703125" style="1" customWidth="1"/>
    <col min="3846" max="3846" width="7" style="1" customWidth="1"/>
    <col min="3847" max="3847" width="7.7109375" style="1" customWidth="1"/>
    <col min="3848" max="3848" width="9.28515625" style="1" customWidth="1"/>
    <col min="3849" max="3849" width="9.7109375" style="1" customWidth="1"/>
    <col min="3850" max="3850" width="8" style="1" customWidth="1"/>
    <col min="3851" max="3851" width="11.5703125" style="1" customWidth="1"/>
    <col min="3852" max="3852" width="12" style="1" customWidth="1"/>
    <col min="3853" max="3853" width="11" style="1" customWidth="1"/>
    <col min="3854" max="3854" width="8.28515625" style="1" customWidth="1"/>
    <col min="3855" max="3855" width="7.710937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.85546875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4098" width="9.140625" style="1"/>
    <col min="4099" max="4099" width="6.28515625" style="1" customWidth="1"/>
    <col min="4100" max="4100" width="71.85546875" style="1" customWidth="1"/>
    <col min="4101" max="4101" width="7.5703125" style="1" customWidth="1"/>
    <col min="4102" max="4102" width="7" style="1" customWidth="1"/>
    <col min="4103" max="4103" width="7.7109375" style="1" customWidth="1"/>
    <col min="4104" max="4104" width="9.28515625" style="1" customWidth="1"/>
    <col min="4105" max="4105" width="9.7109375" style="1" customWidth="1"/>
    <col min="4106" max="4106" width="8" style="1" customWidth="1"/>
    <col min="4107" max="4107" width="11.5703125" style="1" customWidth="1"/>
    <col min="4108" max="4108" width="12" style="1" customWidth="1"/>
    <col min="4109" max="4109" width="11" style="1" customWidth="1"/>
    <col min="4110" max="4110" width="8.28515625" style="1" customWidth="1"/>
    <col min="4111" max="4111" width="7.710937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.85546875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354" width="9.140625" style="1"/>
    <col min="4355" max="4355" width="6.28515625" style="1" customWidth="1"/>
    <col min="4356" max="4356" width="71.85546875" style="1" customWidth="1"/>
    <col min="4357" max="4357" width="7.5703125" style="1" customWidth="1"/>
    <col min="4358" max="4358" width="7" style="1" customWidth="1"/>
    <col min="4359" max="4359" width="7.7109375" style="1" customWidth="1"/>
    <col min="4360" max="4360" width="9.28515625" style="1" customWidth="1"/>
    <col min="4361" max="4361" width="9.7109375" style="1" customWidth="1"/>
    <col min="4362" max="4362" width="8" style="1" customWidth="1"/>
    <col min="4363" max="4363" width="11.5703125" style="1" customWidth="1"/>
    <col min="4364" max="4364" width="12" style="1" customWidth="1"/>
    <col min="4365" max="4365" width="11" style="1" customWidth="1"/>
    <col min="4366" max="4366" width="8.28515625" style="1" customWidth="1"/>
    <col min="4367" max="4367" width="7.710937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.85546875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610" width="9.140625" style="1"/>
    <col min="4611" max="4611" width="6.28515625" style="1" customWidth="1"/>
    <col min="4612" max="4612" width="71.85546875" style="1" customWidth="1"/>
    <col min="4613" max="4613" width="7.5703125" style="1" customWidth="1"/>
    <col min="4614" max="4614" width="7" style="1" customWidth="1"/>
    <col min="4615" max="4615" width="7.7109375" style="1" customWidth="1"/>
    <col min="4616" max="4616" width="9.28515625" style="1" customWidth="1"/>
    <col min="4617" max="4617" width="9.7109375" style="1" customWidth="1"/>
    <col min="4618" max="4618" width="8" style="1" customWidth="1"/>
    <col min="4619" max="4619" width="11.5703125" style="1" customWidth="1"/>
    <col min="4620" max="4620" width="12" style="1" customWidth="1"/>
    <col min="4621" max="4621" width="11" style="1" customWidth="1"/>
    <col min="4622" max="4622" width="8.28515625" style="1" customWidth="1"/>
    <col min="4623" max="4623" width="7.710937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.85546875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866" width="9.140625" style="1"/>
    <col min="4867" max="4867" width="6.28515625" style="1" customWidth="1"/>
    <col min="4868" max="4868" width="71.85546875" style="1" customWidth="1"/>
    <col min="4869" max="4869" width="7.5703125" style="1" customWidth="1"/>
    <col min="4870" max="4870" width="7" style="1" customWidth="1"/>
    <col min="4871" max="4871" width="7.7109375" style="1" customWidth="1"/>
    <col min="4872" max="4872" width="9.28515625" style="1" customWidth="1"/>
    <col min="4873" max="4873" width="9.7109375" style="1" customWidth="1"/>
    <col min="4874" max="4874" width="8" style="1" customWidth="1"/>
    <col min="4875" max="4875" width="11.5703125" style="1" customWidth="1"/>
    <col min="4876" max="4876" width="12" style="1" customWidth="1"/>
    <col min="4877" max="4877" width="11" style="1" customWidth="1"/>
    <col min="4878" max="4878" width="8.28515625" style="1" customWidth="1"/>
    <col min="4879" max="4879" width="7.710937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.85546875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5122" width="9.140625" style="1"/>
    <col min="5123" max="5123" width="6.28515625" style="1" customWidth="1"/>
    <col min="5124" max="5124" width="71.85546875" style="1" customWidth="1"/>
    <col min="5125" max="5125" width="7.5703125" style="1" customWidth="1"/>
    <col min="5126" max="5126" width="7" style="1" customWidth="1"/>
    <col min="5127" max="5127" width="7.7109375" style="1" customWidth="1"/>
    <col min="5128" max="5128" width="9.28515625" style="1" customWidth="1"/>
    <col min="5129" max="5129" width="9.7109375" style="1" customWidth="1"/>
    <col min="5130" max="5130" width="8" style="1" customWidth="1"/>
    <col min="5131" max="5131" width="11.5703125" style="1" customWidth="1"/>
    <col min="5132" max="5132" width="12" style="1" customWidth="1"/>
    <col min="5133" max="5133" width="11" style="1" customWidth="1"/>
    <col min="5134" max="5134" width="8.28515625" style="1" customWidth="1"/>
    <col min="5135" max="5135" width="7.710937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.85546875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378" width="9.140625" style="1"/>
    <col min="5379" max="5379" width="6.28515625" style="1" customWidth="1"/>
    <col min="5380" max="5380" width="71.85546875" style="1" customWidth="1"/>
    <col min="5381" max="5381" width="7.5703125" style="1" customWidth="1"/>
    <col min="5382" max="5382" width="7" style="1" customWidth="1"/>
    <col min="5383" max="5383" width="7.7109375" style="1" customWidth="1"/>
    <col min="5384" max="5384" width="9.28515625" style="1" customWidth="1"/>
    <col min="5385" max="5385" width="9.7109375" style="1" customWidth="1"/>
    <col min="5386" max="5386" width="8" style="1" customWidth="1"/>
    <col min="5387" max="5387" width="11.5703125" style="1" customWidth="1"/>
    <col min="5388" max="5388" width="12" style="1" customWidth="1"/>
    <col min="5389" max="5389" width="11" style="1" customWidth="1"/>
    <col min="5390" max="5390" width="8.28515625" style="1" customWidth="1"/>
    <col min="5391" max="5391" width="7.710937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.85546875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634" width="9.140625" style="1"/>
    <col min="5635" max="5635" width="6.28515625" style="1" customWidth="1"/>
    <col min="5636" max="5636" width="71.85546875" style="1" customWidth="1"/>
    <col min="5637" max="5637" width="7.5703125" style="1" customWidth="1"/>
    <col min="5638" max="5638" width="7" style="1" customWidth="1"/>
    <col min="5639" max="5639" width="7.7109375" style="1" customWidth="1"/>
    <col min="5640" max="5640" width="9.28515625" style="1" customWidth="1"/>
    <col min="5641" max="5641" width="9.7109375" style="1" customWidth="1"/>
    <col min="5642" max="5642" width="8" style="1" customWidth="1"/>
    <col min="5643" max="5643" width="11.5703125" style="1" customWidth="1"/>
    <col min="5644" max="5644" width="12" style="1" customWidth="1"/>
    <col min="5645" max="5645" width="11" style="1" customWidth="1"/>
    <col min="5646" max="5646" width="8.28515625" style="1" customWidth="1"/>
    <col min="5647" max="5647" width="7.710937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.85546875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890" width="9.140625" style="1"/>
    <col min="5891" max="5891" width="6.28515625" style="1" customWidth="1"/>
    <col min="5892" max="5892" width="71.85546875" style="1" customWidth="1"/>
    <col min="5893" max="5893" width="7.5703125" style="1" customWidth="1"/>
    <col min="5894" max="5894" width="7" style="1" customWidth="1"/>
    <col min="5895" max="5895" width="7.7109375" style="1" customWidth="1"/>
    <col min="5896" max="5896" width="9.28515625" style="1" customWidth="1"/>
    <col min="5897" max="5897" width="9.7109375" style="1" customWidth="1"/>
    <col min="5898" max="5898" width="8" style="1" customWidth="1"/>
    <col min="5899" max="5899" width="11.5703125" style="1" customWidth="1"/>
    <col min="5900" max="5900" width="12" style="1" customWidth="1"/>
    <col min="5901" max="5901" width="11" style="1" customWidth="1"/>
    <col min="5902" max="5902" width="8.28515625" style="1" customWidth="1"/>
    <col min="5903" max="5903" width="7.710937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.85546875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6146" width="9.140625" style="1"/>
    <col min="6147" max="6147" width="6.28515625" style="1" customWidth="1"/>
    <col min="6148" max="6148" width="71.85546875" style="1" customWidth="1"/>
    <col min="6149" max="6149" width="7.5703125" style="1" customWidth="1"/>
    <col min="6150" max="6150" width="7" style="1" customWidth="1"/>
    <col min="6151" max="6151" width="7.7109375" style="1" customWidth="1"/>
    <col min="6152" max="6152" width="9.28515625" style="1" customWidth="1"/>
    <col min="6153" max="6153" width="9.7109375" style="1" customWidth="1"/>
    <col min="6154" max="6154" width="8" style="1" customWidth="1"/>
    <col min="6155" max="6155" width="11.5703125" style="1" customWidth="1"/>
    <col min="6156" max="6156" width="12" style="1" customWidth="1"/>
    <col min="6157" max="6157" width="11" style="1" customWidth="1"/>
    <col min="6158" max="6158" width="8.28515625" style="1" customWidth="1"/>
    <col min="6159" max="6159" width="7.710937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.85546875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402" width="9.140625" style="1"/>
    <col min="6403" max="6403" width="6.28515625" style="1" customWidth="1"/>
    <col min="6404" max="6404" width="71.85546875" style="1" customWidth="1"/>
    <col min="6405" max="6405" width="7.5703125" style="1" customWidth="1"/>
    <col min="6406" max="6406" width="7" style="1" customWidth="1"/>
    <col min="6407" max="6407" width="7.7109375" style="1" customWidth="1"/>
    <col min="6408" max="6408" width="9.28515625" style="1" customWidth="1"/>
    <col min="6409" max="6409" width="9.7109375" style="1" customWidth="1"/>
    <col min="6410" max="6410" width="8" style="1" customWidth="1"/>
    <col min="6411" max="6411" width="11.5703125" style="1" customWidth="1"/>
    <col min="6412" max="6412" width="12" style="1" customWidth="1"/>
    <col min="6413" max="6413" width="11" style="1" customWidth="1"/>
    <col min="6414" max="6414" width="8.28515625" style="1" customWidth="1"/>
    <col min="6415" max="6415" width="7.710937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.85546875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658" width="9.140625" style="1"/>
    <col min="6659" max="6659" width="6.28515625" style="1" customWidth="1"/>
    <col min="6660" max="6660" width="71.85546875" style="1" customWidth="1"/>
    <col min="6661" max="6661" width="7.5703125" style="1" customWidth="1"/>
    <col min="6662" max="6662" width="7" style="1" customWidth="1"/>
    <col min="6663" max="6663" width="7.7109375" style="1" customWidth="1"/>
    <col min="6664" max="6664" width="9.28515625" style="1" customWidth="1"/>
    <col min="6665" max="6665" width="9.7109375" style="1" customWidth="1"/>
    <col min="6666" max="6666" width="8" style="1" customWidth="1"/>
    <col min="6667" max="6667" width="11.5703125" style="1" customWidth="1"/>
    <col min="6668" max="6668" width="12" style="1" customWidth="1"/>
    <col min="6669" max="6669" width="11" style="1" customWidth="1"/>
    <col min="6670" max="6670" width="8.28515625" style="1" customWidth="1"/>
    <col min="6671" max="6671" width="7.710937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.85546875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914" width="9.140625" style="1"/>
    <col min="6915" max="6915" width="6.28515625" style="1" customWidth="1"/>
    <col min="6916" max="6916" width="71.85546875" style="1" customWidth="1"/>
    <col min="6917" max="6917" width="7.5703125" style="1" customWidth="1"/>
    <col min="6918" max="6918" width="7" style="1" customWidth="1"/>
    <col min="6919" max="6919" width="7.7109375" style="1" customWidth="1"/>
    <col min="6920" max="6920" width="9.28515625" style="1" customWidth="1"/>
    <col min="6921" max="6921" width="9.7109375" style="1" customWidth="1"/>
    <col min="6922" max="6922" width="8" style="1" customWidth="1"/>
    <col min="6923" max="6923" width="11.5703125" style="1" customWidth="1"/>
    <col min="6924" max="6924" width="12" style="1" customWidth="1"/>
    <col min="6925" max="6925" width="11" style="1" customWidth="1"/>
    <col min="6926" max="6926" width="8.28515625" style="1" customWidth="1"/>
    <col min="6927" max="6927" width="7.710937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.85546875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7170" width="9.140625" style="1"/>
    <col min="7171" max="7171" width="6.28515625" style="1" customWidth="1"/>
    <col min="7172" max="7172" width="71.85546875" style="1" customWidth="1"/>
    <col min="7173" max="7173" width="7.5703125" style="1" customWidth="1"/>
    <col min="7174" max="7174" width="7" style="1" customWidth="1"/>
    <col min="7175" max="7175" width="7.7109375" style="1" customWidth="1"/>
    <col min="7176" max="7176" width="9.28515625" style="1" customWidth="1"/>
    <col min="7177" max="7177" width="9.7109375" style="1" customWidth="1"/>
    <col min="7178" max="7178" width="8" style="1" customWidth="1"/>
    <col min="7179" max="7179" width="11.5703125" style="1" customWidth="1"/>
    <col min="7180" max="7180" width="12" style="1" customWidth="1"/>
    <col min="7181" max="7181" width="11" style="1" customWidth="1"/>
    <col min="7182" max="7182" width="8.28515625" style="1" customWidth="1"/>
    <col min="7183" max="7183" width="7.710937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.85546875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426" width="9.140625" style="1"/>
    <col min="7427" max="7427" width="6.28515625" style="1" customWidth="1"/>
    <col min="7428" max="7428" width="71.85546875" style="1" customWidth="1"/>
    <col min="7429" max="7429" width="7.5703125" style="1" customWidth="1"/>
    <col min="7430" max="7430" width="7" style="1" customWidth="1"/>
    <col min="7431" max="7431" width="7.7109375" style="1" customWidth="1"/>
    <col min="7432" max="7432" width="9.28515625" style="1" customWidth="1"/>
    <col min="7433" max="7433" width="9.7109375" style="1" customWidth="1"/>
    <col min="7434" max="7434" width="8" style="1" customWidth="1"/>
    <col min="7435" max="7435" width="11.5703125" style="1" customWidth="1"/>
    <col min="7436" max="7436" width="12" style="1" customWidth="1"/>
    <col min="7437" max="7437" width="11" style="1" customWidth="1"/>
    <col min="7438" max="7438" width="8.28515625" style="1" customWidth="1"/>
    <col min="7439" max="7439" width="7.710937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.85546875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682" width="9.140625" style="1"/>
    <col min="7683" max="7683" width="6.28515625" style="1" customWidth="1"/>
    <col min="7684" max="7684" width="71.85546875" style="1" customWidth="1"/>
    <col min="7685" max="7685" width="7.5703125" style="1" customWidth="1"/>
    <col min="7686" max="7686" width="7" style="1" customWidth="1"/>
    <col min="7687" max="7687" width="7.7109375" style="1" customWidth="1"/>
    <col min="7688" max="7688" width="9.28515625" style="1" customWidth="1"/>
    <col min="7689" max="7689" width="9.7109375" style="1" customWidth="1"/>
    <col min="7690" max="7690" width="8" style="1" customWidth="1"/>
    <col min="7691" max="7691" width="11.5703125" style="1" customWidth="1"/>
    <col min="7692" max="7692" width="12" style="1" customWidth="1"/>
    <col min="7693" max="7693" width="11" style="1" customWidth="1"/>
    <col min="7694" max="7694" width="8.28515625" style="1" customWidth="1"/>
    <col min="7695" max="7695" width="7.710937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.85546875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938" width="9.140625" style="1"/>
    <col min="7939" max="7939" width="6.28515625" style="1" customWidth="1"/>
    <col min="7940" max="7940" width="71.85546875" style="1" customWidth="1"/>
    <col min="7941" max="7941" width="7.5703125" style="1" customWidth="1"/>
    <col min="7942" max="7942" width="7" style="1" customWidth="1"/>
    <col min="7943" max="7943" width="7.7109375" style="1" customWidth="1"/>
    <col min="7944" max="7944" width="9.28515625" style="1" customWidth="1"/>
    <col min="7945" max="7945" width="9.7109375" style="1" customWidth="1"/>
    <col min="7946" max="7946" width="8" style="1" customWidth="1"/>
    <col min="7947" max="7947" width="11.5703125" style="1" customWidth="1"/>
    <col min="7948" max="7948" width="12" style="1" customWidth="1"/>
    <col min="7949" max="7949" width="11" style="1" customWidth="1"/>
    <col min="7950" max="7950" width="8.28515625" style="1" customWidth="1"/>
    <col min="7951" max="7951" width="7.710937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.85546875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194" width="9.140625" style="1"/>
    <col min="8195" max="8195" width="6.28515625" style="1" customWidth="1"/>
    <col min="8196" max="8196" width="71.85546875" style="1" customWidth="1"/>
    <col min="8197" max="8197" width="7.5703125" style="1" customWidth="1"/>
    <col min="8198" max="8198" width="7" style="1" customWidth="1"/>
    <col min="8199" max="8199" width="7.7109375" style="1" customWidth="1"/>
    <col min="8200" max="8200" width="9.28515625" style="1" customWidth="1"/>
    <col min="8201" max="8201" width="9.7109375" style="1" customWidth="1"/>
    <col min="8202" max="8202" width="8" style="1" customWidth="1"/>
    <col min="8203" max="8203" width="11.5703125" style="1" customWidth="1"/>
    <col min="8204" max="8204" width="12" style="1" customWidth="1"/>
    <col min="8205" max="8205" width="11" style="1" customWidth="1"/>
    <col min="8206" max="8206" width="8.28515625" style="1" customWidth="1"/>
    <col min="8207" max="8207" width="7.710937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.85546875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450" width="9.140625" style="1"/>
    <col min="8451" max="8451" width="6.28515625" style="1" customWidth="1"/>
    <col min="8452" max="8452" width="71.85546875" style="1" customWidth="1"/>
    <col min="8453" max="8453" width="7.5703125" style="1" customWidth="1"/>
    <col min="8454" max="8454" width="7" style="1" customWidth="1"/>
    <col min="8455" max="8455" width="7.7109375" style="1" customWidth="1"/>
    <col min="8456" max="8456" width="9.28515625" style="1" customWidth="1"/>
    <col min="8457" max="8457" width="9.7109375" style="1" customWidth="1"/>
    <col min="8458" max="8458" width="8" style="1" customWidth="1"/>
    <col min="8459" max="8459" width="11.5703125" style="1" customWidth="1"/>
    <col min="8460" max="8460" width="12" style="1" customWidth="1"/>
    <col min="8461" max="8461" width="11" style="1" customWidth="1"/>
    <col min="8462" max="8462" width="8.28515625" style="1" customWidth="1"/>
    <col min="8463" max="8463" width="7.710937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.85546875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706" width="9.140625" style="1"/>
    <col min="8707" max="8707" width="6.28515625" style="1" customWidth="1"/>
    <col min="8708" max="8708" width="71.85546875" style="1" customWidth="1"/>
    <col min="8709" max="8709" width="7.5703125" style="1" customWidth="1"/>
    <col min="8710" max="8710" width="7" style="1" customWidth="1"/>
    <col min="8711" max="8711" width="7.7109375" style="1" customWidth="1"/>
    <col min="8712" max="8712" width="9.28515625" style="1" customWidth="1"/>
    <col min="8713" max="8713" width="9.7109375" style="1" customWidth="1"/>
    <col min="8714" max="8714" width="8" style="1" customWidth="1"/>
    <col min="8715" max="8715" width="11.5703125" style="1" customWidth="1"/>
    <col min="8716" max="8716" width="12" style="1" customWidth="1"/>
    <col min="8717" max="8717" width="11" style="1" customWidth="1"/>
    <col min="8718" max="8718" width="8.28515625" style="1" customWidth="1"/>
    <col min="8719" max="8719" width="7.710937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.85546875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962" width="9.140625" style="1"/>
    <col min="8963" max="8963" width="6.28515625" style="1" customWidth="1"/>
    <col min="8964" max="8964" width="71.85546875" style="1" customWidth="1"/>
    <col min="8965" max="8965" width="7.5703125" style="1" customWidth="1"/>
    <col min="8966" max="8966" width="7" style="1" customWidth="1"/>
    <col min="8967" max="8967" width="7.7109375" style="1" customWidth="1"/>
    <col min="8968" max="8968" width="9.28515625" style="1" customWidth="1"/>
    <col min="8969" max="8969" width="9.7109375" style="1" customWidth="1"/>
    <col min="8970" max="8970" width="8" style="1" customWidth="1"/>
    <col min="8971" max="8971" width="11.5703125" style="1" customWidth="1"/>
    <col min="8972" max="8972" width="12" style="1" customWidth="1"/>
    <col min="8973" max="8973" width="11" style="1" customWidth="1"/>
    <col min="8974" max="8974" width="8.28515625" style="1" customWidth="1"/>
    <col min="8975" max="8975" width="7.710937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.85546875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218" width="9.140625" style="1"/>
    <col min="9219" max="9219" width="6.28515625" style="1" customWidth="1"/>
    <col min="9220" max="9220" width="71.85546875" style="1" customWidth="1"/>
    <col min="9221" max="9221" width="7.5703125" style="1" customWidth="1"/>
    <col min="9222" max="9222" width="7" style="1" customWidth="1"/>
    <col min="9223" max="9223" width="7.7109375" style="1" customWidth="1"/>
    <col min="9224" max="9224" width="9.28515625" style="1" customWidth="1"/>
    <col min="9225" max="9225" width="9.7109375" style="1" customWidth="1"/>
    <col min="9226" max="9226" width="8" style="1" customWidth="1"/>
    <col min="9227" max="9227" width="11.5703125" style="1" customWidth="1"/>
    <col min="9228" max="9228" width="12" style="1" customWidth="1"/>
    <col min="9229" max="9229" width="11" style="1" customWidth="1"/>
    <col min="9230" max="9230" width="8.28515625" style="1" customWidth="1"/>
    <col min="9231" max="9231" width="7.710937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.85546875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474" width="9.140625" style="1"/>
    <col min="9475" max="9475" width="6.28515625" style="1" customWidth="1"/>
    <col min="9476" max="9476" width="71.85546875" style="1" customWidth="1"/>
    <col min="9477" max="9477" width="7.5703125" style="1" customWidth="1"/>
    <col min="9478" max="9478" width="7" style="1" customWidth="1"/>
    <col min="9479" max="9479" width="7.7109375" style="1" customWidth="1"/>
    <col min="9480" max="9480" width="9.28515625" style="1" customWidth="1"/>
    <col min="9481" max="9481" width="9.7109375" style="1" customWidth="1"/>
    <col min="9482" max="9482" width="8" style="1" customWidth="1"/>
    <col min="9483" max="9483" width="11.5703125" style="1" customWidth="1"/>
    <col min="9484" max="9484" width="12" style="1" customWidth="1"/>
    <col min="9485" max="9485" width="11" style="1" customWidth="1"/>
    <col min="9486" max="9486" width="8.28515625" style="1" customWidth="1"/>
    <col min="9487" max="9487" width="7.710937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.85546875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730" width="9.140625" style="1"/>
    <col min="9731" max="9731" width="6.28515625" style="1" customWidth="1"/>
    <col min="9732" max="9732" width="71.85546875" style="1" customWidth="1"/>
    <col min="9733" max="9733" width="7.5703125" style="1" customWidth="1"/>
    <col min="9734" max="9734" width="7" style="1" customWidth="1"/>
    <col min="9735" max="9735" width="7.7109375" style="1" customWidth="1"/>
    <col min="9736" max="9736" width="9.28515625" style="1" customWidth="1"/>
    <col min="9737" max="9737" width="9.7109375" style="1" customWidth="1"/>
    <col min="9738" max="9738" width="8" style="1" customWidth="1"/>
    <col min="9739" max="9739" width="11.5703125" style="1" customWidth="1"/>
    <col min="9740" max="9740" width="12" style="1" customWidth="1"/>
    <col min="9741" max="9741" width="11" style="1" customWidth="1"/>
    <col min="9742" max="9742" width="8.28515625" style="1" customWidth="1"/>
    <col min="9743" max="9743" width="7.710937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.85546875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986" width="9.140625" style="1"/>
    <col min="9987" max="9987" width="6.28515625" style="1" customWidth="1"/>
    <col min="9988" max="9988" width="71.85546875" style="1" customWidth="1"/>
    <col min="9989" max="9989" width="7.5703125" style="1" customWidth="1"/>
    <col min="9990" max="9990" width="7" style="1" customWidth="1"/>
    <col min="9991" max="9991" width="7.7109375" style="1" customWidth="1"/>
    <col min="9992" max="9992" width="9.28515625" style="1" customWidth="1"/>
    <col min="9993" max="9993" width="9.7109375" style="1" customWidth="1"/>
    <col min="9994" max="9994" width="8" style="1" customWidth="1"/>
    <col min="9995" max="9995" width="11.5703125" style="1" customWidth="1"/>
    <col min="9996" max="9996" width="12" style="1" customWidth="1"/>
    <col min="9997" max="9997" width="11" style="1" customWidth="1"/>
    <col min="9998" max="9998" width="8.28515625" style="1" customWidth="1"/>
    <col min="9999" max="9999" width="7.710937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.85546875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242" width="9.140625" style="1"/>
    <col min="10243" max="10243" width="6.28515625" style="1" customWidth="1"/>
    <col min="10244" max="10244" width="71.85546875" style="1" customWidth="1"/>
    <col min="10245" max="10245" width="7.5703125" style="1" customWidth="1"/>
    <col min="10246" max="10246" width="7" style="1" customWidth="1"/>
    <col min="10247" max="10247" width="7.7109375" style="1" customWidth="1"/>
    <col min="10248" max="10248" width="9.28515625" style="1" customWidth="1"/>
    <col min="10249" max="10249" width="9.7109375" style="1" customWidth="1"/>
    <col min="10250" max="10250" width="8" style="1" customWidth="1"/>
    <col min="10251" max="10251" width="11.5703125" style="1" customWidth="1"/>
    <col min="10252" max="10252" width="12" style="1" customWidth="1"/>
    <col min="10253" max="10253" width="11" style="1" customWidth="1"/>
    <col min="10254" max="10254" width="8.28515625" style="1" customWidth="1"/>
    <col min="10255" max="10255" width="7.710937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.85546875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498" width="9.140625" style="1"/>
    <col min="10499" max="10499" width="6.28515625" style="1" customWidth="1"/>
    <col min="10500" max="10500" width="71.85546875" style="1" customWidth="1"/>
    <col min="10501" max="10501" width="7.5703125" style="1" customWidth="1"/>
    <col min="10502" max="10502" width="7" style="1" customWidth="1"/>
    <col min="10503" max="10503" width="7.7109375" style="1" customWidth="1"/>
    <col min="10504" max="10504" width="9.28515625" style="1" customWidth="1"/>
    <col min="10505" max="10505" width="9.7109375" style="1" customWidth="1"/>
    <col min="10506" max="10506" width="8" style="1" customWidth="1"/>
    <col min="10507" max="10507" width="11.5703125" style="1" customWidth="1"/>
    <col min="10508" max="10508" width="12" style="1" customWidth="1"/>
    <col min="10509" max="10509" width="11" style="1" customWidth="1"/>
    <col min="10510" max="10510" width="8.28515625" style="1" customWidth="1"/>
    <col min="10511" max="10511" width="7.710937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.85546875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754" width="9.140625" style="1"/>
    <col min="10755" max="10755" width="6.28515625" style="1" customWidth="1"/>
    <col min="10756" max="10756" width="71.85546875" style="1" customWidth="1"/>
    <col min="10757" max="10757" width="7.5703125" style="1" customWidth="1"/>
    <col min="10758" max="10758" width="7" style="1" customWidth="1"/>
    <col min="10759" max="10759" width="7.7109375" style="1" customWidth="1"/>
    <col min="10760" max="10760" width="9.28515625" style="1" customWidth="1"/>
    <col min="10761" max="10761" width="9.7109375" style="1" customWidth="1"/>
    <col min="10762" max="10762" width="8" style="1" customWidth="1"/>
    <col min="10763" max="10763" width="11.5703125" style="1" customWidth="1"/>
    <col min="10764" max="10764" width="12" style="1" customWidth="1"/>
    <col min="10765" max="10765" width="11" style="1" customWidth="1"/>
    <col min="10766" max="10766" width="8.28515625" style="1" customWidth="1"/>
    <col min="10767" max="10767" width="7.710937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.85546875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1010" width="9.140625" style="1"/>
    <col min="11011" max="11011" width="6.28515625" style="1" customWidth="1"/>
    <col min="11012" max="11012" width="71.85546875" style="1" customWidth="1"/>
    <col min="11013" max="11013" width="7.5703125" style="1" customWidth="1"/>
    <col min="11014" max="11014" width="7" style="1" customWidth="1"/>
    <col min="11015" max="11015" width="7.7109375" style="1" customWidth="1"/>
    <col min="11016" max="11016" width="9.28515625" style="1" customWidth="1"/>
    <col min="11017" max="11017" width="9.7109375" style="1" customWidth="1"/>
    <col min="11018" max="11018" width="8" style="1" customWidth="1"/>
    <col min="11019" max="11019" width="11.5703125" style="1" customWidth="1"/>
    <col min="11020" max="11020" width="12" style="1" customWidth="1"/>
    <col min="11021" max="11021" width="11" style="1" customWidth="1"/>
    <col min="11022" max="11022" width="8.28515625" style="1" customWidth="1"/>
    <col min="11023" max="11023" width="7.710937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.85546875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266" width="9.140625" style="1"/>
    <col min="11267" max="11267" width="6.28515625" style="1" customWidth="1"/>
    <col min="11268" max="11268" width="71.85546875" style="1" customWidth="1"/>
    <col min="11269" max="11269" width="7.5703125" style="1" customWidth="1"/>
    <col min="11270" max="11270" width="7" style="1" customWidth="1"/>
    <col min="11271" max="11271" width="7.7109375" style="1" customWidth="1"/>
    <col min="11272" max="11272" width="9.28515625" style="1" customWidth="1"/>
    <col min="11273" max="11273" width="9.7109375" style="1" customWidth="1"/>
    <col min="11274" max="11274" width="8" style="1" customWidth="1"/>
    <col min="11275" max="11275" width="11.5703125" style="1" customWidth="1"/>
    <col min="11276" max="11276" width="12" style="1" customWidth="1"/>
    <col min="11277" max="11277" width="11" style="1" customWidth="1"/>
    <col min="11278" max="11278" width="8.28515625" style="1" customWidth="1"/>
    <col min="11279" max="11279" width="7.710937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.85546875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522" width="9.140625" style="1"/>
    <col min="11523" max="11523" width="6.28515625" style="1" customWidth="1"/>
    <col min="11524" max="11524" width="71.85546875" style="1" customWidth="1"/>
    <col min="11525" max="11525" width="7.5703125" style="1" customWidth="1"/>
    <col min="11526" max="11526" width="7" style="1" customWidth="1"/>
    <col min="11527" max="11527" width="7.7109375" style="1" customWidth="1"/>
    <col min="11528" max="11528" width="9.28515625" style="1" customWidth="1"/>
    <col min="11529" max="11529" width="9.7109375" style="1" customWidth="1"/>
    <col min="11530" max="11530" width="8" style="1" customWidth="1"/>
    <col min="11531" max="11531" width="11.5703125" style="1" customWidth="1"/>
    <col min="11532" max="11532" width="12" style="1" customWidth="1"/>
    <col min="11533" max="11533" width="11" style="1" customWidth="1"/>
    <col min="11534" max="11534" width="8.28515625" style="1" customWidth="1"/>
    <col min="11535" max="11535" width="7.710937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.85546875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778" width="9.140625" style="1"/>
    <col min="11779" max="11779" width="6.28515625" style="1" customWidth="1"/>
    <col min="11780" max="11780" width="71.85546875" style="1" customWidth="1"/>
    <col min="11781" max="11781" width="7.5703125" style="1" customWidth="1"/>
    <col min="11782" max="11782" width="7" style="1" customWidth="1"/>
    <col min="11783" max="11783" width="7.7109375" style="1" customWidth="1"/>
    <col min="11784" max="11784" width="9.28515625" style="1" customWidth="1"/>
    <col min="11785" max="11785" width="9.7109375" style="1" customWidth="1"/>
    <col min="11786" max="11786" width="8" style="1" customWidth="1"/>
    <col min="11787" max="11787" width="11.5703125" style="1" customWidth="1"/>
    <col min="11788" max="11788" width="12" style="1" customWidth="1"/>
    <col min="11789" max="11789" width="11" style="1" customWidth="1"/>
    <col min="11790" max="11790" width="8.28515625" style="1" customWidth="1"/>
    <col min="11791" max="11791" width="7.710937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.85546875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2034" width="9.140625" style="1"/>
    <col min="12035" max="12035" width="6.28515625" style="1" customWidth="1"/>
    <col min="12036" max="12036" width="71.85546875" style="1" customWidth="1"/>
    <col min="12037" max="12037" width="7.5703125" style="1" customWidth="1"/>
    <col min="12038" max="12038" width="7" style="1" customWidth="1"/>
    <col min="12039" max="12039" width="7.7109375" style="1" customWidth="1"/>
    <col min="12040" max="12040" width="9.28515625" style="1" customWidth="1"/>
    <col min="12041" max="12041" width="9.7109375" style="1" customWidth="1"/>
    <col min="12042" max="12042" width="8" style="1" customWidth="1"/>
    <col min="12043" max="12043" width="11.5703125" style="1" customWidth="1"/>
    <col min="12044" max="12044" width="12" style="1" customWidth="1"/>
    <col min="12045" max="12045" width="11" style="1" customWidth="1"/>
    <col min="12046" max="12046" width="8.28515625" style="1" customWidth="1"/>
    <col min="12047" max="12047" width="7.710937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.85546875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290" width="9.140625" style="1"/>
    <col min="12291" max="12291" width="6.28515625" style="1" customWidth="1"/>
    <col min="12292" max="12292" width="71.85546875" style="1" customWidth="1"/>
    <col min="12293" max="12293" width="7.5703125" style="1" customWidth="1"/>
    <col min="12294" max="12294" width="7" style="1" customWidth="1"/>
    <col min="12295" max="12295" width="7.7109375" style="1" customWidth="1"/>
    <col min="12296" max="12296" width="9.28515625" style="1" customWidth="1"/>
    <col min="12297" max="12297" width="9.7109375" style="1" customWidth="1"/>
    <col min="12298" max="12298" width="8" style="1" customWidth="1"/>
    <col min="12299" max="12299" width="11.5703125" style="1" customWidth="1"/>
    <col min="12300" max="12300" width="12" style="1" customWidth="1"/>
    <col min="12301" max="12301" width="11" style="1" customWidth="1"/>
    <col min="12302" max="12302" width="8.28515625" style="1" customWidth="1"/>
    <col min="12303" max="12303" width="7.710937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.85546875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546" width="9.140625" style="1"/>
    <col min="12547" max="12547" width="6.28515625" style="1" customWidth="1"/>
    <col min="12548" max="12548" width="71.85546875" style="1" customWidth="1"/>
    <col min="12549" max="12549" width="7.5703125" style="1" customWidth="1"/>
    <col min="12550" max="12550" width="7" style="1" customWidth="1"/>
    <col min="12551" max="12551" width="7.7109375" style="1" customWidth="1"/>
    <col min="12552" max="12552" width="9.28515625" style="1" customWidth="1"/>
    <col min="12553" max="12553" width="9.7109375" style="1" customWidth="1"/>
    <col min="12554" max="12554" width="8" style="1" customWidth="1"/>
    <col min="12555" max="12555" width="11.5703125" style="1" customWidth="1"/>
    <col min="12556" max="12556" width="12" style="1" customWidth="1"/>
    <col min="12557" max="12557" width="11" style="1" customWidth="1"/>
    <col min="12558" max="12558" width="8.28515625" style="1" customWidth="1"/>
    <col min="12559" max="12559" width="7.710937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.85546875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802" width="9.140625" style="1"/>
    <col min="12803" max="12803" width="6.28515625" style="1" customWidth="1"/>
    <col min="12804" max="12804" width="71.85546875" style="1" customWidth="1"/>
    <col min="12805" max="12805" width="7.5703125" style="1" customWidth="1"/>
    <col min="12806" max="12806" width="7" style="1" customWidth="1"/>
    <col min="12807" max="12807" width="7.7109375" style="1" customWidth="1"/>
    <col min="12808" max="12808" width="9.28515625" style="1" customWidth="1"/>
    <col min="12809" max="12809" width="9.7109375" style="1" customWidth="1"/>
    <col min="12810" max="12810" width="8" style="1" customWidth="1"/>
    <col min="12811" max="12811" width="11.5703125" style="1" customWidth="1"/>
    <col min="12812" max="12812" width="12" style="1" customWidth="1"/>
    <col min="12813" max="12813" width="11" style="1" customWidth="1"/>
    <col min="12814" max="12814" width="8.28515625" style="1" customWidth="1"/>
    <col min="12815" max="12815" width="7.710937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.85546875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3058" width="9.140625" style="1"/>
    <col min="13059" max="13059" width="6.28515625" style="1" customWidth="1"/>
    <col min="13060" max="13060" width="71.85546875" style="1" customWidth="1"/>
    <col min="13061" max="13061" width="7.5703125" style="1" customWidth="1"/>
    <col min="13062" max="13062" width="7" style="1" customWidth="1"/>
    <col min="13063" max="13063" width="7.7109375" style="1" customWidth="1"/>
    <col min="13064" max="13064" width="9.28515625" style="1" customWidth="1"/>
    <col min="13065" max="13065" width="9.7109375" style="1" customWidth="1"/>
    <col min="13066" max="13066" width="8" style="1" customWidth="1"/>
    <col min="13067" max="13067" width="11.5703125" style="1" customWidth="1"/>
    <col min="13068" max="13068" width="12" style="1" customWidth="1"/>
    <col min="13069" max="13069" width="11" style="1" customWidth="1"/>
    <col min="13070" max="13070" width="8.28515625" style="1" customWidth="1"/>
    <col min="13071" max="13071" width="7.710937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.85546875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314" width="9.140625" style="1"/>
    <col min="13315" max="13315" width="6.28515625" style="1" customWidth="1"/>
    <col min="13316" max="13316" width="71.85546875" style="1" customWidth="1"/>
    <col min="13317" max="13317" width="7.5703125" style="1" customWidth="1"/>
    <col min="13318" max="13318" width="7" style="1" customWidth="1"/>
    <col min="13319" max="13319" width="7.7109375" style="1" customWidth="1"/>
    <col min="13320" max="13320" width="9.28515625" style="1" customWidth="1"/>
    <col min="13321" max="13321" width="9.7109375" style="1" customWidth="1"/>
    <col min="13322" max="13322" width="8" style="1" customWidth="1"/>
    <col min="13323" max="13323" width="11.5703125" style="1" customWidth="1"/>
    <col min="13324" max="13324" width="12" style="1" customWidth="1"/>
    <col min="13325" max="13325" width="11" style="1" customWidth="1"/>
    <col min="13326" max="13326" width="8.28515625" style="1" customWidth="1"/>
    <col min="13327" max="13327" width="7.710937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.85546875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570" width="9.140625" style="1"/>
    <col min="13571" max="13571" width="6.28515625" style="1" customWidth="1"/>
    <col min="13572" max="13572" width="71.85546875" style="1" customWidth="1"/>
    <col min="13573" max="13573" width="7.5703125" style="1" customWidth="1"/>
    <col min="13574" max="13574" width="7" style="1" customWidth="1"/>
    <col min="13575" max="13575" width="7.7109375" style="1" customWidth="1"/>
    <col min="13576" max="13576" width="9.28515625" style="1" customWidth="1"/>
    <col min="13577" max="13577" width="9.7109375" style="1" customWidth="1"/>
    <col min="13578" max="13578" width="8" style="1" customWidth="1"/>
    <col min="13579" max="13579" width="11.5703125" style="1" customWidth="1"/>
    <col min="13580" max="13580" width="12" style="1" customWidth="1"/>
    <col min="13581" max="13581" width="11" style="1" customWidth="1"/>
    <col min="13582" max="13582" width="8.28515625" style="1" customWidth="1"/>
    <col min="13583" max="13583" width="7.710937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.85546875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826" width="9.140625" style="1"/>
    <col min="13827" max="13827" width="6.28515625" style="1" customWidth="1"/>
    <col min="13828" max="13828" width="71.85546875" style="1" customWidth="1"/>
    <col min="13829" max="13829" width="7.5703125" style="1" customWidth="1"/>
    <col min="13830" max="13830" width="7" style="1" customWidth="1"/>
    <col min="13831" max="13831" width="7.7109375" style="1" customWidth="1"/>
    <col min="13832" max="13832" width="9.28515625" style="1" customWidth="1"/>
    <col min="13833" max="13833" width="9.7109375" style="1" customWidth="1"/>
    <col min="13834" max="13834" width="8" style="1" customWidth="1"/>
    <col min="13835" max="13835" width="11.5703125" style="1" customWidth="1"/>
    <col min="13836" max="13836" width="12" style="1" customWidth="1"/>
    <col min="13837" max="13837" width="11" style="1" customWidth="1"/>
    <col min="13838" max="13838" width="8.28515625" style="1" customWidth="1"/>
    <col min="13839" max="13839" width="7.710937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.85546875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4082" width="9.140625" style="1"/>
    <col min="14083" max="14083" width="6.28515625" style="1" customWidth="1"/>
    <col min="14084" max="14084" width="71.85546875" style="1" customWidth="1"/>
    <col min="14085" max="14085" width="7.5703125" style="1" customWidth="1"/>
    <col min="14086" max="14086" width="7" style="1" customWidth="1"/>
    <col min="14087" max="14087" width="7.7109375" style="1" customWidth="1"/>
    <col min="14088" max="14088" width="9.28515625" style="1" customWidth="1"/>
    <col min="14089" max="14089" width="9.7109375" style="1" customWidth="1"/>
    <col min="14090" max="14090" width="8" style="1" customWidth="1"/>
    <col min="14091" max="14091" width="11.5703125" style="1" customWidth="1"/>
    <col min="14092" max="14092" width="12" style="1" customWidth="1"/>
    <col min="14093" max="14093" width="11" style="1" customWidth="1"/>
    <col min="14094" max="14094" width="8.28515625" style="1" customWidth="1"/>
    <col min="14095" max="14095" width="7.710937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.85546875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338" width="9.140625" style="1"/>
    <col min="14339" max="14339" width="6.28515625" style="1" customWidth="1"/>
    <col min="14340" max="14340" width="71.85546875" style="1" customWidth="1"/>
    <col min="14341" max="14341" width="7.5703125" style="1" customWidth="1"/>
    <col min="14342" max="14342" width="7" style="1" customWidth="1"/>
    <col min="14343" max="14343" width="7.7109375" style="1" customWidth="1"/>
    <col min="14344" max="14344" width="9.28515625" style="1" customWidth="1"/>
    <col min="14345" max="14345" width="9.7109375" style="1" customWidth="1"/>
    <col min="14346" max="14346" width="8" style="1" customWidth="1"/>
    <col min="14347" max="14347" width="11.5703125" style="1" customWidth="1"/>
    <col min="14348" max="14348" width="12" style="1" customWidth="1"/>
    <col min="14349" max="14349" width="11" style="1" customWidth="1"/>
    <col min="14350" max="14350" width="8.28515625" style="1" customWidth="1"/>
    <col min="14351" max="14351" width="7.710937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.85546875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594" width="9.140625" style="1"/>
    <col min="14595" max="14595" width="6.28515625" style="1" customWidth="1"/>
    <col min="14596" max="14596" width="71.85546875" style="1" customWidth="1"/>
    <col min="14597" max="14597" width="7.5703125" style="1" customWidth="1"/>
    <col min="14598" max="14598" width="7" style="1" customWidth="1"/>
    <col min="14599" max="14599" width="7.7109375" style="1" customWidth="1"/>
    <col min="14600" max="14600" width="9.28515625" style="1" customWidth="1"/>
    <col min="14601" max="14601" width="9.7109375" style="1" customWidth="1"/>
    <col min="14602" max="14602" width="8" style="1" customWidth="1"/>
    <col min="14603" max="14603" width="11.5703125" style="1" customWidth="1"/>
    <col min="14604" max="14604" width="12" style="1" customWidth="1"/>
    <col min="14605" max="14605" width="11" style="1" customWidth="1"/>
    <col min="14606" max="14606" width="8.28515625" style="1" customWidth="1"/>
    <col min="14607" max="14607" width="7.710937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.85546875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850" width="9.140625" style="1"/>
    <col min="14851" max="14851" width="6.28515625" style="1" customWidth="1"/>
    <col min="14852" max="14852" width="71.85546875" style="1" customWidth="1"/>
    <col min="14853" max="14853" width="7.5703125" style="1" customWidth="1"/>
    <col min="14854" max="14854" width="7" style="1" customWidth="1"/>
    <col min="14855" max="14855" width="7.7109375" style="1" customWidth="1"/>
    <col min="14856" max="14856" width="9.28515625" style="1" customWidth="1"/>
    <col min="14857" max="14857" width="9.7109375" style="1" customWidth="1"/>
    <col min="14858" max="14858" width="8" style="1" customWidth="1"/>
    <col min="14859" max="14859" width="11.5703125" style="1" customWidth="1"/>
    <col min="14860" max="14860" width="12" style="1" customWidth="1"/>
    <col min="14861" max="14861" width="11" style="1" customWidth="1"/>
    <col min="14862" max="14862" width="8.28515625" style="1" customWidth="1"/>
    <col min="14863" max="14863" width="7.710937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.85546875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5106" width="9.140625" style="1"/>
    <col min="15107" max="15107" width="6.28515625" style="1" customWidth="1"/>
    <col min="15108" max="15108" width="71.85546875" style="1" customWidth="1"/>
    <col min="15109" max="15109" width="7.5703125" style="1" customWidth="1"/>
    <col min="15110" max="15110" width="7" style="1" customWidth="1"/>
    <col min="15111" max="15111" width="7.7109375" style="1" customWidth="1"/>
    <col min="15112" max="15112" width="9.28515625" style="1" customWidth="1"/>
    <col min="15113" max="15113" width="9.7109375" style="1" customWidth="1"/>
    <col min="15114" max="15114" width="8" style="1" customWidth="1"/>
    <col min="15115" max="15115" width="11.5703125" style="1" customWidth="1"/>
    <col min="15116" max="15116" width="12" style="1" customWidth="1"/>
    <col min="15117" max="15117" width="11" style="1" customWidth="1"/>
    <col min="15118" max="15118" width="8.28515625" style="1" customWidth="1"/>
    <col min="15119" max="15119" width="7.710937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.85546875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362" width="9.140625" style="1"/>
    <col min="15363" max="15363" width="6.28515625" style="1" customWidth="1"/>
    <col min="15364" max="15364" width="71.85546875" style="1" customWidth="1"/>
    <col min="15365" max="15365" width="7.5703125" style="1" customWidth="1"/>
    <col min="15366" max="15366" width="7" style="1" customWidth="1"/>
    <col min="15367" max="15367" width="7.7109375" style="1" customWidth="1"/>
    <col min="15368" max="15368" width="9.28515625" style="1" customWidth="1"/>
    <col min="15369" max="15369" width="9.7109375" style="1" customWidth="1"/>
    <col min="15370" max="15370" width="8" style="1" customWidth="1"/>
    <col min="15371" max="15371" width="11.5703125" style="1" customWidth="1"/>
    <col min="15372" max="15372" width="12" style="1" customWidth="1"/>
    <col min="15373" max="15373" width="11" style="1" customWidth="1"/>
    <col min="15374" max="15374" width="8.28515625" style="1" customWidth="1"/>
    <col min="15375" max="15375" width="7.710937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.85546875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618" width="9.140625" style="1"/>
    <col min="15619" max="15619" width="6.28515625" style="1" customWidth="1"/>
    <col min="15620" max="15620" width="71.85546875" style="1" customWidth="1"/>
    <col min="15621" max="15621" width="7.5703125" style="1" customWidth="1"/>
    <col min="15622" max="15622" width="7" style="1" customWidth="1"/>
    <col min="15623" max="15623" width="7.7109375" style="1" customWidth="1"/>
    <col min="15624" max="15624" width="9.28515625" style="1" customWidth="1"/>
    <col min="15625" max="15625" width="9.7109375" style="1" customWidth="1"/>
    <col min="15626" max="15626" width="8" style="1" customWidth="1"/>
    <col min="15627" max="15627" width="11.5703125" style="1" customWidth="1"/>
    <col min="15628" max="15628" width="12" style="1" customWidth="1"/>
    <col min="15629" max="15629" width="11" style="1" customWidth="1"/>
    <col min="15630" max="15630" width="8.28515625" style="1" customWidth="1"/>
    <col min="15631" max="15631" width="7.710937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.85546875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874" width="9.140625" style="1"/>
    <col min="15875" max="15875" width="6.28515625" style="1" customWidth="1"/>
    <col min="15876" max="15876" width="71.85546875" style="1" customWidth="1"/>
    <col min="15877" max="15877" width="7.5703125" style="1" customWidth="1"/>
    <col min="15878" max="15878" width="7" style="1" customWidth="1"/>
    <col min="15879" max="15879" width="7.7109375" style="1" customWidth="1"/>
    <col min="15880" max="15880" width="9.28515625" style="1" customWidth="1"/>
    <col min="15881" max="15881" width="9.7109375" style="1" customWidth="1"/>
    <col min="15882" max="15882" width="8" style="1" customWidth="1"/>
    <col min="15883" max="15883" width="11.5703125" style="1" customWidth="1"/>
    <col min="15884" max="15884" width="12" style="1" customWidth="1"/>
    <col min="15885" max="15885" width="11" style="1" customWidth="1"/>
    <col min="15886" max="15886" width="8.28515625" style="1" customWidth="1"/>
    <col min="15887" max="15887" width="7.710937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.85546875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6130" width="9.140625" style="1"/>
    <col min="16131" max="16131" width="6.28515625" style="1" customWidth="1"/>
    <col min="16132" max="16132" width="71.85546875" style="1" customWidth="1"/>
    <col min="16133" max="16133" width="7.5703125" style="1" customWidth="1"/>
    <col min="16134" max="16134" width="7" style="1" customWidth="1"/>
    <col min="16135" max="16135" width="7.7109375" style="1" customWidth="1"/>
    <col min="16136" max="16136" width="9.28515625" style="1" customWidth="1"/>
    <col min="16137" max="16137" width="9.7109375" style="1" customWidth="1"/>
    <col min="16138" max="16138" width="8" style="1" customWidth="1"/>
    <col min="16139" max="16139" width="11.5703125" style="1" customWidth="1"/>
    <col min="16140" max="16140" width="12" style="1" customWidth="1"/>
    <col min="16141" max="16141" width="11" style="1" customWidth="1"/>
    <col min="16142" max="16142" width="8.28515625" style="1" customWidth="1"/>
    <col min="16143" max="16143" width="7.710937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.85546875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384" width="9.140625" style="1"/>
  </cols>
  <sheetData>
    <row r="1" spans="1:604">
      <c r="WD1" s="321" t="s">
        <v>1220</v>
      </c>
    </row>
    <row r="2" spans="1:604">
      <c r="A2" s="903" t="s">
        <v>464</v>
      </c>
      <c r="B2" s="903"/>
      <c r="C2" s="903"/>
      <c r="D2" s="903"/>
      <c r="E2" s="903"/>
      <c r="DX2" s="308"/>
      <c r="DY2" s="308"/>
    </row>
    <row r="3" spans="1:604" ht="15" customHeight="1">
      <c r="A3" s="844" t="s">
        <v>465</v>
      </c>
      <c r="B3" s="844"/>
      <c r="C3" s="844"/>
      <c r="D3" s="844"/>
      <c r="E3" s="844"/>
    </row>
    <row r="4" spans="1:604">
      <c r="A4" s="904" t="s">
        <v>219</v>
      </c>
      <c r="B4" s="904"/>
      <c r="C4" s="904"/>
      <c r="D4" s="904"/>
      <c r="E4" s="904"/>
    </row>
    <row r="5" spans="1:604" ht="15" customHeight="1">
      <c r="A5" s="845" t="s">
        <v>842</v>
      </c>
      <c r="B5" s="845"/>
      <c r="C5" s="845"/>
      <c r="D5" s="845"/>
      <c r="E5" s="845"/>
      <c r="VX5" s="911" t="s">
        <v>1380</v>
      </c>
      <c r="VY5" s="911"/>
      <c r="VZ5" s="911"/>
      <c r="WA5" s="911"/>
      <c r="WB5" s="911"/>
      <c r="WC5" s="911"/>
      <c r="WD5" s="911"/>
      <c r="WE5" s="911"/>
      <c r="WF5" s="911"/>
    </row>
    <row r="6" spans="1:604" ht="18" customHeight="1">
      <c r="A6" s="35" t="s">
        <v>2</v>
      </c>
      <c r="B6" s="91" t="s">
        <v>3</v>
      </c>
      <c r="C6" s="153"/>
      <c r="D6" s="153"/>
      <c r="E6" s="90" t="s">
        <v>467</v>
      </c>
      <c r="F6" s="905" t="s">
        <v>843</v>
      </c>
      <c r="G6" s="906"/>
      <c r="H6" s="906"/>
      <c r="I6" s="906"/>
      <c r="J6" s="906"/>
      <c r="K6" s="906"/>
      <c r="L6" s="906"/>
      <c r="M6" s="906"/>
      <c r="N6" s="906"/>
      <c r="O6" s="907"/>
      <c r="P6" s="905" t="s">
        <v>844</v>
      </c>
      <c r="Q6" s="906"/>
      <c r="R6" s="906"/>
      <c r="S6" s="906"/>
      <c r="T6" s="906"/>
      <c r="U6" s="906"/>
      <c r="V6" s="906"/>
      <c r="W6" s="906"/>
      <c r="X6" s="906"/>
      <c r="Y6" s="907"/>
      <c r="Z6" s="905" t="s">
        <v>845</v>
      </c>
      <c r="AA6" s="906"/>
      <c r="AB6" s="906"/>
      <c r="AC6" s="906"/>
      <c r="AD6" s="906"/>
      <c r="AE6" s="906"/>
      <c r="AF6" s="906"/>
      <c r="AG6" s="906"/>
      <c r="AH6" s="906"/>
      <c r="AI6" s="907"/>
      <c r="AJ6" s="905" t="s">
        <v>846</v>
      </c>
      <c r="AK6" s="906"/>
      <c r="AL6" s="906"/>
      <c r="AM6" s="906"/>
      <c r="AN6" s="906"/>
      <c r="AO6" s="906"/>
      <c r="AP6" s="906"/>
      <c r="AQ6" s="906"/>
      <c r="AR6" s="906"/>
      <c r="AS6" s="907"/>
      <c r="AT6" s="905" t="s">
        <v>847</v>
      </c>
      <c r="AU6" s="906"/>
      <c r="AV6" s="906"/>
      <c r="AW6" s="906"/>
      <c r="AX6" s="906"/>
      <c r="AY6" s="906"/>
      <c r="AZ6" s="906"/>
      <c r="BA6" s="906"/>
      <c r="BB6" s="906"/>
      <c r="BC6" s="907"/>
      <c r="BD6" s="905" t="s">
        <v>848</v>
      </c>
      <c r="BE6" s="906"/>
      <c r="BF6" s="906"/>
      <c r="BG6" s="906"/>
      <c r="BH6" s="906"/>
      <c r="BI6" s="906"/>
      <c r="BJ6" s="906"/>
      <c r="BK6" s="906"/>
      <c r="BL6" s="906"/>
      <c r="BM6" s="907"/>
      <c r="BN6" s="905" t="s">
        <v>849</v>
      </c>
      <c r="BO6" s="906"/>
      <c r="BP6" s="906"/>
      <c r="BQ6" s="906"/>
      <c r="BR6" s="906"/>
      <c r="BS6" s="906"/>
      <c r="BT6" s="906"/>
      <c r="BU6" s="906"/>
      <c r="BV6" s="906"/>
      <c r="BW6" s="907"/>
      <c r="BX6" s="905" t="s">
        <v>850</v>
      </c>
      <c r="BY6" s="906"/>
      <c r="BZ6" s="906"/>
      <c r="CA6" s="906"/>
      <c r="CB6" s="906"/>
      <c r="CC6" s="906"/>
      <c r="CD6" s="906"/>
      <c r="CE6" s="906"/>
      <c r="CF6" s="906"/>
      <c r="CG6" s="907"/>
      <c r="CH6" s="908" t="s">
        <v>851</v>
      </c>
      <c r="CI6" s="909"/>
      <c r="CJ6" s="909"/>
      <c r="CK6" s="909"/>
      <c r="CL6" s="909"/>
      <c r="CM6" s="909"/>
      <c r="CN6" s="909"/>
      <c r="CO6" s="909"/>
      <c r="CP6" s="909"/>
      <c r="CQ6" s="910"/>
      <c r="CR6" s="905" t="s">
        <v>852</v>
      </c>
      <c r="CS6" s="906"/>
      <c r="CT6" s="906"/>
      <c r="CU6" s="906"/>
      <c r="CV6" s="906"/>
      <c r="CW6" s="906"/>
      <c r="CX6" s="906"/>
      <c r="CY6" s="906"/>
      <c r="CZ6" s="906"/>
      <c r="DA6" s="907"/>
      <c r="DB6" s="905" t="s">
        <v>853</v>
      </c>
      <c r="DC6" s="906"/>
      <c r="DD6" s="906"/>
      <c r="DE6" s="906"/>
      <c r="DF6" s="906"/>
      <c r="DG6" s="906"/>
      <c r="DH6" s="906"/>
      <c r="DI6" s="906"/>
      <c r="DJ6" s="906"/>
      <c r="DK6" s="907"/>
      <c r="DL6" s="905" t="s">
        <v>854</v>
      </c>
      <c r="DM6" s="906"/>
      <c r="DN6" s="906"/>
      <c r="DO6" s="906"/>
      <c r="DP6" s="906"/>
      <c r="DQ6" s="906"/>
      <c r="DR6" s="906"/>
      <c r="DS6" s="906"/>
      <c r="DT6" s="906"/>
      <c r="DU6" s="907"/>
      <c r="DV6" s="905" t="s">
        <v>855</v>
      </c>
      <c r="DW6" s="906"/>
      <c r="DX6" s="906"/>
      <c r="DY6" s="906"/>
      <c r="DZ6" s="906"/>
      <c r="EA6" s="906"/>
      <c r="EB6" s="906"/>
      <c r="EC6" s="906"/>
      <c r="ED6" s="906"/>
      <c r="EE6" s="907"/>
      <c r="EF6" s="905" t="s">
        <v>856</v>
      </c>
      <c r="EG6" s="906"/>
      <c r="EH6" s="906"/>
      <c r="EI6" s="906"/>
      <c r="EJ6" s="906"/>
      <c r="EK6" s="906"/>
      <c r="EL6" s="906"/>
      <c r="EM6" s="906"/>
      <c r="EN6" s="906"/>
      <c r="EO6" s="907"/>
      <c r="EP6" s="905" t="s">
        <v>857</v>
      </c>
      <c r="EQ6" s="906"/>
      <c r="ER6" s="906"/>
      <c r="ES6" s="906"/>
      <c r="ET6" s="906"/>
      <c r="EU6" s="906"/>
      <c r="EV6" s="906"/>
      <c r="EW6" s="906"/>
      <c r="EX6" s="906"/>
      <c r="EY6" s="907"/>
      <c r="EZ6" s="905" t="s">
        <v>858</v>
      </c>
      <c r="FA6" s="906"/>
      <c r="FB6" s="906"/>
      <c r="FC6" s="906"/>
      <c r="FD6" s="906"/>
      <c r="FE6" s="906"/>
      <c r="FF6" s="906"/>
      <c r="FG6" s="906"/>
      <c r="FH6" s="906"/>
      <c r="FI6" s="907"/>
      <c r="FJ6" s="905" t="s">
        <v>859</v>
      </c>
      <c r="FK6" s="906"/>
      <c r="FL6" s="906"/>
      <c r="FM6" s="906"/>
      <c r="FN6" s="906"/>
      <c r="FO6" s="906"/>
      <c r="FP6" s="906"/>
      <c r="FQ6" s="906"/>
      <c r="FR6" s="906"/>
      <c r="FS6" s="907"/>
      <c r="FT6" s="905" t="s">
        <v>860</v>
      </c>
      <c r="FU6" s="906"/>
      <c r="FV6" s="906"/>
      <c r="FW6" s="906"/>
      <c r="FX6" s="906"/>
      <c r="FY6" s="906"/>
      <c r="FZ6" s="906"/>
      <c r="GA6" s="906"/>
      <c r="GB6" s="906"/>
      <c r="GC6" s="907"/>
      <c r="GD6" s="905" t="s">
        <v>861</v>
      </c>
      <c r="GE6" s="906"/>
      <c r="GF6" s="906"/>
      <c r="GG6" s="906"/>
      <c r="GH6" s="906"/>
      <c r="GI6" s="906"/>
      <c r="GJ6" s="906"/>
      <c r="GK6" s="906"/>
      <c r="GL6" s="906"/>
      <c r="GM6" s="907"/>
      <c r="GN6" s="905" t="s">
        <v>862</v>
      </c>
      <c r="GO6" s="906"/>
      <c r="GP6" s="906"/>
      <c r="GQ6" s="906"/>
      <c r="GR6" s="906"/>
      <c r="GS6" s="906"/>
      <c r="GT6" s="906"/>
      <c r="GU6" s="906"/>
      <c r="GV6" s="906"/>
      <c r="GW6" s="907"/>
      <c r="GX6" s="905" t="s">
        <v>863</v>
      </c>
      <c r="GY6" s="906"/>
      <c r="GZ6" s="906"/>
      <c r="HA6" s="906"/>
      <c r="HB6" s="906"/>
      <c r="HC6" s="906"/>
      <c r="HD6" s="906"/>
      <c r="HE6" s="906"/>
      <c r="HF6" s="906"/>
      <c r="HG6" s="907"/>
      <c r="HH6" s="905" t="s">
        <v>864</v>
      </c>
      <c r="HI6" s="906"/>
      <c r="HJ6" s="906"/>
      <c r="HK6" s="906"/>
      <c r="HL6" s="906"/>
      <c r="HM6" s="906"/>
      <c r="HN6" s="906"/>
      <c r="HO6" s="906"/>
      <c r="HP6" s="906"/>
      <c r="HQ6" s="907"/>
      <c r="HR6" s="905" t="s">
        <v>865</v>
      </c>
      <c r="HS6" s="906"/>
      <c r="HT6" s="906"/>
      <c r="HU6" s="906"/>
      <c r="HV6" s="906"/>
      <c r="HW6" s="906"/>
      <c r="HX6" s="906"/>
      <c r="HY6" s="906"/>
      <c r="HZ6" s="906"/>
      <c r="IA6" s="907"/>
      <c r="IB6" s="905" t="s">
        <v>866</v>
      </c>
      <c r="IC6" s="906"/>
      <c r="ID6" s="906"/>
      <c r="IE6" s="906"/>
      <c r="IF6" s="906"/>
      <c r="IG6" s="906"/>
      <c r="IH6" s="906"/>
      <c r="II6" s="906"/>
      <c r="IJ6" s="906"/>
      <c r="IK6" s="907"/>
      <c r="IL6" s="905" t="s">
        <v>867</v>
      </c>
      <c r="IM6" s="906"/>
      <c r="IN6" s="906"/>
      <c r="IO6" s="906"/>
      <c r="IP6" s="906"/>
      <c r="IQ6" s="906"/>
      <c r="IR6" s="906"/>
      <c r="IS6" s="906"/>
      <c r="IT6" s="906"/>
      <c r="IU6" s="907"/>
      <c r="IV6" s="905" t="s">
        <v>1068</v>
      </c>
      <c r="IW6" s="906"/>
      <c r="IX6" s="906"/>
      <c r="IY6" s="906"/>
      <c r="IZ6" s="906"/>
      <c r="JA6" s="906"/>
      <c r="JB6" s="906"/>
      <c r="JC6" s="906"/>
      <c r="JD6" s="906"/>
      <c r="JE6" s="907"/>
      <c r="JF6" s="905" t="s">
        <v>868</v>
      </c>
      <c r="JG6" s="906"/>
      <c r="JH6" s="906"/>
      <c r="JI6" s="906"/>
      <c r="JJ6" s="906"/>
      <c r="JK6" s="906"/>
      <c r="JL6" s="906"/>
      <c r="JM6" s="906"/>
      <c r="JN6" s="906"/>
      <c r="JO6" s="907"/>
      <c r="JP6" s="908" t="s">
        <v>869</v>
      </c>
      <c r="JQ6" s="909"/>
      <c r="JR6" s="909"/>
      <c r="JS6" s="909"/>
      <c r="JT6" s="909"/>
      <c r="JU6" s="909"/>
      <c r="JV6" s="909"/>
      <c r="JW6" s="909"/>
      <c r="JX6" s="909"/>
      <c r="JY6" s="910"/>
      <c r="JZ6" s="905" t="s">
        <v>870</v>
      </c>
      <c r="KA6" s="906"/>
      <c r="KB6" s="906"/>
      <c r="KC6" s="906"/>
      <c r="KD6" s="906"/>
      <c r="KE6" s="906"/>
      <c r="KF6" s="906"/>
      <c r="KG6" s="906"/>
      <c r="KH6" s="906"/>
      <c r="KI6" s="907"/>
      <c r="KJ6" s="905" t="s">
        <v>871</v>
      </c>
      <c r="KK6" s="906"/>
      <c r="KL6" s="906"/>
      <c r="KM6" s="906"/>
      <c r="KN6" s="906"/>
      <c r="KO6" s="906"/>
      <c r="KP6" s="906"/>
      <c r="KQ6" s="906"/>
      <c r="KR6" s="906"/>
      <c r="KS6" s="907"/>
      <c r="KT6" s="905" t="s">
        <v>872</v>
      </c>
      <c r="KU6" s="906"/>
      <c r="KV6" s="906"/>
      <c r="KW6" s="906"/>
      <c r="KX6" s="906"/>
      <c r="KY6" s="906"/>
      <c r="KZ6" s="906"/>
      <c r="LA6" s="906"/>
      <c r="LB6" s="906"/>
      <c r="LC6" s="907"/>
      <c r="LD6" s="905" t="s">
        <v>873</v>
      </c>
      <c r="LE6" s="906"/>
      <c r="LF6" s="906"/>
      <c r="LG6" s="906"/>
      <c r="LH6" s="906"/>
      <c r="LI6" s="906"/>
      <c r="LJ6" s="906"/>
      <c r="LK6" s="906"/>
      <c r="LL6" s="906"/>
      <c r="LM6" s="907"/>
      <c r="LN6" s="905" t="s">
        <v>874</v>
      </c>
      <c r="LO6" s="906"/>
      <c r="LP6" s="906"/>
      <c r="LQ6" s="906"/>
      <c r="LR6" s="906"/>
      <c r="LS6" s="906"/>
      <c r="LT6" s="906"/>
      <c r="LU6" s="906"/>
      <c r="LV6" s="906"/>
      <c r="LW6" s="907"/>
      <c r="LX6" s="905" t="s">
        <v>875</v>
      </c>
      <c r="LY6" s="906"/>
      <c r="LZ6" s="906"/>
      <c r="MA6" s="906"/>
      <c r="MB6" s="906"/>
      <c r="MC6" s="906"/>
      <c r="MD6" s="906"/>
      <c r="ME6" s="906"/>
      <c r="MF6" s="906"/>
      <c r="MG6" s="907"/>
      <c r="MH6" s="905" t="s">
        <v>876</v>
      </c>
      <c r="MI6" s="906"/>
      <c r="MJ6" s="906"/>
      <c r="MK6" s="906"/>
      <c r="ML6" s="906"/>
      <c r="MM6" s="906"/>
      <c r="MN6" s="906"/>
      <c r="MO6" s="906"/>
      <c r="MP6" s="906"/>
      <c r="MQ6" s="907"/>
      <c r="MR6" s="905" t="s">
        <v>877</v>
      </c>
      <c r="MS6" s="906"/>
      <c r="MT6" s="906"/>
      <c r="MU6" s="906"/>
      <c r="MV6" s="906"/>
      <c r="MW6" s="906"/>
      <c r="MX6" s="906"/>
      <c r="MY6" s="906"/>
      <c r="MZ6" s="906"/>
      <c r="NA6" s="907"/>
      <c r="NB6" s="905" t="s">
        <v>878</v>
      </c>
      <c r="NC6" s="906"/>
      <c r="ND6" s="906"/>
      <c r="NE6" s="906"/>
      <c r="NF6" s="906"/>
      <c r="NG6" s="906"/>
      <c r="NH6" s="906"/>
      <c r="NI6" s="906"/>
      <c r="NJ6" s="906"/>
      <c r="NK6" s="907"/>
      <c r="NL6" s="905" t="s">
        <v>879</v>
      </c>
      <c r="NM6" s="906"/>
      <c r="NN6" s="906"/>
      <c r="NO6" s="906"/>
      <c r="NP6" s="906"/>
      <c r="NQ6" s="906"/>
      <c r="NR6" s="906"/>
      <c r="NS6" s="906"/>
      <c r="NT6" s="906"/>
      <c r="NU6" s="907"/>
      <c r="NV6" s="905" t="s">
        <v>880</v>
      </c>
      <c r="NW6" s="906"/>
      <c r="NX6" s="906"/>
      <c r="NY6" s="906"/>
      <c r="NZ6" s="906"/>
      <c r="OA6" s="906"/>
      <c r="OB6" s="906"/>
      <c r="OC6" s="906"/>
      <c r="OD6" s="906"/>
      <c r="OE6" s="907"/>
      <c r="OF6" s="905" t="s">
        <v>881</v>
      </c>
      <c r="OG6" s="906"/>
      <c r="OH6" s="906"/>
      <c r="OI6" s="906"/>
      <c r="OJ6" s="906"/>
      <c r="OK6" s="906"/>
      <c r="OL6" s="906"/>
      <c r="OM6" s="906"/>
      <c r="ON6" s="906"/>
      <c r="OO6" s="907"/>
      <c r="OP6" s="905" t="s">
        <v>882</v>
      </c>
      <c r="OQ6" s="906"/>
      <c r="OR6" s="906"/>
      <c r="OS6" s="906"/>
      <c r="OT6" s="906"/>
      <c r="OU6" s="906"/>
      <c r="OV6" s="906"/>
      <c r="OW6" s="906"/>
      <c r="OX6" s="906"/>
      <c r="OY6" s="907"/>
      <c r="OZ6" s="905" t="s">
        <v>883</v>
      </c>
      <c r="PA6" s="906"/>
      <c r="PB6" s="906"/>
      <c r="PC6" s="906"/>
      <c r="PD6" s="906"/>
      <c r="PE6" s="906"/>
      <c r="PF6" s="906"/>
      <c r="PG6" s="906"/>
      <c r="PH6" s="906"/>
      <c r="PI6" s="907"/>
      <c r="PJ6" s="905" t="s">
        <v>884</v>
      </c>
      <c r="PK6" s="906"/>
      <c r="PL6" s="906"/>
      <c r="PM6" s="906"/>
      <c r="PN6" s="906"/>
      <c r="PO6" s="906"/>
      <c r="PP6" s="906"/>
      <c r="PQ6" s="906"/>
      <c r="PR6" s="906"/>
      <c r="PS6" s="907"/>
      <c r="PT6" s="908" t="s">
        <v>885</v>
      </c>
      <c r="PU6" s="909"/>
      <c r="PV6" s="909"/>
      <c r="PW6" s="909"/>
      <c r="PX6" s="909"/>
      <c r="PY6" s="909"/>
      <c r="PZ6" s="909"/>
      <c r="QA6" s="909"/>
      <c r="QB6" s="909"/>
      <c r="QC6" s="910"/>
      <c r="QD6" s="905" t="s">
        <v>886</v>
      </c>
      <c r="QE6" s="906"/>
      <c r="QF6" s="906"/>
      <c r="QG6" s="906"/>
      <c r="QH6" s="906"/>
      <c r="QI6" s="906"/>
      <c r="QJ6" s="906"/>
      <c r="QK6" s="906"/>
      <c r="QL6" s="906"/>
      <c r="QM6" s="907"/>
      <c r="QN6" s="905" t="s">
        <v>887</v>
      </c>
      <c r="QO6" s="906"/>
      <c r="QP6" s="906"/>
      <c r="QQ6" s="906"/>
      <c r="QR6" s="906"/>
      <c r="QS6" s="906"/>
      <c r="QT6" s="906"/>
      <c r="QU6" s="906"/>
      <c r="QV6" s="906"/>
      <c r="QW6" s="907"/>
      <c r="QX6" s="905" t="s">
        <v>888</v>
      </c>
      <c r="QY6" s="906"/>
      <c r="QZ6" s="906"/>
      <c r="RA6" s="906"/>
      <c r="RB6" s="906"/>
      <c r="RC6" s="906"/>
      <c r="RD6" s="906"/>
      <c r="RE6" s="906"/>
      <c r="RF6" s="906"/>
      <c r="RG6" s="907"/>
      <c r="RH6" s="905" t="s">
        <v>889</v>
      </c>
      <c r="RI6" s="906"/>
      <c r="RJ6" s="906"/>
      <c r="RK6" s="906"/>
      <c r="RL6" s="906"/>
      <c r="RM6" s="906"/>
      <c r="RN6" s="906"/>
      <c r="RO6" s="906"/>
      <c r="RP6" s="906"/>
      <c r="RQ6" s="907"/>
      <c r="RR6" s="905" t="s">
        <v>890</v>
      </c>
      <c r="RS6" s="906"/>
      <c r="RT6" s="906"/>
      <c r="RU6" s="906"/>
      <c r="RV6" s="906"/>
      <c r="RW6" s="906"/>
      <c r="RX6" s="906"/>
      <c r="RY6" s="906"/>
      <c r="RZ6" s="906"/>
      <c r="SA6" s="907"/>
      <c r="SB6" s="905" t="s">
        <v>894</v>
      </c>
      <c r="SC6" s="906"/>
      <c r="SD6" s="906"/>
      <c r="SE6" s="906"/>
      <c r="SF6" s="906"/>
      <c r="SG6" s="906"/>
      <c r="SH6" s="906"/>
      <c r="SI6" s="906"/>
      <c r="SJ6" s="906"/>
      <c r="SK6" s="907"/>
      <c r="SL6" s="905" t="s">
        <v>891</v>
      </c>
      <c r="SM6" s="906"/>
      <c r="SN6" s="906"/>
      <c r="SO6" s="906"/>
      <c r="SP6" s="906"/>
      <c r="SQ6" s="906"/>
      <c r="SR6" s="906"/>
      <c r="SS6" s="906"/>
      <c r="ST6" s="906"/>
      <c r="SU6" s="907"/>
      <c r="SV6" s="905" t="s">
        <v>892</v>
      </c>
      <c r="SW6" s="906"/>
      <c r="SX6" s="906"/>
      <c r="SY6" s="906"/>
      <c r="SZ6" s="906"/>
      <c r="TA6" s="906"/>
      <c r="TB6" s="906"/>
      <c r="TC6" s="906"/>
      <c r="TD6" s="906"/>
      <c r="TE6" s="907"/>
      <c r="TF6" s="905" t="s">
        <v>893</v>
      </c>
      <c r="TG6" s="906"/>
      <c r="TH6" s="906"/>
      <c r="TI6" s="906"/>
      <c r="TJ6" s="906"/>
      <c r="TK6" s="906"/>
      <c r="TL6" s="906"/>
      <c r="TM6" s="906"/>
      <c r="TN6" s="906"/>
      <c r="TO6" s="907"/>
      <c r="TP6" s="905" t="s">
        <v>895</v>
      </c>
      <c r="TQ6" s="906"/>
      <c r="TR6" s="906"/>
      <c r="TS6" s="906"/>
      <c r="TT6" s="906"/>
      <c r="TU6" s="906"/>
      <c r="TV6" s="906"/>
      <c r="TW6" s="906"/>
      <c r="TX6" s="906"/>
      <c r="TY6" s="907"/>
      <c r="TZ6" s="905" t="s">
        <v>896</v>
      </c>
      <c r="UA6" s="906"/>
      <c r="UB6" s="906"/>
      <c r="UC6" s="906"/>
      <c r="UD6" s="906"/>
      <c r="UE6" s="906"/>
      <c r="UF6" s="906"/>
      <c r="UG6" s="906"/>
      <c r="UH6" s="906"/>
      <c r="UI6" s="907"/>
      <c r="UJ6" s="905" t="s">
        <v>897</v>
      </c>
      <c r="UK6" s="906"/>
      <c r="UL6" s="906"/>
      <c r="UM6" s="906"/>
      <c r="UN6" s="906"/>
      <c r="UO6" s="906"/>
      <c r="UP6" s="906"/>
      <c r="UQ6" s="906"/>
      <c r="UR6" s="906"/>
      <c r="US6" s="907"/>
      <c r="UT6" s="905" t="s">
        <v>898</v>
      </c>
      <c r="UU6" s="906"/>
      <c r="UV6" s="906"/>
      <c r="UW6" s="906"/>
      <c r="UX6" s="906"/>
      <c r="UY6" s="906"/>
      <c r="UZ6" s="906"/>
      <c r="VA6" s="906"/>
      <c r="VB6" s="906"/>
      <c r="VC6" s="907"/>
      <c r="VD6" s="905" t="s">
        <v>899</v>
      </c>
      <c r="VE6" s="906"/>
      <c r="VF6" s="906"/>
      <c r="VG6" s="906"/>
      <c r="VH6" s="906"/>
      <c r="VI6" s="906"/>
      <c r="VJ6" s="906"/>
      <c r="VK6" s="906"/>
      <c r="VL6" s="906"/>
      <c r="VM6" s="907"/>
      <c r="VN6" s="905" t="s">
        <v>900</v>
      </c>
      <c r="VO6" s="906"/>
      <c r="VP6" s="906"/>
      <c r="VQ6" s="906"/>
      <c r="VR6" s="906"/>
      <c r="VS6" s="906"/>
      <c r="VT6" s="906"/>
      <c r="VU6" s="906"/>
      <c r="VV6" s="906"/>
      <c r="VW6" s="907"/>
      <c r="VX6" s="912" t="s">
        <v>468</v>
      </c>
      <c r="VY6" s="913"/>
      <c r="VZ6" s="913"/>
      <c r="WA6" s="913"/>
      <c r="WB6" s="913"/>
      <c r="WC6" s="913"/>
      <c r="WD6" s="913"/>
      <c r="WE6" s="913"/>
      <c r="WF6" s="914"/>
    </row>
    <row r="7" spans="1:60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469</v>
      </c>
      <c r="J7" s="3">
        <v>8</v>
      </c>
      <c r="K7" s="3" t="s">
        <v>470</v>
      </c>
      <c r="L7" s="3" t="s">
        <v>471</v>
      </c>
      <c r="M7" s="3" t="s">
        <v>472</v>
      </c>
      <c r="N7" s="116" t="s">
        <v>473</v>
      </c>
      <c r="O7" s="3" t="s">
        <v>474</v>
      </c>
      <c r="P7" s="3">
        <v>4</v>
      </c>
      <c r="Q7" s="3">
        <v>5</v>
      </c>
      <c r="R7" s="3">
        <v>6</v>
      </c>
      <c r="S7" s="3" t="s">
        <v>469</v>
      </c>
      <c r="T7" s="3">
        <v>8</v>
      </c>
      <c r="U7" s="3" t="s">
        <v>470</v>
      </c>
      <c r="V7" s="3" t="s">
        <v>471</v>
      </c>
      <c r="W7" s="3" t="s">
        <v>472</v>
      </c>
      <c r="X7" s="116" t="s">
        <v>473</v>
      </c>
      <c r="Y7" s="3" t="s">
        <v>474</v>
      </c>
      <c r="Z7" s="3">
        <v>4</v>
      </c>
      <c r="AA7" s="3">
        <v>5</v>
      </c>
      <c r="AB7" s="3">
        <v>6</v>
      </c>
      <c r="AC7" s="3" t="s">
        <v>469</v>
      </c>
      <c r="AD7" s="3">
        <v>8</v>
      </c>
      <c r="AE7" s="3" t="s">
        <v>470</v>
      </c>
      <c r="AF7" s="3" t="s">
        <v>471</v>
      </c>
      <c r="AG7" s="3" t="s">
        <v>472</v>
      </c>
      <c r="AH7" s="116" t="s">
        <v>473</v>
      </c>
      <c r="AI7" s="3" t="s">
        <v>474</v>
      </c>
      <c r="AJ7" s="3">
        <v>4</v>
      </c>
      <c r="AK7" s="3">
        <v>5</v>
      </c>
      <c r="AL7" s="3">
        <v>6</v>
      </c>
      <c r="AM7" s="3" t="s">
        <v>469</v>
      </c>
      <c r="AN7" s="3">
        <v>8</v>
      </c>
      <c r="AO7" s="3" t="s">
        <v>470</v>
      </c>
      <c r="AP7" s="3" t="s">
        <v>471</v>
      </c>
      <c r="AQ7" s="3" t="s">
        <v>472</v>
      </c>
      <c r="AR7" s="116" t="s">
        <v>473</v>
      </c>
      <c r="AS7" s="3" t="s">
        <v>474</v>
      </c>
      <c r="AT7" s="3">
        <v>4</v>
      </c>
      <c r="AU7" s="3">
        <v>5</v>
      </c>
      <c r="AV7" s="3">
        <v>6</v>
      </c>
      <c r="AW7" s="3" t="s">
        <v>469</v>
      </c>
      <c r="AX7" s="3">
        <v>8</v>
      </c>
      <c r="AY7" s="3" t="s">
        <v>470</v>
      </c>
      <c r="AZ7" s="3" t="s">
        <v>471</v>
      </c>
      <c r="BA7" s="3" t="s">
        <v>472</v>
      </c>
      <c r="BB7" s="116" t="s">
        <v>473</v>
      </c>
      <c r="BC7" s="3" t="s">
        <v>474</v>
      </c>
      <c r="BD7" s="3">
        <v>4</v>
      </c>
      <c r="BE7" s="3">
        <v>5</v>
      </c>
      <c r="BF7" s="3">
        <v>6</v>
      </c>
      <c r="BG7" s="3" t="s">
        <v>469</v>
      </c>
      <c r="BH7" s="3">
        <v>8</v>
      </c>
      <c r="BI7" s="3" t="s">
        <v>470</v>
      </c>
      <c r="BJ7" s="3" t="s">
        <v>471</v>
      </c>
      <c r="BK7" s="3" t="s">
        <v>472</v>
      </c>
      <c r="BL7" s="116" t="s">
        <v>473</v>
      </c>
      <c r="BM7" s="3" t="s">
        <v>474</v>
      </c>
      <c r="BN7" s="3">
        <v>4</v>
      </c>
      <c r="BO7" s="3">
        <v>5</v>
      </c>
      <c r="BP7" s="3">
        <v>6</v>
      </c>
      <c r="BQ7" s="3" t="s">
        <v>469</v>
      </c>
      <c r="BR7" s="3">
        <v>8</v>
      </c>
      <c r="BS7" s="3" t="s">
        <v>470</v>
      </c>
      <c r="BT7" s="3" t="s">
        <v>471</v>
      </c>
      <c r="BU7" s="3" t="s">
        <v>472</v>
      </c>
      <c r="BV7" s="116" t="s">
        <v>473</v>
      </c>
      <c r="BW7" s="3" t="s">
        <v>474</v>
      </c>
      <c r="BX7" s="3">
        <v>4</v>
      </c>
      <c r="BY7" s="3">
        <v>5</v>
      </c>
      <c r="BZ7" s="3">
        <v>6</v>
      </c>
      <c r="CA7" s="3" t="s">
        <v>469</v>
      </c>
      <c r="CB7" s="3">
        <v>8</v>
      </c>
      <c r="CC7" s="3" t="s">
        <v>470</v>
      </c>
      <c r="CD7" s="3" t="s">
        <v>471</v>
      </c>
      <c r="CE7" s="3" t="s">
        <v>472</v>
      </c>
      <c r="CF7" s="116" t="s">
        <v>473</v>
      </c>
      <c r="CG7" s="3" t="s">
        <v>474</v>
      </c>
      <c r="CH7" s="3">
        <v>4</v>
      </c>
      <c r="CI7" s="3">
        <v>5</v>
      </c>
      <c r="CJ7" s="3">
        <v>6</v>
      </c>
      <c r="CK7" s="3" t="s">
        <v>469</v>
      </c>
      <c r="CL7" s="3">
        <v>8</v>
      </c>
      <c r="CM7" s="3" t="s">
        <v>470</v>
      </c>
      <c r="CN7" s="3" t="s">
        <v>471</v>
      </c>
      <c r="CO7" s="3" t="s">
        <v>472</v>
      </c>
      <c r="CP7" s="116" t="s">
        <v>473</v>
      </c>
      <c r="CQ7" s="3" t="s">
        <v>474</v>
      </c>
      <c r="CR7" s="3">
        <v>4</v>
      </c>
      <c r="CS7" s="3">
        <v>5</v>
      </c>
      <c r="CT7" s="3">
        <v>6</v>
      </c>
      <c r="CU7" s="3" t="s">
        <v>469</v>
      </c>
      <c r="CV7" s="3">
        <v>8</v>
      </c>
      <c r="CW7" s="3" t="s">
        <v>470</v>
      </c>
      <c r="CX7" s="3" t="s">
        <v>471</v>
      </c>
      <c r="CY7" s="3" t="s">
        <v>472</v>
      </c>
      <c r="CZ7" s="116" t="s">
        <v>473</v>
      </c>
      <c r="DA7" s="3" t="s">
        <v>474</v>
      </c>
      <c r="DB7" s="3">
        <v>4</v>
      </c>
      <c r="DC7" s="3">
        <v>5</v>
      </c>
      <c r="DD7" s="3">
        <v>6</v>
      </c>
      <c r="DE7" s="3" t="s">
        <v>469</v>
      </c>
      <c r="DF7" s="3">
        <v>8</v>
      </c>
      <c r="DG7" s="3" t="s">
        <v>470</v>
      </c>
      <c r="DH7" s="3" t="s">
        <v>471</v>
      </c>
      <c r="DI7" s="3" t="s">
        <v>472</v>
      </c>
      <c r="DJ7" s="116" t="s">
        <v>473</v>
      </c>
      <c r="DK7" s="3" t="s">
        <v>474</v>
      </c>
      <c r="DL7" s="3">
        <v>4</v>
      </c>
      <c r="DM7" s="3">
        <v>5</v>
      </c>
      <c r="DN7" s="3">
        <v>6</v>
      </c>
      <c r="DO7" s="3" t="s">
        <v>469</v>
      </c>
      <c r="DP7" s="3">
        <v>8</v>
      </c>
      <c r="DQ7" s="3" t="s">
        <v>470</v>
      </c>
      <c r="DR7" s="3" t="s">
        <v>471</v>
      </c>
      <c r="DS7" s="3" t="s">
        <v>472</v>
      </c>
      <c r="DT7" s="116" t="s">
        <v>473</v>
      </c>
      <c r="DU7" s="3" t="s">
        <v>474</v>
      </c>
      <c r="DV7" s="3">
        <v>4</v>
      </c>
      <c r="DW7" s="3">
        <v>5</v>
      </c>
      <c r="DX7" s="3">
        <v>6</v>
      </c>
      <c r="DY7" s="3" t="s">
        <v>469</v>
      </c>
      <c r="DZ7" s="3">
        <v>8</v>
      </c>
      <c r="EA7" s="3" t="s">
        <v>470</v>
      </c>
      <c r="EB7" s="3" t="s">
        <v>471</v>
      </c>
      <c r="EC7" s="3" t="s">
        <v>472</v>
      </c>
      <c r="ED7" s="116" t="s">
        <v>473</v>
      </c>
      <c r="EE7" s="3" t="s">
        <v>474</v>
      </c>
      <c r="EF7" s="3">
        <v>4</v>
      </c>
      <c r="EG7" s="3">
        <v>5</v>
      </c>
      <c r="EH7" s="3">
        <v>6</v>
      </c>
      <c r="EI7" s="3" t="s">
        <v>469</v>
      </c>
      <c r="EJ7" s="3">
        <v>8</v>
      </c>
      <c r="EK7" s="3" t="s">
        <v>470</v>
      </c>
      <c r="EL7" s="3" t="s">
        <v>471</v>
      </c>
      <c r="EM7" s="3" t="s">
        <v>472</v>
      </c>
      <c r="EN7" s="116" t="s">
        <v>473</v>
      </c>
      <c r="EO7" s="3" t="s">
        <v>474</v>
      </c>
      <c r="EP7" s="3">
        <v>4</v>
      </c>
      <c r="EQ7" s="3">
        <v>5</v>
      </c>
      <c r="ER7" s="3">
        <v>6</v>
      </c>
      <c r="ES7" s="3" t="s">
        <v>469</v>
      </c>
      <c r="ET7" s="3">
        <v>8</v>
      </c>
      <c r="EU7" s="3" t="s">
        <v>470</v>
      </c>
      <c r="EV7" s="3" t="s">
        <v>471</v>
      </c>
      <c r="EW7" s="3" t="s">
        <v>472</v>
      </c>
      <c r="EX7" s="116" t="s">
        <v>473</v>
      </c>
      <c r="EY7" s="3" t="s">
        <v>474</v>
      </c>
      <c r="EZ7" s="3">
        <v>4</v>
      </c>
      <c r="FA7" s="3">
        <v>5</v>
      </c>
      <c r="FB7" s="3">
        <v>6</v>
      </c>
      <c r="FC7" s="3" t="s">
        <v>469</v>
      </c>
      <c r="FD7" s="3">
        <v>8</v>
      </c>
      <c r="FE7" s="3" t="s">
        <v>470</v>
      </c>
      <c r="FF7" s="3" t="s">
        <v>471</v>
      </c>
      <c r="FG7" s="3" t="s">
        <v>472</v>
      </c>
      <c r="FH7" s="116" t="s">
        <v>473</v>
      </c>
      <c r="FI7" s="3" t="s">
        <v>474</v>
      </c>
      <c r="FJ7" s="3">
        <v>4</v>
      </c>
      <c r="FK7" s="3">
        <v>5</v>
      </c>
      <c r="FL7" s="3">
        <v>6</v>
      </c>
      <c r="FM7" s="3" t="s">
        <v>469</v>
      </c>
      <c r="FN7" s="3">
        <v>8</v>
      </c>
      <c r="FO7" s="3" t="s">
        <v>470</v>
      </c>
      <c r="FP7" s="3" t="s">
        <v>471</v>
      </c>
      <c r="FQ7" s="3" t="s">
        <v>472</v>
      </c>
      <c r="FR7" s="116" t="s">
        <v>473</v>
      </c>
      <c r="FS7" s="3" t="s">
        <v>474</v>
      </c>
      <c r="FT7" s="3">
        <v>4</v>
      </c>
      <c r="FU7" s="3">
        <v>5</v>
      </c>
      <c r="FV7" s="3">
        <v>6</v>
      </c>
      <c r="FW7" s="3" t="s">
        <v>469</v>
      </c>
      <c r="FX7" s="3">
        <v>8</v>
      </c>
      <c r="FY7" s="3" t="s">
        <v>470</v>
      </c>
      <c r="FZ7" s="3" t="s">
        <v>471</v>
      </c>
      <c r="GA7" s="3" t="s">
        <v>472</v>
      </c>
      <c r="GB7" s="116" t="s">
        <v>473</v>
      </c>
      <c r="GC7" s="3" t="s">
        <v>474</v>
      </c>
      <c r="GD7" s="3">
        <v>4</v>
      </c>
      <c r="GE7" s="3">
        <v>5</v>
      </c>
      <c r="GF7" s="3">
        <v>6</v>
      </c>
      <c r="GG7" s="3" t="s">
        <v>469</v>
      </c>
      <c r="GH7" s="3">
        <v>8</v>
      </c>
      <c r="GI7" s="3" t="s">
        <v>470</v>
      </c>
      <c r="GJ7" s="3" t="s">
        <v>471</v>
      </c>
      <c r="GK7" s="3" t="s">
        <v>472</v>
      </c>
      <c r="GL7" s="116" t="s">
        <v>473</v>
      </c>
      <c r="GM7" s="3" t="s">
        <v>474</v>
      </c>
      <c r="GN7" s="3">
        <v>4</v>
      </c>
      <c r="GO7" s="3">
        <v>5</v>
      </c>
      <c r="GP7" s="3">
        <v>6</v>
      </c>
      <c r="GQ7" s="3" t="s">
        <v>469</v>
      </c>
      <c r="GR7" s="3">
        <v>8</v>
      </c>
      <c r="GS7" s="3" t="s">
        <v>470</v>
      </c>
      <c r="GT7" s="3" t="s">
        <v>471</v>
      </c>
      <c r="GU7" s="3" t="s">
        <v>472</v>
      </c>
      <c r="GV7" s="116" t="s">
        <v>473</v>
      </c>
      <c r="GW7" s="3" t="s">
        <v>474</v>
      </c>
      <c r="GX7" s="3">
        <v>4</v>
      </c>
      <c r="GY7" s="3">
        <v>5</v>
      </c>
      <c r="GZ7" s="3">
        <v>6</v>
      </c>
      <c r="HA7" s="3" t="s">
        <v>469</v>
      </c>
      <c r="HB7" s="3">
        <v>8</v>
      </c>
      <c r="HC7" s="3" t="s">
        <v>470</v>
      </c>
      <c r="HD7" s="3" t="s">
        <v>471</v>
      </c>
      <c r="HE7" s="3" t="s">
        <v>472</v>
      </c>
      <c r="HF7" s="116" t="s">
        <v>473</v>
      </c>
      <c r="HG7" s="3" t="s">
        <v>474</v>
      </c>
      <c r="HH7" s="3">
        <v>4</v>
      </c>
      <c r="HI7" s="3">
        <v>5</v>
      </c>
      <c r="HJ7" s="3">
        <v>6</v>
      </c>
      <c r="HK7" s="3" t="s">
        <v>469</v>
      </c>
      <c r="HL7" s="3">
        <v>8</v>
      </c>
      <c r="HM7" s="3" t="s">
        <v>470</v>
      </c>
      <c r="HN7" s="3" t="s">
        <v>471</v>
      </c>
      <c r="HO7" s="3" t="s">
        <v>472</v>
      </c>
      <c r="HP7" s="116" t="s">
        <v>473</v>
      </c>
      <c r="HQ7" s="3" t="s">
        <v>474</v>
      </c>
      <c r="HR7" s="3">
        <v>4</v>
      </c>
      <c r="HS7" s="3">
        <v>5</v>
      </c>
      <c r="HT7" s="3">
        <v>6</v>
      </c>
      <c r="HU7" s="3" t="s">
        <v>469</v>
      </c>
      <c r="HV7" s="3">
        <v>8</v>
      </c>
      <c r="HW7" s="3" t="s">
        <v>470</v>
      </c>
      <c r="HX7" s="3" t="s">
        <v>471</v>
      </c>
      <c r="HY7" s="3" t="s">
        <v>472</v>
      </c>
      <c r="HZ7" s="116" t="s">
        <v>473</v>
      </c>
      <c r="IA7" s="3" t="s">
        <v>474</v>
      </c>
      <c r="IB7" s="3">
        <v>4</v>
      </c>
      <c r="IC7" s="3">
        <v>5</v>
      </c>
      <c r="ID7" s="3">
        <v>6</v>
      </c>
      <c r="IE7" s="3" t="s">
        <v>469</v>
      </c>
      <c r="IF7" s="3">
        <v>8</v>
      </c>
      <c r="IG7" s="3" t="s">
        <v>470</v>
      </c>
      <c r="IH7" s="3" t="s">
        <v>471</v>
      </c>
      <c r="II7" s="3" t="s">
        <v>472</v>
      </c>
      <c r="IJ7" s="116" t="s">
        <v>473</v>
      </c>
      <c r="IK7" s="3" t="s">
        <v>474</v>
      </c>
      <c r="IL7" s="3">
        <v>4</v>
      </c>
      <c r="IM7" s="3">
        <v>5</v>
      </c>
      <c r="IN7" s="3">
        <v>6</v>
      </c>
      <c r="IO7" s="3" t="s">
        <v>469</v>
      </c>
      <c r="IP7" s="3">
        <v>8</v>
      </c>
      <c r="IQ7" s="3" t="s">
        <v>470</v>
      </c>
      <c r="IR7" s="3" t="s">
        <v>471</v>
      </c>
      <c r="IS7" s="3" t="s">
        <v>472</v>
      </c>
      <c r="IT7" s="116" t="s">
        <v>473</v>
      </c>
      <c r="IU7" s="3" t="s">
        <v>474</v>
      </c>
      <c r="IV7" s="3">
        <v>4</v>
      </c>
      <c r="IW7" s="3">
        <v>5</v>
      </c>
      <c r="IX7" s="3">
        <v>6</v>
      </c>
      <c r="IY7" s="3" t="s">
        <v>469</v>
      </c>
      <c r="IZ7" s="3">
        <v>8</v>
      </c>
      <c r="JA7" s="3" t="s">
        <v>470</v>
      </c>
      <c r="JB7" s="3" t="s">
        <v>471</v>
      </c>
      <c r="JC7" s="3" t="s">
        <v>472</v>
      </c>
      <c r="JD7" s="116" t="s">
        <v>473</v>
      </c>
      <c r="JE7" s="3" t="s">
        <v>474</v>
      </c>
      <c r="JF7" s="3">
        <v>4</v>
      </c>
      <c r="JG7" s="3">
        <v>5</v>
      </c>
      <c r="JH7" s="3">
        <v>6</v>
      </c>
      <c r="JI7" s="3" t="s">
        <v>469</v>
      </c>
      <c r="JJ7" s="3">
        <v>8</v>
      </c>
      <c r="JK7" s="3" t="s">
        <v>470</v>
      </c>
      <c r="JL7" s="3" t="s">
        <v>471</v>
      </c>
      <c r="JM7" s="3" t="s">
        <v>472</v>
      </c>
      <c r="JN7" s="116" t="s">
        <v>473</v>
      </c>
      <c r="JO7" s="3" t="s">
        <v>474</v>
      </c>
      <c r="JP7" s="3">
        <v>4</v>
      </c>
      <c r="JQ7" s="3">
        <v>5</v>
      </c>
      <c r="JR7" s="3">
        <v>6</v>
      </c>
      <c r="JS7" s="3" t="s">
        <v>469</v>
      </c>
      <c r="JT7" s="3">
        <v>8</v>
      </c>
      <c r="JU7" s="3" t="s">
        <v>470</v>
      </c>
      <c r="JV7" s="3" t="s">
        <v>471</v>
      </c>
      <c r="JW7" s="3" t="s">
        <v>472</v>
      </c>
      <c r="JX7" s="116" t="s">
        <v>473</v>
      </c>
      <c r="JY7" s="3" t="s">
        <v>474</v>
      </c>
      <c r="JZ7" s="3">
        <v>4</v>
      </c>
      <c r="KA7" s="3">
        <v>5</v>
      </c>
      <c r="KB7" s="3">
        <v>6</v>
      </c>
      <c r="KC7" s="3" t="s">
        <v>469</v>
      </c>
      <c r="KD7" s="3">
        <v>8</v>
      </c>
      <c r="KE7" s="3" t="s">
        <v>470</v>
      </c>
      <c r="KF7" s="3" t="s">
        <v>471</v>
      </c>
      <c r="KG7" s="3" t="s">
        <v>472</v>
      </c>
      <c r="KH7" s="116" t="s">
        <v>473</v>
      </c>
      <c r="KI7" s="3" t="s">
        <v>474</v>
      </c>
      <c r="KJ7" s="3">
        <v>4</v>
      </c>
      <c r="KK7" s="3">
        <v>5</v>
      </c>
      <c r="KL7" s="3">
        <v>6</v>
      </c>
      <c r="KM7" s="3" t="s">
        <v>469</v>
      </c>
      <c r="KN7" s="3">
        <v>8</v>
      </c>
      <c r="KO7" s="3" t="s">
        <v>470</v>
      </c>
      <c r="KP7" s="3" t="s">
        <v>471</v>
      </c>
      <c r="KQ7" s="3" t="s">
        <v>472</v>
      </c>
      <c r="KR7" s="116" t="s">
        <v>473</v>
      </c>
      <c r="KS7" s="3" t="s">
        <v>474</v>
      </c>
      <c r="KT7" s="3">
        <v>4</v>
      </c>
      <c r="KU7" s="3">
        <v>5</v>
      </c>
      <c r="KV7" s="3">
        <v>6</v>
      </c>
      <c r="KW7" s="3" t="s">
        <v>469</v>
      </c>
      <c r="KX7" s="3">
        <v>8</v>
      </c>
      <c r="KY7" s="3" t="s">
        <v>470</v>
      </c>
      <c r="KZ7" s="3" t="s">
        <v>471</v>
      </c>
      <c r="LA7" s="3" t="s">
        <v>472</v>
      </c>
      <c r="LB7" s="116" t="s">
        <v>473</v>
      </c>
      <c r="LC7" s="3" t="s">
        <v>474</v>
      </c>
      <c r="LD7" s="3">
        <v>4</v>
      </c>
      <c r="LE7" s="3">
        <v>5</v>
      </c>
      <c r="LF7" s="3">
        <v>6</v>
      </c>
      <c r="LG7" s="3" t="s">
        <v>469</v>
      </c>
      <c r="LH7" s="3">
        <v>8</v>
      </c>
      <c r="LI7" s="3" t="s">
        <v>470</v>
      </c>
      <c r="LJ7" s="3" t="s">
        <v>471</v>
      </c>
      <c r="LK7" s="3" t="s">
        <v>472</v>
      </c>
      <c r="LL7" s="116" t="s">
        <v>473</v>
      </c>
      <c r="LM7" s="3" t="s">
        <v>474</v>
      </c>
      <c r="LN7" s="3">
        <v>4</v>
      </c>
      <c r="LO7" s="3">
        <v>5</v>
      </c>
      <c r="LP7" s="3">
        <v>6</v>
      </c>
      <c r="LQ7" s="3" t="s">
        <v>469</v>
      </c>
      <c r="LR7" s="3">
        <v>8</v>
      </c>
      <c r="LS7" s="3" t="s">
        <v>470</v>
      </c>
      <c r="LT7" s="3" t="s">
        <v>471</v>
      </c>
      <c r="LU7" s="3" t="s">
        <v>472</v>
      </c>
      <c r="LV7" s="116" t="s">
        <v>473</v>
      </c>
      <c r="LW7" s="3" t="s">
        <v>474</v>
      </c>
      <c r="LX7" s="3">
        <v>4</v>
      </c>
      <c r="LY7" s="3">
        <v>5</v>
      </c>
      <c r="LZ7" s="3">
        <v>6</v>
      </c>
      <c r="MA7" s="3" t="s">
        <v>469</v>
      </c>
      <c r="MB7" s="3">
        <v>8</v>
      </c>
      <c r="MC7" s="3" t="s">
        <v>470</v>
      </c>
      <c r="MD7" s="3" t="s">
        <v>471</v>
      </c>
      <c r="ME7" s="3" t="s">
        <v>472</v>
      </c>
      <c r="MF7" s="116" t="s">
        <v>473</v>
      </c>
      <c r="MG7" s="3" t="s">
        <v>474</v>
      </c>
      <c r="MH7" s="3">
        <v>4</v>
      </c>
      <c r="MI7" s="3">
        <v>5</v>
      </c>
      <c r="MJ7" s="3">
        <v>6</v>
      </c>
      <c r="MK7" s="3" t="s">
        <v>469</v>
      </c>
      <c r="ML7" s="3">
        <v>8</v>
      </c>
      <c r="MM7" s="3" t="s">
        <v>470</v>
      </c>
      <c r="MN7" s="3" t="s">
        <v>471</v>
      </c>
      <c r="MO7" s="3" t="s">
        <v>472</v>
      </c>
      <c r="MP7" s="116" t="s">
        <v>473</v>
      </c>
      <c r="MQ7" s="3" t="s">
        <v>474</v>
      </c>
      <c r="MR7" s="3">
        <v>4</v>
      </c>
      <c r="MS7" s="3">
        <v>5</v>
      </c>
      <c r="MT7" s="3">
        <v>6</v>
      </c>
      <c r="MU7" s="3" t="s">
        <v>469</v>
      </c>
      <c r="MV7" s="3">
        <v>8</v>
      </c>
      <c r="MW7" s="3" t="s">
        <v>470</v>
      </c>
      <c r="MX7" s="3" t="s">
        <v>471</v>
      </c>
      <c r="MY7" s="3" t="s">
        <v>472</v>
      </c>
      <c r="MZ7" s="116" t="s">
        <v>473</v>
      </c>
      <c r="NA7" s="3" t="s">
        <v>474</v>
      </c>
      <c r="NB7" s="3">
        <v>4</v>
      </c>
      <c r="NC7" s="3">
        <v>5</v>
      </c>
      <c r="ND7" s="3">
        <v>6</v>
      </c>
      <c r="NE7" s="3" t="s">
        <v>469</v>
      </c>
      <c r="NF7" s="3">
        <v>8</v>
      </c>
      <c r="NG7" s="3" t="s">
        <v>470</v>
      </c>
      <c r="NH7" s="3" t="s">
        <v>471</v>
      </c>
      <c r="NI7" s="3" t="s">
        <v>472</v>
      </c>
      <c r="NJ7" s="116" t="s">
        <v>473</v>
      </c>
      <c r="NK7" s="3" t="s">
        <v>474</v>
      </c>
      <c r="NL7" s="3">
        <v>4</v>
      </c>
      <c r="NM7" s="3">
        <v>5</v>
      </c>
      <c r="NN7" s="3">
        <v>6</v>
      </c>
      <c r="NO7" s="3" t="s">
        <v>469</v>
      </c>
      <c r="NP7" s="3">
        <v>8</v>
      </c>
      <c r="NQ7" s="3" t="s">
        <v>470</v>
      </c>
      <c r="NR7" s="3" t="s">
        <v>471</v>
      </c>
      <c r="NS7" s="3" t="s">
        <v>472</v>
      </c>
      <c r="NT7" s="116" t="s">
        <v>473</v>
      </c>
      <c r="NU7" s="3" t="s">
        <v>474</v>
      </c>
      <c r="NV7" s="3">
        <v>4</v>
      </c>
      <c r="NW7" s="3">
        <v>5</v>
      </c>
      <c r="NX7" s="3">
        <v>6</v>
      </c>
      <c r="NY7" s="3" t="s">
        <v>469</v>
      </c>
      <c r="NZ7" s="3">
        <v>8</v>
      </c>
      <c r="OA7" s="3" t="s">
        <v>470</v>
      </c>
      <c r="OB7" s="3" t="s">
        <v>471</v>
      </c>
      <c r="OC7" s="3" t="s">
        <v>472</v>
      </c>
      <c r="OD7" s="116" t="s">
        <v>473</v>
      </c>
      <c r="OE7" s="3" t="s">
        <v>474</v>
      </c>
      <c r="OF7" s="3">
        <v>4</v>
      </c>
      <c r="OG7" s="3">
        <v>5</v>
      </c>
      <c r="OH7" s="3">
        <v>6</v>
      </c>
      <c r="OI7" s="3" t="s">
        <v>469</v>
      </c>
      <c r="OJ7" s="3">
        <v>8</v>
      </c>
      <c r="OK7" s="3" t="s">
        <v>470</v>
      </c>
      <c r="OL7" s="3" t="s">
        <v>471</v>
      </c>
      <c r="OM7" s="3" t="s">
        <v>472</v>
      </c>
      <c r="ON7" s="116" t="s">
        <v>473</v>
      </c>
      <c r="OO7" s="3" t="s">
        <v>474</v>
      </c>
      <c r="OP7" s="3">
        <v>4</v>
      </c>
      <c r="OQ7" s="3">
        <v>5</v>
      </c>
      <c r="OR7" s="3">
        <v>6</v>
      </c>
      <c r="OS7" s="3" t="s">
        <v>469</v>
      </c>
      <c r="OT7" s="3">
        <v>8</v>
      </c>
      <c r="OU7" s="3" t="s">
        <v>470</v>
      </c>
      <c r="OV7" s="3" t="s">
        <v>471</v>
      </c>
      <c r="OW7" s="3" t="s">
        <v>472</v>
      </c>
      <c r="OX7" s="116" t="s">
        <v>473</v>
      </c>
      <c r="OY7" s="3" t="s">
        <v>474</v>
      </c>
      <c r="OZ7" s="3">
        <v>4</v>
      </c>
      <c r="PA7" s="3">
        <v>5</v>
      </c>
      <c r="PB7" s="3">
        <v>6</v>
      </c>
      <c r="PC7" s="3" t="s">
        <v>469</v>
      </c>
      <c r="PD7" s="3">
        <v>8</v>
      </c>
      <c r="PE7" s="3" t="s">
        <v>470</v>
      </c>
      <c r="PF7" s="3" t="s">
        <v>471</v>
      </c>
      <c r="PG7" s="3" t="s">
        <v>472</v>
      </c>
      <c r="PH7" s="116" t="s">
        <v>473</v>
      </c>
      <c r="PI7" s="3" t="s">
        <v>474</v>
      </c>
      <c r="PJ7" s="3">
        <v>4</v>
      </c>
      <c r="PK7" s="3">
        <v>5</v>
      </c>
      <c r="PL7" s="3">
        <v>6</v>
      </c>
      <c r="PM7" s="3" t="s">
        <v>469</v>
      </c>
      <c r="PN7" s="3">
        <v>8</v>
      </c>
      <c r="PO7" s="3" t="s">
        <v>470</v>
      </c>
      <c r="PP7" s="3" t="s">
        <v>471</v>
      </c>
      <c r="PQ7" s="3" t="s">
        <v>472</v>
      </c>
      <c r="PR7" s="116" t="s">
        <v>473</v>
      </c>
      <c r="PS7" s="3" t="s">
        <v>474</v>
      </c>
      <c r="PT7" s="3">
        <v>4</v>
      </c>
      <c r="PU7" s="3">
        <v>5</v>
      </c>
      <c r="PV7" s="3">
        <v>6</v>
      </c>
      <c r="PW7" s="3" t="s">
        <v>469</v>
      </c>
      <c r="PX7" s="3">
        <v>8</v>
      </c>
      <c r="PY7" s="3" t="s">
        <v>470</v>
      </c>
      <c r="PZ7" s="3" t="s">
        <v>471</v>
      </c>
      <c r="QA7" s="3" t="s">
        <v>472</v>
      </c>
      <c r="QB7" s="116" t="s">
        <v>473</v>
      </c>
      <c r="QC7" s="3" t="s">
        <v>474</v>
      </c>
      <c r="QD7" s="3">
        <v>4</v>
      </c>
      <c r="QE7" s="3">
        <v>5</v>
      </c>
      <c r="QF7" s="3">
        <v>6</v>
      </c>
      <c r="QG7" s="3" t="s">
        <v>469</v>
      </c>
      <c r="QH7" s="3">
        <v>8</v>
      </c>
      <c r="QI7" s="3" t="s">
        <v>470</v>
      </c>
      <c r="QJ7" s="3" t="s">
        <v>471</v>
      </c>
      <c r="QK7" s="3" t="s">
        <v>472</v>
      </c>
      <c r="QL7" s="116" t="s">
        <v>473</v>
      </c>
      <c r="QM7" s="3" t="s">
        <v>474</v>
      </c>
      <c r="QN7" s="3">
        <v>4</v>
      </c>
      <c r="QO7" s="3">
        <v>5</v>
      </c>
      <c r="QP7" s="3">
        <v>6</v>
      </c>
      <c r="QQ7" s="3" t="s">
        <v>469</v>
      </c>
      <c r="QR7" s="3">
        <v>8</v>
      </c>
      <c r="QS7" s="3" t="s">
        <v>470</v>
      </c>
      <c r="QT7" s="3" t="s">
        <v>471</v>
      </c>
      <c r="QU7" s="3" t="s">
        <v>472</v>
      </c>
      <c r="QV7" s="116" t="s">
        <v>473</v>
      </c>
      <c r="QW7" s="3" t="s">
        <v>474</v>
      </c>
      <c r="QX7" s="3">
        <v>4</v>
      </c>
      <c r="QY7" s="3">
        <v>5</v>
      </c>
      <c r="QZ7" s="3">
        <v>6</v>
      </c>
      <c r="RA7" s="3" t="s">
        <v>469</v>
      </c>
      <c r="RB7" s="3">
        <v>8</v>
      </c>
      <c r="RC7" s="3" t="s">
        <v>470</v>
      </c>
      <c r="RD7" s="3" t="s">
        <v>471</v>
      </c>
      <c r="RE7" s="3" t="s">
        <v>472</v>
      </c>
      <c r="RF7" s="116" t="s">
        <v>473</v>
      </c>
      <c r="RG7" s="3" t="s">
        <v>474</v>
      </c>
      <c r="RH7" s="3">
        <v>4</v>
      </c>
      <c r="RI7" s="3">
        <v>5</v>
      </c>
      <c r="RJ7" s="3">
        <v>6</v>
      </c>
      <c r="RK7" s="3" t="s">
        <v>469</v>
      </c>
      <c r="RL7" s="3">
        <v>8</v>
      </c>
      <c r="RM7" s="3" t="s">
        <v>470</v>
      </c>
      <c r="RN7" s="3" t="s">
        <v>471</v>
      </c>
      <c r="RO7" s="3" t="s">
        <v>472</v>
      </c>
      <c r="RP7" s="116" t="s">
        <v>473</v>
      </c>
      <c r="RQ7" s="3" t="s">
        <v>474</v>
      </c>
      <c r="RR7" s="3">
        <v>4</v>
      </c>
      <c r="RS7" s="3">
        <v>5</v>
      </c>
      <c r="RT7" s="3">
        <v>6</v>
      </c>
      <c r="RU7" s="3" t="s">
        <v>469</v>
      </c>
      <c r="RV7" s="3">
        <v>8</v>
      </c>
      <c r="RW7" s="3" t="s">
        <v>470</v>
      </c>
      <c r="RX7" s="3" t="s">
        <v>471</v>
      </c>
      <c r="RY7" s="3" t="s">
        <v>472</v>
      </c>
      <c r="RZ7" s="116" t="s">
        <v>473</v>
      </c>
      <c r="SA7" s="3" t="s">
        <v>474</v>
      </c>
      <c r="SB7" s="3">
        <v>4</v>
      </c>
      <c r="SC7" s="3">
        <v>5</v>
      </c>
      <c r="SD7" s="3">
        <v>6</v>
      </c>
      <c r="SE7" s="3" t="s">
        <v>469</v>
      </c>
      <c r="SF7" s="3">
        <v>8</v>
      </c>
      <c r="SG7" s="3" t="s">
        <v>470</v>
      </c>
      <c r="SH7" s="3" t="s">
        <v>471</v>
      </c>
      <c r="SI7" s="3" t="s">
        <v>472</v>
      </c>
      <c r="SJ7" s="116" t="s">
        <v>473</v>
      </c>
      <c r="SK7" s="3" t="s">
        <v>474</v>
      </c>
      <c r="SL7" s="3">
        <v>4</v>
      </c>
      <c r="SM7" s="3">
        <v>5</v>
      </c>
      <c r="SN7" s="3">
        <v>6</v>
      </c>
      <c r="SO7" s="3" t="s">
        <v>469</v>
      </c>
      <c r="SP7" s="3">
        <v>8</v>
      </c>
      <c r="SQ7" s="3" t="s">
        <v>470</v>
      </c>
      <c r="SR7" s="3" t="s">
        <v>471</v>
      </c>
      <c r="SS7" s="3" t="s">
        <v>472</v>
      </c>
      <c r="ST7" s="116" t="s">
        <v>473</v>
      </c>
      <c r="SU7" s="3" t="s">
        <v>474</v>
      </c>
      <c r="SV7" s="3">
        <v>4</v>
      </c>
      <c r="SW7" s="3">
        <v>5</v>
      </c>
      <c r="SX7" s="3">
        <v>6</v>
      </c>
      <c r="SY7" s="3" t="s">
        <v>469</v>
      </c>
      <c r="SZ7" s="3">
        <v>8</v>
      </c>
      <c r="TA7" s="3" t="s">
        <v>470</v>
      </c>
      <c r="TB7" s="3" t="s">
        <v>471</v>
      </c>
      <c r="TC7" s="3" t="s">
        <v>472</v>
      </c>
      <c r="TD7" s="116" t="s">
        <v>473</v>
      </c>
      <c r="TE7" s="3" t="s">
        <v>474</v>
      </c>
      <c r="TF7" s="3">
        <v>4</v>
      </c>
      <c r="TG7" s="3">
        <v>5</v>
      </c>
      <c r="TH7" s="3">
        <v>6</v>
      </c>
      <c r="TI7" s="3" t="s">
        <v>469</v>
      </c>
      <c r="TJ7" s="3">
        <v>8</v>
      </c>
      <c r="TK7" s="3" t="s">
        <v>470</v>
      </c>
      <c r="TL7" s="3" t="s">
        <v>471</v>
      </c>
      <c r="TM7" s="3" t="s">
        <v>472</v>
      </c>
      <c r="TN7" s="116" t="s">
        <v>473</v>
      </c>
      <c r="TO7" s="3" t="s">
        <v>474</v>
      </c>
      <c r="TP7" s="3">
        <v>4</v>
      </c>
      <c r="TQ7" s="3">
        <v>5</v>
      </c>
      <c r="TR7" s="3">
        <v>6</v>
      </c>
      <c r="TS7" s="3" t="s">
        <v>469</v>
      </c>
      <c r="TT7" s="3">
        <v>8</v>
      </c>
      <c r="TU7" s="3" t="s">
        <v>470</v>
      </c>
      <c r="TV7" s="3" t="s">
        <v>471</v>
      </c>
      <c r="TW7" s="3" t="s">
        <v>472</v>
      </c>
      <c r="TX7" s="116" t="s">
        <v>473</v>
      </c>
      <c r="TY7" s="3" t="s">
        <v>474</v>
      </c>
      <c r="TZ7" s="3">
        <v>4</v>
      </c>
      <c r="UA7" s="3">
        <v>5</v>
      </c>
      <c r="UB7" s="3">
        <v>6</v>
      </c>
      <c r="UC7" s="3" t="s">
        <v>469</v>
      </c>
      <c r="UD7" s="3">
        <v>8</v>
      </c>
      <c r="UE7" s="3" t="s">
        <v>470</v>
      </c>
      <c r="UF7" s="3" t="s">
        <v>471</v>
      </c>
      <c r="UG7" s="3" t="s">
        <v>472</v>
      </c>
      <c r="UH7" s="116" t="s">
        <v>473</v>
      </c>
      <c r="UI7" s="3" t="s">
        <v>474</v>
      </c>
      <c r="UJ7" s="3">
        <v>4</v>
      </c>
      <c r="UK7" s="3">
        <v>5</v>
      </c>
      <c r="UL7" s="3">
        <v>6</v>
      </c>
      <c r="UM7" s="3" t="s">
        <v>469</v>
      </c>
      <c r="UN7" s="3">
        <v>8</v>
      </c>
      <c r="UO7" s="3" t="s">
        <v>470</v>
      </c>
      <c r="UP7" s="3" t="s">
        <v>471</v>
      </c>
      <c r="UQ7" s="3" t="s">
        <v>472</v>
      </c>
      <c r="UR7" s="116" t="s">
        <v>473</v>
      </c>
      <c r="US7" s="3" t="s">
        <v>474</v>
      </c>
      <c r="UT7" s="3">
        <v>4</v>
      </c>
      <c r="UU7" s="3">
        <v>5</v>
      </c>
      <c r="UV7" s="3">
        <v>6</v>
      </c>
      <c r="UW7" s="3" t="s">
        <v>469</v>
      </c>
      <c r="UX7" s="3">
        <v>8</v>
      </c>
      <c r="UY7" s="3" t="s">
        <v>470</v>
      </c>
      <c r="UZ7" s="3" t="s">
        <v>471</v>
      </c>
      <c r="VA7" s="3" t="s">
        <v>472</v>
      </c>
      <c r="VB7" s="116" t="s">
        <v>473</v>
      </c>
      <c r="VC7" s="3" t="s">
        <v>474</v>
      </c>
      <c r="VD7" s="3">
        <v>4</v>
      </c>
      <c r="VE7" s="3">
        <v>5</v>
      </c>
      <c r="VF7" s="3">
        <v>6</v>
      </c>
      <c r="VG7" s="3" t="s">
        <v>469</v>
      </c>
      <c r="VH7" s="3">
        <v>8</v>
      </c>
      <c r="VI7" s="3" t="s">
        <v>470</v>
      </c>
      <c r="VJ7" s="3" t="s">
        <v>471</v>
      </c>
      <c r="VK7" s="3" t="s">
        <v>472</v>
      </c>
      <c r="VL7" s="116" t="s">
        <v>473</v>
      </c>
      <c r="VM7" s="3" t="s">
        <v>474</v>
      </c>
      <c r="VN7" s="3">
        <v>4</v>
      </c>
      <c r="VO7" s="3">
        <v>5</v>
      </c>
      <c r="VP7" s="3">
        <v>6</v>
      </c>
      <c r="VQ7" s="3" t="s">
        <v>469</v>
      </c>
      <c r="VR7" s="3">
        <v>8</v>
      </c>
      <c r="VS7" s="3" t="s">
        <v>470</v>
      </c>
      <c r="VT7" s="3" t="s">
        <v>471</v>
      </c>
      <c r="VU7" s="3" t="s">
        <v>472</v>
      </c>
      <c r="VV7" s="116" t="s">
        <v>473</v>
      </c>
      <c r="VW7" s="3" t="s">
        <v>474</v>
      </c>
      <c r="VX7" s="3">
        <v>4</v>
      </c>
      <c r="VY7" s="3">
        <v>5</v>
      </c>
      <c r="VZ7" s="3">
        <v>6</v>
      </c>
      <c r="WA7" s="3" t="s">
        <v>469</v>
      </c>
      <c r="WB7" s="3">
        <v>8</v>
      </c>
      <c r="WC7" s="3" t="s">
        <v>470</v>
      </c>
      <c r="WD7" s="3" t="s">
        <v>471</v>
      </c>
      <c r="WE7" s="3" t="s">
        <v>472</v>
      </c>
      <c r="WF7" s="116" t="s">
        <v>473</v>
      </c>
    </row>
    <row r="8" spans="1:604">
      <c r="A8" s="15" t="s">
        <v>11</v>
      </c>
      <c r="B8" s="16" t="s">
        <v>164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17"/>
      <c r="O8" s="7"/>
      <c r="P8" s="7"/>
      <c r="Q8" s="7"/>
      <c r="R8" s="7"/>
      <c r="S8" s="7"/>
      <c r="T8" s="7"/>
      <c r="U8" s="8"/>
      <c r="V8" s="8"/>
      <c r="W8" s="8"/>
      <c r="X8" s="117"/>
      <c r="Y8" s="7"/>
      <c r="Z8" s="7"/>
      <c r="AA8" s="7"/>
      <c r="AB8" s="7"/>
      <c r="AC8" s="7"/>
      <c r="AD8" s="7"/>
      <c r="AE8" s="8"/>
      <c r="AF8" s="8"/>
      <c r="AG8" s="8"/>
      <c r="AH8" s="117"/>
      <c r="AI8" s="7"/>
      <c r="AJ8" s="7"/>
      <c r="AK8" s="7"/>
      <c r="AL8" s="7"/>
      <c r="AM8" s="7"/>
      <c r="AN8" s="7"/>
      <c r="AO8" s="8"/>
      <c r="AP8" s="8"/>
      <c r="AQ8" s="8"/>
      <c r="AR8" s="117"/>
      <c r="AS8" s="7"/>
      <c r="AT8" s="7"/>
      <c r="AU8" s="7"/>
      <c r="AV8" s="7"/>
      <c r="AW8" s="7"/>
      <c r="AX8" s="7"/>
      <c r="AY8" s="8"/>
      <c r="AZ8" s="8"/>
      <c r="BA8" s="8"/>
      <c r="BB8" s="117"/>
      <c r="BC8" s="7"/>
      <c r="BD8" s="7"/>
      <c r="BE8" s="7"/>
      <c r="BF8" s="7"/>
      <c r="BG8" s="7"/>
      <c r="BH8" s="7"/>
      <c r="BI8" s="8"/>
      <c r="BJ8" s="8"/>
      <c r="BK8" s="8"/>
      <c r="BL8" s="117"/>
      <c r="BM8" s="7"/>
      <c r="BN8" s="7"/>
      <c r="BO8" s="7"/>
      <c r="BP8" s="7"/>
      <c r="BQ8" s="7"/>
      <c r="BR8" s="7"/>
      <c r="BS8" s="8"/>
      <c r="BT8" s="8"/>
      <c r="BU8" s="8"/>
      <c r="BV8" s="117"/>
      <c r="BW8" s="7"/>
      <c r="BX8" s="7"/>
      <c r="BY8" s="7"/>
      <c r="BZ8" s="7"/>
      <c r="CA8" s="7"/>
      <c r="CB8" s="7"/>
      <c r="CC8" s="8"/>
      <c r="CD8" s="8"/>
      <c r="CE8" s="8"/>
      <c r="CF8" s="117"/>
      <c r="CG8" s="7"/>
      <c r="CH8" s="7"/>
      <c r="CI8" s="7"/>
      <c r="CJ8" s="7"/>
      <c r="CK8" s="7"/>
      <c r="CL8" s="7"/>
      <c r="CM8" s="8"/>
      <c r="CN8" s="8"/>
      <c r="CO8" s="8"/>
      <c r="CP8" s="117"/>
      <c r="CQ8" s="7"/>
      <c r="CR8" s="7"/>
      <c r="CS8" s="7"/>
      <c r="CT8" s="7"/>
      <c r="CU8" s="7"/>
      <c r="CV8" s="7"/>
      <c r="CW8" s="8"/>
      <c r="CX8" s="8"/>
      <c r="CY8" s="8"/>
      <c r="CZ8" s="117"/>
      <c r="DA8" s="7"/>
      <c r="DB8" s="7"/>
      <c r="DC8" s="7"/>
      <c r="DD8" s="7"/>
      <c r="DE8" s="7"/>
      <c r="DF8" s="7"/>
      <c r="DG8" s="8"/>
      <c r="DH8" s="8"/>
      <c r="DI8" s="8"/>
      <c r="DJ8" s="117"/>
      <c r="DK8" s="7"/>
      <c r="DL8" s="7"/>
      <c r="DM8" s="7"/>
      <c r="DN8" s="7"/>
      <c r="DO8" s="7"/>
      <c r="DP8" s="7"/>
      <c r="DQ8" s="8"/>
      <c r="DR8" s="8"/>
      <c r="DS8" s="8"/>
      <c r="DT8" s="117"/>
      <c r="DU8" s="7"/>
      <c r="DV8" s="7"/>
      <c r="DW8" s="7"/>
      <c r="DX8" s="7"/>
      <c r="DY8" s="7"/>
      <c r="DZ8" s="7"/>
      <c r="EA8" s="8"/>
      <c r="EB8" s="8"/>
      <c r="EC8" s="8"/>
      <c r="ED8" s="117"/>
      <c r="EE8" s="7"/>
      <c r="EF8" s="7"/>
      <c r="EG8" s="7"/>
      <c r="EH8" s="7"/>
      <c r="EI8" s="7"/>
      <c r="EJ8" s="7"/>
      <c r="EK8" s="8"/>
      <c r="EL8" s="8"/>
      <c r="EM8" s="8"/>
      <c r="EN8" s="117"/>
      <c r="EO8" s="7"/>
      <c r="EP8" s="7"/>
      <c r="EQ8" s="7"/>
      <c r="ER8" s="7"/>
      <c r="ES8" s="7"/>
      <c r="ET8" s="7"/>
      <c r="EU8" s="8"/>
      <c r="EV8" s="8"/>
      <c r="EW8" s="8"/>
      <c r="EX8" s="117"/>
      <c r="EY8" s="7"/>
      <c r="EZ8" s="7"/>
      <c r="FA8" s="7"/>
      <c r="FB8" s="7"/>
      <c r="FC8" s="7"/>
      <c r="FD8" s="7"/>
      <c r="FE8" s="8"/>
      <c r="FF8" s="8"/>
      <c r="FG8" s="8"/>
      <c r="FH8" s="117"/>
      <c r="FI8" s="7"/>
      <c r="FJ8" s="7"/>
      <c r="FK8" s="7"/>
      <c r="FL8" s="7"/>
      <c r="FM8" s="7"/>
      <c r="FN8" s="7"/>
      <c r="FO8" s="8"/>
      <c r="FP8" s="8"/>
      <c r="FQ8" s="8"/>
      <c r="FR8" s="117"/>
      <c r="FS8" s="7"/>
      <c r="FT8" s="7"/>
      <c r="FU8" s="7"/>
      <c r="FV8" s="7"/>
      <c r="FW8" s="7"/>
      <c r="FX8" s="7"/>
      <c r="FY8" s="8"/>
      <c r="FZ8" s="8"/>
      <c r="GA8" s="8"/>
      <c r="GB8" s="117"/>
      <c r="GC8" s="7"/>
      <c r="GD8" s="7"/>
      <c r="GE8" s="7"/>
      <c r="GF8" s="7"/>
      <c r="GG8" s="7"/>
      <c r="GH8" s="7"/>
      <c r="GI8" s="8"/>
      <c r="GJ8" s="8"/>
      <c r="GK8" s="8"/>
      <c r="GL8" s="117"/>
      <c r="GM8" s="7"/>
      <c r="GN8" s="7"/>
      <c r="GO8" s="7"/>
      <c r="GP8" s="7"/>
      <c r="GQ8" s="7"/>
      <c r="GR8" s="7"/>
      <c r="GS8" s="8"/>
      <c r="GT8" s="8"/>
      <c r="GU8" s="8"/>
      <c r="GV8" s="117"/>
      <c r="GW8" s="7"/>
      <c r="GX8" s="7"/>
      <c r="GY8" s="7"/>
      <c r="GZ8" s="7"/>
      <c r="HA8" s="7"/>
      <c r="HB8" s="7"/>
      <c r="HC8" s="8"/>
      <c r="HD8" s="8"/>
      <c r="HE8" s="8"/>
      <c r="HF8" s="117"/>
      <c r="HG8" s="7"/>
      <c r="HH8" s="7"/>
      <c r="HI8" s="7"/>
      <c r="HJ8" s="7"/>
      <c r="HK8" s="7"/>
      <c r="HL8" s="7"/>
      <c r="HM8" s="8"/>
      <c r="HN8" s="8"/>
      <c r="HO8" s="8"/>
      <c r="HP8" s="117"/>
      <c r="HQ8" s="7"/>
      <c r="HR8" s="7"/>
      <c r="HS8" s="7"/>
      <c r="HT8" s="7"/>
      <c r="HU8" s="7"/>
      <c r="HV8" s="7"/>
      <c r="HW8" s="8"/>
      <c r="HX8" s="8"/>
      <c r="HY8" s="8"/>
      <c r="HZ8" s="117"/>
      <c r="IA8" s="7"/>
      <c r="IB8" s="7"/>
      <c r="IC8" s="7"/>
      <c r="ID8" s="7"/>
      <c r="IE8" s="7"/>
      <c r="IF8" s="7"/>
      <c r="IG8" s="8"/>
      <c r="IH8" s="8"/>
      <c r="II8" s="8"/>
      <c r="IJ8" s="117"/>
      <c r="IK8" s="7"/>
      <c r="IL8" s="7"/>
      <c r="IM8" s="7"/>
      <c r="IN8" s="7"/>
      <c r="IO8" s="7"/>
      <c r="IP8" s="7"/>
      <c r="IQ8" s="8"/>
      <c r="IR8" s="8"/>
      <c r="IS8" s="8"/>
      <c r="IT8" s="117"/>
      <c r="IU8" s="7"/>
      <c r="IV8" s="7"/>
      <c r="IW8" s="7"/>
      <c r="IX8" s="7"/>
      <c r="IY8" s="7"/>
      <c r="IZ8" s="7"/>
      <c r="JA8" s="8"/>
      <c r="JB8" s="8"/>
      <c r="JC8" s="8"/>
      <c r="JD8" s="117"/>
      <c r="JE8" s="7"/>
      <c r="JF8" s="7"/>
      <c r="JG8" s="7"/>
      <c r="JH8" s="7"/>
      <c r="JI8" s="7"/>
      <c r="JJ8" s="7"/>
      <c r="JK8" s="8"/>
      <c r="JL8" s="8"/>
      <c r="JM8" s="8"/>
      <c r="JN8" s="117"/>
      <c r="JO8" s="7"/>
      <c r="JP8" s="7"/>
      <c r="JQ8" s="7"/>
      <c r="JR8" s="7"/>
      <c r="JS8" s="7"/>
      <c r="JT8" s="7"/>
      <c r="JU8" s="8"/>
      <c r="JV8" s="8"/>
      <c r="JW8" s="8"/>
      <c r="JX8" s="117"/>
      <c r="JY8" s="7"/>
      <c r="JZ8" s="7"/>
      <c r="KA8" s="7"/>
      <c r="KB8" s="7"/>
      <c r="KC8" s="7"/>
      <c r="KD8" s="7"/>
      <c r="KE8" s="8"/>
      <c r="KF8" s="8"/>
      <c r="KG8" s="8"/>
      <c r="KH8" s="117"/>
      <c r="KI8" s="7"/>
      <c r="KJ8" s="7"/>
      <c r="KK8" s="7"/>
      <c r="KL8" s="7"/>
      <c r="KM8" s="7"/>
      <c r="KN8" s="7"/>
      <c r="KO8" s="8"/>
      <c r="KP8" s="8"/>
      <c r="KQ8" s="8"/>
      <c r="KR8" s="117"/>
      <c r="KS8" s="7"/>
      <c r="KT8" s="7"/>
      <c r="KU8" s="7"/>
      <c r="KV8" s="7"/>
      <c r="KW8" s="7"/>
      <c r="KX8" s="7"/>
      <c r="KY8" s="8"/>
      <c r="KZ8" s="8"/>
      <c r="LA8" s="8"/>
      <c r="LB8" s="117"/>
      <c r="LC8" s="7"/>
      <c r="LD8" s="7"/>
      <c r="LE8" s="7"/>
      <c r="LF8" s="7"/>
      <c r="LG8" s="7"/>
      <c r="LH8" s="7"/>
      <c r="LI8" s="8"/>
      <c r="LJ8" s="8"/>
      <c r="LK8" s="8"/>
      <c r="LL8" s="117"/>
      <c r="LM8" s="7"/>
      <c r="LN8" s="7"/>
      <c r="LO8" s="7"/>
      <c r="LP8" s="7"/>
      <c r="LQ8" s="7"/>
      <c r="LR8" s="7"/>
      <c r="LS8" s="8"/>
      <c r="LT8" s="8"/>
      <c r="LU8" s="8"/>
      <c r="LV8" s="117"/>
      <c r="LW8" s="7"/>
      <c r="LX8" s="7"/>
      <c r="LY8" s="7"/>
      <c r="LZ8" s="7"/>
      <c r="MA8" s="7"/>
      <c r="MB8" s="7"/>
      <c r="MC8" s="8"/>
      <c r="MD8" s="8"/>
      <c r="ME8" s="8"/>
      <c r="MF8" s="117"/>
      <c r="MG8" s="7"/>
      <c r="MH8" s="7"/>
      <c r="MI8" s="7"/>
      <c r="MJ8" s="7"/>
      <c r="MK8" s="7"/>
      <c r="ML8" s="7"/>
      <c r="MM8" s="8"/>
      <c r="MN8" s="8"/>
      <c r="MO8" s="8"/>
      <c r="MP8" s="117"/>
      <c r="MQ8" s="7"/>
      <c r="MR8" s="7"/>
      <c r="MS8" s="7"/>
      <c r="MT8" s="7"/>
      <c r="MU8" s="7"/>
      <c r="MV8" s="7"/>
      <c r="MW8" s="8"/>
      <c r="MX8" s="8"/>
      <c r="MY8" s="8"/>
      <c r="MZ8" s="117"/>
      <c r="NA8" s="7"/>
      <c r="NB8" s="7"/>
      <c r="NC8" s="7"/>
      <c r="ND8" s="7"/>
      <c r="NE8" s="7"/>
      <c r="NF8" s="7"/>
      <c r="NG8" s="8"/>
      <c r="NH8" s="8"/>
      <c r="NI8" s="8"/>
      <c r="NJ8" s="117"/>
      <c r="NK8" s="7"/>
      <c r="NL8" s="7"/>
      <c r="NM8" s="7"/>
      <c r="NN8" s="7"/>
      <c r="NO8" s="7"/>
      <c r="NP8" s="7"/>
      <c r="NQ8" s="8"/>
      <c r="NR8" s="8"/>
      <c r="NS8" s="8"/>
      <c r="NT8" s="117"/>
      <c r="NU8" s="7"/>
      <c r="NV8" s="7"/>
      <c r="NW8" s="7"/>
      <c r="NX8" s="7"/>
      <c r="NY8" s="7"/>
      <c r="NZ8" s="7"/>
      <c r="OA8" s="8"/>
      <c r="OB8" s="8"/>
      <c r="OC8" s="8"/>
      <c r="OD8" s="117"/>
      <c r="OE8" s="7"/>
      <c r="OF8" s="7"/>
      <c r="OG8" s="7"/>
      <c r="OH8" s="7"/>
      <c r="OI8" s="7"/>
      <c r="OJ8" s="7"/>
      <c r="OK8" s="8"/>
      <c r="OL8" s="8"/>
      <c r="OM8" s="8"/>
      <c r="ON8" s="117"/>
      <c r="OO8" s="7"/>
      <c r="OP8" s="7"/>
      <c r="OQ8" s="7"/>
      <c r="OR8" s="7"/>
      <c r="OS8" s="7"/>
      <c r="OT8" s="7"/>
      <c r="OU8" s="8"/>
      <c r="OV8" s="8"/>
      <c r="OW8" s="8"/>
      <c r="OX8" s="117"/>
      <c r="OY8" s="7"/>
      <c r="OZ8" s="7"/>
      <c r="PA8" s="7"/>
      <c r="PB8" s="7"/>
      <c r="PC8" s="7"/>
      <c r="PD8" s="7"/>
      <c r="PE8" s="8"/>
      <c r="PF8" s="8"/>
      <c r="PG8" s="8"/>
      <c r="PH8" s="117"/>
      <c r="PI8" s="7"/>
      <c r="PJ8" s="7"/>
      <c r="PK8" s="7"/>
      <c r="PL8" s="7"/>
      <c r="PM8" s="7"/>
      <c r="PN8" s="7"/>
      <c r="PO8" s="8"/>
      <c r="PP8" s="8"/>
      <c r="PQ8" s="8"/>
      <c r="PR8" s="117"/>
      <c r="PS8" s="7"/>
      <c r="PT8" s="7"/>
      <c r="PU8" s="7"/>
      <c r="PV8" s="7"/>
      <c r="PW8" s="7"/>
      <c r="PX8" s="7"/>
      <c r="PY8" s="8"/>
      <c r="PZ8" s="8"/>
      <c r="QA8" s="8"/>
      <c r="QB8" s="117"/>
      <c r="QC8" s="7"/>
      <c r="QD8" s="7"/>
      <c r="QE8" s="7"/>
      <c r="QF8" s="7"/>
      <c r="QG8" s="7"/>
      <c r="QH8" s="7"/>
      <c r="QI8" s="8"/>
      <c r="QJ8" s="8"/>
      <c r="QK8" s="8"/>
      <c r="QL8" s="117"/>
      <c r="QM8" s="7"/>
      <c r="QN8" s="7"/>
      <c r="QO8" s="7"/>
      <c r="QP8" s="7"/>
      <c r="QQ8" s="7"/>
      <c r="QR8" s="7"/>
      <c r="QS8" s="8"/>
      <c r="QT8" s="8"/>
      <c r="QU8" s="8"/>
      <c r="QV8" s="117"/>
      <c r="QW8" s="7"/>
      <c r="QX8" s="7"/>
      <c r="QY8" s="7"/>
      <c r="QZ8" s="7"/>
      <c r="RA8" s="7"/>
      <c r="RB8" s="7"/>
      <c r="RC8" s="8"/>
      <c r="RD8" s="8"/>
      <c r="RE8" s="8"/>
      <c r="RF8" s="117"/>
      <c r="RG8" s="7"/>
      <c r="RH8" s="7"/>
      <c r="RI8" s="7"/>
      <c r="RJ8" s="7"/>
      <c r="RK8" s="7"/>
      <c r="RL8" s="7"/>
      <c r="RM8" s="8"/>
      <c r="RN8" s="8"/>
      <c r="RO8" s="8"/>
      <c r="RP8" s="117"/>
      <c r="RQ8" s="7"/>
      <c r="RR8" s="7"/>
      <c r="RS8" s="7"/>
      <c r="RT8" s="7"/>
      <c r="RU8" s="7"/>
      <c r="RV8" s="7"/>
      <c r="RW8" s="8"/>
      <c r="RX8" s="8"/>
      <c r="RY8" s="8"/>
      <c r="RZ8" s="117"/>
      <c r="SA8" s="7"/>
      <c r="SB8" s="7"/>
      <c r="SC8" s="7"/>
      <c r="SD8" s="7"/>
      <c r="SE8" s="7"/>
      <c r="SF8" s="7"/>
      <c r="SG8" s="8"/>
      <c r="SH8" s="8"/>
      <c r="SI8" s="8"/>
      <c r="SJ8" s="117"/>
      <c r="SK8" s="7"/>
      <c r="SL8" s="7"/>
      <c r="SM8" s="7"/>
      <c r="SN8" s="7"/>
      <c r="SO8" s="7"/>
      <c r="SP8" s="7"/>
      <c r="SQ8" s="8"/>
      <c r="SR8" s="8"/>
      <c r="SS8" s="8"/>
      <c r="ST8" s="117"/>
      <c r="SU8" s="7"/>
      <c r="SV8" s="7"/>
      <c r="SW8" s="7"/>
      <c r="SX8" s="7"/>
      <c r="SY8" s="7"/>
      <c r="SZ8" s="7"/>
      <c r="TA8" s="8"/>
      <c r="TB8" s="8"/>
      <c r="TC8" s="8"/>
      <c r="TD8" s="117"/>
      <c r="TE8" s="7"/>
      <c r="TF8" s="7"/>
      <c r="TG8" s="7"/>
      <c r="TH8" s="7"/>
      <c r="TI8" s="7"/>
      <c r="TJ8" s="7"/>
      <c r="TK8" s="8"/>
      <c r="TL8" s="8"/>
      <c r="TM8" s="8"/>
      <c r="TN8" s="117"/>
      <c r="TO8" s="7"/>
      <c r="TP8" s="7"/>
      <c r="TQ8" s="7"/>
      <c r="TR8" s="7"/>
      <c r="TS8" s="7"/>
      <c r="TT8" s="7"/>
      <c r="TU8" s="8"/>
      <c r="TV8" s="8"/>
      <c r="TW8" s="8"/>
      <c r="TX8" s="117"/>
      <c r="TY8" s="7"/>
      <c r="TZ8" s="7"/>
      <c r="UA8" s="7"/>
      <c r="UB8" s="7"/>
      <c r="UC8" s="7"/>
      <c r="UD8" s="7"/>
      <c r="UE8" s="8"/>
      <c r="UF8" s="8"/>
      <c r="UG8" s="8"/>
      <c r="UH8" s="117"/>
      <c r="UI8" s="7"/>
      <c r="UJ8" s="7"/>
      <c r="UK8" s="7"/>
      <c r="UL8" s="7"/>
      <c r="UM8" s="7"/>
      <c r="UN8" s="7"/>
      <c r="UO8" s="8"/>
      <c r="UP8" s="8"/>
      <c r="UQ8" s="8"/>
      <c r="UR8" s="117"/>
      <c r="US8" s="7"/>
      <c r="UT8" s="7"/>
      <c r="UU8" s="7"/>
      <c r="UV8" s="7"/>
      <c r="UW8" s="7"/>
      <c r="UX8" s="7"/>
      <c r="UY8" s="8"/>
      <c r="UZ8" s="8"/>
      <c r="VA8" s="8"/>
      <c r="VB8" s="117"/>
      <c r="VC8" s="7"/>
      <c r="VD8" s="7"/>
      <c r="VE8" s="7"/>
      <c r="VF8" s="7"/>
      <c r="VG8" s="7"/>
      <c r="VH8" s="7"/>
      <c r="VI8" s="8"/>
      <c r="VJ8" s="8"/>
      <c r="VK8" s="8"/>
      <c r="VL8" s="117"/>
      <c r="VM8" s="7"/>
      <c r="VN8" s="7"/>
      <c r="VO8" s="7"/>
      <c r="VP8" s="7"/>
      <c r="VQ8" s="7"/>
      <c r="VR8" s="7"/>
      <c r="VS8" s="8"/>
      <c r="VT8" s="8"/>
      <c r="VU8" s="8"/>
      <c r="VV8" s="117"/>
      <c r="VW8" s="7"/>
      <c r="VX8" s="7"/>
      <c r="VY8" s="7"/>
      <c r="VZ8" s="7"/>
      <c r="WA8" s="7"/>
      <c r="WB8" s="7"/>
      <c r="WC8" s="8"/>
      <c r="WD8" s="8"/>
      <c r="WE8" s="8"/>
      <c r="WF8" s="117"/>
    </row>
    <row r="9" spans="1:604" ht="82.5" customHeight="1">
      <c r="A9" s="15" t="s">
        <v>13</v>
      </c>
      <c r="B9" s="16" t="s">
        <v>14</v>
      </c>
      <c r="C9" s="16"/>
      <c r="D9" s="16"/>
      <c r="E9" s="7"/>
      <c r="F9" s="69" t="s">
        <v>901</v>
      </c>
      <c r="G9" s="69" t="s">
        <v>841</v>
      </c>
      <c r="H9" s="69" t="s">
        <v>475</v>
      </c>
      <c r="I9" s="64" t="s">
        <v>960</v>
      </c>
      <c r="J9" s="69" t="s">
        <v>37</v>
      </c>
      <c r="K9" s="64" t="s">
        <v>961</v>
      </c>
      <c r="L9" s="69" t="s">
        <v>962</v>
      </c>
      <c r="M9" s="69"/>
      <c r="N9" s="118"/>
      <c r="O9" s="69" t="s">
        <v>479</v>
      </c>
      <c r="P9" s="69" t="s">
        <v>901</v>
      </c>
      <c r="Q9" s="69" t="s">
        <v>841</v>
      </c>
      <c r="R9" s="69" t="s">
        <v>475</v>
      </c>
      <c r="S9" s="64" t="s">
        <v>960</v>
      </c>
      <c r="T9" s="69" t="s">
        <v>37</v>
      </c>
      <c r="U9" s="64" t="s">
        <v>961</v>
      </c>
      <c r="V9" s="69" t="s">
        <v>962</v>
      </c>
      <c r="W9" s="69"/>
      <c r="X9" s="118"/>
      <c r="Y9" s="69" t="s">
        <v>479</v>
      </c>
      <c r="Z9" s="69" t="s">
        <v>901</v>
      </c>
      <c r="AA9" s="69" t="s">
        <v>841</v>
      </c>
      <c r="AB9" s="69" t="s">
        <v>475</v>
      </c>
      <c r="AC9" s="64" t="s">
        <v>476</v>
      </c>
      <c r="AD9" s="69" t="s">
        <v>37</v>
      </c>
      <c r="AE9" s="64" t="s">
        <v>477</v>
      </c>
      <c r="AF9" s="69" t="s">
        <v>478</v>
      </c>
      <c r="AG9" s="69"/>
      <c r="AH9" s="118"/>
      <c r="AI9" s="69" t="s">
        <v>479</v>
      </c>
      <c r="AJ9" s="69" t="s">
        <v>901</v>
      </c>
      <c r="AK9" s="69" t="s">
        <v>841</v>
      </c>
      <c r="AL9" s="69" t="s">
        <v>475</v>
      </c>
      <c r="AM9" s="64" t="s">
        <v>476</v>
      </c>
      <c r="AN9" s="69" t="s">
        <v>37</v>
      </c>
      <c r="AO9" s="64" t="s">
        <v>477</v>
      </c>
      <c r="AP9" s="69" t="s">
        <v>478</v>
      </c>
      <c r="AQ9" s="69"/>
      <c r="AR9" s="118"/>
      <c r="AS9" s="69" t="s">
        <v>479</v>
      </c>
      <c r="AT9" s="69" t="s">
        <v>901</v>
      </c>
      <c r="AU9" s="69" t="s">
        <v>841</v>
      </c>
      <c r="AV9" s="69" t="s">
        <v>475</v>
      </c>
      <c r="AW9" s="64" t="s">
        <v>476</v>
      </c>
      <c r="AX9" s="69" t="s">
        <v>37</v>
      </c>
      <c r="AY9" s="64" t="s">
        <v>477</v>
      </c>
      <c r="AZ9" s="69" t="s">
        <v>478</v>
      </c>
      <c r="BA9" s="69"/>
      <c r="BB9" s="118"/>
      <c r="BC9" s="69" t="s">
        <v>479</v>
      </c>
      <c r="BD9" s="69" t="s">
        <v>901</v>
      </c>
      <c r="BE9" s="69" t="s">
        <v>841</v>
      </c>
      <c r="BF9" s="69" t="s">
        <v>475</v>
      </c>
      <c r="BG9" s="64" t="s">
        <v>476</v>
      </c>
      <c r="BH9" s="69" t="s">
        <v>37</v>
      </c>
      <c r="BI9" s="64" t="s">
        <v>477</v>
      </c>
      <c r="BJ9" s="69" t="s">
        <v>478</v>
      </c>
      <c r="BK9" s="69"/>
      <c r="BL9" s="118"/>
      <c r="BM9" s="69" t="s">
        <v>479</v>
      </c>
      <c r="BN9" s="69" t="s">
        <v>901</v>
      </c>
      <c r="BO9" s="69" t="s">
        <v>841</v>
      </c>
      <c r="BP9" s="69" t="s">
        <v>475</v>
      </c>
      <c r="BQ9" s="64" t="s">
        <v>476</v>
      </c>
      <c r="BR9" s="69" t="s">
        <v>37</v>
      </c>
      <c r="BS9" s="64" t="s">
        <v>477</v>
      </c>
      <c r="BT9" s="69" t="s">
        <v>478</v>
      </c>
      <c r="BU9" s="69"/>
      <c r="BV9" s="118"/>
      <c r="BW9" s="69" t="s">
        <v>479</v>
      </c>
      <c r="BX9" s="69" t="s">
        <v>901</v>
      </c>
      <c r="BY9" s="69" t="s">
        <v>841</v>
      </c>
      <c r="BZ9" s="69" t="s">
        <v>475</v>
      </c>
      <c r="CA9" s="64" t="s">
        <v>476</v>
      </c>
      <c r="CB9" s="69" t="s">
        <v>37</v>
      </c>
      <c r="CC9" s="64" t="s">
        <v>477</v>
      </c>
      <c r="CD9" s="69" t="s">
        <v>478</v>
      </c>
      <c r="CE9" s="69"/>
      <c r="CF9" s="118"/>
      <c r="CG9" s="69" t="s">
        <v>479</v>
      </c>
      <c r="CH9" s="69" t="s">
        <v>901</v>
      </c>
      <c r="CI9" s="69" t="s">
        <v>841</v>
      </c>
      <c r="CJ9" s="69" t="s">
        <v>475</v>
      </c>
      <c r="CK9" s="64" t="s">
        <v>476</v>
      </c>
      <c r="CL9" s="69" t="s">
        <v>37</v>
      </c>
      <c r="CM9" s="64" t="s">
        <v>477</v>
      </c>
      <c r="CN9" s="69" t="s">
        <v>478</v>
      </c>
      <c r="CO9" s="69"/>
      <c r="CP9" s="118"/>
      <c r="CQ9" s="69" t="s">
        <v>479</v>
      </c>
      <c r="CR9" s="69" t="s">
        <v>901</v>
      </c>
      <c r="CS9" s="69" t="s">
        <v>841</v>
      </c>
      <c r="CT9" s="69" t="s">
        <v>475</v>
      </c>
      <c r="CU9" s="64" t="s">
        <v>476</v>
      </c>
      <c r="CV9" s="69" t="s">
        <v>37</v>
      </c>
      <c r="CW9" s="64" t="s">
        <v>477</v>
      </c>
      <c r="CX9" s="69" t="s">
        <v>478</v>
      </c>
      <c r="CY9" s="69"/>
      <c r="CZ9" s="118"/>
      <c r="DA9" s="69" t="s">
        <v>479</v>
      </c>
      <c r="DB9" s="69" t="s">
        <v>901</v>
      </c>
      <c r="DC9" s="69" t="s">
        <v>841</v>
      </c>
      <c r="DD9" s="69" t="s">
        <v>475</v>
      </c>
      <c r="DE9" s="64" t="s">
        <v>476</v>
      </c>
      <c r="DF9" s="69" t="s">
        <v>37</v>
      </c>
      <c r="DG9" s="64" t="s">
        <v>477</v>
      </c>
      <c r="DH9" s="69" t="s">
        <v>478</v>
      </c>
      <c r="DI9" s="69"/>
      <c r="DJ9" s="118"/>
      <c r="DK9" s="69" t="s">
        <v>479</v>
      </c>
      <c r="DL9" s="69" t="s">
        <v>901</v>
      </c>
      <c r="DM9" s="69" t="s">
        <v>841</v>
      </c>
      <c r="DN9" s="69" t="s">
        <v>475</v>
      </c>
      <c r="DO9" s="64" t="s">
        <v>476</v>
      </c>
      <c r="DP9" s="69" t="s">
        <v>37</v>
      </c>
      <c r="DQ9" s="64" t="s">
        <v>477</v>
      </c>
      <c r="DR9" s="69" t="s">
        <v>478</v>
      </c>
      <c r="DS9" s="69"/>
      <c r="DT9" s="118"/>
      <c r="DU9" s="69" t="s">
        <v>479</v>
      </c>
      <c r="DV9" s="69" t="s">
        <v>901</v>
      </c>
      <c r="DW9" s="69" t="s">
        <v>841</v>
      </c>
      <c r="DX9" s="69" t="s">
        <v>475</v>
      </c>
      <c r="DY9" s="64" t="s">
        <v>476</v>
      </c>
      <c r="DZ9" s="69" t="s">
        <v>37</v>
      </c>
      <c r="EA9" s="64" t="s">
        <v>477</v>
      </c>
      <c r="EB9" s="69" t="s">
        <v>478</v>
      </c>
      <c r="EC9" s="69"/>
      <c r="ED9" s="118"/>
      <c r="EE9" s="69" t="s">
        <v>479</v>
      </c>
      <c r="EF9" s="69" t="s">
        <v>901</v>
      </c>
      <c r="EG9" s="69" t="s">
        <v>841</v>
      </c>
      <c r="EH9" s="69" t="s">
        <v>475</v>
      </c>
      <c r="EI9" s="64" t="s">
        <v>476</v>
      </c>
      <c r="EJ9" s="69" t="s">
        <v>37</v>
      </c>
      <c r="EK9" s="64" t="s">
        <v>477</v>
      </c>
      <c r="EL9" s="69" t="s">
        <v>478</v>
      </c>
      <c r="EM9" s="69"/>
      <c r="EN9" s="118"/>
      <c r="EO9" s="69" t="s">
        <v>479</v>
      </c>
      <c r="EP9" s="69" t="s">
        <v>901</v>
      </c>
      <c r="EQ9" s="69" t="s">
        <v>841</v>
      </c>
      <c r="ER9" s="69" t="s">
        <v>475</v>
      </c>
      <c r="ES9" s="64" t="s">
        <v>476</v>
      </c>
      <c r="ET9" s="69" t="s">
        <v>37</v>
      </c>
      <c r="EU9" s="64" t="s">
        <v>477</v>
      </c>
      <c r="EV9" s="69" t="s">
        <v>478</v>
      </c>
      <c r="EW9" s="69"/>
      <c r="EX9" s="118"/>
      <c r="EY9" s="69" t="s">
        <v>479</v>
      </c>
      <c r="EZ9" s="69" t="s">
        <v>901</v>
      </c>
      <c r="FA9" s="69" t="s">
        <v>841</v>
      </c>
      <c r="FB9" s="69" t="s">
        <v>475</v>
      </c>
      <c r="FC9" s="64" t="s">
        <v>476</v>
      </c>
      <c r="FD9" s="69" t="s">
        <v>37</v>
      </c>
      <c r="FE9" s="64" t="s">
        <v>477</v>
      </c>
      <c r="FF9" s="69" t="s">
        <v>478</v>
      </c>
      <c r="FG9" s="69"/>
      <c r="FH9" s="118"/>
      <c r="FI9" s="69" t="s">
        <v>479</v>
      </c>
      <c r="FJ9" s="69" t="s">
        <v>901</v>
      </c>
      <c r="FK9" s="69" t="s">
        <v>841</v>
      </c>
      <c r="FL9" s="69" t="s">
        <v>475</v>
      </c>
      <c r="FM9" s="64" t="s">
        <v>476</v>
      </c>
      <c r="FN9" s="69" t="s">
        <v>37</v>
      </c>
      <c r="FO9" s="64" t="s">
        <v>477</v>
      </c>
      <c r="FP9" s="69" t="s">
        <v>478</v>
      </c>
      <c r="FQ9" s="69"/>
      <c r="FR9" s="118"/>
      <c r="FS9" s="69" t="s">
        <v>479</v>
      </c>
      <c r="FT9" s="69" t="s">
        <v>901</v>
      </c>
      <c r="FU9" s="69" t="s">
        <v>841</v>
      </c>
      <c r="FV9" s="69" t="s">
        <v>475</v>
      </c>
      <c r="FW9" s="64" t="s">
        <v>476</v>
      </c>
      <c r="FX9" s="69" t="s">
        <v>37</v>
      </c>
      <c r="FY9" s="64" t="s">
        <v>477</v>
      </c>
      <c r="FZ9" s="69" t="s">
        <v>478</v>
      </c>
      <c r="GA9" s="69"/>
      <c r="GB9" s="118"/>
      <c r="GC9" s="69" t="s">
        <v>479</v>
      </c>
      <c r="GD9" s="69" t="s">
        <v>901</v>
      </c>
      <c r="GE9" s="69" t="s">
        <v>841</v>
      </c>
      <c r="GF9" s="69" t="s">
        <v>475</v>
      </c>
      <c r="GG9" s="64" t="s">
        <v>476</v>
      </c>
      <c r="GH9" s="69" t="s">
        <v>37</v>
      </c>
      <c r="GI9" s="64" t="s">
        <v>477</v>
      </c>
      <c r="GJ9" s="69" t="s">
        <v>478</v>
      </c>
      <c r="GK9" s="69"/>
      <c r="GL9" s="118"/>
      <c r="GM9" s="69" t="s">
        <v>479</v>
      </c>
      <c r="GN9" s="69" t="s">
        <v>901</v>
      </c>
      <c r="GO9" s="69" t="s">
        <v>841</v>
      </c>
      <c r="GP9" s="69" t="s">
        <v>475</v>
      </c>
      <c r="GQ9" s="64" t="s">
        <v>476</v>
      </c>
      <c r="GR9" s="69" t="s">
        <v>37</v>
      </c>
      <c r="GS9" s="64" t="s">
        <v>477</v>
      </c>
      <c r="GT9" s="69" t="s">
        <v>478</v>
      </c>
      <c r="GU9" s="69"/>
      <c r="GV9" s="118"/>
      <c r="GW9" s="69" t="s">
        <v>479</v>
      </c>
      <c r="GX9" s="69" t="s">
        <v>901</v>
      </c>
      <c r="GY9" s="69" t="s">
        <v>841</v>
      </c>
      <c r="GZ9" s="69" t="s">
        <v>475</v>
      </c>
      <c r="HA9" s="64" t="s">
        <v>476</v>
      </c>
      <c r="HB9" s="69" t="s">
        <v>37</v>
      </c>
      <c r="HC9" s="64" t="s">
        <v>477</v>
      </c>
      <c r="HD9" s="69" t="s">
        <v>478</v>
      </c>
      <c r="HE9" s="69"/>
      <c r="HF9" s="118"/>
      <c r="HG9" s="69" t="s">
        <v>479</v>
      </c>
      <c r="HH9" s="69" t="s">
        <v>901</v>
      </c>
      <c r="HI9" s="69" t="s">
        <v>841</v>
      </c>
      <c r="HJ9" s="69" t="s">
        <v>475</v>
      </c>
      <c r="HK9" s="64" t="s">
        <v>476</v>
      </c>
      <c r="HL9" s="69" t="s">
        <v>37</v>
      </c>
      <c r="HM9" s="64" t="s">
        <v>477</v>
      </c>
      <c r="HN9" s="69" t="s">
        <v>478</v>
      </c>
      <c r="HO9" s="69"/>
      <c r="HP9" s="118"/>
      <c r="HQ9" s="69" t="s">
        <v>479</v>
      </c>
      <c r="HR9" s="69" t="s">
        <v>901</v>
      </c>
      <c r="HS9" s="69" t="s">
        <v>841</v>
      </c>
      <c r="HT9" s="69" t="s">
        <v>475</v>
      </c>
      <c r="HU9" s="64" t="s">
        <v>476</v>
      </c>
      <c r="HV9" s="69" t="s">
        <v>37</v>
      </c>
      <c r="HW9" s="64" t="s">
        <v>477</v>
      </c>
      <c r="HX9" s="69" t="s">
        <v>478</v>
      </c>
      <c r="HY9" s="69"/>
      <c r="HZ9" s="118"/>
      <c r="IA9" s="69" t="s">
        <v>479</v>
      </c>
      <c r="IB9" s="69" t="s">
        <v>901</v>
      </c>
      <c r="IC9" s="69" t="s">
        <v>841</v>
      </c>
      <c r="ID9" s="69" t="s">
        <v>475</v>
      </c>
      <c r="IE9" s="64" t="s">
        <v>476</v>
      </c>
      <c r="IF9" s="69" t="s">
        <v>37</v>
      </c>
      <c r="IG9" s="64" t="s">
        <v>477</v>
      </c>
      <c r="IH9" s="69" t="s">
        <v>478</v>
      </c>
      <c r="II9" s="69"/>
      <c r="IJ9" s="118"/>
      <c r="IK9" s="69" t="s">
        <v>479</v>
      </c>
      <c r="IL9" s="69" t="s">
        <v>901</v>
      </c>
      <c r="IM9" s="69" t="s">
        <v>841</v>
      </c>
      <c r="IN9" s="69" t="s">
        <v>475</v>
      </c>
      <c r="IO9" s="64" t="s">
        <v>476</v>
      </c>
      <c r="IP9" s="69" t="s">
        <v>37</v>
      </c>
      <c r="IQ9" s="64" t="s">
        <v>477</v>
      </c>
      <c r="IR9" s="69" t="s">
        <v>478</v>
      </c>
      <c r="IS9" s="69"/>
      <c r="IT9" s="118"/>
      <c r="IU9" s="69" t="s">
        <v>479</v>
      </c>
      <c r="IV9" s="69" t="s">
        <v>901</v>
      </c>
      <c r="IW9" s="69" t="s">
        <v>841</v>
      </c>
      <c r="IX9" s="69" t="s">
        <v>475</v>
      </c>
      <c r="IY9" s="64" t="s">
        <v>476</v>
      </c>
      <c r="IZ9" s="69" t="s">
        <v>37</v>
      </c>
      <c r="JA9" s="64" t="s">
        <v>477</v>
      </c>
      <c r="JB9" s="69" t="s">
        <v>478</v>
      </c>
      <c r="JC9" s="69"/>
      <c r="JD9" s="118"/>
      <c r="JE9" s="69" t="s">
        <v>479</v>
      </c>
      <c r="JF9" s="69" t="s">
        <v>901</v>
      </c>
      <c r="JG9" s="69" t="s">
        <v>841</v>
      </c>
      <c r="JH9" s="69" t="s">
        <v>475</v>
      </c>
      <c r="JI9" s="64" t="s">
        <v>476</v>
      </c>
      <c r="JJ9" s="69" t="s">
        <v>37</v>
      </c>
      <c r="JK9" s="64" t="s">
        <v>477</v>
      </c>
      <c r="JL9" s="69" t="s">
        <v>478</v>
      </c>
      <c r="JM9" s="69"/>
      <c r="JN9" s="118"/>
      <c r="JO9" s="69" t="s">
        <v>479</v>
      </c>
      <c r="JP9" s="69" t="s">
        <v>901</v>
      </c>
      <c r="JQ9" s="69" t="s">
        <v>841</v>
      </c>
      <c r="JR9" s="69" t="s">
        <v>475</v>
      </c>
      <c r="JS9" s="64" t="s">
        <v>476</v>
      </c>
      <c r="JT9" s="69" t="s">
        <v>37</v>
      </c>
      <c r="JU9" s="64" t="s">
        <v>477</v>
      </c>
      <c r="JV9" s="69" t="s">
        <v>478</v>
      </c>
      <c r="JW9" s="69"/>
      <c r="JX9" s="118"/>
      <c r="JY9" s="69" t="s">
        <v>479</v>
      </c>
      <c r="JZ9" s="69" t="s">
        <v>901</v>
      </c>
      <c r="KA9" s="69" t="s">
        <v>841</v>
      </c>
      <c r="KB9" s="69" t="s">
        <v>475</v>
      </c>
      <c r="KC9" s="64" t="s">
        <v>476</v>
      </c>
      <c r="KD9" s="69" t="s">
        <v>37</v>
      </c>
      <c r="KE9" s="64" t="s">
        <v>477</v>
      </c>
      <c r="KF9" s="69" t="s">
        <v>478</v>
      </c>
      <c r="KG9" s="69"/>
      <c r="KH9" s="118"/>
      <c r="KI9" s="69" t="s">
        <v>479</v>
      </c>
      <c r="KJ9" s="69" t="s">
        <v>901</v>
      </c>
      <c r="KK9" s="69" t="s">
        <v>841</v>
      </c>
      <c r="KL9" s="69" t="s">
        <v>475</v>
      </c>
      <c r="KM9" s="64" t="s">
        <v>476</v>
      </c>
      <c r="KN9" s="69" t="s">
        <v>37</v>
      </c>
      <c r="KO9" s="64" t="s">
        <v>477</v>
      </c>
      <c r="KP9" s="69" t="s">
        <v>478</v>
      </c>
      <c r="KQ9" s="69"/>
      <c r="KR9" s="118"/>
      <c r="KS9" s="69" t="s">
        <v>479</v>
      </c>
      <c r="KT9" s="69" t="s">
        <v>901</v>
      </c>
      <c r="KU9" s="69" t="s">
        <v>841</v>
      </c>
      <c r="KV9" s="69" t="s">
        <v>475</v>
      </c>
      <c r="KW9" s="64" t="s">
        <v>476</v>
      </c>
      <c r="KX9" s="69" t="s">
        <v>37</v>
      </c>
      <c r="KY9" s="64" t="s">
        <v>477</v>
      </c>
      <c r="KZ9" s="69" t="s">
        <v>478</v>
      </c>
      <c r="LA9" s="69"/>
      <c r="LB9" s="118"/>
      <c r="LC9" s="69" t="s">
        <v>479</v>
      </c>
      <c r="LD9" s="69" t="s">
        <v>901</v>
      </c>
      <c r="LE9" s="69" t="s">
        <v>841</v>
      </c>
      <c r="LF9" s="69" t="s">
        <v>475</v>
      </c>
      <c r="LG9" s="64" t="s">
        <v>476</v>
      </c>
      <c r="LH9" s="69" t="s">
        <v>37</v>
      </c>
      <c r="LI9" s="64" t="s">
        <v>477</v>
      </c>
      <c r="LJ9" s="69" t="s">
        <v>478</v>
      </c>
      <c r="LK9" s="69"/>
      <c r="LL9" s="118"/>
      <c r="LM9" s="69" t="s">
        <v>479</v>
      </c>
      <c r="LN9" s="69" t="s">
        <v>901</v>
      </c>
      <c r="LO9" s="69" t="s">
        <v>841</v>
      </c>
      <c r="LP9" s="69" t="s">
        <v>475</v>
      </c>
      <c r="LQ9" s="64" t="s">
        <v>476</v>
      </c>
      <c r="LR9" s="69" t="s">
        <v>37</v>
      </c>
      <c r="LS9" s="64" t="s">
        <v>477</v>
      </c>
      <c r="LT9" s="69" t="s">
        <v>478</v>
      </c>
      <c r="LU9" s="69"/>
      <c r="LV9" s="118"/>
      <c r="LW9" s="69" t="s">
        <v>479</v>
      </c>
      <c r="LX9" s="69" t="s">
        <v>901</v>
      </c>
      <c r="LY9" s="69" t="s">
        <v>841</v>
      </c>
      <c r="LZ9" s="69" t="s">
        <v>475</v>
      </c>
      <c r="MA9" s="64" t="s">
        <v>476</v>
      </c>
      <c r="MB9" s="69" t="s">
        <v>37</v>
      </c>
      <c r="MC9" s="64" t="s">
        <v>477</v>
      </c>
      <c r="MD9" s="69" t="s">
        <v>478</v>
      </c>
      <c r="ME9" s="69"/>
      <c r="MF9" s="118"/>
      <c r="MG9" s="69" t="s">
        <v>479</v>
      </c>
      <c r="MH9" s="69" t="s">
        <v>901</v>
      </c>
      <c r="MI9" s="69" t="s">
        <v>841</v>
      </c>
      <c r="MJ9" s="69" t="s">
        <v>475</v>
      </c>
      <c r="MK9" s="64" t="s">
        <v>476</v>
      </c>
      <c r="ML9" s="69" t="s">
        <v>37</v>
      </c>
      <c r="MM9" s="64" t="s">
        <v>477</v>
      </c>
      <c r="MN9" s="69" t="s">
        <v>478</v>
      </c>
      <c r="MO9" s="69"/>
      <c r="MP9" s="118"/>
      <c r="MQ9" s="69" t="s">
        <v>479</v>
      </c>
      <c r="MR9" s="69" t="s">
        <v>901</v>
      </c>
      <c r="MS9" s="69" t="s">
        <v>841</v>
      </c>
      <c r="MT9" s="69" t="s">
        <v>475</v>
      </c>
      <c r="MU9" s="64" t="s">
        <v>476</v>
      </c>
      <c r="MV9" s="69" t="s">
        <v>37</v>
      </c>
      <c r="MW9" s="64" t="s">
        <v>477</v>
      </c>
      <c r="MX9" s="69" t="s">
        <v>478</v>
      </c>
      <c r="MY9" s="69"/>
      <c r="MZ9" s="118"/>
      <c r="NA9" s="69" t="s">
        <v>479</v>
      </c>
      <c r="NB9" s="69" t="s">
        <v>901</v>
      </c>
      <c r="NC9" s="69" t="s">
        <v>841</v>
      </c>
      <c r="ND9" s="69" t="s">
        <v>475</v>
      </c>
      <c r="NE9" s="64" t="s">
        <v>476</v>
      </c>
      <c r="NF9" s="69" t="s">
        <v>37</v>
      </c>
      <c r="NG9" s="64" t="s">
        <v>477</v>
      </c>
      <c r="NH9" s="69" t="s">
        <v>478</v>
      </c>
      <c r="NI9" s="69"/>
      <c r="NJ9" s="118"/>
      <c r="NK9" s="69" t="s">
        <v>479</v>
      </c>
      <c r="NL9" s="69" t="s">
        <v>901</v>
      </c>
      <c r="NM9" s="69" t="s">
        <v>841</v>
      </c>
      <c r="NN9" s="69" t="s">
        <v>475</v>
      </c>
      <c r="NO9" s="64" t="s">
        <v>476</v>
      </c>
      <c r="NP9" s="69" t="s">
        <v>37</v>
      </c>
      <c r="NQ9" s="64" t="s">
        <v>477</v>
      </c>
      <c r="NR9" s="69" t="s">
        <v>478</v>
      </c>
      <c r="NS9" s="69"/>
      <c r="NT9" s="118"/>
      <c r="NU9" s="69" t="s">
        <v>479</v>
      </c>
      <c r="NV9" s="69" t="s">
        <v>901</v>
      </c>
      <c r="NW9" s="69" t="s">
        <v>841</v>
      </c>
      <c r="NX9" s="69" t="s">
        <v>475</v>
      </c>
      <c r="NY9" s="64" t="s">
        <v>476</v>
      </c>
      <c r="NZ9" s="69" t="s">
        <v>37</v>
      </c>
      <c r="OA9" s="64" t="s">
        <v>477</v>
      </c>
      <c r="OB9" s="69" t="s">
        <v>478</v>
      </c>
      <c r="OC9" s="69"/>
      <c r="OD9" s="118"/>
      <c r="OE9" s="69" t="s">
        <v>479</v>
      </c>
      <c r="OF9" s="69" t="s">
        <v>901</v>
      </c>
      <c r="OG9" s="69" t="s">
        <v>841</v>
      </c>
      <c r="OH9" s="69" t="s">
        <v>475</v>
      </c>
      <c r="OI9" s="64" t="s">
        <v>476</v>
      </c>
      <c r="OJ9" s="69" t="s">
        <v>37</v>
      </c>
      <c r="OK9" s="64" t="s">
        <v>477</v>
      </c>
      <c r="OL9" s="69" t="s">
        <v>478</v>
      </c>
      <c r="OM9" s="69"/>
      <c r="ON9" s="118"/>
      <c r="OO9" s="69" t="s">
        <v>479</v>
      </c>
      <c r="OP9" s="69" t="s">
        <v>901</v>
      </c>
      <c r="OQ9" s="69" t="s">
        <v>841</v>
      </c>
      <c r="OR9" s="69" t="s">
        <v>475</v>
      </c>
      <c r="OS9" s="64" t="s">
        <v>476</v>
      </c>
      <c r="OT9" s="69" t="s">
        <v>37</v>
      </c>
      <c r="OU9" s="64" t="s">
        <v>477</v>
      </c>
      <c r="OV9" s="69" t="s">
        <v>478</v>
      </c>
      <c r="OW9" s="69"/>
      <c r="OX9" s="118"/>
      <c r="OY9" s="69" t="s">
        <v>479</v>
      </c>
      <c r="OZ9" s="69" t="s">
        <v>901</v>
      </c>
      <c r="PA9" s="69" t="s">
        <v>841</v>
      </c>
      <c r="PB9" s="69" t="s">
        <v>475</v>
      </c>
      <c r="PC9" s="64" t="s">
        <v>476</v>
      </c>
      <c r="PD9" s="69" t="s">
        <v>37</v>
      </c>
      <c r="PE9" s="64" t="s">
        <v>477</v>
      </c>
      <c r="PF9" s="69" t="s">
        <v>478</v>
      </c>
      <c r="PG9" s="69"/>
      <c r="PH9" s="118"/>
      <c r="PI9" s="69" t="s">
        <v>479</v>
      </c>
      <c r="PJ9" s="69" t="s">
        <v>901</v>
      </c>
      <c r="PK9" s="69" t="s">
        <v>841</v>
      </c>
      <c r="PL9" s="69" t="s">
        <v>475</v>
      </c>
      <c r="PM9" s="64" t="s">
        <v>476</v>
      </c>
      <c r="PN9" s="69" t="s">
        <v>37</v>
      </c>
      <c r="PO9" s="64" t="s">
        <v>477</v>
      </c>
      <c r="PP9" s="69" t="s">
        <v>478</v>
      </c>
      <c r="PQ9" s="69"/>
      <c r="PR9" s="118"/>
      <c r="PS9" s="69" t="s">
        <v>479</v>
      </c>
      <c r="PT9" s="69" t="s">
        <v>901</v>
      </c>
      <c r="PU9" s="69" t="s">
        <v>841</v>
      </c>
      <c r="PV9" s="69" t="s">
        <v>475</v>
      </c>
      <c r="PW9" s="64" t="s">
        <v>476</v>
      </c>
      <c r="PX9" s="69" t="s">
        <v>37</v>
      </c>
      <c r="PY9" s="64" t="s">
        <v>477</v>
      </c>
      <c r="PZ9" s="69" t="s">
        <v>478</v>
      </c>
      <c r="QA9" s="69"/>
      <c r="QB9" s="118"/>
      <c r="QC9" s="69" t="s">
        <v>479</v>
      </c>
      <c r="QD9" s="69" t="s">
        <v>901</v>
      </c>
      <c r="QE9" s="69" t="s">
        <v>841</v>
      </c>
      <c r="QF9" s="69" t="s">
        <v>475</v>
      </c>
      <c r="QG9" s="64" t="s">
        <v>476</v>
      </c>
      <c r="QH9" s="69" t="s">
        <v>37</v>
      </c>
      <c r="QI9" s="64" t="s">
        <v>477</v>
      </c>
      <c r="QJ9" s="69" t="s">
        <v>478</v>
      </c>
      <c r="QK9" s="69"/>
      <c r="QL9" s="118"/>
      <c r="QM9" s="69" t="s">
        <v>479</v>
      </c>
      <c r="QN9" s="69" t="s">
        <v>901</v>
      </c>
      <c r="QO9" s="69" t="s">
        <v>841</v>
      </c>
      <c r="QP9" s="69" t="s">
        <v>475</v>
      </c>
      <c r="QQ9" s="64" t="s">
        <v>476</v>
      </c>
      <c r="QR9" s="69" t="s">
        <v>37</v>
      </c>
      <c r="QS9" s="64" t="s">
        <v>477</v>
      </c>
      <c r="QT9" s="69" t="s">
        <v>478</v>
      </c>
      <c r="QU9" s="69"/>
      <c r="QV9" s="118"/>
      <c r="QW9" s="69" t="s">
        <v>479</v>
      </c>
      <c r="QX9" s="69" t="s">
        <v>901</v>
      </c>
      <c r="QY9" s="69" t="s">
        <v>841</v>
      </c>
      <c r="QZ9" s="69" t="s">
        <v>475</v>
      </c>
      <c r="RA9" s="64" t="s">
        <v>476</v>
      </c>
      <c r="RB9" s="69" t="s">
        <v>37</v>
      </c>
      <c r="RC9" s="64" t="s">
        <v>477</v>
      </c>
      <c r="RD9" s="69" t="s">
        <v>478</v>
      </c>
      <c r="RE9" s="69"/>
      <c r="RF9" s="118"/>
      <c r="RG9" s="69" t="s">
        <v>479</v>
      </c>
      <c r="RH9" s="69" t="s">
        <v>901</v>
      </c>
      <c r="RI9" s="69" t="s">
        <v>841</v>
      </c>
      <c r="RJ9" s="69" t="s">
        <v>475</v>
      </c>
      <c r="RK9" s="64" t="s">
        <v>476</v>
      </c>
      <c r="RL9" s="69" t="s">
        <v>37</v>
      </c>
      <c r="RM9" s="64" t="s">
        <v>477</v>
      </c>
      <c r="RN9" s="69" t="s">
        <v>478</v>
      </c>
      <c r="RO9" s="69"/>
      <c r="RP9" s="118"/>
      <c r="RQ9" s="69" t="s">
        <v>479</v>
      </c>
      <c r="RR9" s="69" t="s">
        <v>901</v>
      </c>
      <c r="RS9" s="69" t="s">
        <v>841</v>
      </c>
      <c r="RT9" s="69" t="s">
        <v>475</v>
      </c>
      <c r="RU9" s="64" t="s">
        <v>476</v>
      </c>
      <c r="RV9" s="69" t="s">
        <v>37</v>
      </c>
      <c r="RW9" s="64" t="s">
        <v>477</v>
      </c>
      <c r="RX9" s="69" t="s">
        <v>478</v>
      </c>
      <c r="RY9" s="69"/>
      <c r="RZ9" s="118"/>
      <c r="SA9" s="69" t="s">
        <v>479</v>
      </c>
      <c r="SB9" s="69" t="s">
        <v>901</v>
      </c>
      <c r="SC9" s="69" t="s">
        <v>841</v>
      </c>
      <c r="SD9" s="69" t="s">
        <v>475</v>
      </c>
      <c r="SE9" s="64" t="s">
        <v>476</v>
      </c>
      <c r="SF9" s="69" t="s">
        <v>37</v>
      </c>
      <c r="SG9" s="64" t="s">
        <v>477</v>
      </c>
      <c r="SH9" s="69" t="s">
        <v>478</v>
      </c>
      <c r="SI9" s="69"/>
      <c r="SJ9" s="118"/>
      <c r="SK9" s="69" t="s">
        <v>479</v>
      </c>
      <c r="SL9" s="69" t="s">
        <v>901</v>
      </c>
      <c r="SM9" s="69" t="s">
        <v>841</v>
      </c>
      <c r="SN9" s="69" t="s">
        <v>475</v>
      </c>
      <c r="SO9" s="64" t="s">
        <v>476</v>
      </c>
      <c r="SP9" s="69" t="s">
        <v>37</v>
      </c>
      <c r="SQ9" s="64" t="s">
        <v>477</v>
      </c>
      <c r="SR9" s="69" t="s">
        <v>478</v>
      </c>
      <c r="SS9" s="69"/>
      <c r="ST9" s="118"/>
      <c r="SU9" s="69" t="s">
        <v>479</v>
      </c>
      <c r="SV9" s="69" t="s">
        <v>901</v>
      </c>
      <c r="SW9" s="69" t="s">
        <v>841</v>
      </c>
      <c r="SX9" s="69" t="s">
        <v>475</v>
      </c>
      <c r="SY9" s="64" t="s">
        <v>476</v>
      </c>
      <c r="SZ9" s="69" t="s">
        <v>37</v>
      </c>
      <c r="TA9" s="64" t="s">
        <v>477</v>
      </c>
      <c r="TB9" s="69" t="s">
        <v>478</v>
      </c>
      <c r="TC9" s="69"/>
      <c r="TD9" s="118"/>
      <c r="TE9" s="69" t="s">
        <v>479</v>
      </c>
      <c r="TF9" s="69" t="s">
        <v>901</v>
      </c>
      <c r="TG9" s="69" t="s">
        <v>841</v>
      </c>
      <c r="TH9" s="69" t="s">
        <v>475</v>
      </c>
      <c r="TI9" s="64" t="s">
        <v>476</v>
      </c>
      <c r="TJ9" s="69" t="s">
        <v>37</v>
      </c>
      <c r="TK9" s="64" t="s">
        <v>477</v>
      </c>
      <c r="TL9" s="69" t="s">
        <v>478</v>
      </c>
      <c r="TM9" s="69"/>
      <c r="TN9" s="118"/>
      <c r="TO9" s="69" t="s">
        <v>479</v>
      </c>
      <c r="TP9" s="69" t="s">
        <v>901</v>
      </c>
      <c r="TQ9" s="69" t="s">
        <v>841</v>
      </c>
      <c r="TR9" s="69" t="s">
        <v>475</v>
      </c>
      <c r="TS9" s="64" t="s">
        <v>476</v>
      </c>
      <c r="TT9" s="69" t="s">
        <v>37</v>
      </c>
      <c r="TU9" s="64" t="s">
        <v>477</v>
      </c>
      <c r="TV9" s="69" t="s">
        <v>478</v>
      </c>
      <c r="TW9" s="69"/>
      <c r="TX9" s="118"/>
      <c r="TY9" s="69" t="s">
        <v>479</v>
      </c>
      <c r="TZ9" s="69" t="s">
        <v>901</v>
      </c>
      <c r="UA9" s="69" t="s">
        <v>841</v>
      </c>
      <c r="UB9" s="69" t="s">
        <v>475</v>
      </c>
      <c r="UC9" s="64" t="s">
        <v>476</v>
      </c>
      <c r="UD9" s="69" t="s">
        <v>37</v>
      </c>
      <c r="UE9" s="64" t="s">
        <v>477</v>
      </c>
      <c r="UF9" s="69" t="s">
        <v>478</v>
      </c>
      <c r="UG9" s="69"/>
      <c r="UH9" s="118"/>
      <c r="UI9" s="69" t="s">
        <v>479</v>
      </c>
      <c r="UJ9" s="69" t="s">
        <v>901</v>
      </c>
      <c r="UK9" s="69" t="s">
        <v>841</v>
      </c>
      <c r="UL9" s="69" t="s">
        <v>475</v>
      </c>
      <c r="UM9" s="64" t="s">
        <v>476</v>
      </c>
      <c r="UN9" s="69" t="s">
        <v>37</v>
      </c>
      <c r="UO9" s="64" t="s">
        <v>477</v>
      </c>
      <c r="UP9" s="69" t="s">
        <v>478</v>
      </c>
      <c r="UQ9" s="69"/>
      <c r="UR9" s="118"/>
      <c r="US9" s="69" t="s">
        <v>479</v>
      </c>
      <c r="UT9" s="69" t="s">
        <v>901</v>
      </c>
      <c r="UU9" s="69" t="s">
        <v>841</v>
      </c>
      <c r="UV9" s="69" t="s">
        <v>475</v>
      </c>
      <c r="UW9" s="64" t="s">
        <v>476</v>
      </c>
      <c r="UX9" s="69" t="s">
        <v>37</v>
      </c>
      <c r="UY9" s="64" t="s">
        <v>477</v>
      </c>
      <c r="UZ9" s="69" t="s">
        <v>478</v>
      </c>
      <c r="VA9" s="69"/>
      <c r="VB9" s="118"/>
      <c r="VC9" s="69" t="s">
        <v>479</v>
      </c>
      <c r="VD9" s="69" t="s">
        <v>901</v>
      </c>
      <c r="VE9" s="69" t="s">
        <v>841</v>
      </c>
      <c r="VF9" s="69" t="s">
        <v>475</v>
      </c>
      <c r="VG9" s="64" t="s">
        <v>476</v>
      </c>
      <c r="VH9" s="69" t="s">
        <v>37</v>
      </c>
      <c r="VI9" s="64" t="s">
        <v>477</v>
      </c>
      <c r="VJ9" s="69" t="s">
        <v>478</v>
      </c>
      <c r="VK9" s="69"/>
      <c r="VL9" s="118"/>
      <c r="VM9" s="69" t="s">
        <v>479</v>
      </c>
      <c r="VN9" s="69" t="s">
        <v>901</v>
      </c>
      <c r="VO9" s="69" t="s">
        <v>841</v>
      </c>
      <c r="VP9" s="69" t="s">
        <v>475</v>
      </c>
      <c r="VQ9" s="64" t="s">
        <v>476</v>
      </c>
      <c r="VR9" s="69" t="s">
        <v>37</v>
      </c>
      <c r="VS9" s="64" t="s">
        <v>477</v>
      </c>
      <c r="VT9" s="69" t="s">
        <v>478</v>
      </c>
      <c r="VU9" s="69"/>
      <c r="VV9" s="118"/>
      <c r="VW9" s="69" t="s">
        <v>479</v>
      </c>
      <c r="VX9" s="69" t="s">
        <v>901</v>
      </c>
      <c r="VY9" s="69" t="s">
        <v>841</v>
      </c>
      <c r="VZ9" s="69" t="s">
        <v>475</v>
      </c>
      <c r="WA9" s="64" t="s">
        <v>476</v>
      </c>
      <c r="WB9" s="69" t="s">
        <v>37</v>
      </c>
      <c r="WC9" s="64" t="s">
        <v>477</v>
      </c>
      <c r="WD9" s="69" t="s">
        <v>478</v>
      </c>
      <c r="WE9" s="69"/>
      <c r="WF9" s="118"/>
    </row>
    <row r="10" spans="1:604">
      <c r="A10" s="5" t="s">
        <v>38</v>
      </c>
      <c r="B10" s="14" t="s">
        <v>39</v>
      </c>
      <c r="C10" s="14"/>
      <c r="D10" s="14"/>
      <c r="E10" s="4" t="s">
        <v>33</v>
      </c>
      <c r="F10" s="18">
        <f>SUM(F12:F25)</f>
        <v>264</v>
      </c>
      <c r="G10" s="4"/>
      <c r="H10" s="95"/>
      <c r="I10" s="119">
        <f>IF(F10&gt;0,H10/F10,0)</f>
        <v>0</v>
      </c>
      <c r="J10" s="101">
        <f>IF(M10&gt;0,M10/H10,0)</f>
        <v>0</v>
      </c>
      <c r="K10" s="120">
        <f>I10*J10</f>
        <v>0</v>
      </c>
      <c r="L10" s="101">
        <f>K10*F10</f>
        <v>0</v>
      </c>
      <c r="M10" s="95"/>
      <c r="N10" s="121">
        <f>M10-L10</f>
        <v>0</v>
      </c>
      <c r="O10" s="122">
        <f>K10/$WC10</f>
        <v>0</v>
      </c>
      <c r="P10" s="18">
        <f>SUM(P12:P25)</f>
        <v>468</v>
      </c>
      <c r="Q10" s="4"/>
      <c r="R10" s="95"/>
      <c r="S10" s="119">
        <f>IF(P10&gt;0,R10/P10,0)</f>
        <v>0</v>
      </c>
      <c r="T10" s="101">
        <f>IF(W10&gt;0,W10/R10,0)</f>
        <v>0</v>
      </c>
      <c r="U10" s="120">
        <f>S10*T10</f>
        <v>0</v>
      </c>
      <c r="V10" s="101">
        <f>U10*P10</f>
        <v>0</v>
      </c>
      <c r="W10" s="95"/>
      <c r="X10" s="121">
        <f>W10-V10</f>
        <v>0</v>
      </c>
      <c r="Y10" s="122">
        <f>U10/$WC10</f>
        <v>0</v>
      </c>
      <c r="Z10" s="18">
        <f>SUM(Z12:Z25)</f>
        <v>279</v>
      </c>
      <c r="AA10" s="4"/>
      <c r="AB10" s="95"/>
      <c r="AC10" s="119">
        <f>IF(Z10&gt;0,AB10/Z10,0)</f>
        <v>0</v>
      </c>
      <c r="AD10" s="101">
        <f>IF(AG10&gt;0,AG10/AB10,0)</f>
        <v>0</v>
      </c>
      <c r="AE10" s="120">
        <f>AC10*AD10</f>
        <v>0</v>
      </c>
      <c r="AF10" s="101">
        <f>AE10*Z10</f>
        <v>0</v>
      </c>
      <c r="AG10" s="95"/>
      <c r="AH10" s="121">
        <f>AG10-AF10</f>
        <v>0</v>
      </c>
      <c r="AI10" s="122">
        <f>AE10/$WC10</f>
        <v>0</v>
      </c>
      <c r="AJ10" s="18">
        <f>SUM(AJ12:AJ25)</f>
        <v>246</v>
      </c>
      <c r="AK10" s="4"/>
      <c r="AL10" s="95"/>
      <c r="AM10" s="119">
        <f>IF(AJ10&gt;0,AL10/AJ10,0)</f>
        <v>0</v>
      </c>
      <c r="AN10" s="101">
        <f>IF(AQ10&gt;0,AQ10/AL10,0)</f>
        <v>0</v>
      </c>
      <c r="AO10" s="120">
        <f>AM10*AN10</f>
        <v>0</v>
      </c>
      <c r="AP10" s="101">
        <f>AO10*AJ10</f>
        <v>0</v>
      </c>
      <c r="AQ10" s="95"/>
      <c r="AR10" s="121">
        <f>AQ10-AP10</f>
        <v>0</v>
      </c>
      <c r="AS10" s="122">
        <f>AO10/$WC10</f>
        <v>0</v>
      </c>
      <c r="AT10" s="18">
        <f>SUM(AT12:AT25)</f>
        <v>133</v>
      </c>
      <c r="AU10" s="4"/>
      <c r="AV10" s="95"/>
      <c r="AW10" s="119">
        <f>IF(AT10&gt;0,AV10/AT10,0)</f>
        <v>0</v>
      </c>
      <c r="AX10" s="101">
        <f>IF(BA10&gt;0,BA10/AV10,0)</f>
        <v>0</v>
      </c>
      <c r="AY10" s="120">
        <f>AW10*AX10</f>
        <v>0</v>
      </c>
      <c r="AZ10" s="101">
        <f>AY10*AT10</f>
        <v>0</v>
      </c>
      <c r="BA10" s="95"/>
      <c r="BB10" s="121">
        <f>BA10-AZ10</f>
        <v>0</v>
      </c>
      <c r="BC10" s="122">
        <f>AY10/$WC10</f>
        <v>0</v>
      </c>
      <c r="BD10" s="18">
        <f>SUM(BD12:BD25)</f>
        <v>162</v>
      </c>
      <c r="BE10" s="4"/>
      <c r="BF10" s="95"/>
      <c r="BG10" s="119">
        <f>IF(BD10&gt;0,BF10/BD10,0)</f>
        <v>0</v>
      </c>
      <c r="BH10" s="101">
        <f>IF(BK10&gt;0,BK10/BF10,0)</f>
        <v>0</v>
      </c>
      <c r="BI10" s="120">
        <f>BG10*BH10</f>
        <v>0</v>
      </c>
      <c r="BJ10" s="101">
        <f>BI10*BD10</f>
        <v>0</v>
      </c>
      <c r="BK10" s="95"/>
      <c r="BL10" s="121">
        <f>BK10-BJ10</f>
        <v>0</v>
      </c>
      <c r="BM10" s="122">
        <f>BI10/$WC10</f>
        <v>0</v>
      </c>
      <c r="BN10" s="18">
        <f>SUM(BN12:BN25)</f>
        <v>0</v>
      </c>
      <c r="BO10" s="4"/>
      <c r="BP10" s="95"/>
      <c r="BQ10" s="119">
        <f>IF(BN10&gt;0,BP10/BN10,0)</f>
        <v>0</v>
      </c>
      <c r="BR10" s="101">
        <f>IF(BU10&gt;0,BU10/BP10,0)</f>
        <v>0</v>
      </c>
      <c r="BS10" s="120">
        <f>BQ10*BR10</f>
        <v>0</v>
      </c>
      <c r="BT10" s="101">
        <f>BS10*BN10</f>
        <v>0</v>
      </c>
      <c r="BU10" s="95"/>
      <c r="BV10" s="121">
        <f>BU10-BT10</f>
        <v>0</v>
      </c>
      <c r="BW10" s="122">
        <f>BS10/$WC10</f>
        <v>0</v>
      </c>
      <c r="BX10" s="18">
        <f>SUM(BX12:BX25)</f>
        <v>159</v>
      </c>
      <c r="BY10" s="4"/>
      <c r="BZ10" s="95"/>
      <c r="CA10" s="119">
        <f>IF(BX10&gt;0,BZ10/BX10,0)</f>
        <v>0</v>
      </c>
      <c r="CB10" s="101">
        <f>IF(CE10&gt;0,CE10/BZ10,0)</f>
        <v>0</v>
      </c>
      <c r="CC10" s="120">
        <f>CA10*CB10</f>
        <v>0</v>
      </c>
      <c r="CD10" s="101">
        <f>CC10*BX10</f>
        <v>0</v>
      </c>
      <c r="CE10" s="95"/>
      <c r="CF10" s="121">
        <f>CE10-CD10</f>
        <v>0</v>
      </c>
      <c r="CG10" s="122">
        <f>CC10/$WC10</f>
        <v>0</v>
      </c>
      <c r="CH10" s="18">
        <f>SUM(CH12:CH25)</f>
        <v>0</v>
      </c>
      <c r="CI10" s="4"/>
      <c r="CJ10" s="95"/>
      <c r="CK10" s="119">
        <f>IF(CH10&gt;0,CJ10/CH10,0)</f>
        <v>0</v>
      </c>
      <c r="CL10" s="101">
        <f>IF(CO10&gt;0,CO10/CJ10,0)</f>
        <v>0</v>
      </c>
      <c r="CM10" s="120">
        <f>CK10*CL10</f>
        <v>0</v>
      </c>
      <c r="CN10" s="101">
        <f>CM10*CH10</f>
        <v>0</v>
      </c>
      <c r="CO10" s="95"/>
      <c r="CP10" s="121">
        <f>CO10-CN10</f>
        <v>0</v>
      </c>
      <c r="CQ10" s="122">
        <f>CM10/$WC10</f>
        <v>0</v>
      </c>
      <c r="CR10" s="18">
        <f>SUM(CR12:CR25)</f>
        <v>130</v>
      </c>
      <c r="CS10" s="4"/>
      <c r="CT10" s="95"/>
      <c r="CU10" s="119">
        <f>IF(CR10&gt;0,CT10/CR10,0)</f>
        <v>0</v>
      </c>
      <c r="CV10" s="101">
        <f>IF(CY10&gt;0,CY10/CT10,0)</f>
        <v>0</v>
      </c>
      <c r="CW10" s="120">
        <f>CU10*CV10</f>
        <v>0</v>
      </c>
      <c r="CX10" s="101">
        <f>CW10*CR10</f>
        <v>0</v>
      </c>
      <c r="CY10" s="95"/>
      <c r="CZ10" s="121">
        <f>CY10-CX10</f>
        <v>0</v>
      </c>
      <c r="DA10" s="122">
        <f>CW10/$WC10</f>
        <v>0</v>
      </c>
      <c r="DB10" s="18">
        <f>SUM(DB12:DB25)</f>
        <v>306</v>
      </c>
      <c r="DC10" s="4"/>
      <c r="DD10" s="95"/>
      <c r="DE10" s="119">
        <f>IF(DB10&gt;0,DD10/DB10,0)</f>
        <v>0</v>
      </c>
      <c r="DF10" s="101">
        <f>IF(DI10&gt;0,DI10/DD10,0)</f>
        <v>0</v>
      </c>
      <c r="DG10" s="120">
        <f>DE10*DF10</f>
        <v>0</v>
      </c>
      <c r="DH10" s="101">
        <f>DG10*DB10</f>
        <v>0</v>
      </c>
      <c r="DI10" s="95"/>
      <c r="DJ10" s="121">
        <f>DI10-DH10</f>
        <v>0</v>
      </c>
      <c r="DK10" s="122">
        <f>DG10/$WC10</f>
        <v>0</v>
      </c>
      <c r="DL10" s="18">
        <f>SUM(DL12:DL25)</f>
        <v>159</v>
      </c>
      <c r="DM10" s="4"/>
      <c r="DN10" s="95"/>
      <c r="DO10" s="119">
        <f>IF(DL10&gt;0,DN10/DL10,0)</f>
        <v>0</v>
      </c>
      <c r="DP10" s="101">
        <f>IF(DS10&gt;0,DS10/DN10,0)</f>
        <v>0</v>
      </c>
      <c r="DQ10" s="120">
        <f>DO10*DP10</f>
        <v>0</v>
      </c>
      <c r="DR10" s="101">
        <f>DQ10*DL10</f>
        <v>0</v>
      </c>
      <c r="DS10" s="95"/>
      <c r="DT10" s="121">
        <f>DS10-DR10</f>
        <v>0</v>
      </c>
      <c r="DU10" s="122">
        <f>DQ10/$WC10</f>
        <v>0</v>
      </c>
      <c r="DV10" s="18">
        <f>SUM(DV12:DV25)</f>
        <v>51</v>
      </c>
      <c r="DW10" s="4"/>
      <c r="DX10" s="95">
        <v>15000</v>
      </c>
      <c r="DY10" s="119">
        <f>IF(DV10&gt;0,DX10/DV10,0)</f>
        <v>294.11764706000002</v>
      </c>
      <c r="DZ10" s="101">
        <f>IF(EC10&gt;0,EC10/DX10,0)</f>
        <v>9.0500000000000007</v>
      </c>
      <c r="EA10" s="120">
        <f>DY10*DZ10</f>
        <v>2661.7647099999999</v>
      </c>
      <c r="EB10" s="101">
        <f>EA10*DV10</f>
        <v>135750</v>
      </c>
      <c r="EC10" s="95">
        <v>135750</v>
      </c>
      <c r="ED10" s="121">
        <f>EC10-EB10</f>
        <v>0</v>
      </c>
      <c r="EE10" s="122">
        <f>EA10/$WC10</f>
        <v>26.873989999999999</v>
      </c>
      <c r="EF10" s="18">
        <f>SUM(EF12:EF25)</f>
        <v>197</v>
      </c>
      <c r="EG10" s="4"/>
      <c r="EH10" s="95"/>
      <c r="EI10" s="119">
        <f>IF(EF10&gt;0,EH10/EF10,0)</f>
        <v>0</v>
      </c>
      <c r="EJ10" s="101">
        <f>IF(EM10&gt;0,EM10/EH10,0)</f>
        <v>0</v>
      </c>
      <c r="EK10" s="120">
        <f>EI10*EJ10</f>
        <v>0</v>
      </c>
      <c r="EL10" s="101">
        <f>EK10*EF10</f>
        <v>0</v>
      </c>
      <c r="EM10" s="95"/>
      <c r="EN10" s="121">
        <f>EM10-EL10</f>
        <v>0</v>
      </c>
      <c r="EO10" s="122">
        <f>EK10/$WC10</f>
        <v>0</v>
      </c>
      <c r="EP10" s="18">
        <f>SUM(EP12:EP25)</f>
        <v>232</v>
      </c>
      <c r="EQ10" s="4"/>
      <c r="ER10" s="95">
        <v>102200</v>
      </c>
      <c r="ES10" s="119">
        <f>IF(EP10&gt;0,ER10/EP10,0)</f>
        <v>440.51724137999997</v>
      </c>
      <c r="ET10" s="101">
        <f>IF(EW10&gt;0,EW10/ER10,0)</f>
        <v>9.0500000000000007</v>
      </c>
      <c r="EU10" s="120">
        <f>ES10*ET10</f>
        <v>3986.6810300000002</v>
      </c>
      <c r="EV10" s="101">
        <f>EU10*EP10</f>
        <v>924910</v>
      </c>
      <c r="EW10" s="95">
        <v>924910</v>
      </c>
      <c r="EX10" s="121">
        <f>EW10-EV10</f>
        <v>0</v>
      </c>
      <c r="EY10" s="122">
        <f>EU10/$WC10</f>
        <v>40.250749999999996</v>
      </c>
      <c r="EZ10" s="18">
        <f>SUM(EZ12:EZ25)</f>
        <v>107</v>
      </c>
      <c r="FA10" s="4"/>
      <c r="FB10" s="95"/>
      <c r="FC10" s="119">
        <f>IF(EZ10&gt;0,FB10/EZ10,0)</f>
        <v>0</v>
      </c>
      <c r="FD10" s="101">
        <f>IF(FG10&gt;0,FG10/FB10,0)</f>
        <v>0</v>
      </c>
      <c r="FE10" s="120">
        <f>FC10*FD10</f>
        <v>0</v>
      </c>
      <c r="FF10" s="101">
        <f>FE10*EZ10</f>
        <v>0</v>
      </c>
      <c r="FG10" s="95"/>
      <c r="FH10" s="121">
        <f>FG10-FF10</f>
        <v>0</v>
      </c>
      <c r="FI10" s="122">
        <f>FE10/$WC10</f>
        <v>0</v>
      </c>
      <c r="FJ10" s="18">
        <f>SUM(FJ12:FJ25)</f>
        <v>188</v>
      </c>
      <c r="FK10" s="4"/>
      <c r="FL10" s="95"/>
      <c r="FM10" s="119">
        <f>IF(FJ10&gt;0,FL10/FJ10,0)</f>
        <v>0</v>
      </c>
      <c r="FN10" s="101">
        <f>IF(FQ10&gt;0,FQ10/FL10,0)</f>
        <v>0</v>
      </c>
      <c r="FO10" s="120">
        <f>FM10*FN10</f>
        <v>0</v>
      </c>
      <c r="FP10" s="101">
        <f>FO10*FJ10</f>
        <v>0</v>
      </c>
      <c r="FQ10" s="95"/>
      <c r="FR10" s="121">
        <f>FQ10-FP10</f>
        <v>0</v>
      </c>
      <c r="FS10" s="122">
        <f>FO10/$WC10</f>
        <v>0</v>
      </c>
      <c r="FT10" s="18">
        <f>SUM(FT12:FT25)</f>
        <v>313</v>
      </c>
      <c r="FU10" s="4"/>
      <c r="FV10" s="95"/>
      <c r="FW10" s="119">
        <f>IF(FT10&gt;0,FV10/FT10,0)</f>
        <v>0</v>
      </c>
      <c r="FX10" s="101">
        <f>IF(GA10&gt;0,GA10/FV10,0)</f>
        <v>0</v>
      </c>
      <c r="FY10" s="120">
        <f>FW10*FX10</f>
        <v>0</v>
      </c>
      <c r="FZ10" s="101">
        <f>FY10*FT10</f>
        <v>0</v>
      </c>
      <c r="GA10" s="95"/>
      <c r="GB10" s="121">
        <f>GA10-FZ10</f>
        <v>0</v>
      </c>
      <c r="GC10" s="122">
        <f>FY10/$WC10</f>
        <v>0</v>
      </c>
      <c r="GD10" s="18">
        <f>SUM(GD12:GD25)</f>
        <v>170</v>
      </c>
      <c r="GE10" s="4"/>
      <c r="GF10" s="95"/>
      <c r="GG10" s="119">
        <f>IF(GD10&gt;0,GF10/GD10,0)</f>
        <v>0</v>
      </c>
      <c r="GH10" s="101">
        <f>IF(GK10&gt;0,GK10/GF10,0)</f>
        <v>0</v>
      </c>
      <c r="GI10" s="120">
        <f>GG10*GH10</f>
        <v>0</v>
      </c>
      <c r="GJ10" s="101">
        <f>GI10*GD10</f>
        <v>0</v>
      </c>
      <c r="GK10" s="95"/>
      <c r="GL10" s="121">
        <f>GK10-GJ10</f>
        <v>0</v>
      </c>
      <c r="GM10" s="122">
        <f>GI10/$WC10</f>
        <v>0</v>
      </c>
      <c r="GN10" s="18">
        <f>SUM(GN12:GN25)</f>
        <v>94</v>
      </c>
      <c r="GO10" s="4"/>
      <c r="GP10" s="95"/>
      <c r="GQ10" s="119">
        <f>IF(GN10&gt;0,GP10/GN10,0)</f>
        <v>0</v>
      </c>
      <c r="GR10" s="101">
        <f>IF(GU10&gt;0,GU10/GP10,0)</f>
        <v>0</v>
      </c>
      <c r="GS10" s="120">
        <f>GQ10*GR10</f>
        <v>0</v>
      </c>
      <c r="GT10" s="101">
        <f>GS10*GN10</f>
        <v>0</v>
      </c>
      <c r="GU10" s="95"/>
      <c r="GV10" s="121">
        <f>GU10-GT10</f>
        <v>0</v>
      </c>
      <c r="GW10" s="122">
        <f>GS10/$WC10</f>
        <v>0</v>
      </c>
      <c r="GX10" s="18">
        <f>SUM(GX12:GX25)</f>
        <v>181</v>
      </c>
      <c r="GY10" s="4"/>
      <c r="GZ10" s="95"/>
      <c r="HA10" s="119">
        <f>IF(GX10&gt;0,GZ10/GX10,0)</f>
        <v>0</v>
      </c>
      <c r="HB10" s="101">
        <f>IF(HE10&gt;0,HE10/GZ10,0)</f>
        <v>0</v>
      </c>
      <c r="HC10" s="120">
        <f>HA10*HB10</f>
        <v>0</v>
      </c>
      <c r="HD10" s="101">
        <f>HC10*GX10</f>
        <v>0</v>
      </c>
      <c r="HE10" s="95"/>
      <c r="HF10" s="121">
        <f>HE10-HD10</f>
        <v>0</v>
      </c>
      <c r="HG10" s="122">
        <f>HC10/$WC10</f>
        <v>0</v>
      </c>
      <c r="HH10" s="18">
        <f>SUM(HH12:HH25)</f>
        <v>279</v>
      </c>
      <c r="HI10" s="4"/>
      <c r="HJ10" s="95"/>
      <c r="HK10" s="119">
        <f>IF(HH10&gt;0,HJ10/HH10,0)</f>
        <v>0</v>
      </c>
      <c r="HL10" s="101">
        <f>IF(HO10&gt;0,HO10/HJ10,0)</f>
        <v>0</v>
      </c>
      <c r="HM10" s="120">
        <f>HK10*HL10</f>
        <v>0</v>
      </c>
      <c r="HN10" s="101">
        <f>HM10*HH10</f>
        <v>0</v>
      </c>
      <c r="HO10" s="95"/>
      <c r="HP10" s="121">
        <f>HO10-HN10</f>
        <v>0</v>
      </c>
      <c r="HQ10" s="122">
        <f>HM10/$WC10</f>
        <v>0</v>
      </c>
      <c r="HR10" s="18">
        <f>SUM(HR12:HR25)</f>
        <v>481</v>
      </c>
      <c r="HS10" s="4"/>
      <c r="HT10" s="95"/>
      <c r="HU10" s="119">
        <f>IF(HR10&gt;0,HT10/HR10,0)</f>
        <v>0</v>
      </c>
      <c r="HV10" s="101">
        <f>IF(HY10&gt;0,HY10/HT10,0)</f>
        <v>0</v>
      </c>
      <c r="HW10" s="120">
        <f>HU10*HV10</f>
        <v>0</v>
      </c>
      <c r="HX10" s="101">
        <f>HW10*HR10</f>
        <v>0</v>
      </c>
      <c r="HY10" s="95"/>
      <c r="HZ10" s="121">
        <f>HY10-HX10</f>
        <v>0</v>
      </c>
      <c r="IA10" s="122">
        <f>HW10/$WC10</f>
        <v>0</v>
      </c>
      <c r="IB10" s="18">
        <f>SUM(IB12:IB25)</f>
        <v>157</v>
      </c>
      <c r="IC10" s="4"/>
      <c r="ID10" s="95"/>
      <c r="IE10" s="119">
        <f>IF(IB10&gt;0,ID10/IB10,0)</f>
        <v>0</v>
      </c>
      <c r="IF10" s="101">
        <f>IF(II10&gt;0,II10/ID10,0)</f>
        <v>0</v>
      </c>
      <c r="IG10" s="120">
        <f>IE10*IF10</f>
        <v>0</v>
      </c>
      <c r="IH10" s="101">
        <f>IG10*IB10</f>
        <v>0</v>
      </c>
      <c r="II10" s="95"/>
      <c r="IJ10" s="121">
        <f>II10-IH10</f>
        <v>0</v>
      </c>
      <c r="IK10" s="122">
        <f>IG10/$WC10</f>
        <v>0</v>
      </c>
      <c r="IL10" s="18">
        <f>SUM(IL12:IL25)</f>
        <v>123</v>
      </c>
      <c r="IM10" s="4"/>
      <c r="IN10" s="95"/>
      <c r="IO10" s="119">
        <f>IF(IL10&gt;0,IN10/IL10,0)</f>
        <v>0</v>
      </c>
      <c r="IP10" s="101">
        <f>IF(IS10&gt;0,IS10/IN10,0)</f>
        <v>0</v>
      </c>
      <c r="IQ10" s="120">
        <f>IO10*IP10</f>
        <v>0</v>
      </c>
      <c r="IR10" s="101">
        <f>IQ10*IL10</f>
        <v>0</v>
      </c>
      <c r="IS10" s="95"/>
      <c r="IT10" s="121">
        <f>IS10-IR10</f>
        <v>0</v>
      </c>
      <c r="IU10" s="122">
        <f>IQ10/$WC10</f>
        <v>0</v>
      </c>
      <c r="IV10" s="18">
        <f>SUM(IV12:IV25)</f>
        <v>284</v>
      </c>
      <c r="IW10" s="4"/>
      <c r="IX10" s="95"/>
      <c r="IY10" s="119">
        <f>IF(IV10&gt;0,IX10/IV10,0)</f>
        <v>0</v>
      </c>
      <c r="IZ10" s="101">
        <f>IF(JC10&gt;0,JC10/IX10,0)</f>
        <v>0</v>
      </c>
      <c r="JA10" s="120">
        <f>IY10*IZ10</f>
        <v>0</v>
      </c>
      <c r="JB10" s="101">
        <f>JA10*IV10</f>
        <v>0</v>
      </c>
      <c r="JC10" s="95"/>
      <c r="JD10" s="121">
        <f>JC10-JB10</f>
        <v>0</v>
      </c>
      <c r="JE10" s="122">
        <f>JA10/$WC10</f>
        <v>0</v>
      </c>
      <c r="JF10" s="18">
        <f>SUM(JF12:JF25)</f>
        <v>291</v>
      </c>
      <c r="JG10" s="4"/>
      <c r="JH10" s="95"/>
      <c r="JI10" s="119">
        <f>IF(JF10&gt;0,JH10/JF10,0)</f>
        <v>0</v>
      </c>
      <c r="JJ10" s="101">
        <f>IF(JM10&gt;0,JM10/JH10,0)</f>
        <v>0</v>
      </c>
      <c r="JK10" s="120">
        <f>JI10*JJ10</f>
        <v>0</v>
      </c>
      <c r="JL10" s="101">
        <f>JK10*JF10</f>
        <v>0</v>
      </c>
      <c r="JM10" s="95"/>
      <c r="JN10" s="121">
        <f>JM10-JL10</f>
        <v>0</v>
      </c>
      <c r="JO10" s="122">
        <f>JK10/$WC10</f>
        <v>0</v>
      </c>
      <c r="JP10" s="18">
        <f>SUM(JP12:JP25)</f>
        <v>0</v>
      </c>
      <c r="JQ10" s="4"/>
      <c r="JR10" s="95"/>
      <c r="JS10" s="119">
        <f>IF(JP10&gt;0,JR10/JP10,0)</f>
        <v>0</v>
      </c>
      <c r="JT10" s="101">
        <f>IF(JW10&gt;0,JW10/JR10,0)</f>
        <v>0</v>
      </c>
      <c r="JU10" s="120">
        <f>JS10*JT10</f>
        <v>0</v>
      </c>
      <c r="JV10" s="101">
        <f>JU10*JP10</f>
        <v>0</v>
      </c>
      <c r="JW10" s="95"/>
      <c r="JX10" s="121">
        <f>JW10-JV10</f>
        <v>0</v>
      </c>
      <c r="JY10" s="122">
        <f>JU10/$WC10</f>
        <v>0</v>
      </c>
      <c r="JZ10" s="18">
        <f>SUM(JZ12:JZ25)</f>
        <v>179</v>
      </c>
      <c r="KA10" s="4"/>
      <c r="KB10" s="95"/>
      <c r="KC10" s="119">
        <f>IF(JZ10&gt;0,KB10/JZ10,0)</f>
        <v>0</v>
      </c>
      <c r="KD10" s="101">
        <f>IF(KG10&gt;0,KG10/KB10,0)</f>
        <v>0</v>
      </c>
      <c r="KE10" s="120">
        <f>KC10*KD10</f>
        <v>0</v>
      </c>
      <c r="KF10" s="101">
        <f>KE10*JZ10</f>
        <v>0</v>
      </c>
      <c r="KG10" s="95"/>
      <c r="KH10" s="121">
        <f>KG10-KF10</f>
        <v>0</v>
      </c>
      <c r="KI10" s="122">
        <f>KE10/$WC10</f>
        <v>0</v>
      </c>
      <c r="KJ10" s="18">
        <f>SUM(KJ12:KJ25)</f>
        <v>353</v>
      </c>
      <c r="KK10" s="4"/>
      <c r="KL10" s="95"/>
      <c r="KM10" s="119">
        <f>IF(KJ10&gt;0,KL10/KJ10,0)</f>
        <v>0</v>
      </c>
      <c r="KN10" s="101">
        <f>IF(KQ10&gt;0,KQ10/KL10,0)</f>
        <v>0</v>
      </c>
      <c r="KO10" s="120">
        <f>KM10*KN10</f>
        <v>0</v>
      </c>
      <c r="KP10" s="101">
        <f>KO10*KJ10</f>
        <v>0</v>
      </c>
      <c r="KQ10" s="95"/>
      <c r="KR10" s="121">
        <f>KQ10-KP10</f>
        <v>0</v>
      </c>
      <c r="KS10" s="122">
        <f>KO10/$WC10</f>
        <v>0</v>
      </c>
      <c r="KT10" s="18">
        <f>SUM(KT12:KT25)</f>
        <v>298</v>
      </c>
      <c r="KU10" s="4"/>
      <c r="KV10" s="95"/>
      <c r="KW10" s="119">
        <f>IF(KT10&gt;0,KV10/KT10,0)</f>
        <v>0</v>
      </c>
      <c r="KX10" s="101">
        <f>IF(LA10&gt;0,LA10/KV10,0)</f>
        <v>0</v>
      </c>
      <c r="KY10" s="120">
        <f>KW10*KX10</f>
        <v>0</v>
      </c>
      <c r="KZ10" s="101">
        <f>KY10*KT10</f>
        <v>0</v>
      </c>
      <c r="LA10" s="95"/>
      <c r="LB10" s="121">
        <f>LA10-KZ10</f>
        <v>0</v>
      </c>
      <c r="LC10" s="122">
        <f>KY10/$WC10</f>
        <v>0</v>
      </c>
      <c r="LD10" s="18">
        <f>SUM(LD12:LD25)</f>
        <v>242</v>
      </c>
      <c r="LE10" s="4"/>
      <c r="LF10" s="95"/>
      <c r="LG10" s="119">
        <f>IF(LD10&gt;0,LF10/LD10,0)</f>
        <v>0</v>
      </c>
      <c r="LH10" s="101">
        <f>IF(LK10&gt;0,LK10/LF10,0)</f>
        <v>0</v>
      </c>
      <c r="LI10" s="120">
        <f>LG10*LH10</f>
        <v>0</v>
      </c>
      <c r="LJ10" s="101">
        <f>LI10*LD10</f>
        <v>0</v>
      </c>
      <c r="LK10" s="95"/>
      <c r="LL10" s="121">
        <f>LK10-LJ10</f>
        <v>0</v>
      </c>
      <c r="LM10" s="122">
        <f>LI10/$WC10</f>
        <v>0</v>
      </c>
      <c r="LN10" s="18">
        <f>SUM(LN12:LN25)</f>
        <v>141</v>
      </c>
      <c r="LO10" s="4"/>
      <c r="LP10" s="95"/>
      <c r="LQ10" s="119">
        <f>IF(LN10&gt;0,LP10/LN10,0)</f>
        <v>0</v>
      </c>
      <c r="LR10" s="101">
        <f>IF(LU10&gt;0,LU10/LP10,0)</f>
        <v>0</v>
      </c>
      <c r="LS10" s="120">
        <f>LQ10*LR10</f>
        <v>0</v>
      </c>
      <c r="LT10" s="101">
        <f>LS10*LN10</f>
        <v>0</v>
      </c>
      <c r="LU10" s="95"/>
      <c r="LV10" s="121">
        <f>LU10-LT10</f>
        <v>0</v>
      </c>
      <c r="LW10" s="122">
        <f>LS10/$WC10</f>
        <v>0</v>
      </c>
      <c r="LX10" s="18">
        <f>SUM(LX12:LX25)</f>
        <v>137</v>
      </c>
      <c r="LY10" s="4"/>
      <c r="LZ10" s="95"/>
      <c r="MA10" s="119">
        <f>IF(LX10&gt;0,LZ10/LX10,0)</f>
        <v>0</v>
      </c>
      <c r="MB10" s="101">
        <f>IF(ME10&gt;0,ME10/LZ10,0)</f>
        <v>0</v>
      </c>
      <c r="MC10" s="120">
        <f>MA10*MB10</f>
        <v>0</v>
      </c>
      <c r="MD10" s="101">
        <f>MC10*LX10</f>
        <v>0</v>
      </c>
      <c r="ME10" s="95"/>
      <c r="MF10" s="121">
        <f>ME10-MD10</f>
        <v>0</v>
      </c>
      <c r="MG10" s="122">
        <f>MC10/$WC10</f>
        <v>0</v>
      </c>
      <c r="MH10" s="18">
        <f>SUM(MH12:MH25)</f>
        <v>305</v>
      </c>
      <c r="MI10" s="4"/>
      <c r="MJ10" s="95"/>
      <c r="MK10" s="119">
        <f>IF(MH10&gt;0,MJ10/MH10,0)</f>
        <v>0</v>
      </c>
      <c r="ML10" s="101">
        <f>IF(MO10&gt;0,MO10/MJ10,0)</f>
        <v>0</v>
      </c>
      <c r="MM10" s="120">
        <f>MK10*ML10</f>
        <v>0</v>
      </c>
      <c r="MN10" s="101">
        <f>MM10*MH10</f>
        <v>0</v>
      </c>
      <c r="MO10" s="95"/>
      <c r="MP10" s="121">
        <f>MO10-MN10</f>
        <v>0</v>
      </c>
      <c r="MQ10" s="122">
        <f>MM10/$WC10</f>
        <v>0</v>
      </c>
      <c r="MR10" s="18">
        <f>SUM(MR12:MR25)</f>
        <v>112</v>
      </c>
      <c r="MS10" s="4"/>
      <c r="MT10" s="95"/>
      <c r="MU10" s="119">
        <f>IF(MR10&gt;0,MT10/MR10,0)</f>
        <v>0</v>
      </c>
      <c r="MV10" s="101">
        <f>IF(MY10&gt;0,MY10/MT10,0)</f>
        <v>0</v>
      </c>
      <c r="MW10" s="120">
        <f>MU10*MV10</f>
        <v>0</v>
      </c>
      <c r="MX10" s="101">
        <f>MW10*MR10</f>
        <v>0</v>
      </c>
      <c r="MY10" s="95"/>
      <c r="MZ10" s="121">
        <f>MY10-MX10</f>
        <v>0</v>
      </c>
      <c r="NA10" s="122">
        <f>MW10/$WC10</f>
        <v>0</v>
      </c>
      <c r="NB10" s="18">
        <f>SUM(NB12:NB25)</f>
        <v>164</v>
      </c>
      <c r="NC10" s="4"/>
      <c r="ND10" s="95"/>
      <c r="NE10" s="119">
        <f>IF(NB10&gt;0,ND10/NB10,0)</f>
        <v>0</v>
      </c>
      <c r="NF10" s="101">
        <f>IF(NI10&gt;0,NI10/ND10,0)</f>
        <v>0</v>
      </c>
      <c r="NG10" s="120">
        <f>NE10*NF10</f>
        <v>0</v>
      </c>
      <c r="NH10" s="101">
        <f>NG10*NB10</f>
        <v>0</v>
      </c>
      <c r="NI10" s="95"/>
      <c r="NJ10" s="121">
        <f>NI10-NH10</f>
        <v>0</v>
      </c>
      <c r="NK10" s="122">
        <f>NG10/$WC10</f>
        <v>0</v>
      </c>
      <c r="NL10" s="18">
        <f>SUM(NL12:NL25)</f>
        <v>504</v>
      </c>
      <c r="NM10" s="4"/>
      <c r="NN10" s="95"/>
      <c r="NO10" s="119">
        <f>IF(NL10&gt;0,NN10/NL10,0)</f>
        <v>0</v>
      </c>
      <c r="NP10" s="101">
        <f>IF(NS10&gt;0,NS10/NN10,0)</f>
        <v>0</v>
      </c>
      <c r="NQ10" s="120">
        <f>NO10*NP10</f>
        <v>0</v>
      </c>
      <c r="NR10" s="101">
        <f>NQ10*NL10</f>
        <v>0</v>
      </c>
      <c r="NS10" s="95"/>
      <c r="NT10" s="121">
        <f>NS10-NR10</f>
        <v>0</v>
      </c>
      <c r="NU10" s="122">
        <f>NQ10/$WC10</f>
        <v>0</v>
      </c>
      <c r="NV10" s="18">
        <f>SUM(NV12:NV25)</f>
        <v>175</v>
      </c>
      <c r="NW10" s="4"/>
      <c r="NX10" s="95"/>
      <c r="NY10" s="119">
        <f>IF(NV10&gt;0,NX10/NV10,0)</f>
        <v>0</v>
      </c>
      <c r="NZ10" s="101">
        <f>IF(OC10&gt;0,OC10/NX10,0)</f>
        <v>0</v>
      </c>
      <c r="OA10" s="120">
        <f>NY10*NZ10</f>
        <v>0</v>
      </c>
      <c r="OB10" s="101">
        <f>OA10*NV10</f>
        <v>0</v>
      </c>
      <c r="OC10" s="95"/>
      <c r="OD10" s="121">
        <f>OC10-OB10</f>
        <v>0</v>
      </c>
      <c r="OE10" s="122">
        <f>OA10/$WC10</f>
        <v>0</v>
      </c>
      <c r="OF10" s="18">
        <f>SUM(OF12:OF25)</f>
        <v>141</v>
      </c>
      <c r="OG10" s="4"/>
      <c r="OH10" s="95"/>
      <c r="OI10" s="119">
        <f>IF(OF10&gt;0,OH10/OF10,0)</f>
        <v>0</v>
      </c>
      <c r="OJ10" s="101">
        <f>IF(OM10&gt;0,OM10/OH10,0)</f>
        <v>0</v>
      </c>
      <c r="OK10" s="120">
        <f>OI10*OJ10</f>
        <v>0</v>
      </c>
      <c r="OL10" s="101">
        <f>OK10*OF10</f>
        <v>0</v>
      </c>
      <c r="OM10" s="95"/>
      <c r="ON10" s="121">
        <f>OM10-OL10</f>
        <v>0</v>
      </c>
      <c r="OO10" s="122">
        <f>OK10/$WC10</f>
        <v>0</v>
      </c>
      <c r="OP10" s="18">
        <f>SUM(OP12:OP25)</f>
        <v>234</v>
      </c>
      <c r="OQ10" s="4"/>
      <c r="OR10" s="95"/>
      <c r="OS10" s="119">
        <f>IF(OP10&gt;0,OR10/OP10,0)</f>
        <v>0</v>
      </c>
      <c r="OT10" s="101">
        <f>IF(OW10&gt;0,OW10/OR10,0)</f>
        <v>0</v>
      </c>
      <c r="OU10" s="120">
        <f>OS10*OT10</f>
        <v>0</v>
      </c>
      <c r="OV10" s="101">
        <f>OU10*OP10</f>
        <v>0</v>
      </c>
      <c r="OW10" s="95"/>
      <c r="OX10" s="121">
        <f>OW10-OV10</f>
        <v>0</v>
      </c>
      <c r="OY10" s="122">
        <f>OU10/$WC10</f>
        <v>0</v>
      </c>
      <c r="OZ10" s="18">
        <f>SUM(OZ12:OZ25)</f>
        <v>66</v>
      </c>
      <c r="PA10" s="4"/>
      <c r="PB10" s="95"/>
      <c r="PC10" s="119">
        <f>IF(OZ10&gt;0,PB10/OZ10,0)</f>
        <v>0</v>
      </c>
      <c r="PD10" s="101">
        <f>IF(PG10&gt;0,PG10/PB10,0)</f>
        <v>0</v>
      </c>
      <c r="PE10" s="120">
        <f>PC10*PD10</f>
        <v>0</v>
      </c>
      <c r="PF10" s="101">
        <f>PE10*OZ10</f>
        <v>0</v>
      </c>
      <c r="PG10" s="95"/>
      <c r="PH10" s="121">
        <f>PG10-PF10</f>
        <v>0</v>
      </c>
      <c r="PI10" s="122">
        <f>PE10/$WC10</f>
        <v>0</v>
      </c>
      <c r="PJ10" s="18">
        <f>SUM(PJ12:PJ25)</f>
        <v>156</v>
      </c>
      <c r="PK10" s="4"/>
      <c r="PL10" s="95"/>
      <c r="PM10" s="119">
        <f>IF(PJ10&gt;0,PL10/PJ10,0)</f>
        <v>0</v>
      </c>
      <c r="PN10" s="101">
        <f>IF(PQ10&gt;0,PQ10/PL10,0)</f>
        <v>0</v>
      </c>
      <c r="PO10" s="120">
        <f>PM10*PN10</f>
        <v>0</v>
      </c>
      <c r="PP10" s="101">
        <f>PO10*PJ10</f>
        <v>0</v>
      </c>
      <c r="PQ10" s="95"/>
      <c r="PR10" s="121">
        <f>PQ10-PP10</f>
        <v>0</v>
      </c>
      <c r="PS10" s="122">
        <f>PO10/$WC10</f>
        <v>0</v>
      </c>
      <c r="PT10" s="18">
        <f>SUM(PT12:PT25)</f>
        <v>0</v>
      </c>
      <c r="PU10" s="4"/>
      <c r="PV10" s="95"/>
      <c r="PW10" s="119">
        <f>IF(PT10&gt;0,PV10/PT10,0)</f>
        <v>0</v>
      </c>
      <c r="PX10" s="101">
        <f>IF(QA10&gt;0,QA10/PV10,0)</f>
        <v>0</v>
      </c>
      <c r="PY10" s="120">
        <f>PW10*PX10</f>
        <v>0</v>
      </c>
      <c r="PZ10" s="101">
        <f>PY10*PT10</f>
        <v>0</v>
      </c>
      <c r="QA10" s="95"/>
      <c r="QB10" s="121">
        <f>QA10-PZ10</f>
        <v>0</v>
      </c>
      <c r="QC10" s="122">
        <f>PY10/$WC10</f>
        <v>0</v>
      </c>
      <c r="QD10" s="18">
        <f>SUM(QD12:QD25)</f>
        <v>246</v>
      </c>
      <c r="QE10" s="4"/>
      <c r="QF10" s="95"/>
      <c r="QG10" s="119">
        <f>IF(QD10&gt;0,QF10/QD10,0)</f>
        <v>0</v>
      </c>
      <c r="QH10" s="101">
        <f>IF(QK10&gt;0,QK10/QF10,0)</f>
        <v>0</v>
      </c>
      <c r="QI10" s="120">
        <f>QG10*QH10</f>
        <v>0</v>
      </c>
      <c r="QJ10" s="101">
        <f>QI10*QD10</f>
        <v>0</v>
      </c>
      <c r="QK10" s="95"/>
      <c r="QL10" s="121">
        <f>QK10-QJ10</f>
        <v>0</v>
      </c>
      <c r="QM10" s="122">
        <f>QI10/$WC10</f>
        <v>0</v>
      </c>
      <c r="QN10" s="18">
        <f>SUM(QN12:QN25)</f>
        <v>165</v>
      </c>
      <c r="QO10" s="4"/>
      <c r="QP10" s="95"/>
      <c r="QQ10" s="119">
        <f>IF(QN10&gt;0,QP10/QN10,0)</f>
        <v>0</v>
      </c>
      <c r="QR10" s="101">
        <f>IF(QU10&gt;0,QU10/QP10,0)</f>
        <v>0</v>
      </c>
      <c r="QS10" s="120">
        <f>QQ10*QR10</f>
        <v>0</v>
      </c>
      <c r="QT10" s="101">
        <f>QS10*QN10</f>
        <v>0</v>
      </c>
      <c r="QU10" s="95"/>
      <c r="QV10" s="121">
        <f>QU10-QT10</f>
        <v>0</v>
      </c>
      <c r="QW10" s="122">
        <f>QS10/$WC10</f>
        <v>0</v>
      </c>
      <c r="QX10" s="18">
        <f>SUM(QX12:QX25)</f>
        <v>169</v>
      </c>
      <c r="QY10" s="4"/>
      <c r="QZ10" s="95"/>
      <c r="RA10" s="119">
        <f>IF(QX10&gt;0,QZ10/QX10,0)</f>
        <v>0</v>
      </c>
      <c r="RB10" s="101">
        <f>IF(RE10&gt;0,RE10/QZ10,0)</f>
        <v>0</v>
      </c>
      <c r="RC10" s="120">
        <f>RA10*RB10</f>
        <v>0</v>
      </c>
      <c r="RD10" s="101">
        <f>RC10*QX10</f>
        <v>0</v>
      </c>
      <c r="RE10" s="95"/>
      <c r="RF10" s="121">
        <f>RE10-RD10</f>
        <v>0</v>
      </c>
      <c r="RG10" s="122">
        <f>RC10/$WC10</f>
        <v>0</v>
      </c>
      <c r="RH10" s="18">
        <f>SUM(RH12:RH25)</f>
        <v>136</v>
      </c>
      <c r="RI10" s="4"/>
      <c r="RJ10" s="95"/>
      <c r="RK10" s="119">
        <f>IF(RH10&gt;0,RJ10/RH10,0)</f>
        <v>0</v>
      </c>
      <c r="RL10" s="101">
        <f>IF(RO10&gt;0,RO10/RJ10,0)</f>
        <v>0</v>
      </c>
      <c r="RM10" s="120">
        <f>RK10*RL10</f>
        <v>0</v>
      </c>
      <c r="RN10" s="101">
        <f>RM10*RH10</f>
        <v>0</v>
      </c>
      <c r="RO10" s="95"/>
      <c r="RP10" s="121">
        <f>RO10-RN10</f>
        <v>0</v>
      </c>
      <c r="RQ10" s="122">
        <f>RM10/$WC10</f>
        <v>0</v>
      </c>
      <c r="RR10" s="18">
        <f>SUM(RR12:RR25)</f>
        <v>348</v>
      </c>
      <c r="RS10" s="4"/>
      <c r="RT10" s="95"/>
      <c r="RU10" s="119">
        <f>IF(RR10&gt;0,RT10/RR10,0)</f>
        <v>0</v>
      </c>
      <c r="RV10" s="101">
        <f>IF(RY10&gt;0,RY10/RT10,0)</f>
        <v>0</v>
      </c>
      <c r="RW10" s="120">
        <f>RU10*RV10</f>
        <v>0</v>
      </c>
      <c r="RX10" s="101">
        <f>RW10*RR10</f>
        <v>0</v>
      </c>
      <c r="RY10" s="95"/>
      <c r="RZ10" s="121">
        <f>RY10-RX10</f>
        <v>0</v>
      </c>
      <c r="SA10" s="122">
        <f>RW10/$WC10</f>
        <v>0</v>
      </c>
      <c r="SB10" s="18">
        <f>SUM(SB12:SB25)</f>
        <v>84</v>
      </c>
      <c r="SC10" s="4"/>
      <c r="SD10" s="95">
        <v>20600</v>
      </c>
      <c r="SE10" s="119">
        <f>IF(SB10&gt;0,SD10/SB10,0)</f>
        <v>245.23809524000001</v>
      </c>
      <c r="SF10" s="101">
        <f>IF(SI10&gt;0,SI10/SD10,0)</f>
        <v>9.0500000000000007</v>
      </c>
      <c r="SG10" s="120">
        <f>SE10*SF10</f>
        <v>2219.4047599999999</v>
      </c>
      <c r="SH10" s="101">
        <f>SG10*SB10</f>
        <v>186430</v>
      </c>
      <c r="SI10" s="95">
        <v>186430</v>
      </c>
      <c r="SJ10" s="121">
        <f>SI10-SH10</f>
        <v>0</v>
      </c>
      <c r="SK10" s="122">
        <f>SG10/$WC10</f>
        <v>22.407789999999999</v>
      </c>
      <c r="SL10" s="18">
        <f>SUM(SL12:SL25)</f>
        <v>305</v>
      </c>
      <c r="SM10" s="4"/>
      <c r="SN10" s="95"/>
      <c r="SO10" s="119">
        <f>IF(SL10&gt;0,SN10/SL10,0)</f>
        <v>0</v>
      </c>
      <c r="SP10" s="101">
        <f>IF(SS10&gt;0,SS10/SN10,0)</f>
        <v>0</v>
      </c>
      <c r="SQ10" s="120">
        <f>SO10*SP10</f>
        <v>0</v>
      </c>
      <c r="SR10" s="101">
        <f>SQ10*SL10</f>
        <v>0</v>
      </c>
      <c r="SS10" s="95"/>
      <c r="ST10" s="121">
        <f>SS10-SR10</f>
        <v>0</v>
      </c>
      <c r="SU10" s="122">
        <f>SQ10/$WC10</f>
        <v>0</v>
      </c>
      <c r="SV10" s="18">
        <f>SUM(SV12:SV25)</f>
        <v>288</v>
      </c>
      <c r="SW10" s="4"/>
      <c r="SX10" s="95"/>
      <c r="SY10" s="119">
        <f>IF(SV10&gt;0,SX10/SV10,0)</f>
        <v>0</v>
      </c>
      <c r="SZ10" s="101">
        <f>IF(TC10&gt;0,TC10/SX10,0)</f>
        <v>0</v>
      </c>
      <c r="TA10" s="120">
        <f>SY10*SZ10</f>
        <v>0</v>
      </c>
      <c r="TB10" s="101">
        <f>TA10*SV10</f>
        <v>0</v>
      </c>
      <c r="TC10" s="95"/>
      <c r="TD10" s="121">
        <f>TC10-TB10</f>
        <v>0</v>
      </c>
      <c r="TE10" s="122">
        <f>TA10/$WC10</f>
        <v>0</v>
      </c>
      <c r="TF10" s="18">
        <f>SUM(TF12:TF25)</f>
        <v>153</v>
      </c>
      <c r="TG10" s="4"/>
      <c r="TH10" s="95"/>
      <c r="TI10" s="119">
        <f>IF(TF10&gt;0,TH10/TF10,0)</f>
        <v>0</v>
      </c>
      <c r="TJ10" s="101">
        <f>IF(TM10&gt;0,TM10/TH10,0)</f>
        <v>0</v>
      </c>
      <c r="TK10" s="120">
        <f>TI10*TJ10</f>
        <v>0</v>
      </c>
      <c r="TL10" s="101">
        <f>TK10*TF10</f>
        <v>0</v>
      </c>
      <c r="TM10" s="95"/>
      <c r="TN10" s="121">
        <f>TM10-TL10</f>
        <v>0</v>
      </c>
      <c r="TO10" s="122">
        <f>TK10/$WC10</f>
        <v>0</v>
      </c>
      <c r="TP10" s="18">
        <f>SUM(TP12:TP25)</f>
        <v>287</v>
      </c>
      <c r="TQ10" s="4"/>
      <c r="TR10" s="95"/>
      <c r="TS10" s="119">
        <f>IF(TP10&gt;0,TR10/TP10,0)</f>
        <v>0</v>
      </c>
      <c r="TT10" s="101">
        <f>IF(TW10&gt;0,TW10/TR10,0)</f>
        <v>0</v>
      </c>
      <c r="TU10" s="120">
        <f>TS10*TT10</f>
        <v>0</v>
      </c>
      <c r="TV10" s="101">
        <f>TU10*TP10</f>
        <v>0</v>
      </c>
      <c r="TW10" s="95"/>
      <c r="TX10" s="121">
        <f>TW10-TV10</f>
        <v>0</v>
      </c>
      <c r="TY10" s="122">
        <f>TU10/$WC10</f>
        <v>0</v>
      </c>
      <c r="TZ10" s="18">
        <f>SUM(TZ12:TZ25)</f>
        <v>196</v>
      </c>
      <c r="UA10" s="4"/>
      <c r="UB10" s="95"/>
      <c r="UC10" s="119">
        <f>IF(TZ10&gt;0,UB10/TZ10,0)</f>
        <v>0</v>
      </c>
      <c r="UD10" s="101">
        <f>IF(UG10&gt;0,UG10/UB10,0)</f>
        <v>0</v>
      </c>
      <c r="UE10" s="120">
        <f>UC10*UD10</f>
        <v>0</v>
      </c>
      <c r="UF10" s="101">
        <f>UE10*TZ10</f>
        <v>0</v>
      </c>
      <c r="UG10" s="95"/>
      <c r="UH10" s="121">
        <f>UG10-UF10</f>
        <v>0</v>
      </c>
      <c r="UI10" s="122">
        <f>UE10/$WC10</f>
        <v>0</v>
      </c>
      <c r="UJ10" s="18">
        <f>SUM(UJ12:UJ25)</f>
        <v>329</v>
      </c>
      <c r="UK10" s="4"/>
      <c r="UL10" s="95"/>
      <c r="UM10" s="119">
        <f>IF(UJ10&gt;0,UL10/UJ10,0)</f>
        <v>0</v>
      </c>
      <c r="UN10" s="101">
        <f>IF(UQ10&gt;0,UQ10/UL10,0)</f>
        <v>0</v>
      </c>
      <c r="UO10" s="120">
        <f>UM10*UN10</f>
        <v>0</v>
      </c>
      <c r="UP10" s="101">
        <f>UO10*UJ10</f>
        <v>0</v>
      </c>
      <c r="UQ10" s="95"/>
      <c r="UR10" s="121">
        <f>UQ10-UP10</f>
        <v>0</v>
      </c>
      <c r="US10" s="122">
        <f>UO10/$WC10</f>
        <v>0</v>
      </c>
      <c r="UT10" s="18">
        <f>SUM(UT12:UT25)</f>
        <v>321</v>
      </c>
      <c r="UU10" s="4"/>
      <c r="UV10" s="95"/>
      <c r="UW10" s="119">
        <f>IF(UT10&gt;0,UV10/UT10,0)</f>
        <v>0</v>
      </c>
      <c r="UX10" s="101">
        <f>IF(VA10&gt;0,VA10/UV10,0)</f>
        <v>0</v>
      </c>
      <c r="UY10" s="120">
        <f>UW10*UX10</f>
        <v>0</v>
      </c>
      <c r="UZ10" s="101">
        <f>UY10*UT10</f>
        <v>0</v>
      </c>
      <c r="VA10" s="95"/>
      <c r="VB10" s="121">
        <f>VA10-UZ10</f>
        <v>0</v>
      </c>
      <c r="VC10" s="122">
        <f>UY10/$WC10</f>
        <v>0</v>
      </c>
      <c r="VD10" s="18">
        <f>SUM(VD12:VD25)</f>
        <v>553</v>
      </c>
      <c r="VE10" s="4"/>
      <c r="VF10" s="95"/>
      <c r="VG10" s="119">
        <f>IF(VD10&gt;0,VF10/VD10,0)</f>
        <v>0</v>
      </c>
      <c r="VH10" s="101">
        <f>IF(VK10&gt;0,VK10/VF10,0)</f>
        <v>0</v>
      </c>
      <c r="VI10" s="120">
        <f>VG10*VH10</f>
        <v>0</v>
      </c>
      <c r="VJ10" s="101">
        <f>VI10*VD10</f>
        <v>0</v>
      </c>
      <c r="VK10" s="95"/>
      <c r="VL10" s="121">
        <f>VK10-VJ10</f>
        <v>0</v>
      </c>
      <c r="VM10" s="122">
        <f>VI10/$WC10</f>
        <v>0</v>
      </c>
      <c r="VN10" s="18">
        <f>SUM(VN12:VN25)</f>
        <v>350</v>
      </c>
      <c r="VO10" s="4"/>
      <c r="VP10" s="95"/>
      <c r="VQ10" s="119">
        <f>IF(VN10&gt;0,VP10/VN10,0)</f>
        <v>0</v>
      </c>
      <c r="VR10" s="101">
        <f>IF(VU10&gt;0,VU10/VP10,0)</f>
        <v>0</v>
      </c>
      <c r="VS10" s="120">
        <f>VQ10*VR10</f>
        <v>0</v>
      </c>
      <c r="VT10" s="101">
        <f>VS10*VN10</f>
        <v>0</v>
      </c>
      <c r="VU10" s="95"/>
      <c r="VV10" s="121">
        <f>VU10-VT10</f>
        <v>0</v>
      </c>
      <c r="VW10" s="122">
        <f>VS10/$WC10</f>
        <v>0</v>
      </c>
      <c r="VX10" s="18">
        <f>SUM(VX12:VX25)</f>
        <v>12591</v>
      </c>
      <c r="VY10" s="4"/>
      <c r="VZ10" s="127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</f>
        <v>137800</v>
      </c>
      <c r="WA10" s="119">
        <f>IF(VX10&gt;0,VZ10/VX10,0)</f>
        <v>10.94432531</v>
      </c>
      <c r="WB10" s="101">
        <f>IF(WE10&gt;0,WE10/VZ10,0)</f>
        <v>9.0500000000000007</v>
      </c>
      <c r="WC10" s="120">
        <f>WA10*WB10</f>
        <v>99.046139999999994</v>
      </c>
      <c r="WD10" s="101">
        <f>WC10*VX10</f>
        <v>1247089.95</v>
      </c>
      <c r="WE10" s="127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</f>
        <v>1247090</v>
      </c>
      <c r="WF10" s="121">
        <f>WE10-WD10</f>
        <v>0.05</v>
      </c>
    </row>
    <row r="11" spans="1:604" s="114" customFormat="1">
      <c r="A11" s="112"/>
      <c r="B11" s="113" t="s">
        <v>473</v>
      </c>
      <c r="C11" s="113"/>
      <c r="D11" s="113"/>
      <c r="E11" s="113"/>
      <c r="F11" s="123"/>
      <c r="G11" s="113"/>
      <c r="H11" s="121">
        <f>H10-(SUM(H12:H25))</f>
        <v>0</v>
      </c>
      <c r="I11" s="124"/>
      <c r="J11" s="121"/>
      <c r="K11" s="125"/>
      <c r="L11" s="121">
        <f>L10-(SUM(L12:L25))</f>
        <v>0</v>
      </c>
      <c r="M11" s="121"/>
      <c r="N11" s="121"/>
      <c r="O11" s="113"/>
      <c r="P11" s="123"/>
      <c r="Q11" s="113"/>
      <c r="R11" s="121">
        <f>R10-(SUM(R12:R25))</f>
        <v>0</v>
      </c>
      <c r="S11" s="124"/>
      <c r="T11" s="121"/>
      <c r="U11" s="125"/>
      <c r="V11" s="121">
        <f>V10-(SUM(V12:V25))</f>
        <v>0</v>
      </c>
      <c r="W11" s="121"/>
      <c r="X11" s="121"/>
      <c r="Y11" s="113"/>
      <c r="Z11" s="123"/>
      <c r="AA11" s="113"/>
      <c r="AB11" s="121">
        <f>AB10-(SUM(AB12:AB25))</f>
        <v>0</v>
      </c>
      <c r="AC11" s="124"/>
      <c r="AD11" s="121"/>
      <c r="AE11" s="125"/>
      <c r="AF11" s="121">
        <f>AF10-(SUM(AF12:AF25))</f>
        <v>0</v>
      </c>
      <c r="AG11" s="121"/>
      <c r="AH11" s="121"/>
      <c r="AI11" s="113"/>
      <c r="AJ11" s="123"/>
      <c r="AK11" s="113"/>
      <c r="AL11" s="121">
        <f>AL10-(SUM(AL12:AL25))</f>
        <v>0</v>
      </c>
      <c r="AM11" s="124"/>
      <c r="AN11" s="121"/>
      <c r="AO11" s="125"/>
      <c r="AP11" s="121">
        <f>AP10-(SUM(AP12:AP25))</f>
        <v>0</v>
      </c>
      <c r="AQ11" s="121"/>
      <c r="AR11" s="121"/>
      <c r="AS11" s="113"/>
      <c r="AT11" s="123"/>
      <c r="AU11" s="113"/>
      <c r="AV11" s="121">
        <f>AV10-(SUM(AV12:AV25))</f>
        <v>0</v>
      </c>
      <c r="AW11" s="124"/>
      <c r="AX11" s="121"/>
      <c r="AY11" s="125"/>
      <c r="AZ11" s="121">
        <f>AZ10-(SUM(AZ12:AZ25))</f>
        <v>0</v>
      </c>
      <c r="BA11" s="121"/>
      <c r="BB11" s="121"/>
      <c r="BC11" s="113"/>
      <c r="BD11" s="123"/>
      <c r="BE11" s="113"/>
      <c r="BF11" s="121">
        <f>BF10-(SUM(BF12:BF25))</f>
        <v>0</v>
      </c>
      <c r="BG11" s="124"/>
      <c r="BH11" s="121"/>
      <c r="BI11" s="125"/>
      <c r="BJ11" s="121">
        <f>BJ10-(SUM(BJ12:BJ25))</f>
        <v>0</v>
      </c>
      <c r="BK11" s="121"/>
      <c r="BL11" s="121"/>
      <c r="BM11" s="113"/>
      <c r="BN11" s="123"/>
      <c r="BO11" s="113"/>
      <c r="BP11" s="121" t="e">
        <f>BP10-(SUM(BP12:BP25))</f>
        <v>#DIV/0!</v>
      </c>
      <c r="BQ11" s="124"/>
      <c r="BR11" s="121"/>
      <c r="BS11" s="125"/>
      <c r="BT11" s="121">
        <f>BT10-(SUM(BT12:BT25))</f>
        <v>0</v>
      </c>
      <c r="BU11" s="121"/>
      <c r="BV11" s="121"/>
      <c r="BW11" s="113"/>
      <c r="BX11" s="123"/>
      <c r="BY11" s="113"/>
      <c r="BZ11" s="121">
        <f>BZ10-(SUM(BZ12:BZ25))</f>
        <v>0</v>
      </c>
      <c r="CA11" s="124"/>
      <c r="CB11" s="121"/>
      <c r="CC11" s="125"/>
      <c r="CD11" s="121">
        <f>CD10-(SUM(CD12:CD25))</f>
        <v>0</v>
      </c>
      <c r="CE11" s="121"/>
      <c r="CF11" s="121"/>
      <c r="CG11" s="113"/>
      <c r="CH11" s="123"/>
      <c r="CI11" s="113"/>
      <c r="CJ11" s="121" t="e">
        <f>CJ10-(SUM(CJ12:CJ25))</f>
        <v>#DIV/0!</v>
      </c>
      <c r="CK11" s="124"/>
      <c r="CL11" s="121"/>
      <c r="CM11" s="125"/>
      <c r="CN11" s="121">
        <f>CN10-(SUM(CN12:CN25))</f>
        <v>0</v>
      </c>
      <c r="CO11" s="121"/>
      <c r="CP11" s="121"/>
      <c r="CQ11" s="113"/>
      <c r="CR11" s="123"/>
      <c r="CS11" s="113"/>
      <c r="CT11" s="121">
        <f>CT10-(SUM(CT12:CT25))</f>
        <v>0</v>
      </c>
      <c r="CU11" s="124"/>
      <c r="CV11" s="121"/>
      <c r="CW11" s="125"/>
      <c r="CX11" s="121">
        <f>CX10-(SUM(CX12:CX25))</f>
        <v>0</v>
      </c>
      <c r="CY11" s="121"/>
      <c r="CZ11" s="121"/>
      <c r="DA11" s="113"/>
      <c r="DB11" s="123"/>
      <c r="DC11" s="113"/>
      <c r="DD11" s="121">
        <f>DD10-(SUM(DD12:DD25))</f>
        <v>0</v>
      </c>
      <c r="DE11" s="124"/>
      <c r="DF11" s="121"/>
      <c r="DG11" s="125"/>
      <c r="DH11" s="121">
        <f>DH10-(SUM(DH12:DH25))</f>
        <v>0</v>
      </c>
      <c r="DI11" s="121"/>
      <c r="DJ11" s="121"/>
      <c r="DK11" s="113"/>
      <c r="DL11" s="123"/>
      <c r="DM11" s="113"/>
      <c r="DN11" s="121">
        <f>DN10-(SUM(DN12:DN25))</f>
        <v>0</v>
      </c>
      <c r="DO11" s="124"/>
      <c r="DP11" s="121"/>
      <c r="DQ11" s="125"/>
      <c r="DR11" s="121">
        <f>DR10-(SUM(DR12:DR25))</f>
        <v>0</v>
      </c>
      <c r="DS11" s="121"/>
      <c r="DT11" s="121"/>
      <c r="DU11" s="113"/>
      <c r="DV11" s="123"/>
      <c r="DW11" s="113"/>
      <c r="DX11" s="121">
        <f>DX10-(SUM(DX12:DX25))</f>
        <v>0</v>
      </c>
      <c r="DY11" s="124"/>
      <c r="DZ11" s="121"/>
      <c r="EA11" s="125"/>
      <c r="EB11" s="121">
        <f>EB10-(SUM(EB12:EB25))</f>
        <v>0</v>
      </c>
      <c r="EC11" s="121"/>
      <c r="ED11" s="121"/>
      <c r="EE11" s="113"/>
      <c r="EF11" s="123"/>
      <c r="EG11" s="113"/>
      <c r="EH11" s="121">
        <f>EH10-(SUM(EH12:EH25))</f>
        <v>0</v>
      </c>
      <c r="EI11" s="124"/>
      <c r="EJ11" s="121"/>
      <c r="EK11" s="125"/>
      <c r="EL11" s="121">
        <f>EL10-(SUM(EL12:EL25))</f>
        <v>0</v>
      </c>
      <c r="EM11" s="121"/>
      <c r="EN11" s="121"/>
      <c r="EO11" s="113"/>
      <c r="EP11" s="123"/>
      <c r="EQ11" s="113"/>
      <c r="ER11" s="121">
        <f>ER10-(SUM(ER12:ER25))</f>
        <v>0</v>
      </c>
      <c r="ES11" s="124"/>
      <c r="ET11" s="121"/>
      <c r="EU11" s="125"/>
      <c r="EV11" s="121">
        <f>EV10-(SUM(EV12:EV25))</f>
        <v>0</v>
      </c>
      <c r="EW11" s="121"/>
      <c r="EX11" s="121"/>
      <c r="EY11" s="113"/>
      <c r="EZ11" s="123"/>
      <c r="FA11" s="113"/>
      <c r="FB11" s="121">
        <f>FB10-(SUM(FB12:FB25))</f>
        <v>0</v>
      </c>
      <c r="FC11" s="124"/>
      <c r="FD11" s="121"/>
      <c r="FE11" s="125"/>
      <c r="FF11" s="121">
        <f>FF10-(SUM(FF12:FF25))</f>
        <v>0</v>
      </c>
      <c r="FG11" s="121"/>
      <c r="FH11" s="121"/>
      <c r="FI11" s="113"/>
      <c r="FJ11" s="123"/>
      <c r="FK11" s="113"/>
      <c r="FL11" s="121">
        <f>FL10-(SUM(FL12:FL25))</f>
        <v>0</v>
      </c>
      <c r="FM11" s="124"/>
      <c r="FN11" s="121"/>
      <c r="FO11" s="125"/>
      <c r="FP11" s="121">
        <f>FP10-(SUM(FP12:FP25))</f>
        <v>0</v>
      </c>
      <c r="FQ11" s="121"/>
      <c r="FR11" s="121"/>
      <c r="FS11" s="113"/>
      <c r="FT11" s="123"/>
      <c r="FU11" s="113"/>
      <c r="FV11" s="121">
        <f>FV10-(SUM(FV12:FV25))</f>
        <v>0</v>
      </c>
      <c r="FW11" s="124"/>
      <c r="FX11" s="121"/>
      <c r="FY11" s="125"/>
      <c r="FZ11" s="121">
        <f>FZ10-(SUM(FZ12:FZ25))</f>
        <v>0</v>
      </c>
      <c r="GA11" s="121"/>
      <c r="GB11" s="121"/>
      <c r="GC11" s="113"/>
      <c r="GD11" s="123"/>
      <c r="GE11" s="113"/>
      <c r="GF11" s="121">
        <f>GF10-(SUM(GF12:GF25))</f>
        <v>0</v>
      </c>
      <c r="GG11" s="124"/>
      <c r="GH11" s="121"/>
      <c r="GI11" s="125"/>
      <c r="GJ11" s="121">
        <f>GJ10-(SUM(GJ12:GJ25))</f>
        <v>0</v>
      </c>
      <c r="GK11" s="121"/>
      <c r="GL11" s="121"/>
      <c r="GM11" s="113"/>
      <c r="GN11" s="123"/>
      <c r="GO11" s="113"/>
      <c r="GP11" s="121">
        <f>GP10-(SUM(GP12:GP25))</f>
        <v>0</v>
      </c>
      <c r="GQ11" s="124"/>
      <c r="GR11" s="121"/>
      <c r="GS11" s="125"/>
      <c r="GT11" s="121">
        <f>GT10-(SUM(GT12:GT25))</f>
        <v>0</v>
      </c>
      <c r="GU11" s="121"/>
      <c r="GV11" s="121"/>
      <c r="GW11" s="113"/>
      <c r="GX11" s="123"/>
      <c r="GY11" s="113"/>
      <c r="GZ11" s="121">
        <f>GZ10-(SUM(GZ12:GZ25))</f>
        <v>0</v>
      </c>
      <c r="HA11" s="124"/>
      <c r="HB11" s="121"/>
      <c r="HC11" s="125"/>
      <c r="HD11" s="121">
        <f>HD10-(SUM(HD12:HD25))</f>
        <v>0</v>
      </c>
      <c r="HE11" s="121"/>
      <c r="HF11" s="121"/>
      <c r="HG11" s="113"/>
      <c r="HH11" s="123"/>
      <c r="HI11" s="113"/>
      <c r="HJ11" s="121">
        <f>HJ10-(SUM(HJ12:HJ25))</f>
        <v>0</v>
      </c>
      <c r="HK11" s="124"/>
      <c r="HL11" s="121"/>
      <c r="HM11" s="125"/>
      <c r="HN11" s="121">
        <f>HN10-(SUM(HN12:HN25))</f>
        <v>0</v>
      </c>
      <c r="HO11" s="121"/>
      <c r="HP11" s="121"/>
      <c r="HQ11" s="113"/>
      <c r="HR11" s="123"/>
      <c r="HS11" s="113"/>
      <c r="HT11" s="121">
        <f>HT10-(SUM(HT12:HT25))</f>
        <v>0</v>
      </c>
      <c r="HU11" s="124"/>
      <c r="HV11" s="121"/>
      <c r="HW11" s="125"/>
      <c r="HX11" s="121">
        <f>HX10-(SUM(HX12:HX25))</f>
        <v>0</v>
      </c>
      <c r="HY11" s="121"/>
      <c r="HZ11" s="121"/>
      <c r="IA11" s="113"/>
      <c r="IB11" s="123"/>
      <c r="IC11" s="113"/>
      <c r="ID11" s="121">
        <f>ID10-(SUM(ID12:ID25))</f>
        <v>0</v>
      </c>
      <c r="IE11" s="124"/>
      <c r="IF11" s="121"/>
      <c r="IG11" s="125"/>
      <c r="IH11" s="121">
        <f>IH10-(SUM(IH12:IH25))</f>
        <v>0</v>
      </c>
      <c r="II11" s="121"/>
      <c r="IJ11" s="121"/>
      <c r="IK11" s="113"/>
      <c r="IL11" s="123"/>
      <c r="IM11" s="113"/>
      <c r="IN11" s="121">
        <f>IN10-(SUM(IN12:IN25))</f>
        <v>0</v>
      </c>
      <c r="IO11" s="124"/>
      <c r="IP11" s="121"/>
      <c r="IQ11" s="125"/>
      <c r="IR11" s="121">
        <f>IR10-(SUM(IR12:IR25))</f>
        <v>0</v>
      </c>
      <c r="IS11" s="121"/>
      <c r="IT11" s="121"/>
      <c r="IU11" s="113"/>
      <c r="IV11" s="123"/>
      <c r="IW11" s="113"/>
      <c r="IX11" s="121">
        <f>IX10-(SUM(IX12:IX25))</f>
        <v>0</v>
      </c>
      <c r="IY11" s="124"/>
      <c r="IZ11" s="121"/>
      <c r="JA11" s="125"/>
      <c r="JB11" s="121">
        <f>JB10-(SUM(JB12:JB25))</f>
        <v>0</v>
      </c>
      <c r="JC11" s="121"/>
      <c r="JD11" s="121"/>
      <c r="JE11" s="113"/>
      <c r="JF11" s="123"/>
      <c r="JG11" s="113"/>
      <c r="JH11" s="121">
        <f>JH10-(SUM(JH12:JH25))</f>
        <v>0</v>
      </c>
      <c r="JI11" s="124"/>
      <c r="JJ11" s="121"/>
      <c r="JK11" s="125"/>
      <c r="JL11" s="121">
        <f>JL10-(SUM(JL12:JL25))</f>
        <v>0</v>
      </c>
      <c r="JM11" s="121"/>
      <c r="JN11" s="121"/>
      <c r="JO11" s="113"/>
      <c r="JP11" s="123"/>
      <c r="JQ11" s="113"/>
      <c r="JR11" s="121" t="e">
        <f>JR10-(SUM(JR12:JR25))</f>
        <v>#DIV/0!</v>
      </c>
      <c r="JS11" s="124"/>
      <c r="JT11" s="121"/>
      <c r="JU11" s="125"/>
      <c r="JV11" s="121">
        <f>JV10-(SUM(JV12:JV25))</f>
        <v>0</v>
      </c>
      <c r="JW11" s="121"/>
      <c r="JX11" s="121"/>
      <c r="JY11" s="113"/>
      <c r="JZ11" s="123"/>
      <c r="KA11" s="113"/>
      <c r="KB11" s="121">
        <f>KB10-(SUM(KB12:KB25))</f>
        <v>0</v>
      </c>
      <c r="KC11" s="124"/>
      <c r="KD11" s="121"/>
      <c r="KE11" s="125"/>
      <c r="KF11" s="121">
        <f>KF10-(SUM(KF12:KF25))</f>
        <v>0</v>
      </c>
      <c r="KG11" s="121"/>
      <c r="KH11" s="121"/>
      <c r="KI11" s="113"/>
      <c r="KJ11" s="123"/>
      <c r="KK11" s="113"/>
      <c r="KL11" s="121">
        <f>KL10-(SUM(KL12:KL25))</f>
        <v>0</v>
      </c>
      <c r="KM11" s="124"/>
      <c r="KN11" s="121"/>
      <c r="KO11" s="125"/>
      <c r="KP11" s="121">
        <f>KP10-(SUM(KP12:KP25))</f>
        <v>0</v>
      </c>
      <c r="KQ11" s="121"/>
      <c r="KR11" s="121"/>
      <c r="KS11" s="113"/>
      <c r="KT11" s="123"/>
      <c r="KU11" s="113"/>
      <c r="KV11" s="121">
        <f>KV10-(SUM(KV12:KV25))</f>
        <v>0</v>
      </c>
      <c r="KW11" s="124"/>
      <c r="KX11" s="121"/>
      <c r="KY11" s="125"/>
      <c r="KZ11" s="121">
        <f>KZ10-(SUM(KZ12:KZ25))</f>
        <v>0</v>
      </c>
      <c r="LA11" s="121"/>
      <c r="LB11" s="121"/>
      <c r="LC11" s="113"/>
      <c r="LD11" s="123"/>
      <c r="LE11" s="113"/>
      <c r="LF11" s="121">
        <f>LF10-(SUM(LF12:LF25))</f>
        <v>0</v>
      </c>
      <c r="LG11" s="124"/>
      <c r="LH11" s="121"/>
      <c r="LI11" s="125"/>
      <c r="LJ11" s="121">
        <f>LJ10-(SUM(LJ12:LJ25))</f>
        <v>0</v>
      </c>
      <c r="LK11" s="121"/>
      <c r="LL11" s="121"/>
      <c r="LM11" s="113"/>
      <c r="LN11" s="123"/>
      <c r="LO11" s="113"/>
      <c r="LP11" s="121">
        <f>LP10-(SUM(LP12:LP25))</f>
        <v>0</v>
      </c>
      <c r="LQ11" s="124"/>
      <c r="LR11" s="121"/>
      <c r="LS11" s="125"/>
      <c r="LT11" s="121">
        <f>LT10-(SUM(LT12:LT25))</f>
        <v>0</v>
      </c>
      <c r="LU11" s="121"/>
      <c r="LV11" s="121"/>
      <c r="LW11" s="113"/>
      <c r="LX11" s="123"/>
      <c r="LY11" s="113"/>
      <c r="LZ11" s="121">
        <f>LZ10-(SUM(LZ12:LZ25))</f>
        <v>0</v>
      </c>
      <c r="MA11" s="124"/>
      <c r="MB11" s="121"/>
      <c r="MC11" s="125"/>
      <c r="MD11" s="121">
        <f>MD10-(SUM(MD12:MD25))</f>
        <v>0</v>
      </c>
      <c r="ME11" s="121"/>
      <c r="MF11" s="121"/>
      <c r="MG11" s="113"/>
      <c r="MH11" s="123"/>
      <c r="MI11" s="113"/>
      <c r="MJ11" s="121">
        <f>MJ10-(SUM(MJ12:MJ25))</f>
        <v>0</v>
      </c>
      <c r="MK11" s="124"/>
      <c r="ML11" s="121"/>
      <c r="MM11" s="125"/>
      <c r="MN11" s="121">
        <f>MN10-(SUM(MN12:MN25))</f>
        <v>0</v>
      </c>
      <c r="MO11" s="121"/>
      <c r="MP11" s="121"/>
      <c r="MQ11" s="113"/>
      <c r="MR11" s="123"/>
      <c r="MS11" s="113"/>
      <c r="MT11" s="121">
        <f>MT10-(SUM(MT12:MT25))</f>
        <v>0</v>
      </c>
      <c r="MU11" s="124"/>
      <c r="MV11" s="121"/>
      <c r="MW11" s="125"/>
      <c r="MX11" s="121">
        <f>MX10-(SUM(MX12:MX25))</f>
        <v>0</v>
      </c>
      <c r="MY11" s="121"/>
      <c r="MZ11" s="121"/>
      <c r="NA11" s="113"/>
      <c r="NB11" s="123"/>
      <c r="NC11" s="113"/>
      <c r="ND11" s="121">
        <f>ND10-(SUM(ND12:ND25))</f>
        <v>0</v>
      </c>
      <c r="NE11" s="124"/>
      <c r="NF11" s="121"/>
      <c r="NG11" s="125"/>
      <c r="NH11" s="121">
        <f>NH10-(SUM(NH12:NH25))</f>
        <v>0</v>
      </c>
      <c r="NI11" s="121"/>
      <c r="NJ11" s="121"/>
      <c r="NK11" s="113"/>
      <c r="NL11" s="123"/>
      <c r="NM11" s="113"/>
      <c r="NN11" s="121">
        <f>NN10-(SUM(NN12:NN25))</f>
        <v>0</v>
      </c>
      <c r="NO11" s="124"/>
      <c r="NP11" s="121"/>
      <c r="NQ11" s="125"/>
      <c r="NR11" s="121">
        <f>NR10-(SUM(NR12:NR25))</f>
        <v>0</v>
      </c>
      <c r="NS11" s="121"/>
      <c r="NT11" s="121"/>
      <c r="NU11" s="113"/>
      <c r="NV11" s="123"/>
      <c r="NW11" s="113"/>
      <c r="NX11" s="121">
        <f>NX10-(SUM(NX12:NX25))</f>
        <v>0</v>
      </c>
      <c r="NY11" s="124"/>
      <c r="NZ11" s="121"/>
      <c r="OA11" s="125"/>
      <c r="OB11" s="121">
        <f>OB10-(SUM(OB12:OB25))</f>
        <v>0</v>
      </c>
      <c r="OC11" s="121"/>
      <c r="OD11" s="121"/>
      <c r="OE11" s="113"/>
      <c r="OF11" s="123"/>
      <c r="OG11" s="113"/>
      <c r="OH11" s="121">
        <f>OH10-(SUM(OH12:OH25))</f>
        <v>0</v>
      </c>
      <c r="OI11" s="124"/>
      <c r="OJ11" s="121"/>
      <c r="OK11" s="125"/>
      <c r="OL11" s="121">
        <f>OL10-(SUM(OL12:OL25))</f>
        <v>0</v>
      </c>
      <c r="OM11" s="121"/>
      <c r="ON11" s="121"/>
      <c r="OO11" s="113"/>
      <c r="OP11" s="123"/>
      <c r="OQ11" s="113"/>
      <c r="OR11" s="121">
        <f>OR10-(SUM(OR12:OR25))</f>
        <v>0</v>
      </c>
      <c r="OS11" s="124"/>
      <c r="OT11" s="121"/>
      <c r="OU11" s="125"/>
      <c r="OV11" s="121">
        <f>OV10-(SUM(OV12:OV25))</f>
        <v>0</v>
      </c>
      <c r="OW11" s="121"/>
      <c r="OX11" s="121"/>
      <c r="OY11" s="113"/>
      <c r="OZ11" s="123"/>
      <c r="PA11" s="113"/>
      <c r="PB11" s="121">
        <f>PB10-(SUM(PB12:PB25))</f>
        <v>0</v>
      </c>
      <c r="PC11" s="124"/>
      <c r="PD11" s="121"/>
      <c r="PE11" s="125"/>
      <c r="PF11" s="121">
        <f>PF10-(SUM(PF12:PF25))</f>
        <v>0</v>
      </c>
      <c r="PG11" s="121"/>
      <c r="PH11" s="121"/>
      <c r="PI11" s="113"/>
      <c r="PJ11" s="123"/>
      <c r="PK11" s="113"/>
      <c r="PL11" s="121">
        <f>PL10-(SUM(PL12:PL25))</f>
        <v>0</v>
      </c>
      <c r="PM11" s="124"/>
      <c r="PN11" s="121"/>
      <c r="PO11" s="125"/>
      <c r="PP11" s="121">
        <f>PP10-(SUM(PP12:PP25))</f>
        <v>0</v>
      </c>
      <c r="PQ11" s="121"/>
      <c r="PR11" s="121"/>
      <c r="PS11" s="113"/>
      <c r="PT11" s="123"/>
      <c r="PU11" s="113"/>
      <c r="PV11" s="121" t="e">
        <f>PV10-(SUM(PV12:PV25))</f>
        <v>#DIV/0!</v>
      </c>
      <c r="PW11" s="124"/>
      <c r="PX11" s="121"/>
      <c r="PY11" s="125"/>
      <c r="PZ11" s="121">
        <f>PZ10-(SUM(PZ12:PZ25))</f>
        <v>0</v>
      </c>
      <c r="QA11" s="121"/>
      <c r="QB11" s="121"/>
      <c r="QC11" s="113"/>
      <c r="QD11" s="123"/>
      <c r="QE11" s="113"/>
      <c r="QF11" s="121">
        <f>QF10-(SUM(QF12:QF25))</f>
        <v>0</v>
      </c>
      <c r="QG11" s="124"/>
      <c r="QH11" s="121"/>
      <c r="QI11" s="125"/>
      <c r="QJ11" s="121">
        <f>QJ10-(SUM(QJ12:QJ25))</f>
        <v>0</v>
      </c>
      <c r="QK11" s="121"/>
      <c r="QL11" s="121"/>
      <c r="QM11" s="113"/>
      <c r="QN11" s="123"/>
      <c r="QO11" s="113"/>
      <c r="QP11" s="121">
        <f>QP10-(SUM(QP12:QP25))</f>
        <v>0</v>
      </c>
      <c r="QQ11" s="124"/>
      <c r="QR11" s="121"/>
      <c r="QS11" s="125"/>
      <c r="QT11" s="121">
        <f>QT10-(SUM(QT12:QT25))</f>
        <v>0</v>
      </c>
      <c r="QU11" s="121"/>
      <c r="QV11" s="121"/>
      <c r="QW11" s="113"/>
      <c r="QX11" s="123"/>
      <c r="QY11" s="113"/>
      <c r="QZ11" s="121">
        <f>QZ10-(SUM(QZ12:QZ25))</f>
        <v>0</v>
      </c>
      <c r="RA11" s="124"/>
      <c r="RB11" s="121"/>
      <c r="RC11" s="125"/>
      <c r="RD11" s="121">
        <f>RD10-(SUM(RD12:RD25))</f>
        <v>0</v>
      </c>
      <c r="RE11" s="121"/>
      <c r="RF11" s="121"/>
      <c r="RG11" s="113"/>
      <c r="RH11" s="123"/>
      <c r="RI11" s="113"/>
      <c r="RJ11" s="121">
        <f>RJ10-(SUM(RJ12:RJ25))</f>
        <v>0</v>
      </c>
      <c r="RK11" s="124"/>
      <c r="RL11" s="121"/>
      <c r="RM11" s="125"/>
      <c r="RN11" s="121">
        <f>RN10-(SUM(RN12:RN25))</f>
        <v>0</v>
      </c>
      <c r="RO11" s="121"/>
      <c r="RP11" s="121"/>
      <c r="RQ11" s="113"/>
      <c r="RR11" s="123"/>
      <c r="RS11" s="113"/>
      <c r="RT11" s="121">
        <f>RT10-(SUM(RT12:RT25))</f>
        <v>0</v>
      </c>
      <c r="RU11" s="124"/>
      <c r="RV11" s="121"/>
      <c r="RW11" s="125"/>
      <c r="RX11" s="121">
        <f>RX10-(SUM(RX12:RX25))</f>
        <v>0</v>
      </c>
      <c r="RY11" s="121"/>
      <c r="RZ11" s="121"/>
      <c r="SA11" s="113"/>
      <c r="SB11" s="123"/>
      <c r="SC11" s="113"/>
      <c r="SD11" s="121">
        <f>SD10-(SUM(SD12:SD25))</f>
        <v>0</v>
      </c>
      <c r="SE11" s="124"/>
      <c r="SF11" s="121"/>
      <c r="SG11" s="125"/>
      <c r="SH11" s="121">
        <f>SH10-(SUM(SH12:SH25))</f>
        <v>0</v>
      </c>
      <c r="SI11" s="121"/>
      <c r="SJ11" s="121"/>
      <c r="SK11" s="113"/>
      <c r="SL11" s="123"/>
      <c r="SM11" s="113"/>
      <c r="SN11" s="121">
        <f>SN10-(SUM(SN12:SN25))</f>
        <v>0</v>
      </c>
      <c r="SO11" s="124"/>
      <c r="SP11" s="121"/>
      <c r="SQ11" s="125"/>
      <c r="SR11" s="121">
        <f>SR10-(SUM(SR12:SR25))</f>
        <v>0</v>
      </c>
      <c r="SS11" s="121"/>
      <c r="ST11" s="121"/>
      <c r="SU11" s="113"/>
      <c r="SV11" s="123"/>
      <c r="SW11" s="113"/>
      <c r="SX11" s="121">
        <f>SX10-(SUM(SX12:SX25))</f>
        <v>0</v>
      </c>
      <c r="SY11" s="124"/>
      <c r="SZ11" s="121"/>
      <c r="TA11" s="125"/>
      <c r="TB11" s="121">
        <f>TB10-(SUM(TB12:TB25))</f>
        <v>0</v>
      </c>
      <c r="TC11" s="121"/>
      <c r="TD11" s="121"/>
      <c r="TE11" s="113"/>
      <c r="TF11" s="123"/>
      <c r="TG11" s="113"/>
      <c r="TH11" s="121">
        <f>TH10-(SUM(TH12:TH25))</f>
        <v>0</v>
      </c>
      <c r="TI11" s="124"/>
      <c r="TJ11" s="121"/>
      <c r="TK11" s="125"/>
      <c r="TL11" s="121">
        <f>TL10-(SUM(TL12:TL25))</f>
        <v>0</v>
      </c>
      <c r="TM11" s="121"/>
      <c r="TN11" s="121"/>
      <c r="TO11" s="113"/>
      <c r="TP11" s="123"/>
      <c r="TQ11" s="113"/>
      <c r="TR11" s="121">
        <f>TR10-(SUM(TR12:TR25))</f>
        <v>0</v>
      </c>
      <c r="TS11" s="124"/>
      <c r="TT11" s="121"/>
      <c r="TU11" s="125"/>
      <c r="TV11" s="121">
        <f>TV10-(SUM(TV12:TV25))</f>
        <v>0</v>
      </c>
      <c r="TW11" s="121"/>
      <c r="TX11" s="121"/>
      <c r="TY11" s="113"/>
      <c r="TZ11" s="123"/>
      <c r="UA11" s="113"/>
      <c r="UB11" s="121">
        <f>UB10-(SUM(UB12:UB25))</f>
        <v>0</v>
      </c>
      <c r="UC11" s="124"/>
      <c r="UD11" s="121"/>
      <c r="UE11" s="125"/>
      <c r="UF11" s="121">
        <f>UF10-(SUM(UF12:UF25))</f>
        <v>0</v>
      </c>
      <c r="UG11" s="121"/>
      <c r="UH11" s="121"/>
      <c r="UI11" s="113"/>
      <c r="UJ11" s="123"/>
      <c r="UK11" s="113"/>
      <c r="UL11" s="121">
        <f>UL10-(SUM(UL12:UL25))</f>
        <v>0</v>
      </c>
      <c r="UM11" s="124"/>
      <c r="UN11" s="121"/>
      <c r="UO11" s="125"/>
      <c r="UP11" s="121">
        <f>UP10-(SUM(UP12:UP25))</f>
        <v>0</v>
      </c>
      <c r="UQ11" s="121"/>
      <c r="UR11" s="121"/>
      <c r="US11" s="113"/>
      <c r="UT11" s="123"/>
      <c r="UU11" s="113"/>
      <c r="UV11" s="121">
        <f>UV10-(SUM(UV12:UV25))</f>
        <v>0</v>
      </c>
      <c r="UW11" s="124"/>
      <c r="UX11" s="121"/>
      <c r="UY11" s="125"/>
      <c r="UZ11" s="121">
        <f>UZ10-(SUM(UZ12:UZ25))</f>
        <v>0</v>
      </c>
      <c r="VA11" s="121"/>
      <c r="VB11" s="121"/>
      <c r="VC11" s="113"/>
      <c r="VD11" s="123"/>
      <c r="VE11" s="113"/>
      <c r="VF11" s="121">
        <f>VF10-(SUM(VF12:VF25))</f>
        <v>0</v>
      </c>
      <c r="VG11" s="124"/>
      <c r="VH11" s="121"/>
      <c r="VI11" s="125"/>
      <c r="VJ11" s="121">
        <f>VJ10-(SUM(VJ12:VJ25))</f>
        <v>0</v>
      </c>
      <c r="VK11" s="121"/>
      <c r="VL11" s="121"/>
      <c r="VM11" s="113"/>
      <c r="VN11" s="123"/>
      <c r="VO11" s="113"/>
      <c r="VP11" s="121">
        <f>VP10-(SUM(VP12:VP25))</f>
        <v>0</v>
      </c>
      <c r="VQ11" s="124"/>
      <c r="VR11" s="121"/>
      <c r="VS11" s="125"/>
      <c r="VT11" s="121">
        <f>VT10-(SUM(VT12:VT25))</f>
        <v>0</v>
      </c>
      <c r="VU11" s="121"/>
      <c r="VV11" s="121"/>
      <c r="VW11" s="113"/>
      <c r="VX11" s="123"/>
      <c r="VY11" s="113"/>
      <c r="VZ11" s="121">
        <f>VZ10-(SUM(VZ12:VZ25))</f>
        <v>-0.01</v>
      </c>
      <c r="WA11" s="124"/>
      <c r="WB11" s="121"/>
      <c r="WC11" s="125"/>
      <c r="WD11" s="121">
        <f>WD10-(SUM(WD12:WD25))</f>
        <v>-0.13</v>
      </c>
      <c r="WE11" s="121"/>
      <c r="WF11" s="121"/>
    </row>
    <row r="12" spans="1:604" ht="24" customHeight="1">
      <c r="A12" s="5"/>
      <c r="B12" s="223" t="s">
        <v>430</v>
      </c>
      <c r="C12" s="12" t="s">
        <v>837</v>
      </c>
      <c r="D12" s="12" t="s">
        <v>437</v>
      </c>
      <c r="E12" s="4" t="s">
        <v>33</v>
      </c>
      <c r="F12" s="126">
        <f>'прил № 2 (30.12.21)'!L661</f>
        <v>0</v>
      </c>
      <c r="G12" s="122">
        <f>F12/F10</f>
        <v>0</v>
      </c>
      <c r="H12" s="101">
        <f>H10*G12</f>
        <v>0</v>
      </c>
      <c r="I12" s="119">
        <f t="shared" ref="I12:I25" si="0">IF(F12&gt;0,H12/F12,0)</f>
        <v>0</v>
      </c>
      <c r="J12" s="93">
        <f>J10</f>
        <v>0</v>
      </c>
      <c r="K12" s="120">
        <f t="shared" ref="K12:K25" si="1">I12*J12</f>
        <v>0</v>
      </c>
      <c r="L12" s="101">
        <f t="shared" ref="L12:L25" si="2">K12*F12</f>
        <v>0</v>
      </c>
      <c r="M12" s="101"/>
      <c r="N12" s="121"/>
      <c r="O12" s="122">
        <f>K12/$WC12</f>
        <v>0</v>
      </c>
      <c r="P12" s="126">
        <f>'прил № 2 (30.12.21)'!AG661</f>
        <v>45</v>
      </c>
      <c r="Q12" s="122">
        <f>P12/P10</f>
        <v>9.6149999999999999E-2</v>
      </c>
      <c r="R12" s="101">
        <f>R10*Q12</f>
        <v>0</v>
      </c>
      <c r="S12" s="119">
        <f t="shared" ref="S12:S25" si="3">IF(P12&gt;0,R12/P12,0)</f>
        <v>0</v>
      </c>
      <c r="T12" s="93">
        <f>T10</f>
        <v>0</v>
      </c>
      <c r="U12" s="120">
        <f t="shared" ref="U12:U25" si="4">S12*T12</f>
        <v>0</v>
      </c>
      <c r="V12" s="101">
        <f t="shared" ref="V12:V25" si="5">U12*P12</f>
        <v>0</v>
      </c>
      <c r="W12" s="101"/>
      <c r="X12" s="121"/>
      <c r="Y12" s="122">
        <f>U12/$WC12</f>
        <v>0</v>
      </c>
      <c r="Z12" s="126">
        <f>'прил № 2 (30.12.21)'!BB661</f>
        <v>15</v>
      </c>
      <c r="AA12" s="122">
        <f>Z12/Z10</f>
        <v>5.3760000000000002E-2</v>
      </c>
      <c r="AB12" s="101">
        <f>AB10*AA12</f>
        <v>0</v>
      </c>
      <c r="AC12" s="119">
        <f t="shared" ref="AC12:AC25" si="6">IF(Z12&gt;0,AB12/Z12,0)</f>
        <v>0</v>
      </c>
      <c r="AD12" s="93">
        <f>AD10</f>
        <v>0</v>
      </c>
      <c r="AE12" s="120">
        <f t="shared" ref="AE12:AE25" si="7">AC12*AD12</f>
        <v>0</v>
      </c>
      <c r="AF12" s="101">
        <f t="shared" ref="AF12:AF25" si="8">AE12*Z12</f>
        <v>0</v>
      </c>
      <c r="AG12" s="101"/>
      <c r="AH12" s="121"/>
      <c r="AI12" s="122">
        <f>AE12/$WC12</f>
        <v>0</v>
      </c>
      <c r="AJ12" s="126">
        <f>'прил № 2 (30.12.21)'!BW661</f>
        <v>139</v>
      </c>
      <c r="AK12" s="122">
        <f>AJ12/AJ10</f>
        <v>0.56503999999999999</v>
      </c>
      <c r="AL12" s="101">
        <f>AL10*AK12</f>
        <v>0</v>
      </c>
      <c r="AM12" s="119">
        <f t="shared" ref="AM12:AM25" si="9">IF(AJ12&gt;0,AL12/AJ12,0)</f>
        <v>0</v>
      </c>
      <c r="AN12" s="93">
        <f>AN10</f>
        <v>0</v>
      </c>
      <c r="AO12" s="120">
        <f t="shared" ref="AO12:AO25" si="10">AM12*AN12</f>
        <v>0</v>
      </c>
      <c r="AP12" s="101">
        <f t="shared" ref="AP12:AP25" si="11">AO12*AJ12</f>
        <v>0</v>
      </c>
      <c r="AQ12" s="101"/>
      <c r="AR12" s="121"/>
      <c r="AS12" s="122">
        <f>AO12/$WC12</f>
        <v>0</v>
      </c>
      <c r="AT12" s="126">
        <f>'прил № 2 (30.12.21)'!CR661</f>
        <v>0</v>
      </c>
      <c r="AU12" s="122">
        <f>AT12/AT10</f>
        <v>0</v>
      </c>
      <c r="AV12" s="101">
        <f>AV10*AU12</f>
        <v>0</v>
      </c>
      <c r="AW12" s="119">
        <f t="shared" ref="AW12:AW25" si="12">IF(AT12&gt;0,AV12/AT12,0)</f>
        <v>0</v>
      </c>
      <c r="AX12" s="93">
        <f>AX10</f>
        <v>0</v>
      </c>
      <c r="AY12" s="120">
        <f t="shared" ref="AY12:AY25" si="13">AW12*AX12</f>
        <v>0</v>
      </c>
      <c r="AZ12" s="101">
        <f t="shared" ref="AZ12:AZ25" si="14">AY12*AT12</f>
        <v>0</v>
      </c>
      <c r="BA12" s="101"/>
      <c r="BB12" s="121"/>
      <c r="BC12" s="122">
        <f>AY12/$WC12</f>
        <v>0</v>
      </c>
      <c r="BD12" s="126">
        <f>'прил № 2 (30.12.21)'!DM661</f>
        <v>0</v>
      </c>
      <c r="BE12" s="122">
        <f>BD12/BD10</f>
        <v>0</v>
      </c>
      <c r="BF12" s="101">
        <f>BF10*BE12</f>
        <v>0</v>
      </c>
      <c r="BG12" s="119">
        <f t="shared" ref="BG12:BG25" si="15">IF(BD12&gt;0,BF12/BD12,0)</f>
        <v>0</v>
      </c>
      <c r="BH12" s="93">
        <f>BH10</f>
        <v>0</v>
      </c>
      <c r="BI12" s="120">
        <f t="shared" ref="BI12:BI25" si="16">BG12*BH12</f>
        <v>0</v>
      </c>
      <c r="BJ12" s="101">
        <f t="shared" ref="BJ12:BJ25" si="17">BI12*BD12</f>
        <v>0</v>
      </c>
      <c r="BK12" s="101"/>
      <c r="BL12" s="121"/>
      <c r="BM12" s="122">
        <f>BI12/$WC12</f>
        <v>0</v>
      </c>
      <c r="BN12" s="126"/>
      <c r="BO12" s="122" t="e">
        <f>BN12/BN10</f>
        <v>#DIV/0!</v>
      </c>
      <c r="BP12" s="101" t="e">
        <f>BP10*BO12</f>
        <v>#DIV/0!</v>
      </c>
      <c r="BQ12" s="119">
        <f t="shared" ref="BQ12:BQ25" si="18">IF(BN12&gt;0,BP12/BN12,0)</f>
        <v>0</v>
      </c>
      <c r="BR12" s="93">
        <f>BR10</f>
        <v>0</v>
      </c>
      <c r="BS12" s="120">
        <f t="shared" ref="BS12:BS25" si="19">BQ12*BR12</f>
        <v>0</v>
      </c>
      <c r="BT12" s="101">
        <f t="shared" ref="BT12:BT25" si="20">BS12*BN12</f>
        <v>0</v>
      </c>
      <c r="BU12" s="101"/>
      <c r="BV12" s="121"/>
      <c r="BW12" s="122">
        <f>BS12/$WC12</f>
        <v>0</v>
      </c>
      <c r="BX12" s="126">
        <v>33</v>
      </c>
      <c r="BY12" s="122">
        <f>BX12/BX10</f>
        <v>0.20755000000000001</v>
      </c>
      <c r="BZ12" s="101">
        <f>BZ10*BY12</f>
        <v>0</v>
      </c>
      <c r="CA12" s="119">
        <f t="shared" ref="CA12:CA25" si="21">IF(BX12&gt;0,BZ12/BX12,0)</f>
        <v>0</v>
      </c>
      <c r="CB12" s="93">
        <f>CB10</f>
        <v>0</v>
      </c>
      <c r="CC12" s="120">
        <f t="shared" ref="CC12:CC25" si="22">CA12*CB12</f>
        <v>0</v>
      </c>
      <c r="CD12" s="101">
        <f t="shared" ref="CD12:CD25" si="23">CC12*BX12</f>
        <v>0</v>
      </c>
      <c r="CE12" s="101"/>
      <c r="CF12" s="121"/>
      <c r="CG12" s="122">
        <f>CC12/$WC12</f>
        <v>0</v>
      </c>
      <c r="CH12" s="126"/>
      <c r="CI12" s="122" t="e">
        <f>CH12/CH10</f>
        <v>#DIV/0!</v>
      </c>
      <c r="CJ12" s="101" t="e">
        <f>CJ10*CI12</f>
        <v>#DIV/0!</v>
      </c>
      <c r="CK12" s="119">
        <f t="shared" ref="CK12:CK25" si="24">IF(CH12&gt;0,CJ12/CH12,0)</f>
        <v>0</v>
      </c>
      <c r="CL12" s="93">
        <f>CL10</f>
        <v>0</v>
      </c>
      <c r="CM12" s="120">
        <f t="shared" ref="CM12:CM25" si="25">CK12*CL12</f>
        <v>0</v>
      </c>
      <c r="CN12" s="101">
        <f t="shared" ref="CN12:CN25" si="26">CM12*CH12</f>
        <v>0</v>
      </c>
      <c r="CO12" s="101"/>
      <c r="CP12" s="121"/>
      <c r="CQ12" s="122">
        <f>CM12/$WC12</f>
        <v>0</v>
      </c>
      <c r="CR12" s="126">
        <f>'прил № 2 (30.12.21)'!GS661</f>
        <v>0</v>
      </c>
      <c r="CS12" s="122">
        <f>CR12/CR10</f>
        <v>0</v>
      </c>
      <c r="CT12" s="101">
        <f>CT10*CS12</f>
        <v>0</v>
      </c>
      <c r="CU12" s="119">
        <f t="shared" ref="CU12:CU25" si="27">IF(CR12&gt;0,CT12/CR12,0)</f>
        <v>0</v>
      </c>
      <c r="CV12" s="93">
        <f>CV10</f>
        <v>0</v>
      </c>
      <c r="CW12" s="120">
        <f t="shared" ref="CW12:CW25" si="28">CU12*CV12</f>
        <v>0</v>
      </c>
      <c r="CX12" s="101">
        <f t="shared" ref="CX12:CX25" si="29">CW12*CR12</f>
        <v>0</v>
      </c>
      <c r="CY12" s="101"/>
      <c r="CZ12" s="121"/>
      <c r="DA12" s="122">
        <f>CW12/$WC12</f>
        <v>0</v>
      </c>
      <c r="DB12" s="126">
        <f>'прил № 2 (30.12.21)'!HN661</f>
        <v>52</v>
      </c>
      <c r="DC12" s="122">
        <f>DB12/DB10</f>
        <v>0.16993</v>
      </c>
      <c r="DD12" s="101">
        <f>DD10*DC12</f>
        <v>0</v>
      </c>
      <c r="DE12" s="119">
        <f t="shared" ref="DE12:DE25" si="30">IF(DB12&gt;0,DD12/DB12,0)</f>
        <v>0</v>
      </c>
      <c r="DF12" s="93">
        <f>DF10</f>
        <v>0</v>
      </c>
      <c r="DG12" s="120">
        <f t="shared" ref="DG12:DG25" si="31">DE12*DF12</f>
        <v>0</v>
      </c>
      <c r="DH12" s="101">
        <f t="shared" ref="DH12:DH25" si="32">DG12*DB12</f>
        <v>0</v>
      </c>
      <c r="DI12" s="101"/>
      <c r="DJ12" s="121"/>
      <c r="DK12" s="122">
        <f>DG12/$WC12</f>
        <v>0</v>
      </c>
      <c r="DL12" s="126">
        <f>'прил № 2 (30.12.21)'!II661</f>
        <v>11</v>
      </c>
      <c r="DM12" s="122">
        <f>DL12/DL10</f>
        <v>6.9180000000000005E-2</v>
      </c>
      <c r="DN12" s="101">
        <f>DN10*DM12</f>
        <v>0</v>
      </c>
      <c r="DO12" s="119">
        <f t="shared" ref="DO12:DO25" si="33">IF(DL12&gt;0,DN12/DL12,0)</f>
        <v>0</v>
      </c>
      <c r="DP12" s="93">
        <f>DP10</f>
        <v>0</v>
      </c>
      <c r="DQ12" s="120">
        <f t="shared" ref="DQ12:DQ25" si="34">DO12*DP12</f>
        <v>0</v>
      </c>
      <c r="DR12" s="101">
        <f t="shared" ref="DR12:DR25" si="35">DQ12*DL12</f>
        <v>0</v>
      </c>
      <c r="DS12" s="101"/>
      <c r="DT12" s="121"/>
      <c r="DU12" s="122">
        <f>DQ12/$WC12</f>
        <v>0</v>
      </c>
      <c r="DV12" s="126">
        <f>'прил № 2 (30.12.21)'!JD661</f>
        <v>0</v>
      </c>
      <c r="DW12" s="122">
        <f>DV12/DV10</f>
        <v>0</v>
      </c>
      <c r="DX12" s="101">
        <f>DX10*DW12</f>
        <v>0</v>
      </c>
      <c r="DY12" s="119">
        <f t="shared" ref="DY12:DY25" si="36">IF(DV12&gt;0,DX12/DV12,0)</f>
        <v>0</v>
      </c>
      <c r="DZ12" s="93">
        <f>DZ10</f>
        <v>9.0500000000000007</v>
      </c>
      <c r="EA12" s="120">
        <f t="shared" ref="EA12:EA25" si="37">DY12*DZ12</f>
        <v>0</v>
      </c>
      <c r="EB12" s="101">
        <f t="shared" ref="EB12:EB25" si="38">EA12*DV12</f>
        <v>0</v>
      </c>
      <c r="EC12" s="101"/>
      <c r="ED12" s="121"/>
      <c r="EE12" s="122">
        <f>EA12/$WC12</f>
        <v>0</v>
      </c>
      <c r="EF12" s="126">
        <f>'прил № 2 (30.12.21)'!JY661</f>
        <v>23</v>
      </c>
      <c r="EG12" s="122">
        <f>EF12/EF10</f>
        <v>0.11675000000000001</v>
      </c>
      <c r="EH12" s="101">
        <f>EH10*EG12</f>
        <v>0</v>
      </c>
      <c r="EI12" s="119">
        <f t="shared" ref="EI12:EI25" si="39">IF(EF12&gt;0,EH12/EF12,0)</f>
        <v>0</v>
      </c>
      <c r="EJ12" s="93">
        <f>EJ10</f>
        <v>0</v>
      </c>
      <c r="EK12" s="120">
        <f t="shared" ref="EK12:EK25" si="40">EI12*EJ12</f>
        <v>0</v>
      </c>
      <c r="EL12" s="101">
        <f t="shared" ref="EL12:EL25" si="41">EK12*EF12</f>
        <v>0</v>
      </c>
      <c r="EM12" s="101"/>
      <c r="EN12" s="121"/>
      <c r="EO12" s="122">
        <f>EK12/$WC12</f>
        <v>0</v>
      </c>
      <c r="EP12" s="126">
        <f>'прил № 2 (30.12.21)'!KT661</f>
        <v>43</v>
      </c>
      <c r="EQ12" s="122">
        <f>EP12/EP10</f>
        <v>0.18534</v>
      </c>
      <c r="ER12" s="101">
        <f>ER10*EQ12</f>
        <v>18941.75</v>
      </c>
      <c r="ES12" s="119">
        <f t="shared" ref="ES12:ES25" si="42">IF(EP12&gt;0,ER12/EP12,0)</f>
        <v>440.50581395</v>
      </c>
      <c r="ET12" s="93">
        <f>ET10</f>
        <v>9.0500000000000007</v>
      </c>
      <c r="EU12" s="120">
        <f t="shared" ref="EU12:EU25" si="43">ES12*ET12</f>
        <v>3986.57762</v>
      </c>
      <c r="EV12" s="101">
        <f t="shared" ref="EV12:EV25" si="44">EU12*EP12</f>
        <v>171422.84</v>
      </c>
      <c r="EW12" s="101"/>
      <c r="EX12" s="121"/>
      <c r="EY12" s="122">
        <f>EU12/$WC12</f>
        <v>40.249690000000001</v>
      </c>
      <c r="EZ12" s="126">
        <f>'прил № 2 (30.12.21)'!LO661</f>
        <v>24</v>
      </c>
      <c r="FA12" s="122">
        <f>EZ12/EZ10</f>
        <v>0.2243</v>
      </c>
      <c r="FB12" s="101">
        <f>FB10*FA12</f>
        <v>0</v>
      </c>
      <c r="FC12" s="119">
        <f t="shared" ref="FC12:FC25" si="45">IF(EZ12&gt;0,FB12/EZ12,0)</f>
        <v>0</v>
      </c>
      <c r="FD12" s="93">
        <f>FD10</f>
        <v>0</v>
      </c>
      <c r="FE12" s="120">
        <f t="shared" ref="FE12:FE25" si="46">FC12*FD12</f>
        <v>0</v>
      </c>
      <c r="FF12" s="101">
        <f t="shared" ref="FF12:FF25" si="47">FE12*EZ12</f>
        <v>0</v>
      </c>
      <c r="FG12" s="101"/>
      <c r="FH12" s="121"/>
      <c r="FI12" s="122">
        <f>FE12/$WC12</f>
        <v>0</v>
      </c>
      <c r="FJ12" s="126">
        <f>'прил № 2 (30.12.21)'!MJ661</f>
        <v>41</v>
      </c>
      <c r="FK12" s="122">
        <f>FJ12/FJ10</f>
        <v>0.21809000000000001</v>
      </c>
      <c r="FL12" s="101">
        <f>FL10*FK12</f>
        <v>0</v>
      </c>
      <c r="FM12" s="119">
        <f t="shared" ref="FM12:FM25" si="48">IF(FJ12&gt;0,FL12/FJ12,0)</f>
        <v>0</v>
      </c>
      <c r="FN12" s="93">
        <f>FN10</f>
        <v>0</v>
      </c>
      <c r="FO12" s="120">
        <f t="shared" ref="FO12:FO25" si="49">FM12*FN12</f>
        <v>0</v>
      </c>
      <c r="FP12" s="101">
        <f t="shared" ref="FP12:FP25" si="50">FO12*FJ12</f>
        <v>0</v>
      </c>
      <c r="FQ12" s="101"/>
      <c r="FR12" s="121"/>
      <c r="FS12" s="122">
        <f>FO12/$WC12</f>
        <v>0</v>
      </c>
      <c r="FT12" s="126">
        <f>'прил № 2 (30.12.21)'!NE661</f>
        <v>34</v>
      </c>
      <c r="FU12" s="122">
        <f>FT12/FT10</f>
        <v>0.10863</v>
      </c>
      <c r="FV12" s="101">
        <f>FV10*FU12</f>
        <v>0</v>
      </c>
      <c r="FW12" s="119">
        <f t="shared" ref="FW12:FW25" si="51">IF(FT12&gt;0,FV12/FT12,0)</f>
        <v>0</v>
      </c>
      <c r="FX12" s="93">
        <f>FX10</f>
        <v>0</v>
      </c>
      <c r="FY12" s="120">
        <f t="shared" ref="FY12:FY25" si="52">FW12*FX12</f>
        <v>0</v>
      </c>
      <c r="FZ12" s="101">
        <f t="shared" ref="FZ12:FZ25" si="53">FY12*FT12</f>
        <v>0</v>
      </c>
      <c r="GA12" s="101"/>
      <c r="GB12" s="121"/>
      <c r="GC12" s="122">
        <f>FY12/$WC12</f>
        <v>0</v>
      </c>
      <c r="GD12" s="126">
        <f>'прил № 2 (30.12.21)'!NZ661</f>
        <v>39</v>
      </c>
      <c r="GE12" s="122">
        <f>GD12/GD10</f>
        <v>0.22941</v>
      </c>
      <c r="GF12" s="101">
        <f>GF10*GE12</f>
        <v>0</v>
      </c>
      <c r="GG12" s="119">
        <f t="shared" ref="GG12:GG25" si="54">IF(GD12&gt;0,GF12/GD12,0)</f>
        <v>0</v>
      </c>
      <c r="GH12" s="93">
        <f>GH10</f>
        <v>0</v>
      </c>
      <c r="GI12" s="120">
        <f t="shared" ref="GI12:GI25" si="55">GG12*GH12</f>
        <v>0</v>
      </c>
      <c r="GJ12" s="101">
        <f t="shared" ref="GJ12:GJ25" si="56">GI12*GD12</f>
        <v>0</v>
      </c>
      <c r="GK12" s="101"/>
      <c r="GL12" s="121"/>
      <c r="GM12" s="122">
        <f>GI12/$WC12</f>
        <v>0</v>
      </c>
      <c r="GN12" s="126">
        <f>'прил № 2 (30.12.21)'!OU661</f>
        <v>0</v>
      </c>
      <c r="GO12" s="122">
        <f>GN12/GN10</f>
        <v>0</v>
      </c>
      <c r="GP12" s="101">
        <f>GP10*GO12</f>
        <v>0</v>
      </c>
      <c r="GQ12" s="119">
        <f t="shared" ref="GQ12:GQ25" si="57">IF(GN12&gt;0,GP12/GN12,0)</f>
        <v>0</v>
      </c>
      <c r="GR12" s="93">
        <f>GR10</f>
        <v>0</v>
      </c>
      <c r="GS12" s="120">
        <f t="shared" ref="GS12:GS25" si="58">GQ12*GR12</f>
        <v>0</v>
      </c>
      <c r="GT12" s="101">
        <f t="shared" ref="GT12:GT25" si="59">GS12*GN12</f>
        <v>0</v>
      </c>
      <c r="GU12" s="101"/>
      <c r="GV12" s="121"/>
      <c r="GW12" s="122">
        <f>GS12/$WC12</f>
        <v>0</v>
      </c>
      <c r="GX12" s="126">
        <f>'прил № 2 (30.12.21)'!PP661</f>
        <v>27</v>
      </c>
      <c r="GY12" s="122">
        <f>GX12/GX10</f>
        <v>0.14917</v>
      </c>
      <c r="GZ12" s="101">
        <f>GZ10*GY12</f>
        <v>0</v>
      </c>
      <c r="HA12" s="119">
        <f t="shared" ref="HA12:HA25" si="60">IF(GX12&gt;0,GZ12/GX12,0)</f>
        <v>0</v>
      </c>
      <c r="HB12" s="93">
        <f>HB10</f>
        <v>0</v>
      </c>
      <c r="HC12" s="120">
        <f t="shared" ref="HC12:HC25" si="61">HA12*HB12</f>
        <v>0</v>
      </c>
      <c r="HD12" s="101">
        <f t="shared" ref="HD12:HD25" si="62">HC12*GX12</f>
        <v>0</v>
      </c>
      <c r="HE12" s="101"/>
      <c r="HF12" s="121"/>
      <c r="HG12" s="122">
        <f>HC12/$WC12</f>
        <v>0</v>
      </c>
      <c r="HH12" s="126">
        <f>'прил № 2 (30.12.21)'!QK661</f>
        <v>22</v>
      </c>
      <c r="HI12" s="122">
        <f>HH12/HH10</f>
        <v>7.8850000000000003E-2</v>
      </c>
      <c r="HJ12" s="101">
        <f>HJ10*HI12</f>
        <v>0</v>
      </c>
      <c r="HK12" s="119">
        <f t="shared" ref="HK12:HK25" si="63">IF(HH12&gt;0,HJ12/HH12,0)</f>
        <v>0</v>
      </c>
      <c r="HL12" s="93">
        <f>HL10</f>
        <v>0</v>
      </c>
      <c r="HM12" s="120">
        <f t="shared" ref="HM12:HM25" si="64">HK12*HL12</f>
        <v>0</v>
      </c>
      <c r="HN12" s="101">
        <f t="shared" ref="HN12:HN25" si="65">HM12*HH12</f>
        <v>0</v>
      </c>
      <c r="HO12" s="101"/>
      <c r="HP12" s="121"/>
      <c r="HQ12" s="122">
        <f>HM12/$WC12</f>
        <v>0</v>
      </c>
      <c r="HR12" s="126">
        <f>'прил № 2 (30.12.21)'!RF661</f>
        <v>88</v>
      </c>
      <c r="HS12" s="122">
        <f>HR12/HR10</f>
        <v>0.18295</v>
      </c>
      <c r="HT12" s="101">
        <f>HT10*HS12</f>
        <v>0</v>
      </c>
      <c r="HU12" s="119">
        <f t="shared" ref="HU12:HU25" si="66">IF(HR12&gt;0,HT12/HR12,0)</f>
        <v>0</v>
      </c>
      <c r="HV12" s="93">
        <f>HV10</f>
        <v>0</v>
      </c>
      <c r="HW12" s="120">
        <f t="shared" ref="HW12:HW25" si="67">HU12*HV12</f>
        <v>0</v>
      </c>
      <c r="HX12" s="101">
        <f t="shared" ref="HX12:HX25" si="68">HW12*HR12</f>
        <v>0</v>
      </c>
      <c r="HY12" s="101"/>
      <c r="HZ12" s="121"/>
      <c r="IA12" s="122">
        <f>HW12/$WC12</f>
        <v>0</v>
      </c>
      <c r="IB12" s="126">
        <f>'прил № 2 (30.12.21)'!SA661</f>
        <v>0</v>
      </c>
      <c r="IC12" s="122">
        <f>IB12/IB10</f>
        <v>0</v>
      </c>
      <c r="ID12" s="101">
        <f>ID10*IC12</f>
        <v>0</v>
      </c>
      <c r="IE12" s="119">
        <f t="shared" ref="IE12:IE25" si="69">IF(IB12&gt;0,ID12/IB12,0)</f>
        <v>0</v>
      </c>
      <c r="IF12" s="93">
        <f>IF10</f>
        <v>0</v>
      </c>
      <c r="IG12" s="120">
        <f t="shared" ref="IG12:IG25" si="70">IE12*IF12</f>
        <v>0</v>
      </c>
      <c r="IH12" s="101">
        <f t="shared" ref="IH12:IH25" si="71">IG12*IB12</f>
        <v>0</v>
      </c>
      <c r="II12" s="101"/>
      <c r="IJ12" s="121"/>
      <c r="IK12" s="122">
        <f>IG12/$WC12</f>
        <v>0</v>
      </c>
      <c r="IL12" s="126">
        <f>'прил № 2 (30.12.21)'!SV661</f>
        <v>29</v>
      </c>
      <c r="IM12" s="122">
        <f>IL12/IL10</f>
        <v>0.23577000000000001</v>
      </c>
      <c r="IN12" s="101">
        <f>IN10*IM12</f>
        <v>0</v>
      </c>
      <c r="IO12" s="119">
        <f t="shared" ref="IO12:IO25" si="72">IF(IL12&gt;0,IN12/IL12,0)</f>
        <v>0</v>
      </c>
      <c r="IP12" s="93">
        <f>IP10</f>
        <v>0</v>
      </c>
      <c r="IQ12" s="120">
        <f t="shared" ref="IQ12:IQ25" si="73">IO12*IP12</f>
        <v>0</v>
      </c>
      <c r="IR12" s="101">
        <f t="shared" ref="IR12:IR25" si="74">IQ12*IL12</f>
        <v>0</v>
      </c>
      <c r="IS12" s="101"/>
      <c r="IT12" s="121"/>
      <c r="IU12" s="122">
        <f>IQ12/$WC12</f>
        <v>0</v>
      </c>
      <c r="IV12" s="126">
        <f>'прил № 2 (30.12.21)'!TQ661</f>
        <v>70</v>
      </c>
      <c r="IW12" s="122">
        <f>IV12/IV10</f>
        <v>0.24648</v>
      </c>
      <c r="IX12" s="101">
        <f>IX10*IW12</f>
        <v>0</v>
      </c>
      <c r="IY12" s="119">
        <f t="shared" ref="IY12:IY25" si="75">IF(IV12&gt;0,IX12/IV12,0)</f>
        <v>0</v>
      </c>
      <c r="IZ12" s="93">
        <f>IZ10</f>
        <v>0</v>
      </c>
      <c r="JA12" s="120">
        <f t="shared" ref="JA12:JA25" si="76">IY12*IZ12</f>
        <v>0</v>
      </c>
      <c r="JB12" s="101">
        <f t="shared" ref="JB12:JB25" si="77">JA12*IV12</f>
        <v>0</v>
      </c>
      <c r="JC12" s="101"/>
      <c r="JD12" s="121"/>
      <c r="JE12" s="122">
        <f>JA12/$WC12</f>
        <v>0</v>
      </c>
      <c r="JF12" s="126">
        <f>'прил № 2 (30.12.21)'!UL661</f>
        <v>83</v>
      </c>
      <c r="JG12" s="122">
        <f>JF12/JF10</f>
        <v>0.28521999999999997</v>
      </c>
      <c r="JH12" s="101">
        <f>JH10*JG12</f>
        <v>0</v>
      </c>
      <c r="JI12" s="119">
        <f t="shared" ref="JI12:JI25" si="78">IF(JF12&gt;0,JH12/JF12,0)</f>
        <v>0</v>
      </c>
      <c r="JJ12" s="93">
        <f>JJ10</f>
        <v>0</v>
      </c>
      <c r="JK12" s="120">
        <f t="shared" ref="JK12:JK25" si="79">JI12*JJ12</f>
        <v>0</v>
      </c>
      <c r="JL12" s="101">
        <f t="shared" ref="JL12:JL25" si="80">JK12*JF12</f>
        <v>0</v>
      </c>
      <c r="JM12" s="101"/>
      <c r="JN12" s="121"/>
      <c r="JO12" s="122">
        <f>JK12/$WC12</f>
        <v>0</v>
      </c>
      <c r="JP12" s="126"/>
      <c r="JQ12" s="122" t="e">
        <f>JP12/JP10</f>
        <v>#DIV/0!</v>
      </c>
      <c r="JR12" s="101" t="e">
        <f>JR10*JQ12</f>
        <v>#DIV/0!</v>
      </c>
      <c r="JS12" s="119">
        <f t="shared" ref="JS12:JS25" si="81">IF(JP12&gt;0,JR12/JP12,0)</f>
        <v>0</v>
      </c>
      <c r="JT12" s="93">
        <f>JT10</f>
        <v>0</v>
      </c>
      <c r="JU12" s="120">
        <f t="shared" ref="JU12:JU25" si="82">JS12*JT12</f>
        <v>0</v>
      </c>
      <c r="JV12" s="101">
        <f t="shared" ref="JV12:JV25" si="83">JU12*JP12</f>
        <v>0</v>
      </c>
      <c r="JW12" s="101"/>
      <c r="JX12" s="121"/>
      <c r="JY12" s="122">
        <f>JU12/$WC12</f>
        <v>0</v>
      </c>
      <c r="JZ12" s="126">
        <f>'прил № 2 (30.12.21)'!WB661</f>
        <v>30</v>
      </c>
      <c r="KA12" s="122">
        <f>JZ12/JZ10</f>
        <v>0.1676</v>
      </c>
      <c r="KB12" s="101">
        <f>KB10*KA12</f>
        <v>0</v>
      </c>
      <c r="KC12" s="119">
        <f t="shared" ref="KC12:KC25" si="84">IF(JZ12&gt;0,KB12/JZ12,0)</f>
        <v>0</v>
      </c>
      <c r="KD12" s="93">
        <f>KD10</f>
        <v>0</v>
      </c>
      <c r="KE12" s="120">
        <f t="shared" ref="KE12:KE25" si="85">KC12*KD12</f>
        <v>0</v>
      </c>
      <c r="KF12" s="101">
        <f t="shared" ref="KF12:KF25" si="86">KE12*JZ12</f>
        <v>0</v>
      </c>
      <c r="KG12" s="101"/>
      <c r="KH12" s="121"/>
      <c r="KI12" s="122">
        <f>KE12/$WC12</f>
        <v>0</v>
      </c>
      <c r="KJ12" s="126">
        <f>'прил № 2 (30.12.21)'!WW661</f>
        <v>53</v>
      </c>
      <c r="KK12" s="122">
        <f>KJ12/KJ10</f>
        <v>0.15014</v>
      </c>
      <c r="KL12" s="101">
        <f>KL10*KK12</f>
        <v>0</v>
      </c>
      <c r="KM12" s="119">
        <f t="shared" ref="KM12:KM25" si="87">IF(KJ12&gt;0,KL12/KJ12,0)</f>
        <v>0</v>
      </c>
      <c r="KN12" s="93">
        <f>KN10</f>
        <v>0</v>
      </c>
      <c r="KO12" s="120">
        <f t="shared" ref="KO12:KO25" si="88">KM12*KN12</f>
        <v>0</v>
      </c>
      <c r="KP12" s="101">
        <f t="shared" ref="KP12:KP25" si="89">KO12*KJ12</f>
        <v>0</v>
      </c>
      <c r="KQ12" s="101"/>
      <c r="KR12" s="121"/>
      <c r="KS12" s="122">
        <f>KO12/$WC12</f>
        <v>0</v>
      </c>
      <c r="KT12" s="126">
        <f>'прил № 2 (30.12.21)'!XR661</f>
        <v>74</v>
      </c>
      <c r="KU12" s="122">
        <f>KT12/KT10</f>
        <v>0.24832000000000001</v>
      </c>
      <c r="KV12" s="101">
        <f>KV10*KU12</f>
        <v>0</v>
      </c>
      <c r="KW12" s="119">
        <f t="shared" ref="KW12:KW25" si="90">IF(KT12&gt;0,KV12/KT12,0)</f>
        <v>0</v>
      </c>
      <c r="KX12" s="93">
        <f>KX10</f>
        <v>0</v>
      </c>
      <c r="KY12" s="120">
        <f t="shared" ref="KY12:KY25" si="91">KW12*KX12</f>
        <v>0</v>
      </c>
      <c r="KZ12" s="101">
        <f t="shared" ref="KZ12:KZ25" si="92">KY12*KT12</f>
        <v>0</v>
      </c>
      <c r="LA12" s="101"/>
      <c r="LB12" s="121"/>
      <c r="LC12" s="122">
        <f>KY12/$WC12</f>
        <v>0</v>
      </c>
      <c r="LD12" s="126">
        <f>'прил № 2 (30.12.21)'!YM661</f>
        <v>33</v>
      </c>
      <c r="LE12" s="122">
        <f>LD12/LD10</f>
        <v>0.13636000000000001</v>
      </c>
      <c r="LF12" s="101">
        <f>LF10*LE12</f>
        <v>0</v>
      </c>
      <c r="LG12" s="119">
        <f t="shared" ref="LG12:LG25" si="93">IF(LD12&gt;0,LF12/LD12,0)</f>
        <v>0</v>
      </c>
      <c r="LH12" s="93">
        <f>LH10</f>
        <v>0</v>
      </c>
      <c r="LI12" s="120">
        <f t="shared" ref="LI12:LI25" si="94">LG12*LH12</f>
        <v>0</v>
      </c>
      <c r="LJ12" s="101">
        <f t="shared" ref="LJ12:LJ25" si="95">LI12*LD12</f>
        <v>0</v>
      </c>
      <c r="LK12" s="101"/>
      <c r="LL12" s="121"/>
      <c r="LM12" s="122">
        <f>LI12/$WC12</f>
        <v>0</v>
      </c>
      <c r="LN12" s="126">
        <f>'прил № 2 (30.12.21)'!ZH661</f>
        <v>32</v>
      </c>
      <c r="LO12" s="122">
        <f>LN12/LN10</f>
        <v>0.22695000000000001</v>
      </c>
      <c r="LP12" s="101">
        <f>LP10*LO12</f>
        <v>0</v>
      </c>
      <c r="LQ12" s="119">
        <f t="shared" ref="LQ12:LQ25" si="96">IF(LN12&gt;0,LP12/LN12,0)</f>
        <v>0</v>
      </c>
      <c r="LR12" s="93">
        <f>LR10</f>
        <v>0</v>
      </c>
      <c r="LS12" s="120">
        <f t="shared" ref="LS12:LS25" si="97">LQ12*LR12</f>
        <v>0</v>
      </c>
      <c r="LT12" s="101">
        <f t="shared" ref="LT12:LT25" si="98">LS12*LN12</f>
        <v>0</v>
      </c>
      <c r="LU12" s="101"/>
      <c r="LV12" s="121"/>
      <c r="LW12" s="122">
        <f>LS12/$WC12</f>
        <v>0</v>
      </c>
      <c r="LX12" s="126">
        <f>'прил № 2 (30.12.21)'!AAC661</f>
        <v>28</v>
      </c>
      <c r="LY12" s="122">
        <f>LX12/LX10</f>
        <v>0.20438000000000001</v>
      </c>
      <c r="LZ12" s="101">
        <f>LZ10*LY12</f>
        <v>0</v>
      </c>
      <c r="MA12" s="119">
        <f t="shared" ref="MA12:MA25" si="99">IF(LX12&gt;0,LZ12/LX12,0)</f>
        <v>0</v>
      </c>
      <c r="MB12" s="93">
        <f>MB10</f>
        <v>0</v>
      </c>
      <c r="MC12" s="120">
        <f t="shared" ref="MC12:MC25" si="100">MA12*MB12</f>
        <v>0</v>
      </c>
      <c r="MD12" s="101">
        <f t="shared" ref="MD12:MD25" si="101">MC12*LX12</f>
        <v>0</v>
      </c>
      <c r="ME12" s="101"/>
      <c r="MF12" s="121"/>
      <c r="MG12" s="122">
        <f>MC12/$WC12</f>
        <v>0</v>
      </c>
      <c r="MH12" s="126">
        <f>'прил № 2 (30.12.21)'!AAX661</f>
        <v>28</v>
      </c>
      <c r="MI12" s="122">
        <f>MH12/MH10</f>
        <v>9.1800000000000007E-2</v>
      </c>
      <c r="MJ12" s="101">
        <f>MJ10*MI12</f>
        <v>0</v>
      </c>
      <c r="MK12" s="119">
        <f t="shared" ref="MK12:MK25" si="102">IF(MH12&gt;0,MJ12/MH12,0)</f>
        <v>0</v>
      </c>
      <c r="ML12" s="93">
        <f>ML10</f>
        <v>0</v>
      </c>
      <c r="MM12" s="120">
        <f t="shared" ref="MM12:MM25" si="103">MK12*ML12</f>
        <v>0</v>
      </c>
      <c r="MN12" s="101">
        <f t="shared" ref="MN12:MN25" si="104">MM12*MH12</f>
        <v>0</v>
      </c>
      <c r="MO12" s="101"/>
      <c r="MP12" s="121"/>
      <c r="MQ12" s="122">
        <f>MM12/$WC12</f>
        <v>0</v>
      </c>
      <c r="MR12" s="126">
        <f>'прил № 2 (30.12.21)'!ABS661</f>
        <v>19</v>
      </c>
      <c r="MS12" s="122">
        <f>MR12/MR10</f>
        <v>0.16964000000000001</v>
      </c>
      <c r="MT12" s="101">
        <f>MT10*MS12</f>
        <v>0</v>
      </c>
      <c r="MU12" s="119">
        <f t="shared" ref="MU12:MU25" si="105">IF(MR12&gt;0,MT12/MR12,0)</f>
        <v>0</v>
      </c>
      <c r="MV12" s="93">
        <f>MV10</f>
        <v>0</v>
      </c>
      <c r="MW12" s="120">
        <f t="shared" ref="MW12:MW25" si="106">MU12*MV12</f>
        <v>0</v>
      </c>
      <c r="MX12" s="101">
        <f t="shared" ref="MX12:MX25" si="107">MW12*MR12</f>
        <v>0</v>
      </c>
      <c r="MY12" s="101"/>
      <c r="MZ12" s="121"/>
      <c r="NA12" s="122">
        <f>MW12/$WC12</f>
        <v>0</v>
      </c>
      <c r="NB12" s="126">
        <f>'прил № 2 (30.12.21)'!ACN661</f>
        <v>27</v>
      </c>
      <c r="NC12" s="122">
        <f>NB12/NB10</f>
        <v>0.16463</v>
      </c>
      <c r="ND12" s="101">
        <f>ND10*NC12</f>
        <v>0</v>
      </c>
      <c r="NE12" s="119">
        <f t="shared" ref="NE12:NE25" si="108">IF(NB12&gt;0,ND12/NB12,0)</f>
        <v>0</v>
      </c>
      <c r="NF12" s="93">
        <f>NF10</f>
        <v>0</v>
      </c>
      <c r="NG12" s="120">
        <f t="shared" ref="NG12:NG25" si="109">NE12*NF12</f>
        <v>0</v>
      </c>
      <c r="NH12" s="101">
        <f t="shared" ref="NH12:NH25" si="110">NG12*NB12</f>
        <v>0</v>
      </c>
      <c r="NI12" s="101"/>
      <c r="NJ12" s="121"/>
      <c r="NK12" s="122">
        <f>NG12/$WC12</f>
        <v>0</v>
      </c>
      <c r="NL12" s="126">
        <f>'прил № 2 (30.12.21)'!ADI661</f>
        <v>143</v>
      </c>
      <c r="NM12" s="122">
        <f>NL12/NL10</f>
        <v>0.28372999999999998</v>
      </c>
      <c r="NN12" s="101">
        <f>NN10*NM12</f>
        <v>0</v>
      </c>
      <c r="NO12" s="119">
        <f t="shared" ref="NO12:NO25" si="111">IF(NL12&gt;0,NN12/NL12,0)</f>
        <v>0</v>
      </c>
      <c r="NP12" s="93">
        <f>NP10</f>
        <v>0</v>
      </c>
      <c r="NQ12" s="120">
        <f t="shared" ref="NQ12:NQ25" si="112">NO12*NP12</f>
        <v>0</v>
      </c>
      <c r="NR12" s="101">
        <f t="shared" ref="NR12:NR25" si="113">NQ12*NL12</f>
        <v>0</v>
      </c>
      <c r="NS12" s="101"/>
      <c r="NT12" s="121"/>
      <c r="NU12" s="122">
        <f>NQ12/$WC12</f>
        <v>0</v>
      </c>
      <c r="NV12" s="126">
        <f>'прил № 2 (30.12.21)'!AED661</f>
        <v>0</v>
      </c>
      <c r="NW12" s="122">
        <f>NV12/NV10</f>
        <v>0</v>
      </c>
      <c r="NX12" s="101">
        <f>NX10*NW12</f>
        <v>0</v>
      </c>
      <c r="NY12" s="119">
        <f t="shared" ref="NY12:NY25" si="114">IF(NV12&gt;0,NX12/NV12,0)</f>
        <v>0</v>
      </c>
      <c r="NZ12" s="93">
        <f>NZ10</f>
        <v>0</v>
      </c>
      <c r="OA12" s="120">
        <f t="shared" ref="OA12:OA25" si="115">NY12*NZ12</f>
        <v>0</v>
      </c>
      <c r="OB12" s="101">
        <f t="shared" ref="OB12:OB25" si="116">OA12*NV12</f>
        <v>0</v>
      </c>
      <c r="OC12" s="101"/>
      <c r="OD12" s="121"/>
      <c r="OE12" s="122">
        <f>OA12/$WC12</f>
        <v>0</v>
      </c>
      <c r="OF12" s="126">
        <f>'прил № 2 (30.12.21)'!AEY661</f>
        <v>0</v>
      </c>
      <c r="OG12" s="122">
        <f>OF12/OF10</f>
        <v>0</v>
      </c>
      <c r="OH12" s="101">
        <f>OH10*OG12</f>
        <v>0</v>
      </c>
      <c r="OI12" s="119">
        <f t="shared" ref="OI12:OI25" si="117">IF(OF12&gt;0,OH12/OF12,0)</f>
        <v>0</v>
      </c>
      <c r="OJ12" s="93">
        <f>OJ10</f>
        <v>0</v>
      </c>
      <c r="OK12" s="120">
        <f t="shared" ref="OK12:OK25" si="118">OI12*OJ12</f>
        <v>0</v>
      </c>
      <c r="OL12" s="101">
        <f t="shared" ref="OL12:OL25" si="119">OK12*OF12</f>
        <v>0</v>
      </c>
      <c r="OM12" s="101"/>
      <c r="ON12" s="121"/>
      <c r="OO12" s="122">
        <f>OK12/$WC12</f>
        <v>0</v>
      </c>
      <c r="OP12" s="126">
        <f>'прил № 2 (30.12.21)'!AFT661</f>
        <v>24</v>
      </c>
      <c r="OQ12" s="122">
        <f>OP12/OP10</f>
        <v>0.10256</v>
      </c>
      <c r="OR12" s="101">
        <f>OR10*OQ12</f>
        <v>0</v>
      </c>
      <c r="OS12" s="119">
        <f t="shared" ref="OS12:OS25" si="120">IF(OP12&gt;0,OR12/OP12,0)</f>
        <v>0</v>
      </c>
      <c r="OT12" s="93">
        <f>OT10</f>
        <v>0</v>
      </c>
      <c r="OU12" s="120">
        <f t="shared" ref="OU12:OU25" si="121">OS12*OT12</f>
        <v>0</v>
      </c>
      <c r="OV12" s="101">
        <f t="shared" ref="OV12:OV25" si="122">OU12*OP12</f>
        <v>0</v>
      </c>
      <c r="OW12" s="101"/>
      <c r="OX12" s="121"/>
      <c r="OY12" s="122">
        <f>OU12/$WC12</f>
        <v>0</v>
      </c>
      <c r="OZ12" s="126">
        <f>'прил № 2 (30.12.21)'!AGO661</f>
        <v>0</v>
      </c>
      <c r="PA12" s="122">
        <f>OZ12/OZ10</f>
        <v>0</v>
      </c>
      <c r="PB12" s="101">
        <f>PB10*PA12</f>
        <v>0</v>
      </c>
      <c r="PC12" s="119">
        <f t="shared" ref="PC12:PC25" si="123">IF(OZ12&gt;0,PB12/OZ12,0)</f>
        <v>0</v>
      </c>
      <c r="PD12" s="93">
        <f>PD10</f>
        <v>0</v>
      </c>
      <c r="PE12" s="120">
        <f t="shared" ref="PE12:PE25" si="124">PC12*PD12</f>
        <v>0</v>
      </c>
      <c r="PF12" s="101">
        <f t="shared" ref="PF12:PF25" si="125">PE12*OZ12</f>
        <v>0</v>
      </c>
      <c r="PG12" s="101"/>
      <c r="PH12" s="121"/>
      <c r="PI12" s="122">
        <f>PE12/$WC12</f>
        <v>0</v>
      </c>
      <c r="PJ12" s="126">
        <f>'прил № 2 (30.12.21)'!AHJ661</f>
        <v>45</v>
      </c>
      <c r="PK12" s="122">
        <f>PJ12/PJ10</f>
        <v>0.28845999999999999</v>
      </c>
      <c r="PL12" s="101">
        <f>PL10*PK12</f>
        <v>0</v>
      </c>
      <c r="PM12" s="119">
        <f t="shared" ref="PM12:PM25" si="126">IF(PJ12&gt;0,PL12/PJ12,0)</f>
        <v>0</v>
      </c>
      <c r="PN12" s="93">
        <f>PN10</f>
        <v>0</v>
      </c>
      <c r="PO12" s="120">
        <f t="shared" ref="PO12:PO25" si="127">PM12*PN12</f>
        <v>0</v>
      </c>
      <c r="PP12" s="101">
        <f t="shared" ref="PP12:PP25" si="128">PO12*PJ12</f>
        <v>0</v>
      </c>
      <c r="PQ12" s="101"/>
      <c r="PR12" s="121"/>
      <c r="PS12" s="122">
        <f>PO12/$WC12</f>
        <v>0</v>
      </c>
      <c r="PT12" s="126"/>
      <c r="PU12" s="122" t="e">
        <f>PT12/PT10</f>
        <v>#DIV/0!</v>
      </c>
      <c r="PV12" s="101" t="e">
        <f>PV10*PU12</f>
        <v>#DIV/0!</v>
      </c>
      <c r="PW12" s="119">
        <f t="shared" ref="PW12:PW25" si="129">IF(PT12&gt;0,PV12/PT12,0)</f>
        <v>0</v>
      </c>
      <c r="PX12" s="93">
        <f>PX10</f>
        <v>0</v>
      </c>
      <c r="PY12" s="120">
        <f t="shared" ref="PY12:PY25" si="130">PW12*PX12</f>
        <v>0</v>
      </c>
      <c r="PZ12" s="101">
        <f t="shared" ref="PZ12:PZ25" si="131">PY12*PT12</f>
        <v>0</v>
      </c>
      <c r="QA12" s="101"/>
      <c r="QB12" s="121"/>
      <c r="QC12" s="122">
        <f>PY12/$WC12</f>
        <v>0</v>
      </c>
      <c r="QD12" s="126">
        <f>'прил № 2 (30.12.21)'!AIZ661</f>
        <v>39</v>
      </c>
      <c r="QE12" s="122">
        <f>QD12/QD10</f>
        <v>0.15853999999999999</v>
      </c>
      <c r="QF12" s="101">
        <f>QF10*QE12</f>
        <v>0</v>
      </c>
      <c r="QG12" s="119">
        <f t="shared" ref="QG12:QG25" si="132">IF(QD12&gt;0,QF12/QD12,0)</f>
        <v>0</v>
      </c>
      <c r="QH12" s="93">
        <f>QH10</f>
        <v>0</v>
      </c>
      <c r="QI12" s="120">
        <f t="shared" ref="QI12:QI25" si="133">QG12*QH12</f>
        <v>0</v>
      </c>
      <c r="QJ12" s="101">
        <f t="shared" ref="QJ12:QJ25" si="134">QI12*QD12</f>
        <v>0</v>
      </c>
      <c r="QK12" s="101"/>
      <c r="QL12" s="121"/>
      <c r="QM12" s="122">
        <f>QI12/$WC12</f>
        <v>0</v>
      </c>
      <c r="QN12" s="126">
        <f>'прил № 2 (30.12.21)'!AJU661</f>
        <v>25</v>
      </c>
      <c r="QO12" s="122">
        <f>QN12/QN10</f>
        <v>0.15151999999999999</v>
      </c>
      <c r="QP12" s="101">
        <f>QP10*QO12</f>
        <v>0</v>
      </c>
      <c r="QQ12" s="119">
        <f t="shared" ref="QQ12:QQ25" si="135">IF(QN12&gt;0,QP12/QN12,0)</f>
        <v>0</v>
      </c>
      <c r="QR12" s="93">
        <f>QR10</f>
        <v>0</v>
      </c>
      <c r="QS12" s="120">
        <f t="shared" ref="QS12:QS25" si="136">QQ12*QR12</f>
        <v>0</v>
      </c>
      <c r="QT12" s="101">
        <f t="shared" ref="QT12:QT25" si="137">QS12*QN12</f>
        <v>0</v>
      </c>
      <c r="QU12" s="101"/>
      <c r="QV12" s="121"/>
      <c r="QW12" s="122">
        <f>QS12/$WC12</f>
        <v>0</v>
      </c>
      <c r="QX12" s="126">
        <f>'прил № 2 (30.12.21)'!AKP661</f>
        <v>28</v>
      </c>
      <c r="QY12" s="122">
        <f>QX12/QX10</f>
        <v>0.16567999999999999</v>
      </c>
      <c r="QZ12" s="101">
        <f>QZ10*QY12</f>
        <v>0</v>
      </c>
      <c r="RA12" s="119">
        <f t="shared" ref="RA12:RA25" si="138">IF(QX12&gt;0,QZ12/QX12,0)</f>
        <v>0</v>
      </c>
      <c r="RB12" s="93">
        <f>RB10</f>
        <v>0</v>
      </c>
      <c r="RC12" s="120">
        <f t="shared" ref="RC12:RC25" si="139">RA12*RB12</f>
        <v>0</v>
      </c>
      <c r="RD12" s="101">
        <f t="shared" ref="RD12:RD25" si="140">RC12*QX12</f>
        <v>0</v>
      </c>
      <c r="RE12" s="101"/>
      <c r="RF12" s="121"/>
      <c r="RG12" s="122">
        <f>RC12/$WC12</f>
        <v>0</v>
      </c>
      <c r="RH12" s="126">
        <f>'прил № 2 (30.12.21)'!ALK661</f>
        <v>23</v>
      </c>
      <c r="RI12" s="122">
        <f>RH12/RH10</f>
        <v>0.16911999999999999</v>
      </c>
      <c r="RJ12" s="101">
        <f>RJ10*RI12</f>
        <v>0</v>
      </c>
      <c r="RK12" s="119">
        <f t="shared" ref="RK12:RK25" si="141">IF(RH12&gt;0,RJ12/RH12,0)</f>
        <v>0</v>
      </c>
      <c r="RL12" s="93">
        <f>RL10</f>
        <v>0</v>
      </c>
      <c r="RM12" s="120">
        <f t="shared" ref="RM12:RM25" si="142">RK12*RL12</f>
        <v>0</v>
      </c>
      <c r="RN12" s="101">
        <f t="shared" ref="RN12:RN25" si="143">RM12*RH12</f>
        <v>0</v>
      </c>
      <c r="RO12" s="101"/>
      <c r="RP12" s="121"/>
      <c r="RQ12" s="122">
        <f>RM12/$WC12</f>
        <v>0</v>
      </c>
      <c r="RR12" s="126">
        <f>'прил № 2 (30.12.21)'!AMF661</f>
        <v>61</v>
      </c>
      <c r="RS12" s="122">
        <f>RR12/RR10</f>
        <v>0.17529</v>
      </c>
      <c r="RT12" s="101">
        <f>RT10*RS12</f>
        <v>0</v>
      </c>
      <c r="RU12" s="119">
        <f t="shared" ref="RU12:RU25" si="144">IF(RR12&gt;0,RT12/RR12,0)</f>
        <v>0</v>
      </c>
      <c r="RV12" s="93">
        <f>RV10</f>
        <v>0</v>
      </c>
      <c r="RW12" s="120">
        <f t="shared" ref="RW12:RW25" si="145">RU12*RV12</f>
        <v>0</v>
      </c>
      <c r="RX12" s="101">
        <f t="shared" ref="RX12:RX25" si="146">RW12*RR12</f>
        <v>0</v>
      </c>
      <c r="RY12" s="101"/>
      <c r="RZ12" s="121"/>
      <c r="SA12" s="122">
        <f>RW12/$WC12</f>
        <v>0</v>
      </c>
      <c r="SB12" s="126">
        <f>'прил № 2 (30.12.21)'!ANA661</f>
        <v>22</v>
      </c>
      <c r="SC12" s="122">
        <f>SB12/SB10</f>
        <v>0.26190000000000002</v>
      </c>
      <c r="SD12" s="101">
        <f>SD10*SC12</f>
        <v>5395.14</v>
      </c>
      <c r="SE12" s="119">
        <f t="shared" ref="SE12:SE25" si="147">IF(SB12&gt;0,SD12/SB12,0)</f>
        <v>245.23363635999999</v>
      </c>
      <c r="SF12" s="93">
        <f>SF10</f>
        <v>9.0500000000000007</v>
      </c>
      <c r="SG12" s="120">
        <f t="shared" ref="SG12:SG25" si="148">SE12*SF12</f>
        <v>2219.3644100000001</v>
      </c>
      <c r="SH12" s="101">
        <f t="shared" ref="SH12:SH25" si="149">SG12*SB12</f>
        <v>48826.02</v>
      </c>
      <c r="SI12" s="101"/>
      <c r="SJ12" s="121"/>
      <c r="SK12" s="122">
        <f>SG12/$WC12</f>
        <v>22.40737</v>
      </c>
      <c r="SL12" s="126">
        <f>'прил № 2 (30.12.21)'!ANV661</f>
        <v>29</v>
      </c>
      <c r="SM12" s="122">
        <f>SL12/SL10</f>
        <v>9.5079999999999998E-2</v>
      </c>
      <c r="SN12" s="101">
        <f>SN10*SM12</f>
        <v>0</v>
      </c>
      <c r="SO12" s="119">
        <f t="shared" ref="SO12:SO25" si="150">IF(SL12&gt;0,SN12/SL12,0)</f>
        <v>0</v>
      </c>
      <c r="SP12" s="93">
        <f>SP10</f>
        <v>0</v>
      </c>
      <c r="SQ12" s="120">
        <f t="shared" ref="SQ12:SQ25" si="151">SO12*SP12</f>
        <v>0</v>
      </c>
      <c r="SR12" s="101">
        <f t="shared" ref="SR12:SR25" si="152">SQ12*SL12</f>
        <v>0</v>
      </c>
      <c r="SS12" s="101"/>
      <c r="ST12" s="121"/>
      <c r="SU12" s="122">
        <f>SQ12/$WC12</f>
        <v>0</v>
      </c>
      <c r="SV12" s="126">
        <f>'прил № 2 (30.12.21)'!AOQ661</f>
        <v>47</v>
      </c>
      <c r="SW12" s="122">
        <f>SV12/SV10</f>
        <v>0.16319</v>
      </c>
      <c r="SX12" s="101">
        <f>SX10*SW12</f>
        <v>0</v>
      </c>
      <c r="SY12" s="119">
        <f t="shared" ref="SY12:SY25" si="153">IF(SV12&gt;0,SX12/SV12,0)</f>
        <v>0</v>
      </c>
      <c r="SZ12" s="93">
        <f>SZ10</f>
        <v>0</v>
      </c>
      <c r="TA12" s="120">
        <f t="shared" ref="TA12:TA25" si="154">SY12*SZ12</f>
        <v>0</v>
      </c>
      <c r="TB12" s="101">
        <f t="shared" ref="TB12:TB25" si="155">TA12*SV12</f>
        <v>0</v>
      </c>
      <c r="TC12" s="101"/>
      <c r="TD12" s="121"/>
      <c r="TE12" s="122">
        <f>TA12/$WC12</f>
        <v>0</v>
      </c>
      <c r="TF12" s="126">
        <f>'прил № 2 (30.12.21)'!APL661</f>
        <v>13</v>
      </c>
      <c r="TG12" s="122">
        <f>TF12/TF10</f>
        <v>8.4970000000000004E-2</v>
      </c>
      <c r="TH12" s="101">
        <f>TH10*TG12</f>
        <v>0</v>
      </c>
      <c r="TI12" s="119">
        <f t="shared" ref="TI12:TI25" si="156">IF(TF12&gt;0,TH12/TF12,0)</f>
        <v>0</v>
      </c>
      <c r="TJ12" s="93">
        <f>TJ10</f>
        <v>0</v>
      </c>
      <c r="TK12" s="120">
        <f t="shared" ref="TK12:TK25" si="157">TI12*TJ12</f>
        <v>0</v>
      </c>
      <c r="TL12" s="101">
        <f t="shared" ref="TL12:TL25" si="158">TK12*TF12</f>
        <v>0</v>
      </c>
      <c r="TM12" s="101"/>
      <c r="TN12" s="121"/>
      <c r="TO12" s="122">
        <f>TK12/$WC12</f>
        <v>0</v>
      </c>
      <c r="TP12" s="126">
        <f>'прил № 2 (30.12.21)'!AQG661</f>
        <v>51</v>
      </c>
      <c r="TQ12" s="122">
        <f>TP12/TP10</f>
        <v>0.1777</v>
      </c>
      <c r="TR12" s="101">
        <f>TR10*TQ12</f>
        <v>0</v>
      </c>
      <c r="TS12" s="119">
        <f t="shared" ref="TS12:TS25" si="159">IF(TP12&gt;0,TR12/TP12,0)</f>
        <v>0</v>
      </c>
      <c r="TT12" s="93">
        <f>TT10</f>
        <v>0</v>
      </c>
      <c r="TU12" s="120">
        <f t="shared" ref="TU12:TU25" si="160">TS12*TT12</f>
        <v>0</v>
      </c>
      <c r="TV12" s="101">
        <f t="shared" ref="TV12:TV25" si="161">TU12*TP12</f>
        <v>0</v>
      </c>
      <c r="TW12" s="101"/>
      <c r="TX12" s="121"/>
      <c r="TY12" s="122">
        <f>TU12/$WC12</f>
        <v>0</v>
      </c>
      <c r="TZ12" s="126">
        <f>'прил № 2 (30.12.21)'!ARB661</f>
        <v>64</v>
      </c>
      <c r="UA12" s="122">
        <f>TZ12/TZ10</f>
        <v>0.32652999999999999</v>
      </c>
      <c r="UB12" s="101">
        <f>UB10*UA12</f>
        <v>0</v>
      </c>
      <c r="UC12" s="119">
        <f t="shared" ref="UC12:UC25" si="162">IF(TZ12&gt;0,UB12/TZ12,0)</f>
        <v>0</v>
      </c>
      <c r="UD12" s="93">
        <f>UD10</f>
        <v>0</v>
      </c>
      <c r="UE12" s="120">
        <f t="shared" ref="UE12:UE25" si="163">UC12*UD12</f>
        <v>0</v>
      </c>
      <c r="UF12" s="101">
        <f t="shared" ref="UF12:UF25" si="164">UE12*TZ12</f>
        <v>0</v>
      </c>
      <c r="UG12" s="101"/>
      <c r="UH12" s="121"/>
      <c r="UI12" s="122">
        <f>UE12/$WC12</f>
        <v>0</v>
      </c>
      <c r="UJ12" s="126">
        <f>'прил № 2 (30.12.21)'!ARW661</f>
        <v>76</v>
      </c>
      <c r="UK12" s="122">
        <f>UJ12/UJ10</f>
        <v>0.23100000000000001</v>
      </c>
      <c r="UL12" s="101">
        <f>UL10*UK12</f>
        <v>0</v>
      </c>
      <c r="UM12" s="119">
        <f t="shared" ref="UM12:UM25" si="165">IF(UJ12&gt;0,UL12/UJ12,0)</f>
        <v>0</v>
      </c>
      <c r="UN12" s="93">
        <f>UN10</f>
        <v>0</v>
      </c>
      <c r="UO12" s="120">
        <f t="shared" ref="UO12:UO25" si="166">UM12*UN12</f>
        <v>0</v>
      </c>
      <c r="UP12" s="101">
        <f t="shared" ref="UP12:UP25" si="167">UO12*UJ12</f>
        <v>0</v>
      </c>
      <c r="UQ12" s="101"/>
      <c r="UR12" s="121"/>
      <c r="US12" s="122">
        <f>UO12/$WC12</f>
        <v>0</v>
      </c>
      <c r="UT12" s="126">
        <f>'прил № 2 (30.12.21)'!ASR661</f>
        <v>61</v>
      </c>
      <c r="UU12" s="122">
        <f>UT12/UT10</f>
        <v>0.19003</v>
      </c>
      <c r="UV12" s="101">
        <f>UV10*UU12</f>
        <v>0</v>
      </c>
      <c r="UW12" s="119">
        <f t="shared" ref="UW12:UW25" si="168">IF(UT12&gt;0,UV12/UT12,0)</f>
        <v>0</v>
      </c>
      <c r="UX12" s="93">
        <f>UX10</f>
        <v>0</v>
      </c>
      <c r="UY12" s="120">
        <f t="shared" ref="UY12:UY25" si="169">UW12*UX12</f>
        <v>0</v>
      </c>
      <c r="UZ12" s="101">
        <f t="shared" ref="UZ12:UZ25" si="170">UY12*UT12</f>
        <v>0</v>
      </c>
      <c r="VA12" s="101"/>
      <c r="VB12" s="121"/>
      <c r="VC12" s="122">
        <f>UY12/$WC12</f>
        <v>0</v>
      </c>
      <c r="VD12" s="126">
        <f>'прил № 2 (30.12.21)'!ATM661</f>
        <v>47</v>
      </c>
      <c r="VE12" s="122">
        <f>VD12/VD10</f>
        <v>8.4989999999999996E-2</v>
      </c>
      <c r="VF12" s="101">
        <f>VF10*VE12</f>
        <v>0</v>
      </c>
      <c r="VG12" s="119">
        <f t="shared" ref="VG12:VG25" si="171">IF(VD12&gt;0,VF12/VD12,0)</f>
        <v>0</v>
      </c>
      <c r="VH12" s="93">
        <f>VH10</f>
        <v>0</v>
      </c>
      <c r="VI12" s="120">
        <f t="shared" ref="VI12:VI25" si="172">VG12*VH12</f>
        <v>0</v>
      </c>
      <c r="VJ12" s="101">
        <f t="shared" ref="VJ12:VJ25" si="173">VI12*VD12</f>
        <v>0</v>
      </c>
      <c r="VK12" s="101"/>
      <c r="VL12" s="121"/>
      <c r="VM12" s="122">
        <f>VI12/$WC12</f>
        <v>0</v>
      </c>
      <c r="VN12" s="126">
        <f>'прил № 2 (30.12.21)'!AUH661</f>
        <v>49</v>
      </c>
      <c r="VO12" s="122">
        <f>VN12/VN10</f>
        <v>0.14000000000000001</v>
      </c>
      <c r="VP12" s="101">
        <f>VP10*VO12</f>
        <v>0</v>
      </c>
      <c r="VQ12" s="119">
        <f t="shared" ref="VQ12:VQ25" si="174">IF(VN12&gt;0,VP12/VN12,0)</f>
        <v>0</v>
      </c>
      <c r="VR12" s="93">
        <f>VR10</f>
        <v>0</v>
      </c>
      <c r="VS12" s="120">
        <f t="shared" ref="VS12:VS25" si="175">VQ12*VR12</f>
        <v>0</v>
      </c>
      <c r="VT12" s="101">
        <f t="shared" ref="VT12:VT25" si="176">VS12*VN12</f>
        <v>0</v>
      </c>
      <c r="VU12" s="101"/>
      <c r="VV12" s="121"/>
      <c r="VW12" s="122">
        <f>VS12/$WC12</f>
        <v>0</v>
      </c>
      <c r="VX12" s="231">
        <f t="shared" ref="VX12:VX25" si="177"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</f>
        <v>1989</v>
      </c>
      <c r="VY12" s="122">
        <f>VX12/VX10</f>
        <v>0.15797</v>
      </c>
      <c r="VZ12" s="101">
        <f>VZ10*VY12</f>
        <v>21768.27</v>
      </c>
      <c r="WA12" s="119">
        <f t="shared" ref="WA12:WA25" si="178">IF(VX12&gt;0,VZ12/VX12,0)</f>
        <v>10.94432881</v>
      </c>
      <c r="WB12" s="93">
        <f>WB10</f>
        <v>9.0500000000000007</v>
      </c>
      <c r="WC12" s="120">
        <f t="shared" ref="WC12:WC25" si="179">WA12*WB12</f>
        <v>99.046180000000007</v>
      </c>
      <c r="WD12" s="101">
        <f t="shared" ref="WD12:WD25" si="180">WC12*VX12</f>
        <v>197002.85</v>
      </c>
      <c r="WE12" s="101"/>
      <c r="WF12" s="121"/>
    </row>
    <row r="13" spans="1:604" ht="24.75" customHeight="1">
      <c r="A13" s="5"/>
      <c r="B13" s="223" t="s">
        <v>422</v>
      </c>
      <c r="C13" s="12" t="s">
        <v>839</v>
      </c>
      <c r="D13" s="12" t="s">
        <v>440</v>
      </c>
      <c r="E13" s="4" t="s">
        <v>33</v>
      </c>
      <c r="F13" s="126">
        <f>'прил № 2 (30.12.21)'!L662</f>
        <v>264</v>
      </c>
      <c r="G13" s="122">
        <f>F13/F10</f>
        <v>1</v>
      </c>
      <c r="H13" s="101">
        <f>H10*G13</f>
        <v>0</v>
      </c>
      <c r="I13" s="119">
        <f t="shared" si="0"/>
        <v>0</v>
      </c>
      <c r="J13" s="93">
        <f>J10</f>
        <v>0</v>
      </c>
      <c r="K13" s="120">
        <f t="shared" si="1"/>
        <v>0</v>
      </c>
      <c r="L13" s="101">
        <f t="shared" si="2"/>
        <v>0</v>
      </c>
      <c r="M13" s="101"/>
      <c r="N13" s="121"/>
      <c r="O13" s="122">
        <f>K13/$WC13</f>
        <v>0</v>
      </c>
      <c r="P13" s="126">
        <f>'прил № 2 (30.12.21)'!AG662</f>
        <v>350</v>
      </c>
      <c r="Q13" s="122">
        <f>P13/P10</f>
        <v>0.74785999999999997</v>
      </c>
      <c r="R13" s="101">
        <f>R10*Q13</f>
        <v>0</v>
      </c>
      <c r="S13" s="119">
        <f t="shared" si="3"/>
        <v>0</v>
      </c>
      <c r="T13" s="93">
        <f>T10</f>
        <v>0</v>
      </c>
      <c r="U13" s="120">
        <f t="shared" si="4"/>
        <v>0</v>
      </c>
      <c r="V13" s="101">
        <f t="shared" si="5"/>
        <v>0</v>
      </c>
      <c r="W13" s="101"/>
      <c r="X13" s="121"/>
      <c r="Y13" s="122">
        <f>U13/$WC13</f>
        <v>0</v>
      </c>
      <c r="Z13" s="126">
        <f>'прил № 2 (30.12.21)'!BB662</f>
        <v>264</v>
      </c>
      <c r="AA13" s="122">
        <f>Z13/Z10</f>
        <v>0.94623999999999997</v>
      </c>
      <c r="AB13" s="101">
        <f>AB10*AA13</f>
        <v>0</v>
      </c>
      <c r="AC13" s="119">
        <f t="shared" si="6"/>
        <v>0</v>
      </c>
      <c r="AD13" s="93">
        <f>AD10</f>
        <v>0</v>
      </c>
      <c r="AE13" s="120">
        <f t="shared" si="7"/>
        <v>0</v>
      </c>
      <c r="AF13" s="101">
        <f t="shared" si="8"/>
        <v>0</v>
      </c>
      <c r="AG13" s="101"/>
      <c r="AH13" s="121"/>
      <c r="AI13" s="122">
        <f>AE13/$WC13</f>
        <v>0</v>
      </c>
      <c r="AJ13" s="126">
        <f>'прил № 2 (30.12.21)'!BW662</f>
        <v>72</v>
      </c>
      <c r="AK13" s="122">
        <f>AJ13/AJ10</f>
        <v>0.29268</v>
      </c>
      <c r="AL13" s="101">
        <f>AL10*AK13</f>
        <v>0</v>
      </c>
      <c r="AM13" s="119">
        <f t="shared" si="9"/>
        <v>0</v>
      </c>
      <c r="AN13" s="93">
        <f>AN10</f>
        <v>0</v>
      </c>
      <c r="AO13" s="120">
        <f t="shared" si="10"/>
        <v>0</v>
      </c>
      <c r="AP13" s="101">
        <f t="shared" si="11"/>
        <v>0</v>
      </c>
      <c r="AQ13" s="101"/>
      <c r="AR13" s="121"/>
      <c r="AS13" s="122">
        <f>AO13/$WC13</f>
        <v>0</v>
      </c>
      <c r="AT13" s="126">
        <f>'прил № 2 (30.12.21)'!CR662</f>
        <v>133</v>
      </c>
      <c r="AU13" s="122">
        <f>AT13/AT10</f>
        <v>1</v>
      </c>
      <c r="AV13" s="101">
        <f>AV10*AU13</f>
        <v>0</v>
      </c>
      <c r="AW13" s="119">
        <f t="shared" si="12"/>
        <v>0</v>
      </c>
      <c r="AX13" s="93">
        <f>AX10</f>
        <v>0</v>
      </c>
      <c r="AY13" s="120">
        <f t="shared" si="13"/>
        <v>0</v>
      </c>
      <c r="AZ13" s="101">
        <f t="shared" si="14"/>
        <v>0</v>
      </c>
      <c r="BA13" s="101"/>
      <c r="BB13" s="121"/>
      <c r="BC13" s="122">
        <f>AY13/$WC13</f>
        <v>0</v>
      </c>
      <c r="BD13" s="126">
        <f>'прил № 2 (30.12.21)'!DM662</f>
        <v>109</v>
      </c>
      <c r="BE13" s="122">
        <f>BD13/BD10</f>
        <v>0.67283999999999999</v>
      </c>
      <c r="BF13" s="101">
        <f>BF10*BE13</f>
        <v>0</v>
      </c>
      <c r="BG13" s="119">
        <f t="shared" si="15"/>
        <v>0</v>
      </c>
      <c r="BH13" s="93">
        <f>BH10</f>
        <v>0</v>
      </c>
      <c r="BI13" s="120">
        <f t="shared" si="16"/>
        <v>0</v>
      </c>
      <c r="BJ13" s="101">
        <f t="shared" si="17"/>
        <v>0</v>
      </c>
      <c r="BK13" s="101"/>
      <c r="BL13" s="121"/>
      <c r="BM13" s="122">
        <f>BI13/$WC13</f>
        <v>0</v>
      </c>
      <c r="BN13" s="126"/>
      <c r="BO13" s="122" t="e">
        <f>BN13/BN10</f>
        <v>#DIV/0!</v>
      </c>
      <c r="BP13" s="101" t="e">
        <f>BP10*BO13</f>
        <v>#DIV/0!</v>
      </c>
      <c r="BQ13" s="119">
        <f t="shared" si="18"/>
        <v>0</v>
      </c>
      <c r="BR13" s="93">
        <f>BR10</f>
        <v>0</v>
      </c>
      <c r="BS13" s="120">
        <f t="shared" si="19"/>
        <v>0</v>
      </c>
      <c r="BT13" s="101">
        <f t="shared" si="20"/>
        <v>0</v>
      </c>
      <c r="BU13" s="101"/>
      <c r="BV13" s="121"/>
      <c r="BW13" s="122">
        <f>BS13/$WC13</f>
        <v>0</v>
      </c>
      <c r="BX13" s="126">
        <v>112</v>
      </c>
      <c r="BY13" s="122">
        <f>BX13/BX10</f>
        <v>0.70440000000000003</v>
      </c>
      <c r="BZ13" s="101">
        <f>BZ10*BY13</f>
        <v>0</v>
      </c>
      <c r="CA13" s="119">
        <f t="shared" si="21"/>
        <v>0</v>
      </c>
      <c r="CB13" s="93">
        <f>CB10</f>
        <v>0</v>
      </c>
      <c r="CC13" s="120">
        <f t="shared" si="22"/>
        <v>0</v>
      </c>
      <c r="CD13" s="101">
        <f t="shared" si="23"/>
        <v>0</v>
      </c>
      <c r="CE13" s="101"/>
      <c r="CF13" s="121"/>
      <c r="CG13" s="122">
        <f>CC13/$WC13</f>
        <v>0</v>
      </c>
      <c r="CH13" s="126"/>
      <c r="CI13" s="122" t="e">
        <f>CH13/CH10</f>
        <v>#DIV/0!</v>
      </c>
      <c r="CJ13" s="101" t="e">
        <f>CJ10*CI13</f>
        <v>#DIV/0!</v>
      </c>
      <c r="CK13" s="119">
        <f t="shared" si="24"/>
        <v>0</v>
      </c>
      <c r="CL13" s="93">
        <f>CL10</f>
        <v>0</v>
      </c>
      <c r="CM13" s="120">
        <f t="shared" si="25"/>
        <v>0</v>
      </c>
      <c r="CN13" s="101">
        <f t="shared" si="26"/>
        <v>0</v>
      </c>
      <c r="CO13" s="101"/>
      <c r="CP13" s="121"/>
      <c r="CQ13" s="122">
        <f>CM13/$WC13</f>
        <v>0</v>
      </c>
      <c r="CR13" s="126">
        <f>'прил № 2 (30.12.21)'!GS662</f>
        <v>130</v>
      </c>
      <c r="CS13" s="122">
        <f>CR13/CR10</f>
        <v>1</v>
      </c>
      <c r="CT13" s="101">
        <f>CT10*CS13</f>
        <v>0</v>
      </c>
      <c r="CU13" s="119">
        <f t="shared" si="27"/>
        <v>0</v>
      </c>
      <c r="CV13" s="93">
        <f>CV10</f>
        <v>0</v>
      </c>
      <c r="CW13" s="120">
        <f t="shared" si="28"/>
        <v>0</v>
      </c>
      <c r="CX13" s="101">
        <f t="shared" si="29"/>
        <v>0</v>
      </c>
      <c r="CY13" s="101"/>
      <c r="CZ13" s="121"/>
      <c r="DA13" s="122">
        <f>CW13/$WC13</f>
        <v>0</v>
      </c>
      <c r="DB13" s="126">
        <f>'прил № 2 (30.12.21)'!HN662</f>
        <v>217</v>
      </c>
      <c r="DC13" s="122">
        <f>DB13/DB10</f>
        <v>0.70914999999999995</v>
      </c>
      <c r="DD13" s="101">
        <f>DD10*DC13</f>
        <v>0</v>
      </c>
      <c r="DE13" s="119">
        <f t="shared" si="30"/>
        <v>0</v>
      </c>
      <c r="DF13" s="93">
        <f>DF10</f>
        <v>0</v>
      </c>
      <c r="DG13" s="120">
        <f t="shared" si="31"/>
        <v>0</v>
      </c>
      <c r="DH13" s="101">
        <f t="shared" si="32"/>
        <v>0</v>
      </c>
      <c r="DI13" s="101"/>
      <c r="DJ13" s="121"/>
      <c r="DK13" s="122">
        <f>DG13/$WC13</f>
        <v>0</v>
      </c>
      <c r="DL13" s="126">
        <f>'прил № 2 (30.12.21)'!II662</f>
        <v>148</v>
      </c>
      <c r="DM13" s="122">
        <f>DL13/DL10</f>
        <v>0.93081999999999998</v>
      </c>
      <c r="DN13" s="101">
        <f>DN10*DM13</f>
        <v>0</v>
      </c>
      <c r="DO13" s="119">
        <f t="shared" si="33"/>
        <v>0</v>
      </c>
      <c r="DP13" s="93">
        <f>DP10</f>
        <v>0</v>
      </c>
      <c r="DQ13" s="120">
        <f t="shared" si="34"/>
        <v>0</v>
      </c>
      <c r="DR13" s="101">
        <f t="shared" si="35"/>
        <v>0</v>
      </c>
      <c r="DS13" s="101"/>
      <c r="DT13" s="121"/>
      <c r="DU13" s="122">
        <f>DQ13/$WC13</f>
        <v>0</v>
      </c>
      <c r="DV13" s="126">
        <f>'прил № 2 (30.12.21)'!JD662</f>
        <v>0</v>
      </c>
      <c r="DW13" s="122">
        <f>DV13/DV10</f>
        <v>0</v>
      </c>
      <c r="DX13" s="101">
        <f>DX10*DW13</f>
        <v>0</v>
      </c>
      <c r="DY13" s="119">
        <f t="shared" si="36"/>
        <v>0</v>
      </c>
      <c r="DZ13" s="93">
        <f>DZ10</f>
        <v>9.0500000000000007</v>
      </c>
      <c r="EA13" s="120">
        <f t="shared" si="37"/>
        <v>0</v>
      </c>
      <c r="EB13" s="101">
        <f t="shared" si="38"/>
        <v>0</v>
      </c>
      <c r="EC13" s="101"/>
      <c r="ED13" s="121"/>
      <c r="EE13" s="122">
        <f>EA13/$WC13</f>
        <v>0</v>
      </c>
      <c r="EF13" s="126">
        <f>'прил № 2 (30.12.21)'!JY662</f>
        <v>174</v>
      </c>
      <c r="EG13" s="122">
        <f>EF13/EF10</f>
        <v>0.88324999999999998</v>
      </c>
      <c r="EH13" s="101">
        <f>EH10*EG13</f>
        <v>0</v>
      </c>
      <c r="EI13" s="119">
        <f t="shared" si="39"/>
        <v>0</v>
      </c>
      <c r="EJ13" s="93">
        <f>EJ10</f>
        <v>0</v>
      </c>
      <c r="EK13" s="120">
        <f t="shared" si="40"/>
        <v>0</v>
      </c>
      <c r="EL13" s="101">
        <f t="shared" si="41"/>
        <v>0</v>
      </c>
      <c r="EM13" s="101"/>
      <c r="EN13" s="121"/>
      <c r="EO13" s="122">
        <f>EK13/$WC13</f>
        <v>0</v>
      </c>
      <c r="EP13" s="126">
        <f>'прил № 2 (30.12.21)'!KT662</f>
        <v>189</v>
      </c>
      <c r="EQ13" s="122">
        <f>EP13/EP10</f>
        <v>0.81466000000000005</v>
      </c>
      <c r="ER13" s="101">
        <f>ER10*EQ13</f>
        <v>83258.25</v>
      </c>
      <c r="ES13" s="119">
        <f t="shared" si="42"/>
        <v>440.51984126999997</v>
      </c>
      <c r="ET13" s="93">
        <f>ET10</f>
        <v>9.0500000000000007</v>
      </c>
      <c r="EU13" s="120">
        <f t="shared" si="43"/>
        <v>3986.7045600000001</v>
      </c>
      <c r="EV13" s="101">
        <f t="shared" si="44"/>
        <v>753487.16</v>
      </c>
      <c r="EW13" s="101"/>
      <c r="EX13" s="121"/>
      <c r="EY13" s="122">
        <f>EU13/$WC13</f>
        <v>40.251080000000002</v>
      </c>
      <c r="EZ13" s="126">
        <f>'прил № 2 (30.12.21)'!LO662</f>
        <v>12</v>
      </c>
      <c r="FA13" s="122">
        <f>EZ13/EZ10</f>
        <v>0.11215</v>
      </c>
      <c r="FB13" s="101">
        <f>FB10*FA13</f>
        <v>0</v>
      </c>
      <c r="FC13" s="119">
        <f t="shared" si="45"/>
        <v>0</v>
      </c>
      <c r="FD13" s="93">
        <f>FD10</f>
        <v>0</v>
      </c>
      <c r="FE13" s="120">
        <f t="shared" si="46"/>
        <v>0</v>
      </c>
      <c r="FF13" s="101">
        <f t="shared" si="47"/>
        <v>0</v>
      </c>
      <c r="FG13" s="101"/>
      <c r="FH13" s="121"/>
      <c r="FI13" s="122">
        <f>FE13/$WC13</f>
        <v>0</v>
      </c>
      <c r="FJ13" s="126">
        <f>'прил № 2 (30.12.21)'!MJ662</f>
        <v>147</v>
      </c>
      <c r="FK13" s="122">
        <f>FJ13/FJ10</f>
        <v>0.78190999999999999</v>
      </c>
      <c r="FL13" s="101">
        <f>FL10*FK13</f>
        <v>0</v>
      </c>
      <c r="FM13" s="119">
        <f t="shared" si="48"/>
        <v>0</v>
      </c>
      <c r="FN13" s="93">
        <f>FN10</f>
        <v>0</v>
      </c>
      <c r="FO13" s="120">
        <f t="shared" si="49"/>
        <v>0</v>
      </c>
      <c r="FP13" s="101">
        <f t="shared" si="50"/>
        <v>0</v>
      </c>
      <c r="FQ13" s="101"/>
      <c r="FR13" s="121"/>
      <c r="FS13" s="122">
        <f>FO13/$WC13</f>
        <v>0</v>
      </c>
      <c r="FT13" s="126">
        <f>'прил № 2 (30.12.21)'!NE662</f>
        <v>279</v>
      </c>
      <c r="FU13" s="122">
        <f>FT13/FT10</f>
        <v>0.89137</v>
      </c>
      <c r="FV13" s="101">
        <f>FV10*FU13</f>
        <v>0</v>
      </c>
      <c r="FW13" s="119">
        <f t="shared" si="51"/>
        <v>0</v>
      </c>
      <c r="FX13" s="93">
        <f>FX10</f>
        <v>0</v>
      </c>
      <c r="FY13" s="120">
        <f t="shared" si="52"/>
        <v>0</v>
      </c>
      <c r="FZ13" s="101">
        <f t="shared" si="53"/>
        <v>0</v>
      </c>
      <c r="GA13" s="101"/>
      <c r="GB13" s="121"/>
      <c r="GC13" s="122">
        <f>FY13/$WC13</f>
        <v>0</v>
      </c>
      <c r="GD13" s="126">
        <f>'прил № 2 (30.12.21)'!NZ662</f>
        <v>131</v>
      </c>
      <c r="GE13" s="122">
        <f>GD13/GD10</f>
        <v>0.77059</v>
      </c>
      <c r="GF13" s="101">
        <f>GF10*GE13</f>
        <v>0</v>
      </c>
      <c r="GG13" s="119">
        <f t="shared" si="54"/>
        <v>0</v>
      </c>
      <c r="GH13" s="93">
        <f>GH10</f>
        <v>0</v>
      </c>
      <c r="GI13" s="120">
        <f t="shared" si="55"/>
        <v>0</v>
      </c>
      <c r="GJ13" s="101">
        <f t="shared" si="56"/>
        <v>0</v>
      </c>
      <c r="GK13" s="101"/>
      <c r="GL13" s="121"/>
      <c r="GM13" s="122">
        <f>GI13/$WC13</f>
        <v>0</v>
      </c>
      <c r="GN13" s="126">
        <f>'прил № 2 (30.12.21)'!OU662</f>
        <v>0</v>
      </c>
      <c r="GO13" s="122">
        <f>GN13/GN10</f>
        <v>0</v>
      </c>
      <c r="GP13" s="101">
        <f>GP10*GO13</f>
        <v>0</v>
      </c>
      <c r="GQ13" s="119">
        <f t="shared" si="57"/>
        <v>0</v>
      </c>
      <c r="GR13" s="93">
        <f>GR10</f>
        <v>0</v>
      </c>
      <c r="GS13" s="120">
        <f t="shared" si="58"/>
        <v>0</v>
      </c>
      <c r="GT13" s="101">
        <f t="shared" si="59"/>
        <v>0</v>
      </c>
      <c r="GU13" s="101"/>
      <c r="GV13" s="121"/>
      <c r="GW13" s="122">
        <f>GS13/$WC13</f>
        <v>0</v>
      </c>
      <c r="GX13" s="126">
        <f>'прил № 2 (30.12.21)'!PP662</f>
        <v>154</v>
      </c>
      <c r="GY13" s="122">
        <f>GX13/GX10</f>
        <v>0.85082999999999998</v>
      </c>
      <c r="GZ13" s="101">
        <f>GZ10*GY13</f>
        <v>0</v>
      </c>
      <c r="HA13" s="119">
        <f t="shared" si="60"/>
        <v>0</v>
      </c>
      <c r="HB13" s="93">
        <f>HB10</f>
        <v>0</v>
      </c>
      <c r="HC13" s="120">
        <f t="shared" si="61"/>
        <v>0</v>
      </c>
      <c r="HD13" s="101">
        <f t="shared" si="62"/>
        <v>0</v>
      </c>
      <c r="HE13" s="101"/>
      <c r="HF13" s="121"/>
      <c r="HG13" s="122">
        <f>HC13/$WC13</f>
        <v>0</v>
      </c>
      <c r="HH13" s="126">
        <f>'прил № 2 (30.12.21)'!QK662</f>
        <v>257</v>
      </c>
      <c r="HI13" s="122">
        <f>HH13/HH10</f>
        <v>0.92115000000000002</v>
      </c>
      <c r="HJ13" s="101">
        <f>HJ10*HI13</f>
        <v>0</v>
      </c>
      <c r="HK13" s="119">
        <f t="shared" si="63"/>
        <v>0</v>
      </c>
      <c r="HL13" s="93">
        <f>HL10</f>
        <v>0</v>
      </c>
      <c r="HM13" s="120">
        <f t="shared" si="64"/>
        <v>0</v>
      </c>
      <c r="HN13" s="101">
        <f t="shared" si="65"/>
        <v>0</v>
      </c>
      <c r="HO13" s="101"/>
      <c r="HP13" s="121"/>
      <c r="HQ13" s="122">
        <f>HM13/$WC13</f>
        <v>0</v>
      </c>
      <c r="HR13" s="126">
        <f>'прил № 2 (30.12.21)'!RF662</f>
        <v>364</v>
      </c>
      <c r="HS13" s="122">
        <f>HR13/HR10</f>
        <v>0.75675999999999999</v>
      </c>
      <c r="HT13" s="101">
        <f>HT10*HS13</f>
        <v>0</v>
      </c>
      <c r="HU13" s="119">
        <f t="shared" si="66"/>
        <v>0</v>
      </c>
      <c r="HV13" s="93">
        <f>HV10</f>
        <v>0</v>
      </c>
      <c r="HW13" s="120">
        <f t="shared" si="67"/>
        <v>0</v>
      </c>
      <c r="HX13" s="101">
        <f t="shared" si="68"/>
        <v>0</v>
      </c>
      <c r="HY13" s="101"/>
      <c r="HZ13" s="121"/>
      <c r="IA13" s="122">
        <f>HW13/$WC13</f>
        <v>0</v>
      </c>
      <c r="IB13" s="126">
        <f>'прил № 2 (30.12.21)'!SA662</f>
        <v>123</v>
      </c>
      <c r="IC13" s="122">
        <f>IB13/IB10</f>
        <v>0.78344000000000003</v>
      </c>
      <c r="ID13" s="101">
        <f>ID10*IC13</f>
        <v>0</v>
      </c>
      <c r="IE13" s="119">
        <f t="shared" si="69"/>
        <v>0</v>
      </c>
      <c r="IF13" s="93">
        <f>IF10</f>
        <v>0</v>
      </c>
      <c r="IG13" s="120">
        <f t="shared" si="70"/>
        <v>0</v>
      </c>
      <c r="IH13" s="101">
        <f t="shared" si="71"/>
        <v>0</v>
      </c>
      <c r="II13" s="101"/>
      <c r="IJ13" s="121"/>
      <c r="IK13" s="122">
        <f>IG13/$WC13</f>
        <v>0</v>
      </c>
      <c r="IL13" s="126">
        <f>'прил № 2 (30.12.21)'!SV662</f>
        <v>94</v>
      </c>
      <c r="IM13" s="122">
        <f>IL13/IL10</f>
        <v>0.76422999999999996</v>
      </c>
      <c r="IN13" s="101">
        <f>IN10*IM13</f>
        <v>0</v>
      </c>
      <c r="IO13" s="119">
        <f t="shared" si="72"/>
        <v>0</v>
      </c>
      <c r="IP13" s="93">
        <f>IP10</f>
        <v>0</v>
      </c>
      <c r="IQ13" s="120">
        <f t="shared" si="73"/>
        <v>0</v>
      </c>
      <c r="IR13" s="101">
        <f t="shared" si="74"/>
        <v>0</v>
      </c>
      <c r="IS13" s="101"/>
      <c r="IT13" s="121"/>
      <c r="IU13" s="122">
        <f>IQ13/$WC13</f>
        <v>0</v>
      </c>
      <c r="IV13" s="126">
        <f>'прил № 2 (30.12.21)'!TQ662</f>
        <v>214</v>
      </c>
      <c r="IW13" s="122">
        <f>IV13/IV10</f>
        <v>0.75351999999999997</v>
      </c>
      <c r="IX13" s="101">
        <f>IX10*IW13</f>
        <v>0</v>
      </c>
      <c r="IY13" s="119">
        <f t="shared" si="75"/>
        <v>0</v>
      </c>
      <c r="IZ13" s="93">
        <f>IZ10</f>
        <v>0</v>
      </c>
      <c r="JA13" s="120">
        <f t="shared" si="76"/>
        <v>0</v>
      </c>
      <c r="JB13" s="101">
        <f t="shared" si="77"/>
        <v>0</v>
      </c>
      <c r="JC13" s="101"/>
      <c r="JD13" s="121"/>
      <c r="JE13" s="122">
        <f>JA13/$WC13</f>
        <v>0</v>
      </c>
      <c r="JF13" s="126">
        <f>'прил № 2 (30.12.21)'!UL662</f>
        <v>124</v>
      </c>
      <c r="JG13" s="122">
        <f>JF13/JF10</f>
        <v>0.42612</v>
      </c>
      <c r="JH13" s="101">
        <f>JH10*JG13</f>
        <v>0</v>
      </c>
      <c r="JI13" s="119">
        <f t="shared" si="78"/>
        <v>0</v>
      </c>
      <c r="JJ13" s="93">
        <f>JJ10</f>
        <v>0</v>
      </c>
      <c r="JK13" s="120">
        <f t="shared" si="79"/>
        <v>0</v>
      </c>
      <c r="JL13" s="101">
        <f t="shared" si="80"/>
        <v>0</v>
      </c>
      <c r="JM13" s="101"/>
      <c r="JN13" s="121"/>
      <c r="JO13" s="122">
        <f>JK13/$WC13</f>
        <v>0</v>
      </c>
      <c r="JP13" s="126"/>
      <c r="JQ13" s="122" t="e">
        <f>JP13/JP10</f>
        <v>#DIV/0!</v>
      </c>
      <c r="JR13" s="101" t="e">
        <f>JR10*JQ13</f>
        <v>#DIV/0!</v>
      </c>
      <c r="JS13" s="119">
        <f t="shared" si="81"/>
        <v>0</v>
      </c>
      <c r="JT13" s="93">
        <f>JT10</f>
        <v>0</v>
      </c>
      <c r="JU13" s="120">
        <f t="shared" si="82"/>
        <v>0</v>
      </c>
      <c r="JV13" s="101">
        <f t="shared" si="83"/>
        <v>0</v>
      </c>
      <c r="JW13" s="101"/>
      <c r="JX13" s="121"/>
      <c r="JY13" s="122">
        <f>JU13/$WC13</f>
        <v>0</v>
      </c>
      <c r="JZ13" s="126">
        <f>'прил № 2 (30.12.21)'!WB662</f>
        <v>149</v>
      </c>
      <c r="KA13" s="122">
        <f>JZ13/JZ10</f>
        <v>0.83240000000000003</v>
      </c>
      <c r="KB13" s="101">
        <f>KB10*KA13</f>
        <v>0</v>
      </c>
      <c r="KC13" s="119">
        <f t="shared" si="84"/>
        <v>0</v>
      </c>
      <c r="KD13" s="93">
        <f>KD10</f>
        <v>0</v>
      </c>
      <c r="KE13" s="120">
        <f t="shared" si="85"/>
        <v>0</v>
      </c>
      <c r="KF13" s="101">
        <f t="shared" si="86"/>
        <v>0</v>
      </c>
      <c r="KG13" s="101"/>
      <c r="KH13" s="121"/>
      <c r="KI13" s="122">
        <f>KE13/$WC13</f>
        <v>0</v>
      </c>
      <c r="KJ13" s="126">
        <f>'прил № 2 (30.12.21)'!WW662</f>
        <v>271</v>
      </c>
      <c r="KK13" s="122">
        <f>KJ13/KJ10</f>
        <v>0.76771</v>
      </c>
      <c r="KL13" s="101">
        <f>KL10*KK13</f>
        <v>0</v>
      </c>
      <c r="KM13" s="119">
        <f t="shared" si="87"/>
        <v>0</v>
      </c>
      <c r="KN13" s="93">
        <f>KN10</f>
        <v>0</v>
      </c>
      <c r="KO13" s="120">
        <f t="shared" si="88"/>
        <v>0</v>
      </c>
      <c r="KP13" s="101">
        <f t="shared" si="89"/>
        <v>0</v>
      </c>
      <c r="KQ13" s="101"/>
      <c r="KR13" s="121"/>
      <c r="KS13" s="122">
        <f>KO13/$WC13</f>
        <v>0</v>
      </c>
      <c r="KT13" s="126">
        <f>'прил № 2 (30.12.21)'!XR662</f>
        <v>210</v>
      </c>
      <c r="KU13" s="122">
        <f>KT13/KT10</f>
        <v>0.70469999999999999</v>
      </c>
      <c r="KV13" s="101">
        <f>KV10*KU13</f>
        <v>0</v>
      </c>
      <c r="KW13" s="119">
        <f t="shared" si="90"/>
        <v>0</v>
      </c>
      <c r="KX13" s="93">
        <f>KX10</f>
        <v>0</v>
      </c>
      <c r="KY13" s="120">
        <f t="shared" si="91"/>
        <v>0</v>
      </c>
      <c r="KZ13" s="101">
        <f t="shared" si="92"/>
        <v>0</v>
      </c>
      <c r="LA13" s="101"/>
      <c r="LB13" s="121"/>
      <c r="LC13" s="122">
        <f>KY13/$WC13</f>
        <v>0</v>
      </c>
      <c r="LD13" s="126">
        <f>'прил № 2 (30.12.21)'!YM662</f>
        <v>209</v>
      </c>
      <c r="LE13" s="122">
        <f>LD13/LD10</f>
        <v>0.86363999999999996</v>
      </c>
      <c r="LF13" s="101">
        <f>LF10*LE13</f>
        <v>0</v>
      </c>
      <c r="LG13" s="119">
        <f t="shared" si="93"/>
        <v>0</v>
      </c>
      <c r="LH13" s="93">
        <f>LH10</f>
        <v>0</v>
      </c>
      <c r="LI13" s="120">
        <f t="shared" si="94"/>
        <v>0</v>
      </c>
      <c r="LJ13" s="101">
        <f t="shared" si="95"/>
        <v>0</v>
      </c>
      <c r="LK13" s="101"/>
      <c r="LL13" s="121"/>
      <c r="LM13" s="122">
        <f>LI13/$WC13</f>
        <v>0</v>
      </c>
      <c r="LN13" s="126">
        <f>'прил № 2 (30.12.21)'!ZH662</f>
        <v>96</v>
      </c>
      <c r="LO13" s="122">
        <f>LN13/LN10</f>
        <v>0.68084999999999996</v>
      </c>
      <c r="LP13" s="101">
        <f>LP10*LO13</f>
        <v>0</v>
      </c>
      <c r="LQ13" s="119">
        <f t="shared" si="96"/>
        <v>0</v>
      </c>
      <c r="LR13" s="93">
        <f>LR10</f>
        <v>0</v>
      </c>
      <c r="LS13" s="120">
        <f t="shared" si="97"/>
        <v>0</v>
      </c>
      <c r="LT13" s="101">
        <f t="shared" si="98"/>
        <v>0</v>
      </c>
      <c r="LU13" s="101"/>
      <c r="LV13" s="121"/>
      <c r="LW13" s="122">
        <f>LS13/$WC13</f>
        <v>0</v>
      </c>
      <c r="LX13" s="126">
        <f>'прил № 2 (30.12.21)'!AAC662</f>
        <v>95</v>
      </c>
      <c r="LY13" s="122">
        <f>LX13/LX10</f>
        <v>0.69342999999999999</v>
      </c>
      <c r="LZ13" s="101">
        <f>LZ10*LY13</f>
        <v>0</v>
      </c>
      <c r="MA13" s="119">
        <f t="shared" si="99"/>
        <v>0</v>
      </c>
      <c r="MB13" s="93">
        <f>MB10</f>
        <v>0</v>
      </c>
      <c r="MC13" s="120">
        <f t="shared" si="100"/>
        <v>0</v>
      </c>
      <c r="MD13" s="101">
        <f t="shared" si="101"/>
        <v>0</v>
      </c>
      <c r="ME13" s="101"/>
      <c r="MF13" s="121"/>
      <c r="MG13" s="122">
        <f>MC13/$WC13</f>
        <v>0</v>
      </c>
      <c r="MH13" s="126">
        <f>'прил № 2 (30.12.21)'!AAX662</f>
        <v>150</v>
      </c>
      <c r="MI13" s="122">
        <f>MH13/MH10</f>
        <v>0.49180000000000001</v>
      </c>
      <c r="MJ13" s="101">
        <f>MJ10*MI13</f>
        <v>0</v>
      </c>
      <c r="MK13" s="119">
        <f t="shared" si="102"/>
        <v>0</v>
      </c>
      <c r="ML13" s="93">
        <f>ML10</f>
        <v>0</v>
      </c>
      <c r="MM13" s="120">
        <f t="shared" si="103"/>
        <v>0</v>
      </c>
      <c r="MN13" s="101">
        <f t="shared" si="104"/>
        <v>0</v>
      </c>
      <c r="MO13" s="101"/>
      <c r="MP13" s="121"/>
      <c r="MQ13" s="122">
        <f>MM13/$WC13</f>
        <v>0</v>
      </c>
      <c r="MR13" s="126">
        <f>'прил № 2 (30.12.21)'!ABS662</f>
        <v>23</v>
      </c>
      <c r="MS13" s="122">
        <f>MR13/MR10</f>
        <v>0.20535999999999999</v>
      </c>
      <c r="MT13" s="101">
        <f>MT10*MS13</f>
        <v>0</v>
      </c>
      <c r="MU13" s="119">
        <f t="shared" si="105"/>
        <v>0</v>
      </c>
      <c r="MV13" s="93">
        <f>MV10</f>
        <v>0</v>
      </c>
      <c r="MW13" s="120">
        <f t="shared" si="106"/>
        <v>0</v>
      </c>
      <c r="MX13" s="101">
        <f t="shared" si="107"/>
        <v>0</v>
      </c>
      <c r="MY13" s="101"/>
      <c r="MZ13" s="121"/>
      <c r="NA13" s="122">
        <f>MW13/$WC13</f>
        <v>0</v>
      </c>
      <c r="NB13" s="126">
        <f>'прил № 2 (30.12.21)'!ACN662</f>
        <v>119</v>
      </c>
      <c r="NC13" s="122">
        <f>NB13/NB10</f>
        <v>0.72560999999999998</v>
      </c>
      <c r="ND13" s="101">
        <f>ND10*NC13</f>
        <v>0</v>
      </c>
      <c r="NE13" s="119">
        <f t="shared" si="108"/>
        <v>0</v>
      </c>
      <c r="NF13" s="93">
        <f>NF10</f>
        <v>0</v>
      </c>
      <c r="NG13" s="120">
        <f t="shared" si="109"/>
        <v>0</v>
      </c>
      <c r="NH13" s="101">
        <f t="shared" si="110"/>
        <v>0</v>
      </c>
      <c r="NI13" s="101"/>
      <c r="NJ13" s="121"/>
      <c r="NK13" s="122">
        <f>NG13/$WC13</f>
        <v>0</v>
      </c>
      <c r="NL13" s="126">
        <f>'прил № 2 (30.12.21)'!ADI662</f>
        <v>306</v>
      </c>
      <c r="NM13" s="122">
        <f>NL13/NL10</f>
        <v>0.60714000000000001</v>
      </c>
      <c r="NN13" s="101">
        <f>NN10*NM13</f>
        <v>0</v>
      </c>
      <c r="NO13" s="119">
        <f t="shared" si="111"/>
        <v>0</v>
      </c>
      <c r="NP13" s="93">
        <f>NP10</f>
        <v>0</v>
      </c>
      <c r="NQ13" s="120">
        <f t="shared" si="112"/>
        <v>0</v>
      </c>
      <c r="NR13" s="101">
        <f t="shared" si="113"/>
        <v>0</v>
      </c>
      <c r="NS13" s="101"/>
      <c r="NT13" s="121"/>
      <c r="NU13" s="122">
        <f>NQ13/$WC13</f>
        <v>0</v>
      </c>
      <c r="NV13" s="126">
        <f>'прил № 2 (30.12.21)'!AED662</f>
        <v>98</v>
      </c>
      <c r="NW13" s="122">
        <f>NV13/NV10</f>
        <v>0.56000000000000005</v>
      </c>
      <c r="NX13" s="101">
        <f>NX10*NW13</f>
        <v>0</v>
      </c>
      <c r="NY13" s="119">
        <f t="shared" si="114"/>
        <v>0</v>
      </c>
      <c r="NZ13" s="93">
        <f>NZ10</f>
        <v>0</v>
      </c>
      <c r="OA13" s="120">
        <f t="shared" si="115"/>
        <v>0</v>
      </c>
      <c r="OB13" s="101">
        <f t="shared" si="116"/>
        <v>0</v>
      </c>
      <c r="OC13" s="101"/>
      <c r="OD13" s="121"/>
      <c r="OE13" s="122">
        <f>OA13/$WC13</f>
        <v>0</v>
      </c>
      <c r="OF13" s="126">
        <f>'прил № 2 (30.12.21)'!AEY662</f>
        <v>128</v>
      </c>
      <c r="OG13" s="122">
        <f>OF13/OF10</f>
        <v>0.90780000000000005</v>
      </c>
      <c r="OH13" s="101">
        <f>OH10*OG13</f>
        <v>0</v>
      </c>
      <c r="OI13" s="119">
        <f t="shared" si="117"/>
        <v>0</v>
      </c>
      <c r="OJ13" s="93">
        <f>OJ10</f>
        <v>0</v>
      </c>
      <c r="OK13" s="120">
        <f t="shared" si="118"/>
        <v>0</v>
      </c>
      <c r="OL13" s="101">
        <f t="shared" si="119"/>
        <v>0</v>
      </c>
      <c r="OM13" s="101"/>
      <c r="ON13" s="121"/>
      <c r="OO13" s="122">
        <f>OK13/$WC13</f>
        <v>0</v>
      </c>
      <c r="OP13" s="126">
        <f>'прил № 2 (30.12.21)'!AFT662</f>
        <v>210</v>
      </c>
      <c r="OQ13" s="122">
        <f>OP13/OP10</f>
        <v>0.89744000000000002</v>
      </c>
      <c r="OR13" s="101">
        <f>OR10*OQ13</f>
        <v>0</v>
      </c>
      <c r="OS13" s="119">
        <f t="shared" si="120"/>
        <v>0</v>
      </c>
      <c r="OT13" s="93">
        <f>OT10</f>
        <v>0</v>
      </c>
      <c r="OU13" s="120">
        <f t="shared" si="121"/>
        <v>0</v>
      </c>
      <c r="OV13" s="101">
        <f t="shared" si="122"/>
        <v>0</v>
      </c>
      <c r="OW13" s="101"/>
      <c r="OX13" s="121"/>
      <c r="OY13" s="122">
        <f>OU13/$WC13</f>
        <v>0</v>
      </c>
      <c r="OZ13" s="126">
        <f>'прил № 2 (30.12.21)'!AGO662</f>
        <v>0</v>
      </c>
      <c r="PA13" s="122">
        <f>OZ13/OZ10</f>
        <v>0</v>
      </c>
      <c r="PB13" s="101">
        <f>PB10*PA13</f>
        <v>0</v>
      </c>
      <c r="PC13" s="119">
        <f t="shared" si="123"/>
        <v>0</v>
      </c>
      <c r="PD13" s="93">
        <f>PD10</f>
        <v>0</v>
      </c>
      <c r="PE13" s="120">
        <f t="shared" si="124"/>
        <v>0</v>
      </c>
      <c r="PF13" s="101">
        <f t="shared" si="125"/>
        <v>0</v>
      </c>
      <c r="PG13" s="101"/>
      <c r="PH13" s="121"/>
      <c r="PI13" s="122">
        <f>PE13/$WC13</f>
        <v>0</v>
      </c>
      <c r="PJ13" s="126">
        <f>'прил № 2 (30.12.21)'!AHJ662</f>
        <v>111</v>
      </c>
      <c r="PK13" s="122">
        <f>PJ13/PJ10</f>
        <v>0.71153999999999995</v>
      </c>
      <c r="PL13" s="101">
        <f>PL10*PK13</f>
        <v>0</v>
      </c>
      <c r="PM13" s="119">
        <f t="shared" si="126"/>
        <v>0</v>
      </c>
      <c r="PN13" s="93">
        <f>PN10</f>
        <v>0</v>
      </c>
      <c r="PO13" s="120">
        <f t="shared" si="127"/>
        <v>0</v>
      </c>
      <c r="PP13" s="101">
        <f t="shared" si="128"/>
        <v>0</v>
      </c>
      <c r="PQ13" s="101"/>
      <c r="PR13" s="121"/>
      <c r="PS13" s="122">
        <f>PO13/$WC13</f>
        <v>0</v>
      </c>
      <c r="PT13" s="126"/>
      <c r="PU13" s="122" t="e">
        <f>PT13/PT10</f>
        <v>#DIV/0!</v>
      </c>
      <c r="PV13" s="101" t="e">
        <f>PV10*PU13</f>
        <v>#DIV/0!</v>
      </c>
      <c r="PW13" s="119">
        <f t="shared" si="129"/>
        <v>0</v>
      </c>
      <c r="PX13" s="93">
        <f>PX10</f>
        <v>0</v>
      </c>
      <c r="PY13" s="120">
        <f t="shared" si="130"/>
        <v>0</v>
      </c>
      <c r="PZ13" s="101">
        <f t="shared" si="131"/>
        <v>0</v>
      </c>
      <c r="QA13" s="101"/>
      <c r="QB13" s="121"/>
      <c r="QC13" s="122">
        <f>PY13/$WC13</f>
        <v>0</v>
      </c>
      <c r="QD13" s="126">
        <f>'прил № 2 (30.12.21)'!AIZ662</f>
        <v>207</v>
      </c>
      <c r="QE13" s="122">
        <f>QD13/QD10</f>
        <v>0.84145999999999999</v>
      </c>
      <c r="QF13" s="101">
        <f>QF10*QE13</f>
        <v>0</v>
      </c>
      <c r="QG13" s="119">
        <f t="shared" si="132"/>
        <v>0</v>
      </c>
      <c r="QH13" s="93">
        <f>QH10</f>
        <v>0</v>
      </c>
      <c r="QI13" s="120">
        <f t="shared" si="133"/>
        <v>0</v>
      </c>
      <c r="QJ13" s="101">
        <f t="shared" si="134"/>
        <v>0</v>
      </c>
      <c r="QK13" s="101"/>
      <c r="QL13" s="121"/>
      <c r="QM13" s="122">
        <f>QI13/$WC13</f>
        <v>0</v>
      </c>
      <c r="QN13" s="126">
        <f>'прил № 2 (30.12.21)'!AJU662</f>
        <v>140</v>
      </c>
      <c r="QO13" s="122">
        <f>QN13/QN10</f>
        <v>0.84848000000000001</v>
      </c>
      <c r="QP13" s="101">
        <f>QP10*QO13</f>
        <v>0</v>
      </c>
      <c r="QQ13" s="119">
        <f t="shared" si="135"/>
        <v>0</v>
      </c>
      <c r="QR13" s="93">
        <f>QR10</f>
        <v>0</v>
      </c>
      <c r="QS13" s="120">
        <f t="shared" si="136"/>
        <v>0</v>
      </c>
      <c r="QT13" s="101">
        <f t="shared" si="137"/>
        <v>0</v>
      </c>
      <c r="QU13" s="101"/>
      <c r="QV13" s="121"/>
      <c r="QW13" s="122">
        <f>QS13/$WC13</f>
        <v>0</v>
      </c>
      <c r="QX13" s="126">
        <f>'прил № 2 (30.12.21)'!AKP662</f>
        <v>116</v>
      </c>
      <c r="QY13" s="122">
        <f>QX13/QX10</f>
        <v>0.68638999999999994</v>
      </c>
      <c r="QZ13" s="101">
        <f>QZ10*QY13</f>
        <v>0</v>
      </c>
      <c r="RA13" s="119">
        <f t="shared" si="138"/>
        <v>0</v>
      </c>
      <c r="RB13" s="93">
        <f>RB10</f>
        <v>0</v>
      </c>
      <c r="RC13" s="120">
        <f t="shared" si="139"/>
        <v>0</v>
      </c>
      <c r="RD13" s="101">
        <f t="shared" si="140"/>
        <v>0</v>
      </c>
      <c r="RE13" s="101"/>
      <c r="RF13" s="121"/>
      <c r="RG13" s="122">
        <f>RC13/$WC13</f>
        <v>0</v>
      </c>
      <c r="RH13" s="126">
        <f>'прил № 2 (30.12.21)'!ALK662</f>
        <v>113</v>
      </c>
      <c r="RI13" s="122">
        <f>RH13/RH10</f>
        <v>0.83087999999999995</v>
      </c>
      <c r="RJ13" s="101">
        <f>RJ10*RI13</f>
        <v>0</v>
      </c>
      <c r="RK13" s="119">
        <f t="shared" si="141"/>
        <v>0</v>
      </c>
      <c r="RL13" s="93">
        <f>RL10</f>
        <v>0</v>
      </c>
      <c r="RM13" s="120">
        <f t="shared" si="142"/>
        <v>0</v>
      </c>
      <c r="RN13" s="101">
        <f t="shared" si="143"/>
        <v>0</v>
      </c>
      <c r="RO13" s="101"/>
      <c r="RP13" s="121"/>
      <c r="RQ13" s="122">
        <f>RM13/$WC13</f>
        <v>0</v>
      </c>
      <c r="RR13" s="126">
        <f>'прил № 2 (30.12.21)'!AMF662</f>
        <v>237</v>
      </c>
      <c r="RS13" s="122">
        <f>RR13/RR10</f>
        <v>0.68103000000000002</v>
      </c>
      <c r="RT13" s="101">
        <f>RT10*RS13</f>
        <v>0</v>
      </c>
      <c r="RU13" s="119">
        <f t="shared" si="144"/>
        <v>0</v>
      </c>
      <c r="RV13" s="93">
        <f>RV10</f>
        <v>0</v>
      </c>
      <c r="RW13" s="120">
        <f t="shared" si="145"/>
        <v>0</v>
      </c>
      <c r="RX13" s="101">
        <f t="shared" si="146"/>
        <v>0</v>
      </c>
      <c r="RY13" s="101"/>
      <c r="RZ13" s="121"/>
      <c r="SA13" s="122">
        <f>RW13/$WC13</f>
        <v>0</v>
      </c>
      <c r="SB13" s="126">
        <f>'прил № 2 (30.12.21)'!ANA662</f>
        <v>0</v>
      </c>
      <c r="SC13" s="122">
        <f>SB13/SB10</f>
        <v>0</v>
      </c>
      <c r="SD13" s="101">
        <f>SD10*SC13</f>
        <v>0</v>
      </c>
      <c r="SE13" s="119">
        <f t="shared" si="147"/>
        <v>0</v>
      </c>
      <c r="SF13" s="93">
        <f>SF10</f>
        <v>9.0500000000000007</v>
      </c>
      <c r="SG13" s="120">
        <f t="shared" si="148"/>
        <v>0</v>
      </c>
      <c r="SH13" s="101">
        <f t="shared" si="149"/>
        <v>0</v>
      </c>
      <c r="SI13" s="101"/>
      <c r="SJ13" s="121"/>
      <c r="SK13" s="122">
        <f>SG13/$WC13</f>
        <v>0</v>
      </c>
      <c r="SL13" s="126">
        <f>'прил № 2 (30.12.21)'!ANV662</f>
        <v>238</v>
      </c>
      <c r="SM13" s="122">
        <f>SL13/SL10</f>
        <v>0.78032999999999997</v>
      </c>
      <c r="SN13" s="101">
        <f>SN10*SM13</f>
        <v>0</v>
      </c>
      <c r="SO13" s="119">
        <f t="shared" si="150"/>
        <v>0</v>
      </c>
      <c r="SP13" s="93">
        <f>SP10</f>
        <v>0</v>
      </c>
      <c r="SQ13" s="120">
        <f t="shared" si="151"/>
        <v>0</v>
      </c>
      <c r="SR13" s="101">
        <f t="shared" si="152"/>
        <v>0</v>
      </c>
      <c r="SS13" s="101"/>
      <c r="ST13" s="121"/>
      <c r="SU13" s="122">
        <f>SQ13/$WC13</f>
        <v>0</v>
      </c>
      <c r="SV13" s="126">
        <f>'прил № 2 (30.12.21)'!AOQ662</f>
        <v>220</v>
      </c>
      <c r="SW13" s="122">
        <f>SV13/SV10</f>
        <v>0.76388999999999996</v>
      </c>
      <c r="SX13" s="101">
        <f>SX10*SW13</f>
        <v>0</v>
      </c>
      <c r="SY13" s="119">
        <f t="shared" si="153"/>
        <v>0</v>
      </c>
      <c r="SZ13" s="93">
        <f>SZ10</f>
        <v>0</v>
      </c>
      <c r="TA13" s="120">
        <f t="shared" si="154"/>
        <v>0</v>
      </c>
      <c r="TB13" s="101">
        <f t="shared" si="155"/>
        <v>0</v>
      </c>
      <c r="TC13" s="101"/>
      <c r="TD13" s="121"/>
      <c r="TE13" s="122">
        <f>TA13/$WC13</f>
        <v>0</v>
      </c>
      <c r="TF13" s="126">
        <f>'прил № 2 (30.12.21)'!APL662</f>
        <v>140</v>
      </c>
      <c r="TG13" s="122">
        <f>TF13/TF10</f>
        <v>0.91503000000000001</v>
      </c>
      <c r="TH13" s="101">
        <f>TH10*TG13</f>
        <v>0</v>
      </c>
      <c r="TI13" s="119">
        <f t="shared" si="156"/>
        <v>0</v>
      </c>
      <c r="TJ13" s="93">
        <f>TJ10</f>
        <v>0</v>
      </c>
      <c r="TK13" s="120">
        <f t="shared" si="157"/>
        <v>0</v>
      </c>
      <c r="TL13" s="101">
        <f t="shared" si="158"/>
        <v>0</v>
      </c>
      <c r="TM13" s="101"/>
      <c r="TN13" s="121"/>
      <c r="TO13" s="122">
        <f>TK13/$WC13</f>
        <v>0</v>
      </c>
      <c r="TP13" s="126">
        <f>'прил № 2 (30.12.21)'!AQG662</f>
        <v>187</v>
      </c>
      <c r="TQ13" s="122">
        <f>TP13/TP10</f>
        <v>0.65156999999999998</v>
      </c>
      <c r="TR13" s="101">
        <f>TR10*TQ13</f>
        <v>0</v>
      </c>
      <c r="TS13" s="119">
        <f t="shared" si="159"/>
        <v>0</v>
      </c>
      <c r="TT13" s="93">
        <f>TT10</f>
        <v>0</v>
      </c>
      <c r="TU13" s="120">
        <f t="shared" si="160"/>
        <v>0</v>
      </c>
      <c r="TV13" s="101">
        <f t="shared" si="161"/>
        <v>0</v>
      </c>
      <c r="TW13" s="101"/>
      <c r="TX13" s="121"/>
      <c r="TY13" s="122">
        <f>TU13/$WC13</f>
        <v>0</v>
      </c>
      <c r="TZ13" s="126">
        <f>'прил № 2 (30.12.21)'!ARB662</f>
        <v>132</v>
      </c>
      <c r="UA13" s="122">
        <f>TZ13/TZ10</f>
        <v>0.67347000000000001</v>
      </c>
      <c r="UB13" s="101">
        <f>UB10*UA13</f>
        <v>0</v>
      </c>
      <c r="UC13" s="119">
        <f t="shared" si="162"/>
        <v>0</v>
      </c>
      <c r="UD13" s="93">
        <f>UD10</f>
        <v>0</v>
      </c>
      <c r="UE13" s="120">
        <f t="shared" si="163"/>
        <v>0</v>
      </c>
      <c r="UF13" s="101">
        <f t="shared" si="164"/>
        <v>0</v>
      </c>
      <c r="UG13" s="101"/>
      <c r="UH13" s="121"/>
      <c r="UI13" s="122">
        <f>UE13/$WC13</f>
        <v>0</v>
      </c>
      <c r="UJ13" s="126">
        <f>'прил № 2 (30.12.21)'!ARW662</f>
        <v>238</v>
      </c>
      <c r="UK13" s="122">
        <f>UJ13/UJ10</f>
        <v>0.72340000000000004</v>
      </c>
      <c r="UL13" s="101">
        <f>UL10*UK13</f>
        <v>0</v>
      </c>
      <c r="UM13" s="119">
        <f t="shared" si="165"/>
        <v>0</v>
      </c>
      <c r="UN13" s="93">
        <f>UN10</f>
        <v>0</v>
      </c>
      <c r="UO13" s="120">
        <f t="shared" si="166"/>
        <v>0</v>
      </c>
      <c r="UP13" s="101">
        <f t="shared" si="167"/>
        <v>0</v>
      </c>
      <c r="UQ13" s="101"/>
      <c r="UR13" s="121"/>
      <c r="US13" s="122">
        <f>UO13/$WC13</f>
        <v>0</v>
      </c>
      <c r="UT13" s="126">
        <f>'прил № 2 (30.12.21)'!ASR662</f>
        <v>232</v>
      </c>
      <c r="UU13" s="122">
        <f>UT13/UT10</f>
        <v>0.72274000000000005</v>
      </c>
      <c r="UV13" s="101">
        <f>UV10*UU13</f>
        <v>0</v>
      </c>
      <c r="UW13" s="119">
        <f t="shared" si="168"/>
        <v>0</v>
      </c>
      <c r="UX13" s="93">
        <f>UX10</f>
        <v>0</v>
      </c>
      <c r="UY13" s="120">
        <f t="shared" si="169"/>
        <v>0</v>
      </c>
      <c r="UZ13" s="101">
        <f t="shared" si="170"/>
        <v>0</v>
      </c>
      <c r="VA13" s="101"/>
      <c r="VB13" s="121"/>
      <c r="VC13" s="122">
        <f>UY13/$WC13</f>
        <v>0</v>
      </c>
      <c r="VD13" s="126">
        <f>'прил № 2 (30.12.21)'!ATM662</f>
        <v>485</v>
      </c>
      <c r="VE13" s="122">
        <f>VD13/VD10</f>
        <v>0.87702999999999998</v>
      </c>
      <c r="VF13" s="101">
        <f>VF10*VE13</f>
        <v>0</v>
      </c>
      <c r="VG13" s="119">
        <f t="shared" si="171"/>
        <v>0</v>
      </c>
      <c r="VH13" s="93">
        <f>VH10</f>
        <v>0</v>
      </c>
      <c r="VI13" s="120">
        <f t="shared" si="172"/>
        <v>0</v>
      </c>
      <c r="VJ13" s="101">
        <f t="shared" si="173"/>
        <v>0</v>
      </c>
      <c r="VK13" s="101"/>
      <c r="VL13" s="121"/>
      <c r="VM13" s="122">
        <f>VI13/$WC13</f>
        <v>0</v>
      </c>
      <c r="VN13" s="126">
        <f>'прил № 2 (30.12.21)'!AUH662</f>
        <v>277</v>
      </c>
      <c r="VO13" s="122">
        <f>VN13/VN10</f>
        <v>0.79142999999999997</v>
      </c>
      <c r="VP13" s="101">
        <f>VP10*VO13</f>
        <v>0</v>
      </c>
      <c r="VQ13" s="119">
        <f t="shared" si="174"/>
        <v>0</v>
      </c>
      <c r="VR13" s="93">
        <f>VR10</f>
        <v>0</v>
      </c>
      <c r="VS13" s="120">
        <f t="shared" si="175"/>
        <v>0</v>
      </c>
      <c r="VT13" s="101">
        <f t="shared" si="176"/>
        <v>0</v>
      </c>
      <c r="VU13" s="101"/>
      <c r="VV13" s="121"/>
      <c r="VW13" s="122">
        <f>VS13/$WC13</f>
        <v>0</v>
      </c>
      <c r="VX13" s="231">
        <f t="shared" si="177"/>
        <v>9198</v>
      </c>
      <c r="VY13" s="122">
        <f>VX13/VX10</f>
        <v>0.73051999999999995</v>
      </c>
      <c r="VZ13" s="101">
        <f>VZ10*VY13</f>
        <v>100665.66</v>
      </c>
      <c r="WA13" s="119">
        <f t="shared" si="178"/>
        <v>10.944298760000001</v>
      </c>
      <c r="WB13" s="93">
        <f>WB10</f>
        <v>9.0500000000000007</v>
      </c>
      <c r="WC13" s="120">
        <f t="shared" si="179"/>
        <v>99.045900000000003</v>
      </c>
      <c r="WD13" s="101">
        <f t="shared" si="180"/>
        <v>911024.19</v>
      </c>
      <c r="WE13" s="101"/>
      <c r="WF13" s="121"/>
    </row>
    <row r="14" spans="1:604" ht="24.75" customHeight="1">
      <c r="A14" s="5"/>
      <c r="B14" s="223" t="s">
        <v>712</v>
      </c>
      <c r="C14" s="12" t="s">
        <v>837</v>
      </c>
      <c r="D14" s="12" t="s">
        <v>437</v>
      </c>
      <c r="E14" s="4" t="s">
        <v>33</v>
      </c>
      <c r="F14" s="126">
        <f>'прил № 2 (30.12.21)'!L663</f>
        <v>0</v>
      </c>
      <c r="G14" s="122">
        <f>F14/F10</f>
        <v>0</v>
      </c>
      <c r="H14" s="101">
        <f>H10*G14</f>
        <v>0</v>
      </c>
      <c r="I14" s="119">
        <f t="shared" si="0"/>
        <v>0</v>
      </c>
      <c r="J14" s="93">
        <f>J10</f>
        <v>0</v>
      </c>
      <c r="K14" s="120">
        <f t="shared" si="1"/>
        <v>0</v>
      </c>
      <c r="L14" s="101">
        <f t="shared" si="2"/>
        <v>0</v>
      </c>
      <c r="M14" s="101"/>
      <c r="N14" s="121"/>
      <c r="O14" s="122">
        <f t="shared" ref="O14:O26" si="181">K14/$WC14</f>
        <v>0</v>
      </c>
      <c r="P14" s="126">
        <f>'прил № 2 (30.12.21)'!AG663</f>
        <v>0</v>
      </c>
      <c r="Q14" s="122">
        <f>P14/P10</f>
        <v>0</v>
      </c>
      <c r="R14" s="101">
        <f>R10*Q14</f>
        <v>0</v>
      </c>
      <c r="S14" s="119">
        <f t="shared" si="3"/>
        <v>0</v>
      </c>
      <c r="T14" s="93">
        <f>T10</f>
        <v>0</v>
      </c>
      <c r="U14" s="120">
        <f t="shared" si="4"/>
        <v>0</v>
      </c>
      <c r="V14" s="101">
        <f t="shared" si="5"/>
        <v>0</v>
      </c>
      <c r="W14" s="101"/>
      <c r="X14" s="121"/>
      <c r="Y14" s="122">
        <f t="shared" ref="Y14:Y26" si="182">U14/$WC14</f>
        <v>0</v>
      </c>
      <c r="Z14" s="126">
        <f>'прил № 2 (30.12.21)'!BB663</f>
        <v>0</v>
      </c>
      <c r="AA14" s="122">
        <f>Z14/Z10</f>
        <v>0</v>
      </c>
      <c r="AB14" s="101">
        <f>AB10*AA14</f>
        <v>0</v>
      </c>
      <c r="AC14" s="119">
        <f t="shared" si="6"/>
        <v>0</v>
      </c>
      <c r="AD14" s="93">
        <f>AD10</f>
        <v>0</v>
      </c>
      <c r="AE14" s="120">
        <f t="shared" si="7"/>
        <v>0</v>
      </c>
      <c r="AF14" s="101">
        <f t="shared" si="8"/>
        <v>0</v>
      </c>
      <c r="AG14" s="101"/>
      <c r="AH14" s="121"/>
      <c r="AI14" s="122">
        <f t="shared" ref="AI14:AI26" si="183">AE14/$WC14</f>
        <v>0</v>
      </c>
      <c r="AJ14" s="126">
        <f>'прил № 2 (30.12.21)'!BW663</f>
        <v>0</v>
      </c>
      <c r="AK14" s="122">
        <f>AJ14/AJ10</f>
        <v>0</v>
      </c>
      <c r="AL14" s="101">
        <f>AL10*AK14</f>
        <v>0</v>
      </c>
      <c r="AM14" s="119">
        <f t="shared" si="9"/>
        <v>0</v>
      </c>
      <c r="AN14" s="93">
        <f>AN10</f>
        <v>0</v>
      </c>
      <c r="AO14" s="120">
        <f t="shared" si="10"/>
        <v>0</v>
      </c>
      <c r="AP14" s="101">
        <f t="shared" si="11"/>
        <v>0</v>
      </c>
      <c r="AQ14" s="101"/>
      <c r="AR14" s="121"/>
      <c r="AS14" s="122">
        <f t="shared" ref="AS14:AS26" si="184">AO14/$WC14</f>
        <v>0</v>
      </c>
      <c r="AT14" s="126">
        <f>'прил № 2 (30.12.21)'!CR663</f>
        <v>0</v>
      </c>
      <c r="AU14" s="122">
        <f>AT14/AT10</f>
        <v>0</v>
      </c>
      <c r="AV14" s="101">
        <f>AV10*AU14</f>
        <v>0</v>
      </c>
      <c r="AW14" s="119">
        <f t="shared" si="12"/>
        <v>0</v>
      </c>
      <c r="AX14" s="93">
        <f>AX10</f>
        <v>0</v>
      </c>
      <c r="AY14" s="120">
        <f t="shared" si="13"/>
        <v>0</v>
      </c>
      <c r="AZ14" s="101">
        <f t="shared" si="14"/>
        <v>0</v>
      </c>
      <c r="BA14" s="101"/>
      <c r="BB14" s="121"/>
      <c r="BC14" s="122">
        <f t="shared" ref="BC14:BC26" si="185">AY14/$WC14</f>
        <v>0</v>
      </c>
      <c r="BD14" s="126">
        <f>'прил № 2 (30.12.21)'!DM663</f>
        <v>0</v>
      </c>
      <c r="BE14" s="122">
        <f>BD14/BD10</f>
        <v>0</v>
      </c>
      <c r="BF14" s="101">
        <f>BF10*BE14</f>
        <v>0</v>
      </c>
      <c r="BG14" s="119">
        <f t="shared" si="15"/>
        <v>0</v>
      </c>
      <c r="BH14" s="93">
        <f>BH10</f>
        <v>0</v>
      </c>
      <c r="BI14" s="120">
        <f t="shared" si="16"/>
        <v>0</v>
      </c>
      <c r="BJ14" s="101">
        <f t="shared" si="17"/>
        <v>0</v>
      </c>
      <c r="BK14" s="101"/>
      <c r="BL14" s="121"/>
      <c r="BM14" s="122">
        <f t="shared" ref="BM14:BM26" si="186">BI14/$WC14</f>
        <v>0</v>
      </c>
      <c r="BN14" s="126"/>
      <c r="BO14" s="122" t="e">
        <f>BN14/BN10</f>
        <v>#DIV/0!</v>
      </c>
      <c r="BP14" s="101" t="e">
        <f>BP10*BO14</f>
        <v>#DIV/0!</v>
      </c>
      <c r="BQ14" s="119">
        <f t="shared" si="18"/>
        <v>0</v>
      </c>
      <c r="BR14" s="93">
        <f>BR10</f>
        <v>0</v>
      </c>
      <c r="BS14" s="120">
        <f t="shared" si="19"/>
        <v>0</v>
      </c>
      <c r="BT14" s="101">
        <f t="shared" si="20"/>
        <v>0</v>
      </c>
      <c r="BU14" s="101"/>
      <c r="BV14" s="121"/>
      <c r="BW14" s="122">
        <f t="shared" ref="BW14:BW26" si="187">BS14/$WC14</f>
        <v>0</v>
      </c>
      <c r="BX14" s="126"/>
      <c r="BY14" s="122">
        <f>BX14/BX10</f>
        <v>0</v>
      </c>
      <c r="BZ14" s="101">
        <f>BZ10*BY14</f>
        <v>0</v>
      </c>
      <c r="CA14" s="119">
        <f t="shared" si="21"/>
        <v>0</v>
      </c>
      <c r="CB14" s="93">
        <f>CB10</f>
        <v>0</v>
      </c>
      <c r="CC14" s="120">
        <f t="shared" si="22"/>
        <v>0</v>
      </c>
      <c r="CD14" s="101">
        <f t="shared" si="23"/>
        <v>0</v>
      </c>
      <c r="CE14" s="101"/>
      <c r="CF14" s="121"/>
      <c r="CG14" s="122">
        <f t="shared" ref="CG14:CG26" si="188">CC14/$WC14</f>
        <v>0</v>
      </c>
      <c r="CH14" s="126"/>
      <c r="CI14" s="122" t="e">
        <f>CH14/CH10</f>
        <v>#DIV/0!</v>
      </c>
      <c r="CJ14" s="101" t="e">
        <f>CJ10*CI14</f>
        <v>#DIV/0!</v>
      </c>
      <c r="CK14" s="119">
        <f t="shared" si="24"/>
        <v>0</v>
      </c>
      <c r="CL14" s="93">
        <f>CL10</f>
        <v>0</v>
      </c>
      <c r="CM14" s="120">
        <f t="shared" si="25"/>
        <v>0</v>
      </c>
      <c r="CN14" s="101">
        <f t="shared" si="26"/>
        <v>0</v>
      </c>
      <c r="CO14" s="101"/>
      <c r="CP14" s="121"/>
      <c r="CQ14" s="122">
        <f t="shared" ref="CQ14:CQ26" si="189">CM14/$WC14</f>
        <v>0</v>
      </c>
      <c r="CR14" s="126">
        <f>'прил № 2 (30.12.21)'!GS663</f>
        <v>0</v>
      </c>
      <c r="CS14" s="122">
        <f>CR14/CR10</f>
        <v>0</v>
      </c>
      <c r="CT14" s="101">
        <f>CT10*CS14</f>
        <v>0</v>
      </c>
      <c r="CU14" s="119">
        <f t="shared" si="27"/>
        <v>0</v>
      </c>
      <c r="CV14" s="93">
        <f>CV10</f>
        <v>0</v>
      </c>
      <c r="CW14" s="120">
        <f t="shared" si="28"/>
        <v>0</v>
      </c>
      <c r="CX14" s="101">
        <f t="shared" si="29"/>
        <v>0</v>
      </c>
      <c r="CY14" s="101"/>
      <c r="CZ14" s="121"/>
      <c r="DA14" s="122">
        <f t="shared" ref="DA14:DA26" si="190">CW14/$WC14</f>
        <v>0</v>
      </c>
      <c r="DB14" s="126">
        <f>'прил № 2 (30.12.21)'!HN663</f>
        <v>0</v>
      </c>
      <c r="DC14" s="122">
        <f>DB14/DB10</f>
        <v>0</v>
      </c>
      <c r="DD14" s="101">
        <f>DD10*DC14</f>
        <v>0</v>
      </c>
      <c r="DE14" s="119">
        <f t="shared" si="30"/>
        <v>0</v>
      </c>
      <c r="DF14" s="93">
        <f>DF10</f>
        <v>0</v>
      </c>
      <c r="DG14" s="120">
        <f t="shared" si="31"/>
        <v>0</v>
      </c>
      <c r="DH14" s="101">
        <f t="shared" si="32"/>
        <v>0</v>
      </c>
      <c r="DI14" s="101"/>
      <c r="DJ14" s="121"/>
      <c r="DK14" s="122">
        <f t="shared" ref="DK14:DK26" si="191">DG14/$WC14</f>
        <v>0</v>
      </c>
      <c r="DL14" s="126">
        <f>'прил № 2 (30.12.21)'!II663</f>
        <v>0</v>
      </c>
      <c r="DM14" s="122">
        <f>DL14/DL10</f>
        <v>0</v>
      </c>
      <c r="DN14" s="101">
        <f>DN10*DM14</f>
        <v>0</v>
      </c>
      <c r="DO14" s="119">
        <f t="shared" si="33"/>
        <v>0</v>
      </c>
      <c r="DP14" s="93">
        <f>DP10</f>
        <v>0</v>
      </c>
      <c r="DQ14" s="120">
        <f t="shared" si="34"/>
        <v>0</v>
      </c>
      <c r="DR14" s="101">
        <f t="shared" si="35"/>
        <v>0</v>
      </c>
      <c r="DS14" s="101"/>
      <c r="DT14" s="121"/>
      <c r="DU14" s="122">
        <f t="shared" ref="DU14:DU26" si="192">DQ14/$WC14</f>
        <v>0</v>
      </c>
      <c r="DV14" s="126">
        <f>'прил № 2 (30.12.21)'!JD663</f>
        <v>0</v>
      </c>
      <c r="DW14" s="122">
        <f>DV14/DV10</f>
        <v>0</v>
      </c>
      <c r="DX14" s="101">
        <f>DX10*DW14</f>
        <v>0</v>
      </c>
      <c r="DY14" s="119">
        <f t="shared" si="36"/>
        <v>0</v>
      </c>
      <c r="DZ14" s="93">
        <f>DZ10</f>
        <v>9.0500000000000007</v>
      </c>
      <c r="EA14" s="120">
        <f t="shared" si="37"/>
        <v>0</v>
      </c>
      <c r="EB14" s="101">
        <f t="shared" si="38"/>
        <v>0</v>
      </c>
      <c r="EC14" s="101"/>
      <c r="ED14" s="121"/>
      <c r="EE14" s="122">
        <f t="shared" ref="EE14:EE26" si="193">EA14/$WC14</f>
        <v>0</v>
      </c>
      <c r="EF14" s="126">
        <f>'прил № 2 (30.12.21)'!JY663</f>
        <v>0</v>
      </c>
      <c r="EG14" s="122">
        <f>EF14/EF10</f>
        <v>0</v>
      </c>
      <c r="EH14" s="101">
        <f>EH10*EG14</f>
        <v>0</v>
      </c>
      <c r="EI14" s="119">
        <f t="shared" si="39"/>
        <v>0</v>
      </c>
      <c r="EJ14" s="93">
        <f>EJ10</f>
        <v>0</v>
      </c>
      <c r="EK14" s="120">
        <f t="shared" si="40"/>
        <v>0</v>
      </c>
      <c r="EL14" s="101">
        <f t="shared" si="41"/>
        <v>0</v>
      </c>
      <c r="EM14" s="101"/>
      <c r="EN14" s="121"/>
      <c r="EO14" s="122">
        <f t="shared" ref="EO14:EO26" si="194">EK14/$WC14</f>
        <v>0</v>
      </c>
      <c r="EP14" s="126">
        <f>'прил № 2 (30.12.21)'!KT663</f>
        <v>0</v>
      </c>
      <c r="EQ14" s="122">
        <f>EP14/EP10</f>
        <v>0</v>
      </c>
      <c r="ER14" s="101">
        <f>ER10*EQ14</f>
        <v>0</v>
      </c>
      <c r="ES14" s="119">
        <f t="shared" si="42"/>
        <v>0</v>
      </c>
      <c r="ET14" s="93">
        <f>ET10</f>
        <v>9.0500000000000007</v>
      </c>
      <c r="EU14" s="120">
        <f t="shared" si="43"/>
        <v>0</v>
      </c>
      <c r="EV14" s="101">
        <f t="shared" si="44"/>
        <v>0</v>
      </c>
      <c r="EW14" s="101"/>
      <c r="EX14" s="121"/>
      <c r="EY14" s="122">
        <f t="shared" ref="EY14:EY26" si="195">EU14/$WC14</f>
        <v>0</v>
      </c>
      <c r="EZ14" s="126">
        <f>'прил № 2 (30.12.21)'!LO663</f>
        <v>0</v>
      </c>
      <c r="FA14" s="122">
        <f>EZ14/EZ10</f>
        <v>0</v>
      </c>
      <c r="FB14" s="101">
        <f>FB10*FA14</f>
        <v>0</v>
      </c>
      <c r="FC14" s="119">
        <f t="shared" si="45"/>
        <v>0</v>
      </c>
      <c r="FD14" s="93">
        <f>FD10</f>
        <v>0</v>
      </c>
      <c r="FE14" s="120">
        <f t="shared" si="46"/>
        <v>0</v>
      </c>
      <c r="FF14" s="101">
        <f t="shared" si="47"/>
        <v>0</v>
      </c>
      <c r="FG14" s="101"/>
      <c r="FH14" s="121"/>
      <c r="FI14" s="122">
        <f t="shared" ref="FI14:FI26" si="196">FE14/$WC14</f>
        <v>0</v>
      </c>
      <c r="FJ14" s="126">
        <f>'прил № 2 (30.12.21)'!MJ663</f>
        <v>0</v>
      </c>
      <c r="FK14" s="122">
        <f>FJ14/FJ10</f>
        <v>0</v>
      </c>
      <c r="FL14" s="101">
        <f>FL10*FK14</f>
        <v>0</v>
      </c>
      <c r="FM14" s="119">
        <f t="shared" si="48"/>
        <v>0</v>
      </c>
      <c r="FN14" s="93">
        <f>FN10</f>
        <v>0</v>
      </c>
      <c r="FO14" s="120">
        <f t="shared" si="49"/>
        <v>0</v>
      </c>
      <c r="FP14" s="101">
        <f t="shared" si="50"/>
        <v>0</v>
      </c>
      <c r="FQ14" s="101"/>
      <c r="FR14" s="121"/>
      <c r="FS14" s="122">
        <f t="shared" ref="FS14:FS26" si="197">FO14/$WC14</f>
        <v>0</v>
      </c>
      <c r="FT14" s="126">
        <f>'прил № 2 (30.12.21)'!NE663</f>
        <v>0</v>
      </c>
      <c r="FU14" s="122">
        <f>FT14/FT10</f>
        <v>0</v>
      </c>
      <c r="FV14" s="101">
        <f>FV10*FU14</f>
        <v>0</v>
      </c>
      <c r="FW14" s="119">
        <f t="shared" si="51"/>
        <v>0</v>
      </c>
      <c r="FX14" s="93">
        <f>FX10</f>
        <v>0</v>
      </c>
      <c r="FY14" s="120">
        <f t="shared" si="52"/>
        <v>0</v>
      </c>
      <c r="FZ14" s="101">
        <f t="shared" si="53"/>
        <v>0</v>
      </c>
      <c r="GA14" s="101"/>
      <c r="GB14" s="121"/>
      <c r="GC14" s="122">
        <f t="shared" ref="GC14:GC26" si="198">FY14/$WC14</f>
        <v>0</v>
      </c>
      <c r="GD14" s="126">
        <f>'прил № 2 (30.12.21)'!NZ663</f>
        <v>0</v>
      </c>
      <c r="GE14" s="122">
        <f>GD14/GD10</f>
        <v>0</v>
      </c>
      <c r="GF14" s="101">
        <f>GF10*GE14</f>
        <v>0</v>
      </c>
      <c r="GG14" s="119">
        <f t="shared" si="54"/>
        <v>0</v>
      </c>
      <c r="GH14" s="93">
        <f>GH10</f>
        <v>0</v>
      </c>
      <c r="GI14" s="120">
        <f t="shared" si="55"/>
        <v>0</v>
      </c>
      <c r="GJ14" s="101">
        <f t="shared" si="56"/>
        <v>0</v>
      </c>
      <c r="GK14" s="101"/>
      <c r="GL14" s="121"/>
      <c r="GM14" s="122">
        <f t="shared" ref="GM14:GM26" si="199">GI14/$WC14</f>
        <v>0</v>
      </c>
      <c r="GN14" s="126">
        <f>'прил № 2 (30.12.21)'!OU663</f>
        <v>0</v>
      </c>
      <c r="GO14" s="122">
        <f>GN14/GN10</f>
        <v>0</v>
      </c>
      <c r="GP14" s="101">
        <f>GP10*GO14</f>
        <v>0</v>
      </c>
      <c r="GQ14" s="119">
        <f t="shared" si="57"/>
        <v>0</v>
      </c>
      <c r="GR14" s="93">
        <f>GR10</f>
        <v>0</v>
      </c>
      <c r="GS14" s="120">
        <f t="shared" si="58"/>
        <v>0</v>
      </c>
      <c r="GT14" s="101">
        <f t="shared" si="59"/>
        <v>0</v>
      </c>
      <c r="GU14" s="101"/>
      <c r="GV14" s="121"/>
      <c r="GW14" s="122">
        <f t="shared" ref="GW14:GW26" si="200">GS14/$WC14</f>
        <v>0</v>
      </c>
      <c r="GX14" s="126">
        <f>'прил № 2 (30.12.21)'!PP663</f>
        <v>0</v>
      </c>
      <c r="GY14" s="122">
        <f>GX14/GX10</f>
        <v>0</v>
      </c>
      <c r="GZ14" s="101">
        <f>GZ10*GY14</f>
        <v>0</v>
      </c>
      <c r="HA14" s="119">
        <f t="shared" si="60"/>
        <v>0</v>
      </c>
      <c r="HB14" s="93">
        <f>HB10</f>
        <v>0</v>
      </c>
      <c r="HC14" s="120">
        <f t="shared" si="61"/>
        <v>0</v>
      </c>
      <c r="HD14" s="101">
        <f t="shared" si="62"/>
        <v>0</v>
      </c>
      <c r="HE14" s="101"/>
      <c r="HF14" s="121"/>
      <c r="HG14" s="122">
        <f t="shared" ref="HG14:HG26" si="201">HC14/$WC14</f>
        <v>0</v>
      </c>
      <c r="HH14" s="126">
        <f>'прил № 2 (30.12.21)'!QK663</f>
        <v>0</v>
      </c>
      <c r="HI14" s="122">
        <f>HH14/HH10</f>
        <v>0</v>
      </c>
      <c r="HJ14" s="101">
        <f>HJ10*HI14</f>
        <v>0</v>
      </c>
      <c r="HK14" s="119">
        <f t="shared" si="63"/>
        <v>0</v>
      </c>
      <c r="HL14" s="93">
        <f>HL10</f>
        <v>0</v>
      </c>
      <c r="HM14" s="120">
        <f t="shared" si="64"/>
        <v>0</v>
      </c>
      <c r="HN14" s="101">
        <f t="shared" si="65"/>
        <v>0</v>
      </c>
      <c r="HO14" s="101"/>
      <c r="HP14" s="121"/>
      <c r="HQ14" s="122">
        <f t="shared" ref="HQ14:HQ26" si="202">HM14/$WC14</f>
        <v>0</v>
      </c>
      <c r="HR14" s="126">
        <f>'прил № 2 (30.12.21)'!RF663</f>
        <v>0</v>
      </c>
      <c r="HS14" s="122">
        <f>HR14/HR10</f>
        <v>0</v>
      </c>
      <c r="HT14" s="101">
        <f>HT10*HS14</f>
        <v>0</v>
      </c>
      <c r="HU14" s="119">
        <f t="shared" si="66"/>
        <v>0</v>
      </c>
      <c r="HV14" s="93">
        <f>HV10</f>
        <v>0</v>
      </c>
      <c r="HW14" s="120">
        <f t="shared" si="67"/>
        <v>0</v>
      </c>
      <c r="HX14" s="101">
        <f t="shared" si="68"/>
        <v>0</v>
      </c>
      <c r="HY14" s="101"/>
      <c r="HZ14" s="121"/>
      <c r="IA14" s="122">
        <f t="shared" ref="IA14:IA26" si="203">HW14/$WC14</f>
        <v>0</v>
      </c>
      <c r="IB14" s="126">
        <f>'прил № 2 (30.12.21)'!SA663</f>
        <v>0</v>
      </c>
      <c r="IC14" s="122">
        <f>IB14/IB10</f>
        <v>0</v>
      </c>
      <c r="ID14" s="101">
        <f>ID10*IC14</f>
        <v>0</v>
      </c>
      <c r="IE14" s="119">
        <f t="shared" si="69"/>
        <v>0</v>
      </c>
      <c r="IF14" s="93">
        <f>IF10</f>
        <v>0</v>
      </c>
      <c r="IG14" s="120">
        <f t="shared" si="70"/>
        <v>0</v>
      </c>
      <c r="IH14" s="101">
        <f t="shared" si="71"/>
        <v>0</v>
      </c>
      <c r="II14" s="101"/>
      <c r="IJ14" s="121"/>
      <c r="IK14" s="122">
        <f t="shared" ref="IK14:IK26" si="204">IG14/$WC14</f>
        <v>0</v>
      </c>
      <c r="IL14" s="126">
        <f>'прил № 2 (30.12.21)'!SV663</f>
        <v>0</v>
      </c>
      <c r="IM14" s="122">
        <f>IL14/IL10</f>
        <v>0</v>
      </c>
      <c r="IN14" s="101">
        <f>IN10*IM14</f>
        <v>0</v>
      </c>
      <c r="IO14" s="119">
        <f t="shared" si="72"/>
        <v>0</v>
      </c>
      <c r="IP14" s="93">
        <f>IP10</f>
        <v>0</v>
      </c>
      <c r="IQ14" s="120">
        <f t="shared" si="73"/>
        <v>0</v>
      </c>
      <c r="IR14" s="101">
        <f t="shared" si="74"/>
        <v>0</v>
      </c>
      <c r="IS14" s="101"/>
      <c r="IT14" s="121"/>
      <c r="IU14" s="122">
        <f t="shared" ref="IU14:IU26" si="205">IQ14/$WC14</f>
        <v>0</v>
      </c>
      <c r="IV14" s="126">
        <f>'прил № 2 (30.12.21)'!TQ663</f>
        <v>0</v>
      </c>
      <c r="IW14" s="122">
        <f>IV14/IV10</f>
        <v>0</v>
      </c>
      <c r="IX14" s="101">
        <f>IX10*IW14</f>
        <v>0</v>
      </c>
      <c r="IY14" s="119">
        <f t="shared" si="75"/>
        <v>0</v>
      </c>
      <c r="IZ14" s="93">
        <f>IZ10</f>
        <v>0</v>
      </c>
      <c r="JA14" s="120">
        <f t="shared" si="76"/>
        <v>0</v>
      </c>
      <c r="JB14" s="101">
        <f t="shared" si="77"/>
        <v>0</v>
      </c>
      <c r="JC14" s="101"/>
      <c r="JD14" s="121"/>
      <c r="JE14" s="122">
        <f t="shared" ref="JE14:JE26" si="206">JA14/$WC14</f>
        <v>0</v>
      </c>
      <c r="JF14" s="126">
        <f>'прил № 2 (30.12.21)'!UL663</f>
        <v>0</v>
      </c>
      <c r="JG14" s="122">
        <f>JF14/JF10</f>
        <v>0</v>
      </c>
      <c r="JH14" s="101">
        <f>JH10*JG14</f>
        <v>0</v>
      </c>
      <c r="JI14" s="119">
        <f t="shared" si="78"/>
        <v>0</v>
      </c>
      <c r="JJ14" s="93">
        <f>JJ10</f>
        <v>0</v>
      </c>
      <c r="JK14" s="120">
        <f t="shared" si="79"/>
        <v>0</v>
      </c>
      <c r="JL14" s="101">
        <f t="shared" si="80"/>
        <v>0</v>
      </c>
      <c r="JM14" s="101"/>
      <c r="JN14" s="121"/>
      <c r="JO14" s="122">
        <f t="shared" ref="JO14:JO26" si="207">JK14/$WC14</f>
        <v>0</v>
      </c>
      <c r="JP14" s="126"/>
      <c r="JQ14" s="122" t="e">
        <f>JP14/JP10</f>
        <v>#DIV/0!</v>
      </c>
      <c r="JR14" s="101" t="e">
        <f>JR10*JQ14</f>
        <v>#DIV/0!</v>
      </c>
      <c r="JS14" s="119">
        <f t="shared" si="81"/>
        <v>0</v>
      </c>
      <c r="JT14" s="93">
        <f>JT10</f>
        <v>0</v>
      </c>
      <c r="JU14" s="120">
        <f t="shared" si="82"/>
        <v>0</v>
      </c>
      <c r="JV14" s="101">
        <f t="shared" si="83"/>
        <v>0</v>
      </c>
      <c r="JW14" s="101"/>
      <c r="JX14" s="121"/>
      <c r="JY14" s="122">
        <f t="shared" ref="JY14:JY26" si="208">JU14/$WC14</f>
        <v>0</v>
      </c>
      <c r="JZ14" s="126">
        <f>'прил № 2 (30.12.21)'!WB663</f>
        <v>0</v>
      </c>
      <c r="KA14" s="122">
        <f>JZ14/JZ10</f>
        <v>0</v>
      </c>
      <c r="KB14" s="101">
        <f>KB10*KA14</f>
        <v>0</v>
      </c>
      <c r="KC14" s="119">
        <f t="shared" si="84"/>
        <v>0</v>
      </c>
      <c r="KD14" s="93">
        <f>KD10</f>
        <v>0</v>
      </c>
      <c r="KE14" s="120">
        <f t="shared" si="85"/>
        <v>0</v>
      </c>
      <c r="KF14" s="101">
        <f t="shared" si="86"/>
        <v>0</v>
      </c>
      <c r="KG14" s="101"/>
      <c r="KH14" s="121"/>
      <c r="KI14" s="122">
        <f t="shared" ref="KI14:KI26" si="209">KE14/$WC14</f>
        <v>0</v>
      </c>
      <c r="KJ14" s="126">
        <f>'прил № 2 (30.12.21)'!WW663</f>
        <v>0</v>
      </c>
      <c r="KK14" s="122">
        <f>KJ14/KJ10</f>
        <v>0</v>
      </c>
      <c r="KL14" s="101">
        <f>KL10*KK14</f>
        <v>0</v>
      </c>
      <c r="KM14" s="119">
        <f t="shared" si="87"/>
        <v>0</v>
      </c>
      <c r="KN14" s="93">
        <f>KN10</f>
        <v>0</v>
      </c>
      <c r="KO14" s="120">
        <f t="shared" si="88"/>
        <v>0</v>
      </c>
      <c r="KP14" s="101">
        <f t="shared" si="89"/>
        <v>0</v>
      </c>
      <c r="KQ14" s="101"/>
      <c r="KR14" s="121"/>
      <c r="KS14" s="122">
        <f t="shared" ref="KS14:KS26" si="210">KO14/$WC14</f>
        <v>0</v>
      </c>
      <c r="KT14" s="126">
        <f>'прил № 2 (30.12.21)'!XR663</f>
        <v>0</v>
      </c>
      <c r="KU14" s="122">
        <f>KT14/KT10</f>
        <v>0</v>
      </c>
      <c r="KV14" s="101">
        <f>KV10*KU14</f>
        <v>0</v>
      </c>
      <c r="KW14" s="119">
        <f t="shared" si="90"/>
        <v>0</v>
      </c>
      <c r="KX14" s="93">
        <f>KX10</f>
        <v>0</v>
      </c>
      <c r="KY14" s="120">
        <f t="shared" si="91"/>
        <v>0</v>
      </c>
      <c r="KZ14" s="101">
        <f t="shared" si="92"/>
        <v>0</v>
      </c>
      <c r="LA14" s="101"/>
      <c r="LB14" s="121"/>
      <c r="LC14" s="122">
        <f t="shared" ref="LC14:LC26" si="211">KY14/$WC14</f>
        <v>0</v>
      </c>
      <c r="LD14" s="126">
        <f>'прил № 2 (30.12.21)'!YM663</f>
        <v>0</v>
      </c>
      <c r="LE14" s="122">
        <f>LD14/LD10</f>
        <v>0</v>
      </c>
      <c r="LF14" s="101">
        <f>LF10*LE14</f>
        <v>0</v>
      </c>
      <c r="LG14" s="119">
        <f t="shared" si="93"/>
        <v>0</v>
      </c>
      <c r="LH14" s="93">
        <f>LH10</f>
        <v>0</v>
      </c>
      <c r="LI14" s="120">
        <f t="shared" si="94"/>
        <v>0</v>
      </c>
      <c r="LJ14" s="101">
        <f t="shared" si="95"/>
        <v>0</v>
      </c>
      <c r="LK14" s="101"/>
      <c r="LL14" s="121"/>
      <c r="LM14" s="122">
        <f t="shared" ref="LM14:LM26" si="212">LI14/$WC14</f>
        <v>0</v>
      </c>
      <c r="LN14" s="126">
        <f>'прил № 2 (30.12.21)'!ZH663</f>
        <v>0</v>
      </c>
      <c r="LO14" s="122">
        <f>LN14/LN10</f>
        <v>0</v>
      </c>
      <c r="LP14" s="101">
        <f>LP10*LO14</f>
        <v>0</v>
      </c>
      <c r="LQ14" s="119">
        <f t="shared" si="96"/>
        <v>0</v>
      </c>
      <c r="LR14" s="93">
        <f>LR10</f>
        <v>0</v>
      </c>
      <c r="LS14" s="120">
        <f t="shared" si="97"/>
        <v>0</v>
      </c>
      <c r="LT14" s="101">
        <f t="shared" si="98"/>
        <v>0</v>
      </c>
      <c r="LU14" s="101"/>
      <c r="LV14" s="121"/>
      <c r="LW14" s="122">
        <f t="shared" ref="LW14:LW26" si="213">LS14/$WC14</f>
        <v>0</v>
      </c>
      <c r="LX14" s="126">
        <f>'прил № 2 (30.12.21)'!AAC663</f>
        <v>0</v>
      </c>
      <c r="LY14" s="122">
        <f>LX14/LX10</f>
        <v>0</v>
      </c>
      <c r="LZ14" s="101">
        <f>LZ10*LY14</f>
        <v>0</v>
      </c>
      <c r="MA14" s="119">
        <f t="shared" si="99"/>
        <v>0</v>
      </c>
      <c r="MB14" s="93">
        <f>MB10</f>
        <v>0</v>
      </c>
      <c r="MC14" s="120">
        <f t="shared" si="100"/>
        <v>0</v>
      </c>
      <c r="MD14" s="101">
        <f t="shared" si="101"/>
        <v>0</v>
      </c>
      <c r="ME14" s="101"/>
      <c r="MF14" s="121"/>
      <c r="MG14" s="122">
        <f t="shared" ref="MG14:MG26" si="214">MC14/$WC14</f>
        <v>0</v>
      </c>
      <c r="MH14" s="126">
        <f>'прил № 2 (30.12.21)'!AAX663</f>
        <v>0</v>
      </c>
      <c r="MI14" s="122">
        <f>MH14/MH10</f>
        <v>0</v>
      </c>
      <c r="MJ14" s="101">
        <f>MJ10*MI14</f>
        <v>0</v>
      </c>
      <c r="MK14" s="119">
        <f t="shared" si="102"/>
        <v>0</v>
      </c>
      <c r="ML14" s="93">
        <f>ML10</f>
        <v>0</v>
      </c>
      <c r="MM14" s="120">
        <f t="shared" si="103"/>
        <v>0</v>
      </c>
      <c r="MN14" s="101">
        <f t="shared" si="104"/>
        <v>0</v>
      </c>
      <c r="MO14" s="101"/>
      <c r="MP14" s="121"/>
      <c r="MQ14" s="122">
        <f t="shared" ref="MQ14:MQ26" si="215">MM14/$WC14</f>
        <v>0</v>
      </c>
      <c r="MR14" s="126">
        <f>'прил № 2 (30.12.21)'!ABS663</f>
        <v>0</v>
      </c>
      <c r="MS14" s="122">
        <f>MR14/MR10</f>
        <v>0</v>
      </c>
      <c r="MT14" s="101">
        <f>MT10*MS14</f>
        <v>0</v>
      </c>
      <c r="MU14" s="119">
        <f t="shared" si="105"/>
        <v>0</v>
      </c>
      <c r="MV14" s="93">
        <f>MV10</f>
        <v>0</v>
      </c>
      <c r="MW14" s="120">
        <f t="shared" si="106"/>
        <v>0</v>
      </c>
      <c r="MX14" s="101">
        <f t="shared" si="107"/>
        <v>0</v>
      </c>
      <c r="MY14" s="101"/>
      <c r="MZ14" s="121"/>
      <c r="NA14" s="122">
        <f t="shared" ref="NA14:NA26" si="216">MW14/$WC14</f>
        <v>0</v>
      </c>
      <c r="NB14" s="126">
        <f>'прил № 2 (30.12.21)'!ACN663</f>
        <v>0</v>
      </c>
      <c r="NC14" s="122">
        <f>NB14/NB10</f>
        <v>0</v>
      </c>
      <c r="ND14" s="101">
        <f>ND10*NC14</f>
        <v>0</v>
      </c>
      <c r="NE14" s="119">
        <f t="shared" si="108"/>
        <v>0</v>
      </c>
      <c r="NF14" s="93">
        <f>NF10</f>
        <v>0</v>
      </c>
      <c r="NG14" s="120">
        <f t="shared" si="109"/>
        <v>0</v>
      </c>
      <c r="NH14" s="101">
        <f t="shared" si="110"/>
        <v>0</v>
      </c>
      <c r="NI14" s="101"/>
      <c r="NJ14" s="121"/>
      <c r="NK14" s="122">
        <f t="shared" ref="NK14:NK26" si="217">NG14/$WC14</f>
        <v>0</v>
      </c>
      <c r="NL14" s="126">
        <f>'прил № 2 (30.12.21)'!ADI663</f>
        <v>0</v>
      </c>
      <c r="NM14" s="122">
        <f>NL14/NL10</f>
        <v>0</v>
      </c>
      <c r="NN14" s="101">
        <f>NN10*NM14</f>
        <v>0</v>
      </c>
      <c r="NO14" s="119">
        <f t="shared" si="111"/>
        <v>0</v>
      </c>
      <c r="NP14" s="93">
        <f>NP10</f>
        <v>0</v>
      </c>
      <c r="NQ14" s="120">
        <f t="shared" si="112"/>
        <v>0</v>
      </c>
      <c r="NR14" s="101">
        <f t="shared" si="113"/>
        <v>0</v>
      </c>
      <c r="NS14" s="101"/>
      <c r="NT14" s="121"/>
      <c r="NU14" s="122">
        <f t="shared" ref="NU14:NU26" si="218">NQ14/$WC14</f>
        <v>0</v>
      </c>
      <c r="NV14" s="126">
        <f>'прил № 2 (30.12.21)'!AED663</f>
        <v>46</v>
      </c>
      <c r="NW14" s="122">
        <f>NV14/NV10</f>
        <v>0.26285999999999998</v>
      </c>
      <c r="NX14" s="101">
        <f>NX10*NW14</f>
        <v>0</v>
      </c>
      <c r="NY14" s="119">
        <f t="shared" si="114"/>
        <v>0</v>
      </c>
      <c r="NZ14" s="93">
        <f>NZ10</f>
        <v>0</v>
      </c>
      <c r="OA14" s="120">
        <f t="shared" si="115"/>
        <v>0</v>
      </c>
      <c r="OB14" s="101">
        <f t="shared" si="116"/>
        <v>0</v>
      </c>
      <c r="OC14" s="101"/>
      <c r="OD14" s="121"/>
      <c r="OE14" s="122">
        <f t="shared" ref="OE14:OE26" si="219">OA14/$WC14</f>
        <v>0</v>
      </c>
      <c r="OF14" s="126">
        <f>'прил № 2 (30.12.21)'!AEY663</f>
        <v>0</v>
      </c>
      <c r="OG14" s="122">
        <f>OF14/OF10</f>
        <v>0</v>
      </c>
      <c r="OH14" s="101">
        <f>OH10*OG14</f>
        <v>0</v>
      </c>
      <c r="OI14" s="119">
        <f t="shared" si="117"/>
        <v>0</v>
      </c>
      <c r="OJ14" s="93">
        <f>OJ10</f>
        <v>0</v>
      </c>
      <c r="OK14" s="120">
        <f t="shared" si="118"/>
        <v>0</v>
      </c>
      <c r="OL14" s="101">
        <f t="shared" si="119"/>
        <v>0</v>
      </c>
      <c r="OM14" s="101"/>
      <c r="ON14" s="121"/>
      <c r="OO14" s="122">
        <f t="shared" ref="OO14:OO26" si="220">OK14/$WC14</f>
        <v>0</v>
      </c>
      <c r="OP14" s="126">
        <f>'прил № 2 (30.12.21)'!AFT663</f>
        <v>0</v>
      </c>
      <c r="OQ14" s="122">
        <f>OP14/OP10</f>
        <v>0</v>
      </c>
      <c r="OR14" s="101">
        <f>OR10*OQ14</f>
        <v>0</v>
      </c>
      <c r="OS14" s="119">
        <f t="shared" si="120"/>
        <v>0</v>
      </c>
      <c r="OT14" s="93">
        <f>OT10</f>
        <v>0</v>
      </c>
      <c r="OU14" s="120">
        <f t="shared" si="121"/>
        <v>0</v>
      </c>
      <c r="OV14" s="101">
        <f t="shared" si="122"/>
        <v>0</v>
      </c>
      <c r="OW14" s="101"/>
      <c r="OX14" s="121"/>
      <c r="OY14" s="122">
        <f t="shared" ref="OY14:OY26" si="221">OU14/$WC14</f>
        <v>0</v>
      </c>
      <c r="OZ14" s="126">
        <f>'прил № 2 (30.12.21)'!AGO663</f>
        <v>0</v>
      </c>
      <c r="PA14" s="122">
        <f>OZ14/OZ10</f>
        <v>0</v>
      </c>
      <c r="PB14" s="101">
        <f>PB10*PA14</f>
        <v>0</v>
      </c>
      <c r="PC14" s="119">
        <f t="shared" si="123"/>
        <v>0</v>
      </c>
      <c r="PD14" s="93">
        <f>PD10</f>
        <v>0</v>
      </c>
      <c r="PE14" s="120">
        <f t="shared" si="124"/>
        <v>0</v>
      </c>
      <c r="PF14" s="101">
        <f t="shared" si="125"/>
        <v>0</v>
      </c>
      <c r="PG14" s="101"/>
      <c r="PH14" s="121"/>
      <c r="PI14" s="122">
        <f t="shared" ref="PI14:PI26" si="222">PE14/$WC14</f>
        <v>0</v>
      </c>
      <c r="PJ14" s="126">
        <f>'прил № 2 (30.12.21)'!AHJ663</f>
        <v>0</v>
      </c>
      <c r="PK14" s="122">
        <f>PJ14/PJ10</f>
        <v>0</v>
      </c>
      <c r="PL14" s="101">
        <f>PL10*PK14</f>
        <v>0</v>
      </c>
      <c r="PM14" s="119">
        <f t="shared" si="126"/>
        <v>0</v>
      </c>
      <c r="PN14" s="93">
        <f>PN10</f>
        <v>0</v>
      </c>
      <c r="PO14" s="120">
        <f t="shared" si="127"/>
        <v>0</v>
      </c>
      <c r="PP14" s="101">
        <f t="shared" si="128"/>
        <v>0</v>
      </c>
      <c r="PQ14" s="101"/>
      <c r="PR14" s="121"/>
      <c r="PS14" s="122">
        <f t="shared" ref="PS14:PS26" si="223">PO14/$WC14</f>
        <v>0</v>
      </c>
      <c r="PT14" s="126"/>
      <c r="PU14" s="122" t="e">
        <f>PT14/PT10</f>
        <v>#DIV/0!</v>
      </c>
      <c r="PV14" s="101" t="e">
        <f>PV10*PU14</f>
        <v>#DIV/0!</v>
      </c>
      <c r="PW14" s="119">
        <f t="shared" si="129"/>
        <v>0</v>
      </c>
      <c r="PX14" s="93">
        <f>PX10</f>
        <v>0</v>
      </c>
      <c r="PY14" s="120">
        <f t="shared" si="130"/>
        <v>0</v>
      </c>
      <c r="PZ14" s="101">
        <f t="shared" si="131"/>
        <v>0</v>
      </c>
      <c r="QA14" s="101"/>
      <c r="QB14" s="121"/>
      <c r="QC14" s="122">
        <f t="shared" ref="QC14:QC26" si="224">PY14/$WC14</f>
        <v>0</v>
      </c>
      <c r="QD14" s="126">
        <f>'прил № 2 (30.12.21)'!AIZ663</f>
        <v>0</v>
      </c>
      <c r="QE14" s="122">
        <f>QD14/QD10</f>
        <v>0</v>
      </c>
      <c r="QF14" s="101">
        <f>QF10*QE14</f>
        <v>0</v>
      </c>
      <c r="QG14" s="119">
        <f t="shared" si="132"/>
        <v>0</v>
      </c>
      <c r="QH14" s="93">
        <f>QH10</f>
        <v>0</v>
      </c>
      <c r="QI14" s="120">
        <f t="shared" si="133"/>
        <v>0</v>
      </c>
      <c r="QJ14" s="101">
        <f t="shared" si="134"/>
        <v>0</v>
      </c>
      <c r="QK14" s="101"/>
      <c r="QL14" s="121"/>
      <c r="QM14" s="122">
        <f t="shared" ref="QM14:QM26" si="225">QI14/$WC14</f>
        <v>0</v>
      </c>
      <c r="QN14" s="126">
        <f>'прил № 2 (30.12.21)'!AJU663</f>
        <v>0</v>
      </c>
      <c r="QO14" s="122">
        <f>QN14/QN10</f>
        <v>0</v>
      </c>
      <c r="QP14" s="101">
        <f>QP10*QO14</f>
        <v>0</v>
      </c>
      <c r="QQ14" s="119">
        <f t="shared" si="135"/>
        <v>0</v>
      </c>
      <c r="QR14" s="93">
        <f>QR10</f>
        <v>0</v>
      </c>
      <c r="QS14" s="120">
        <f t="shared" si="136"/>
        <v>0</v>
      </c>
      <c r="QT14" s="101">
        <f t="shared" si="137"/>
        <v>0</v>
      </c>
      <c r="QU14" s="101"/>
      <c r="QV14" s="121"/>
      <c r="QW14" s="122">
        <f t="shared" ref="QW14:QW26" si="226">QS14/$WC14</f>
        <v>0</v>
      </c>
      <c r="QX14" s="126">
        <f>'прил № 2 (30.12.21)'!AKP663</f>
        <v>0</v>
      </c>
      <c r="QY14" s="122">
        <f>QX14/QX10</f>
        <v>0</v>
      </c>
      <c r="QZ14" s="101">
        <f>QZ10*QY14</f>
        <v>0</v>
      </c>
      <c r="RA14" s="119">
        <f t="shared" si="138"/>
        <v>0</v>
      </c>
      <c r="RB14" s="93">
        <f>RB10</f>
        <v>0</v>
      </c>
      <c r="RC14" s="120">
        <f t="shared" si="139"/>
        <v>0</v>
      </c>
      <c r="RD14" s="101">
        <f t="shared" si="140"/>
        <v>0</v>
      </c>
      <c r="RE14" s="101"/>
      <c r="RF14" s="121"/>
      <c r="RG14" s="122">
        <f t="shared" ref="RG14:RG26" si="227">RC14/$WC14</f>
        <v>0</v>
      </c>
      <c r="RH14" s="126">
        <f>'прил № 2 (30.12.21)'!ALK663</f>
        <v>0</v>
      </c>
      <c r="RI14" s="122">
        <f>RH14/RH10</f>
        <v>0</v>
      </c>
      <c r="RJ14" s="101">
        <f>RJ10*RI14</f>
        <v>0</v>
      </c>
      <c r="RK14" s="119">
        <f t="shared" si="141"/>
        <v>0</v>
      </c>
      <c r="RL14" s="93">
        <f>RL10</f>
        <v>0</v>
      </c>
      <c r="RM14" s="120">
        <f t="shared" si="142"/>
        <v>0</v>
      </c>
      <c r="RN14" s="101">
        <f t="shared" si="143"/>
        <v>0</v>
      </c>
      <c r="RO14" s="101"/>
      <c r="RP14" s="121"/>
      <c r="RQ14" s="122">
        <f t="shared" ref="RQ14:RQ26" si="228">RM14/$WC14</f>
        <v>0</v>
      </c>
      <c r="RR14" s="126">
        <f>'прил № 2 (30.12.21)'!AMF663</f>
        <v>0</v>
      </c>
      <c r="RS14" s="122">
        <f>RR14/RR10</f>
        <v>0</v>
      </c>
      <c r="RT14" s="101">
        <f>RT10*RS14</f>
        <v>0</v>
      </c>
      <c r="RU14" s="119">
        <f t="shared" si="144"/>
        <v>0</v>
      </c>
      <c r="RV14" s="93">
        <f>RV10</f>
        <v>0</v>
      </c>
      <c r="RW14" s="120">
        <f t="shared" si="145"/>
        <v>0</v>
      </c>
      <c r="RX14" s="101">
        <f t="shared" si="146"/>
        <v>0</v>
      </c>
      <c r="RY14" s="101"/>
      <c r="RZ14" s="121"/>
      <c r="SA14" s="122">
        <f t="shared" ref="SA14:SA26" si="229">RW14/$WC14</f>
        <v>0</v>
      </c>
      <c r="SB14" s="126">
        <f>'прил № 2 (30.12.21)'!ANA663</f>
        <v>0</v>
      </c>
      <c r="SC14" s="122">
        <f>SB14/SB10</f>
        <v>0</v>
      </c>
      <c r="SD14" s="101">
        <f>SD10*SC14</f>
        <v>0</v>
      </c>
      <c r="SE14" s="119">
        <f t="shared" si="147"/>
        <v>0</v>
      </c>
      <c r="SF14" s="93">
        <f>SF10</f>
        <v>9.0500000000000007</v>
      </c>
      <c r="SG14" s="120">
        <f t="shared" si="148"/>
        <v>0</v>
      </c>
      <c r="SH14" s="101">
        <f t="shared" si="149"/>
        <v>0</v>
      </c>
      <c r="SI14" s="101"/>
      <c r="SJ14" s="121"/>
      <c r="SK14" s="122">
        <f t="shared" ref="SK14:SK26" si="230">SG14/$WC14</f>
        <v>0</v>
      </c>
      <c r="SL14" s="126">
        <f>'прил № 2 (30.12.21)'!ANV663</f>
        <v>0</v>
      </c>
      <c r="SM14" s="122">
        <f>SL14/SL10</f>
        <v>0</v>
      </c>
      <c r="SN14" s="101">
        <f>SN10*SM14</f>
        <v>0</v>
      </c>
      <c r="SO14" s="119">
        <f t="shared" si="150"/>
        <v>0</v>
      </c>
      <c r="SP14" s="93">
        <f>SP10</f>
        <v>0</v>
      </c>
      <c r="SQ14" s="120">
        <f t="shared" si="151"/>
        <v>0</v>
      </c>
      <c r="SR14" s="101">
        <f t="shared" si="152"/>
        <v>0</v>
      </c>
      <c r="SS14" s="101"/>
      <c r="ST14" s="121"/>
      <c r="SU14" s="122">
        <f t="shared" ref="SU14:SU26" si="231">SQ14/$WC14</f>
        <v>0</v>
      </c>
      <c r="SV14" s="126">
        <f>'прил № 2 (30.12.21)'!AOQ663</f>
        <v>0</v>
      </c>
      <c r="SW14" s="122">
        <f>SV14/SV10</f>
        <v>0</v>
      </c>
      <c r="SX14" s="101">
        <f>SX10*SW14</f>
        <v>0</v>
      </c>
      <c r="SY14" s="119">
        <f t="shared" si="153"/>
        <v>0</v>
      </c>
      <c r="SZ14" s="93">
        <f>SZ10</f>
        <v>0</v>
      </c>
      <c r="TA14" s="120">
        <f t="shared" si="154"/>
        <v>0</v>
      </c>
      <c r="TB14" s="101">
        <f t="shared" si="155"/>
        <v>0</v>
      </c>
      <c r="TC14" s="101"/>
      <c r="TD14" s="121"/>
      <c r="TE14" s="122">
        <f t="shared" ref="TE14:TE26" si="232">TA14/$WC14</f>
        <v>0</v>
      </c>
      <c r="TF14" s="126">
        <f>'прил № 2 (30.12.21)'!APL663</f>
        <v>0</v>
      </c>
      <c r="TG14" s="122">
        <f>TF14/TF10</f>
        <v>0</v>
      </c>
      <c r="TH14" s="101">
        <f>TH10*TG14</f>
        <v>0</v>
      </c>
      <c r="TI14" s="119">
        <f t="shared" si="156"/>
        <v>0</v>
      </c>
      <c r="TJ14" s="93">
        <f>TJ10</f>
        <v>0</v>
      </c>
      <c r="TK14" s="120">
        <f t="shared" si="157"/>
        <v>0</v>
      </c>
      <c r="TL14" s="101">
        <f t="shared" si="158"/>
        <v>0</v>
      </c>
      <c r="TM14" s="101"/>
      <c r="TN14" s="121"/>
      <c r="TO14" s="122">
        <f t="shared" ref="TO14:TO26" si="233">TK14/$WC14</f>
        <v>0</v>
      </c>
      <c r="TP14" s="126">
        <f>'прил № 2 (30.12.21)'!AQG663</f>
        <v>0</v>
      </c>
      <c r="TQ14" s="122">
        <f>TP14/TP10</f>
        <v>0</v>
      </c>
      <c r="TR14" s="101">
        <f>TR10*TQ14</f>
        <v>0</v>
      </c>
      <c r="TS14" s="119">
        <f t="shared" si="159"/>
        <v>0</v>
      </c>
      <c r="TT14" s="93">
        <f>TT10</f>
        <v>0</v>
      </c>
      <c r="TU14" s="120">
        <f t="shared" si="160"/>
        <v>0</v>
      </c>
      <c r="TV14" s="101">
        <f t="shared" si="161"/>
        <v>0</v>
      </c>
      <c r="TW14" s="101"/>
      <c r="TX14" s="121"/>
      <c r="TY14" s="122">
        <f t="shared" ref="TY14:TY26" si="234">TU14/$WC14</f>
        <v>0</v>
      </c>
      <c r="TZ14" s="126">
        <f>'прил № 2 (30.12.21)'!ARB663</f>
        <v>0</v>
      </c>
      <c r="UA14" s="122">
        <f>TZ14/TZ10</f>
        <v>0</v>
      </c>
      <c r="UB14" s="101">
        <f>UB10*UA14</f>
        <v>0</v>
      </c>
      <c r="UC14" s="119">
        <f t="shared" si="162"/>
        <v>0</v>
      </c>
      <c r="UD14" s="93">
        <f>UD10</f>
        <v>0</v>
      </c>
      <c r="UE14" s="120">
        <f t="shared" si="163"/>
        <v>0</v>
      </c>
      <c r="UF14" s="101">
        <f t="shared" si="164"/>
        <v>0</v>
      </c>
      <c r="UG14" s="101"/>
      <c r="UH14" s="121"/>
      <c r="UI14" s="122">
        <f t="shared" ref="UI14:UI26" si="235">UE14/$WC14</f>
        <v>0</v>
      </c>
      <c r="UJ14" s="126">
        <f>'прил № 2 (30.12.21)'!ARW663</f>
        <v>0</v>
      </c>
      <c r="UK14" s="122">
        <f>UJ14/UJ10</f>
        <v>0</v>
      </c>
      <c r="UL14" s="101">
        <f>UL10*UK14</f>
        <v>0</v>
      </c>
      <c r="UM14" s="119">
        <f t="shared" si="165"/>
        <v>0</v>
      </c>
      <c r="UN14" s="93">
        <f>UN10</f>
        <v>0</v>
      </c>
      <c r="UO14" s="120">
        <f t="shared" si="166"/>
        <v>0</v>
      </c>
      <c r="UP14" s="101">
        <f t="shared" si="167"/>
        <v>0</v>
      </c>
      <c r="UQ14" s="101"/>
      <c r="UR14" s="121"/>
      <c r="US14" s="122">
        <f t="shared" ref="US14:US26" si="236">UO14/$WC14</f>
        <v>0</v>
      </c>
      <c r="UT14" s="126">
        <f>'прил № 2 (30.12.21)'!ASR663</f>
        <v>0</v>
      </c>
      <c r="UU14" s="122">
        <f>UT14/UT10</f>
        <v>0</v>
      </c>
      <c r="UV14" s="101">
        <f>UV10*UU14</f>
        <v>0</v>
      </c>
      <c r="UW14" s="119">
        <f t="shared" si="168"/>
        <v>0</v>
      </c>
      <c r="UX14" s="93">
        <f>UX10</f>
        <v>0</v>
      </c>
      <c r="UY14" s="120">
        <f t="shared" si="169"/>
        <v>0</v>
      </c>
      <c r="UZ14" s="101">
        <f t="shared" si="170"/>
        <v>0</v>
      </c>
      <c r="VA14" s="101"/>
      <c r="VB14" s="121"/>
      <c r="VC14" s="122">
        <f t="shared" ref="VC14:VC26" si="237">UY14/$WC14</f>
        <v>0</v>
      </c>
      <c r="VD14" s="126">
        <f>'прил № 2 (30.12.21)'!ATM663</f>
        <v>0</v>
      </c>
      <c r="VE14" s="122">
        <f>VD14/VD10</f>
        <v>0</v>
      </c>
      <c r="VF14" s="101">
        <f>VF10*VE14</f>
        <v>0</v>
      </c>
      <c r="VG14" s="119">
        <f t="shared" si="171"/>
        <v>0</v>
      </c>
      <c r="VH14" s="93">
        <f>VH10</f>
        <v>0</v>
      </c>
      <c r="VI14" s="120">
        <f t="shared" si="172"/>
        <v>0</v>
      </c>
      <c r="VJ14" s="101">
        <f t="shared" si="173"/>
        <v>0</v>
      </c>
      <c r="VK14" s="101"/>
      <c r="VL14" s="121"/>
      <c r="VM14" s="122">
        <f t="shared" ref="VM14:VM26" si="238">VI14/$WC14</f>
        <v>0</v>
      </c>
      <c r="VN14" s="126">
        <f>'прил № 2 (30.12.21)'!AUH663</f>
        <v>0</v>
      </c>
      <c r="VO14" s="122">
        <f>VN14/VN10</f>
        <v>0</v>
      </c>
      <c r="VP14" s="101">
        <f>VP10*VO14</f>
        <v>0</v>
      </c>
      <c r="VQ14" s="119">
        <f t="shared" si="174"/>
        <v>0</v>
      </c>
      <c r="VR14" s="93">
        <f>VR10</f>
        <v>0</v>
      </c>
      <c r="VS14" s="120">
        <f t="shared" si="175"/>
        <v>0</v>
      </c>
      <c r="VT14" s="101">
        <f t="shared" si="176"/>
        <v>0</v>
      </c>
      <c r="VU14" s="101"/>
      <c r="VV14" s="121"/>
      <c r="VW14" s="122">
        <f t="shared" ref="VW14:VW26" si="239">VS14/$WC14</f>
        <v>0</v>
      </c>
      <c r="VX14" s="231">
        <f t="shared" si="177"/>
        <v>46</v>
      </c>
      <c r="VY14" s="122">
        <f>VX14/VX10</f>
        <v>3.65E-3</v>
      </c>
      <c r="VZ14" s="101">
        <f>VZ10*VY14</f>
        <v>502.97</v>
      </c>
      <c r="WA14" s="119">
        <f t="shared" si="178"/>
        <v>10.93413043</v>
      </c>
      <c r="WB14" s="93">
        <f>WB10</f>
        <v>9.0500000000000007</v>
      </c>
      <c r="WC14" s="120">
        <f t="shared" si="179"/>
        <v>98.953879999999998</v>
      </c>
      <c r="WD14" s="101">
        <f t="shared" si="180"/>
        <v>4551.88</v>
      </c>
      <c r="WE14" s="101"/>
      <c r="WF14" s="121"/>
    </row>
    <row r="15" spans="1:604" ht="25.5" customHeight="1">
      <c r="A15" s="5"/>
      <c r="B15" s="223" t="s">
        <v>423</v>
      </c>
      <c r="C15" s="12" t="s">
        <v>839</v>
      </c>
      <c r="D15" s="12" t="s">
        <v>440</v>
      </c>
      <c r="E15" s="4" t="s">
        <v>33</v>
      </c>
      <c r="F15" s="126">
        <f>'прил № 2 (30.12.21)'!L664</f>
        <v>0</v>
      </c>
      <c r="G15" s="122">
        <f>F15/F10</f>
        <v>0</v>
      </c>
      <c r="H15" s="101">
        <f>H10*G15</f>
        <v>0</v>
      </c>
      <c r="I15" s="119">
        <f t="shared" si="0"/>
        <v>0</v>
      </c>
      <c r="J15" s="93">
        <f>J10</f>
        <v>0</v>
      </c>
      <c r="K15" s="120">
        <f t="shared" si="1"/>
        <v>0</v>
      </c>
      <c r="L15" s="101">
        <f t="shared" si="2"/>
        <v>0</v>
      </c>
      <c r="M15" s="101"/>
      <c r="N15" s="121"/>
      <c r="O15" s="122">
        <f t="shared" si="181"/>
        <v>0</v>
      </c>
      <c r="P15" s="126">
        <f>'прил № 2 (30.12.21)'!AG664</f>
        <v>0</v>
      </c>
      <c r="Q15" s="122">
        <f>P15/P10</f>
        <v>0</v>
      </c>
      <c r="R15" s="101">
        <f>R10*Q15</f>
        <v>0</v>
      </c>
      <c r="S15" s="119">
        <f t="shared" si="3"/>
        <v>0</v>
      </c>
      <c r="T15" s="93">
        <f>T10</f>
        <v>0</v>
      </c>
      <c r="U15" s="120">
        <f t="shared" si="4"/>
        <v>0</v>
      </c>
      <c r="V15" s="101">
        <f t="shared" si="5"/>
        <v>0</v>
      </c>
      <c r="W15" s="101"/>
      <c r="X15" s="121"/>
      <c r="Y15" s="122">
        <f t="shared" si="182"/>
        <v>0</v>
      </c>
      <c r="Z15" s="126">
        <f>'прил № 2 (30.12.21)'!BB664</f>
        <v>0</v>
      </c>
      <c r="AA15" s="122">
        <f>Z15/Z10</f>
        <v>0</v>
      </c>
      <c r="AB15" s="101">
        <f>AB10*AA15</f>
        <v>0</v>
      </c>
      <c r="AC15" s="119">
        <f t="shared" si="6"/>
        <v>0</v>
      </c>
      <c r="AD15" s="93">
        <f>AD10</f>
        <v>0</v>
      </c>
      <c r="AE15" s="120">
        <f t="shared" si="7"/>
        <v>0</v>
      </c>
      <c r="AF15" s="101">
        <f t="shared" si="8"/>
        <v>0</v>
      </c>
      <c r="AG15" s="101"/>
      <c r="AH15" s="121"/>
      <c r="AI15" s="122">
        <f t="shared" si="183"/>
        <v>0</v>
      </c>
      <c r="AJ15" s="126">
        <f>'прил № 2 (30.12.21)'!BW664</f>
        <v>35</v>
      </c>
      <c r="AK15" s="122">
        <f>AJ15/AJ10</f>
        <v>0.14227999999999999</v>
      </c>
      <c r="AL15" s="101">
        <f>AL10*AK15</f>
        <v>0</v>
      </c>
      <c r="AM15" s="119">
        <f t="shared" si="9"/>
        <v>0</v>
      </c>
      <c r="AN15" s="93">
        <f>AN10</f>
        <v>0</v>
      </c>
      <c r="AO15" s="120">
        <f t="shared" si="10"/>
        <v>0</v>
      </c>
      <c r="AP15" s="101">
        <f t="shared" si="11"/>
        <v>0</v>
      </c>
      <c r="AQ15" s="101"/>
      <c r="AR15" s="121"/>
      <c r="AS15" s="122">
        <f t="shared" si="184"/>
        <v>0</v>
      </c>
      <c r="AT15" s="126">
        <f>'прил № 2 (30.12.21)'!CR664</f>
        <v>0</v>
      </c>
      <c r="AU15" s="122">
        <f>AT15/AT10</f>
        <v>0</v>
      </c>
      <c r="AV15" s="101">
        <f>AV10*AU15</f>
        <v>0</v>
      </c>
      <c r="AW15" s="119">
        <f t="shared" si="12"/>
        <v>0</v>
      </c>
      <c r="AX15" s="93">
        <f>AX10</f>
        <v>0</v>
      </c>
      <c r="AY15" s="120">
        <f t="shared" si="13"/>
        <v>0</v>
      </c>
      <c r="AZ15" s="101">
        <f t="shared" si="14"/>
        <v>0</v>
      </c>
      <c r="BA15" s="101"/>
      <c r="BB15" s="121"/>
      <c r="BC15" s="122">
        <f t="shared" si="185"/>
        <v>0</v>
      </c>
      <c r="BD15" s="126">
        <f>'прил № 2 (30.12.21)'!DM664</f>
        <v>53</v>
      </c>
      <c r="BE15" s="122">
        <f>BD15/BD10</f>
        <v>0.32716000000000001</v>
      </c>
      <c r="BF15" s="101">
        <f>BF10*BE15</f>
        <v>0</v>
      </c>
      <c r="BG15" s="119">
        <f t="shared" si="15"/>
        <v>0</v>
      </c>
      <c r="BH15" s="93">
        <f>BH10</f>
        <v>0</v>
      </c>
      <c r="BI15" s="120">
        <f t="shared" si="16"/>
        <v>0</v>
      </c>
      <c r="BJ15" s="101">
        <f t="shared" si="17"/>
        <v>0</v>
      </c>
      <c r="BK15" s="101"/>
      <c r="BL15" s="121"/>
      <c r="BM15" s="122">
        <f t="shared" si="186"/>
        <v>0</v>
      </c>
      <c r="BN15" s="126"/>
      <c r="BO15" s="122" t="e">
        <f>BN15/BN10</f>
        <v>#DIV/0!</v>
      </c>
      <c r="BP15" s="101" t="e">
        <f>BP10*BO15</f>
        <v>#DIV/0!</v>
      </c>
      <c r="BQ15" s="119">
        <f t="shared" si="18"/>
        <v>0</v>
      </c>
      <c r="BR15" s="93">
        <f>BR10</f>
        <v>0</v>
      </c>
      <c r="BS15" s="120">
        <f t="shared" si="19"/>
        <v>0</v>
      </c>
      <c r="BT15" s="101">
        <f t="shared" si="20"/>
        <v>0</v>
      </c>
      <c r="BU15" s="101"/>
      <c r="BV15" s="121"/>
      <c r="BW15" s="122">
        <f t="shared" si="187"/>
        <v>0</v>
      </c>
      <c r="BX15" s="126"/>
      <c r="BY15" s="122">
        <f>BX15/BX10</f>
        <v>0</v>
      </c>
      <c r="BZ15" s="101">
        <f>BZ10*BY15</f>
        <v>0</v>
      </c>
      <c r="CA15" s="119">
        <f t="shared" si="21"/>
        <v>0</v>
      </c>
      <c r="CB15" s="93">
        <f>CB10</f>
        <v>0</v>
      </c>
      <c r="CC15" s="120">
        <f t="shared" si="22"/>
        <v>0</v>
      </c>
      <c r="CD15" s="101">
        <f t="shared" si="23"/>
        <v>0</v>
      </c>
      <c r="CE15" s="101"/>
      <c r="CF15" s="121"/>
      <c r="CG15" s="122">
        <f t="shared" si="188"/>
        <v>0</v>
      </c>
      <c r="CH15" s="126"/>
      <c r="CI15" s="122" t="e">
        <f>CH15/CH10</f>
        <v>#DIV/0!</v>
      </c>
      <c r="CJ15" s="101" t="e">
        <f>CJ10*CI15</f>
        <v>#DIV/0!</v>
      </c>
      <c r="CK15" s="119">
        <f t="shared" si="24"/>
        <v>0</v>
      </c>
      <c r="CL15" s="93">
        <f>CL10</f>
        <v>0</v>
      </c>
      <c r="CM15" s="120">
        <f t="shared" si="25"/>
        <v>0</v>
      </c>
      <c r="CN15" s="101">
        <f t="shared" si="26"/>
        <v>0</v>
      </c>
      <c r="CO15" s="101"/>
      <c r="CP15" s="121"/>
      <c r="CQ15" s="122">
        <f t="shared" si="189"/>
        <v>0</v>
      </c>
      <c r="CR15" s="126">
        <f>'прил № 2 (30.12.21)'!GS664</f>
        <v>0</v>
      </c>
      <c r="CS15" s="122">
        <f>CR15/CR10</f>
        <v>0</v>
      </c>
      <c r="CT15" s="101">
        <f>CT10*CS15</f>
        <v>0</v>
      </c>
      <c r="CU15" s="119">
        <f t="shared" si="27"/>
        <v>0</v>
      </c>
      <c r="CV15" s="93">
        <f>CV10</f>
        <v>0</v>
      </c>
      <c r="CW15" s="120">
        <f t="shared" si="28"/>
        <v>0</v>
      </c>
      <c r="CX15" s="101">
        <f t="shared" si="29"/>
        <v>0</v>
      </c>
      <c r="CY15" s="101"/>
      <c r="CZ15" s="121"/>
      <c r="DA15" s="122">
        <f t="shared" si="190"/>
        <v>0</v>
      </c>
      <c r="DB15" s="126">
        <f>'прил № 2 (30.12.21)'!HN664</f>
        <v>0</v>
      </c>
      <c r="DC15" s="122">
        <f>DB15/DB10</f>
        <v>0</v>
      </c>
      <c r="DD15" s="101">
        <f>DD10*DC15</f>
        <v>0</v>
      </c>
      <c r="DE15" s="119">
        <f t="shared" si="30"/>
        <v>0</v>
      </c>
      <c r="DF15" s="93">
        <f>DF10</f>
        <v>0</v>
      </c>
      <c r="DG15" s="120">
        <f t="shared" si="31"/>
        <v>0</v>
      </c>
      <c r="DH15" s="101">
        <f t="shared" si="32"/>
        <v>0</v>
      </c>
      <c r="DI15" s="101"/>
      <c r="DJ15" s="121"/>
      <c r="DK15" s="122">
        <f t="shared" si="191"/>
        <v>0</v>
      </c>
      <c r="DL15" s="126">
        <f>'прил № 2 (30.12.21)'!II664</f>
        <v>0</v>
      </c>
      <c r="DM15" s="122">
        <f>DL15/DL10</f>
        <v>0</v>
      </c>
      <c r="DN15" s="101">
        <f>DN10*DM15</f>
        <v>0</v>
      </c>
      <c r="DO15" s="119">
        <f t="shared" si="33"/>
        <v>0</v>
      </c>
      <c r="DP15" s="93">
        <f>DP10</f>
        <v>0</v>
      </c>
      <c r="DQ15" s="120">
        <f t="shared" si="34"/>
        <v>0</v>
      </c>
      <c r="DR15" s="101">
        <f t="shared" si="35"/>
        <v>0</v>
      </c>
      <c r="DS15" s="101"/>
      <c r="DT15" s="121"/>
      <c r="DU15" s="122">
        <f t="shared" si="192"/>
        <v>0</v>
      </c>
      <c r="DV15" s="126">
        <f>'прил № 2 (30.12.21)'!JD664</f>
        <v>0</v>
      </c>
      <c r="DW15" s="122">
        <f>DV15/DV10</f>
        <v>0</v>
      </c>
      <c r="DX15" s="101">
        <f>DX10*DW15</f>
        <v>0</v>
      </c>
      <c r="DY15" s="119">
        <f t="shared" si="36"/>
        <v>0</v>
      </c>
      <c r="DZ15" s="93">
        <f>DZ10</f>
        <v>9.0500000000000007</v>
      </c>
      <c r="EA15" s="120">
        <f t="shared" si="37"/>
        <v>0</v>
      </c>
      <c r="EB15" s="101">
        <f t="shared" si="38"/>
        <v>0</v>
      </c>
      <c r="EC15" s="101"/>
      <c r="ED15" s="121"/>
      <c r="EE15" s="122">
        <f t="shared" si="193"/>
        <v>0</v>
      </c>
      <c r="EF15" s="126">
        <f>'прил № 2 (30.12.21)'!JY664</f>
        <v>0</v>
      </c>
      <c r="EG15" s="122">
        <f>EF15/EF10</f>
        <v>0</v>
      </c>
      <c r="EH15" s="101">
        <f>EH10*EG15</f>
        <v>0</v>
      </c>
      <c r="EI15" s="119">
        <f t="shared" si="39"/>
        <v>0</v>
      </c>
      <c r="EJ15" s="93">
        <f>EJ10</f>
        <v>0</v>
      </c>
      <c r="EK15" s="120">
        <f t="shared" si="40"/>
        <v>0</v>
      </c>
      <c r="EL15" s="101">
        <f t="shared" si="41"/>
        <v>0</v>
      </c>
      <c r="EM15" s="101"/>
      <c r="EN15" s="121"/>
      <c r="EO15" s="122">
        <f t="shared" si="194"/>
        <v>0</v>
      </c>
      <c r="EP15" s="126">
        <f>'прил № 2 (30.12.21)'!KT664</f>
        <v>0</v>
      </c>
      <c r="EQ15" s="122">
        <f>EP15/EP10</f>
        <v>0</v>
      </c>
      <c r="ER15" s="101">
        <f>ER10*EQ15</f>
        <v>0</v>
      </c>
      <c r="ES15" s="119">
        <f t="shared" si="42"/>
        <v>0</v>
      </c>
      <c r="ET15" s="93">
        <f>ET10</f>
        <v>9.0500000000000007</v>
      </c>
      <c r="EU15" s="120">
        <f t="shared" si="43"/>
        <v>0</v>
      </c>
      <c r="EV15" s="101">
        <f t="shared" si="44"/>
        <v>0</v>
      </c>
      <c r="EW15" s="101"/>
      <c r="EX15" s="121"/>
      <c r="EY15" s="122">
        <f t="shared" si="195"/>
        <v>0</v>
      </c>
      <c r="EZ15" s="126">
        <f>'прил № 2 (30.12.21)'!LO664</f>
        <v>31</v>
      </c>
      <c r="FA15" s="122">
        <f>EZ15/EZ10</f>
        <v>0.28971999999999998</v>
      </c>
      <c r="FB15" s="101">
        <f>FB10*FA15</f>
        <v>0</v>
      </c>
      <c r="FC15" s="119">
        <f t="shared" si="45"/>
        <v>0</v>
      </c>
      <c r="FD15" s="93">
        <f>FD10</f>
        <v>0</v>
      </c>
      <c r="FE15" s="120">
        <f t="shared" si="46"/>
        <v>0</v>
      </c>
      <c r="FF15" s="101">
        <f t="shared" si="47"/>
        <v>0</v>
      </c>
      <c r="FG15" s="101"/>
      <c r="FH15" s="121"/>
      <c r="FI15" s="122">
        <f t="shared" si="196"/>
        <v>0</v>
      </c>
      <c r="FJ15" s="126">
        <f>'прил № 2 (30.12.21)'!MJ664</f>
        <v>0</v>
      </c>
      <c r="FK15" s="122">
        <f>FJ15/FJ10</f>
        <v>0</v>
      </c>
      <c r="FL15" s="101">
        <f>FL10*FK15</f>
        <v>0</v>
      </c>
      <c r="FM15" s="119">
        <f t="shared" si="48"/>
        <v>0</v>
      </c>
      <c r="FN15" s="93">
        <f>FN10</f>
        <v>0</v>
      </c>
      <c r="FO15" s="120">
        <f t="shared" si="49"/>
        <v>0</v>
      </c>
      <c r="FP15" s="101">
        <f t="shared" si="50"/>
        <v>0</v>
      </c>
      <c r="FQ15" s="101"/>
      <c r="FR15" s="121"/>
      <c r="FS15" s="122">
        <f t="shared" si="197"/>
        <v>0</v>
      </c>
      <c r="FT15" s="126">
        <f>'прил № 2 (30.12.21)'!NE664</f>
        <v>0</v>
      </c>
      <c r="FU15" s="122">
        <f>FT15/FT10</f>
        <v>0</v>
      </c>
      <c r="FV15" s="101">
        <f>FV10*FU15</f>
        <v>0</v>
      </c>
      <c r="FW15" s="119">
        <f t="shared" si="51"/>
        <v>0</v>
      </c>
      <c r="FX15" s="93">
        <f>FX10</f>
        <v>0</v>
      </c>
      <c r="FY15" s="120">
        <f t="shared" si="52"/>
        <v>0</v>
      </c>
      <c r="FZ15" s="101">
        <f t="shared" si="53"/>
        <v>0</v>
      </c>
      <c r="GA15" s="101"/>
      <c r="GB15" s="121"/>
      <c r="GC15" s="122">
        <f t="shared" si="198"/>
        <v>0</v>
      </c>
      <c r="GD15" s="126">
        <f>'прил № 2 (30.12.21)'!NZ664</f>
        <v>0</v>
      </c>
      <c r="GE15" s="122">
        <f>GD15/GD10</f>
        <v>0</v>
      </c>
      <c r="GF15" s="101">
        <f>GF10*GE15</f>
        <v>0</v>
      </c>
      <c r="GG15" s="119">
        <f t="shared" si="54"/>
        <v>0</v>
      </c>
      <c r="GH15" s="93">
        <f>GH10</f>
        <v>0</v>
      </c>
      <c r="GI15" s="120">
        <f t="shared" si="55"/>
        <v>0</v>
      </c>
      <c r="GJ15" s="101">
        <f t="shared" si="56"/>
        <v>0</v>
      </c>
      <c r="GK15" s="101"/>
      <c r="GL15" s="121"/>
      <c r="GM15" s="122">
        <f t="shared" si="199"/>
        <v>0</v>
      </c>
      <c r="GN15" s="126">
        <f>'прил № 2 (30.12.21)'!OU664</f>
        <v>0</v>
      </c>
      <c r="GO15" s="122">
        <f>GN15/GN10</f>
        <v>0</v>
      </c>
      <c r="GP15" s="101">
        <f>GP10*GO15</f>
        <v>0</v>
      </c>
      <c r="GQ15" s="119">
        <f t="shared" si="57"/>
        <v>0</v>
      </c>
      <c r="GR15" s="93">
        <f>GR10</f>
        <v>0</v>
      </c>
      <c r="GS15" s="120">
        <f t="shared" si="58"/>
        <v>0</v>
      </c>
      <c r="GT15" s="101">
        <f t="shared" si="59"/>
        <v>0</v>
      </c>
      <c r="GU15" s="101"/>
      <c r="GV15" s="121"/>
      <c r="GW15" s="122">
        <f t="shared" si="200"/>
        <v>0</v>
      </c>
      <c r="GX15" s="126">
        <f>'прил № 2 (30.12.21)'!PP664</f>
        <v>0</v>
      </c>
      <c r="GY15" s="122">
        <f>GX15/GX10</f>
        <v>0</v>
      </c>
      <c r="GZ15" s="101">
        <f>GZ10*GY15</f>
        <v>0</v>
      </c>
      <c r="HA15" s="119">
        <f t="shared" si="60"/>
        <v>0</v>
      </c>
      <c r="HB15" s="93">
        <f>HB10</f>
        <v>0</v>
      </c>
      <c r="HC15" s="120">
        <f t="shared" si="61"/>
        <v>0</v>
      </c>
      <c r="HD15" s="101">
        <f t="shared" si="62"/>
        <v>0</v>
      </c>
      <c r="HE15" s="101"/>
      <c r="HF15" s="121"/>
      <c r="HG15" s="122">
        <f t="shared" si="201"/>
        <v>0</v>
      </c>
      <c r="HH15" s="126">
        <f>'прил № 2 (30.12.21)'!QK664</f>
        <v>0</v>
      </c>
      <c r="HI15" s="122">
        <f>HH15/HH10</f>
        <v>0</v>
      </c>
      <c r="HJ15" s="101">
        <f>HJ10*HI15</f>
        <v>0</v>
      </c>
      <c r="HK15" s="119">
        <f t="shared" si="63"/>
        <v>0</v>
      </c>
      <c r="HL15" s="93">
        <f>HL10</f>
        <v>0</v>
      </c>
      <c r="HM15" s="120">
        <f t="shared" si="64"/>
        <v>0</v>
      </c>
      <c r="HN15" s="101">
        <f t="shared" si="65"/>
        <v>0</v>
      </c>
      <c r="HO15" s="101"/>
      <c r="HP15" s="121"/>
      <c r="HQ15" s="122">
        <f t="shared" si="202"/>
        <v>0</v>
      </c>
      <c r="HR15" s="126">
        <f>'прил № 2 (30.12.21)'!RF664</f>
        <v>0</v>
      </c>
      <c r="HS15" s="122">
        <f>HR15/HR10</f>
        <v>0</v>
      </c>
      <c r="HT15" s="101">
        <f>HT10*HS15</f>
        <v>0</v>
      </c>
      <c r="HU15" s="119">
        <f t="shared" si="66"/>
        <v>0</v>
      </c>
      <c r="HV15" s="93">
        <f>HV10</f>
        <v>0</v>
      </c>
      <c r="HW15" s="120">
        <f t="shared" si="67"/>
        <v>0</v>
      </c>
      <c r="HX15" s="101">
        <f t="shared" si="68"/>
        <v>0</v>
      </c>
      <c r="HY15" s="101"/>
      <c r="HZ15" s="121"/>
      <c r="IA15" s="122">
        <f t="shared" si="203"/>
        <v>0</v>
      </c>
      <c r="IB15" s="126">
        <f>'прил № 2 (30.12.21)'!SA664</f>
        <v>0</v>
      </c>
      <c r="IC15" s="122">
        <f>IB15/IB10</f>
        <v>0</v>
      </c>
      <c r="ID15" s="101">
        <f>ID10*IC15</f>
        <v>0</v>
      </c>
      <c r="IE15" s="119">
        <f t="shared" si="69"/>
        <v>0</v>
      </c>
      <c r="IF15" s="93">
        <f>IF10</f>
        <v>0</v>
      </c>
      <c r="IG15" s="120">
        <f t="shared" si="70"/>
        <v>0</v>
      </c>
      <c r="IH15" s="101">
        <f t="shared" si="71"/>
        <v>0</v>
      </c>
      <c r="II15" s="101"/>
      <c r="IJ15" s="121"/>
      <c r="IK15" s="122">
        <f t="shared" si="204"/>
        <v>0</v>
      </c>
      <c r="IL15" s="126">
        <f>'прил № 2 (30.12.21)'!SV664</f>
        <v>0</v>
      </c>
      <c r="IM15" s="122">
        <f>IL15/IL10</f>
        <v>0</v>
      </c>
      <c r="IN15" s="101">
        <f>IN10*IM15</f>
        <v>0</v>
      </c>
      <c r="IO15" s="119">
        <f t="shared" si="72"/>
        <v>0</v>
      </c>
      <c r="IP15" s="93">
        <f>IP10</f>
        <v>0</v>
      </c>
      <c r="IQ15" s="120">
        <f t="shared" si="73"/>
        <v>0</v>
      </c>
      <c r="IR15" s="101">
        <f t="shared" si="74"/>
        <v>0</v>
      </c>
      <c r="IS15" s="101"/>
      <c r="IT15" s="121"/>
      <c r="IU15" s="122">
        <f t="shared" si="205"/>
        <v>0</v>
      </c>
      <c r="IV15" s="126">
        <f>'прил № 2 (30.12.21)'!TQ664</f>
        <v>0</v>
      </c>
      <c r="IW15" s="122">
        <f>IV15/IV10</f>
        <v>0</v>
      </c>
      <c r="IX15" s="101">
        <f>IX10*IW15</f>
        <v>0</v>
      </c>
      <c r="IY15" s="119">
        <f t="shared" si="75"/>
        <v>0</v>
      </c>
      <c r="IZ15" s="93">
        <f>IZ10</f>
        <v>0</v>
      </c>
      <c r="JA15" s="120">
        <f t="shared" si="76"/>
        <v>0</v>
      </c>
      <c r="JB15" s="101">
        <f t="shared" si="77"/>
        <v>0</v>
      </c>
      <c r="JC15" s="101"/>
      <c r="JD15" s="121"/>
      <c r="JE15" s="122">
        <f t="shared" si="206"/>
        <v>0</v>
      </c>
      <c r="JF15" s="126">
        <f>'прил № 2 (30.12.21)'!UL664</f>
        <v>0</v>
      </c>
      <c r="JG15" s="122">
        <f>JF15/JF10</f>
        <v>0</v>
      </c>
      <c r="JH15" s="101">
        <f>JH10*JG15</f>
        <v>0</v>
      </c>
      <c r="JI15" s="119">
        <f t="shared" si="78"/>
        <v>0</v>
      </c>
      <c r="JJ15" s="93">
        <f>JJ10</f>
        <v>0</v>
      </c>
      <c r="JK15" s="120">
        <f t="shared" si="79"/>
        <v>0</v>
      </c>
      <c r="JL15" s="101">
        <f t="shared" si="80"/>
        <v>0</v>
      </c>
      <c r="JM15" s="101"/>
      <c r="JN15" s="121"/>
      <c r="JO15" s="122">
        <f t="shared" si="207"/>
        <v>0</v>
      </c>
      <c r="JP15" s="126"/>
      <c r="JQ15" s="122" t="e">
        <f>JP15/JP10</f>
        <v>#DIV/0!</v>
      </c>
      <c r="JR15" s="101" t="e">
        <f>JR10*JQ15</f>
        <v>#DIV/0!</v>
      </c>
      <c r="JS15" s="119">
        <f t="shared" si="81"/>
        <v>0</v>
      </c>
      <c r="JT15" s="93">
        <f>JT10</f>
        <v>0</v>
      </c>
      <c r="JU15" s="120">
        <f t="shared" si="82"/>
        <v>0</v>
      </c>
      <c r="JV15" s="101">
        <f t="shared" si="83"/>
        <v>0</v>
      </c>
      <c r="JW15" s="101"/>
      <c r="JX15" s="121"/>
      <c r="JY15" s="122">
        <f t="shared" si="208"/>
        <v>0</v>
      </c>
      <c r="JZ15" s="126">
        <f>'прил № 2 (30.12.21)'!WB664</f>
        <v>0</v>
      </c>
      <c r="KA15" s="122">
        <f>JZ15/JZ10</f>
        <v>0</v>
      </c>
      <c r="KB15" s="101">
        <f>KB10*KA15</f>
        <v>0</v>
      </c>
      <c r="KC15" s="119">
        <f t="shared" si="84"/>
        <v>0</v>
      </c>
      <c r="KD15" s="93">
        <f>KD10</f>
        <v>0</v>
      </c>
      <c r="KE15" s="120">
        <f t="shared" si="85"/>
        <v>0</v>
      </c>
      <c r="KF15" s="101">
        <f t="shared" si="86"/>
        <v>0</v>
      </c>
      <c r="KG15" s="101"/>
      <c r="KH15" s="121"/>
      <c r="KI15" s="122">
        <f t="shared" si="209"/>
        <v>0</v>
      </c>
      <c r="KJ15" s="126">
        <f>'прил № 2 (30.12.21)'!WW664</f>
        <v>0</v>
      </c>
      <c r="KK15" s="122">
        <f>KJ15/KJ10</f>
        <v>0</v>
      </c>
      <c r="KL15" s="101">
        <f>KL10*KK15</f>
        <v>0</v>
      </c>
      <c r="KM15" s="119">
        <f t="shared" si="87"/>
        <v>0</v>
      </c>
      <c r="KN15" s="93">
        <f>KN10</f>
        <v>0</v>
      </c>
      <c r="KO15" s="120">
        <f t="shared" si="88"/>
        <v>0</v>
      </c>
      <c r="KP15" s="101">
        <f t="shared" si="89"/>
        <v>0</v>
      </c>
      <c r="KQ15" s="101"/>
      <c r="KR15" s="121"/>
      <c r="KS15" s="122">
        <f t="shared" si="210"/>
        <v>0</v>
      </c>
      <c r="KT15" s="126">
        <f>'прил № 2 (30.12.21)'!XR664</f>
        <v>0</v>
      </c>
      <c r="KU15" s="122">
        <f>KT15/KT10</f>
        <v>0</v>
      </c>
      <c r="KV15" s="101">
        <f>KV10*KU15</f>
        <v>0</v>
      </c>
      <c r="KW15" s="119">
        <f t="shared" si="90"/>
        <v>0</v>
      </c>
      <c r="KX15" s="93">
        <f>KX10</f>
        <v>0</v>
      </c>
      <c r="KY15" s="120">
        <f t="shared" si="91"/>
        <v>0</v>
      </c>
      <c r="KZ15" s="101">
        <f t="shared" si="92"/>
        <v>0</v>
      </c>
      <c r="LA15" s="101"/>
      <c r="LB15" s="121"/>
      <c r="LC15" s="122">
        <f t="shared" si="211"/>
        <v>0</v>
      </c>
      <c r="LD15" s="126">
        <f>'прил № 2 (30.12.21)'!YM664</f>
        <v>0</v>
      </c>
      <c r="LE15" s="122">
        <f>LD15/LD10</f>
        <v>0</v>
      </c>
      <c r="LF15" s="101">
        <f>LF10*LE15</f>
        <v>0</v>
      </c>
      <c r="LG15" s="119">
        <f t="shared" si="93"/>
        <v>0</v>
      </c>
      <c r="LH15" s="93">
        <f>LH10</f>
        <v>0</v>
      </c>
      <c r="LI15" s="120">
        <f t="shared" si="94"/>
        <v>0</v>
      </c>
      <c r="LJ15" s="101">
        <f t="shared" si="95"/>
        <v>0</v>
      </c>
      <c r="LK15" s="101"/>
      <c r="LL15" s="121"/>
      <c r="LM15" s="122">
        <f t="shared" si="212"/>
        <v>0</v>
      </c>
      <c r="LN15" s="126">
        <f>'прил № 2 (30.12.21)'!ZH664</f>
        <v>0</v>
      </c>
      <c r="LO15" s="122">
        <f>LN15/LN10</f>
        <v>0</v>
      </c>
      <c r="LP15" s="101">
        <f>LP10*LO15</f>
        <v>0</v>
      </c>
      <c r="LQ15" s="119">
        <f t="shared" si="96"/>
        <v>0</v>
      </c>
      <c r="LR15" s="93">
        <f>LR10</f>
        <v>0</v>
      </c>
      <c r="LS15" s="120">
        <f t="shared" si="97"/>
        <v>0</v>
      </c>
      <c r="LT15" s="101">
        <f t="shared" si="98"/>
        <v>0</v>
      </c>
      <c r="LU15" s="101"/>
      <c r="LV15" s="121"/>
      <c r="LW15" s="122">
        <f t="shared" si="213"/>
        <v>0</v>
      </c>
      <c r="LX15" s="126">
        <f>'прил № 2 (30.12.21)'!AAC664</f>
        <v>0</v>
      </c>
      <c r="LY15" s="122">
        <f>LX15/LX10</f>
        <v>0</v>
      </c>
      <c r="LZ15" s="101">
        <f>LZ10*LY15</f>
        <v>0</v>
      </c>
      <c r="MA15" s="119">
        <f t="shared" si="99"/>
        <v>0</v>
      </c>
      <c r="MB15" s="93">
        <f>MB10</f>
        <v>0</v>
      </c>
      <c r="MC15" s="120">
        <f t="shared" si="100"/>
        <v>0</v>
      </c>
      <c r="MD15" s="101">
        <f t="shared" si="101"/>
        <v>0</v>
      </c>
      <c r="ME15" s="101"/>
      <c r="MF15" s="121"/>
      <c r="MG15" s="122">
        <f t="shared" si="214"/>
        <v>0</v>
      </c>
      <c r="MH15" s="126">
        <f>'прил № 2 (30.12.21)'!AAX664</f>
        <v>0</v>
      </c>
      <c r="MI15" s="122">
        <f>MH15/MH10</f>
        <v>0</v>
      </c>
      <c r="MJ15" s="101">
        <f>MJ10*MI15</f>
        <v>0</v>
      </c>
      <c r="MK15" s="119">
        <f t="shared" si="102"/>
        <v>0</v>
      </c>
      <c r="ML15" s="93">
        <f>ML10</f>
        <v>0</v>
      </c>
      <c r="MM15" s="120">
        <f t="shared" si="103"/>
        <v>0</v>
      </c>
      <c r="MN15" s="101">
        <f t="shared" si="104"/>
        <v>0</v>
      </c>
      <c r="MO15" s="101"/>
      <c r="MP15" s="121"/>
      <c r="MQ15" s="122">
        <f t="shared" si="215"/>
        <v>0</v>
      </c>
      <c r="MR15" s="126">
        <f>'прил № 2 (30.12.21)'!ABS664</f>
        <v>0</v>
      </c>
      <c r="MS15" s="122">
        <f>MR15/MR10</f>
        <v>0</v>
      </c>
      <c r="MT15" s="101">
        <f>MT10*MS15</f>
        <v>0</v>
      </c>
      <c r="MU15" s="119">
        <f t="shared" si="105"/>
        <v>0</v>
      </c>
      <c r="MV15" s="93">
        <f>MV10</f>
        <v>0</v>
      </c>
      <c r="MW15" s="120">
        <f t="shared" si="106"/>
        <v>0</v>
      </c>
      <c r="MX15" s="101">
        <f t="shared" si="107"/>
        <v>0</v>
      </c>
      <c r="MY15" s="101"/>
      <c r="MZ15" s="121"/>
      <c r="NA15" s="122">
        <f t="shared" si="216"/>
        <v>0</v>
      </c>
      <c r="NB15" s="126">
        <f>'прил № 2 (30.12.21)'!ACN664</f>
        <v>0</v>
      </c>
      <c r="NC15" s="122">
        <f>NB15/NB10</f>
        <v>0</v>
      </c>
      <c r="ND15" s="101">
        <f>ND10*NC15</f>
        <v>0</v>
      </c>
      <c r="NE15" s="119">
        <f t="shared" si="108"/>
        <v>0</v>
      </c>
      <c r="NF15" s="93">
        <f>NF10</f>
        <v>0</v>
      </c>
      <c r="NG15" s="120">
        <f t="shared" si="109"/>
        <v>0</v>
      </c>
      <c r="NH15" s="101">
        <f t="shared" si="110"/>
        <v>0</v>
      </c>
      <c r="NI15" s="101"/>
      <c r="NJ15" s="121"/>
      <c r="NK15" s="122">
        <f t="shared" si="217"/>
        <v>0</v>
      </c>
      <c r="NL15" s="126">
        <f>'прил № 2 (30.12.21)'!ADI664</f>
        <v>0</v>
      </c>
      <c r="NM15" s="122">
        <f>NL15/NL10</f>
        <v>0</v>
      </c>
      <c r="NN15" s="101">
        <f>NN10*NM15</f>
        <v>0</v>
      </c>
      <c r="NO15" s="119">
        <f t="shared" si="111"/>
        <v>0</v>
      </c>
      <c r="NP15" s="93">
        <f>NP10</f>
        <v>0</v>
      </c>
      <c r="NQ15" s="120">
        <f t="shared" si="112"/>
        <v>0</v>
      </c>
      <c r="NR15" s="101">
        <f t="shared" si="113"/>
        <v>0</v>
      </c>
      <c r="NS15" s="101"/>
      <c r="NT15" s="121"/>
      <c r="NU15" s="122">
        <f t="shared" si="218"/>
        <v>0</v>
      </c>
      <c r="NV15" s="126">
        <f>'прил № 2 (30.12.21)'!AED664</f>
        <v>0</v>
      </c>
      <c r="NW15" s="122">
        <f>NV15/NV10</f>
        <v>0</v>
      </c>
      <c r="NX15" s="101">
        <f>NX10*NW15</f>
        <v>0</v>
      </c>
      <c r="NY15" s="119">
        <f t="shared" si="114"/>
        <v>0</v>
      </c>
      <c r="NZ15" s="93">
        <f>NZ10</f>
        <v>0</v>
      </c>
      <c r="OA15" s="120">
        <f t="shared" si="115"/>
        <v>0</v>
      </c>
      <c r="OB15" s="101">
        <f t="shared" si="116"/>
        <v>0</v>
      </c>
      <c r="OC15" s="101"/>
      <c r="OD15" s="121"/>
      <c r="OE15" s="122">
        <f t="shared" si="219"/>
        <v>0</v>
      </c>
      <c r="OF15" s="126">
        <f>'прил № 2 (30.12.21)'!AEY664</f>
        <v>0</v>
      </c>
      <c r="OG15" s="122">
        <f>OF15/OF10</f>
        <v>0</v>
      </c>
      <c r="OH15" s="101">
        <f>OH10*OG15</f>
        <v>0</v>
      </c>
      <c r="OI15" s="119">
        <f t="shared" si="117"/>
        <v>0</v>
      </c>
      <c r="OJ15" s="93">
        <f>OJ10</f>
        <v>0</v>
      </c>
      <c r="OK15" s="120">
        <f t="shared" si="118"/>
        <v>0</v>
      </c>
      <c r="OL15" s="101">
        <f t="shared" si="119"/>
        <v>0</v>
      </c>
      <c r="OM15" s="101"/>
      <c r="ON15" s="121"/>
      <c r="OO15" s="122">
        <f t="shared" si="220"/>
        <v>0</v>
      </c>
      <c r="OP15" s="126">
        <f>'прил № 2 (30.12.21)'!AFT664</f>
        <v>0</v>
      </c>
      <c r="OQ15" s="122">
        <f>OP15/OP10</f>
        <v>0</v>
      </c>
      <c r="OR15" s="101">
        <f>OR10*OQ15</f>
        <v>0</v>
      </c>
      <c r="OS15" s="119">
        <f t="shared" si="120"/>
        <v>0</v>
      </c>
      <c r="OT15" s="93">
        <f>OT10</f>
        <v>0</v>
      </c>
      <c r="OU15" s="120">
        <f t="shared" si="121"/>
        <v>0</v>
      </c>
      <c r="OV15" s="101">
        <f t="shared" si="122"/>
        <v>0</v>
      </c>
      <c r="OW15" s="101"/>
      <c r="OX15" s="121"/>
      <c r="OY15" s="122">
        <f t="shared" si="221"/>
        <v>0</v>
      </c>
      <c r="OZ15" s="126">
        <f>'прил № 2 (30.12.21)'!AGO664</f>
        <v>31</v>
      </c>
      <c r="PA15" s="122">
        <f>OZ15/OZ10</f>
        <v>0.46970000000000001</v>
      </c>
      <c r="PB15" s="101">
        <f>PB10*PA15</f>
        <v>0</v>
      </c>
      <c r="PC15" s="119">
        <f t="shared" si="123"/>
        <v>0</v>
      </c>
      <c r="PD15" s="93">
        <f>PD10</f>
        <v>0</v>
      </c>
      <c r="PE15" s="120">
        <f t="shared" si="124"/>
        <v>0</v>
      </c>
      <c r="PF15" s="101">
        <f t="shared" si="125"/>
        <v>0</v>
      </c>
      <c r="PG15" s="101"/>
      <c r="PH15" s="121"/>
      <c r="PI15" s="122">
        <f t="shared" si="222"/>
        <v>0</v>
      </c>
      <c r="PJ15" s="126">
        <f>'прил № 2 (30.12.21)'!AHJ664</f>
        <v>0</v>
      </c>
      <c r="PK15" s="122">
        <f>PJ15/PJ10</f>
        <v>0</v>
      </c>
      <c r="PL15" s="101">
        <f>PL10*PK15</f>
        <v>0</v>
      </c>
      <c r="PM15" s="119">
        <f t="shared" si="126"/>
        <v>0</v>
      </c>
      <c r="PN15" s="93">
        <f>PN10</f>
        <v>0</v>
      </c>
      <c r="PO15" s="120">
        <f t="shared" si="127"/>
        <v>0</v>
      </c>
      <c r="PP15" s="101">
        <f t="shared" si="128"/>
        <v>0</v>
      </c>
      <c r="PQ15" s="101"/>
      <c r="PR15" s="121"/>
      <c r="PS15" s="122">
        <f t="shared" si="223"/>
        <v>0</v>
      </c>
      <c r="PT15" s="126"/>
      <c r="PU15" s="122" t="e">
        <f>PT15/PT10</f>
        <v>#DIV/0!</v>
      </c>
      <c r="PV15" s="101" t="e">
        <f>PV10*PU15</f>
        <v>#DIV/0!</v>
      </c>
      <c r="PW15" s="119">
        <f t="shared" si="129"/>
        <v>0</v>
      </c>
      <c r="PX15" s="93">
        <f>PX10</f>
        <v>0</v>
      </c>
      <c r="PY15" s="120">
        <f t="shared" si="130"/>
        <v>0</v>
      </c>
      <c r="PZ15" s="101">
        <f t="shared" si="131"/>
        <v>0</v>
      </c>
      <c r="QA15" s="101"/>
      <c r="QB15" s="121"/>
      <c r="QC15" s="122">
        <f t="shared" si="224"/>
        <v>0</v>
      </c>
      <c r="QD15" s="126">
        <f>'прил № 2 (30.12.21)'!AIZ664</f>
        <v>0</v>
      </c>
      <c r="QE15" s="122">
        <f>QD15/QD10</f>
        <v>0</v>
      </c>
      <c r="QF15" s="101">
        <f>QF10*QE15</f>
        <v>0</v>
      </c>
      <c r="QG15" s="119">
        <f t="shared" si="132"/>
        <v>0</v>
      </c>
      <c r="QH15" s="93">
        <f>QH10</f>
        <v>0</v>
      </c>
      <c r="QI15" s="120">
        <f t="shared" si="133"/>
        <v>0</v>
      </c>
      <c r="QJ15" s="101">
        <f t="shared" si="134"/>
        <v>0</v>
      </c>
      <c r="QK15" s="101"/>
      <c r="QL15" s="121"/>
      <c r="QM15" s="122">
        <f t="shared" si="225"/>
        <v>0</v>
      </c>
      <c r="QN15" s="126">
        <f>'прил № 2 (30.12.21)'!AJU664</f>
        <v>0</v>
      </c>
      <c r="QO15" s="122">
        <f>QN15/QN10</f>
        <v>0</v>
      </c>
      <c r="QP15" s="101">
        <f>QP10*QO15</f>
        <v>0</v>
      </c>
      <c r="QQ15" s="119">
        <f t="shared" si="135"/>
        <v>0</v>
      </c>
      <c r="QR15" s="93">
        <f>QR10</f>
        <v>0</v>
      </c>
      <c r="QS15" s="120">
        <f t="shared" si="136"/>
        <v>0</v>
      </c>
      <c r="QT15" s="101">
        <f t="shared" si="137"/>
        <v>0</v>
      </c>
      <c r="QU15" s="101"/>
      <c r="QV15" s="121"/>
      <c r="QW15" s="122">
        <f t="shared" si="226"/>
        <v>0</v>
      </c>
      <c r="QX15" s="126">
        <f>'прил № 2 (30.12.21)'!AKP664</f>
        <v>0</v>
      </c>
      <c r="QY15" s="122">
        <f>QX15/QX10</f>
        <v>0</v>
      </c>
      <c r="QZ15" s="101">
        <f>QZ10*QY15</f>
        <v>0</v>
      </c>
      <c r="RA15" s="119">
        <f t="shared" si="138"/>
        <v>0</v>
      </c>
      <c r="RB15" s="93">
        <f>RB10</f>
        <v>0</v>
      </c>
      <c r="RC15" s="120">
        <f t="shared" si="139"/>
        <v>0</v>
      </c>
      <c r="RD15" s="101">
        <f t="shared" si="140"/>
        <v>0</v>
      </c>
      <c r="RE15" s="101"/>
      <c r="RF15" s="121"/>
      <c r="RG15" s="122">
        <f t="shared" si="227"/>
        <v>0</v>
      </c>
      <c r="RH15" s="126">
        <f>'прил № 2 (30.12.21)'!ALK664</f>
        <v>0</v>
      </c>
      <c r="RI15" s="122">
        <f>RH15/RH10</f>
        <v>0</v>
      </c>
      <c r="RJ15" s="101">
        <f>RJ10*RI15</f>
        <v>0</v>
      </c>
      <c r="RK15" s="119">
        <f t="shared" si="141"/>
        <v>0</v>
      </c>
      <c r="RL15" s="93">
        <f>RL10</f>
        <v>0</v>
      </c>
      <c r="RM15" s="120">
        <f t="shared" si="142"/>
        <v>0</v>
      </c>
      <c r="RN15" s="101">
        <f t="shared" si="143"/>
        <v>0</v>
      </c>
      <c r="RO15" s="101"/>
      <c r="RP15" s="121"/>
      <c r="RQ15" s="122">
        <f t="shared" si="228"/>
        <v>0</v>
      </c>
      <c r="RR15" s="126">
        <f>'прил № 2 (30.12.21)'!AMF664</f>
        <v>0</v>
      </c>
      <c r="RS15" s="122">
        <f>RR15/RR10</f>
        <v>0</v>
      </c>
      <c r="RT15" s="101">
        <f>RT10*RS15</f>
        <v>0</v>
      </c>
      <c r="RU15" s="119">
        <f t="shared" si="144"/>
        <v>0</v>
      </c>
      <c r="RV15" s="93">
        <f>RV10</f>
        <v>0</v>
      </c>
      <c r="RW15" s="120">
        <f t="shared" si="145"/>
        <v>0</v>
      </c>
      <c r="RX15" s="101">
        <f t="shared" si="146"/>
        <v>0</v>
      </c>
      <c r="RY15" s="101"/>
      <c r="RZ15" s="121"/>
      <c r="SA15" s="122">
        <f t="shared" si="229"/>
        <v>0</v>
      </c>
      <c r="SB15" s="126">
        <f>'прил № 2 (30.12.21)'!ANA664</f>
        <v>62</v>
      </c>
      <c r="SC15" s="122">
        <f>SB15/SB10</f>
        <v>0.73809999999999998</v>
      </c>
      <c r="SD15" s="101">
        <f>SD10*SC15</f>
        <v>15204.86</v>
      </c>
      <c r="SE15" s="119">
        <f t="shared" si="147"/>
        <v>245.23967741999999</v>
      </c>
      <c r="SF15" s="93">
        <f>SF10</f>
        <v>9.0500000000000007</v>
      </c>
      <c r="SG15" s="120">
        <f t="shared" si="148"/>
        <v>2219.4190800000001</v>
      </c>
      <c r="SH15" s="101">
        <f t="shared" si="149"/>
        <v>137603.98000000001</v>
      </c>
      <c r="SI15" s="101"/>
      <c r="SJ15" s="121"/>
      <c r="SK15" s="122">
        <f t="shared" si="230"/>
        <v>22.404520000000002</v>
      </c>
      <c r="SL15" s="126">
        <f>'прил № 2 (30.12.21)'!ANV664</f>
        <v>0</v>
      </c>
      <c r="SM15" s="122">
        <f>SL15/SL10</f>
        <v>0</v>
      </c>
      <c r="SN15" s="101">
        <f>SN10*SM15</f>
        <v>0</v>
      </c>
      <c r="SO15" s="119">
        <f t="shared" si="150"/>
        <v>0</v>
      </c>
      <c r="SP15" s="93">
        <f>SP10</f>
        <v>0</v>
      </c>
      <c r="SQ15" s="120">
        <f t="shared" si="151"/>
        <v>0</v>
      </c>
      <c r="SR15" s="101">
        <f t="shared" si="152"/>
        <v>0</v>
      </c>
      <c r="SS15" s="101"/>
      <c r="ST15" s="121"/>
      <c r="SU15" s="122">
        <f t="shared" si="231"/>
        <v>0</v>
      </c>
      <c r="SV15" s="126">
        <f>'прил № 2 (30.12.21)'!AOQ664</f>
        <v>0</v>
      </c>
      <c r="SW15" s="122">
        <f>SV15/SV10</f>
        <v>0</v>
      </c>
      <c r="SX15" s="101">
        <f>SX10*SW15</f>
        <v>0</v>
      </c>
      <c r="SY15" s="119">
        <f t="shared" si="153"/>
        <v>0</v>
      </c>
      <c r="SZ15" s="93">
        <f>SZ10</f>
        <v>0</v>
      </c>
      <c r="TA15" s="120">
        <f t="shared" si="154"/>
        <v>0</v>
      </c>
      <c r="TB15" s="101">
        <f t="shared" si="155"/>
        <v>0</v>
      </c>
      <c r="TC15" s="101"/>
      <c r="TD15" s="121"/>
      <c r="TE15" s="122">
        <f t="shared" si="232"/>
        <v>0</v>
      </c>
      <c r="TF15" s="126">
        <f>'прил № 2 (30.12.21)'!APL664</f>
        <v>0</v>
      </c>
      <c r="TG15" s="122">
        <f>TF15/TF10</f>
        <v>0</v>
      </c>
      <c r="TH15" s="101">
        <f>TH10*TG15</f>
        <v>0</v>
      </c>
      <c r="TI15" s="119">
        <f t="shared" si="156"/>
        <v>0</v>
      </c>
      <c r="TJ15" s="93">
        <f>TJ10</f>
        <v>0</v>
      </c>
      <c r="TK15" s="120">
        <f t="shared" si="157"/>
        <v>0</v>
      </c>
      <c r="TL15" s="101">
        <f t="shared" si="158"/>
        <v>0</v>
      </c>
      <c r="TM15" s="101"/>
      <c r="TN15" s="121"/>
      <c r="TO15" s="122">
        <f t="shared" si="233"/>
        <v>0</v>
      </c>
      <c r="TP15" s="126">
        <f>'прил № 2 (30.12.21)'!AQG664</f>
        <v>0</v>
      </c>
      <c r="TQ15" s="122">
        <f>TP15/TP10</f>
        <v>0</v>
      </c>
      <c r="TR15" s="101">
        <f>TR10*TQ15</f>
        <v>0</v>
      </c>
      <c r="TS15" s="119">
        <f t="shared" si="159"/>
        <v>0</v>
      </c>
      <c r="TT15" s="93">
        <f>TT10</f>
        <v>0</v>
      </c>
      <c r="TU15" s="120">
        <f t="shared" si="160"/>
        <v>0</v>
      </c>
      <c r="TV15" s="101">
        <f t="shared" si="161"/>
        <v>0</v>
      </c>
      <c r="TW15" s="101"/>
      <c r="TX15" s="121"/>
      <c r="TY15" s="122">
        <f t="shared" si="234"/>
        <v>0</v>
      </c>
      <c r="TZ15" s="126">
        <f>'прил № 2 (30.12.21)'!ARB664</f>
        <v>0</v>
      </c>
      <c r="UA15" s="122">
        <f>TZ15/TZ10</f>
        <v>0</v>
      </c>
      <c r="UB15" s="101">
        <f>UB10*UA15</f>
        <v>0</v>
      </c>
      <c r="UC15" s="119">
        <f t="shared" si="162"/>
        <v>0</v>
      </c>
      <c r="UD15" s="93">
        <f>UD10</f>
        <v>0</v>
      </c>
      <c r="UE15" s="120">
        <f t="shared" si="163"/>
        <v>0</v>
      </c>
      <c r="UF15" s="101">
        <f t="shared" si="164"/>
        <v>0</v>
      </c>
      <c r="UG15" s="101"/>
      <c r="UH15" s="121"/>
      <c r="UI15" s="122">
        <f t="shared" si="235"/>
        <v>0</v>
      </c>
      <c r="UJ15" s="126">
        <f>'прил № 2 (30.12.21)'!ARW664</f>
        <v>0</v>
      </c>
      <c r="UK15" s="122">
        <f>UJ15/UJ10</f>
        <v>0</v>
      </c>
      <c r="UL15" s="101">
        <f>UL10*UK15</f>
        <v>0</v>
      </c>
      <c r="UM15" s="119">
        <f t="shared" si="165"/>
        <v>0</v>
      </c>
      <c r="UN15" s="93">
        <f>UN10</f>
        <v>0</v>
      </c>
      <c r="UO15" s="120">
        <f t="shared" si="166"/>
        <v>0</v>
      </c>
      <c r="UP15" s="101">
        <f t="shared" si="167"/>
        <v>0</v>
      </c>
      <c r="UQ15" s="101"/>
      <c r="UR15" s="121"/>
      <c r="US15" s="122">
        <f t="shared" si="236"/>
        <v>0</v>
      </c>
      <c r="UT15" s="126">
        <f>'прил № 2 (30.12.21)'!ASR664</f>
        <v>0</v>
      </c>
      <c r="UU15" s="122">
        <f>UT15/UT10</f>
        <v>0</v>
      </c>
      <c r="UV15" s="101">
        <f>UV10*UU15</f>
        <v>0</v>
      </c>
      <c r="UW15" s="119">
        <f t="shared" si="168"/>
        <v>0</v>
      </c>
      <c r="UX15" s="93">
        <f>UX10</f>
        <v>0</v>
      </c>
      <c r="UY15" s="120">
        <f t="shared" si="169"/>
        <v>0</v>
      </c>
      <c r="UZ15" s="101">
        <f t="shared" si="170"/>
        <v>0</v>
      </c>
      <c r="VA15" s="101"/>
      <c r="VB15" s="121"/>
      <c r="VC15" s="122">
        <f t="shared" si="237"/>
        <v>0</v>
      </c>
      <c r="VD15" s="126">
        <f>'прил № 2 (30.12.21)'!ATM664</f>
        <v>0</v>
      </c>
      <c r="VE15" s="122">
        <f>VD15/VD10</f>
        <v>0</v>
      </c>
      <c r="VF15" s="101">
        <f>VF10*VE15</f>
        <v>0</v>
      </c>
      <c r="VG15" s="119">
        <f t="shared" si="171"/>
        <v>0</v>
      </c>
      <c r="VH15" s="93">
        <f>VH10</f>
        <v>0</v>
      </c>
      <c r="VI15" s="120">
        <f t="shared" si="172"/>
        <v>0</v>
      </c>
      <c r="VJ15" s="101">
        <f t="shared" si="173"/>
        <v>0</v>
      </c>
      <c r="VK15" s="101"/>
      <c r="VL15" s="121"/>
      <c r="VM15" s="122">
        <f t="shared" si="238"/>
        <v>0</v>
      </c>
      <c r="VN15" s="126">
        <f>'прил № 2 (30.12.21)'!AUH664</f>
        <v>0</v>
      </c>
      <c r="VO15" s="122">
        <f>VN15/VN10</f>
        <v>0</v>
      </c>
      <c r="VP15" s="101">
        <f>VP10*VO15</f>
        <v>0</v>
      </c>
      <c r="VQ15" s="119">
        <f t="shared" si="174"/>
        <v>0</v>
      </c>
      <c r="VR15" s="93">
        <f>VR10</f>
        <v>0</v>
      </c>
      <c r="VS15" s="120">
        <f t="shared" si="175"/>
        <v>0</v>
      </c>
      <c r="VT15" s="101">
        <f t="shared" si="176"/>
        <v>0</v>
      </c>
      <c r="VU15" s="101"/>
      <c r="VV15" s="121"/>
      <c r="VW15" s="122">
        <f t="shared" si="239"/>
        <v>0</v>
      </c>
      <c r="VX15" s="231">
        <f t="shared" si="177"/>
        <v>212</v>
      </c>
      <c r="VY15" s="122">
        <f>VX15/VX10</f>
        <v>1.6840000000000001E-2</v>
      </c>
      <c r="VZ15" s="101">
        <f>VZ10*VY15</f>
        <v>2320.5500000000002</v>
      </c>
      <c r="WA15" s="119">
        <f t="shared" si="178"/>
        <v>10.945990569999999</v>
      </c>
      <c r="WB15" s="93">
        <f>WB10</f>
        <v>9.0500000000000007</v>
      </c>
      <c r="WC15" s="120">
        <f t="shared" si="179"/>
        <v>99.061210000000003</v>
      </c>
      <c r="WD15" s="101">
        <f t="shared" si="180"/>
        <v>21000.98</v>
      </c>
      <c r="WE15" s="101"/>
      <c r="WF15" s="121"/>
    </row>
    <row r="16" spans="1:604" ht="24.75" customHeight="1">
      <c r="A16" s="5"/>
      <c r="B16" s="223" t="s">
        <v>424</v>
      </c>
      <c r="C16" s="12" t="s">
        <v>839</v>
      </c>
      <c r="D16" s="12" t="s">
        <v>440</v>
      </c>
      <c r="E16" s="4" t="s">
        <v>33</v>
      </c>
      <c r="F16" s="126">
        <f>'прил № 2 (30.12.21)'!L665</f>
        <v>0</v>
      </c>
      <c r="G16" s="122">
        <f>F16/F10</f>
        <v>0</v>
      </c>
      <c r="H16" s="101">
        <f>H10*G16</f>
        <v>0</v>
      </c>
      <c r="I16" s="119">
        <f t="shared" si="0"/>
        <v>0</v>
      </c>
      <c r="J16" s="93">
        <f>J10</f>
        <v>0</v>
      </c>
      <c r="K16" s="120">
        <f t="shared" si="1"/>
        <v>0</v>
      </c>
      <c r="L16" s="101">
        <f t="shared" si="2"/>
        <v>0</v>
      </c>
      <c r="M16" s="101"/>
      <c r="N16" s="121"/>
      <c r="O16" s="122">
        <f t="shared" si="181"/>
        <v>0</v>
      </c>
      <c r="P16" s="126">
        <f>'прил № 2 (30.12.21)'!AG665</f>
        <v>21</v>
      </c>
      <c r="Q16" s="122">
        <f>P16/P10</f>
        <v>4.487E-2</v>
      </c>
      <c r="R16" s="101">
        <f>R10*Q16</f>
        <v>0</v>
      </c>
      <c r="S16" s="119">
        <f t="shared" si="3"/>
        <v>0</v>
      </c>
      <c r="T16" s="93">
        <f>T10</f>
        <v>0</v>
      </c>
      <c r="U16" s="120">
        <f t="shared" si="4"/>
        <v>0</v>
      </c>
      <c r="V16" s="101">
        <f t="shared" si="5"/>
        <v>0</v>
      </c>
      <c r="W16" s="101"/>
      <c r="X16" s="121"/>
      <c r="Y16" s="122">
        <f t="shared" si="182"/>
        <v>0</v>
      </c>
      <c r="Z16" s="126">
        <f>'прил № 2 (30.12.21)'!BB665</f>
        <v>0</v>
      </c>
      <c r="AA16" s="122">
        <f>Z16/Z10</f>
        <v>0</v>
      </c>
      <c r="AB16" s="101">
        <f>AB10*AA16</f>
        <v>0</v>
      </c>
      <c r="AC16" s="119">
        <f t="shared" si="6"/>
        <v>0</v>
      </c>
      <c r="AD16" s="93">
        <f>AD10</f>
        <v>0</v>
      </c>
      <c r="AE16" s="120">
        <f t="shared" si="7"/>
        <v>0</v>
      </c>
      <c r="AF16" s="101">
        <f t="shared" si="8"/>
        <v>0</v>
      </c>
      <c r="AG16" s="101"/>
      <c r="AH16" s="121"/>
      <c r="AI16" s="122">
        <f t="shared" si="183"/>
        <v>0</v>
      </c>
      <c r="AJ16" s="126">
        <f>'прил № 2 (30.12.21)'!BW665</f>
        <v>0</v>
      </c>
      <c r="AK16" s="122">
        <f>AJ16/AJ10</f>
        <v>0</v>
      </c>
      <c r="AL16" s="101">
        <f>AL10*AK16</f>
        <v>0</v>
      </c>
      <c r="AM16" s="119">
        <f t="shared" si="9"/>
        <v>0</v>
      </c>
      <c r="AN16" s="93">
        <f>AN10</f>
        <v>0</v>
      </c>
      <c r="AO16" s="120">
        <f t="shared" si="10"/>
        <v>0</v>
      </c>
      <c r="AP16" s="101">
        <f t="shared" si="11"/>
        <v>0</v>
      </c>
      <c r="AQ16" s="101"/>
      <c r="AR16" s="121"/>
      <c r="AS16" s="122">
        <f t="shared" si="184"/>
        <v>0</v>
      </c>
      <c r="AT16" s="126">
        <f>'прил № 2 (30.12.21)'!CR665</f>
        <v>0</v>
      </c>
      <c r="AU16" s="122">
        <f>AT16/AT10</f>
        <v>0</v>
      </c>
      <c r="AV16" s="101">
        <f>AV10*AU16</f>
        <v>0</v>
      </c>
      <c r="AW16" s="119">
        <f t="shared" si="12"/>
        <v>0</v>
      </c>
      <c r="AX16" s="93">
        <f>AX10</f>
        <v>0</v>
      </c>
      <c r="AY16" s="120">
        <f t="shared" si="13"/>
        <v>0</v>
      </c>
      <c r="AZ16" s="101">
        <f t="shared" si="14"/>
        <v>0</v>
      </c>
      <c r="BA16" s="101"/>
      <c r="BB16" s="121"/>
      <c r="BC16" s="122">
        <f t="shared" si="185"/>
        <v>0</v>
      </c>
      <c r="BD16" s="126">
        <f>'прил № 2 (30.12.21)'!DM665</f>
        <v>0</v>
      </c>
      <c r="BE16" s="122">
        <f>BD16/BD10</f>
        <v>0</v>
      </c>
      <c r="BF16" s="101">
        <f>BF10*BE16</f>
        <v>0</v>
      </c>
      <c r="BG16" s="119">
        <f t="shared" si="15"/>
        <v>0</v>
      </c>
      <c r="BH16" s="93">
        <f>BH10</f>
        <v>0</v>
      </c>
      <c r="BI16" s="120">
        <f t="shared" si="16"/>
        <v>0</v>
      </c>
      <c r="BJ16" s="101">
        <f t="shared" si="17"/>
        <v>0</v>
      </c>
      <c r="BK16" s="101"/>
      <c r="BL16" s="121"/>
      <c r="BM16" s="122">
        <f t="shared" si="186"/>
        <v>0</v>
      </c>
      <c r="BN16" s="126"/>
      <c r="BO16" s="122" t="e">
        <f>BN16/BN10</f>
        <v>#DIV/0!</v>
      </c>
      <c r="BP16" s="101" t="e">
        <f>BP10*BO16</f>
        <v>#DIV/0!</v>
      </c>
      <c r="BQ16" s="119">
        <f t="shared" si="18"/>
        <v>0</v>
      </c>
      <c r="BR16" s="93">
        <f>BR10</f>
        <v>0</v>
      </c>
      <c r="BS16" s="120">
        <f t="shared" si="19"/>
        <v>0</v>
      </c>
      <c r="BT16" s="101">
        <f t="shared" si="20"/>
        <v>0</v>
      </c>
      <c r="BU16" s="101"/>
      <c r="BV16" s="121"/>
      <c r="BW16" s="122">
        <f t="shared" si="187"/>
        <v>0</v>
      </c>
      <c r="BX16" s="126"/>
      <c r="BY16" s="122">
        <f>BX16/BX10</f>
        <v>0</v>
      </c>
      <c r="BZ16" s="101">
        <f>BZ10*BY16</f>
        <v>0</v>
      </c>
      <c r="CA16" s="119">
        <f t="shared" si="21"/>
        <v>0</v>
      </c>
      <c r="CB16" s="93">
        <f>CB10</f>
        <v>0</v>
      </c>
      <c r="CC16" s="120">
        <f t="shared" si="22"/>
        <v>0</v>
      </c>
      <c r="CD16" s="101">
        <f t="shared" si="23"/>
        <v>0</v>
      </c>
      <c r="CE16" s="101"/>
      <c r="CF16" s="121"/>
      <c r="CG16" s="122">
        <f t="shared" si="188"/>
        <v>0</v>
      </c>
      <c r="CH16" s="126"/>
      <c r="CI16" s="122" t="e">
        <f>CH16/CH10</f>
        <v>#DIV/0!</v>
      </c>
      <c r="CJ16" s="101" t="e">
        <f>CJ10*CI16</f>
        <v>#DIV/0!</v>
      </c>
      <c r="CK16" s="119">
        <f t="shared" si="24"/>
        <v>0</v>
      </c>
      <c r="CL16" s="93">
        <f>CL10</f>
        <v>0</v>
      </c>
      <c r="CM16" s="120">
        <f t="shared" si="25"/>
        <v>0</v>
      </c>
      <c r="CN16" s="101">
        <f t="shared" si="26"/>
        <v>0</v>
      </c>
      <c r="CO16" s="101"/>
      <c r="CP16" s="121"/>
      <c r="CQ16" s="122">
        <f t="shared" si="189"/>
        <v>0</v>
      </c>
      <c r="CR16" s="126">
        <f>'прил № 2 (30.12.21)'!GS665</f>
        <v>0</v>
      </c>
      <c r="CS16" s="122">
        <f>CR16/CR10</f>
        <v>0</v>
      </c>
      <c r="CT16" s="101">
        <f>CT10*CS16</f>
        <v>0</v>
      </c>
      <c r="CU16" s="119">
        <f t="shared" si="27"/>
        <v>0</v>
      </c>
      <c r="CV16" s="93">
        <f>CV10</f>
        <v>0</v>
      </c>
      <c r="CW16" s="120">
        <f t="shared" si="28"/>
        <v>0</v>
      </c>
      <c r="CX16" s="101">
        <f t="shared" si="29"/>
        <v>0</v>
      </c>
      <c r="CY16" s="101"/>
      <c r="CZ16" s="121"/>
      <c r="DA16" s="122">
        <f t="shared" si="190"/>
        <v>0</v>
      </c>
      <c r="DB16" s="126">
        <f>'прил № 2 (30.12.21)'!HN665</f>
        <v>0</v>
      </c>
      <c r="DC16" s="122">
        <f>DB16/DB10</f>
        <v>0</v>
      </c>
      <c r="DD16" s="101">
        <f>DD10*DC16</f>
        <v>0</v>
      </c>
      <c r="DE16" s="119">
        <f t="shared" si="30"/>
        <v>0</v>
      </c>
      <c r="DF16" s="93">
        <f>DF10</f>
        <v>0</v>
      </c>
      <c r="DG16" s="120">
        <f t="shared" si="31"/>
        <v>0</v>
      </c>
      <c r="DH16" s="101">
        <f t="shared" si="32"/>
        <v>0</v>
      </c>
      <c r="DI16" s="101"/>
      <c r="DJ16" s="121"/>
      <c r="DK16" s="122">
        <f t="shared" si="191"/>
        <v>0</v>
      </c>
      <c r="DL16" s="126">
        <f>'прил № 2 (30.12.21)'!II665</f>
        <v>0</v>
      </c>
      <c r="DM16" s="122">
        <f>DL16/DL10</f>
        <v>0</v>
      </c>
      <c r="DN16" s="101">
        <f>DN10*DM16</f>
        <v>0</v>
      </c>
      <c r="DO16" s="119">
        <f t="shared" si="33"/>
        <v>0</v>
      </c>
      <c r="DP16" s="93">
        <f>DP10</f>
        <v>0</v>
      </c>
      <c r="DQ16" s="120">
        <f t="shared" si="34"/>
        <v>0</v>
      </c>
      <c r="DR16" s="101">
        <f t="shared" si="35"/>
        <v>0</v>
      </c>
      <c r="DS16" s="101"/>
      <c r="DT16" s="121"/>
      <c r="DU16" s="122">
        <f t="shared" si="192"/>
        <v>0</v>
      </c>
      <c r="DV16" s="126">
        <f>'прил № 2 (30.12.21)'!JD665</f>
        <v>0</v>
      </c>
      <c r="DW16" s="122">
        <f>DV16/DV10</f>
        <v>0</v>
      </c>
      <c r="DX16" s="101">
        <f>DX10*DW16</f>
        <v>0</v>
      </c>
      <c r="DY16" s="119">
        <f t="shared" si="36"/>
        <v>0</v>
      </c>
      <c r="DZ16" s="93">
        <f>DZ10</f>
        <v>9.0500000000000007</v>
      </c>
      <c r="EA16" s="120">
        <f t="shared" si="37"/>
        <v>0</v>
      </c>
      <c r="EB16" s="101">
        <f t="shared" si="38"/>
        <v>0</v>
      </c>
      <c r="EC16" s="101"/>
      <c r="ED16" s="121"/>
      <c r="EE16" s="122">
        <f t="shared" si="193"/>
        <v>0</v>
      </c>
      <c r="EF16" s="126">
        <f>'прил № 2 (30.12.21)'!JY665</f>
        <v>0</v>
      </c>
      <c r="EG16" s="122">
        <f>EF16/EF10</f>
        <v>0</v>
      </c>
      <c r="EH16" s="101">
        <f>EH10*EG16</f>
        <v>0</v>
      </c>
      <c r="EI16" s="119">
        <f t="shared" si="39"/>
        <v>0</v>
      </c>
      <c r="EJ16" s="93">
        <f>EJ10</f>
        <v>0</v>
      </c>
      <c r="EK16" s="120">
        <f t="shared" si="40"/>
        <v>0</v>
      </c>
      <c r="EL16" s="101">
        <f t="shared" si="41"/>
        <v>0</v>
      </c>
      <c r="EM16" s="101"/>
      <c r="EN16" s="121"/>
      <c r="EO16" s="122">
        <f t="shared" si="194"/>
        <v>0</v>
      </c>
      <c r="EP16" s="126">
        <f>'прил № 2 (30.12.21)'!KT665</f>
        <v>0</v>
      </c>
      <c r="EQ16" s="122">
        <f>EP16/EP10</f>
        <v>0</v>
      </c>
      <c r="ER16" s="101">
        <f>ER10*EQ16</f>
        <v>0</v>
      </c>
      <c r="ES16" s="119">
        <f t="shared" si="42"/>
        <v>0</v>
      </c>
      <c r="ET16" s="93">
        <f>ET10</f>
        <v>9.0500000000000007</v>
      </c>
      <c r="EU16" s="120">
        <f t="shared" si="43"/>
        <v>0</v>
      </c>
      <c r="EV16" s="101">
        <f t="shared" si="44"/>
        <v>0</v>
      </c>
      <c r="EW16" s="101"/>
      <c r="EX16" s="121"/>
      <c r="EY16" s="122">
        <f t="shared" si="195"/>
        <v>0</v>
      </c>
      <c r="EZ16" s="126">
        <f>'прил № 2 (30.12.21)'!LO665</f>
        <v>40</v>
      </c>
      <c r="FA16" s="122">
        <f>EZ16/EZ10</f>
        <v>0.37383</v>
      </c>
      <c r="FB16" s="101">
        <f>FB10*FA16</f>
        <v>0</v>
      </c>
      <c r="FC16" s="119">
        <f t="shared" si="45"/>
        <v>0</v>
      </c>
      <c r="FD16" s="93">
        <f>FD10</f>
        <v>0</v>
      </c>
      <c r="FE16" s="120">
        <f t="shared" si="46"/>
        <v>0</v>
      </c>
      <c r="FF16" s="101">
        <f t="shared" si="47"/>
        <v>0</v>
      </c>
      <c r="FG16" s="101"/>
      <c r="FH16" s="121"/>
      <c r="FI16" s="122">
        <f t="shared" si="196"/>
        <v>0</v>
      </c>
      <c r="FJ16" s="126">
        <f>'прил № 2 (30.12.21)'!MJ665</f>
        <v>0</v>
      </c>
      <c r="FK16" s="122">
        <f>FJ16/FJ10</f>
        <v>0</v>
      </c>
      <c r="FL16" s="101">
        <f>FL10*FK16</f>
        <v>0</v>
      </c>
      <c r="FM16" s="119">
        <f t="shared" si="48"/>
        <v>0</v>
      </c>
      <c r="FN16" s="93">
        <f>FN10</f>
        <v>0</v>
      </c>
      <c r="FO16" s="120">
        <f t="shared" si="49"/>
        <v>0</v>
      </c>
      <c r="FP16" s="101">
        <f t="shared" si="50"/>
        <v>0</v>
      </c>
      <c r="FQ16" s="101"/>
      <c r="FR16" s="121"/>
      <c r="FS16" s="122">
        <f t="shared" si="197"/>
        <v>0</v>
      </c>
      <c r="FT16" s="126">
        <f>'прил № 2 (30.12.21)'!NE665</f>
        <v>0</v>
      </c>
      <c r="FU16" s="122">
        <f>FT16/FT10</f>
        <v>0</v>
      </c>
      <c r="FV16" s="101">
        <f>FV10*FU16</f>
        <v>0</v>
      </c>
      <c r="FW16" s="119">
        <f t="shared" si="51"/>
        <v>0</v>
      </c>
      <c r="FX16" s="93">
        <f>FX10</f>
        <v>0</v>
      </c>
      <c r="FY16" s="120">
        <f t="shared" si="52"/>
        <v>0</v>
      </c>
      <c r="FZ16" s="101">
        <f t="shared" si="53"/>
        <v>0</v>
      </c>
      <c r="GA16" s="101"/>
      <c r="GB16" s="121"/>
      <c r="GC16" s="122">
        <f t="shared" si="198"/>
        <v>0</v>
      </c>
      <c r="GD16" s="126">
        <f>'прил № 2 (30.12.21)'!NZ665</f>
        <v>0</v>
      </c>
      <c r="GE16" s="122">
        <f>GD16/GD10</f>
        <v>0</v>
      </c>
      <c r="GF16" s="101">
        <f>GF10*GE16</f>
        <v>0</v>
      </c>
      <c r="GG16" s="119">
        <f t="shared" si="54"/>
        <v>0</v>
      </c>
      <c r="GH16" s="93">
        <f>GH10</f>
        <v>0</v>
      </c>
      <c r="GI16" s="120">
        <f t="shared" si="55"/>
        <v>0</v>
      </c>
      <c r="GJ16" s="101">
        <f t="shared" si="56"/>
        <v>0</v>
      </c>
      <c r="GK16" s="101"/>
      <c r="GL16" s="121"/>
      <c r="GM16" s="122">
        <f t="shared" si="199"/>
        <v>0</v>
      </c>
      <c r="GN16" s="126">
        <f>'прил № 2 (30.12.21)'!OU665</f>
        <v>0</v>
      </c>
      <c r="GO16" s="122">
        <f>GN16/GN10</f>
        <v>0</v>
      </c>
      <c r="GP16" s="101">
        <f>GP10*GO16</f>
        <v>0</v>
      </c>
      <c r="GQ16" s="119">
        <f t="shared" si="57"/>
        <v>0</v>
      </c>
      <c r="GR16" s="93">
        <f>GR10</f>
        <v>0</v>
      </c>
      <c r="GS16" s="120">
        <f t="shared" si="58"/>
        <v>0</v>
      </c>
      <c r="GT16" s="101">
        <f t="shared" si="59"/>
        <v>0</v>
      </c>
      <c r="GU16" s="101"/>
      <c r="GV16" s="121"/>
      <c r="GW16" s="122">
        <f t="shared" si="200"/>
        <v>0</v>
      </c>
      <c r="GX16" s="126">
        <f>'прил № 2 (30.12.21)'!PP665</f>
        <v>0</v>
      </c>
      <c r="GY16" s="122">
        <f>GX16/GX10</f>
        <v>0</v>
      </c>
      <c r="GZ16" s="101">
        <f>GZ10*GY16</f>
        <v>0</v>
      </c>
      <c r="HA16" s="119">
        <f t="shared" si="60"/>
        <v>0</v>
      </c>
      <c r="HB16" s="93">
        <f>HB10</f>
        <v>0</v>
      </c>
      <c r="HC16" s="120">
        <f t="shared" si="61"/>
        <v>0</v>
      </c>
      <c r="HD16" s="101">
        <f t="shared" si="62"/>
        <v>0</v>
      </c>
      <c r="HE16" s="101"/>
      <c r="HF16" s="121"/>
      <c r="HG16" s="122">
        <f t="shared" si="201"/>
        <v>0</v>
      </c>
      <c r="HH16" s="126">
        <f>'прил № 2 (30.12.21)'!QK665</f>
        <v>0</v>
      </c>
      <c r="HI16" s="122">
        <f>HH16/HH10</f>
        <v>0</v>
      </c>
      <c r="HJ16" s="101">
        <f>HJ10*HI16</f>
        <v>0</v>
      </c>
      <c r="HK16" s="119">
        <f t="shared" si="63"/>
        <v>0</v>
      </c>
      <c r="HL16" s="93">
        <f>HL10</f>
        <v>0</v>
      </c>
      <c r="HM16" s="120">
        <f t="shared" si="64"/>
        <v>0</v>
      </c>
      <c r="HN16" s="101">
        <f t="shared" si="65"/>
        <v>0</v>
      </c>
      <c r="HO16" s="101"/>
      <c r="HP16" s="121"/>
      <c r="HQ16" s="122">
        <f t="shared" si="202"/>
        <v>0</v>
      </c>
      <c r="HR16" s="126">
        <f>'прил № 2 (30.12.21)'!RF665</f>
        <v>29</v>
      </c>
      <c r="HS16" s="122">
        <f>HR16/HR10</f>
        <v>6.0290000000000003E-2</v>
      </c>
      <c r="HT16" s="101">
        <f>HT10*HS16</f>
        <v>0</v>
      </c>
      <c r="HU16" s="119">
        <f t="shared" si="66"/>
        <v>0</v>
      </c>
      <c r="HV16" s="93">
        <f>HV10</f>
        <v>0</v>
      </c>
      <c r="HW16" s="120">
        <f t="shared" si="67"/>
        <v>0</v>
      </c>
      <c r="HX16" s="101">
        <f t="shared" si="68"/>
        <v>0</v>
      </c>
      <c r="HY16" s="101"/>
      <c r="HZ16" s="121"/>
      <c r="IA16" s="122">
        <f t="shared" si="203"/>
        <v>0</v>
      </c>
      <c r="IB16" s="126">
        <f>'прил № 2 (30.12.21)'!SA665</f>
        <v>0</v>
      </c>
      <c r="IC16" s="122">
        <f>IB16/IB10</f>
        <v>0</v>
      </c>
      <c r="ID16" s="101">
        <f>ID10*IC16</f>
        <v>0</v>
      </c>
      <c r="IE16" s="119">
        <f t="shared" si="69"/>
        <v>0</v>
      </c>
      <c r="IF16" s="93">
        <f>IF10</f>
        <v>0</v>
      </c>
      <c r="IG16" s="120">
        <f t="shared" si="70"/>
        <v>0</v>
      </c>
      <c r="IH16" s="101">
        <f t="shared" si="71"/>
        <v>0</v>
      </c>
      <c r="II16" s="101"/>
      <c r="IJ16" s="121"/>
      <c r="IK16" s="122">
        <f t="shared" si="204"/>
        <v>0</v>
      </c>
      <c r="IL16" s="126">
        <f>'прил № 2 (30.12.21)'!SV665</f>
        <v>0</v>
      </c>
      <c r="IM16" s="122">
        <f>IL16/IL10</f>
        <v>0</v>
      </c>
      <c r="IN16" s="101">
        <f>IN10*IM16</f>
        <v>0</v>
      </c>
      <c r="IO16" s="119">
        <f t="shared" si="72"/>
        <v>0</v>
      </c>
      <c r="IP16" s="93">
        <f>IP10</f>
        <v>0</v>
      </c>
      <c r="IQ16" s="120">
        <f t="shared" si="73"/>
        <v>0</v>
      </c>
      <c r="IR16" s="101">
        <f t="shared" si="74"/>
        <v>0</v>
      </c>
      <c r="IS16" s="101"/>
      <c r="IT16" s="121"/>
      <c r="IU16" s="122">
        <f t="shared" si="205"/>
        <v>0</v>
      </c>
      <c r="IV16" s="126">
        <f>'прил № 2 (30.12.21)'!TQ665</f>
        <v>0</v>
      </c>
      <c r="IW16" s="122">
        <f>IV16/IV10</f>
        <v>0</v>
      </c>
      <c r="IX16" s="101">
        <f>IX10*IW16</f>
        <v>0</v>
      </c>
      <c r="IY16" s="119">
        <f t="shared" si="75"/>
        <v>0</v>
      </c>
      <c r="IZ16" s="93">
        <f>IZ10</f>
        <v>0</v>
      </c>
      <c r="JA16" s="120">
        <f t="shared" si="76"/>
        <v>0</v>
      </c>
      <c r="JB16" s="101">
        <f t="shared" si="77"/>
        <v>0</v>
      </c>
      <c r="JC16" s="101"/>
      <c r="JD16" s="121"/>
      <c r="JE16" s="122">
        <f t="shared" si="206"/>
        <v>0</v>
      </c>
      <c r="JF16" s="126">
        <f>'прил № 2 (30.12.21)'!UL665</f>
        <v>0</v>
      </c>
      <c r="JG16" s="122">
        <f>JF16/JF10</f>
        <v>0</v>
      </c>
      <c r="JH16" s="101">
        <f>JH10*JG16</f>
        <v>0</v>
      </c>
      <c r="JI16" s="119">
        <f t="shared" si="78"/>
        <v>0</v>
      </c>
      <c r="JJ16" s="93">
        <f>JJ10</f>
        <v>0</v>
      </c>
      <c r="JK16" s="120">
        <f t="shared" si="79"/>
        <v>0</v>
      </c>
      <c r="JL16" s="101">
        <f t="shared" si="80"/>
        <v>0</v>
      </c>
      <c r="JM16" s="101"/>
      <c r="JN16" s="121"/>
      <c r="JO16" s="122">
        <f t="shared" si="207"/>
        <v>0</v>
      </c>
      <c r="JP16" s="126"/>
      <c r="JQ16" s="122" t="e">
        <f>JP16/JP10</f>
        <v>#DIV/0!</v>
      </c>
      <c r="JR16" s="101" t="e">
        <f>JR10*JQ16</f>
        <v>#DIV/0!</v>
      </c>
      <c r="JS16" s="119">
        <f t="shared" si="81"/>
        <v>0</v>
      </c>
      <c r="JT16" s="93">
        <f>JT10</f>
        <v>0</v>
      </c>
      <c r="JU16" s="120">
        <f t="shared" si="82"/>
        <v>0</v>
      </c>
      <c r="JV16" s="101">
        <f t="shared" si="83"/>
        <v>0</v>
      </c>
      <c r="JW16" s="101"/>
      <c r="JX16" s="121"/>
      <c r="JY16" s="122">
        <f t="shared" si="208"/>
        <v>0</v>
      </c>
      <c r="JZ16" s="126">
        <f>'прил № 2 (30.12.21)'!WB665</f>
        <v>0</v>
      </c>
      <c r="KA16" s="122">
        <f>JZ16/JZ10</f>
        <v>0</v>
      </c>
      <c r="KB16" s="101">
        <f>KB10*KA16</f>
        <v>0</v>
      </c>
      <c r="KC16" s="119">
        <f t="shared" si="84"/>
        <v>0</v>
      </c>
      <c r="KD16" s="93">
        <f>KD10</f>
        <v>0</v>
      </c>
      <c r="KE16" s="120">
        <f t="shared" si="85"/>
        <v>0</v>
      </c>
      <c r="KF16" s="101">
        <f t="shared" si="86"/>
        <v>0</v>
      </c>
      <c r="KG16" s="101"/>
      <c r="KH16" s="121"/>
      <c r="KI16" s="122">
        <f t="shared" si="209"/>
        <v>0</v>
      </c>
      <c r="KJ16" s="126">
        <f>'прил № 2 (30.12.21)'!WW665</f>
        <v>0</v>
      </c>
      <c r="KK16" s="122">
        <f>KJ16/KJ10</f>
        <v>0</v>
      </c>
      <c r="KL16" s="101">
        <f>KL10*KK16</f>
        <v>0</v>
      </c>
      <c r="KM16" s="119">
        <f t="shared" si="87"/>
        <v>0</v>
      </c>
      <c r="KN16" s="93">
        <f>KN10</f>
        <v>0</v>
      </c>
      <c r="KO16" s="120">
        <f t="shared" si="88"/>
        <v>0</v>
      </c>
      <c r="KP16" s="101">
        <f t="shared" si="89"/>
        <v>0</v>
      </c>
      <c r="KQ16" s="101"/>
      <c r="KR16" s="121"/>
      <c r="KS16" s="122">
        <f t="shared" si="210"/>
        <v>0</v>
      </c>
      <c r="KT16" s="126">
        <f>'прил № 2 (30.12.21)'!XR665</f>
        <v>0</v>
      </c>
      <c r="KU16" s="122">
        <f>KT16/KT10</f>
        <v>0</v>
      </c>
      <c r="KV16" s="101">
        <f>KV10*KU16</f>
        <v>0</v>
      </c>
      <c r="KW16" s="119">
        <f t="shared" si="90"/>
        <v>0</v>
      </c>
      <c r="KX16" s="93">
        <f>KX10</f>
        <v>0</v>
      </c>
      <c r="KY16" s="120">
        <f t="shared" si="91"/>
        <v>0</v>
      </c>
      <c r="KZ16" s="101">
        <f t="shared" si="92"/>
        <v>0</v>
      </c>
      <c r="LA16" s="101"/>
      <c r="LB16" s="121"/>
      <c r="LC16" s="122">
        <f t="shared" si="211"/>
        <v>0</v>
      </c>
      <c r="LD16" s="126">
        <f>'прил № 2 (30.12.21)'!YM665</f>
        <v>0</v>
      </c>
      <c r="LE16" s="122">
        <f>LD16/LD10</f>
        <v>0</v>
      </c>
      <c r="LF16" s="101">
        <f>LF10*LE16</f>
        <v>0</v>
      </c>
      <c r="LG16" s="119">
        <f t="shared" si="93"/>
        <v>0</v>
      </c>
      <c r="LH16" s="93">
        <f>LH10</f>
        <v>0</v>
      </c>
      <c r="LI16" s="120">
        <f t="shared" si="94"/>
        <v>0</v>
      </c>
      <c r="LJ16" s="101">
        <f t="shared" si="95"/>
        <v>0</v>
      </c>
      <c r="LK16" s="101"/>
      <c r="LL16" s="121"/>
      <c r="LM16" s="122">
        <f t="shared" si="212"/>
        <v>0</v>
      </c>
      <c r="LN16" s="126">
        <f>'прил № 2 (30.12.21)'!ZH665</f>
        <v>0</v>
      </c>
      <c r="LO16" s="122">
        <f>LN16/LN10</f>
        <v>0</v>
      </c>
      <c r="LP16" s="101">
        <f>LP10*LO16</f>
        <v>0</v>
      </c>
      <c r="LQ16" s="119">
        <f t="shared" si="96"/>
        <v>0</v>
      </c>
      <c r="LR16" s="93">
        <f>LR10</f>
        <v>0</v>
      </c>
      <c r="LS16" s="120">
        <f t="shared" si="97"/>
        <v>0</v>
      </c>
      <c r="LT16" s="101">
        <f t="shared" si="98"/>
        <v>0</v>
      </c>
      <c r="LU16" s="101"/>
      <c r="LV16" s="121"/>
      <c r="LW16" s="122">
        <f t="shared" si="213"/>
        <v>0</v>
      </c>
      <c r="LX16" s="126">
        <f>'прил № 2 (30.12.21)'!AAC665</f>
        <v>0</v>
      </c>
      <c r="LY16" s="122">
        <f>LX16/LX10</f>
        <v>0</v>
      </c>
      <c r="LZ16" s="101">
        <f>LZ10*LY16</f>
        <v>0</v>
      </c>
      <c r="MA16" s="119">
        <f t="shared" si="99"/>
        <v>0</v>
      </c>
      <c r="MB16" s="93">
        <f>MB10</f>
        <v>0</v>
      </c>
      <c r="MC16" s="120">
        <f t="shared" si="100"/>
        <v>0</v>
      </c>
      <c r="MD16" s="101">
        <f t="shared" si="101"/>
        <v>0</v>
      </c>
      <c r="ME16" s="101"/>
      <c r="MF16" s="121"/>
      <c r="MG16" s="122">
        <f t="shared" si="214"/>
        <v>0</v>
      </c>
      <c r="MH16" s="126">
        <f>'прил № 2 (30.12.21)'!AAX665</f>
        <v>0</v>
      </c>
      <c r="MI16" s="122">
        <f>MH16/MH10</f>
        <v>0</v>
      </c>
      <c r="MJ16" s="101">
        <f>MJ10*MI16</f>
        <v>0</v>
      </c>
      <c r="MK16" s="119">
        <f t="shared" si="102"/>
        <v>0</v>
      </c>
      <c r="ML16" s="93">
        <f>ML10</f>
        <v>0</v>
      </c>
      <c r="MM16" s="120">
        <f t="shared" si="103"/>
        <v>0</v>
      </c>
      <c r="MN16" s="101">
        <f t="shared" si="104"/>
        <v>0</v>
      </c>
      <c r="MO16" s="101"/>
      <c r="MP16" s="121"/>
      <c r="MQ16" s="122">
        <f t="shared" si="215"/>
        <v>0</v>
      </c>
      <c r="MR16" s="126">
        <f>'прил № 2 (30.12.21)'!ABS665</f>
        <v>0</v>
      </c>
      <c r="MS16" s="122">
        <f>MR16/MR10</f>
        <v>0</v>
      </c>
      <c r="MT16" s="101">
        <f>MT10*MS16</f>
        <v>0</v>
      </c>
      <c r="MU16" s="119">
        <f t="shared" si="105"/>
        <v>0</v>
      </c>
      <c r="MV16" s="93">
        <f>MV10</f>
        <v>0</v>
      </c>
      <c r="MW16" s="120">
        <f t="shared" si="106"/>
        <v>0</v>
      </c>
      <c r="MX16" s="101">
        <f t="shared" si="107"/>
        <v>0</v>
      </c>
      <c r="MY16" s="101"/>
      <c r="MZ16" s="121"/>
      <c r="NA16" s="122">
        <f t="shared" si="216"/>
        <v>0</v>
      </c>
      <c r="NB16" s="126">
        <f>'прил № 2 (30.12.21)'!ACN665</f>
        <v>0</v>
      </c>
      <c r="NC16" s="122">
        <f>NB16/NB10</f>
        <v>0</v>
      </c>
      <c r="ND16" s="101">
        <f>ND10*NC16</f>
        <v>0</v>
      </c>
      <c r="NE16" s="119">
        <f t="shared" si="108"/>
        <v>0</v>
      </c>
      <c r="NF16" s="93">
        <f>NF10</f>
        <v>0</v>
      </c>
      <c r="NG16" s="120">
        <f t="shared" si="109"/>
        <v>0</v>
      </c>
      <c r="NH16" s="101">
        <f t="shared" si="110"/>
        <v>0</v>
      </c>
      <c r="NI16" s="101"/>
      <c r="NJ16" s="121"/>
      <c r="NK16" s="122">
        <f t="shared" si="217"/>
        <v>0</v>
      </c>
      <c r="NL16" s="126">
        <f>'прил № 2 (30.12.21)'!ADI665</f>
        <v>0</v>
      </c>
      <c r="NM16" s="122">
        <f>NL16/NL10</f>
        <v>0</v>
      </c>
      <c r="NN16" s="101">
        <f>NN10*NM16</f>
        <v>0</v>
      </c>
      <c r="NO16" s="119">
        <f t="shared" si="111"/>
        <v>0</v>
      </c>
      <c r="NP16" s="93">
        <f>NP10</f>
        <v>0</v>
      </c>
      <c r="NQ16" s="120">
        <f t="shared" si="112"/>
        <v>0</v>
      </c>
      <c r="NR16" s="101">
        <f t="shared" si="113"/>
        <v>0</v>
      </c>
      <c r="NS16" s="101"/>
      <c r="NT16" s="121"/>
      <c r="NU16" s="122">
        <f t="shared" si="218"/>
        <v>0</v>
      </c>
      <c r="NV16" s="126">
        <f>'прил № 2 (30.12.21)'!AED665</f>
        <v>0</v>
      </c>
      <c r="NW16" s="122">
        <f>NV16/NV10</f>
        <v>0</v>
      </c>
      <c r="NX16" s="101">
        <f>NX10*NW16</f>
        <v>0</v>
      </c>
      <c r="NY16" s="119">
        <f t="shared" si="114"/>
        <v>0</v>
      </c>
      <c r="NZ16" s="93">
        <f>NZ10</f>
        <v>0</v>
      </c>
      <c r="OA16" s="120">
        <f t="shared" si="115"/>
        <v>0</v>
      </c>
      <c r="OB16" s="101">
        <f t="shared" si="116"/>
        <v>0</v>
      </c>
      <c r="OC16" s="101"/>
      <c r="OD16" s="121"/>
      <c r="OE16" s="122">
        <f t="shared" si="219"/>
        <v>0</v>
      </c>
      <c r="OF16" s="126">
        <f>'прил № 2 (30.12.21)'!AEY665</f>
        <v>13</v>
      </c>
      <c r="OG16" s="122">
        <f>OF16/OF10</f>
        <v>9.2200000000000004E-2</v>
      </c>
      <c r="OH16" s="101">
        <f>OH10*OG16</f>
        <v>0</v>
      </c>
      <c r="OI16" s="119">
        <f t="shared" si="117"/>
        <v>0</v>
      </c>
      <c r="OJ16" s="93">
        <f>OJ10</f>
        <v>0</v>
      </c>
      <c r="OK16" s="120">
        <f t="shared" si="118"/>
        <v>0</v>
      </c>
      <c r="OL16" s="101">
        <f t="shared" si="119"/>
        <v>0</v>
      </c>
      <c r="OM16" s="101"/>
      <c r="ON16" s="121"/>
      <c r="OO16" s="122">
        <f t="shared" si="220"/>
        <v>0</v>
      </c>
      <c r="OP16" s="126">
        <f>'прил № 2 (30.12.21)'!AFT665</f>
        <v>0</v>
      </c>
      <c r="OQ16" s="122">
        <f>OP16/OP10</f>
        <v>0</v>
      </c>
      <c r="OR16" s="101">
        <f>OR10*OQ16</f>
        <v>0</v>
      </c>
      <c r="OS16" s="119">
        <f t="shared" si="120"/>
        <v>0</v>
      </c>
      <c r="OT16" s="93">
        <f>OT10</f>
        <v>0</v>
      </c>
      <c r="OU16" s="120">
        <f t="shared" si="121"/>
        <v>0</v>
      </c>
      <c r="OV16" s="101">
        <f t="shared" si="122"/>
        <v>0</v>
      </c>
      <c r="OW16" s="101"/>
      <c r="OX16" s="121"/>
      <c r="OY16" s="122">
        <f t="shared" si="221"/>
        <v>0</v>
      </c>
      <c r="OZ16" s="126">
        <f>'прил № 2 (30.12.21)'!AGO665</f>
        <v>35</v>
      </c>
      <c r="PA16" s="122">
        <f>OZ16/OZ10</f>
        <v>0.53029999999999999</v>
      </c>
      <c r="PB16" s="101">
        <f>PB10*PA16</f>
        <v>0</v>
      </c>
      <c r="PC16" s="119">
        <f t="shared" si="123"/>
        <v>0</v>
      </c>
      <c r="PD16" s="93">
        <f>PD10</f>
        <v>0</v>
      </c>
      <c r="PE16" s="120">
        <f t="shared" si="124"/>
        <v>0</v>
      </c>
      <c r="PF16" s="101">
        <f t="shared" si="125"/>
        <v>0</v>
      </c>
      <c r="PG16" s="101"/>
      <c r="PH16" s="121"/>
      <c r="PI16" s="122">
        <f t="shared" si="222"/>
        <v>0</v>
      </c>
      <c r="PJ16" s="126">
        <f>'прил № 2 (30.12.21)'!AHJ665</f>
        <v>0</v>
      </c>
      <c r="PK16" s="122">
        <f>PJ16/PJ10</f>
        <v>0</v>
      </c>
      <c r="PL16" s="101">
        <f>PL10*PK16</f>
        <v>0</v>
      </c>
      <c r="PM16" s="119">
        <f t="shared" si="126"/>
        <v>0</v>
      </c>
      <c r="PN16" s="93">
        <f>PN10</f>
        <v>0</v>
      </c>
      <c r="PO16" s="120">
        <f t="shared" si="127"/>
        <v>0</v>
      </c>
      <c r="PP16" s="101">
        <f t="shared" si="128"/>
        <v>0</v>
      </c>
      <c r="PQ16" s="101"/>
      <c r="PR16" s="121"/>
      <c r="PS16" s="122">
        <f t="shared" si="223"/>
        <v>0</v>
      </c>
      <c r="PT16" s="126"/>
      <c r="PU16" s="122" t="e">
        <f>PT16/PT10</f>
        <v>#DIV/0!</v>
      </c>
      <c r="PV16" s="101" t="e">
        <f>PV10*PU16</f>
        <v>#DIV/0!</v>
      </c>
      <c r="PW16" s="119">
        <f t="shared" si="129"/>
        <v>0</v>
      </c>
      <c r="PX16" s="93">
        <f>PX10</f>
        <v>0</v>
      </c>
      <c r="PY16" s="120">
        <f t="shared" si="130"/>
        <v>0</v>
      </c>
      <c r="PZ16" s="101">
        <f t="shared" si="131"/>
        <v>0</v>
      </c>
      <c r="QA16" s="101"/>
      <c r="QB16" s="121"/>
      <c r="QC16" s="122">
        <f t="shared" si="224"/>
        <v>0</v>
      </c>
      <c r="QD16" s="126">
        <f>'прил № 2 (30.12.21)'!AIZ665</f>
        <v>0</v>
      </c>
      <c r="QE16" s="122">
        <f>QD16/QD10</f>
        <v>0</v>
      </c>
      <c r="QF16" s="101">
        <f>QF10*QE16</f>
        <v>0</v>
      </c>
      <c r="QG16" s="119">
        <f t="shared" si="132"/>
        <v>0</v>
      </c>
      <c r="QH16" s="93">
        <f>QH10</f>
        <v>0</v>
      </c>
      <c r="QI16" s="120">
        <f t="shared" si="133"/>
        <v>0</v>
      </c>
      <c r="QJ16" s="101">
        <f t="shared" si="134"/>
        <v>0</v>
      </c>
      <c r="QK16" s="101"/>
      <c r="QL16" s="121"/>
      <c r="QM16" s="122">
        <f t="shared" si="225"/>
        <v>0</v>
      </c>
      <c r="QN16" s="126">
        <f>'прил № 2 (30.12.21)'!AJU665</f>
        <v>0</v>
      </c>
      <c r="QO16" s="122">
        <f>QN16/QN10</f>
        <v>0</v>
      </c>
      <c r="QP16" s="101">
        <f>QP10*QO16</f>
        <v>0</v>
      </c>
      <c r="QQ16" s="119">
        <f t="shared" si="135"/>
        <v>0</v>
      </c>
      <c r="QR16" s="93">
        <f>QR10</f>
        <v>0</v>
      </c>
      <c r="QS16" s="120">
        <f t="shared" si="136"/>
        <v>0</v>
      </c>
      <c r="QT16" s="101">
        <f t="shared" si="137"/>
        <v>0</v>
      </c>
      <c r="QU16" s="101"/>
      <c r="QV16" s="121"/>
      <c r="QW16" s="122">
        <f t="shared" si="226"/>
        <v>0</v>
      </c>
      <c r="QX16" s="126">
        <f>'прил № 2 (30.12.21)'!AKP665</f>
        <v>25</v>
      </c>
      <c r="QY16" s="122">
        <f>QX16/QX10</f>
        <v>0.14793000000000001</v>
      </c>
      <c r="QZ16" s="101">
        <f>QZ10*QY16</f>
        <v>0</v>
      </c>
      <c r="RA16" s="119">
        <f t="shared" si="138"/>
        <v>0</v>
      </c>
      <c r="RB16" s="93">
        <f>RB10</f>
        <v>0</v>
      </c>
      <c r="RC16" s="120">
        <f t="shared" si="139"/>
        <v>0</v>
      </c>
      <c r="RD16" s="101">
        <f t="shared" si="140"/>
        <v>0</v>
      </c>
      <c r="RE16" s="101"/>
      <c r="RF16" s="121"/>
      <c r="RG16" s="122">
        <f t="shared" si="227"/>
        <v>0</v>
      </c>
      <c r="RH16" s="126">
        <f>'прил № 2 (30.12.21)'!ALK665</f>
        <v>0</v>
      </c>
      <c r="RI16" s="122">
        <f>RH16/RH10</f>
        <v>0</v>
      </c>
      <c r="RJ16" s="101">
        <f>RJ10*RI16</f>
        <v>0</v>
      </c>
      <c r="RK16" s="119">
        <f t="shared" si="141"/>
        <v>0</v>
      </c>
      <c r="RL16" s="93">
        <f>RL10</f>
        <v>0</v>
      </c>
      <c r="RM16" s="120">
        <f t="shared" si="142"/>
        <v>0</v>
      </c>
      <c r="RN16" s="101">
        <f t="shared" si="143"/>
        <v>0</v>
      </c>
      <c r="RO16" s="101"/>
      <c r="RP16" s="121"/>
      <c r="RQ16" s="122">
        <f t="shared" si="228"/>
        <v>0</v>
      </c>
      <c r="RR16" s="126">
        <f>'прил № 2 (30.12.21)'!AMF665</f>
        <v>0</v>
      </c>
      <c r="RS16" s="122">
        <f>RR16/RR10</f>
        <v>0</v>
      </c>
      <c r="RT16" s="101">
        <f>RT10*RS16</f>
        <v>0</v>
      </c>
      <c r="RU16" s="119">
        <f t="shared" si="144"/>
        <v>0</v>
      </c>
      <c r="RV16" s="93">
        <f>RV10</f>
        <v>0</v>
      </c>
      <c r="RW16" s="120">
        <f t="shared" si="145"/>
        <v>0</v>
      </c>
      <c r="RX16" s="101">
        <f t="shared" si="146"/>
        <v>0</v>
      </c>
      <c r="RY16" s="101"/>
      <c r="RZ16" s="121"/>
      <c r="SA16" s="122">
        <f t="shared" si="229"/>
        <v>0</v>
      </c>
      <c r="SB16" s="126">
        <f>'прил № 2 (30.12.21)'!ANA665</f>
        <v>0</v>
      </c>
      <c r="SC16" s="122">
        <f>SB16/SB10</f>
        <v>0</v>
      </c>
      <c r="SD16" s="101">
        <f>SD10*SC16</f>
        <v>0</v>
      </c>
      <c r="SE16" s="119">
        <f t="shared" si="147"/>
        <v>0</v>
      </c>
      <c r="SF16" s="93">
        <f>SF10</f>
        <v>9.0500000000000007</v>
      </c>
      <c r="SG16" s="120">
        <f t="shared" si="148"/>
        <v>0</v>
      </c>
      <c r="SH16" s="101">
        <f t="shared" si="149"/>
        <v>0</v>
      </c>
      <c r="SI16" s="101"/>
      <c r="SJ16" s="121"/>
      <c r="SK16" s="122">
        <f t="shared" si="230"/>
        <v>0</v>
      </c>
      <c r="SL16" s="126">
        <f>'прил № 2 (30.12.21)'!ANV665</f>
        <v>0</v>
      </c>
      <c r="SM16" s="122">
        <f>SL16/SL10</f>
        <v>0</v>
      </c>
      <c r="SN16" s="101">
        <f>SN10*SM16</f>
        <v>0</v>
      </c>
      <c r="SO16" s="119">
        <f t="shared" si="150"/>
        <v>0</v>
      </c>
      <c r="SP16" s="93">
        <f>SP10</f>
        <v>0</v>
      </c>
      <c r="SQ16" s="120">
        <f t="shared" si="151"/>
        <v>0</v>
      </c>
      <c r="SR16" s="101">
        <f t="shared" si="152"/>
        <v>0</v>
      </c>
      <c r="SS16" s="101"/>
      <c r="ST16" s="121"/>
      <c r="SU16" s="122">
        <f t="shared" si="231"/>
        <v>0</v>
      </c>
      <c r="SV16" s="126">
        <f>'прил № 2 (30.12.21)'!AOQ665</f>
        <v>0</v>
      </c>
      <c r="SW16" s="122">
        <f>SV16/SV10</f>
        <v>0</v>
      </c>
      <c r="SX16" s="101">
        <f>SX10*SW16</f>
        <v>0</v>
      </c>
      <c r="SY16" s="119">
        <f t="shared" si="153"/>
        <v>0</v>
      </c>
      <c r="SZ16" s="93">
        <f>SZ10</f>
        <v>0</v>
      </c>
      <c r="TA16" s="120">
        <f t="shared" si="154"/>
        <v>0</v>
      </c>
      <c r="TB16" s="101">
        <f t="shared" si="155"/>
        <v>0</v>
      </c>
      <c r="TC16" s="101"/>
      <c r="TD16" s="121"/>
      <c r="TE16" s="122">
        <f t="shared" si="232"/>
        <v>0</v>
      </c>
      <c r="TF16" s="126">
        <f>'прил № 2 (30.12.21)'!APL665</f>
        <v>0</v>
      </c>
      <c r="TG16" s="122">
        <f>TF16/TF10</f>
        <v>0</v>
      </c>
      <c r="TH16" s="101">
        <f>TH10*TG16</f>
        <v>0</v>
      </c>
      <c r="TI16" s="119">
        <f t="shared" si="156"/>
        <v>0</v>
      </c>
      <c r="TJ16" s="93">
        <f>TJ10</f>
        <v>0</v>
      </c>
      <c r="TK16" s="120">
        <f t="shared" si="157"/>
        <v>0</v>
      </c>
      <c r="TL16" s="101">
        <f t="shared" si="158"/>
        <v>0</v>
      </c>
      <c r="TM16" s="101"/>
      <c r="TN16" s="121"/>
      <c r="TO16" s="122">
        <f t="shared" si="233"/>
        <v>0</v>
      </c>
      <c r="TP16" s="126">
        <f>'прил № 2 (30.12.21)'!AQG665</f>
        <v>0</v>
      </c>
      <c r="TQ16" s="122">
        <f>TP16/TP10</f>
        <v>0</v>
      </c>
      <c r="TR16" s="101">
        <f>TR10*TQ16</f>
        <v>0</v>
      </c>
      <c r="TS16" s="119">
        <f t="shared" si="159"/>
        <v>0</v>
      </c>
      <c r="TT16" s="93">
        <f>TT10</f>
        <v>0</v>
      </c>
      <c r="TU16" s="120">
        <f t="shared" si="160"/>
        <v>0</v>
      </c>
      <c r="TV16" s="101">
        <f t="shared" si="161"/>
        <v>0</v>
      </c>
      <c r="TW16" s="101"/>
      <c r="TX16" s="121"/>
      <c r="TY16" s="122">
        <f t="shared" si="234"/>
        <v>0</v>
      </c>
      <c r="TZ16" s="126">
        <f>'прил № 2 (30.12.21)'!ARB665</f>
        <v>0</v>
      </c>
      <c r="UA16" s="122">
        <f>TZ16/TZ10</f>
        <v>0</v>
      </c>
      <c r="UB16" s="101">
        <f>UB10*UA16</f>
        <v>0</v>
      </c>
      <c r="UC16" s="119">
        <f t="shared" si="162"/>
        <v>0</v>
      </c>
      <c r="UD16" s="93">
        <f>UD10</f>
        <v>0</v>
      </c>
      <c r="UE16" s="120">
        <f t="shared" si="163"/>
        <v>0</v>
      </c>
      <c r="UF16" s="101">
        <f t="shared" si="164"/>
        <v>0</v>
      </c>
      <c r="UG16" s="101"/>
      <c r="UH16" s="121"/>
      <c r="UI16" s="122">
        <f t="shared" si="235"/>
        <v>0</v>
      </c>
      <c r="UJ16" s="126">
        <f>'прил № 2 (30.12.21)'!ARW665</f>
        <v>0</v>
      </c>
      <c r="UK16" s="122">
        <f>UJ16/UJ10</f>
        <v>0</v>
      </c>
      <c r="UL16" s="101">
        <f>UL10*UK16</f>
        <v>0</v>
      </c>
      <c r="UM16" s="119">
        <f t="shared" si="165"/>
        <v>0</v>
      </c>
      <c r="UN16" s="93">
        <f>UN10</f>
        <v>0</v>
      </c>
      <c r="UO16" s="120">
        <f t="shared" si="166"/>
        <v>0</v>
      </c>
      <c r="UP16" s="101">
        <f t="shared" si="167"/>
        <v>0</v>
      </c>
      <c r="UQ16" s="101"/>
      <c r="UR16" s="121"/>
      <c r="US16" s="122">
        <f t="shared" si="236"/>
        <v>0</v>
      </c>
      <c r="UT16" s="126">
        <f>'прил № 2 (30.12.21)'!ASR665</f>
        <v>0</v>
      </c>
      <c r="UU16" s="122">
        <f>UT16/UT10</f>
        <v>0</v>
      </c>
      <c r="UV16" s="101">
        <f>UV10*UU16</f>
        <v>0</v>
      </c>
      <c r="UW16" s="119">
        <f t="shared" si="168"/>
        <v>0</v>
      </c>
      <c r="UX16" s="93">
        <f>UX10</f>
        <v>0</v>
      </c>
      <c r="UY16" s="120">
        <f t="shared" si="169"/>
        <v>0</v>
      </c>
      <c r="UZ16" s="101">
        <f t="shared" si="170"/>
        <v>0</v>
      </c>
      <c r="VA16" s="101"/>
      <c r="VB16" s="121"/>
      <c r="VC16" s="122">
        <f t="shared" si="237"/>
        <v>0</v>
      </c>
      <c r="VD16" s="126">
        <f>'прил № 2 (30.12.21)'!ATM665</f>
        <v>0</v>
      </c>
      <c r="VE16" s="122">
        <f>VD16/VD10</f>
        <v>0</v>
      </c>
      <c r="VF16" s="101">
        <f>VF10*VE16</f>
        <v>0</v>
      </c>
      <c r="VG16" s="119">
        <f t="shared" si="171"/>
        <v>0</v>
      </c>
      <c r="VH16" s="93">
        <f>VH10</f>
        <v>0</v>
      </c>
      <c r="VI16" s="120">
        <f t="shared" si="172"/>
        <v>0</v>
      </c>
      <c r="VJ16" s="101">
        <f t="shared" si="173"/>
        <v>0</v>
      </c>
      <c r="VK16" s="101"/>
      <c r="VL16" s="121"/>
      <c r="VM16" s="122">
        <f t="shared" si="238"/>
        <v>0</v>
      </c>
      <c r="VN16" s="126">
        <f>'прил № 2 (30.12.21)'!AUH665</f>
        <v>0</v>
      </c>
      <c r="VO16" s="122">
        <f>VN16/VN10</f>
        <v>0</v>
      </c>
      <c r="VP16" s="101">
        <f>VP10*VO16</f>
        <v>0</v>
      </c>
      <c r="VQ16" s="119">
        <f t="shared" si="174"/>
        <v>0</v>
      </c>
      <c r="VR16" s="93">
        <f>VR10</f>
        <v>0</v>
      </c>
      <c r="VS16" s="120">
        <f t="shared" si="175"/>
        <v>0</v>
      </c>
      <c r="VT16" s="101">
        <f t="shared" si="176"/>
        <v>0</v>
      </c>
      <c r="VU16" s="101"/>
      <c r="VV16" s="121"/>
      <c r="VW16" s="122">
        <f t="shared" si="239"/>
        <v>0</v>
      </c>
      <c r="VX16" s="231">
        <f t="shared" si="177"/>
        <v>163</v>
      </c>
      <c r="VY16" s="122">
        <f>VX16/VX10</f>
        <v>1.295E-2</v>
      </c>
      <c r="VZ16" s="101">
        <f>VZ10*VY16</f>
        <v>1784.51</v>
      </c>
      <c r="WA16" s="119">
        <f t="shared" si="178"/>
        <v>10.947914109999999</v>
      </c>
      <c r="WB16" s="93">
        <f>WB10</f>
        <v>9.0500000000000007</v>
      </c>
      <c r="WC16" s="120">
        <f t="shared" si="179"/>
        <v>99.078620000000001</v>
      </c>
      <c r="WD16" s="101">
        <f t="shared" si="180"/>
        <v>16149.82</v>
      </c>
      <c r="WE16" s="101"/>
      <c r="WF16" s="121"/>
    </row>
    <row r="17" spans="1:604" ht="24">
      <c r="A17" s="5"/>
      <c r="B17" s="88" t="s">
        <v>425</v>
      </c>
      <c r="C17" s="12" t="s">
        <v>838</v>
      </c>
      <c r="D17" s="12" t="s">
        <v>439</v>
      </c>
      <c r="E17" s="4" t="s">
        <v>33</v>
      </c>
      <c r="F17" s="126">
        <f>'прил № 2 (30.12.21)'!L666</f>
        <v>0</v>
      </c>
      <c r="G17" s="122">
        <f>F17/F10</f>
        <v>0</v>
      </c>
      <c r="H17" s="101">
        <f>H10*G17</f>
        <v>0</v>
      </c>
      <c r="I17" s="119">
        <f t="shared" si="0"/>
        <v>0</v>
      </c>
      <c r="J17" s="93">
        <f>J10</f>
        <v>0</v>
      </c>
      <c r="K17" s="120">
        <f t="shared" si="1"/>
        <v>0</v>
      </c>
      <c r="L17" s="101">
        <f t="shared" si="2"/>
        <v>0</v>
      </c>
      <c r="M17" s="101"/>
      <c r="N17" s="121"/>
      <c r="O17" s="122" t="e">
        <f t="shared" si="181"/>
        <v>#DIV/0!</v>
      </c>
      <c r="P17" s="126">
        <f>'прил № 2 (30.12.21)'!AG666</f>
        <v>0</v>
      </c>
      <c r="Q17" s="122">
        <f>P17/P10</f>
        <v>0</v>
      </c>
      <c r="R17" s="101">
        <f>R10*Q17</f>
        <v>0</v>
      </c>
      <c r="S17" s="119">
        <f t="shared" si="3"/>
        <v>0</v>
      </c>
      <c r="T17" s="93">
        <f>T10</f>
        <v>0</v>
      </c>
      <c r="U17" s="120">
        <f t="shared" si="4"/>
        <v>0</v>
      </c>
      <c r="V17" s="101">
        <f t="shared" si="5"/>
        <v>0</v>
      </c>
      <c r="W17" s="101"/>
      <c r="X17" s="121"/>
      <c r="Y17" s="122" t="e">
        <f t="shared" si="182"/>
        <v>#DIV/0!</v>
      </c>
      <c r="Z17" s="126">
        <f>'прил № 2 (30.12.21)'!BB666</f>
        <v>0</v>
      </c>
      <c r="AA17" s="122">
        <f>Z17/Z10</f>
        <v>0</v>
      </c>
      <c r="AB17" s="101">
        <f>AB10*AA17</f>
        <v>0</v>
      </c>
      <c r="AC17" s="119">
        <f t="shared" si="6"/>
        <v>0</v>
      </c>
      <c r="AD17" s="93">
        <f>AD10</f>
        <v>0</v>
      </c>
      <c r="AE17" s="120">
        <f t="shared" si="7"/>
        <v>0</v>
      </c>
      <c r="AF17" s="101">
        <f t="shared" si="8"/>
        <v>0</v>
      </c>
      <c r="AG17" s="101"/>
      <c r="AH17" s="121"/>
      <c r="AI17" s="122" t="e">
        <f t="shared" si="183"/>
        <v>#DIV/0!</v>
      </c>
      <c r="AJ17" s="126">
        <f>'прил № 2 (30.12.21)'!BW666</f>
        <v>0</v>
      </c>
      <c r="AK17" s="122">
        <f>AJ17/AJ10</f>
        <v>0</v>
      </c>
      <c r="AL17" s="101">
        <f>AL10*AK17</f>
        <v>0</v>
      </c>
      <c r="AM17" s="119">
        <f t="shared" si="9"/>
        <v>0</v>
      </c>
      <c r="AN17" s="93">
        <f>AN10</f>
        <v>0</v>
      </c>
      <c r="AO17" s="120">
        <f t="shared" si="10"/>
        <v>0</v>
      </c>
      <c r="AP17" s="101">
        <f t="shared" si="11"/>
        <v>0</v>
      </c>
      <c r="AQ17" s="101"/>
      <c r="AR17" s="121"/>
      <c r="AS17" s="122" t="e">
        <f t="shared" si="184"/>
        <v>#DIV/0!</v>
      </c>
      <c r="AT17" s="126">
        <f>'прил № 2 (30.12.21)'!CR666</f>
        <v>0</v>
      </c>
      <c r="AU17" s="122">
        <f>AT17/AT10</f>
        <v>0</v>
      </c>
      <c r="AV17" s="101">
        <f>AV10*AU17</f>
        <v>0</v>
      </c>
      <c r="AW17" s="119">
        <f t="shared" si="12"/>
        <v>0</v>
      </c>
      <c r="AX17" s="93">
        <f>AX10</f>
        <v>0</v>
      </c>
      <c r="AY17" s="120">
        <f t="shared" si="13"/>
        <v>0</v>
      </c>
      <c r="AZ17" s="101">
        <f t="shared" si="14"/>
        <v>0</v>
      </c>
      <c r="BA17" s="101"/>
      <c r="BB17" s="121"/>
      <c r="BC17" s="122" t="e">
        <f t="shared" si="185"/>
        <v>#DIV/0!</v>
      </c>
      <c r="BD17" s="126">
        <f>'прил № 2 (30.12.21)'!DM666</f>
        <v>0</v>
      </c>
      <c r="BE17" s="122">
        <f>BD17/BD10</f>
        <v>0</v>
      </c>
      <c r="BF17" s="101">
        <f>BF10*BE17</f>
        <v>0</v>
      </c>
      <c r="BG17" s="119">
        <f t="shared" si="15"/>
        <v>0</v>
      </c>
      <c r="BH17" s="93">
        <f>BH10</f>
        <v>0</v>
      </c>
      <c r="BI17" s="120">
        <f t="shared" si="16"/>
        <v>0</v>
      </c>
      <c r="BJ17" s="101">
        <f t="shared" si="17"/>
        <v>0</v>
      </c>
      <c r="BK17" s="101"/>
      <c r="BL17" s="121"/>
      <c r="BM17" s="122" t="e">
        <f t="shared" si="186"/>
        <v>#DIV/0!</v>
      </c>
      <c r="BN17" s="126"/>
      <c r="BO17" s="122" t="e">
        <f>BN17/BN10</f>
        <v>#DIV/0!</v>
      </c>
      <c r="BP17" s="101" t="e">
        <f>BP10*BO17</f>
        <v>#DIV/0!</v>
      </c>
      <c r="BQ17" s="119">
        <f t="shared" si="18"/>
        <v>0</v>
      </c>
      <c r="BR17" s="93">
        <f>BR10</f>
        <v>0</v>
      </c>
      <c r="BS17" s="120">
        <f t="shared" si="19"/>
        <v>0</v>
      </c>
      <c r="BT17" s="101">
        <f t="shared" si="20"/>
        <v>0</v>
      </c>
      <c r="BU17" s="101"/>
      <c r="BV17" s="121"/>
      <c r="BW17" s="122" t="e">
        <f t="shared" si="187"/>
        <v>#DIV/0!</v>
      </c>
      <c r="BX17" s="126"/>
      <c r="BY17" s="122">
        <f>BX17/BX10</f>
        <v>0</v>
      </c>
      <c r="BZ17" s="101">
        <f>BZ10*BY17</f>
        <v>0</v>
      </c>
      <c r="CA17" s="119">
        <f t="shared" si="21"/>
        <v>0</v>
      </c>
      <c r="CB17" s="93">
        <f>CB10</f>
        <v>0</v>
      </c>
      <c r="CC17" s="120">
        <f t="shared" si="22"/>
        <v>0</v>
      </c>
      <c r="CD17" s="101">
        <f t="shared" si="23"/>
        <v>0</v>
      </c>
      <c r="CE17" s="101"/>
      <c r="CF17" s="121"/>
      <c r="CG17" s="122" t="e">
        <f t="shared" si="188"/>
        <v>#DIV/0!</v>
      </c>
      <c r="CH17" s="126"/>
      <c r="CI17" s="122" t="e">
        <f>CH17/CH10</f>
        <v>#DIV/0!</v>
      </c>
      <c r="CJ17" s="101" t="e">
        <f>CJ10*CI17</f>
        <v>#DIV/0!</v>
      </c>
      <c r="CK17" s="119">
        <f t="shared" si="24"/>
        <v>0</v>
      </c>
      <c r="CL17" s="93">
        <f>CL10</f>
        <v>0</v>
      </c>
      <c r="CM17" s="120">
        <f t="shared" si="25"/>
        <v>0</v>
      </c>
      <c r="CN17" s="101">
        <f t="shared" si="26"/>
        <v>0</v>
      </c>
      <c r="CO17" s="101"/>
      <c r="CP17" s="121"/>
      <c r="CQ17" s="122" t="e">
        <f t="shared" si="189"/>
        <v>#DIV/0!</v>
      </c>
      <c r="CR17" s="126">
        <f>'прил № 2 (30.12.21)'!GS666</f>
        <v>0</v>
      </c>
      <c r="CS17" s="122">
        <f>CR17/CR10</f>
        <v>0</v>
      </c>
      <c r="CT17" s="101">
        <f>CT10*CS17</f>
        <v>0</v>
      </c>
      <c r="CU17" s="119">
        <f t="shared" si="27"/>
        <v>0</v>
      </c>
      <c r="CV17" s="93">
        <f>CV10</f>
        <v>0</v>
      </c>
      <c r="CW17" s="120">
        <f t="shared" si="28"/>
        <v>0</v>
      </c>
      <c r="CX17" s="101">
        <f t="shared" si="29"/>
        <v>0</v>
      </c>
      <c r="CY17" s="101"/>
      <c r="CZ17" s="121"/>
      <c r="DA17" s="122" t="e">
        <f t="shared" si="190"/>
        <v>#DIV/0!</v>
      </c>
      <c r="DB17" s="126">
        <f>'прил № 2 (30.12.21)'!HN666</f>
        <v>0</v>
      </c>
      <c r="DC17" s="122">
        <f>DB17/DB10</f>
        <v>0</v>
      </c>
      <c r="DD17" s="101">
        <f>DD10*DC17</f>
        <v>0</v>
      </c>
      <c r="DE17" s="119">
        <f t="shared" si="30"/>
        <v>0</v>
      </c>
      <c r="DF17" s="93">
        <f>DF10</f>
        <v>0</v>
      </c>
      <c r="DG17" s="120">
        <f t="shared" si="31"/>
        <v>0</v>
      </c>
      <c r="DH17" s="101">
        <f t="shared" si="32"/>
        <v>0</v>
      </c>
      <c r="DI17" s="101"/>
      <c r="DJ17" s="121"/>
      <c r="DK17" s="122" t="e">
        <f t="shared" si="191"/>
        <v>#DIV/0!</v>
      </c>
      <c r="DL17" s="126">
        <f>'прил № 2 (30.12.21)'!II666</f>
        <v>0</v>
      </c>
      <c r="DM17" s="122">
        <f>DL17/DL10</f>
        <v>0</v>
      </c>
      <c r="DN17" s="101">
        <f>DN10*DM17</f>
        <v>0</v>
      </c>
      <c r="DO17" s="119">
        <f t="shared" si="33"/>
        <v>0</v>
      </c>
      <c r="DP17" s="93">
        <f>DP10</f>
        <v>0</v>
      </c>
      <c r="DQ17" s="120">
        <f t="shared" si="34"/>
        <v>0</v>
      </c>
      <c r="DR17" s="101">
        <f t="shared" si="35"/>
        <v>0</v>
      </c>
      <c r="DS17" s="101"/>
      <c r="DT17" s="121"/>
      <c r="DU17" s="122" t="e">
        <f t="shared" si="192"/>
        <v>#DIV/0!</v>
      </c>
      <c r="DV17" s="126">
        <f>'прил № 2 (30.12.21)'!JD666</f>
        <v>0</v>
      </c>
      <c r="DW17" s="122">
        <f>DV17/DV10</f>
        <v>0</v>
      </c>
      <c r="DX17" s="101">
        <f>DX10*DW17</f>
        <v>0</v>
      </c>
      <c r="DY17" s="119">
        <f t="shared" si="36"/>
        <v>0</v>
      </c>
      <c r="DZ17" s="93">
        <f>DZ10</f>
        <v>9.0500000000000007</v>
      </c>
      <c r="EA17" s="120">
        <f t="shared" si="37"/>
        <v>0</v>
      </c>
      <c r="EB17" s="101">
        <f t="shared" si="38"/>
        <v>0</v>
      </c>
      <c r="EC17" s="101"/>
      <c r="ED17" s="121"/>
      <c r="EE17" s="122" t="e">
        <f t="shared" si="193"/>
        <v>#DIV/0!</v>
      </c>
      <c r="EF17" s="126">
        <f>'прил № 2 (30.12.21)'!JY666</f>
        <v>0</v>
      </c>
      <c r="EG17" s="122">
        <f>EF17/EF10</f>
        <v>0</v>
      </c>
      <c r="EH17" s="101">
        <f>EH10*EG17</f>
        <v>0</v>
      </c>
      <c r="EI17" s="119">
        <f t="shared" si="39"/>
        <v>0</v>
      </c>
      <c r="EJ17" s="93">
        <f>EJ10</f>
        <v>0</v>
      </c>
      <c r="EK17" s="120">
        <f t="shared" si="40"/>
        <v>0</v>
      </c>
      <c r="EL17" s="101">
        <f t="shared" si="41"/>
        <v>0</v>
      </c>
      <c r="EM17" s="101"/>
      <c r="EN17" s="121"/>
      <c r="EO17" s="122" t="e">
        <f t="shared" si="194"/>
        <v>#DIV/0!</v>
      </c>
      <c r="EP17" s="126">
        <f>'прил № 2 (30.12.21)'!KT666</f>
        <v>0</v>
      </c>
      <c r="EQ17" s="122">
        <f>EP17/EP10</f>
        <v>0</v>
      </c>
      <c r="ER17" s="101">
        <f>ER10*EQ17</f>
        <v>0</v>
      </c>
      <c r="ES17" s="119">
        <f t="shared" si="42"/>
        <v>0</v>
      </c>
      <c r="ET17" s="93">
        <f>ET10</f>
        <v>9.0500000000000007</v>
      </c>
      <c r="EU17" s="120">
        <f t="shared" si="43"/>
        <v>0</v>
      </c>
      <c r="EV17" s="101">
        <f t="shared" si="44"/>
        <v>0</v>
      </c>
      <c r="EW17" s="101"/>
      <c r="EX17" s="121"/>
      <c r="EY17" s="122" t="e">
        <f t="shared" si="195"/>
        <v>#DIV/0!</v>
      </c>
      <c r="EZ17" s="126">
        <f>'прил № 2 (30.12.21)'!LO666</f>
        <v>0</v>
      </c>
      <c r="FA17" s="122">
        <f>EZ17/EZ10</f>
        <v>0</v>
      </c>
      <c r="FB17" s="101">
        <f>FB10*FA17</f>
        <v>0</v>
      </c>
      <c r="FC17" s="119">
        <f t="shared" si="45"/>
        <v>0</v>
      </c>
      <c r="FD17" s="93">
        <f>FD10</f>
        <v>0</v>
      </c>
      <c r="FE17" s="120">
        <f t="shared" si="46"/>
        <v>0</v>
      </c>
      <c r="FF17" s="101">
        <f t="shared" si="47"/>
        <v>0</v>
      </c>
      <c r="FG17" s="101"/>
      <c r="FH17" s="121"/>
      <c r="FI17" s="122" t="e">
        <f t="shared" si="196"/>
        <v>#DIV/0!</v>
      </c>
      <c r="FJ17" s="126">
        <f>'прил № 2 (30.12.21)'!MJ666</f>
        <v>0</v>
      </c>
      <c r="FK17" s="122">
        <f>FJ17/FJ10</f>
        <v>0</v>
      </c>
      <c r="FL17" s="101">
        <f>FL10*FK17</f>
        <v>0</v>
      </c>
      <c r="FM17" s="119">
        <f t="shared" si="48"/>
        <v>0</v>
      </c>
      <c r="FN17" s="93">
        <f>FN10</f>
        <v>0</v>
      </c>
      <c r="FO17" s="120">
        <f t="shared" si="49"/>
        <v>0</v>
      </c>
      <c r="FP17" s="101">
        <f t="shared" si="50"/>
        <v>0</v>
      </c>
      <c r="FQ17" s="101"/>
      <c r="FR17" s="121"/>
      <c r="FS17" s="122" t="e">
        <f t="shared" si="197"/>
        <v>#DIV/0!</v>
      </c>
      <c r="FT17" s="126">
        <f>'прил № 2 (30.12.21)'!NE666</f>
        <v>0</v>
      </c>
      <c r="FU17" s="122">
        <f>FT17/FT10</f>
        <v>0</v>
      </c>
      <c r="FV17" s="101">
        <f>FV10*FU17</f>
        <v>0</v>
      </c>
      <c r="FW17" s="119">
        <f t="shared" si="51"/>
        <v>0</v>
      </c>
      <c r="FX17" s="93">
        <f>FX10</f>
        <v>0</v>
      </c>
      <c r="FY17" s="120">
        <f t="shared" si="52"/>
        <v>0</v>
      </c>
      <c r="FZ17" s="101">
        <f t="shared" si="53"/>
        <v>0</v>
      </c>
      <c r="GA17" s="101"/>
      <c r="GB17" s="121"/>
      <c r="GC17" s="122" t="e">
        <f t="shared" si="198"/>
        <v>#DIV/0!</v>
      </c>
      <c r="GD17" s="126">
        <f>'прил № 2 (30.12.21)'!NZ666</f>
        <v>0</v>
      </c>
      <c r="GE17" s="122">
        <f>GD17/GD10</f>
        <v>0</v>
      </c>
      <c r="GF17" s="101">
        <f>GF10*GE17</f>
        <v>0</v>
      </c>
      <c r="GG17" s="119">
        <f t="shared" si="54"/>
        <v>0</v>
      </c>
      <c r="GH17" s="93">
        <f>GH10</f>
        <v>0</v>
      </c>
      <c r="GI17" s="120">
        <f t="shared" si="55"/>
        <v>0</v>
      </c>
      <c r="GJ17" s="101">
        <f t="shared" si="56"/>
        <v>0</v>
      </c>
      <c r="GK17" s="101"/>
      <c r="GL17" s="121"/>
      <c r="GM17" s="122" t="e">
        <f t="shared" si="199"/>
        <v>#DIV/0!</v>
      </c>
      <c r="GN17" s="126">
        <f>'прил № 2 (30.12.21)'!OU666</f>
        <v>0</v>
      </c>
      <c r="GO17" s="122">
        <f>GN17/GN10</f>
        <v>0</v>
      </c>
      <c r="GP17" s="101">
        <f>GP10*GO17</f>
        <v>0</v>
      </c>
      <c r="GQ17" s="119">
        <f t="shared" si="57"/>
        <v>0</v>
      </c>
      <c r="GR17" s="93">
        <f>GR10</f>
        <v>0</v>
      </c>
      <c r="GS17" s="120">
        <f t="shared" si="58"/>
        <v>0</v>
      </c>
      <c r="GT17" s="101">
        <f t="shared" si="59"/>
        <v>0</v>
      </c>
      <c r="GU17" s="101"/>
      <c r="GV17" s="121"/>
      <c r="GW17" s="122" t="e">
        <f t="shared" si="200"/>
        <v>#DIV/0!</v>
      </c>
      <c r="GX17" s="126">
        <f>'прил № 2 (30.12.21)'!PP666</f>
        <v>0</v>
      </c>
      <c r="GY17" s="122">
        <f>GX17/GX10</f>
        <v>0</v>
      </c>
      <c r="GZ17" s="101">
        <f>GZ10*GY17</f>
        <v>0</v>
      </c>
      <c r="HA17" s="119">
        <f t="shared" si="60"/>
        <v>0</v>
      </c>
      <c r="HB17" s="93">
        <f>HB10</f>
        <v>0</v>
      </c>
      <c r="HC17" s="120">
        <f t="shared" si="61"/>
        <v>0</v>
      </c>
      <c r="HD17" s="101">
        <f t="shared" si="62"/>
        <v>0</v>
      </c>
      <c r="HE17" s="101"/>
      <c r="HF17" s="121"/>
      <c r="HG17" s="122" t="e">
        <f t="shared" si="201"/>
        <v>#DIV/0!</v>
      </c>
      <c r="HH17" s="126">
        <f>'прил № 2 (30.12.21)'!QK666</f>
        <v>0</v>
      </c>
      <c r="HI17" s="122">
        <f>HH17/HH10</f>
        <v>0</v>
      </c>
      <c r="HJ17" s="101">
        <f>HJ10*HI17</f>
        <v>0</v>
      </c>
      <c r="HK17" s="119">
        <f t="shared" si="63"/>
        <v>0</v>
      </c>
      <c r="HL17" s="93">
        <f>HL10</f>
        <v>0</v>
      </c>
      <c r="HM17" s="120">
        <f t="shared" si="64"/>
        <v>0</v>
      </c>
      <c r="HN17" s="101">
        <f t="shared" si="65"/>
        <v>0</v>
      </c>
      <c r="HO17" s="101"/>
      <c r="HP17" s="121"/>
      <c r="HQ17" s="122" t="e">
        <f t="shared" si="202"/>
        <v>#DIV/0!</v>
      </c>
      <c r="HR17" s="126">
        <f>'прил № 2 (30.12.21)'!RF666</f>
        <v>0</v>
      </c>
      <c r="HS17" s="122">
        <f>HR17/HR10</f>
        <v>0</v>
      </c>
      <c r="HT17" s="101">
        <f>HT10*HS17</f>
        <v>0</v>
      </c>
      <c r="HU17" s="119">
        <f t="shared" si="66"/>
        <v>0</v>
      </c>
      <c r="HV17" s="93">
        <f>HV10</f>
        <v>0</v>
      </c>
      <c r="HW17" s="120">
        <f t="shared" si="67"/>
        <v>0</v>
      </c>
      <c r="HX17" s="101">
        <f t="shared" si="68"/>
        <v>0</v>
      </c>
      <c r="HY17" s="101"/>
      <c r="HZ17" s="121"/>
      <c r="IA17" s="122" t="e">
        <f t="shared" si="203"/>
        <v>#DIV/0!</v>
      </c>
      <c r="IB17" s="126">
        <f>'прил № 2 (30.12.21)'!SA666</f>
        <v>0</v>
      </c>
      <c r="IC17" s="122">
        <f>IB17/IB10</f>
        <v>0</v>
      </c>
      <c r="ID17" s="101">
        <f>ID10*IC17</f>
        <v>0</v>
      </c>
      <c r="IE17" s="119">
        <f t="shared" si="69"/>
        <v>0</v>
      </c>
      <c r="IF17" s="93">
        <f>IF10</f>
        <v>0</v>
      </c>
      <c r="IG17" s="120">
        <f t="shared" si="70"/>
        <v>0</v>
      </c>
      <c r="IH17" s="101">
        <f t="shared" si="71"/>
        <v>0</v>
      </c>
      <c r="II17" s="101"/>
      <c r="IJ17" s="121"/>
      <c r="IK17" s="122" t="e">
        <f t="shared" si="204"/>
        <v>#DIV/0!</v>
      </c>
      <c r="IL17" s="126">
        <f>'прил № 2 (30.12.21)'!SV666</f>
        <v>0</v>
      </c>
      <c r="IM17" s="122">
        <f>IL17/IL10</f>
        <v>0</v>
      </c>
      <c r="IN17" s="101">
        <f>IN10*IM17</f>
        <v>0</v>
      </c>
      <c r="IO17" s="119">
        <f t="shared" si="72"/>
        <v>0</v>
      </c>
      <c r="IP17" s="93">
        <f>IP10</f>
        <v>0</v>
      </c>
      <c r="IQ17" s="120">
        <f t="shared" si="73"/>
        <v>0</v>
      </c>
      <c r="IR17" s="101">
        <f t="shared" si="74"/>
        <v>0</v>
      </c>
      <c r="IS17" s="101"/>
      <c r="IT17" s="121"/>
      <c r="IU17" s="122" t="e">
        <f t="shared" si="205"/>
        <v>#DIV/0!</v>
      </c>
      <c r="IV17" s="126">
        <f>'прил № 2 (30.12.21)'!TQ666</f>
        <v>0</v>
      </c>
      <c r="IW17" s="122">
        <f>IV17/IV10</f>
        <v>0</v>
      </c>
      <c r="IX17" s="101">
        <f>IX10*IW17</f>
        <v>0</v>
      </c>
      <c r="IY17" s="119">
        <f t="shared" si="75"/>
        <v>0</v>
      </c>
      <c r="IZ17" s="93">
        <f>IZ10</f>
        <v>0</v>
      </c>
      <c r="JA17" s="120">
        <f t="shared" si="76"/>
        <v>0</v>
      </c>
      <c r="JB17" s="101">
        <f t="shared" si="77"/>
        <v>0</v>
      </c>
      <c r="JC17" s="101"/>
      <c r="JD17" s="121"/>
      <c r="JE17" s="122" t="e">
        <f t="shared" si="206"/>
        <v>#DIV/0!</v>
      </c>
      <c r="JF17" s="126">
        <f>'прил № 2 (30.12.21)'!UL666</f>
        <v>0</v>
      </c>
      <c r="JG17" s="122">
        <f>JF17/JF10</f>
        <v>0</v>
      </c>
      <c r="JH17" s="101">
        <f>JH10*JG17</f>
        <v>0</v>
      </c>
      <c r="JI17" s="119">
        <f t="shared" si="78"/>
        <v>0</v>
      </c>
      <c r="JJ17" s="93">
        <f>JJ10</f>
        <v>0</v>
      </c>
      <c r="JK17" s="120">
        <f t="shared" si="79"/>
        <v>0</v>
      </c>
      <c r="JL17" s="101">
        <f t="shared" si="80"/>
        <v>0</v>
      </c>
      <c r="JM17" s="101"/>
      <c r="JN17" s="121"/>
      <c r="JO17" s="122" t="e">
        <f t="shared" si="207"/>
        <v>#DIV/0!</v>
      </c>
      <c r="JP17" s="126"/>
      <c r="JQ17" s="122" t="e">
        <f>JP17/JP10</f>
        <v>#DIV/0!</v>
      </c>
      <c r="JR17" s="101" t="e">
        <f>JR10*JQ17</f>
        <v>#DIV/0!</v>
      </c>
      <c r="JS17" s="119">
        <f t="shared" si="81"/>
        <v>0</v>
      </c>
      <c r="JT17" s="93">
        <f>JT10</f>
        <v>0</v>
      </c>
      <c r="JU17" s="120">
        <f t="shared" si="82"/>
        <v>0</v>
      </c>
      <c r="JV17" s="101">
        <f t="shared" si="83"/>
        <v>0</v>
      </c>
      <c r="JW17" s="101"/>
      <c r="JX17" s="121"/>
      <c r="JY17" s="122" t="e">
        <f t="shared" si="208"/>
        <v>#DIV/0!</v>
      </c>
      <c r="JZ17" s="126">
        <f>'прил № 2 (30.12.21)'!WB666</f>
        <v>0</v>
      </c>
      <c r="KA17" s="122">
        <f>JZ17/JZ10</f>
        <v>0</v>
      </c>
      <c r="KB17" s="101">
        <f>KB10*KA17</f>
        <v>0</v>
      </c>
      <c r="KC17" s="119">
        <f t="shared" si="84"/>
        <v>0</v>
      </c>
      <c r="KD17" s="93">
        <f>KD10</f>
        <v>0</v>
      </c>
      <c r="KE17" s="120">
        <f t="shared" si="85"/>
        <v>0</v>
      </c>
      <c r="KF17" s="101">
        <f t="shared" si="86"/>
        <v>0</v>
      </c>
      <c r="KG17" s="101"/>
      <c r="KH17" s="121"/>
      <c r="KI17" s="122" t="e">
        <f t="shared" si="209"/>
        <v>#DIV/0!</v>
      </c>
      <c r="KJ17" s="126">
        <f>'прил № 2 (30.12.21)'!WW666</f>
        <v>0</v>
      </c>
      <c r="KK17" s="122">
        <f>KJ17/KJ10</f>
        <v>0</v>
      </c>
      <c r="KL17" s="101">
        <f>KL10*KK17</f>
        <v>0</v>
      </c>
      <c r="KM17" s="119">
        <f t="shared" si="87"/>
        <v>0</v>
      </c>
      <c r="KN17" s="93">
        <f>KN10</f>
        <v>0</v>
      </c>
      <c r="KO17" s="120">
        <f t="shared" si="88"/>
        <v>0</v>
      </c>
      <c r="KP17" s="101">
        <f t="shared" si="89"/>
        <v>0</v>
      </c>
      <c r="KQ17" s="101"/>
      <c r="KR17" s="121"/>
      <c r="KS17" s="122" t="e">
        <f t="shared" si="210"/>
        <v>#DIV/0!</v>
      </c>
      <c r="KT17" s="126">
        <f>'прил № 2 (30.12.21)'!XR666</f>
        <v>0</v>
      </c>
      <c r="KU17" s="122">
        <f>KT17/KT10</f>
        <v>0</v>
      </c>
      <c r="KV17" s="101">
        <f>KV10*KU17</f>
        <v>0</v>
      </c>
      <c r="KW17" s="119">
        <f t="shared" si="90"/>
        <v>0</v>
      </c>
      <c r="KX17" s="93">
        <f>KX10</f>
        <v>0</v>
      </c>
      <c r="KY17" s="120">
        <f t="shared" si="91"/>
        <v>0</v>
      </c>
      <c r="KZ17" s="101">
        <f t="shared" si="92"/>
        <v>0</v>
      </c>
      <c r="LA17" s="101"/>
      <c r="LB17" s="121"/>
      <c r="LC17" s="122" t="e">
        <f t="shared" si="211"/>
        <v>#DIV/0!</v>
      </c>
      <c r="LD17" s="126">
        <f>'прил № 2 (30.12.21)'!YM666</f>
        <v>0</v>
      </c>
      <c r="LE17" s="122">
        <f>LD17/LD10</f>
        <v>0</v>
      </c>
      <c r="LF17" s="101">
        <f>LF10*LE17</f>
        <v>0</v>
      </c>
      <c r="LG17" s="119">
        <f t="shared" si="93"/>
        <v>0</v>
      </c>
      <c r="LH17" s="93">
        <f>LH10</f>
        <v>0</v>
      </c>
      <c r="LI17" s="120">
        <f t="shared" si="94"/>
        <v>0</v>
      </c>
      <c r="LJ17" s="101">
        <f t="shared" si="95"/>
        <v>0</v>
      </c>
      <c r="LK17" s="101"/>
      <c r="LL17" s="121"/>
      <c r="LM17" s="122" t="e">
        <f t="shared" si="212"/>
        <v>#DIV/0!</v>
      </c>
      <c r="LN17" s="126">
        <f>'прил № 2 (30.12.21)'!ZH666</f>
        <v>0</v>
      </c>
      <c r="LO17" s="122">
        <f>LN17/LN10</f>
        <v>0</v>
      </c>
      <c r="LP17" s="101">
        <f>LP10*LO17</f>
        <v>0</v>
      </c>
      <c r="LQ17" s="119">
        <f t="shared" si="96"/>
        <v>0</v>
      </c>
      <c r="LR17" s="93">
        <f>LR10</f>
        <v>0</v>
      </c>
      <c r="LS17" s="120">
        <f t="shared" si="97"/>
        <v>0</v>
      </c>
      <c r="LT17" s="101">
        <f t="shared" si="98"/>
        <v>0</v>
      </c>
      <c r="LU17" s="101"/>
      <c r="LV17" s="121"/>
      <c r="LW17" s="122" t="e">
        <f t="shared" si="213"/>
        <v>#DIV/0!</v>
      </c>
      <c r="LX17" s="126">
        <f>'прил № 2 (30.12.21)'!AAC666</f>
        <v>0</v>
      </c>
      <c r="LY17" s="122">
        <f>LX17/LX10</f>
        <v>0</v>
      </c>
      <c r="LZ17" s="101">
        <f>LZ10*LY17</f>
        <v>0</v>
      </c>
      <c r="MA17" s="119">
        <f t="shared" si="99"/>
        <v>0</v>
      </c>
      <c r="MB17" s="93">
        <f>MB10</f>
        <v>0</v>
      </c>
      <c r="MC17" s="120">
        <f t="shared" si="100"/>
        <v>0</v>
      </c>
      <c r="MD17" s="101">
        <f t="shared" si="101"/>
        <v>0</v>
      </c>
      <c r="ME17" s="101"/>
      <c r="MF17" s="121"/>
      <c r="MG17" s="122" t="e">
        <f t="shared" si="214"/>
        <v>#DIV/0!</v>
      </c>
      <c r="MH17" s="126">
        <f>'прил № 2 (30.12.21)'!AAX666</f>
        <v>0</v>
      </c>
      <c r="MI17" s="122">
        <f>MH17/MH10</f>
        <v>0</v>
      </c>
      <c r="MJ17" s="101">
        <f>MJ10*MI17</f>
        <v>0</v>
      </c>
      <c r="MK17" s="119">
        <f t="shared" si="102"/>
        <v>0</v>
      </c>
      <c r="ML17" s="93">
        <f>ML10</f>
        <v>0</v>
      </c>
      <c r="MM17" s="120">
        <f t="shared" si="103"/>
        <v>0</v>
      </c>
      <c r="MN17" s="101">
        <f t="shared" si="104"/>
        <v>0</v>
      </c>
      <c r="MO17" s="101"/>
      <c r="MP17" s="121"/>
      <c r="MQ17" s="122" t="e">
        <f t="shared" si="215"/>
        <v>#DIV/0!</v>
      </c>
      <c r="MR17" s="126">
        <f>'прил № 2 (30.12.21)'!ABS666</f>
        <v>0</v>
      </c>
      <c r="MS17" s="122">
        <f>MR17/MR10</f>
        <v>0</v>
      </c>
      <c r="MT17" s="101">
        <f>MT10*MS17</f>
        <v>0</v>
      </c>
      <c r="MU17" s="119">
        <f t="shared" si="105"/>
        <v>0</v>
      </c>
      <c r="MV17" s="93">
        <f>MV10</f>
        <v>0</v>
      </c>
      <c r="MW17" s="120">
        <f t="shared" si="106"/>
        <v>0</v>
      </c>
      <c r="MX17" s="101">
        <f t="shared" si="107"/>
        <v>0</v>
      </c>
      <c r="MY17" s="101"/>
      <c r="MZ17" s="121"/>
      <c r="NA17" s="122" t="e">
        <f t="shared" si="216"/>
        <v>#DIV/0!</v>
      </c>
      <c r="NB17" s="126">
        <f>'прил № 2 (30.12.21)'!ACN666</f>
        <v>0</v>
      </c>
      <c r="NC17" s="122">
        <f>NB17/NB10</f>
        <v>0</v>
      </c>
      <c r="ND17" s="101">
        <f>ND10*NC17</f>
        <v>0</v>
      </c>
      <c r="NE17" s="119">
        <f t="shared" si="108"/>
        <v>0</v>
      </c>
      <c r="NF17" s="93">
        <f>NF10</f>
        <v>0</v>
      </c>
      <c r="NG17" s="120">
        <f t="shared" si="109"/>
        <v>0</v>
      </c>
      <c r="NH17" s="101">
        <f t="shared" si="110"/>
        <v>0</v>
      </c>
      <c r="NI17" s="101"/>
      <c r="NJ17" s="121"/>
      <c r="NK17" s="122" t="e">
        <f t="shared" si="217"/>
        <v>#DIV/0!</v>
      </c>
      <c r="NL17" s="126">
        <f>'прил № 2 (30.12.21)'!ADI666</f>
        <v>0</v>
      </c>
      <c r="NM17" s="122">
        <f>NL17/NL10</f>
        <v>0</v>
      </c>
      <c r="NN17" s="101">
        <f>NN10*NM17</f>
        <v>0</v>
      </c>
      <c r="NO17" s="119">
        <f t="shared" si="111"/>
        <v>0</v>
      </c>
      <c r="NP17" s="93">
        <f>NP10</f>
        <v>0</v>
      </c>
      <c r="NQ17" s="120">
        <f t="shared" si="112"/>
        <v>0</v>
      </c>
      <c r="NR17" s="101">
        <f t="shared" si="113"/>
        <v>0</v>
      </c>
      <c r="NS17" s="101"/>
      <c r="NT17" s="121"/>
      <c r="NU17" s="122" t="e">
        <f t="shared" si="218"/>
        <v>#DIV/0!</v>
      </c>
      <c r="NV17" s="126">
        <f>'прил № 2 (30.12.21)'!AED666</f>
        <v>0</v>
      </c>
      <c r="NW17" s="122">
        <f>NV17/NV10</f>
        <v>0</v>
      </c>
      <c r="NX17" s="101">
        <f>NX10*NW17</f>
        <v>0</v>
      </c>
      <c r="NY17" s="119">
        <f t="shared" si="114"/>
        <v>0</v>
      </c>
      <c r="NZ17" s="93">
        <f>NZ10</f>
        <v>0</v>
      </c>
      <c r="OA17" s="120">
        <f t="shared" si="115"/>
        <v>0</v>
      </c>
      <c r="OB17" s="101">
        <f t="shared" si="116"/>
        <v>0</v>
      </c>
      <c r="OC17" s="101"/>
      <c r="OD17" s="121"/>
      <c r="OE17" s="122" t="e">
        <f t="shared" si="219"/>
        <v>#DIV/0!</v>
      </c>
      <c r="OF17" s="126">
        <f>'прил № 2 (30.12.21)'!AEY666</f>
        <v>0</v>
      </c>
      <c r="OG17" s="122">
        <f>OF17/OF10</f>
        <v>0</v>
      </c>
      <c r="OH17" s="101">
        <f>OH10*OG17</f>
        <v>0</v>
      </c>
      <c r="OI17" s="119">
        <f t="shared" si="117"/>
        <v>0</v>
      </c>
      <c r="OJ17" s="93">
        <f>OJ10</f>
        <v>0</v>
      </c>
      <c r="OK17" s="120">
        <f t="shared" si="118"/>
        <v>0</v>
      </c>
      <c r="OL17" s="101">
        <f t="shared" si="119"/>
        <v>0</v>
      </c>
      <c r="OM17" s="101"/>
      <c r="ON17" s="121"/>
      <c r="OO17" s="122" t="e">
        <f t="shared" si="220"/>
        <v>#DIV/0!</v>
      </c>
      <c r="OP17" s="126">
        <f>'прил № 2 (30.12.21)'!AFT666</f>
        <v>0</v>
      </c>
      <c r="OQ17" s="122">
        <f>OP17/OP10</f>
        <v>0</v>
      </c>
      <c r="OR17" s="101">
        <f>OR10*OQ17</f>
        <v>0</v>
      </c>
      <c r="OS17" s="119">
        <f t="shared" si="120"/>
        <v>0</v>
      </c>
      <c r="OT17" s="93">
        <f>OT10</f>
        <v>0</v>
      </c>
      <c r="OU17" s="120">
        <f t="shared" si="121"/>
        <v>0</v>
      </c>
      <c r="OV17" s="101">
        <f t="shared" si="122"/>
        <v>0</v>
      </c>
      <c r="OW17" s="101"/>
      <c r="OX17" s="121"/>
      <c r="OY17" s="122" t="e">
        <f t="shared" si="221"/>
        <v>#DIV/0!</v>
      </c>
      <c r="OZ17" s="126">
        <f>'прил № 2 (30.12.21)'!AGO666</f>
        <v>0</v>
      </c>
      <c r="PA17" s="122">
        <f>OZ17/OZ10</f>
        <v>0</v>
      </c>
      <c r="PB17" s="101">
        <f>PB10*PA17</f>
        <v>0</v>
      </c>
      <c r="PC17" s="119">
        <f t="shared" si="123"/>
        <v>0</v>
      </c>
      <c r="PD17" s="93">
        <f>PD10</f>
        <v>0</v>
      </c>
      <c r="PE17" s="120">
        <f t="shared" si="124"/>
        <v>0</v>
      </c>
      <c r="PF17" s="101">
        <f t="shared" si="125"/>
        <v>0</v>
      </c>
      <c r="PG17" s="101"/>
      <c r="PH17" s="121"/>
      <c r="PI17" s="122" t="e">
        <f t="shared" si="222"/>
        <v>#DIV/0!</v>
      </c>
      <c r="PJ17" s="126">
        <f>'прил № 2 (30.12.21)'!AHJ666</f>
        <v>0</v>
      </c>
      <c r="PK17" s="122">
        <f>PJ17/PJ10</f>
        <v>0</v>
      </c>
      <c r="PL17" s="101">
        <f>PL10*PK17</f>
        <v>0</v>
      </c>
      <c r="PM17" s="119">
        <f t="shared" si="126"/>
        <v>0</v>
      </c>
      <c r="PN17" s="93">
        <f>PN10</f>
        <v>0</v>
      </c>
      <c r="PO17" s="120">
        <f t="shared" si="127"/>
        <v>0</v>
      </c>
      <c r="PP17" s="101">
        <f t="shared" si="128"/>
        <v>0</v>
      </c>
      <c r="PQ17" s="101"/>
      <c r="PR17" s="121"/>
      <c r="PS17" s="122" t="e">
        <f t="shared" si="223"/>
        <v>#DIV/0!</v>
      </c>
      <c r="PT17" s="126"/>
      <c r="PU17" s="122" t="e">
        <f>PT17/PT10</f>
        <v>#DIV/0!</v>
      </c>
      <c r="PV17" s="101" t="e">
        <f>PV10*PU17</f>
        <v>#DIV/0!</v>
      </c>
      <c r="PW17" s="119">
        <f t="shared" si="129"/>
        <v>0</v>
      </c>
      <c r="PX17" s="93">
        <f>PX10</f>
        <v>0</v>
      </c>
      <c r="PY17" s="120">
        <f t="shared" si="130"/>
        <v>0</v>
      </c>
      <c r="PZ17" s="101">
        <f t="shared" si="131"/>
        <v>0</v>
      </c>
      <c r="QA17" s="101"/>
      <c r="QB17" s="121"/>
      <c r="QC17" s="122" t="e">
        <f t="shared" si="224"/>
        <v>#DIV/0!</v>
      </c>
      <c r="QD17" s="126">
        <f>'прил № 2 (30.12.21)'!AIZ666</f>
        <v>0</v>
      </c>
      <c r="QE17" s="122">
        <f>QD17/QD10</f>
        <v>0</v>
      </c>
      <c r="QF17" s="101">
        <f>QF10*QE17</f>
        <v>0</v>
      </c>
      <c r="QG17" s="119">
        <f t="shared" si="132"/>
        <v>0</v>
      </c>
      <c r="QH17" s="93">
        <f>QH10</f>
        <v>0</v>
      </c>
      <c r="QI17" s="120">
        <f t="shared" si="133"/>
        <v>0</v>
      </c>
      <c r="QJ17" s="101">
        <f t="shared" si="134"/>
        <v>0</v>
      </c>
      <c r="QK17" s="101"/>
      <c r="QL17" s="121"/>
      <c r="QM17" s="122" t="e">
        <f t="shared" si="225"/>
        <v>#DIV/0!</v>
      </c>
      <c r="QN17" s="126">
        <f>'прил № 2 (30.12.21)'!AJU666</f>
        <v>0</v>
      </c>
      <c r="QO17" s="122">
        <f>QN17/QN10</f>
        <v>0</v>
      </c>
      <c r="QP17" s="101">
        <f>QP10*QO17</f>
        <v>0</v>
      </c>
      <c r="QQ17" s="119">
        <f t="shared" si="135"/>
        <v>0</v>
      </c>
      <c r="QR17" s="93">
        <f>QR10</f>
        <v>0</v>
      </c>
      <c r="QS17" s="120">
        <f t="shared" si="136"/>
        <v>0</v>
      </c>
      <c r="QT17" s="101">
        <f t="shared" si="137"/>
        <v>0</v>
      </c>
      <c r="QU17" s="101"/>
      <c r="QV17" s="121"/>
      <c r="QW17" s="122" t="e">
        <f t="shared" si="226"/>
        <v>#DIV/0!</v>
      </c>
      <c r="QX17" s="126">
        <f>'прил № 2 (30.12.21)'!AKP666</f>
        <v>0</v>
      </c>
      <c r="QY17" s="122">
        <f>QX17/QX10</f>
        <v>0</v>
      </c>
      <c r="QZ17" s="101">
        <f>QZ10*QY17</f>
        <v>0</v>
      </c>
      <c r="RA17" s="119">
        <f t="shared" si="138"/>
        <v>0</v>
      </c>
      <c r="RB17" s="93">
        <f>RB10</f>
        <v>0</v>
      </c>
      <c r="RC17" s="120">
        <f t="shared" si="139"/>
        <v>0</v>
      </c>
      <c r="RD17" s="101">
        <f t="shared" si="140"/>
        <v>0</v>
      </c>
      <c r="RE17" s="101"/>
      <c r="RF17" s="121"/>
      <c r="RG17" s="122" t="e">
        <f t="shared" si="227"/>
        <v>#DIV/0!</v>
      </c>
      <c r="RH17" s="126">
        <f>'прил № 2 (30.12.21)'!ALK666</f>
        <v>0</v>
      </c>
      <c r="RI17" s="122">
        <f>RH17/RH10</f>
        <v>0</v>
      </c>
      <c r="RJ17" s="101">
        <f>RJ10*RI17</f>
        <v>0</v>
      </c>
      <c r="RK17" s="119">
        <f t="shared" si="141"/>
        <v>0</v>
      </c>
      <c r="RL17" s="93">
        <f>RL10</f>
        <v>0</v>
      </c>
      <c r="RM17" s="120">
        <f t="shared" si="142"/>
        <v>0</v>
      </c>
      <c r="RN17" s="101">
        <f t="shared" si="143"/>
        <v>0</v>
      </c>
      <c r="RO17" s="101"/>
      <c r="RP17" s="121"/>
      <c r="RQ17" s="122" t="e">
        <f t="shared" si="228"/>
        <v>#DIV/0!</v>
      </c>
      <c r="RR17" s="126">
        <f>'прил № 2 (30.12.21)'!AMF666</f>
        <v>0</v>
      </c>
      <c r="RS17" s="122">
        <f>RR17/RR10</f>
        <v>0</v>
      </c>
      <c r="RT17" s="101">
        <f>RT10*RS17</f>
        <v>0</v>
      </c>
      <c r="RU17" s="119">
        <f t="shared" si="144"/>
        <v>0</v>
      </c>
      <c r="RV17" s="93">
        <f>RV10</f>
        <v>0</v>
      </c>
      <c r="RW17" s="120">
        <f t="shared" si="145"/>
        <v>0</v>
      </c>
      <c r="RX17" s="101">
        <f t="shared" si="146"/>
        <v>0</v>
      </c>
      <c r="RY17" s="101"/>
      <c r="RZ17" s="121"/>
      <c r="SA17" s="122" t="e">
        <f t="shared" si="229"/>
        <v>#DIV/0!</v>
      </c>
      <c r="SB17" s="126">
        <f>'прил № 2 (30.12.21)'!ANA666</f>
        <v>0</v>
      </c>
      <c r="SC17" s="122">
        <f>SB17/SB10</f>
        <v>0</v>
      </c>
      <c r="SD17" s="101">
        <f>SD10*SC17</f>
        <v>0</v>
      </c>
      <c r="SE17" s="119">
        <f t="shared" si="147"/>
        <v>0</v>
      </c>
      <c r="SF17" s="93">
        <f>SF10</f>
        <v>9.0500000000000007</v>
      </c>
      <c r="SG17" s="120">
        <f t="shared" si="148"/>
        <v>0</v>
      </c>
      <c r="SH17" s="101">
        <f t="shared" si="149"/>
        <v>0</v>
      </c>
      <c r="SI17" s="101"/>
      <c r="SJ17" s="121"/>
      <c r="SK17" s="122" t="e">
        <f t="shared" si="230"/>
        <v>#DIV/0!</v>
      </c>
      <c r="SL17" s="126">
        <f>'прил № 2 (30.12.21)'!ANV666</f>
        <v>0</v>
      </c>
      <c r="SM17" s="122">
        <f>SL17/SL10</f>
        <v>0</v>
      </c>
      <c r="SN17" s="101">
        <f>SN10*SM17</f>
        <v>0</v>
      </c>
      <c r="SO17" s="119">
        <f t="shared" si="150"/>
        <v>0</v>
      </c>
      <c r="SP17" s="93">
        <f>SP10</f>
        <v>0</v>
      </c>
      <c r="SQ17" s="120">
        <f t="shared" si="151"/>
        <v>0</v>
      </c>
      <c r="SR17" s="101">
        <f t="shared" si="152"/>
        <v>0</v>
      </c>
      <c r="SS17" s="101"/>
      <c r="ST17" s="121"/>
      <c r="SU17" s="122" t="e">
        <f t="shared" si="231"/>
        <v>#DIV/0!</v>
      </c>
      <c r="SV17" s="126">
        <f>'прил № 2 (30.12.21)'!AOQ666</f>
        <v>0</v>
      </c>
      <c r="SW17" s="122">
        <f>SV17/SV10</f>
        <v>0</v>
      </c>
      <c r="SX17" s="101">
        <f>SX10*SW17</f>
        <v>0</v>
      </c>
      <c r="SY17" s="119">
        <f t="shared" si="153"/>
        <v>0</v>
      </c>
      <c r="SZ17" s="93">
        <f>SZ10</f>
        <v>0</v>
      </c>
      <c r="TA17" s="120">
        <f t="shared" si="154"/>
        <v>0</v>
      </c>
      <c r="TB17" s="101">
        <f t="shared" si="155"/>
        <v>0</v>
      </c>
      <c r="TC17" s="101"/>
      <c r="TD17" s="121"/>
      <c r="TE17" s="122" t="e">
        <f t="shared" si="232"/>
        <v>#DIV/0!</v>
      </c>
      <c r="TF17" s="126">
        <f>'прил № 2 (30.12.21)'!APL666</f>
        <v>0</v>
      </c>
      <c r="TG17" s="122">
        <f>TF17/TF10</f>
        <v>0</v>
      </c>
      <c r="TH17" s="101">
        <f>TH10*TG17</f>
        <v>0</v>
      </c>
      <c r="TI17" s="119">
        <f t="shared" si="156"/>
        <v>0</v>
      </c>
      <c r="TJ17" s="93">
        <f>TJ10</f>
        <v>0</v>
      </c>
      <c r="TK17" s="120">
        <f t="shared" si="157"/>
        <v>0</v>
      </c>
      <c r="TL17" s="101">
        <f t="shared" si="158"/>
        <v>0</v>
      </c>
      <c r="TM17" s="101"/>
      <c r="TN17" s="121"/>
      <c r="TO17" s="122" t="e">
        <f t="shared" si="233"/>
        <v>#DIV/0!</v>
      </c>
      <c r="TP17" s="126">
        <f>'прил № 2 (30.12.21)'!AQG666</f>
        <v>0</v>
      </c>
      <c r="TQ17" s="122">
        <f>TP17/TP10</f>
        <v>0</v>
      </c>
      <c r="TR17" s="101">
        <f>TR10*TQ17</f>
        <v>0</v>
      </c>
      <c r="TS17" s="119">
        <f t="shared" si="159"/>
        <v>0</v>
      </c>
      <c r="TT17" s="93">
        <f>TT10</f>
        <v>0</v>
      </c>
      <c r="TU17" s="120">
        <f t="shared" si="160"/>
        <v>0</v>
      </c>
      <c r="TV17" s="101">
        <f t="shared" si="161"/>
        <v>0</v>
      </c>
      <c r="TW17" s="101"/>
      <c r="TX17" s="121"/>
      <c r="TY17" s="122" t="e">
        <f t="shared" si="234"/>
        <v>#DIV/0!</v>
      </c>
      <c r="TZ17" s="126">
        <f>'прил № 2 (30.12.21)'!ARB666</f>
        <v>0</v>
      </c>
      <c r="UA17" s="122">
        <f>TZ17/TZ10</f>
        <v>0</v>
      </c>
      <c r="UB17" s="101">
        <f>UB10*UA17</f>
        <v>0</v>
      </c>
      <c r="UC17" s="119">
        <f t="shared" si="162"/>
        <v>0</v>
      </c>
      <c r="UD17" s="93">
        <f>UD10</f>
        <v>0</v>
      </c>
      <c r="UE17" s="120">
        <f t="shared" si="163"/>
        <v>0</v>
      </c>
      <c r="UF17" s="101">
        <f t="shared" si="164"/>
        <v>0</v>
      </c>
      <c r="UG17" s="101"/>
      <c r="UH17" s="121"/>
      <c r="UI17" s="122" t="e">
        <f t="shared" si="235"/>
        <v>#DIV/0!</v>
      </c>
      <c r="UJ17" s="126">
        <f>'прил № 2 (30.12.21)'!ARW666</f>
        <v>0</v>
      </c>
      <c r="UK17" s="122">
        <f>UJ17/UJ10</f>
        <v>0</v>
      </c>
      <c r="UL17" s="101">
        <f>UL10*UK17</f>
        <v>0</v>
      </c>
      <c r="UM17" s="119">
        <f t="shared" si="165"/>
        <v>0</v>
      </c>
      <c r="UN17" s="93">
        <f>UN10</f>
        <v>0</v>
      </c>
      <c r="UO17" s="120">
        <f t="shared" si="166"/>
        <v>0</v>
      </c>
      <c r="UP17" s="101">
        <f t="shared" si="167"/>
        <v>0</v>
      </c>
      <c r="UQ17" s="101"/>
      <c r="UR17" s="121"/>
      <c r="US17" s="122" t="e">
        <f t="shared" si="236"/>
        <v>#DIV/0!</v>
      </c>
      <c r="UT17" s="126">
        <f>'прил № 2 (30.12.21)'!ASR666</f>
        <v>0</v>
      </c>
      <c r="UU17" s="122">
        <f>UT17/UT10</f>
        <v>0</v>
      </c>
      <c r="UV17" s="101">
        <f>UV10*UU17</f>
        <v>0</v>
      </c>
      <c r="UW17" s="119">
        <f t="shared" si="168"/>
        <v>0</v>
      </c>
      <c r="UX17" s="93">
        <f>UX10</f>
        <v>0</v>
      </c>
      <c r="UY17" s="120">
        <f t="shared" si="169"/>
        <v>0</v>
      </c>
      <c r="UZ17" s="101">
        <f t="shared" si="170"/>
        <v>0</v>
      </c>
      <c r="VA17" s="101"/>
      <c r="VB17" s="121"/>
      <c r="VC17" s="122" t="e">
        <f t="shared" si="237"/>
        <v>#DIV/0!</v>
      </c>
      <c r="VD17" s="126">
        <f>'прил № 2 (30.12.21)'!ATM666</f>
        <v>0</v>
      </c>
      <c r="VE17" s="122">
        <f>VD17/VD10</f>
        <v>0</v>
      </c>
      <c r="VF17" s="101">
        <f>VF10*VE17</f>
        <v>0</v>
      </c>
      <c r="VG17" s="119">
        <f t="shared" si="171"/>
        <v>0</v>
      </c>
      <c r="VH17" s="93">
        <f>VH10</f>
        <v>0</v>
      </c>
      <c r="VI17" s="120">
        <f t="shared" si="172"/>
        <v>0</v>
      </c>
      <c r="VJ17" s="101">
        <f t="shared" si="173"/>
        <v>0</v>
      </c>
      <c r="VK17" s="101"/>
      <c r="VL17" s="121"/>
      <c r="VM17" s="122" t="e">
        <f t="shared" si="238"/>
        <v>#DIV/0!</v>
      </c>
      <c r="VN17" s="126">
        <f>'прил № 2 (30.12.21)'!AUH666</f>
        <v>0</v>
      </c>
      <c r="VO17" s="122">
        <f>VN17/VN10</f>
        <v>0</v>
      </c>
      <c r="VP17" s="101">
        <f>VP10*VO17</f>
        <v>0</v>
      </c>
      <c r="VQ17" s="119">
        <f t="shared" si="174"/>
        <v>0</v>
      </c>
      <c r="VR17" s="93">
        <f>VR10</f>
        <v>0</v>
      </c>
      <c r="VS17" s="120">
        <f t="shared" si="175"/>
        <v>0</v>
      </c>
      <c r="VT17" s="101">
        <f t="shared" si="176"/>
        <v>0</v>
      </c>
      <c r="VU17" s="101"/>
      <c r="VV17" s="121"/>
      <c r="VW17" s="122" t="e">
        <f t="shared" si="239"/>
        <v>#DIV/0!</v>
      </c>
      <c r="VX17" s="231">
        <f t="shared" si="177"/>
        <v>0</v>
      </c>
      <c r="VY17" s="122">
        <f>VX17/VX10</f>
        <v>0</v>
      </c>
      <c r="VZ17" s="101">
        <f>VZ10*VY17</f>
        <v>0</v>
      </c>
      <c r="WA17" s="119">
        <f t="shared" si="178"/>
        <v>0</v>
      </c>
      <c r="WB17" s="93">
        <f>WB10</f>
        <v>9.0500000000000007</v>
      </c>
      <c r="WC17" s="120">
        <f t="shared" si="179"/>
        <v>0</v>
      </c>
      <c r="WD17" s="101">
        <f t="shared" si="180"/>
        <v>0</v>
      </c>
      <c r="WE17" s="101"/>
      <c r="WF17" s="121"/>
    </row>
    <row r="18" spans="1:604" ht="48">
      <c r="A18" s="5"/>
      <c r="B18" s="94" t="s">
        <v>426</v>
      </c>
      <c r="C18" s="12" t="s">
        <v>838</v>
      </c>
      <c r="D18" s="12" t="s">
        <v>439</v>
      </c>
      <c r="E18" s="4" t="s">
        <v>33</v>
      </c>
      <c r="F18" s="126">
        <f>'прил № 2 (30.12.21)'!L667</f>
        <v>0</v>
      </c>
      <c r="G18" s="122">
        <f>F18/F10</f>
        <v>0</v>
      </c>
      <c r="H18" s="101">
        <f>H10*G18</f>
        <v>0</v>
      </c>
      <c r="I18" s="119">
        <f t="shared" ref="I18:I24" si="240">IF(F18&gt;0,H18/F18,0)</f>
        <v>0</v>
      </c>
      <c r="J18" s="93">
        <f>J10</f>
        <v>0</v>
      </c>
      <c r="K18" s="120">
        <f t="shared" ref="K18:K24" si="241">I18*J18</f>
        <v>0</v>
      </c>
      <c r="L18" s="101">
        <f t="shared" ref="L18:L24" si="242">K18*F18</f>
        <v>0</v>
      </c>
      <c r="M18" s="101"/>
      <c r="N18" s="121"/>
      <c r="O18" s="122">
        <f t="shared" si="181"/>
        <v>0</v>
      </c>
      <c r="P18" s="126">
        <f>'прил № 2 (30.12.21)'!AG667</f>
        <v>52</v>
      </c>
      <c r="Q18" s="122">
        <f>P18/P10</f>
        <v>0.11111</v>
      </c>
      <c r="R18" s="101">
        <f>R10*Q18</f>
        <v>0</v>
      </c>
      <c r="S18" s="119">
        <f t="shared" si="3"/>
        <v>0</v>
      </c>
      <c r="T18" s="93">
        <f>T10</f>
        <v>0</v>
      </c>
      <c r="U18" s="120">
        <f t="shared" si="4"/>
        <v>0</v>
      </c>
      <c r="V18" s="101">
        <f t="shared" si="5"/>
        <v>0</v>
      </c>
      <c r="W18" s="101"/>
      <c r="X18" s="121"/>
      <c r="Y18" s="122">
        <f t="shared" si="182"/>
        <v>0</v>
      </c>
      <c r="Z18" s="126">
        <f>'прил № 2 (30.12.21)'!BB667</f>
        <v>0</v>
      </c>
      <c r="AA18" s="122">
        <f>Z18/Z10</f>
        <v>0</v>
      </c>
      <c r="AB18" s="101">
        <f>AB10*AA18</f>
        <v>0</v>
      </c>
      <c r="AC18" s="119">
        <f t="shared" si="6"/>
        <v>0</v>
      </c>
      <c r="AD18" s="93">
        <f>AD10</f>
        <v>0</v>
      </c>
      <c r="AE18" s="120">
        <f t="shared" si="7"/>
        <v>0</v>
      </c>
      <c r="AF18" s="101">
        <f t="shared" si="8"/>
        <v>0</v>
      </c>
      <c r="AG18" s="101"/>
      <c r="AH18" s="121"/>
      <c r="AI18" s="122">
        <f t="shared" si="183"/>
        <v>0</v>
      </c>
      <c r="AJ18" s="126">
        <f>'прил № 2 (30.12.21)'!BW667</f>
        <v>0</v>
      </c>
      <c r="AK18" s="122">
        <f>AJ18/AJ10</f>
        <v>0</v>
      </c>
      <c r="AL18" s="101">
        <f>AL10*AK18</f>
        <v>0</v>
      </c>
      <c r="AM18" s="119">
        <f t="shared" si="9"/>
        <v>0</v>
      </c>
      <c r="AN18" s="93">
        <f>AN10</f>
        <v>0</v>
      </c>
      <c r="AO18" s="120">
        <f t="shared" si="10"/>
        <v>0</v>
      </c>
      <c r="AP18" s="101">
        <f t="shared" si="11"/>
        <v>0</v>
      </c>
      <c r="AQ18" s="101"/>
      <c r="AR18" s="121"/>
      <c r="AS18" s="122">
        <f t="shared" si="184"/>
        <v>0</v>
      </c>
      <c r="AT18" s="126">
        <f>'прил № 2 (30.12.21)'!CR667</f>
        <v>0</v>
      </c>
      <c r="AU18" s="122">
        <f>AT18/AT10</f>
        <v>0</v>
      </c>
      <c r="AV18" s="101">
        <f>AV10*AU18</f>
        <v>0</v>
      </c>
      <c r="AW18" s="119">
        <f t="shared" si="12"/>
        <v>0</v>
      </c>
      <c r="AX18" s="93">
        <f>AX10</f>
        <v>0</v>
      </c>
      <c r="AY18" s="120">
        <f t="shared" si="13"/>
        <v>0</v>
      </c>
      <c r="AZ18" s="101">
        <f t="shared" si="14"/>
        <v>0</v>
      </c>
      <c r="BA18" s="101"/>
      <c r="BB18" s="121"/>
      <c r="BC18" s="122">
        <f t="shared" si="185"/>
        <v>0</v>
      </c>
      <c r="BD18" s="126">
        <f>'прил № 2 (30.12.21)'!DM667</f>
        <v>0</v>
      </c>
      <c r="BE18" s="122">
        <f>BD18/BD10</f>
        <v>0</v>
      </c>
      <c r="BF18" s="101">
        <f>BF10*BE18</f>
        <v>0</v>
      </c>
      <c r="BG18" s="119">
        <f t="shared" si="15"/>
        <v>0</v>
      </c>
      <c r="BH18" s="93">
        <f>BH10</f>
        <v>0</v>
      </c>
      <c r="BI18" s="120">
        <f t="shared" si="16"/>
        <v>0</v>
      </c>
      <c r="BJ18" s="101">
        <f t="shared" si="17"/>
        <v>0</v>
      </c>
      <c r="BK18" s="101"/>
      <c r="BL18" s="121"/>
      <c r="BM18" s="122">
        <f t="shared" si="186"/>
        <v>0</v>
      </c>
      <c r="BN18" s="126"/>
      <c r="BO18" s="122" t="e">
        <f>BN18/BN10</f>
        <v>#DIV/0!</v>
      </c>
      <c r="BP18" s="101" t="e">
        <f>BP10*BO18</f>
        <v>#DIV/0!</v>
      </c>
      <c r="BQ18" s="119">
        <f t="shared" si="18"/>
        <v>0</v>
      </c>
      <c r="BR18" s="93">
        <f>BR10</f>
        <v>0</v>
      </c>
      <c r="BS18" s="120">
        <f t="shared" si="19"/>
        <v>0</v>
      </c>
      <c r="BT18" s="101">
        <f t="shared" si="20"/>
        <v>0</v>
      </c>
      <c r="BU18" s="101"/>
      <c r="BV18" s="121"/>
      <c r="BW18" s="122">
        <f t="shared" si="187"/>
        <v>0</v>
      </c>
      <c r="BX18" s="126">
        <v>14</v>
      </c>
      <c r="BY18" s="122">
        <f>BX18/BX10</f>
        <v>8.8050000000000003E-2</v>
      </c>
      <c r="BZ18" s="101">
        <f>BZ10*BY18</f>
        <v>0</v>
      </c>
      <c r="CA18" s="119">
        <f t="shared" si="21"/>
        <v>0</v>
      </c>
      <c r="CB18" s="93">
        <f>CB10</f>
        <v>0</v>
      </c>
      <c r="CC18" s="120">
        <f t="shared" si="22"/>
        <v>0</v>
      </c>
      <c r="CD18" s="101">
        <f t="shared" si="23"/>
        <v>0</v>
      </c>
      <c r="CE18" s="101"/>
      <c r="CF18" s="121"/>
      <c r="CG18" s="122">
        <f t="shared" si="188"/>
        <v>0</v>
      </c>
      <c r="CH18" s="126"/>
      <c r="CI18" s="122" t="e">
        <f>CH18/CH10</f>
        <v>#DIV/0!</v>
      </c>
      <c r="CJ18" s="101" t="e">
        <f>CJ10*CI18</f>
        <v>#DIV/0!</v>
      </c>
      <c r="CK18" s="119">
        <f t="shared" si="24"/>
        <v>0</v>
      </c>
      <c r="CL18" s="93">
        <f>CL10</f>
        <v>0</v>
      </c>
      <c r="CM18" s="120">
        <f t="shared" si="25"/>
        <v>0</v>
      </c>
      <c r="CN18" s="101">
        <f t="shared" si="26"/>
        <v>0</v>
      </c>
      <c r="CO18" s="101"/>
      <c r="CP18" s="121"/>
      <c r="CQ18" s="122">
        <f t="shared" si="189"/>
        <v>0</v>
      </c>
      <c r="CR18" s="126">
        <f>'прил № 2 (30.12.21)'!GS667</f>
        <v>0</v>
      </c>
      <c r="CS18" s="122">
        <f>CR18/CR10</f>
        <v>0</v>
      </c>
      <c r="CT18" s="101">
        <f>CT10*CS18</f>
        <v>0</v>
      </c>
      <c r="CU18" s="119">
        <f t="shared" si="27"/>
        <v>0</v>
      </c>
      <c r="CV18" s="93">
        <f>CV10</f>
        <v>0</v>
      </c>
      <c r="CW18" s="120">
        <f t="shared" si="28"/>
        <v>0</v>
      </c>
      <c r="CX18" s="101">
        <f t="shared" si="29"/>
        <v>0</v>
      </c>
      <c r="CY18" s="101"/>
      <c r="CZ18" s="121"/>
      <c r="DA18" s="122">
        <f t="shared" si="190"/>
        <v>0</v>
      </c>
      <c r="DB18" s="126">
        <f>'прил № 2 (30.12.21)'!HN667</f>
        <v>37</v>
      </c>
      <c r="DC18" s="122">
        <f>DB18/DB10</f>
        <v>0.12092</v>
      </c>
      <c r="DD18" s="101">
        <f>DD10*DC18</f>
        <v>0</v>
      </c>
      <c r="DE18" s="119">
        <f t="shared" si="30"/>
        <v>0</v>
      </c>
      <c r="DF18" s="93">
        <f>DF10</f>
        <v>0</v>
      </c>
      <c r="DG18" s="120">
        <f t="shared" si="31"/>
        <v>0</v>
      </c>
      <c r="DH18" s="101">
        <f t="shared" si="32"/>
        <v>0</v>
      </c>
      <c r="DI18" s="101"/>
      <c r="DJ18" s="121"/>
      <c r="DK18" s="122">
        <f t="shared" si="191"/>
        <v>0</v>
      </c>
      <c r="DL18" s="126">
        <f>'прил № 2 (30.12.21)'!II667</f>
        <v>0</v>
      </c>
      <c r="DM18" s="122">
        <f>DL18/DL10</f>
        <v>0</v>
      </c>
      <c r="DN18" s="101">
        <f>DN10*DM18</f>
        <v>0</v>
      </c>
      <c r="DO18" s="119">
        <f t="shared" si="33"/>
        <v>0</v>
      </c>
      <c r="DP18" s="93">
        <f>DP10</f>
        <v>0</v>
      </c>
      <c r="DQ18" s="120">
        <f t="shared" si="34"/>
        <v>0</v>
      </c>
      <c r="DR18" s="101">
        <f t="shared" si="35"/>
        <v>0</v>
      </c>
      <c r="DS18" s="101"/>
      <c r="DT18" s="121"/>
      <c r="DU18" s="122">
        <f t="shared" si="192"/>
        <v>0</v>
      </c>
      <c r="DV18" s="126">
        <f>'прил № 2 (30.12.21)'!JD667</f>
        <v>51</v>
      </c>
      <c r="DW18" s="122">
        <f>DV18/DV10</f>
        <v>1</v>
      </c>
      <c r="DX18" s="101">
        <f>DX10*DW18</f>
        <v>15000</v>
      </c>
      <c r="DY18" s="119">
        <f t="shared" si="36"/>
        <v>294.11764706000002</v>
      </c>
      <c r="DZ18" s="93">
        <f>DZ10</f>
        <v>9.0500000000000007</v>
      </c>
      <c r="EA18" s="120">
        <f t="shared" si="37"/>
        <v>2661.7647099999999</v>
      </c>
      <c r="EB18" s="101">
        <f t="shared" si="38"/>
        <v>135750</v>
      </c>
      <c r="EC18" s="101"/>
      <c r="ED18" s="121"/>
      <c r="EE18" s="122">
        <f t="shared" si="193"/>
        <v>26.873049999999999</v>
      </c>
      <c r="EF18" s="126">
        <f>'прил № 2 (30.12.21)'!JY667</f>
        <v>0</v>
      </c>
      <c r="EG18" s="122">
        <f>EF18/EF10</f>
        <v>0</v>
      </c>
      <c r="EH18" s="101">
        <f>EH10*EG18</f>
        <v>0</v>
      </c>
      <c r="EI18" s="119">
        <f t="shared" si="39"/>
        <v>0</v>
      </c>
      <c r="EJ18" s="93">
        <f>EJ10</f>
        <v>0</v>
      </c>
      <c r="EK18" s="120">
        <f t="shared" si="40"/>
        <v>0</v>
      </c>
      <c r="EL18" s="101">
        <f t="shared" si="41"/>
        <v>0</v>
      </c>
      <c r="EM18" s="101"/>
      <c r="EN18" s="121"/>
      <c r="EO18" s="122">
        <f t="shared" si="194"/>
        <v>0</v>
      </c>
      <c r="EP18" s="126">
        <f>'прил № 2 (30.12.21)'!KT667</f>
        <v>0</v>
      </c>
      <c r="EQ18" s="122">
        <f>EP18/EP10</f>
        <v>0</v>
      </c>
      <c r="ER18" s="101">
        <f>ER10*EQ18</f>
        <v>0</v>
      </c>
      <c r="ES18" s="119">
        <f t="shared" si="42"/>
        <v>0</v>
      </c>
      <c r="ET18" s="93">
        <f>ET10</f>
        <v>9.0500000000000007</v>
      </c>
      <c r="EU18" s="120">
        <f t="shared" si="43"/>
        <v>0</v>
      </c>
      <c r="EV18" s="101">
        <f t="shared" si="44"/>
        <v>0</v>
      </c>
      <c r="EW18" s="101"/>
      <c r="EX18" s="121"/>
      <c r="EY18" s="122">
        <f t="shared" si="195"/>
        <v>0</v>
      </c>
      <c r="EZ18" s="126">
        <f>'прил № 2 (30.12.21)'!LO667</f>
        <v>0</v>
      </c>
      <c r="FA18" s="122">
        <f>EZ18/EZ10</f>
        <v>0</v>
      </c>
      <c r="FB18" s="101">
        <f>FB10*FA18</f>
        <v>0</v>
      </c>
      <c r="FC18" s="119">
        <f t="shared" si="45"/>
        <v>0</v>
      </c>
      <c r="FD18" s="93">
        <f>FD10</f>
        <v>0</v>
      </c>
      <c r="FE18" s="120">
        <f t="shared" si="46"/>
        <v>0</v>
      </c>
      <c r="FF18" s="101">
        <f t="shared" si="47"/>
        <v>0</v>
      </c>
      <c r="FG18" s="101"/>
      <c r="FH18" s="121"/>
      <c r="FI18" s="122">
        <f t="shared" si="196"/>
        <v>0</v>
      </c>
      <c r="FJ18" s="126">
        <f>'прил № 2 (30.12.21)'!MJ667</f>
        <v>0</v>
      </c>
      <c r="FK18" s="122">
        <f>FJ18/FJ10</f>
        <v>0</v>
      </c>
      <c r="FL18" s="101">
        <f>FL10*FK18</f>
        <v>0</v>
      </c>
      <c r="FM18" s="119">
        <f t="shared" si="48"/>
        <v>0</v>
      </c>
      <c r="FN18" s="93">
        <f>FN10</f>
        <v>0</v>
      </c>
      <c r="FO18" s="120">
        <f t="shared" si="49"/>
        <v>0</v>
      </c>
      <c r="FP18" s="101">
        <f t="shared" si="50"/>
        <v>0</v>
      </c>
      <c r="FQ18" s="101"/>
      <c r="FR18" s="121"/>
      <c r="FS18" s="122">
        <f t="shared" si="197"/>
        <v>0</v>
      </c>
      <c r="FT18" s="126">
        <f>'прил № 2 (30.12.21)'!NE667</f>
        <v>0</v>
      </c>
      <c r="FU18" s="122">
        <f>FT18/FT10</f>
        <v>0</v>
      </c>
      <c r="FV18" s="101">
        <f>FV10*FU18</f>
        <v>0</v>
      </c>
      <c r="FW18" s="119">
        <f t="shared" si="51"/>
        <v>0</v>
      </c>
      <c r="FX18" s="93">
        <f>FX10</f>
        <v>0</v>
      </c>
      <c r="FY18" s="120">
        <f t="shared" si="52"/>
        <v>0</v>
      </c>
      <c r="FZ18" s="101">
        <f t="shared" si="53"/>
        <v>0</v>
      </c>
      <c r="GA18" s="101"/>
      <c r="GB18" s="121"/>
      <c r="GC18" s="122">
        <f t="shared" si="198"/>
        <v>0</v>
      </c>
      <c r="GD18" s="126">
        <f>'прил № 2 (30.12.21)'!NZ667</f>
        <v>0</v>
      </c>
      <c r="GE18" s="122">
        <f>GD18/GD10</f>
        <v>0</v>
      </c>
      <c r="GF18" s="101">
        <f>GF10*GE18</f>
        <v>0</v>
      </c>
      <c r="GG18" s="119">
        <f t="shared" si="54"/>
        <v>0</v>
      </c>
      <c r="GH18" s="93">
        <f>GH10</f>
        <v>0</v>
      </c>
      <c r="GI18" s="120">
        <f t="shared" si="55"/>
        <v>0</v>
      </c>
      <c r="GJ18" s="101">
        <f t="shared" si="56"/>
        <v>0</v>
      </c>
      <c r="GK18" s="101"/>
      <c r="GL18" s="121"/>
      <c r="GM18" s="122">
        <f t="shared" si="199"/>
        <v>0</v>
      </c>
      <c r="GN18" s="126">
        <f>'прил № 2 (30.12.21)'!OU667</f>
        <v>94</v>
      </c>
      <c r="GO18" s="122">
        <f>GN18/GN10</f>
        <v>1</v>
      </c>
      <c r="GP18" s="101">
        <f>GP10*GO18</f>
        <v>0</v>
      </c>
      <c r="GQ18" s="119">
        <f t="shared" si="57"/>
        <v>0</v>
      </c>
      <c r="GR18" s="93">
        <f>GR10</f>
        <v>0</v>
      </c>
      <c r="GS18" s="120">
        <f t="shared" si="58"/>
        <v>0</v>
      </c>
      <c r="GT18" s="101">
        <f t="shared" si="59"/>
        <v>0</v>
      </c>
      <c r="GU18" s="101"/>
      <c r="GV18" s="121"/>
      <c r="GW18" s="122">
        <f t="shared" si="200"/>
        <v>0</v>
      </c>
      <c r="GX18" s="126">
        <f>'прил № 2 (30.12.21)'!PP667</f>
        <v>0</v>
      </c>
      <c r="GY18" s="122">
        <f>GX18/GX10</f>
        <v>0</v>
      </c>
      <c r="GZ18" s="101">
        <f>GZ10*GY18</f>
        <v>0</v>
      </c>
      <c r="HA18" s="119">
        <f t="shared" si="60"/>
        <v>0</v>
      </c>
      <c r="HB18" s="93">
        <f>HB10</f>
        <v>0</v>
      </c>
      <c r="HC18" s="120">
        <f t="shared" si="61"/>
        <v>0</v>
      </c>
      <c r="HD18" s="101">
        <f t="shared" si="62"/>
        <v>0</v>
      </c>
      <c r="HE18" s="101"/>
      <c r="HF18" s="121"/>
      <c r="HG18" s="122">
        <f t="shared" si="201"/>
        <v>0</v>
      </c>
      <c r="HH18" s="126">
        <f>'прил № 2 (30.12.21)'!QK667</f>
        <v>0</v>
      </c>
      <c r="HI18" s="122">
        <f>HH18/HH10</f>
        <v>0</v>
      </c>
      <c r="HJ18" s="101">
        <f>HJ10*HI18</f>
        <v>0</v>
      </c>
      <c r="HK18" s="119">
        <f t="shared" si="63"/>
        <v>0</v>
      </c>
      <c r="HL18" s="93">
        <f>HL10</f>
        <v>0</v>
      </c>
      <c r="HM18" s="120">
        <f t="shared" si="64"/>
        <v>0</v>
      </c>
      <c r="HN18" s="101">
        <f t="shared" si="65"/>
        <v>0</v>
      </c>
      <c r="HO18" s="101"/>
      <c r="HP18" s="121"/>
      <c r="HQ18" s="122">
        <f t="shared" si="202"/>
        <v>0</v>
      </c>
      <c r="HR18" s="126">
        <f>'прил № 2 (30.12.21)'!RF667</f>
        <v>0</v>
      </c>
      <c r="HS18" s="122">
        <f>HR18/HR10</f>
        <v>0</v>
      </c>
      <c r="HT18" s="101">
        <f>HT10*HS18</f>
        <v>0</v>
      </c>
      <c r="HU18" s="119">
        <f t="shared" si="66"/>
        <v>0</v>
      </c>
      <c r="HV18" s="93">
        <f>HV10</f>
        <v>0</v>
      </c>
      <c r="HW18" s="120">
        <f t="shared" si="67"/>
        <v>0</v>
      </c>
      <c r="HX18" s="101">
        <f t="shared" si="68"/>
        <v>0</v>
      </c>
      <c r="HY18" s="101"/>
      <c r="HZ18" s="121"/>
      <c r="IA18" s="122">
        <f t="shared" si="203"/>
        <v>0</v>
      </c>
      <c r="IB18" s="126">
        <f>'прил № 2 (30.12.21)'!SA667</f>
        <v>23</v>
      </c>
      <c r="IC18" s="122">
        <f>IB18/IB10</f>
        <v>0.14649999999999999</v>
      </c>
      <c r="ID18" s="101">
        <f>ID10*IC18</f>
        <v>0</v>
      </c>
      <c r="IE18" s="119">
        <f t="shared" si="69"/>
        <v>0</v>
      </c>
      <c r="IF18" s="93">
        <f>IF10</f>
        <v>0</v>
      </c>
      <c r="IG18" s="120">
        <f t="shared" si="70"/>
        <v>0</v>
      </c>
      <c r="IH18" s="101">
        <f t="shared" si="71"/>
        <v>0</v>
      </c>
      <c r="II18" s="101"/>
      <c r="IJ18" s="121"/>
      <c r="IK18" s="122">
        <f t="shared" si="204"/>
        <v>0</v>
      </c>
      <c r="IL18" s="126">
        <f>'прил № 2 (30.12.21)'!SV667</f>
        <v>0</v>
      </c>
      <c r="IM18" s="122">
        <f>IL18/IL10</f>
        <v>0</v>
      </c>
      <c r="IN18" s="101">
        <f>IN10*IM18</f>
        <v>0</v>
      </c>
      <c r="IO18" s="119">
        <f t="shared" si="72"/>
        <v>0</v>
      </c>
      <c r="IP18" s="93">
        <f>IP10</f>
        <v>0</v>
      </c>
      <c r="IQ18" s="120">
        <f t="shared" si="73"/>
        <v>0</v>
      </c>
      <c r="IR18" s="101">
        <f t="shared" si="74"/>
        <v>0</v>
      </c>
      <c r="IS18" s="101"/>
      <c r="IT18" s="121"/>
      <c r="IU18" s="122">
        <f t="shared" si="205"/>
        <v>0</v>
      </c>
      <c r="IV18" s="126">
        <f>'прил № 2 (30.12.21)'!TQ667</f>
        <v>0</v>
      </c>
      <c r="IW18" s="122">
        <f>IV18/IV10</f>
        <v>0</v>
      </c>
      <c r="IX18" s="101">
        <f>IX10*IW18</f>
        <v>0</v>
      </c>
      <c r="IY18" s="119">
        <f t="shared" si="75"/>
        <v>0</v>
      </c>
      <c r="IZ18" s="93">
        <f>IZ10</f>
        <v>0</v>
      </c>
      <c r="JA18" s="120">
        <f t="shared" si="76"/>
        <v>0</v>
      </c>
      <c r="JB18" s="101">
        <f t="shared" si="77"/>
        <v>0</v>
      </c>
      <c r="JC18" s="101"/>
      <c r="JD18" s="121"/>
      <c r="JE18" s="122">
        <f t="shared" si="206"/>
        <v>0</v>
      </c>
      <c r="JF18" s="126">
        <f>'прил № 2 (30.12.21)'!UL667</f>
        <v>43</v>
      </c>
      <c r="JG18" s="122">
        <f>JF18/JF10</f>
        <v>0.14777000000000001</v>
      </c>
      <c r="JH18" s="101">
        <f>JH10*JG18</f>
        <v>0</v>
      </c>
      <c r="JI18" s="119">
        <f t="shared" si="78"/>
        <v>0</v>
      </c>
      <c r="JJ18" s="93">
        <f>JJ10</f>
        <v>0</v>
      </c>
      <c r="JK18" s="120">
        <f t="shared" si="79"/>
        <v>0</v>
      </c>
      <c r="JL18" s="101">
        <f t="shared" si="80"/>
        <v>0</v>
      </c>
      <c r="JM18" s="101"/>
      <c r="JN18" s="121"/>
      <c r="JO18" s="122">
        <f t="shared" si="207"/>
        <v>0</v>
      </c>
      <c r="JP18" s="126"/>
      <c r="JQ18" s="122" t="e">
        <f>JP18/JP10</f>
        <v>#DIV/0!</v>
      </c>
      <c r="JR18" s="101" t="e">
        <f>JR10*JQ18</f>
        <v>#DIV/0!</v>
      </c>
      <c r="JS18" s="119">
        <f t="shared" si="81"/>
        <v>0</v>
      </c>
      <c r="JT18" s="93">
        <f>JT10</f>
        <v>0</v>
      </c>
      <c r="JU18" s="120">
        <f t="shared" si="82"/>
        <v>0</v>
      </c>
      <c r="JV18" s="101">
        <f t="shared" si="83"/>
        <v>0</v>
      </c>
      <c r="JW18" s="101"/>
      <c r="JX18" s="121"/>
      <c r="JY18" s="122">
        <f t="shared" si="208"/>
        <v>0</v>
      </c>
      <c r="JZ18" s="126">
        <f>'прил № 2 (30.12.21)'!WB667</f>
        <v>0</v>
      </c>
      <c r="KA18" s="122">
        <f>JZ18/JZ10</f>
        <v>0</v>
      </c>
      <c r="KB18" s="101">
        <f>KB10*KA18</f>
        <v>0</v>
      </c>
      <c r="KC18" s="119">
        <f t="shared" si="84"/>
        <v>0</v>
      </c>
      <c r="KD18" s="93">
        <f>KD10</f>
        <v>0</v>
      </c>
      <c r="KE18" s="120">
        <f t="shared" si="85"/>
        <v>0</v>
      </c>
      <c r="KF18" s="101">
        <f t="shared" si="86"/>
        <v>0</v>
      </c>
      <c r="KG18" s="101"/>
      <c r="KH18" s="121"/>
      <c r="KI18" s="122">
        <f t="shared" si="209"/>
        <v>0</v>
      </c>
      <c r="KJ18" s="126">
        <f>'прил № 2 (30.12.21)'!WW667</f>
        <v>29</v>
      </c>
      <c r="KK18" s="122">
        <f>KJ18/KJ10</f>
        <v>8.2150000000000001E-2</v>
      </c>
      <c r="KL18" s="101">
        <f>KL10*KK18</f>
        <v>0</v>
      </c>
      <c r="KM18" s="119">
        <f t="shared" si="87"/>
        <v>0</v>
      </c>
      <c r="KN18" s="93">
        <f>KN10</f>
        <v>0</v>
      </c>
      <c r="KO18" s="120">
        <f t="shared" si="88"/>
        <v>0</v>
      </c>
      <c r="KP18" s="101">
        <f t="shared" si="89"/>
        <v>0</v>
      </c>
      <c r="KQ18" s="101"/>
      <c r="KR18" s="121"/>
      <c r="KS18" s="122">
        <f t="shared" si="210"/>
        <v>0</v>
      </c>
      <c r="KT18" s="126">
        <f>'прил № 2 (30.12.21)'!XR667</f>
        <v>14</v>
      </c>
      <c r="KU18" s="122">
        <f>KT18/KT10</f>
        <v>4.6980000000000001E-2</v>
      </c>
      <c r="KV18" s="101">
        <f>KV10*KU18</f>
        <v>0</v>
      </c>
      <c r="KW18" s="119">
        <f t="shared" si="90"/>
        <v>0</v>
      </c>
      <c r="KX18" s="93">
        <f>KX10</f>
        <v>0</v>
      </c>
      <c r="KY18" s="120">
        <f t="shared" si="91"/>
        <v>0</v>
      </c>
      <c r="KZ18" s="101">
        <f t="shared" si="92"/>
        <v>0</v>
      </c>
      <c r="LA18" s="101"/>
      <c r="LB18" s="121"/>
      <c r="LC18" s="122">
        <f t="shared" si="211"/>
        <v>0</v>
      </c>
      <c r="LD18" s="126">
        <f>'прил № 2 (30.12.21)'!YM667</f>
        <v>0</v>
      </c>
      <c r="LE18" s="122">
        <f>LD18/LD10</f>
        <v>0</v>
      </c>
      <c r="LF18" s="101">
        <f>LF10*LE18</f>
        <v>0</v>
      </c>
      <c r="LG18" s="119">
        <f t="shared" si="93"/>
        <v>0</v>
      </c>
      <c r="LH18" s="93">
        <f>LH10</f>
        <v>0</v>
      </c>
      <c r="LI18" s="120">
        <f t="shared" si="94"/>
        <v>0</v>
      </c>
      <c r="LJ18" s="101">
        <f t="shared" si="95"/>
        <v>0</v>
      </c>
      <c r="LK18" s="101"/>
      <c r="LL18" s="121"/>
      <c r="LM18" s="122">
        <f t="shared" si="212"/>
        <v>0</v>
      </c>
      <c r="LN18" s="126">
        <f>'прил № 2 (30.12.21)'!ZH667</f>
        <v>13</v>
      </c>
      <c r="LO18" s="122">
        <f>LN18/LN10</f>
        <v>9.2200000000000004E-2</v>
      </c>
      <c r="LP18" s="101">
        <f>LP10*LO18</f>
        <v>0</v>
      </c>
      <c r="LQ18" s="119">
        <f t="shared" si="96"/>
        <v>0</v>
      </c>
      <c r="LR18" s="93">
        <f>LR10</f>
        <v>0</v>
      </c>
      <c r="LS18" s="120">
        <f t="shared" si="97"/>
        <v>0</v>
      </c>
      <c r="LT18" s="101">
        <f t="shared" si="98"/>
        <v>0</v>
      </c>
      <c r="LU18" s="101"/>
      <c r="LV18" s="121"/>
      <c r="LW18" s="122">
        <f t="shared" si="213"/>
        <v>0</v>
      </c>
      <c r="LX18" s="126">
        <f>'прил № 2 (30.12.21)'!AAC667</f>
        <v>14</v>
      </c>
      <c r="LY18" s="122">
        <f>LX18/LX10</f>
        <v>0.10219</v>
      </c>
      <c r="LZ18" s="101">
        <f>LZ10*LY18</f>
        <v>0</v>
      </c>
      <c r="MA18" s="119">
        <f t="shared" si="99"/>
        <v>0</v>
      </c>
      <c r="MB18" s="93">
        <f>MB10</f>
        <v>0</v>
      </c>
      <c r="MC18" s="120">
        <f t="shared" si="100"/>
        <v>0</v>
      </c>
      <c r="MD18" s="101">
        <f t="shared" si="101"/>
        <v>0</v>
      </c>
      <c r="ME18" s="101"/>
      <c r="MF18" s="121"/>
      <c r="MG18" s="122">
        <f t="shared" si="214"/>
        <v>0</v>
      </c>
      <c r="MH18" s="126">
        <f>'прил № 2 (30.12.21)'!AAX667</f>
        <v>61</v>
      </c>
      <c r="MI18" s="122">
        <f>MH18/MH10</f>
        <v>0.2</v>
      </c>
      <c r="MJ18" s="101">
        <f>MJ10*MI18</f>
        <v>0</v>
      </c>
      <c r="MK18" s="119">
        <f t="shared" si="102"/>
        <v>0</v>
      </c>
      <c r="ML18" s="93">
        <f>ML10</f>
        <v>0</v>
      </c>
      <c r="MM18" s="120">
        <f t="shared" si="103"/>
        <v>0</v>
      </c>
      <c r="MN18" s="101">
        <f t="shared" si="104"/>
        <v>0</v>
      </c>
      <c r="MO18" s="101"/>
      <c r="MP18" s="121"/>
      <c r="MQ18" s="122">
        <f t="shared" si="215"/>
        <v>0</v>
      </c>
      <c r="MR18" s="126">
        <f>'прил № 2 (30.12.21)'!ABS667</f>
        <v>39</v>
      </c>
      <c r="MS18" s="122">
        <f>MR18/MR10</f>
        <v>0.34821000000000002</v>
      </c>
      <c r="MT18" s="101">
        <f>MT10*MS18</f>
        <v>0</v>
      </c>
      <c r="MU18" s="119">
        <f t="shared" si="105"/>
        <v>0</v>
      </c>
      <c r="MV18" s="93">
        <f>MV10</f>
        <v>0</v>
      </c>
      <c r="MW18" s="120">
        <f t="shared" si="106"/>
        <v>0</v>
      </c>
      <c r="MX18" s="101">
        <f t="shared" si="107"/>
        <v>0</v>
      </c>
      <c r="MY18" s="101"/>
      <c r="MZ18" s="121"/>
      <c r="NA18" s="122">
        <f t="shared" si="216"/>
        <v>0</v>
      </c>
      <c r="NB18" s="126">
        <f>'прил № 2 (30.12.21)'!ACN667</f>
        <v>18</v>
      </c>
      <c r="NC18" s="122">
        <f>NB18/NB10</f>
        <v>0.10976</v>
      </c>
      <c r="ND18" s="101">
        <f>ND10*NC18</f>
        <v>0</v>
      </c>
      <c r="NE18" s="119">
        <f t="shared" si="108"/>
        <v>0</v>
      </c>
      <c r="NF18" s="93">
        <f>NF10</f>
        <v>0</v>
      </c>
      <c r="NG18" s="120">
        <f t="shared" si="109"/>
        <v>0</v>
      </c>
      <c r="NH18" s="101">
        <f t="shared" si="110"/>
        <v>0</v>
      </c>
      <c r="NI18" s="101"/>
      <c r="NJ18" s="121"/>
      <c r="NK18" s="122">
        <f t="shared" si="217"/>
        <v>0</v>
      </c>
      <c r="NL18" s="126">
        <f>'прил № 2 (30.12.21)'!ADI667</f>
        <v>55</v>
      </c>
      <c r="NM18" s="122">
        <f>NL18/NL10</f>
        <v>0.10913</v>
      </c>
      <c r="NN18" s="101">
        <f>NN10*NM18</f>
        <v>0</v>
      </c>
      <c r="NO18" s="119">
        <f t="shared" si="111"/>
        <v>0</v>
      </c>
      <c r="NP18" s="93">
        <f>NP10</f>
        <v>0</v>
      </c>
      <c r="NQ18" s="120">
        <f t="shared" si="112"/>
        <v>0</v>
      </c>
      <c r="NR18" s="101">
        <f t="shared" si="113"/>
        <v>0</v>
      </c>
      <c r="NS18" s="101"/>
      <c r="NT18" s="121"/>
      <c r="NU18" s="122">
        <f t="shared" si="218"/>
        <v>0</v>
      </c>
      <c r="NV18" s="126">
        <f>'прил № 2 (30.12.21)'!AED667</f>
        <v>0</v>
      </c>
      <c r="NW18" s="122">
        <f>NV18/NV10</f>
        <v>0</v>
      </c>
      <c r="NX18" s="101">
        <f>NX10*NW18</f>
        <v>0</v>
      </c>
      <c r="NY18" s="119">
        <f t="shared" si="114"/>
        <v>0</v>
      </c>
      <c r="NZ18" s="93">
        <f>NZ10</f>
        <v>0</v>
      </c>
      <c r="OA18" s="120">
        <f t="shared" si="115"/>
        <v>0</v>
      </c>
      <c r="OB18" s="101">
        <f t="shared" si="116"/>
        <v>0</v>
      </c>
      <c r="OC18" s="101"/>
      <c r="OD18" s="121"/>
      <c r="OE18" s="122">
        <f t="shared" si="219"/>
        <v>0</v>
      </c>
      <c r="OF18" s="126">
        <f>'прил № 2 (30.12.21)'!AEY667</f>
        <v>0</v>
      </c>
      <c r="OG18" s="122">
        <f>OF18/OF10</f>
        <v>0</v>
      </c>
      <c r="OH18" s="101">
        <f>OH10*OG18</f>
        <v>0</v>
      </c>
      <c r="OI18" s="119">
        <f t="shared" si="117"/>
        <v>0</v>
      </c>
      <c r="OJ18" s="93">
        <f>OJ10</f>
        <v>0</v>
      </c>
      <c r="OK18" s="120">
        <f t="shared" si="118"/>
        <v>0</v>
      </c>
      <c r="OL18" s="101">
        <f t="shared" si="119"/>
        <v>0</v>
      </c>
      <c r="OM18" s="101"/>
      <c r="ON18" s="121"/>
      <c r="OO18" s="122">
        <f t="shared" si="220"/>
        <v>0</v>
      </c>
      <c r="OP18" s="126">
        <f>'прил № 2 (30.12.21)'!AFT667</f>
        <v>0</v>
      </c>
      <c r="OQ18" s="122">
        <f>OP18/OP10</f>
        <v>0</v>
      </c>
      <c r="OR18" s="101">
        <f>OR10*OQ18</f>
        <v>0</v>
      </c>
      <c r="OS18" s="119">
        <f t="shared" si="120"/>
        <v>0</v>
      </c>
      <c r="OT18" s="93">
        <f>OT10</f>
        <v>0</v>
      </c>
      <c r="OU18" s="120">
        <f t="shared" si="121"/>
        <v>0</v>
      </c>
      <c r="OV18" s="101">
        <f t="shared" si="122"/>
        <v>0</v>
      </c>
      <c r="OW18" s="101"/>
      <c r="OX18" s="121"/>
      <c r="OY18" s="122">
        <f t="shared" si="221"/>
        <v>0</v>
      </c>
      <c r="OZ18" s="126">
        <f>'прил № 2 (30.12.21)'!AGO667</f>
        <v>0</v>
      </c>
      <c r="PA18" s="122">
        <f>OZ18/OZ10</f>
        <v>0</v>
      </c>
      <c r="PB18" s="101">
        <f>PB10*PA18</f>
        <v>0</v>
      </c>
      <c r="PC18" s="119">
        <f t="shared" si="123"/>
        <v>0</v>
      </c>
      <c r="PD18" s="93">
        <f>PD10</f>
        <v>0</v>
      </c>
      <c r="PE18" s="120">
        <f t="shared" si="124"/>
        <v>0</v>
      </c>
      <c r="PF18" s="101">
        <f t="shared" si="125"/>
        <v>0</v>
      </c>
      <c r="PG18" s="101"/>
      <c r="PH18" s="121"/>
      <c r="PI18" s="122">
        <f t="shared" si="222"/>
        <v>0</v>
      </c>
      <c r="PJ18" s="126">
        <f>'прил № 2 (30.12.21)'!AHJ667</f>
        <v>0</v>
      </c>
      <c r="PK18" s="122">
        <f>PJ18/PJ10</f>
        <v>0</v>
      </c>
      <c r="PL18" s="101">
        <f>PL10*PK18</f>
        <v>0</v>
      </c>
      <c r="PM18" s="119">
        <f t="shared" si="126"/>
        <v>0</v>
      </c>
      <c r="PN18" s="93">
        <f>PN10</f>
        <v>0</v>
      </c>
      <c r="PO18" s="120">
        <f t="shared" si="127"/>
        <v>0</v>
      </c>
      <c r="PP18" s="101">
        <f t="shared" si="128"/>
        <v>0</v>
      </c>
      <c r="PQ18" s="101"/>
      <c r="PR18" s="121"/>
      <c r="PS18" s="122">
        <f t="shared" si="223"/>
        <v>0</v>
      </c>
      <c r="PT18" s="126"/>
      <c r="PU18" s="122" t="e">
        <f>PT18/PT10</f>
        <v>#DIV/0!</v>
      </c>
      <c r="PV18" s="101" t="e">
        <f>PV10*PU18</f>
        <v>#DIV/0!</v>
      </c>
      <c r="PW18" s="119">
        <f t="shared" si="129"/>
        <v>0</v>
      </c>
      <c r="PX18" s="93">
        <f>PX10</f>
        <v>0</v>
      </c>
      <c r="PY18" s="120">
        <f t="shared" si="130"/>
        <v>0</v>
      </c>
      <c r="PZ18" s="101">
        <f t="shared" si="131"/>
        <v>0</v>
      </c>
      <c r="QA18" s="101"/>
      <c r="QB18" s="121"/>
      <c r="QC18" s="122">
        <f t="shared" si="224"/>
        <v>0</v>
      </c>
      <c r="QD18" s="126">
        <f>'прил № 2 (30.12.21)'!AIZ667</f>
        <v>0</v>
      </c>
      <c r="QE18" s="122">
        <f>QD18/QD10</f>
        <v>0</v>
      </c>
      <c r="QF18" s="101">
        <f>QF10*QE18</f>
        <v>0</v>
      </c>
      <c r="QG18" s="119">
        <f t="shared" si="132"/>
        <v>0</v>
      </c>
      <c r="QH18" s="93">
        <f>QH10</f>
        <v>0</v>
      </c>
      <c r="QI18" s="120">
        <f t="shared" si="133"/>
        <v>0</v>
      </c>
      <c r="QJ18" s="101">
        <f t="shared" si="134"/>
        <v>0</v>
      </c>
      <c r="QK18" s="101"/>
      <c r="QL18" s="121"/>
      <c r="QM18" s="122">
        <f t="shared" si="225"/>
        <v>0</v>
      </c>
      <c r="QN18" s="126">
        <f>'прил № 2 (30.12.21)'!AJU667</f>
        <v>0</v>
      </c>
      <c r="QO18" s="122">
        <f>QN18/QN10</f>
        <v>0</v>
      </c>
      <c r="QP18" s="101">
        <f>QP10*QO18</f>
        <v>0</v>
      </c>
      <c r="QQ18" s="119">
        <f t="shared" si="135"/>
        <v>0</v>
      </c>
      <c r="QR18" s="93">
        <f>QR10</f>
        <v>0</v>
      </c>
      <c r="QS18" s="120">
        <f t="shared" si="136"/>
        <v>0</v>
      </c>
      <c r="QT18" s="101">
        <f t="shared" si="137"/>
        <v>0</v>
      </c>
      <c r="QU18" s="101"/>
      <c r="QV18" s="121"/>
      <c r="QW18" s="122">
        <f t="shared" si="226"/>
        <v>0</v>
      </c>
      <c r="QX18" s="126">
        <f>'прил № 2 (30.12.21)'!AKP667</f>
        <v>0</v>
      </c>
      <c r="QY18" s="122">
        <f>QX18/QX10</f>
        <v>0</v>
      </c>
      <c r="QZ18" s="101">
        <f>QZ10*QY18</f>
        <v>0</v>
      </c>
      <c r="RA18" s="119">
        <f t="shared" si="138"/>
        <v>0</v>
      </c>
      <c r="RB18" s="93">
        <f>RB10</f>
        <v>0</v>
      </c>
      <c r="RC18" s="120">
        <f t="shared" si="139"/>
        <v>0</v>
      </c>
      <c r="RD18" s="101">
        <f t="shared" si="140"/>
        <v>0</v>
      </c>
      <c r="RE18" s="101"/>
      <c r="RF18" s="121"/>
      <c r="RG18" s="122">
        <f t="shared" si="227"/>
        <v>0</v>
      </c>
      <c r="RH18" s="126">
        <f>'прил № 2 (30.12.21)'!ALK667</f>
        <v>0</v>
      </c>
      <c r="RI18" s="122">
        <f>RH18/RH10</f>
        <v>0</v>
      </c>
      <c r="RJ18" s="101">
        <f>RJ10*RI18</f>
        <v>0</v>
      </c>
      <c r="RK18" s="119">
        <f t="shared" si="141"/>
        <v>0</v>
      </c>
      <c r="RL18" s="93">
        <f>RL10</f>
        <v>0</v>
      </c>
      <c r="RM18" s="120">
        <f t="shared" si="142"/>
        <v>0</v>
      </c>
      <c r="RN18" s="101">
        <f t="shared" si="143"/>
        <v>0</v>
      </c>
      <c r="RO18" s="101"/>
      <c r="RP18" s="121"/>
      <c r="RQ18" s="122">
        <f t="shared" si="228"/>
        <v>0</v>
      </c>
      <c r="RR18" s="126">
        <f>'прил № 2 (30.12.21)'!AMF667</f>
        <v>50</v>
      </c>
      <c r="RS18" s="122">
        <f>RR18/RR10</f>
        <v>0.14368</v>
      </c>
      <c r="RT18" s="101">
        <f>RT10*RS18</f>
        <v>0</v>
      </c>
      <c r="RU18" s="119">
        <f t="shared" si="144"/>
        <v>0</v>
      </c>
      <c r="RV18" s="93">
        <f>RV10</f>
        <v>0</v>
      </c>
      <c r="RW18" s="120">
        <f t="shared" si="145"/>
        <v>0</v>
      </c>
      <c r="RX18" s="101">
        <f t="shared" si="146"/>
        <v>0</v>
      </c>
      <c r="RY18" s="101"/>
      <c r="RZ18" s="121"/>
      <c r="SA18" s="122">
        <f t="shared" si="229"/>
        <v>0</v>
      </c>
      <c r="SB18" s="126">
        <f>'прил № 2 (30.12.21)'!ANA667</f>
        <v>0</v>
      </c>
      <c r="SC18" s="122">
        <f>SB18/SB10</f>
        <v>0</v>
      </c>
      <c r="SD18" s="101">
        <f>SD10*SC18</f>
        <v>0</v>
      </c>
      <c r="SE18" s="119">
        <f t="shared" si="147"/>
        <v>0</v>
      </c>
      <c r="SF18" s="93">
        <f>SF10</f>
        <v>9.0500000000000007</v>
      </c>
      <c r="SG18" s="120">
        <f t="shared" si="148"/>
        <v>0</v>
      </c>
      <c r="SH18" s="101">
        <f t="shared" si="149"/>
        <v>0</v>
      </c>
      <c r="SI18" s="101"/>
      <c r="SJ18" s="121"/>
      <c r="SK18" s="122">
        <f t="shared" si="230"/>
        <v>0</v>
      </c>
      <c r="SL18" s="126">
        <f>'прил № 2 (30.12.21)'!ANV667</f>
        <v>38</v>
      </c>
      <c r="SM18" s="122">
        <f>SL18/SL10</f>
        <v>0.12459000000000001</v>
      </c>
      <c r="SN18" s="101">
        <f>SN10*SM18</f>
        <v>0</v>
      </c>
      <c r="SO18" s="119">
        <f t="shared" si="150"/>
        <v>0</v>
      </c>
      <c r="SP18" s="93">
        <f>SP10</f>
        <v>0</v>
      </c>
      <c r="SQ18" s="120">
        <f t="shared" si="151"/>
        <v>0</v>
      </c>
      <c r="SR18" s="101">
        <f t="shared" si="152"/>
        <v>0</v>
      </c>
      <c r="SS18" s="101"/>
      <c r="ST18" s="121"/>
      <c r="SU18" s="122">
        <f t="shared" si="231"/>
        <v>0</v>
      </c>
      <c r="SV18" s="126">
        <f>'прил № 2 (30.12.21)'!AOQ667</f>
        <v>0</v>
      </c>
      <c r="SW18" s="122">
        <f>SV18/SV10</f>
        <v>0</v>
      </c>
      <c r="SX18" s="101">
        <f>SX10*SW18</f>
        <v>0</v>
      </c>
      <c r="SY18" s="119">
        <f t="shared" si="153"/>
        <v>0</v>
      </c>
      <c r="SZ18" s="93">
        <f>SZ10</f>
        <v>0</v>
      </c>
      <c r="TA18" s="120">
        <f t="shared" si="154"/>
        <v>0</v>
      </c>
      <c r="TB18" s="101">
        <f t="shared" si="155"/>
        <v>0</v>
      </c>
      <c r="TC18" s="101"/>
      <c r="TD18" s="121"/>
      <c r="TE18" s="122">
        <f t="shared" si="232"/>
        <v>0</v>
      </c>
      <c r="TF18" s="126">
        <f>'прил № 2 (30.12.21)'!APL667</f>
        <v>0</v>
      </c>
      <c r="TG18" s="122">
        <f>TF18/TF10</f>
        <v>0</v>
      </c>
      <c r="TH18" s="101">
        <f>TH10*TG18</f>
        <v>0</v>
      </c>
      <c r="TI18" s="119">
        <f t="shared" si="156"/>
        <v>0</v>
      </c>
      <c r="TJ18" s="93">
        <f>TJ10</f>
        <v>0</v>
      </c>
      <c r="TK18" s="120">
        <f t="shared" si="157"/>
        <v>0</v>
      </c>
      <c r="TL18" s="101">
        <f t="shared" si="158"/>
        <v>0</v>
      </c>
      <c r="TM18" s="101"/>
      <c r="TN18" s="121"/>
      <c r="TO18" s="122">
        <f t="shared" si="233"/>
        <v>0</v>
      </c>
      <c r="TP18" s="126">
        <f>'прил № 2 (30.12.21)'!AQG667</f>
        <v>49</v>
      </c>
      <c r="TQ18" s="122">
        <f>TP18/TP10</f>
        <v>0.17072999999999999</v>
      </c>
      <c r="TR18" s="101">
        <f>TR10*TQ18</f>
        <v>0</v>
      </c>
      <c r="TS18" s="119">
        <f t="shared" si="159"/>
        <v>0</v>
      </c>
      <c r="TT18" s="93">
        <f>TT10</f>
        <v>0</v>
      </c>
      <c r="TU18" s="120">
        <f t="shared" si="160"/>
        <v>0</v>
      </c>
      <c r="TV18" s="101">
        <f t="shared" si="161"/>
        <v>0</v>
      </c>
      <c r="TW18" s="101"/>
      <c r="TX18" s="121"/>
      <c r="TY18" s="122">
        <f t="shared" si="234"/>
        <v>0</v>
      </c>
      <c r="TZ18" s="126">
        <f>'прил № 2 (30.12.21)'!ARB667</f>
        <v>0</v>
      </c>
      <c r="UA18" s="122">
        <f>TZ18/TZ10</f>
        <v>0</v>
      </c>
      <c r="UB18" s="101">
        <f>UB10*UA18</f>
        <v>0</v>
      </c>
      <c r="UC18" s="119">
        <f t="shared" si="162"/>
        <v>0</v>
      </c>
      <c r="UD18" s="93">
        <f>UD10</f>
        <v>0</v>
      </c>
      <c r="UE18" s="120">
        <f t="shared" si="163"/>
        <v>0</v>
      </c>
      <c r="UF18" s="101">
        <f t="shared" si="164"/>
        <v>0</v>
      </c>
      <c r="UG18" s="101"/>
      <c r="UH18" s="121"/>
      <c r="UI18" s="122">
        <f t="shared" si="235"/>
        <v>0</v>
      </c>
      <c r="UJ18" s="126">
        <f>'прил № 2 (30.12.21)'!ARW667</f>
        <v>15</v>
      </c>
      <c r="UK18" s="122">
        <f>UJ18/UJ10</f>
        <v>4.5589999999999999E-2</v>
      </c>
      <c r="UL18" s="101">
        <f>UL10*UK18</f>
        <v>0</v>
      </c>
      <c r="UM18" s="119">
        <f t="shared" si="165"/>
        <v>0</v>
      </c>
      <c r="UN18" s="93">
        <f>UN10</f>
        <v>0</v>
      </c>
      <c r="UO18" s="120">
        <f t="shared" si="166"/>
        <v>0</v>
      </c>
      <c r="UP18" s="101">
        <f t="shared" si="167"/>
        <v>0</v>
      </c>
      <c r="UQ18" s="101"/>
      <c r="UR18" s="121"/>
      <c r="US18" s="122">
        <f t="shared" si="236"/>
        <v>0</v>
      </c>
      <c r="UT18" s="126">
        <f>'прил № 2 (30.12.21)'!ASR667</f>
        <v>28</v>
      </c>
      <c r="UU18" s="122">
        <f>UT18/UT10</f>
        <v>8.7230000000000002E-2</v>
      </c>
      <c r="UV18" s="101">
        <f>UV10*UU18</f>
        <v>0</v>
      </c>
      <c r="UW18" s="119">
        <f t="shared" si="168"/>
        <v>0</v>
      </c>
      <c r="UX18" s="93">
        <f>UX10</f>
        <v>0</v>
      </c>
      <c r="UY18" s="120">
        <f t="shared" si="169"/>
        <v>0</v>
      </c>
      <c r="UZ18" s="101">
        <f t="shared" si="170"/>
        <v>0</v>
      </c>
      <c r="VA18" s="101"/>
      <c r="VB18" s="121"/>
      <c r="VC18" s="122">
        <f t="shared" si="237"/>
        <v>0</v>
      </c>
      <c r="VD18" s="126">
        <f>'прил № 2 (30.12.21)'!ATM667</f>
        <v>21</v>
      </c>
      <c r="VE18" s="122">
        <f>VD18/VD10</f>
        <v>3.7969999999999997E-2</v>
      </c>
      <c r="VF18" s="101">
        <f>VF10*VE18</f>
        <v>0</v>
      </c>
      <c r="VG18" s="119">
        <f t="shared" si="171"/>
        <v>0</v>
      </c>
      <c r="VH18" s="93">
        <f>VH10</f>
        <v>0</v>
      </c>
      <c r="VI18" s="120">
        <f t="shared" si="172"/>
        <v>0</v>
      </c>
      <c r="VJ18" s="101">
        <f t="shared" si="173"/>
        <v>0</v>
      </c>
      <c r="VK18" s="101"/>
      <c r="VL18" s="121"/>
      <c r="VM18" s="122">
        <f t="shared" si="238"/>
        <v>0</v>
      </c>
      <c r="VN18" s="126">
        <f>'прил № 2 (30.12.21)'!AUH667</f>
        <v>24</v>
      </c>
      <c r="VO18" s="122">
        <f>VN18/VN10</f>
        <v>6.8570000000000006E-2</v>
      </c>
      <c r="VP18" s="101">
        <f>VP10*VO18</f>
        <v>0</v>
      </c>
      <c r="VQ18" s="119">
        <f t="shared" si="174"/>
        <v>0</v>
      </c>
      <c r="VR18" s="93">
        <f>VR10</f>
        <v>0</v>
      </c>
      <c r="VS18" s="120">
        <f t="shared" si="175"/>
        <v>0</v>
      </c>
      <c r="VT18" s="101">
        <f t="shared" si="176"/>
        <v>0</v>
      </c>
      <c r="VU18" s="101"/>
      <c r="VV18" s="121"/>
      <c r="VW18" s="122">
        <f t="shared" si="239"/>
        <v>0</v>
      </c>
      <c r="VX18" s="231">
        <f t="shared" si="177"/>
        <v>782</v>
      </c>
      <c r="VY18" s="122">
        <f>VX18/VX10</f>
        <v>6.2109999999999999E-2</v>
      </c>
      <c r="VZ18" s="101">
        <f>VZ10*VY18</f>
        <v>8558.76</v>
      </c>
      <c r="WA18" s="119">
        <f t="shared" si="178"/>
        <v>10.944705880000001</v>
      </c>
      <c r="WB18" s="93">
        <f>WB10</f>
        <v>9.0500000000000007</v>
      </c>
      <c r="WC18" s="120">
        <f t="shared" si="179"/>
        <v>99.049589999999995</v>
      </c>
      <c r="WD18" s="101">
        <f t="shared" si="180"/>
        <v>77456.78</v>
      </c>
      <c r="WE18" s="101"/>
      <c r="WF18" s="121"/>
    </row>
    <row r="19" spans="1:604" ht="48">
      <c r="A19" s="5"/>
      <c r="B19" s="94" t="s">
        <v>431</v>
      </c>
      <c r="C19" s="12" t="s">
        <v>836</v>
      </c>
      <c r="D19" s="12" t="s">
        <v>438</v>
      </c>
      <c r="E19" s="4" t="s">
        <v>33</v>
      </c>
      <c r="F19" s="126">
        <f>'прил № 2 (30.12.21)'!L668</f>
        <v>0</v>
      </c>
      <c r="G19" s="122">
        <f>F19/F10</f>
        <v>0</v>
      </c>
      <c r="H19" s="101">
        <f>H10*G19</f>
        <v>0</v>
      </c>
      <c r="I19" s="119">
        <f t="shared" si="240"/>
        <v>0</v>
      </c>
      <c r="J19" s="93">
        <f>J10</f>
        <v>0</v>
      </c>
      <c r="K19" s="120">
        <f t="shared" si="241"/>
        <v>0</v>
      </c>
      <c r="L19" s="101">
        <f t="shared" si="242"/>
        <v>0</v>
      </c>
      <c r="M19" s="101"/>
      <c r="N19" s="121"/>
      <c r="O19" s="122" t="e">
        <f t="shared" si="181"/>
        <v>#DIV/0!</v>
      </c>
      <c r="P19" s="126">
        <f>'прил № 2 (30.12.21)'!AG668</f>
        <v>0</v>
      </c>
      <c r="Q19" s="122">
        <f>P19/P10</f>
        <v>0</v>
      </c>
      <c r="R19" s="101">
        <f>R10*Q19</f>
        <v>0</v>
      </c>
      <c r="S19" s="119">
        <f t="shared" si="3"/>
        <v>0</v>
      </c>
      <c r="T19" s="93">
        <f>T10</f>
        <v>0</v>
      </c>
      <c r="U19" s="120">
        <f t="shared" si="4"/>
        <v>0</v>
      </c>
      <c r="V19" s="101">
        <f t="shared" si="5"/>
        <v>0</v>
      </c>
      <c r="W19" s="101"/>
      <c r="X19" s="121"/>
      <c r="Y19" s="122" t="e">
        <f t="shared" si="182"/>
        <v>#DIV/0!</v>
      </c>
      <c r="Z19" s="126">
        <f>'прил № 2 (30.12.21)'!BB668</f>
        <v>0</v>
      </c>
      <c r="AA19" s="122">
        <f>Z19/Z10</f>
        <v>0</v>
      </c>
      <c r="AB19" s="101">
        <f>AB10*AA19</f>
        <v>0</v>
      </c>
      <c r="AC19" s="119">
        <f t="shared" si="6"/>
        <v>0</v>
      </c>
      <c r="AD19" s="93">
        <f>AD10</f>
        <v>0</v>
      </c>
      <c r="AE19" s="120">
        <f t="shared" si="7"/>
        <v>0</v>
      </c>
      <c r="AF19" s="101">
        <f t="shared" si="8"/>
        <v>0</v>
      </c>
      <c r="AG19" s="101"/>
      <c r="AH19" s="121"/>
      <c r="AI19" s="122" t="e">
        <f t="shared" si="183"/>
        <v>#DIV/0!</v>
      </c>
      <c r="AJ19" s="126">
        <f>'прил № 2 (30.12.21)'!BW668</f>
        <v>0</v>
      </c>
      <c r="AK19" s="122">
        <f>AJ19/AJ10</f>
        <v>0</v>
      </c>
      <c r="AL19" s="101">
        <f>AL10*AK19</f>
        <v>0</v>
      </c>
      <c r="AM19" s="119">
        <f t="shared" si="9"/>
        <v>0</v>
      </c>
      <c r="AN19" s="93">
        <f>AN10</f>
        <v>0</v>
      </c>
      <c r="AO19" s="120">
        <f t="shared" si="10"/>
        <v>0</v>
      </c>
      <c r="AP19" s="101">
        <f t="shared" si="11"/>
        <v>0</v>
      </c>
      <c r="AQ19" s="101"/>
      <c r="AR19" s="121"/>
      <c r="AS19" s="122" t="e">
        <f t="shared" si="184"/>
        <v>#DIV/0!</v>
      </c>
      <c r="AT19" s="126">
        <f>'прил № 2 (30.12.21)'!CR668</f>
        <v>0</v>
      </c>
      <c r="AU19" s="122">
        <f>AT19/AT10</f>
        <v>0</v>
      </c>
      <c r="AV19" s="101">
        <f>AV10*AU19</f>
        <v>0</v>
      </c>
      <c r="AW19" s="119">
        <f t="shared" si="12"/>
        <v>0</v>
      </c>
      <c r="AX19" s="93">
        <f>AX10</f>
        <v>0</v>
      </c>
      <c r="AY19" s="120">
        <f t="shared" si="13"/>
        <v>0</v>
      </c>
      <c r="AZ19" s="101">
        <f t="shared" si="14"/>
        <v>0</v>
      </c>
      <c r="BA19" s="101"/>
      <c r="BB19" s="121"/>
      <c r="BC19" s="122" t="e">
        <f t="shared" si="185"/>
        <v>#DIV/0!</v>
      </c>
      <c r="BD19" s="126">
        <f>'прил № 2 (30.12.21)'!DM668</f>
        <v>0</v>
      </c>
      <c r="BE19" s="122">
        <f>BD19/BD10</f>
        <v>0</v>
      </c>
      <c r="BF19" s="101">
        <f>BF10*BE19</f>
        <v>0</v>
      </c>
      <c r="BG19" s="119">
        <f t="shared" si="15"/>
        <v>0</v>
      </c>
      <c r="BH19" s="93">
        <f>BH10</f>
        <v>0</v>
      </c>
      <c r="BI19" s="120">
        <f t="shared" si="16"/>
        <v>0</v>
      </c>
      <c r="BJ19" s="101">
        <f t="shared" si="17"/>
        <v>0</v>
      </c>
      <c r="BK19" s="101"/>
      <c r="BL19" s="121"/>
      <c r="BM19" s="122" t="e">
        <f t="shared" si="186"/>
        <v>#DIV/0!</v>
      </c>
      <c r="BN19" s="126"/>
      <c r="BO19" s="122" t="e">
        <f>BN19/BN10</f>
        <v>#DIV/0!</v>
      </c>
      <c r="BP19" s="101" t="e">
        <f>BP10*BO19</f>
        <v>#DIV/0!</v>
      </c>
      <c r="BQ19" s="119">
        <f t="shared" si="18"/>
        <v>0</v>
      </c>
      <c r="BR19" s="93">
        <f>BR10</f>
        <v>0</v>
      </c>
      <c r="BS19" s="120">
        <f t="shared" si="19"/>
        <v>0</v>
      </c>
      <c r="BT19" s="101">
        <f t="shared" si="20"/>
        <v>0</v>
      </c>
      <c r="BU19" s="101"/>
      <c r="BV19" s="121"/>
      <c r="BW19" s="122" t="e">
        <f t="shared" si="187"/>
        <v>#DIV/0!</v>
      </c>
      <c r="BX19" s="126"/>
      <c r="BY19" s="122">
        <f>BX19/BX10</f>
        <v>0</v>
      </c>
      <c r="BZ19" s="101">
        <f>BZ10*BY19</f>
        <v>0</v>
      </c>
      <c r="CA19" s="119">
        <f t="shared" si="21"/>
        <v>0</v>
      </c>
      <c r="CB19" s="93">
        <f>CB10</f>
        <v>0</v>
      </c>
      <c r="CC19" s="120">
        <f t="shared" si="22"/>
        <v>0</v>
      </c>
      <c r="CD19" s="101">
        <f t="shared" si="23"/>
        <v>0</v>
      </c>
      <c r="CE19" s="101"/>
      <c r="CF19" s="121"/>
      <c r="CG19" s="122" t="e">
        <f t="shared" si="188"/>
        <v>#DIV/0!</v>
      </c>
      <c r="CH19" s="126"/>
      <c r="CI19" s="122" t="e">
        <f>CH19/CH10</f>
        <v>#DIV/0!</v>
      </c>
      <c r="CJ19" s="101" t="e">
        <f>CJ10*CI19</f>
        <v>#DIV/0!</v>
      </c>
      <c r="CK19" s="119">
        <f t="shared" si="24"/>
        <v>0</v>
      </c>
      <c r="CL19" s="93">
        <f>CL10</f>
        <v>0</v>
      </c>
      <c r="CM19" s="120">
        <f t="shared" si="25"/>
        <v>0</v>
      </c>
      <c r="CN19" s="101">
        <f t="shared" si="26"/>
        <v>0</v>
      </c>
      <c r="CO19" s="101"/>
      <c r="CP19" s="121"/>
      <c r="CQ19" s="122" t="e">
        <f t="shared" si="189"/>
        <v>#DIV/0!</v>
      </c>
      <c r="CR19" s="126">
        <f>'прил № 2 (30.12.21)'!GS668</f>
        <v>0</v>
      </c>
      <c r="CS19" s="122">
        <f>CR19/CR10</f>
        <v>0</v>
      </c>
      <c r="CT19" s="101">
        <f>CT10*CS19</f>
        <v>0</v>
      </c>
      <c r="CU19" s="119">
        <f t="shared" si="27"/>
        <v>0</v>
      </c>
      <c r="CV19" s="93">
        <f>CV10</f>
        <v>0</v>
      </c>
      <c r="CW19" s="120">
        <f t="shared" si="28"/>
        <v>0</v>
      </c>
      <c r="CX19" s="101">
        <f t="shared" si="29"/>
        <v>0</v>
      </c>
      <c r="CY19" s="101"/>
      <c r="CZ19" s="121"/>
      <c r="DA19" s="122" t="e">
        <f t="shared" si="190"/>
        <v>#DIV/0!</v>
      </c>
      <c r="DB19" s="126">
        <f>'прил № 2 (30.12.21)'!HN668</f>
        <v>0</v>
      </c>
      <c r="DC19" s="122">
        <f>DB19/DB10</f>
        <v>0</v>
      </c>
      <c r="DD19" s="101">
        <f>DD10*DC19</f>
        <v>0</v>
      </c>
      <c r="DE19" s="119">
        <f t="shared" si="30"/>
        <v>0</v>
      </c>
      <c r="DF19" s="93">
        <f>DF10</f>
        <v>0</v>
      </c>
      <c r="DG19" s="120">
        <f t="shared" si="31"/>
        <v>0</v>
      </c>
      <c r="DH19" s="101">
        <f t="shared" si="32"/>
        <v>0</v>
      </c>
      <c r="DI19" s="101"/>
      <c r="DJ19" s="121"/>
      <c r="DK19" s="122" t="e">
        <f t="shared" si="191"/>
        <v>#DIV/0!</v>
      </c>
      <c r="DL19" s="126">
        <f>'прил № 2 (30.12.21)'!II668</f>
        <v>0</v>
      </c>
      <c r="DM19" s="122">
        <f>DL19/DL10</f>
        <v>0</v>
      </c>
      <c r="DN19" s="101">
        <f>DN10*DM19</f>
        <v>0</v>
      </c>
      <c r="DO19" s="119">
        <f t="shared" si="33"/>
        <v>0</v>
      </c>
      <c r="DP19" s="93">
        <f>DP10</f>
        <v>0</v>
      </c>
      <c r="DQ19" s="120">
        <f t="shared" si="34"/>
        <v>0</v>
      </c>
      <c r="DR19" s="101">
        <f t="shared" si="35"/>
        <v>0</v>
      </c>
      <c r="DS19" s="101"/>
      <c r="DT19" s="121"/>
      <c r="DU19" s="122" t="e">
        <f t="shared" si="192"/>
        <v>#DIV/0!</v>
      </c>
      <c r="DV19" s="126">
        <f>'прил № 2 (30.12.21)'!JD668</f>
        <v>0</v>
      </c>
      <c r="DW19" s="122">
        <f>DV19/DV10</f>
        <v>0</v>
      </c>
      <c r="DX19" s="101">
        <f>DX10*DW19</f>
        <v>0</v>
      </c>
      <c r="DY19" s="119">
        <f t="shared" si="36"/>
        <v>0</v>
      </c>
      <c r="DZ19" s="93">
        <f>DZ10</f>
        <v>9.0500000000000007</v>
      </c>
      <c r="EA19" s="120">
        <f t="shared" si="37"/>
        <v>0</v>
      </c>
      <c r="EB19" s="101">
        <f t="shared" si="38"/>
        <v>0</v>
      </c>
      <c r="EC19" s="101"/>
      <c r="ED19" s="121"/>
      <c r="EE19" s="122" t="e">
        <f t="shared" si="193"/>
        <v>#DIV/0!</v>
      </c>
      <c r="EF19" s="126">
        <f>'прил № 2 (30.12.21)'!JY668</f>
        <v>0</v>
      </c>
      <c r="EG19" s="122">
        <f>EF19/EF10</f>
        <v>0</v>
      </c>
      <c r="EH19" s="101">
        <f>EH10*EG19</f>
        <v>0</v>
      </c>
      <c r="EI19" s="119">
        <f t="shared" si="39"/>
        <v>0</v>
      </c>
      <c r="EJ19" s="93">
        <f>EJ10</f>
        <v>0</v>
      </c>
      <c r="EK19" s="120">
        <f t="shared" si="40"/>
        <v>0</v>
      </c>
      <c r="EL19" s="101">
        <f t="shared" si="41"/>
        <v>0</v>
      </c>
      <c r="EM19" s="101"/>
      <c r="EN19" s="121"/>
      <c r="EO19" s="122" t="e">
        <f t="shared" si="194"/>
        <v>#DIV/0!</v>
      </c>
      <c r="EP19" s="126">
        <f>'прил № 2 (30.12.21)'!KT668</f>
        <v>0</v>
      </c>
      <c r="EQ19" s="122">
        <f>EP19/EP10</f>
        <v>0</v>
      </c>
      <c r="ER19" s="101">
        <f>ER10*EQ19</f>
        <v>0</v>
      </c>
      <c r="ES19" s="119">
        <f t="shared" si="42"/>
        <v>0</v>
      </c>
      <c r="ET19" s="93">
        <f>ET10</f>
        <v>9.0500000000000007</v>
      </c>
      <c r="EU19" s="120">
        <f t="shared" si="43"/>
        <v>0</v>
      </c>
      <c r="EV19" s="101">
        <f t="shared" si="44"/>
        <v>0</v>
      </c>
      <c r="EW19" s="101"/>
      <c r="EX19" s="121"/>
      <c r="EY19" s="122" t="e">
        <f t="shared" si="195"/>
        <v>#DIV/0!</v>
      </c>
      <c r="EZ19" s="126">
        <f>'прил № 2 (30.12.21)'!LO668</f>
        <v>0</v>
      </c>
      <c r="FA19" s="122">
        <f>EZ19/EZ10</f>
        <v>0</v>
      </c>
      <c r="FB19" s="101">
        <f>FB10*FA19</f>
        <v>0</v>
      </c>
      <c r="FC19" s="119">
        <f t="shared" si="45"/>
        <v>0</v>
      </c>
      <c r="FD19" s="93">
        <f>FD10</f>
        <v>0</v>
      </c>
      <c r="FE19" s="120">
        <f t="shared" si="46"/>
        <v>0</v>
      </c>
      <c r="FF19" s="101">
        <f t="shared" si="47"/>
        <v>0</v>
      </c>
      <c r="FG19" s="101"/>
      <c r="FH19" s="121"/>
      <c r="FI19" s="122" t="e">
        <f t="shared" si="196"/>
        <v>#DIV/0!</v>
      </c>
      <c r="FJ19" s="126">
        <f>'прил № 2 (30.12.21)'!MJ668</f>
        <v>0</v>
      </c>
      <c r="FK19" s="122">
        <f>FJ19/FJ10</f>
        <v>0</v>
      </c>
      <c r="FL19" s="101">
        <f>FL10*FK19</f>
        <v>0</v>
      </c>
      <c r="FM19" s="119">
        <f t="shared" si="48"/>
        <v>0</v>
      </c>
      <c r="FN19" s="93">
        <f>FN10</f>
        <v>0</v>
      </c>
      <c r="FO19" s="120">
        <f t="shared" si="49"/>
        <v>0</v>
      </c>
      <c r="FP19" s="101">
        <f t="shared" si="50"/>
        <v>0</v>
      </c>
      <c r="FQ19" s="101"/>
      <c r="FR19" s="121"/>
      <c r="FS19" s="122" t="e">
        <f t="shared" si="197"/>
        <v>#DIV/0!</v>
      </c>
      <c r="FT19" s="126">
        <f>'прил № 2 (30.12.21)'!NE668</f>
        <v>0</v>
      </c>
      <c r="FU19" s="122">
        <f>FT19/FT10</f>
        <v>0</v>
      </c>
      <c r="FV19" s="101">
        <f>FV10*FU19</f>
        <v>0</v>
      </c>
      <c r="FW19" s="119">
        <f t="shared" si="51"/>
        <v>0</v>
      </c>
      <c r="FX19" s="93">
        <f>FX10</f>
        <v>0</v>
      </c>
      <c r="FY19" s="120">
        <f t="shared" si="52"/>
        <v>0</v>
      </c>
      <c r="FZ19" s="101">
        <f t="shared" si="53"/>
        <v>0</v>
      </c>
      <c r="GA19" s="101"/>
      <c r="GB19" s="121"/>
      <c r="GC19" s="122" t="e">
        <f t="shared" si="198"/>
        <v>#DIV/0!</v>
      </c>
      <c r="GD19" s="126">
        <f>'прил № 2 (30.12.21)'!NZ668</f>
        <v>0</v>
      </c>
      <c r="GE19" s="122">
        <f>GD19/GD10</f>
        <v>0</v>
      </c>
      <c r="GF19" s="101">
        <f>GF10*GE19</f>
        <v>0</v>
      </c>
      <c r="GG19" s="119">
        <f t="shared" si="54"/>
        <v>0</v>
      </c>
      <c r="GH19" s="93">
        <f>GH10</f>
        <v>0</v>
      </c>
      <c r="GI19" s="120">
        <f t="shared" si="55"/>
        <v>0</v>
      </c>
      <c r="GJ19" s="101">
        <f t="shared" si="56"/>
        <v>0</v>
      </c>
      <c r="GK19" s="101"/>
      <c r="GL19" s="121"/>
      <c r="GM19" s="122" t="e">
        <f t="shared" si="199"/>
        <v>#DIV/0!</v>
      </c>
      <c r="GN19" s="126">
        <f>'прил № 2 (30.12.21)'!OU668</f>
        <v>0</v>
      </c>
      <c r="GO19" s="122">
        <f>GN19/GN10</f>
        <v>0</v>
      </c>
      <c r="GP19" s="101">
        <f>GP10*GO19</f>
        <v>0</v>
      </c>
      <c r="GQ19" s="119">
        <f t="shared" si="57"/>
        <v>0</v>
      </c>
      <c r="GR19" s="93">
        <f>GR10</f>
        <v>0</v>
      </c>
      <c r="GS19" s="120">
        <f t="shared" si="58"/>
        <v>0</v>
      </c>
      <c r="GT19" s="101">
        <f t="shared" si="59"/>
        <v>0</v>
      </c>
      <c r="GU19" s="101"/>
      <c r="GV19" s="121"/>
      <c r="GW19" s="122" t="e">
        <f t="shared" si="200"/>
        <v>#DIV/0!</v>
      </c>
      <c r="GX19" s="126">
        <f>'прил № 2 (30.12.21)'!PP668</f>
        <v>0</v>
      </c>
      <c r="GY19" s="122">
        <f>GX19/GX10</f>
        <v>0</v>
      </c>
      <c r="GZ19" s="101">
        <f>GZ10*GY19</f>
        <v>0</v>
      </c>
      <c r="HA19" s="119">
        <f t="shared" si="60"/>
        <v>0</v>
      </c>
      <c r="HB19" s="93">
        <f>HB10</f>
        <v>0</v>
      </c>
      <c r="HC19" s="120">
        <f t="shared" si="61"/>
        <v>0</v>
      </c>
      <c r="HD19" s="101">
        <f t="shared" si="62"/>
        <v>0</v>
      </c>
      <c r="HE19" s="101"/>
      <c r="HF19" s="121"/>
      <c r="HG19" s="122" t="e">
        <f t="shared" si="201"/>
        <v>#DIV/0!</v>
      </c>
      <c r="HH19" s="126">
        <f>'прил № 2 (30.12.21)'!QK668</f>
        <v>0</v>
      </c>
      <c r="HI19" s="122">
        <f>HH19/HH10</f>
        <v>0</v>
      </c>
      <c r="HJ19" s="101">
        <f>HJ10*HI19</f>
        <v>0</v>
      </c>
      <c r="HK19" s="119">
        <f t="shared" si="63"/>
        <v>0</v>
      </c>
      <c r="HL19" s="93">
        <f>HL10</f>
        <v>0</v>
      </c>
      <c r="HM19" s="120">
        <f t="shared" si="64"/>
        <v>0</v>
      </c>
      <c r="HN19" s="101">
        <f t="shared" si="65"/>
        <v>0</v>
      </c>
      <c r="HO19" s="101"/>
      <c r="HP19" s="121"/>
      <c r="HQ19" s="122" t="e">
        <f t="shared" si="202"/>
        <v>#DIV/0!</v>
      </c>
      <c r="HR19" s="126">
        <f>'прил № 2 (30.12.21)'!RF668</f>
        <v>0</v>
      </c>
      <c r="HS19" s="122">
        <f>HR19/HR10</f>
        <v>0</v>
      </c>
      <c r="HT19" s="101">
        <f>HT10*HS19</f>
        <v>0</v>
      </c>
      <c r="HU19" s="119">
        <f t="shared" si="66"/>
        <v>0</v>
      </c>
      <c r="HV19" s="93">
        <f>HV10</f>
        <v>0</v>
      </c>
      <c r="HW19" s="120">
        <f t="shared" si="67"/>
        <v>0</v>
      </c>
      <c r="HX19" s="101">
        <f t="shared" si="68"/>
        <v>0</v>
      </c>
      <c r="HY19" s="101"/>
      <c r="HZ19" s="121"/>
      <c r="IA19" s="122" t="e">
        <f t="shared" si="203"/>
        <v>#DIV/0!</v>
      </c>
      <c r="IB19" s="126">
        <f>'прил № 2 (30.12.21)'!SA668</f>
        <v>0</v>
      </c>
      <c r="IC19" s="122">
        <f>IB19/IB10</f>
        <v>0</v>
      </c>
      <c r="ID19" s="101">
        <f>ID10*IC19</f>
        <v>0</v>
      </c>
      <c r="IE19" s="119">
        <f t="shared" si="69"/>
        <v>0</v>
      </c>
      <c r="IF19" s="93">
        <f>IF10</f>
        <v>0</v>
      </c>
      <c r="IG19" s="120">
        <f t="shared" si="70"/>
        <v>0</v>
      </c>
      <c r="IH19" s="101">
        <f t="shared" si="71"/>
        <v>0</v>
      </c>
      <c r="II19" s="101"/>
      <c r="IJ19" s="121"/>
      <c r="IK19" s="122" t="e">
        <f t="shared" si="204"/>
        <v>#DIV/0!</v>
      </c>
      <c r="IL19" s="126">
        <f>'прил № 2 (30.12.21)'!SV668</f>
        <v>0</v>
      </c>
      <c r="IM19" s="122">
        <f>IL19/IL10</f>
        <v>0</v>
      </c>
      <c r="IN19" s="101">
        <f>IN10*IM19</f>
        <v>0</v>
      </c>
      <c r="IO19" s="119">
        <f t="shared" si="72"/>
        <v>0</v>
      </c>
      <c r="IP19" s="93">
        <f>IP10</f>
        <v>0</v>
      </c>
      <c r="IQ19" s="120">
        <f t="shared" si="73"/>
        <v>0</v>
      </c>
      <c r="IR19" s="101">
        <f t="shared" si="74"/>
        <v>0</v>
      </c>
      <c r="IS19" s="101"/>
      <c r="IT19" s="121"/>
      <c r="IU19" s="122" t="e">
        <f t="shared" si="205"/>
        <v>#DIV/0!</v>
      </c>
      <c r="IV19" s="126">
        <f>'прил № 2 (30.12.21)'!TQ668</f>
        <v>0</v>
      </c>
      <c r="IW19" s="122">
        <f>IV19/IV10</f>
        <v>0</v>
      </c>
      <c r="IX19" s="101">
        <f>IX10*IW19</f>
        <v>0</v>
      </c>
      <c r="IY19" s="119">
        <f t="shared" si="75"/>
        <v>0</v>
      </c>
      <c r="IZ19" s="93">
        <f>IZ10</f>
        <v>0</v>
      </c>
      <c r="JA19" s="120">
        <f t="shared" si="76"/>
        <v>0</v>
      </c>
      <c r="JB19" s="101">
        <f t="shared" si="77"/>
        <v>0</v>
      </c>
      <c r="JC19" s="101"/>
      <c r="JD19" s="121"/>
      <c r="JE19" s="122" t="e">
        <f t="shared" si="206"/>
        <v>#DIV/0!</v>
      </c>
      <c r="JF19" s="126">
        <f>'прил № 2 (30.12.21)'!UL668</f>
        <v>0</v>
      </c>
      <c r="JG19" s="122">
        <f>JF19/JF10</f>
        <v>0</v>
      </c>
      <c r="JH19" s="101">
        <f>JH10*JG19</f>
        <v>0</v>
      </c>
      <c r="JI19" s="119">
        <f t="shared" si="78"/>
        <v>0</v>
      </c>
      <c r="JJ19" s="93">
        <f>JJ10</f>
        <v>0</v>
      </c>
      <c r="JK19" s="120">
        <f t="shared" si="79"/>
        <v>0</v>
      </c>
      <c r="JL19" s="101">
        <f t="shared" si="80"/>
        <v>0</v>
      </c>
      <c r="JM19" s="101"/>
      <c r="JN19" s="121"/>
      <c r="JO19" s="122" t="e">
        <f t="shared" si="207"/>
        <v>#DIV/0!</v>
      </c>
      <c r="JP19" s="126"/>
      <c r="JQ19" s="122" t="e">
        <f>JP19/JP10</f>
        <v>#DIV/0!</v>
      </c>
      <c r="JR19" s="101" t="e">
        <f>JR10*JQ19</f>
        <v>#DIV/0!</v>
      </c>
      <c r="JS19" s="119">
        <f t="shared" si="81"/>
        <v>0</v>
      </c>
      <c r="JT19" s="93">
        <f>JT10</f>
        <v>0</v>
      </c>
      <c r="JU19" s="120">
        <f t="shared" si="82"/>
        <v>0</v>
      </c>
      <c r="JV19" s="101">
        <f t="shared" si="83"/>
        <v>0</v>
      </c>
      <c r="JW19" s="101"/>
      <c r="JX19" s="121"/>
      <c r="JY19" s="122" t="e">
        <f t="shared" si="208"/>
        <v>#DIV/0!</v>
      </c>
      <c r="JZ19" s="126">
        <f>'прил № 2 (30.12.21)'!WB668</f>
        <v>0</v>
      </c>
      <c r="KA19" s="122">
        <f>JZ19/JZ10</f>
        <v>0</v>
      </c>
      <c r="KB19" s="101">
        <f>KB10*KA19</f>
        <v>0</v>
      </c>
      <c r="KC19" s="119">
        <f t="shared" si="84"/>
        <v>0</v>
      </c>
      <c r="KD19" s="93">
        <f>KD10</f>
        <v>0</v>
      </c>
      <c r="KE19" s="120">
        <f t="shared" si="85"/>
        <v>0</v>
      </c>
      <c r="KF19" s="101">
        <f t="shared" si="86"/>
        <v>0</v>
      </c>
      <c r="KG19" s="101"/>
      <c r="KH19" s="121"/>
      <c r="KI19" s="122" t="e">
        <f t="shared" si="209"/>
        <v>#DIV/0!</v>
      </c>
      <c r="KJ19" s="126">
        <f>'прил № 2 (30.12.21)'!WW668</f>
        <v>0</v>
      </c>
      <c r="KK19" s="122">
        <f>KJ19/KJ10</f>
        <v>0</v>
      </c>
      <c r="KL19" s="101">
        <f>KL10*KK19</f>
        <v>0</v>
      </c>
      <c r="KM19" s="119">
        <f t="shared" si="87"/>
        <v>0</v>
      </c>
      <c r="KN19" s="93">
        <f>KN10</f>
        <v>0</v>
      </c>
      <c r="KO19" s="120">
        <f t="shared" si="88"/>
        <v>0</v>
      </c>
      <c r="KP19" s="101">
        <f t="shared" si="89"/>
        <v>0</v>
      </c>
      <c r="KQ19" s="101"/>
      <c r="KR19" s="121"/>
      <c r="KS19" s="122" t="e">
        <f t="shared" si="210"/>
        <v>#DIV/0!</v>
      </c>
      <c r="KT19" s="126">
        <f>'прил № 2 (30.12.21)'!XR668</f>
        <v>0</v>
      </c>
      <c r="KU19" s="122">
        <f>KT19/KT10</f>
        <v>0</v>
      </c>
      <c r="KV19" s="101">
        <f>KV10*KU19</f>
        <v>0</v>
      </c>
      <c r="KW19" s="119">
        <f t="shared" si="90"/>
        <v>0</v>
      </c>
      <c r="KX19" s="93">
        <f>KX10</f>
        <v>0</v>
      </c>
      <c r="KY19" s="120">
        <f t="shared" si="91"/>
        <v>0</v>
      </c>
      <c r="KZ19" s="101">
        <f t="shared" si="92"/>
        <v>0</v>
      </c>
      <c r="LA19" s="101"/>
      <c r="LB19" s="121"/>
      <c r="LC19" s="122" t="e">
        <f t="shared" si="211"/>
        <v>#DIV/0!</v>
      </c>
      <c r="LD19" s="126">
        <f>'прил № 2 (30.12.21)'!YM668</f>
        <v>0</v>
      </c>
      <c r="LE19" s="122">
        <f>LD19/LD10</f>
        <v>0</v>
      </c>
      <c r="LF19" s="101">
        <f>LF10*LE19</f>
        <v>0</v>
      </c>
      <c r="LG19" s="119">
        <f t="shared" si="93"/>
        <v>0</v>
      </c>
      <c r="LH19" s="93">
        <f>LH10</f>
        <v>0</v>
      </c>
      <c r="LI19" s="120">
        <f t="shared" si="94"/>
        <v>0</v>
      </c>
      <c r="LJ19" s="101">
        <f t="shared" si="95"/>
        <v>0</v>
      </c>
      <c r="LK19" s="101"/>
      <c r="LL19" s="121"/>
      <c r="LM19" s="122" t="e">
        <f t="shared" si="212"/>
        <v>#DIV/0!</v>
      </c>
      <c r="LN19" s="126">
        <f>'прил № 2 (30.12.21)'!ZH668</f>
        <v>0</v>
      </c>
      <c r="LO19" s="122">
        <f>LN19/LN10</f>
        <v>0</v>
      </c>
      <c r="LP19" s="101">
        <f>LP10*LO19</f>
        <v>0</v>
      </c>
      <c r="LQ19" s="119">
        <f t="shared" si="96"/>
        <v>0</v>
      </c>
      <c r="LR19" s="93">
        <f>LR10</f>
        <v>0</v>
      </c>
      <c r="LS19" s="120">
        <f t="shared" si="97"/>
        <v>0</v>
      </c>
      <c r="LT19" s="101">
        <f t="shared" si="98"/>
        <v>0</v>
      </c>
      <c r="LU19" s="101"/>
      <c r="LV19" s="121"/>
      <c r="LW19" s="122" t="e">
        <f t="shared" si="213"/>
        <v>#DIV/0!</v>
      </c>
      <c r="LX19" s="126">
        <f>'прил № 2 (30.12.21)'!AAC668</f>
        <v>0</v>
      </c>
      <c r="LY19" s="122">
        <f>LX19/LX10</f>
        <v>0</v>
      </c>
      <c r="LZ19" s="101">
        <f>LZ10*LY19</f>
        <v>0</v>
      </c>
      <c r="MA19" s="119">
        <f t="shared" si="99"/>
        <v>0</v>
      </c>
      <c r="MB19" s="93">
        <f>MB10</f>
        <v>0</v>
      </c>
      <c r="MC19" s="120">
        <f t="shared" si="100"/>
        <v>0</v>
      </c>
      <c r="MD19" s="101">
        <f t="shared" si="101"/>
        <v>0</v>
      </c>
      <c r="ME19" s="101"/>
      <c r="MF19" s="121"/>
      <c r="MG19" s="122" t="e">
        <f t="shared" si="214"/>
        <v>#DIV/0!</v>
      </c>
      <c r="MH19" s="126">
        <f>'прил № 2 (30.12.21)'!AAX668</f>
        <v>0</v>
      </c>
      <c r="MI19" s="122">
        <f>MH19/MH10</f>
        <v>0</v>
      </c>
      <c r="MJ19" s="101">
        <f>MJ10*MI19</f>
        <v>0</v>
      </c>
      <c r="MK19" s="119">
        <f t="shared" si="102"/>
        <v>0</v>
      </c>
      <c r="ML19" s="93">
        <f>ML10</f>
        <v>0</v>
      </c>
      <c r="MM19" s="120">
        <f t="shared" si="103"/>
        <v>0</v>
      </c>
      <c r="MN19" s="101">
        <f t="shared" si="104"/>
        <v>0</v>
      </c>
      <c r="MO19" s="101"/>
      <c r="MP19" s="121"/>
      <c r="MQ19" s="122" t="e">
        <f t="shared" si="215"/>
        <v>#DIV/0!</v>
      </c>
      <c r="MR19" s="126">
        <f>'прил № 2 (30.12.21)'!ABS668</f>
        <v>0</v>
      </c>
      <c r="MS19" s="122">
        <f>MR19/MR10</f>
        <v>0</v>
      </c>
      <c r="MT19" s="101">
        <f>MT10*MS19</f>
        <v>0</v>
      </c>
      <c r="MU19" s="119">
        <f t="shared" si="105"/>
        <v>0</v>
      </c>
      <c r="MV19" s="93">
        <f>MV10</f>
        <v>0</v>
      </c>
      <c r="MW19" s="120">
        <f t="shared" si="106"/>
        <v>0</v>
      </c>
      <c r="MX19" s="101">
        <f t="shared" si="107"/>
        <v>0</v>
      </c>
      <c r="MY19" s="101"/>
      <c r="MZ19" s="121"/>
      <c r="NA19" s="122" t="e">
        <f t="shared" si="216"/>
        <v>#DIV/0!</v>
      </c>
      <c r="NB19" s="126">
        <f>'прил № 2 (30.12.21)'!ACN668</f>
        <v>0</v>
      </c>
      <c r="NC19" s="122">
        <f>NB19/NB10</f>
        <v>0</v>
      </c>
      <c r="ND19" s="101">
        <f>ND10*NC19</f>
        <v>0</v>
      </c>
      <c r="NE19" s="119">
        <f t="shared" si="108"/>
        <v>0</v>
      </c>
      <c r="NF19" s="93">
        <f>NF10</f>
        <v>0</v>
      </c>
      <c r="NG19" s="120">
        <f t="shared" si="109"/>
        <v>0</v>
      </c>
      <c r="NH19" s="101">
        <f t="shared" si="110"/>
        <v>0</v>
      </c>
      <c r="NI19" s="101"/>
      <c r="NJ19" s="121"/>
      <c r="NK19" s="122" t="e">
        <f t="shared" si="217"/>
        <v>#DIV/0!</v>
      </c>
      <c r="NL19" s="126">
        <f>'прил № 2 (30.12.21)'!ADI668</f>
        <v>0</v>
      </c>
      <c r="NM19" s="122">
        <f>NL19/NL10</f>
        <v>0</v>
      </c>
      <c r="NN19" s="101">
        <f>NN10*NM19</f>
        <v>0</v>
      </c>
      <c r="NO19" s="119">
        <f t="shared" si="111"/>
        <v>0</v>
      </c>
      <c r="NP19" s="93">
        <f>NP10</f>
        <v>0</v>
      </c>
      <c r="NQ19" s="120">
        <f t="shared" si="112"/>
        <v>0</v>
      </c>
      <c r="NR19" s="101">
        <f t="shared" si="113"/>
        <v>0</v>
      </c>
      <c r="NS19" s="101"/>
      <c r="NT19" s="121"/>
      <c r="NU19" s="122" t="e">
        <f t="shared" si="218"/>
        <v>#DIV/0!</v>
      </c>
      <c r="NV19" s="126">
        <f>'прил № 2 (30.12.21)'!AED668</f>
        <v>0</v>
      </c>
      <c r="NW19" s="122">
        <f>NV19/NV10</f>
        <v>0</v>
      </c>
      <c r="NX19" s="101">
        <f>NX10*NW19</f>
        <v>0</v>
      </c>
      <c r="NY19" s="119">
        <f t="shared" si="114"/>
        <v>0</v>
      </c>
      <c r="NZ19" s="93">
        <f>NZ10</f>
        <v>0</v>
      </c>
      <c r="OA19" s="120">
        <f t="shared" si="115"/>
        <v>0</v>
      </c>
      <c r="OB19" s="101">
        <f t="shared" si="116"/>
        <v>0</v>
      </c>
      <c r="OC19" s="101"/>
      <c r="OD19" s="121"/>
      <c r="OE19" s="122" t="e">
        <f t="shared" si="219"/>
        <v>#DIV/0!</v>
      </c>
      <c r="OF19" s="126">
        <f>'прил № 2 (30.12.21)'!AEY668</f>
        <v>0</v>
      </c>
      <c r="OG19" s="122">
        <f>OF19/OF10</f>
        <v>0</v>
      </c>
      <c r="OH19" s="101">
        <f>OH10*OG19</f>
        <v>0</v>
      </c>
      <c r="OI19" s="119">
        <f t="shared" si="117"/>
        <v>0</v>
      </c>
      <c r="OJ19" s="93">
        <f>OJ10</f>
        <v>0</v>
      </c>
      <c r="OK19" s="120">
        <f t="shared" si="118"/>
        <v>0</v>
      </c>
      <c r="OL19" s="101">
        <f t="shared" si="119"/>
        <v>0</v>
      </c>
      <c r="OM19" s="101"/>
      <c r="ON19" s="121"/>
      <c r="OO19" s="122" t="e">
        <f t="shared" si="220"/>
        <v>#DIV/0!</v>
      </c>
      <c r="OP19" s="126">
        <f>'прил № 2 (30.12.21)'!AFT668</f>
        <v>0</v>
      </c>
      <c r="OQ19" s="122">
        <f>OP19/OP10</f>
        <v>0</v>
      </c>
      <c r="OR19" s="101">
        <f>OR10*OQ19</f>
        <v>0</v>
      </c>
      <c r="OS19" s="119">
        <f t="shared" si="120"/>
        <v>0</v>
      </c>
      <c r="OT19" s="93">
        <f>OT10</f>
        <v>0</v>
      </c>
      <c r="OU19" s="120">
        <f t="shared" si="121"/>
        <v>0</v>
      </c>
      <c r="OV19" s="101">
        <f t="shared" si="122"/>
        <v>0</v>
      </c>
      <c r="OW19" s="101"/>
      <c r="OX19" s="121"/>
      <c r="OY19" s="122" t="e">
        <f t="shared" si="221"/>
        <v>#DIV/0!</v>
      </c>
      <c r="OZ19" s="126">
        <f>'прил № 2 (30.12.21)'!AGO668</f>
        <v>0</v>
      </c>
      <c r="PA19" s="122">
        <f>OZ19/OZ10</f>
        <v>0</v>
      </c>
      <c r="PB19" s="101">
        <f>PB10*PA19</f>
        <v>0</v>
      </c>
      <c r="PC19" s="119">
        <f t="shared" si="123"/>
        <v>0</v>
      </c>
      <c r="PD19" s="93">
        <f>PD10</f>
        <v>0</v>
      </c>
      <c r="PE19" s="120">
        <f t="shared" si="124"/>
        <v>0</v>
      </c>
      <c r="PF19" s="101">
        <f t="shared" si="125"/>
        <v>0</v>
      </c>
      <c r="PG19" s="101"/>
      <c r="PH19" s="121"/>
      <c r="PI19" s="122" t="e">
        <f t="shared" si="222"/>
        <v>#DIV/0!</v>
      </c>
      <c r="PJ19" s="126">
        <f>'прил № 2 (30.12.21)'!AHJ668</f>
        <v>0</v>
      </c>
      <c r="PK19" s="122">
        <f>PJ19/PJ10</f>
        <v>0</v>
      </c>
      <c r="PL19" s="101">
        <f>PL10*PK19</f>
        <v>0</v>
      </c>
      <c r="PM19" s="119">
        <f t="shared" si="126"/>
        <v>0</v>
      </c>
      <c r="PN19" s="93">
        <f>PN10</f>
        <v>0</v>
      </c>
      <c r="PO19" s="120">
        <f t="shared" si="127"/>
        <v>0</v>
      </c>
      <c r="PP19" s="101">
        <f t="shared" si="128"/>
        <v>0</v>
      </c>
      <c r="PQ19" s="101"/>
      <c r="PR19" s="121"/>
      <c r="PS19" s="122" t="e">
        <f t="shared" si="223"/>
        <v>#DIV/0!</v>
      </c>
      <c r="PT19" s="126"/>
      <c r="PU19" s="122" t="e">
        <f>PT19/PT10</f>
        <v>#DIV/0!</v>
      </c>
      <c r="PV19" s="101" t="e">
        <f>PV10*PU19</f>
        <v>#DIV/0!</v>
      </c>
      <c r="PW19" s="119">
        <f t="shared" si="129"/>
        <v>0</v>
      </c>
      <c r="PX19" s="93">
        <f>PX10</f>
        <v>0</v>
      </c>
      <c r="PY19" s="120">
        <f t="shared" si="130"/>
        <v>0</v>
      </c>
      <c r="PZ19" s="101">
        <f t="shared" si="131"/>
        <v>0</v>
      </c>
      <c r="QA19" s="101"/>
      <c r="QB19" s="121"/>
      <c r="QC19" s="122" t="e">
        <f t="shared" si="224"/>
        <v>#DIV/0!</v>
      </c>
      <c r="QD19" s="126">
        <f>'прил № 2 (30.12.21)'!AIZ668</f>
        <v>0</v>
      </c>
      <c r="QE19" s="122">
        <f>QD19/QD10</f>
        <v>0</v>
      </c>
      <c r="QF19" s="101">
        <f>QF10*QE19</f>
        <v>0</v>
      </c>
      <c r="QG19" s="119">
        <f t="shared" si="132"/>
        <v>0</v>
      </c>
      <c r="QH19" s="93">
        <f>QH10</f>
        <v>0</v>
      </c>
      <c r="QI19" s="120">
        <f t="shared" si="133"/>
        <v>0</v>
      </c>
      <c r="QJ19" s="101">
        <f t="shared" si="134"/>
        <v>0</v>
      </c>
      <c r="QK19" s="101"/>
      <c r="QL19" s="121"/>
      <c r="QM19" s="122" t="e">
        <f t="shared" si="225"/>
        <v>#DIV/0!</v>
      </c>
      <c r="QN19" s="126">
        <f>'прил № 2 (30.12.21)'!AJU668</f>
        <v>0</v>
      </c>
      <c r="QO19" s="122">
        <f>QN19/QN10</f>
        <v>0</v>
      </c>
      <c r="QP19" s="101">
        <f>QP10*QO19</f>
        <v>0</v>
      </c>
      <c r="QQ19" s="119">
        <f t="shared" si="135"/>
        <v>0</v>
      </c>
      <c r="QR19" s="93">
        <f>QR10</f>
        <v>0</v>
      </c>
      <c r="QS19" s="120">
        <f t="shared" si="136"/>
        <v>0</v>
      </c>
      <c r="QT19" s="101">
        <f t="shared" si="137"/>
        <v>0</v>
      </c>
      <c r="QU19" s="101"/>
      <c r="QV19" s="121"/>
      <c r="QW19" s="122" t="e">
        <f t="shared" si="226"/>
        <v>#DIV/0!</v>
      </c>
      <c r="QX19" s="126">
        <f>'прил № 2 (30.12.21)'!AKP668</f>
        <v>0</v>
      </c>
      <c r="QY19" s="122">
        <f>QX19/QX10</f>
        <v>0</v>
      </c>
      <c r="QZ19" s="101">
        <f>QZ10*QY19</f>
        <v>0</v>
      </c>
      <c r="RA19" s="119">
        <f t="shared" si="138"/>
        <v>0</v>
      </c>
      <c r="RB19" s="93">
        <f>RB10</f>
        <v>0</v>
      </c>
      <c r="RC19" s="120">
        <f t="shared" si="139"/>
        <v>0</v>
      </c>
      <c r="RD19" s="101">
        <f t="shared" si="140"/>
        <v>0</v>
      </c>
      <c r="RE19" s="101"/>
      <c r="RF19" s="121"/>
      <c r="RG19" s="122" t="e">
        <f t="shared" si="227"/>
        <v>#DIV/0!</v>
      </c>
      <c r="RH19" s="126">
        <f>'прил № 2 (30.12.21)'!ALK668</f>
        <v>0</v>
      </c>
      <c r="RI19" s="122">
        <f>RH19/RH10</f>
        <v>0</v>
      </c>
      <c r="RJ19" s="101">
        <f>RJ10*RI19</f>
        <v>0</v>
      </c>
      <c r="RK19" s="119">
        <f t="shared" si="141"/>
        <v>0</v>
      </c>
      <c r="RL19" s="93">
        <f>RL10</f>
        <v>0</v>
      </c>
      <c r="RM19" s="120">
        <f t="shared" si="142"/>
        <v>0</v>
      </c>
      <c r="RN19" s="101">
        <f t="shared" si="143"/>
        <v>0</v>
      </c>
      <c r="RO19" s="101"/>
      <c r="RP19" s="121"/>
      <c r="RQ19" s="122" t="e">
        <f t="shared" si="228"/>
        <v>#DIV/0!</v>
      </c>
      <c r="RR19" s="126">
        <f>'прил № 2 (30.12.21)'!AMF668</f>
        <v>0</v>
      </c>
      <c r="RS19" s="122">
        <f>RR19/RR10</f>
        <v>0</v>
      </c>
      <c r="RT19" s="101">
        <f>RT10*RS19</f>
        <v>0</v>
      </c>
      <c r="RU19" s="119">
        <f t="shared" si="144"/>
        <v>0</v>
      </c>
      <c r="RV19" s="93">
        <f>RV10</f>
        <v>0</v>
      </c>
      <c r="RW19" s="120">
        <f t="shared" si="145"/>
        <v>0</v>
      </c>
      <c r="RX19" s="101">
        <f t="shared" si="146"/>
        <v>0</v>
      </c>
      <c r="RY19" s="101"/>
      <c r="RZ19" s="121"/>
      <c r="SA19" s="122" t="e">
        <f t="shared" si="229"/>
        <v>#DIV/0!</v>
      </c>
      <c r="SB19" s="126">
        <f>'прил № 2 (30.12.21)'!ANA668</f>
        <v>0</v>
      </c>
      <c r="SC19" s="122">
        <f>SB19/SB10</f>
        <v>0</v>
      </c>
      <c r="SD19" s="101">
        <f>SD10*SC19</f>
        <v>0</v>
      </c>
      <c r="SE19" s="119">
        <f t="shared" si="147"/>
        <v>0</v>
      </c>
      <c r="SF19" s="93">
        <f>SF10</f>
        <v>9.0500000000000007</v>
      </c>
      <c r="SG19" s="120">
        <f t="shared" si="148"/>
        <v>0</v>
      </c>
      <c r="SH19" s="101">
        <f t="shared" si="149"/>
        <v>0</v>
      </c>
      <c r="SI19" s="101"/>
      <c r="SJ19" s="121"/>
      <c r="SK19" s="122" t="e">
        <f t="shared" si="230"/>
        <v>#DIV/0!</v>
      </c>
      <c r="SL19" s="126">
        <f>'прил № 2 (30.12.21)'!ANV668</f>
        <v>0</v>
      </c>
      <c r="SM19" s="122">
        <f>SL19/SL10</f>
        <v>0</v>
      </c>
      <c r="SN19" s="101">
        <f>SN10*SM19</f>
        <v>0</v>
      </c>
      <c r="SO19" s="119">
        <f t="shared" si="150"/>
        <v>0</v>
      </c>
      <c r="SP19" s="93">
        <f>SP10</f>
        <v>0</v>
      </c>
      <c r="SQ19" s="120">
        <f t="shared" si="151"/>
        <v>0</v>
      </c>
      <c r="SR19" s="101">
        <f t="shared" si="152"/>
        <v>0</v>
      </c>
      <c r="SS19" s="101"/>
      <c r="ST19" s="121"/>
      <c r="SU19" s="122" t="e">
        <f t="shared" si="231"/>
        <v>#DIV/0!</v>
      </c>
      <c r="SV19" s="126">
        <f>'прил № 2 (30.12.21)'!AOQ668</f>
        <v>0</v>
      </c>
      <c r="SW19" s="122">
        <f>SV19/SV10</f>
        <v>0</v>
      </c>
      <c r="SX19" s="101">
        <f>SX10*SW19</f>
        <v>0</v>
      </c>
      <c r="SY19" s="119">
        <f t="shared" si="153"/>
        <v>0</v>
      </c>
      <c r="SZ19" s="93">
        <f>SZ10</f>
        <v>0</v>
      </c>
      <c r="TA19" s="120">
        <f t="shared" si="154"/>
        <v>0</v>
      </c>
      <c r="TB19" s="101">
        <f t="shared" si="155"/>
        <v>0</v>
      </c>
      <c r="TC19" s="101"/>
      <c r="TD19" s="121"/>
      <c r="TE19" s="122" t="e">
        <f t="shared" si="232"/>
        <v>#DIV/0!</v>
      </c>
      <c r="TF19" s="126">
        <f>'прил № 2 (30.12.21)'!APL668</f>
        <v>0</v>
      </c>
      <c r="TG19" s="122">
        <f>TF19/TF10</f>
        <v>0</v>
      </c>
      <c r="TH19" s="101">
        <f>TH10*TG19</f>
        <v>0</v>
      </c>
      <c r="TI19" s="119">
        <f t="shared" si="156"/>
        <v>0</v>
      </c>
      <c r="TJ19" s="93">
        <f>TJ10</f>
        <v>0</v>
      </c>
      <c r="TK19" s="120">
        <f t="shared" si="157"/>
        <v>0</v>
      </c>
      <c r="TL19" s="101">
        <f t="shared" si="158"/>
        <v>0</v>
      </c>
      <c r="TM19" s="101"/>
      <c r="TN19" s="121"/>
      <c r="TO19" s="122" t="e">
        <f t="shared" si="233"/>
        <v>#DIV/0!</v>
      </c>
      <c r="TP19" s="126">
        <f>'прил № 2 (30.12.21)'!AQG668</f>
        <v>0</v>
      </c>
      <c r="TQ19" s="122">
        <f>TP19/TP10</f>
        <v>0</v>
      </c>
      <c r="TR19" s="101">
        <f>TR10*TQ19</f>
        <v>0</v>
      </c>
      <c r="TS19" s="119">
        <f t="shared" si="159"/>
        <v>0</v>
      </c>
      <c r="TT19" s="93">
        <f>TT10</f>
        <v>0</v>
      </c>
      <c r="TU19" s="120">
        <f t="shared" si="160"/>
        <v>0</v>
      </c>
      <c r="TV19" s="101">
        <f t="shared" si="161"/>
        <v>0</v>
      </c>
      <c r="TW19" s="101"/>
      <c r="TX19" s="121"/>
      <c r="TY19" s="122" t="e">
        <f t="shared" si="234"/>
        <v>#DIV/0!</v>
      </c>
      <c r="TZ19" s="126">
        <f>'прил № 2 (30.12.21)'!ARB668</f>
        <v>0</v>
      </c>
      <c r="UA19" s="122">
        <f>TZ19/TZ10</f>
        <v>0</v>
      </c>
      <c r="UB19" s="101">
        <f>UB10*UA19</f>
        <v>0</v>
      </c>
      <c r="UC19" s="119">
        <f t="shared" si="162"/>
        <v>0</v>
      </c>
      <c r="UD19" s="93">
        <f>UD10</f>
        <v>0</v>
      </c>
      <c r="UE19" s="120">
        <f t="shared" si="163"/>
        <v>0</v>
      </c>
      <c r="UF19" s="101">
        <f t="shared" si="164"/>
        <v>0</v>
      </c>
      <c r="UG19" s="101"/>
      <c r="UH19" s="121"/>
      <c r="UI19" s="122" t="e">
        <f t="shared" si="235"/>
        <v>#DIV/0!</v>
      </c>
      <c r="UJ19" s="126">
        <f>'прил № 2 (30.12.21)'!ARW668</f>
        <v>0</v>
      </c>
      <c r="UK19" s="122">
        <f>UJ19/UJ10</f>
        <v>0</v>
      </c>
      <c r="UL19" s="101">
        <f>UL10*UK19</f>
        <v>0</v>
      </c>
      <c r="UM19" s="119">
        <f t="shared" si="165"/>
        <v>0</v>
      </c>
      <c r="UN19" s="93">
        <f>UN10</f>
        <v>0</v>
      </c>
      <c r="UO19" s="120">
        <f t="shared" si="166"/>
        <v>0</v>
      </c>
      <c r="UP19" s="101">
        <f t="shared" si="167"/>
        <v>0</v>
      </c>
      <c r="UQ19" s="101"/>
      <c r="UR19" s="121"/>
      <c r="US19" s="122" t="e">
        <f t="shared" si="236"/>
        <v>#DIV/0!</v>
      </c>
      <c r="UT19" s="126">
        <f>'прил № 2 (30.12.21)'!ASR668</f>
        <v>0</v>
      </c>
      <c r="UU19" s="122">
        <f>UT19/UT10</f>
        <v>0</v>
      </c>
      <c r="UV19" s="101">
        <f>UV10*UU19</f>
        <v>0</v>
      </c>
      <c r="UW19" s="119">
        <f t="shared" si="168"/>
        <v>0</v>
      </c>
      <c r="UX19" s="93">
        <f>UX10</f>
        <v>0</v>
      </c>
      <c r="UY19" s="120">
        <f t="shared" si="169"/>
        <v>0</v>
      </c>
      <c r="UZ19" s="101">
        <f t="shared" si="170"/>
        <v>0</v>
      </c>
      <c r="VA19" s="101"/>
      <c r="VB19" s="121"/>
      <c r="VC19" s="122" t="e">
        <f t="shared" si="237"/>
        <v>#DIV/0!</v>
      </c>
      <c r="VD19" s="126">
        <f>'прил № 2 (30.12.21)'!ATM668</f>
        <v>0</v>
      </c>
      <c r="VE19" s="122">
        <f>VD19/VD10</f>
        <v>0</v>
      </c>
      <c r="VF19" s="101">
        <f>VF10*VE19</f>
        <v>0</v>
      </c>
      <c r="VG19" s="119">
        <f t="shared" si="171"/>
        <v>0</v>
      </c>
      <c r="VH19" s="93">
        <f>VH10</f>
        <v>0</v>
      </c>
      <c r="VI19" s="120">
        <f t="shared" si="172"/>
        <v>0</v>
      </c>
      <c r="VJ19" s="101">
        <f t="shared" si="173"/>
        <v>0</v>
      </c>
      <c r="VK19" s="101"/>
      <c r="VL19" s="121"/>
      <c r="VM19" s="122" t="e">
        <f t="shared" si="238"/>
        <v>#DIV/0!</v>
      </c>
      <c r="VN19" s="126">
        <f>'прил № 2 (30.12.21)'!AUH668</f>
        <v>0</v>
      </c>
      <c r="VO19" s="122">
        <f>VN19/VN10</f>
        <v>0</v>
      </c>
      <c r="VP19" s="101">
        <f>VP10*VO19</f>
        <v>0</v>
      </c>
      <c r="VQ19" s="119">
        <f t="shared" si="174"/>
        <v>0</v>
      </c>
      <c r="VR19" s="93">
        <f>VR10</f>
        <v>0</v>
      </c>
      <c r="VS19" s="120">
        <f t="shared" si="175"/>
        <v>0</v>
      </c>
      <c r="VT19" s="101">
        <f t="shared" si="176"/>
        <v>0</v>
      </c>
      <c r="VU19" s="101"/>
      <c r="VV19" s="121"/>
      <c r="VW19" s="122" t="e">
        <f t="shared" si="239"/>
        <v>#DIV/0!</v>
      </c>
      <c r="VX19" s="231">
        <f t="shared" si="177"/>
        <v>0</v>
      </c>
      <c r="VY19" s="122">
        <f>VX19/VX10</f>
        <v>0</v>
      </c>
      <c r="VZ19" s="101">
        <f>VZ10*VY19</f>
        <v>0</v>
      </c>
      <c r="WA19" s="119">
        <f t="shared" si="178"/>
        <v>0</v>
      </c>
      <c r="WB19" s="93">
        <f>WB10</f>
        <v>9.0500000000000007</v>
      </c>
      <c r="WC19" s="120">
        <f t="shared" si="179"/>
        <v>0</v>
      </c>
      <c r="WD19" s="101">
        <f t="shared" si="180"/>
        <v>0</v>
      </c>
      <c r="WE19" s="101"/>
      <c r="WF19" s="121"/>
    </row>
    <row r="20" spans="1:604" ht="48">
      <c r="A20" s="5"/>
      <c r="B20" s="94" t="s">
        <v>427</v>
      </c>
      <c r="C20" s="12" t="s">
        <v>838</v>
      </c>
      <c r="D20" s="12" t="s">
        <v>439</v>
      </c>
      <c r="E20" s="4" t="s">
        <v>33</v>
      </c>
      <c r="F20" s="126">
        <f>'прил № 2 (30.12.21)'!L669</f>
        <v>0</v>
      </c>
      <c r="G20" s="122">
        <f>F20/F10</f>
        <v>0</v>
      </c>
      <c r="H20" s="101">
        <f>H10*G20</f>
        <v>0</v>
      </c>
      <c r="I20" s="119">
        <f t="shared" si="240"/>
        <v>0</v>
      </c>
      <c r="J20" s="93">
        <f>J10</f>
        <v>0</v>
      </c>
      <c r="K20" s="120">
        <f t="shared" si="241"/>
        <v>0</v>
      </c>
      <c r="L20" s="101">
        <f t="shared" si="242"/>
        <v>0</v>
      </c>
      <c r="M20" s="101"/>
      <c r="N20" s="121"/>
      <c r="O20" s="122">
        <f t="shared" si="181"/>
        <v>0</v>
      </c>
      <c r="P20" s="126">
        <f>'прил № 2 (30.12.21)'!AG669</f>
        <v>0</v>
      </c>
      <c r="Q20" s="122">
        <f>P20/P10</f>
        <v>0</v>
      </c>
      <c r="R20" s="101">
        <f>R10*Q20</f>
        <v>0</v>
      </c>
      <c r="S20" s="119">
        <f t="shared" si="3"/>
        <v>0</v>
      </c>
      <c r="T20" s="93">
        <f>T10</f>
        <v>0</v>
      </c>
      <c r="U20" s="120">
        <f t="shared" si="4"/>
        <v>0</v>
      </c>
      <c r="V20" s="101">
        <f t="shared" si="5"/>
        <v>0</v>
      </c>
      <c r="W20" s="101"/>
      <c r="X20" s="121"/>
      <c r="Y20" s="122">
        <f t="shared" si="182"/>
        <v>0</v>
      </c>
      <c r="Z20" s="126">
        <f>'прил № 2 (30.12.21)'!BB669</f>
        <v>0</v>
      </c>
      <c r="AA20" s="122">
        <f>Z20/Z10</f>
        <v>0</v>
      </c>
      <c r="AB20" s="101">
        <f>AB10*AA20</f>
        <v>0</v>
      </c>
      <c r="AC20" s="119">
        <f t="shared" si="6"/>
        <v>0</v>
      </c>
      <c r="AD20" s="93">
        <f>AD10</f>
        <v>0</v>
      </c>
      <c r="AE20" s="120">
        <f t="shared" si="7"/>
        <v>0</v>
      </c>
      <c r="AF20" s="101">
        <f t="shared" si="8"/>
        <v>0</v>
      </c>
      <c r="AG20" s="101"/>
      <c r="AH20" s="121"/>
      <c r="AI20" s="122">
        <f t="shared" si="183"/>
        <v>0</v>
      </c>
      <c r="AJ20" s="126">
        <f>'прил № 2 (30.12.21)'!BW669</f>
        <v>0</v>
      </c>
      <c r="AK20" s="122">
        <f>AJ20/AJ10</f>
        <v>0</v>
      </c>
      <c r="AL20" s="101">
        <f>AL10*AK20</f>
        <v>0</v>
      </c>
      <c r="AM20" s="119">
        <f t="shared" si="9"/>
        <v>0</v>
      </c>
      <c r="AN20" s="93">
        <f>AN10</f>
        <v>0</v>
      </c>
      <c r="AO20" s="120">
        <f t="shared" si="10"/>
        <v>0</v>
      </c>
      <c r="AP20" s="101">
        <f t="shared" si="11"/>
        <v>0</v>
      </c>
      <c r="AQ20" s="101"/>
      <c r="AR20" s="121"/>
      <c r="AS20" s="122">
        <f t="shared" si="184"/>
        <v>0</v>
      </c>
      <c r="AT20" s="126">
        <f>'прил № 2 (30.12.21)'!CR669</f>
        <v>0</v>
      </c>
      <c r="AU20" s="122">
        <f>AT20/AT10</f>
        <v>0</v>
      </c>
      <c r="AV20" s="101">
        <f>AV10*AU20</f>
        <v>0</v>
      </c>
      <c r="AW20" s="119">
        <f t="shared" si="12"/>
        <v>0</v>
      </c>
      <c r="AX20" s="93">
        <f>AX10</f>
        <v>0</v>
      </c>
      <c r="AY20" s="120">
        <f t="shared" si="13"/>
        <v>0</v>
      </c>
      <c r="AZ20" s="101">
        <f t="shared" si="14"/>
        <v>0</v>
      </c>
      <c r="BA20" s="101"/>
      <c r="BB20" s="121"/>
      <c r="BC20" s="122">
        <f t="shared" si="185"/>
        <v>0</v>
      </c>
      <c r="BD20" s="126">
        <f>'прил № 2 (30.12.21)'!DM669</f>
        <v>0</v>
      </c>
      <c r="BE20" s="122">
        <f>BD20/BD10</f>
        <v>0</v>
      </c>
      <c r="BF20" s="101">
        <f>BF10*BE20</f>
        <v>0</v>
      </c>
      <c r="BG20" s="119">
        <f t="shared" si="15"/>
        <v>0</v>
      </c>
      <c r="BH20" s="93">
        <f>BH10</f>
        <v>0</v>
      </c>
      <c r="BI20" s="120">
        <f t="shared" si="16"/>
        <v>0</v>
      </c>
      <c r="BJ20" s="101">
        <f t="shared" si="17"/>
        <v>0</v>
      </c>
      <c r="BK20" s="101"/>
      <c r="BL20" s="121"/>
      <c r="BM20" s="122">
        <f t="shared" si="186"/>
        <v>0</v>
      </c>
      <c r="BN20" s="126"/>
      <c r="BO20" s="122" t="e">
        <f>BN20/BN10</f>
        <v>#DIV/0!</v>
      </c>
      <c r="BP20" s="101" t="e">
        <f>BP10*BO20</f>
        <v>#DIV/0!</v>
      </c>
      <c r="BQ20" s="119">
        <f t="shared" si="18"/>
        <v>0</v>
      </c>
      <c r="BR20" s="93">
        <f>BR10</f>
        <v>0</v>
      </c>
      <c r="BS20" s="120">
        <f t="shared" si="19"/>
        <v>0</v>
      </c>
      <c r="BT20" s="101">
        <f t="shared" si="20"/>
        <v>0</v>
      </c>
      <c r="BU20" s="101"/>
      <c r="BV20" s="121"/>
      <c r="BW20" s="122">
        <f t="shared" si="187"/>
        <v>0</v>
      </c>
      <c r="BX20" s="126"/>
      <c r="BY20" s="122">
        <f>BX20/BX10</f>
        <v>0</v>
      </c>
      <c r="BZ20" s="101">
        <f>BZ10*BY20</f>
        <v>0</v>
      </c>
      <c r="CA20" s="119">
        <f t="shared" si="21"/>
        <v>0</v>
      </c>
      <c r="CB20" s="93">
        <f>CB10</f>
        <v>0</v>
      </c>
      <c r="CC20" s="120">
        <f t="shared" si="22"/>
        <v>0</v>
      </c>
      <c r="CD20" s="101">
        <f t="shared" si="23"/>
        <v>0</v>
      </c>
      <c r="CE20" s="101"/>
      <c r="CF20" s="121"/>
      <c r="CG20" s="122">
        <f t="shared" si="188"/>
        <v>0</v>
      </c>
      <c r="CH20" s="126"/>
      <c r="CI20" s="122" t="e">
        <f>CH20/CH10</f>
        <v>#DIV/0!</v>
      </c>
      <c r="CJ20" s="101" t="e">
        <f>CJ10*CI20</f>
        <v>#DIV/0!</v>
      </c>
      <c r="CK20" s="119">
        <f t="shared" si="24"/>
        <v>0</v>
      </c>
      <c r="CL20" s="93">
        <f>CL10</f>
        <v>0</v>
      </c>
      <c r="CM20" s="120">
        <f t="shared" si="25"/>
        <v>0</v>
      </c>
      <c r="CN20" s="101">
        <f t="shared" si="26"/>
        <v>0</v>
      </c>
      <c r="CO20" s="101"/>
      <c r="CP20" s="121"/>
      <c r="CQ20" s="122">
        <f t="shared" si="189"/>
        <v>0</v>
      </c>
      <c r="CR20" s="126">
        <f>'прил № 2 (30.12.21)'!GS669</f>
        <v>0</v>
      </c>
      <c r="CS20" s="122">
        <f>CR20/CR10</f>
        <v>0</v>
      </c>
      <c r="CT20" s="101">
        <f>CT10*CS20</f>
        <v>0</v>
      </c>
      <c r="CU20" s="119">
        <f t="shared" si="27"/>
        <v>0</v>
      </c>
      <c r="CV20" s="93">
        <f>CV10</f>
        <v>0</v>
      </c>
      <c r="CW20" s="120">
        <f t="shared" si="28"/>
        <v>0</v>
      </c>
      <c r="CX20" s="101">
        <f t="shared" si="29"/>
        <v>0</v>
      </c>
      <c r="CY20" s="101"/>
      <c r="CZ20" s="121"/>
      <c r="DA20" s="122">
        <f t="shared" si="190"/>
        <v>0</v>
      </c>
      <c r="DB20" s="126">
        <f>'прил № 2 (30.12.21)'!HN669</f>
        <v>0</v>
      </c>
      <c r="DC20" s="122">
        <f>DB20/DB10</f>
        <v>0</v>
      </c>
      <c r="DD20" s="101">
        <f>DD10*DC20</f>
        <v>0</v>
      </c>
      <c r="DE20" s="119">
        <f t="shared" si="30"/>
        <v>0</v>
      </c>
      <c r="DF20" s="93">
        <f>DF10</f>
        <v>0</v>
      </c>
      <c r="DG20" s="120">
        <f t="shared" si="31"/>
        <v>0</v>
      </c>
      <c r="DH20" s="101">
        <f t="shared" si="32"/>
        <v>0</v>
      </c>
      <c r="DI20" s="101"/>
      <c r="DJ20" s="121"/>
      <c r="DK20" s="122">
        <f t="shared" si="191"/>
        <v>0</v>
      </c>
      <c r="DL20" s="126">
        <f>'прил № 2 (30.12.21)'!II669</f>
        <v>0</v>
      </c>
      <c r="DM20" s="122">
        <f>DL20/DL10</f>
        <v>0</v>
      </c>
      <c r="DN20" s="101">
        <f>DN10*DM20</f>
        <v>0</v>
      </c>
      <c r="DO20" s="119">
        <f t="shared" si="33"/>
        <v>0</v>
      </c>
      <c r="DP20" s="93">
        <f>DP10</f>
        <v>0</v>
      </c>
      <c r="DQ20" s="120">
        <f t="shared" si="34"/>
        <v>0</v>
      </c>
      <c r="DR20" s="101">
        <f t="shared" si="35"/>
        <v>0</v>
      </c>
      <c r="DS20" s="101"/>
      <c r="DT20" s="121"/>
      <c r="DU20" s="122">
        <f t="shared" si="192"/>
        <v>0</v>
      </c>
      <c r="DV20" s="126">
        <f>'прил № 2 (30.12.21)'!JD669</f>
        <v>0</v>
      </c>
      <c r="DW20" s="122">
        <f>DV20/DV10</f>
        <v>0</v>
      </c>
      <c r="DX20" s="101">
        <f>DX10*DW20</f>
        <v>0</v>
      </c>
      <c r="DY20" s="119">
        <f t="shared" si="36"/>
        <v>0</v>
      </c>
      <c r="DZ20" s="93">
        <f>DZ10</f>
        <v>9.0500000000000007</v>
      </c>
      <c r="EA20" s="120">
        <f t="shared" si="37"/>
        <v>0</v>
      </c>
      <c r="EB20" s="101">
        <f t="shared" si="38"/>
        <v>0</v>
      </c>
      <c r="EC20" s="101"/>
      <c r="ED20" s="121"/>
      <c r="EE20" s="122">
        <f t="shared" si="193"/>
        <v>0</v>
      </c>
      <c r="EF20" s="126">
        <f>'прил № 2 (30.12.21)'!JY669</f>
        <v>0</v>
      </c>
      <c r="EG20" s="122">
        <f>EF20/EF10</f>
        <v>0</v>
      </c>
      <c r="EH20" s="101">
        <f>EH10*EG20</f>
        <v>0</v>
      </c>
      <c r="EI20" s="119">
        <f t="shared" si="39"/>
        <v>0</v>
      </c>
      <c r="EJ20" s="93">
        <f>EJ10</f>
        <v>0</v>
      </c>
      <c r="EK20" s="120">
        <f t="shared" si="40"/>
        <v>0</v>
      </c>
      <c r="EL20" s="101">
        <f t="shared" si="41"/>
        <v>0</v>
      </c>
      <c r="EM20" s="101"/>
      <c r="EN20" s="121"/>
      <c r="EO20" s="122">
        <f t="shared" si="194"/>
        <v>0</v>
      </c>
      <c r="EP20" s="126">
        <f>'прил № 2 (30.12.21)'!KT669</f>
        <v>0</v>
      </c>
      <c r="EQ20" s="122">
        <f>EP20/EP10</f>
        <v>0</v>
      </c>
      <c r="ER20" s="101">
        <f>ER10*EQ20</f>
        <v>0</v>
      </c>
      <c r="ES20" s="119">
        <f t="shared" si="42"/>
        <v>0</v>
      </c>
      <c r="ET20" s="93">
        <f>ET10</f>
        <v>9.0500000000000007</v>
      </c>
      <c r="EU20" s="120">
        <f t="shared" si="43"/>
        <v>0</v>
      </c>
      <c r="EV20" s="101">
        <f t="shared" si="44"/>
        <v>0</v>
      </c>
      <c r="EW20" s="101"/>
      <c r="EX20" s="121"/>
      <c r="EY20" s="122">
        <f t="shared" si="195"/>
        <v>0</v>
      </c>
      <c r="EZ20" s="126">
        <f>'прил № 2 (30.12.21)'!LO669</f>
        <v>0</v>
      </c>
      <c r="FA20" s="122">
        <f>EZ20/EZ10</f>
        <v>0</v>
      </c>
      <c r="FB20" s="101">
        <f>FB10*FA20</f>
        <v>0</v>
      </c>
      <c r="FC20" s="119">
        <f t="shared" si="45"/>
        <v>0</v>
      </c>
      <c r="FD20" s="93">
        <f>FD10</f>
        <v>0</v>
      </c>
      <c r="FE20" s="120">
        <f t="shared" si="46"/>
        <v>0</v>
      </c>
      <c r="FF20" s="101">
        <f t="shared" si="47"/>
        <v>0</v>
      </c>
      <c r="FG20" s="101"/>
      <c r="FH20" s="121"/>
      <c r="FI20" s="122">
        <f t="shared" si="196"/>
        <v>0</v>
      </c>
      <c r="FJ20" s="126">
        <f>'прил № 2 (30.12.21)'!MJ669</f>
        <v>0</v>
      </c>
      <c r="FK20" s="122">
        <f>FJ20/FJ10</f>
        <v>0</v>
      </c>
      <c r="FL20" s="101">
        <f>FL10*FK20</f>
        <v>0</v>
      </c>
      <c r="FM20" s="119">
        <f t="shared" si="48"/>
        <v>0</v>
      </c>
      <c r="FN20" s="93">
        <f>FN10</f>
        <v>0</v>
      </c>
      <c r="FO20" s="120">
        <f t="shared" si="49"/>
        <v>0</v>
      </c>
      <c r="FP20" s="101">
        <f t="shared" si="50"/>
        <v>0</v>
      </c>
      <c r="FQ20" s="101"/>
      <c r="FR20" s="121"/>
      <c r="FS20" s="122">
        <f t="shared" si="197"/>
        <v>0</v>
      </c>
      <c r="FT20" s="126">
        <f>'прил № 2 (30.12.21)'!NE669</f>
        <v>0</v>
      </c>
      <c r="FU20" s="122">
        <f>FT20/FT10</f>
        <v>0</v>
      </c>
      <c r="FV20" s="101">
        <f>FV10*FU20</f>
        <v>0</v>
      </c>
      <c r="FW20" s="119">
        <f t="shared" si="51"/>
        <v>0</v>
      </c>
      <c r="FX20" s="93">
        <f>FX10</f>
        <v>0</v>
      </c>
      <c r="FY20" s="120">
        <f t="shared" si="52"/>
        <v>0</v>
      </c>
      <c r="FZ20" s="101">
        <f t="shared" si="53"/>
        <v>0</v>
      </c>
      <c r="GA20" s="101"/>
      <c r="GB20" s="121"/>
      <c r="GC20" s="122">
        <f t="shared" si="198"/>
        <v>0</v>
      </c>
      <c r="GD20" s="126">
        <f>'прил № 2 (30.12.21)'!NZ669</f>
        <v>0</v>
      </c>
      <c r="GE20" s="122">
        <f>GD20/GD10</f>
        <v>0</v>
      </c>
      <c r="GF20" s="101">
        <f>GF10*GE20</f>
        <v>0</v>
      </c>
      <c r="GG20" s="119">
        <f t="shared" si="54"/>
        <v>0</v>
      </c>
      <c r="GH20" s="93">
        <f>GH10</f>
        <v>0</v>
      </c>
      <c r="GI20" s="120">
        <f t="shared" si="55"/>
        <v>0</v>
      </c>
      <c r="GJ20" s="101">
        <f t="shared" si="56"/>
        <v>0</v>
      </c>
      <c r="GK20" s="101"/>
      <c r="GL20" s="121"/>
      <c r="GM20" s="122">
        <f t="shared" si="199"/>
        <v>0</v>
      </c>
      <c r="GN20" s="126">
        <f>'прил № 2 (30.12.21)'!OU669</f>
        <v>0</v>
      </c>
      <c r="GO20" s="122">
        <f>GN20/GN10</f>
        <v>0</v>
      </c>
      <c r="GP20" s="101">
        <f>GP10*GO20</f>
        <v>0</v>
      </c>
      <c r="GQ20" s="119">
        <f t="shared" si="57"/>
        <v>0</v>
      </c>
      <c r="GR20" s="93">
        <f>GR10</f>
        <v>0</v>
      </c>
      <c r="GS20" s="120">
        <f t="shared" si="58"/>
        <v>0</v>
      </c>
      <c r="GT20" s="101">
        <f t="shared" si="59"/>
        <v>0</v>
      </c>
      <c r="GU20" s="101"/>
      <c r="GV20" s="121"/>
      <c r="GW20" s="122">
        <f t="shared" si="200"/>
        <v>0</v>
      </c>
      <c r="GX20" s="126">
        <f>'прил № 2 (30.12.21)'!PP669</f>
        <v>0</v>
      </c>
      <c r="GY20" s="122">
        <f>GX20/GX10</f>
        <v>0</v>
      </c>
      <c r="GZ20" s="101">
        <f>GZ10*GY20</f>
        <v>0</v>
      </c>
      <c r="HA20" s="119">
        <f t="shared" si="60"/>
        <v>0</v>
      </c>
      <c r="HB20" s="93">
        <f>HB10</f>
        <v>0</v>
      </c>
      <c r="HC20" s="120">
        <f t="shared" si="61"/>
        <v>0</v>
      </c>
      <c r="HD20" s="101">
        <f t="shared" si="62"/>
        <v>0</v>
      </c>
      <c r="HE20" s="101"/>
      <c r="HF20" s="121"/>
      <c r="HG20" s="122">
        <f t="shared" si="201"/>
        <v>0</v>
      </c>
      <c r="HH20" s="126">
        <f>'прил № 2 (30.12.21)'!QK669</f>
        <v>0</v>
      </c>
      <c r="HI20" s="122">
        <f>HH20/HH10</f>
        <v>0</v>
      </c>
      <c r="HJ20" s="101">
        <f>HJ10*HI20</f>
        <v>0</v>
      </c>
      <c r="HK20" s="119">
        <f t="shared" si="63"/>
        <v>0</v>
      </c>
      <c r="HL20" s="93">
        <f>HL10</f>
        <v>0</v>
      </c>
      <c r="HM20" s="120">
        <f t="shared" si="64"/>
        <v>0</v>
      </c>
      <c r="HN20" s="101">
        <f t="shared" si="65"/>
        <v>0</v>
      </c>
      <c r="HO20" s="101"/>
      <c r="HP20" s="121"/>
      <c r="HQ20" s="122">
        <f t="shared" si="202"/>
        <v>0</v>
      </c>
      <c r="HR20" s="126">
        <f>'прил № 2 (30.12.21)'!RF669</f>
        <v>0</v>
      </c>
      <c r="HS20" s="122">
        <f>HR20/HR10</f>
        <v>0</v>
      </c>
      <c r="HT20" s="101">
        <f>HT10*HS20</f>
        <v>0</v>
      </c>
      <c r="HU20" s="119">
        <f t="shared" si="66"/>
        <v>0</v>
      </c>
      <c r="HV20" s="93">
        <f>HV10</f>
        <v>0</v>
      </c>
      <c r="HW20" s="120">
        <f t="shared" si="67"/>
        <v>0</v>
      </c>
      <c r="HX20" s="101">
        <f t="shared" si="68"/>
        <v>0</v>
      </c>
      <c r="HY20" s="101"/>
      <c r="HZ20" s="121"/>
      <c r="IA20" s="122">
        <f t="shared" si="203"/>
        <v>0</v>
      </c>
      <c r="IB20" s="126">
        <f>'прил № 2 (30.12.21)'!SA669</f>
        <v>11</v>
      </c>
      <c r="IC20" s="122">
        <f>IB20/IB10</f>
        <v>7.0059999999999997E-2</v>
      </c>
      <c r="ID20" s="101">
        <f>ID10*IC20</f>
        <v>0</v>
      </c>
      <c r="IE20" s="119">
        <f t="shared" si="69"/>
        <v>0</v>
      </c>
      <c r="IF20" s="93">
        <f>IF10</f>
        <v>0</v>
      </c>
      <c r="IG20" s="120">
        <f t="shared" si="70"/>
        <v>0</v>
      </c>
      <c r="IH20" s="101">
        <f t="shared" si="71"/>
        <v>0</v>
      </c>
      <c r="II20" s="101"/>
      <c r="IJ20" s="121"/>
      <c r="IK20" s="122">
        <f t="shared" si="204"/>
        <v>0</v>
      </c>
      <c r="IL20" s="126">
        <f>'прил № 2 (30.12.21)'!SV669</f>
        <v>0</v>
      </c>
      <c r="IM20" s="122">
        <f>IL20/IL10</f>
        <v>0</v>
      </c>
      <c r="IN20" s="101">
        <f>IN10*IM20</f>
        <v>0</v>
      </c>
      <c r="IO20" s="119">
        <f t="shared" si="72"/>
        <v>0</v>
      </c>
      <c r="IP20" s="93">
        <f>IP10</f>
        <v>0</v>
      </c>
      <c r="IQ20" s="120">
        <f t="shared" si="73"/>
        <v>0</v>
      </c>
      <c r="IR20" s="101">
        <f t="shared" si="74"/>
        <v>0</v>
      </c>
      <c r="IS20" s="101"/>
      <c r="IT20" s="121"/>
      <c r="IU20" s="122">
        <f t="shared" si="205"/>
        <v>0</v>
      </c>
      <c r="IV20" s="126">
        <f>'прил № 2 (30.12.21)'!TQ669</f>
        <v>0</v>
      </c>
      <c r="IW20" s="122">
        <f>IV20/IV10</f>
        <v>0</v>
      </c>
      <c r="IX20" s="101">
        <f>IX10*IW20</f>
        <v>0</v>
      </c>
      <c r="IY20" s="119">
        <f t="shared" si="75"/>
        <v>0</v>
      </c>
      <c r="IZ20" s="93">
        <f>IZ10</f>
        <v>0</v>
      </c>
      <c r="JA20" s="120">
        <f t="shared" si="76"/>
        <v>0</v>
      </c>
      <c r="JB20" s="101">
        <f t="shared" si="77"/>
        <v>0</v>
      </c>
      <c r="JC20" s="101"/>
      <c r="JD20" s="121"/>
      <c r="JE20" s="122">
        <f t="shared" si="206"/>
        <v>0</v>
      </c>
      <c r="JF20" s="126">
        <f>'прил № 2 (30.12.21)'!UL669</f>
        <v>0</v>
      </c>
      <c r="JG20" s="122">
        <f>JF20/JF10</f>
        <v>0</v>
      </c>
      <c r="JH20" s="101">
        <f>JH10*JG20</f>
        <v>0</v>
      </c>
      <c r="JI20" s="119">
        <f t="shared" si="78"/>
        <v>0</v>
      </c>
      <c r="JJ20" s="93">
        <f>JJ10</f>
        <v>0</v>
      </c>
      <c r="JK20" s="120">
        <f t="shared" si="79"/>
        <v>0</v>
      </c>
      <c r="JL20" s="101">
        <f t="shared" si="80"/>
        <v>0</v>
      </c>
      <c r="JM20" s="101"/>
      <c r="JN20" s="121"/>
      <c r="JO20" s="122">
        <f t="shared" si="207"/>
        <v>0</v>
      </c>
      <c r="JP20" s="126"/>
      <c r="JQ20" s="122" t="e">
        <f>JP20/JP10</f>
        <v>#DIV/0!</v>
      </c>
      <c r="JR20" s="101" t="e">
        <f>JR10*JQ20</f>
        <v>#DIV/0!</v>
      </c>
      <c r="JS20" s="119">
        <f t="shared" si="81"/>
        <v>0</v>
      </c>
      <c r="JT20" s="93">
        <f>JT10</f>
        <v>0</v>
      </c>
      <c r="JU20" s="120">
        <f t="shared" si="82"/>
        <v>0</v>
      </c>
      <c r="JV20" s="101">
        <f t="shared" si="83"/>
        <v>0</v>
      </c>
      <c r="JW20" s="101"/>
      <c r="JX20" s="121"/>
      <c r="JY20" s="122">
        <f t="shared" si="208"/>
        <v>0</v>
      </c>
      <c r="JZ20" s="126">
        <f>'прил № 2 (30.12.21)'!WB669</f>
        <v>0</v>
      </c>
      <c r="KA20" s="122">
        <f>JZ20/JZ10</f>
        <v>0</v>
      </c>
      <c r="KB20" s="101">
        <f>KB10*KA20</f>
        <v>0</v>
      </c>
      <c r="KC20" s="119">
        <f t="shared" si="84"/>
        <v>0</v>
      </c>
      <c r="KD20" s="93">
        <f>KD10</f>
        <v>0</v>
      </c>
      <c r="KE20" s="120">
        <f t="shared" si="85"/>
        <v>0</v>
      </c>
      <c r="KF20" s="101">
        <f t="shared" si="86"/>
        <v>0</v>
      </c>
      <c r="KG20" s="101"/>
      <c r="KH20" s="121"/>
      <c r="KI20" s="122">
        <f t="shared" si="209"/>
        <v>0</v>
      </c>
      <c r="KJ20" s="126">
        <f>'прил № 2 (30.12.21)'!WW669</f>
        <v>0</v>
      </c>
      <c r="KK20" s="122">
        <f>KJ20/KJ10</f>
        <v>0</v>
      </c>
      <c r="KL20" s="101">
        <f>KL10*KK20</f>
        <v>0</v>
      </c>
      <c r="KM20" s="119">
        <f t="shared" si="87"/>
        <v>0</v>
      </c>
      <c r="KN20" s="93">
        <f>KN10</f>
        <v>0</v>
      </c>
      <c r="KO20" s="120">
        <f t="shared" si="88"/>
        <v>0</v>
      </c>
      <c r="KP20" s="101">
        <f t="shared" si="89"/>
        <v>0</v>
      </c>
      <c r="KQ20" s="101"/>
      <c r="KR20" s="121"/>
      <c r="KS20" s="122">
        <f t="shared" si="210"/>
        <v>0</v>
      </c>
      <c r="KT20" s="126">
        <f>'прил № 2 (30.12.21)'!XR669</f>
        <v>0</v>
      </c>
      <c r="KU20" s="122">
        <f>KT20/KT10</f>
        <v>0</v>
      </c>
      <c r="KV20" s="101">
        <f>KV10*KU20</f>
        <v>0</v>
      </c>
      <c r="KW20" s="119">
        <f t="shared" si="90"/>
        <v>0</v>
      </c>
      <c r="KX20" s="93">
        <f>KX10</f>
        <v>0</v>
      </c>
      <c r="KY20" s="120">
        <f t="shared" si="91"/>
        <v>0</v>
      </c>
      <c r="KZ20" s="101">
        <f t="shared" si="92"/>
        <v>0</v>
      </c>
      <c r="LA20" s="101"/>
      <c r="LB20" s="121"/>
      <c r="LC20" s="122">
        <f t="shared" si="211"/>
        <v>0</v>
      </c>
      <c r="LD20" s="126">
        <f>'прил № 2 (30.12.21)'!YM669</f>
        <v>0</v>
      </c>
      <c r="LE20" s="122">
        <f>LD20/LD10</f>
        <v>0</v>
      </c>
      <c r="LF20" s="101">
        <f>LF10*LE20</f>
        <v>0</v>
      </c>
      <c r="LG20" s="119">
        <f t="shared" si="93"/>
        <v>0</v>
      </c>
      <c r="LH20" s="93">
        <f>LH10</f>
        <v>0</v>
      </c>
      <c r="LI20" s="120">
        <f t="shared" si="94"/>
        <v>0</v>
      </c>
      <c r="LJ20" s="101">
        <f t="shared" si="95"/>
        <v>0</v>
      </c>
      <c r="LK20" s="101"/>
      <c r="LL20" s="121"/>
      <c r="LM20" s="122">
        <f t="shared" si="212"/>
        <v>0</v>
      </c>
      <c r="LN20" s="126">
        <f>'прил № 2 (30.12.21)'!ZH669</f>
        <v>0</v>
      </c>
      <c r="LO20" s="122">
        <f>LN20/LN10</f>
        <v>0</v>
      </c>
      <c r="LP20" s="101">
        <f>LP10*LO20</f>
        <v>0</v>
      </c>
      <c r="LQ20" s="119">
        <f t="shared" si="96"/>
        <v>0</v>
      </c>
      <c r="LR20" s="93">
        <f>LR10</f>
        <v>0</v>
      </c>
      <c r="LS20" s="120">
        <f t="shared" si="97"/>
        <v>0</v>
      </c>
      <c r="LT20" s="101">
        <f t="shared" si="98"/>
        <v>0</v>
      </c>
      <c r="LU20" s="101"/>
      <c r="LV20" s="121"/>
      <c r="LW20" s="122">
        <f t="shared" si="213"/>
        <v>0</v>
      </c>
      <c r="LX20" s="126">
        <f>'прил № 2 (30.12.21)'!AAC669</f>
        <v>0</v>
      </c>
      <c r="LY20" s="122">
        <f>LX20/LX10</f>
        <v>0</v>
      </c>
      <c r="LZ20" s="101">
        <f>LZ10*LY20</f>
        <v>0</v>
      </c>
      <c r="MA20" s="119">
        <f t="shared" si="99"/>
        <v>0</v>
      </c>
      <c r="MB20" s="93">
        <f>MB10</f>
        <v>0</v>
      </c>
      <c r="MC20" s="120">
        <f t="shared" si="100"/>
        <v>0</v>
      </c>
      <c r="MD20" s="101">
        <f t="shared" si="101"/>
        <v>0</v>
      </c>
      <c r="ME20" s="101"/>
      <c r="MF20" s="121"/>
      <c r="MG20" s="122">
        <f t="shared" si="214"/>
        <v>0</v>
      </c>
      <c r="MH20" s="126">
        <f>'прил № 2 (30.12.21)'!AAX669</f>
        <v>0</v>
      </c>
      <c r="MI20" s="122">
        <f>MH20/MH10</f>
        <v>0</v>
      </c>
      <c r="MJ20" s="101">
        <f>MJ10*MI20</f>
        <v>0</v>
      </c>
      <c r="MK20" s="119">
        <f t="shared" si="102"/>
        <v>0</v>
      </c>
      <c r="ML20" s="93">
        <f>ML10</f>
        <v>0</v>
      </c>
      <c r="MM20" s="120">
        <f t="shared" si="103"/>
        <v>0</v>
      </c>
      <c r="MN20" s="101">
        <f t="shared" si="104"/>
        <v>0</v>
      </c>
      <c r="MO20" s="101"/>
      <c r="MP20" s="121"/>
      <c r="MQ20" s="122">
        <f t="shared" si="215"/>
        <v>0</v>
      </c>
      <c r="MR20" s="126">
        <f>'прил № 2 (30.12.21)'!ABS669</f>
        <v>31</v>
      </c>
      <c r="MS20" s="122">
        <f>MR20/MR10</f>
        <v>0.27678999999999998</v>
      </c>
      <c r="MT20" s="101">
        <f>MT10*MS20</f>
        <v>0</v>
      </c>
      <c r="MU20" s="119">
        <f t="shared" si="105"/>
        <v>0</v>
      </c>
      <c r="MV20" s="93">
        <f>MV10</f>
        <v>0</v>
      </c>
      <c r="MW20" s="120">
        <f t="shared" si="106"/>
        <v>0</v>
      </c>
      <c r="MX20" s="101">
        <f t="shared" si="107"/>
        <v>0</v>
      </c>
      <c r="MY20" s="101"/>
      <c r="MZ20" s="121"/>
      <c r="NA20" s="122">
        <f t="shared" si="216"/>
        <v>0</v>
      </c>
      <c r="NB20" s="126">
        <f>'прил № 2 (30.12.21)'!ACN669</f>
        <v>0</v>
      </c>
      <c r="NC20" s="122">
        <f>NB20/NB10</f>
        <v>0</v>
      </c>
      <c r="ND20" s="101">
        <f>ND10*NC20</f>
        <v>0</v>
      </c>
      <c r="NE20" s="119">
        <f t="shared" si="108"/>
        <v>0</v>
      </c>
      <c r="NF20" s="93">
        <f>NF10</f>
        <v>0</v>
      </c>
      <c r="NG20" s="120">
        <f t="shared" si="109"/>
        <v>0</v>
      </c>
      <c r="NH20" s="101">
        <f t="shared" si="110"/>
        <v>0</v>
      </c>
      <c r="NI20" s="101"/>
      <c r="NJ20" s="121"/>
      <c r="NK20" s="122">
        <f t="shared" si="217"/>
        <v>0</v>
      </c>
      <c r="NL20" s="126">
        <f>'прил № 2 (30.12.21)'!ADI669</f>
        <v>0</v>
      </c>
      <c r="NM20" s="122">
        <f>NL20/NL10</f>
        <v>0</v>
      </c>
      <c r="NN20" s="101">
        <f>NN10*NM20</f>
        <v>0</v>
      </c>
      <c r="NO20" s="119">
        <f t="shared" si="111"/>
        <v>0</v>
      </c>
      <c r="NP20" s="93">
        <f>NP10</f>
        <v>0</v>
      </c>
      <c r="NQ20" s="120">
        <f t="shared" si="112"/>
        <v>0</v>
      </c>
      <c r="NR20" s="101">
        <f t="shared" si="113"/>
        <v>0</v>
      </c>
      <c r="NS20" s="101"/>
      <c r="NT20" s="121"/>
      <c r="NU20" s="122">
        <f t="shared" si="218"/>
        <v>0</v>
      </c>
      <c r="NV20" s="126">
        <f>'прил № 2 (30.12.21)'!AED669</f>
        <v>31</v>
      </c>
      <c r="NW20" s="122">
        <f>NV20/NV10</f>
        <v>0.17713999999999999</v>
      </c>
      <c r="NX20" s="101">
        <f>NX10*NW20</f>
        <v>0</v>
      </c>
      <c r="NY20" s="119">
        <f t="shared" si="114"/>
        <v>0</v>
      </c>
      <c r="NZ20" s="93">
        <f>NZ10</f>
        <v>0</v>
      </c>
      <c r="OA20" s="120">
        <f t="shared" si="115"/>
        <v>0</v>
      </c>
      <c r="OB20" s="101">
        <f t="shared" si="116"/>
        <v>0</v>
      </c>
      <c r="OC20" s="101"/>
      <c r="OD20" s="121"/>
      <c r="OE20" s="122">
        <f t="shared" si="219"/>
        <v>0</v>
      </c>
      <c r="OF20" s="126">
        <f>'прил № 2 (30.12.21)'!AEY669</f>
        <v>0</v>
      </c>
      <c r="OG20" s="122">
        <f>OF20/OF10</f>
        <v>0</v>
      </c>
      <c r="OH20" s="101">
        <f>OH10*OG20</f>
        <v>0</v>
      </c>
      <c r="OI20" s="119">
        <f t="shared" si="117"/>
        <v>0</v>
      </c>
      <c r="OJ20" s="93">
        <f>OJ10</f>
        <v>0</v>
      </c>
      <c r="OK20" s="120">
        <f t="shared" si="118"/>
        <v>0</v>
      </c>
      <c r="OL20" s="101">
        <f t="shared" si="119"/>
        <v>0</v>
      </c>
      <c r="OM20" s="101"/>
      <c r="ON20" s="121"/>
      <c r="OO20" s="122">
        <f t="shared" si="220"/>
        <v>0</v>
      </c>
      <c r="OP20" s="126">
        <f>'прил № 2 (30.12.21)'!AFT669</f>
        <v>0</v>
      </c>
      <c r="OQ20" s="122">
        <f>OP20/OP10</f>
        <v>0</v>
      </c>
      <c r="OR20" s="101">
        <f>OR10*OQ20</f>
        <v>0</v>
      </c>
      <c r="OS20" s="119">
        <f t="shared" si="120"/>
        <v>0</v>
      </c>
      <c r="OT20" s="93">
        <f>OT10</f>
        <v>0</v>
      </c>
      <c r="OU20" s="120">
        <f t="shared" si="121"/>
        <v>0</v>
      </c>
      <c r="OV20" s="101">
        <f t="shared" si="122"/>
        <v>0</v>
      </c>
      <c r="OW20" s="101"/>
      <c r="OX20" s="121"/>
      <c r="OY20" s="122">
        <f t="shared" si="221"/>
        <v>0</v>
      </c>
      <c r="OZ20" s="126">
        <f>'прил № 2 (30.12.21)'!AGO669</f>
        <v>0</v>
      </c>
      <c r="PA20" s="122">
        <f>OZ20/OZ10</f>
        <v>0</v>
      </c>
      <c r="PB20" s="101">
        <f>PB10*PA20</f>
        <v>0</v>
      </c>
      <c r="PC20" s="119">
        <f t="shared" si="123"/>
        <v>0</v>
      </c>
      <c r="PD20" s="93">
        <f>PD10</f>
        <v>0</v>
      </c>
      <c r="PE20" s="120">
        <f t="shared" si="124"/>
        <v>0</v>
      </c>
      <c r="PF20" s="101">
        <f t="shared" si="125"/>
        <v>0</v>
      </c>
      <c r="PG20" s="101"/>
      <c r="PH20" s="121"/>
      <c r="PI20" s="122">
        <f t="shared" si="222"/>
        <v>0</v>
      </c>
      <c r="PJ20" s="126">
        <f>'прил № 2 (30.12.21)'!AHJ669</f>
        <v>0</v>
      </c>
      <c r="PK20" s="122">
        <f>PJ20/PJ10</f>
        <v>0</v>
      </c>
      <c r="PL20" s="101">
        <f>PL10*PK20</f>
        <v>0</v>
      </c>
      <c r="PM20" s="119">
        <f t="shared" si="126"/>
        <v>0</v>
      </c>
      <c r="PN20" s="93">
        <f>PN10</f>
        <v>0</v>
      </c>
      <c r="PO20" s="120">
        <f t="shared" si="127"/>
        <v>0</v>
      </c>
      <c r="PP20" s="101">
        <f t="shared" si="128"/>
        <v>0</v>
      </c>
      <c r="PQ20" s="101"/>
      <c r="PR20" s="121"/>
      <c r="PS20" s="122">
        <f t="shared" si="223"/>
        <v>0</v>
      </c>
      <c r="PT20" s="126"/>
      <c r="PU20" s="122" t="e">
        <f>PT20/PT10</f>
        <v>#DIV/0!</v>
      </c>
      <c r="PV20" s="101" t="e">
        <f>PV10*PU20</f>
        <v>#DIV/0!</v>
      </c>
      <c r="PW20" s="119">
        <f t="shared" si="129"/>
        <v>0</v>
      </c>
      <c r="PX20" s="93">
        <f>PX10</f>
        <v>0</v>
      </c>
      <c r="PY20" s="120">
        <f t="shared" si="130"/>
        <v>0</v>
      </c>
      <c r="PZ20" s="101">
        <f t="shared" si="131"/>
        <v>0</v>
      </c>
      <c r="QA20" s="101"/>
      <c r="QB20" s="121"/>
      <c r="QC20" s="122">
        <f t="shared" si="224"/>
        <v>0</v>
      </c>
      <c r="QD20" s="126">
        <f>'прил № 2 (30.12.21)'!AIZ669</f>
        <v>0</v>
      </c>
      <c r="QE20" s="122">
        <f>QD20/QD10</f>
        <v>0</v>
      </c>
      <c r="QF20" s="101">
        <f>QF10*QE20</f>
        <v>0</v>
      </c>
      <c r="QG20" s="119">
        <f t="shared" si="132"/>
        <v>0</v>
      </c>
      <c r="QH20" s="93">
        <f>QH10</f>
        <v>0</v>
      </c>
      <c r="QI20" s="120">
        <f t="shared" si="133"/>
        <v>0</v>
      </c>
      <c r="QJ20" s="101">
        <f t="shared" si="134"/>
        <v>0</v>
      </c>
      <c r="QK20" s="101"/>
      <c r="QL20" s="121"/>
      <c r="QM20" s="122">
        <f t="shared" si="225"/>
        <v>0</v>
      </c>
      <c r="QN20" s="126">
        <f>'прил № 2 (30.12.21)'!AJU669</f>
        <v>0</v>
      </c>
      <c r="QO20" s="122">
        <f>QN20/QN10</f>
        <v>0</v>
      </c>
      <c r="QP20" s="101">
        <f>QP10*QO20</f>
        <v>0</v>
      </c>
      <c r="QQ20" s="119">
        <f t="shared" si="135"/>
        <v>0</v>
      </c>
      <c r="QR20" s="93">
        <f>QR10</f>
        <v>0</v>
      </c>
      <c r="QS20" s="120">
        <f t="shared" si="136"/>
        <v>0</v>
      </c>
      <c r="QT20" s="101">
        <f t="shared" si="137"/>
        <v>0</v>
      </c>
      <c r="QU20" s="101"/>
      <c r="QV20" s="121"/>
      <c r="QW20" s="122">
        <f t="shared" si="226"/>
        <v>0</v>
      </c>
      <c r="QX20" s="126">
        <f>'прил № 2 (30.12.21)'!AKP669</f>
        <v>0</v>
      </c>
      <c r="QY20" s="122">
        <f>QX20/QX10</f>
        <v>0</v>
      </c>
      <c r="QZ20" s="101">
        <f>QZ10*QY20</f>
        <v>0</v>
      </c>
      <c r="RA20" s="119">
        <f t="shared" si="138"/>
        <v>0</v>
      </c>
      <c r="RB20" s="93">
        <f>RB10</f>
        <v>0</v>
      </c>
      <c r="RC20" s="120">
        <f t="shared" si="139"/>
        <v>0</v>
      </c>
      <c r="RD20" s="101">
        <f t="shared" si="140"/>
        <v>0</v>
      </c>
      <c r="RE20" s="101"/>
      <c r="RF20" s="121"/>
      <c r="RG20" s="122">
        <f t="shared" si="227"/>
        <v>0</v>
      </c>
      <c r="RH20" s="126">
        <f>'прил № 2 (30.12.21)'!ALK669</f>
        <v>0</v>
      </c>
      <c r="RI20" s="122">
        <f>RH20/RH10</f>
        <v>0</v>
      </c>
      <c r="RJ20" s="101">
        <f>RJ10*RI20</f>
        <v>0</v>
      </c>
      <c r="RK20" s="119">
        <f t="shared" si="141"/>
        <v>0</v>
      </c>
      <c r="RL20" s="93">
        <f>RL10</f>
        <v>0</v>
      </c>
      <c r="RM20" s="120">
        <f t="shared" si="142"/>
        <v>0</v>
      </c>
      <c r="RN20" s="101">
        <f t="shared" si="143"/>
        <v>0</v>
      </c>
      <c r="RO20" s="101"/>
      <c r="RP20" s="121"/>
      <c r="RQ20" s="122">
        <f t="shared" si="228"/>
        <v>0</v>
      </c>
      <c r="RR20" s="126">
        <f>'прил № 2 (30.12.21)'!AMF669</f>
        <v>0</v>
      </c>
      <c r="RS20" s="122">
        <f>RR20/RR10</f>
        <v>0</v>
      </c>
      <c r="RT20" s="101">
        <f>RT10*RS20</f>
        <v>0</v>
      </c>
      <c r="RU20" s="119">
        <f t="shared" si="144"/>
        <v>0</v>
      </c>
      <c r="RV20" s="93">
        <f>RV10</f>
        <v>0</v>
      </c>
      <c r="RW20" s="120">
        <f t="shared" si="145"/>
        <v>0</v>
      </c>
      <c r="RX20" s="101">
        <f t="shared" si="146"/>
        <v>0</v>
      </c>
      <c r="RY20" s="101"/>
      <c r="RZ20" s="121"/>
      <c r="SA20" s="122">
        <f t="shared" si="229"/>
        <v>0</v>
      </c>
      <c r="SB20" s="126">
        <f>'прил № 2 (30.12.21)'!ANA669</f>
        <v>0</v>
      </c>
      <c r="SC20" s="122">
        <f>SB20/SB10</f>
        <v>0</v>
      </c>
      <c r="SD20" s="101">
        <f>SD10*SC20</f>
        <v>0</v>
      </c>
      <c r="SE20" s="119">
        <f t="shared" si="147"/>
        <v>0</v>
      </c>
      <c r="SF20" s="93">
        <f>SF10</f>
        <v>9.0500000000000007</v>
      </c>
      <c r="SG20" s="120">
        <f t="shared" si="148"/>
        <v>0</v>
      </c>
      <c r="SH20" s="101">
        <f t="shared" si="149"/>
        <v>0</v>
      </c>
      <c r="SI20" s="101"/>
      <c r="SJ20" s="121"/>
      <c r="SK20" s="122">
        <f t="shared" si="230"/>
        <v>0</v>
      </c>
      <c r="SL20" s="126">
        <f>'прил № 2 (30.12.21)'!ANV669</f>
        <v>0</v>
      </c>
      <c r="SM20" s="122">
        <f>SL20/SL10</f>
        <v>0</v>
      </c>
      <c r="SN20" s="101">
        <f>SN10*SM20</f>
        <v>0</v>
      </c>
      <c r="SO20" s="119">
        <f t="shared" si="150"/>
        <v>0</v>
      </c>
      <c r="SP20" s="93">
        <f>SP10</f>
        <v>0</v>
      </c>
      <c r="SQ20" s="120">
        <f t="shared" si="151"/>
        <v>0</v>
      </c>
      <c r="SR20" s="101">
        <f t="shared" si="152"/>
        <v>0</v>
      </c>
      <c r="SS20" s="101"/>
      <c r="ST20" s="121"/>
      <c r="SU20" s="122">
        <f t="shared" si="231"/>
        <v>0</v>
      </c>
      <c r="SV20" s="126">
        <f>'прил № 2 (30.12.21)'!AOQ669</f>
        <v>0</v>
      </c>
      <c r="SW20" s="122">
        <f>SV20/SV10</f>
        <v>0</v>
      </c>
      <c r="SX20" s="101">
        <f>SX10*SW20</f>
        <v>0</v>
      </c>
      <c r="SY20" s="119">
        <f t="shared" si="153"/>
        <v>0</v>
      </c>
      <c r="SZ20" s="93">
        <f>SZ10</f>
        <v>0</v>
      </c>
      <c r="TA20" s="120">
        <f t="shared" si="154"/>
        <v>0</v>
      </c>
      <c r="TB20" s="101">
        <f t="shared" si="155"/>
        <v>0</v>
      </c>
      <c r="TC20" s="101"/>
      <c r="TD20" s="121"/>
      <c r="TE20" s="122">
        <f t="shared" si="232"/>
        <v>0</v>
      </c>
      <c r="TF20" s="126">
        <f>'прил № 2 (30.12.21)'!APL669</f>
        <v>0</v>
      </c>
      <c r="TG20" s="122">
        <f>TF20/TF10</f>
        <v>0</v>
      </c>
      <c r="TH20" s="101">
        <f>TH10*TG20</f>
        <v>0</v>
      </c>
      <c r="TI20" s="119">
        <f t="shared" si="156"/>
        <v>0</v>
      </c>
      <c r="TJ20" s="93">
        <f>TJ10</f>
        <v>0</v>
      </c>
      <c r="TK20" s="120">
        <f t="shared" si="157"/>
        <v>0</v>
      </c>
      <c r="TL20" s="101">
        <f t="shared" si="158"/>
        <v>0</v>
      </c>
      <c r="TM20" s="101"/>
      <c r="TN20" s="121"/>
      <c r="TO20" s="122">
        <f t="shared" si="233"/>
        <v>0</v>
      </c>
      <c r="TP20" s="126">
        <f>'прил № 2 (30.12.21)'!AQG669</f>
        <v>0</v>
      </c>
      <c r="TQ20" s="122">
        <f>TP20/TP10</f>
        <v>0</v>
      </c>
      <c r="TR20" s="101">
        <f>TR10*TQ20</f>
        <v>0</v>
      </c>
      <c r="TS20" s="119">
        <f t="shared" si="159"/>
        <v>0</v>
      </c>
      <c r="TT20" s="93">
        <f>TT10</f>
        <v>0</v>
      </c>
      <c r="TU20" s="120">
        <f t="shared" si="160"/>
        <v>0</v>
      </c>
      <c r="TV20" s="101">
        <f t="shared" si="161"/>
        <v>0</v>
      </c>
      <c r="TW20" s="101"/>
      <c r="TX20" s="121"/>
      <c r="TY20" s="122">
        <f t="shared" si="234"/>
        <v>0</v>
      </c>
      <c r="TZ20" s="126">
        <f>'прил № 2 (30.12.21)'!ARB669</f>
        <v>0</v>
      </c>
      <c r="UA20" s="122">
        <f>TZ20/TZ10</f>
        <v>0</v>
      </c>
      <c r="UB20" s="101">
        <f>UB10*UA20</f>
        <v>0</v>
      </c>
      <c r="UC20" s="119">
        <f t="shared" si="162"/>
        <v>0</v>
      </c>
      <c r="UD20" s="93">
        <f>UD10</f>
        <v>0</v>
      </c>
      <c r="UE20" s="120">
        <f t="shared" si="163"/>
        <v>0</v>
      </c>
      <c r="UF20" s="101">
        <f t="shared" si="164"/>
        <v>0</v>
      </c>
      <c r="UG20" s="101"/>
      <c r="UH20" s="121"/>
      <c r="UI20" s="122">
        <f t="shared" si="235"/>
        <v>0</v>
      </c>
      <c r="UJ20" s="126">
        <f>'прил № 2 (30.12.21)'!ARW669</f>
        <v>0</v>
      </c>
      <c r="UK20" s="122">
        <f>UJ20/UJ10</f>
        <v>0</v>
      </c>
      <c r="UL20" s="101">
        <f>UL10*UK20</f>
        <v>0</v>
      </c>
      <c r="UM20" s="119">
        <f t="shared" si="165"/>
        <v>0</v>
      </c>
      <c r="UN20" s="93">
        <f>UN10</f>
        <v>0</v>
      </c>
      <c r="UO20" s="120">
        <f t="shared" si="166"/>
        <v>0</v>
      </c>
      <c r="UP20" s="101">
        <f t="shared" si="167"/>
        <v>0</v>
      </c>
      <c r="UQ20" s="101"/>
      <c r="UR20" s="121"/>
      <c r="US20" s="122">
        <f t="shared" si="236"/>
        <v>0</v>
      </c>
      <c r="UT20" s="126">
        <f>'прил № 2 (30.12.21)'!ASR669</f>
        <v>0</v>
      </c>
      <c r="UU20" s="122">
        <f>UT20/UT10</f>
        <v>0</v>
      </c>
      <c r="UV20" s="101">
        <f>UV10*UU20</f>
        <v>0</v>
      </c>
      <c r="UW20" s="119">
        <f t="shared" si="168"/>
        <v>0</v>
      </c>
      <c r="UX20" s="93">
        <f>UX10</f>
        <v>0</v>
      </c>
      <c r="UY20" s="120">
        <f t="shared" si="169"/>
        <v>0</v>
      </c>
      <c r="UZ20" s="101">
        <f t="shared" si="170"/>
        <v>0</v>
      </c>
      <c r="VA20" s="101"/>
      <c r="VB20" s="121"/>
      <c r="VC20" s="122">
        <f t="shared" si="237"/>
        <v>0</v>
      </c>
      <c r="VD20" s="126">
        <f>'прил № 2 (30.12.21)'!ATM669</f>
        <v>0</v>
      </c>
      <c r="VE20" s="122">
        <f>VD20/VD10</f>
        <v>0</v>
      </c>
      <c r="VF20" s="101">
        <f>VF10*VE20</f>
        <v>0</v>
      </c>
      <c r="VG20" s="119">
        <f t="shared" si="171"/>
        <v>0</v>
      </c>
      <c r="VH20" s="93">
        <f>VH10</f>
        <v>0</v>
      </c>
      <c r="VI20" s="120">
        <f t="shared" si="172"/>
        <v>0</v>
      </c>
      <c r="VJ20" s="101">
        <f t="shared" si="173"/>
        <v>0</v>
      </c>
      <c r="VK20" s="101"/>
      <c r="VL20" s="121"/>
      <c r="VM20" s="122">
        <f t="shared" si="238"/>
        <v>0</v>
      </c>
      <c r="VN20" s="126">
        <f>'прил № 2 (30.12.21)'!AUH669</f>
        <v>0</v>
      </c>
      <c r="VO20" s="122">
        <f>VN20/VN10</f>
        <v>0</v>
      </c>
      <c r="VP20" s="101">
        <f>VP10*VO20</f>
        <v>0</v>
      </c>
      <c r="VQ20" s="119">
        <f t="shared" si="174"/>
        <v>0</v>
      </c>
      <c r="VR20" s="93">
        <f>VR10</f>
        <v>0</v>
      </c>
      <c r="VS20" s="120">
        <f t="shared" si="175"/>
        <v>0</v>
      </c>
      <c r="VT20" s="101">
        <f t="shared" si="176"/>
        <v>0</v>
      </c>
      <c r="VU20" s="101"/>
      <c r="VV20" s="121"/>
      <c r="VW20" s="122">
        <f t="shared" si="239"/>
        <v>0</v>
      </c>
      <c r="VX20" s="231">
        <f t="shared" si="177"/>
        <v>73</v>
      </c>
      <c r="VY20" s="122">
        <f>VX20/VX10</f>
        <v>5.7999999999999996E-3</v>
      </c>
      <c r="VZ20" s="101">
        <f>VZ10*VY20</f>
        <v>799.24</v>
      </c>
      <c r="WA20" s="119">
        <f t="shared" si="178"/>
        <v>10.948493149999999</v>
      </c>
      <c r="WB20" s="93">
        <f>WB10</f>
        <v>9.0500000000000007</v>
      </c>
      <c r="WC20" s="120">
        <f t="shared" si="179"/>
        <v>99.083860000000001</v>
      </c>
      <c r="WD20" s="101">
        <f t="shared" si="180"/>
        <v>7233.12</v>
      </c>
      <c r="WE20" s="101"/>
      <c r="WF20" s="121"/>
    </row>
    <row r="21" spans="1:604" ht="16.5" customHeight="1">
      <c r="A21" s="5"/>
      <c r="B21" s="88" t="s">
        <v>432</v>
      </c>
      <c r="C21" s="12" t="s">
        <v>837</v>
      </c>
      <c r="D21" s="12" t="s">
        <v>437</v>
      </c>
      <c r="E21" s="4" t="s">
        <v>33</v>
      </c>
      <c r="F21" s="126">
        <f>'прил № 2 (30.12.21)'!L670</f>
        <v>0</v>
      </c>
      <c r="G21" s="122">
        <f>F21/F10</f>
        <v>0</v>
      </c>
      <c r="H21" s="101">
        <f>H10*G21</f>
        <v>0</v>
      </c>
      <c r="I21" s="119">
        <f t="shared" si="240"/>
        <v>0</v>
      </c>
      <c r="J21" s="93">
        <f>J10</f>
        <v>0</v>
      </c>
      <c r="K21" s="120">
        <f t="shared" si="241"/>
        <v>0</v>
      </c>
      <c r="L21" s="101">
        <f t="shared" si="242"/>
        <v>0</v>
      </c>
      <c r="M21" s="101"/>
      <c r="N21" s="121"/>
      <c r="O21" s="122" t="e">
        <f t="shared" si="181"/>
        <v>#DIV/0!</v>
      </c>
      <c r="P21" s="126">
        <f>'прил № 2 (30.12.21)'!AG670</f>
        <v>0</v>
      </c>
      <c r="Q21" s="122">
        <f>P21/P10</f>
        <v>0</v>
      </c>
      <c r="R21" s="101">
        <f>R10*Q21</f>
        <v>0</v>
      </c>
      <c r="S21" s="119">
        <f t="shared" si="3"/>
        <v>0</v>
      </c>
      <c r="T21" s="93">
        <f>T10</f>
        <v>0</v>
      </c>
      <c r="U21" s="120">
        <f t="shared" si="4"/>
        <v>0</v>
      </c>
      <c r="V21" s="101">
        <f t="shared" si="5"/>
        <v>0</v>
      </c>
      <c r="W21" s="101"/>
      <c r="X21" s="121"/>
      <c r="Y21" s="122" t="e">
        <f t="shared" si="182"/>
        <v>#DIV/0!</v>
      </c>
      <c r="Z21" s="126">
        <f>'прил № 2 (30.12.21)'!BB670</f>
        <v>0</v>
      </c>
      <c r="AA21" s="122">
        <f>Z21/Z10</f>
        <v>0</v>
      </c>
      <c r="AB21" s="101">
        <f>AB10*AA21</f>
        <v>0</v>
      </c>
      <c r="AC21" s="119">
        <f t="shared" si="6"/>
        <v>0</v>
      </c>
      <c r="AD21" s="93">
        <f>AD10</f>
        <v>0</v>
      </c>
      <c r="AE21" s="120">
        <f t="shared" si="7"/>
        <v>0</v>
      </c>
      <c r="AF21" s="101">
        <f t="shared" si="8"/>
        <v>0</v>
      </c>
      <c r="AG21" s="101"/>
      <c r="AH21" s="121"/>
      <c r="AI21" s="122" t="e">
        <f t="shared" si="183"/>
        <v>#DIV/0!</v>
      </c>
      <c r="AJ21" s="126">
        <f>'прил № 2 (30.12.21)'!BW670</f>
        <v>0</v>
      </c>
      <c r="AK21" s="122">
        <f>AJ21/AJ10</f>
        <v>0</v>
      </c>
      <c r="AL21" s="101">
        <f>AL10*AK21</f>
        <v>0</v>
      </c>
      <c r="AM21" s="119">
        <f t="shared" si="9"/>
        <v>0</v>
      </c>
      <c r="AN21" s="93">
        <f>AN10</f>
        <v>0</v>
      </c>
      <c r="AO21" s="120">
        <f t="shared" si="10"/>
        <v>0</v>
      </c>
      <c r="AP21" s="101">
        <f t="shared" si="11"/>
        <v>0</v>
      </c>
      <c r="AQ21" s="101"/>
      <c r="AR21" s="121"/>
      <c r="AS21" s="122" t="e">
        <f t="shared" si="184"/>
        <v>#DIV/0!</v>
      </c>
      <c r="AT21" s="126">
        <f>'прил № 2 (30.12.21)'!CR670</f>
        <v>0</v>
      </c>
      <c r="AU21" s="122">
        <f>AT21/AT10</f>
        <v>0</v>
      </c>
      <c r="AV21" s="101">
        <f>AV10*AU21</f>
        <v>0</v>
      </c>
      <c r="AW21" s="119">
        <f t="shared" si="12"/>
        <v>0</v>
      </c>
      <c r="AX21" s="93">
        <f>AX10</f>
        <v>0</v>
      </c>
      <c r="AY21" s="120">
        <f t="shared" si="13"/>
        <v>0</v>
      </c>
      <c r="AZ21" s="101">
        <f t="shared" si="14"/>
        <v>0</v>
      </c>
      <c r="BA21" s="101"/>
      <c r="BB21" s="121"/>
      <c r="BC21" s="122" t="e">
        <f t="shared" si="185"/>
        <v>#DIV/0!</v>
      </c>
      <c r="BD21" s="126">
        <f>'прил № 2 (30.12.21)'!DM670</f>
        <v>0</v>
      </c>
      <c r="BE21" s="122">
        <f>BD21/BD10</f>
        <v>0</v>
      </c>
      <c r="BF21" s="101">
        <f>BF10*BE21</f>
        <v>0</v>
      </c>
      <c r="BG21" s="119">
        <f t="shared" si="15"/>
        <v>0</v>
      </c>
      <c r="BH21" s="93">
        <f>BH10</f>
        <v>0</v>
      </c>
      <c r="BI21" s="120">
        <f t="shared" si="16"/>
        <v>0</v>
      </c>
      <c r="BJ21" s="101">
        <f t="shared" si="17"/>
        <v>0</v>
      </c>
      <c r="BK21" s="101"/>
      <c r="BL21" s="121"/>
      <c r="BM21" s="122" t="e">
        <f t="shared" si="186"/>
        <v>#DIV/0!</v>
      </c>
      <c r="BN21" s="126"/>
      <c r="BO21" s="122" t="e">
        <f>BN21/BN10</f>
        <v>#DIV/0!</v>
      </c>
      <c r="BP21" s="101" t="e">
        <f>BP10*BO21</f>
        <v>#DIV/0!</v>
      </c>
      <c r="BQ21" s="119">
        <f t="shared" si="18"/>
        <v>0</v>
      </c>
      <c r="BR21" s="93">
        <f>BR10</f>
        <v>0</v>
      </c>
      <c r="BS21" s="120">
        <f t="shared" si="19"/>
        <v>0</v>
      </c>
      <c r="BT21" s="101">
        <f t="shared" si="20"/>
        <v>0</v>
      </c>
      <c r="BU21" s="101"/>
      <c r="BV21" s="121"/>
      <c r="BW21" s="122" t="e">
        <f t="shared" si="187"/>
        <v>#DIV/0!</v>
      </c>
      <c r="BX21" s="126"/>
      <c r="BY21" s="122">
        <f>BX21/BX10</f>
        <v>0</v>
      </c>
      <c r="BZ21" s="101">
        <f>BZ10*BY21</f>
        <v>0</v>
      </c>
      <c r="CA21" s="119">
        <f t="shared" si="21"/>
        <v>0</v>
      </c>
      <c r="CB21" s="93">
        <f>CB10</f>
        <v>0</v>
      </c>
      <c r="CC21" s="120">
        <f t="shared" si="22"/>
        <v>0</v>
      </c>
      <c r="CD21" s="101">
        <f t="shared" si="23"/>
        <v>0</v>
      </c>
      <c r="CE21" s="101"/>
      <c r="CF21" s="121"/>
      <c r="CG21" s="122" t="e">
        <f t="shared" si="188"/>
        <v>#DIV/0!</v>
      </c>
      <c r="CH21" s="126"/>
      <c r="CI21" s="122" t="e">
        <f>CH21/CH10</f>
        <v>#DIV/0!</v>
      </c>
      <c r="CJ21" s="101" t="e">
        <f>CJ10*CI21</f>
        <v>#DIV/0!</v>
      </c>
      <c r="CK21" s="119">
        <f t="shared" si="24"/>
        <v>0</v>
      </c>
      <c r="CL21" s="93">
        <f>CL10</f>
        <v>0</v>
      </c>
      <c r="CM21" s="120">
        <f t="shared" si="25"/>
        <v>0</v>
      </c>
      <c r="CN21" s="101">
        <f t="shared" si="26"/>
        <v>0</v>
      </c>
      <c r="CO21" s="101"/>
      <c r="CP21" s="121"/>
      <c r="CQ21" s="122" t="e">
        <f t="shared" si="189"/>
        <v>#DIV/0!</v>
      </c>
      <c r="CR21" s="126">
        <f>'прил № 2 (30.12.21)'!GS670</f>
        <v>0</v>
      </c>
      <c r="CS21" s="122">
        <f>CR21/CR10</f>
        <v>0</v>
      </c>
      <c r="CT21" s="101">
        <f>CT10*CS21</f>
        <v>0</v>
      </c>
      <c r="CU21" s="119">
        <f t="shared" si="27"/>
        <v>0</v>
      </c>
      <c r="CV21" s="93">
        <f>CV10</f>
        <v>0</v>
      </c>
      <c r="CW21" s="120">
        <f t="shared" si="28"/>
        <v>0</v>
      </c>
      <c r="CX21" s="101">
        <f t="shared" si="29"/>
        <v>0</v>
      </c>
      <c r="CY21" s="101"/>
      <c r="CZ21" s="121"/>
      <c r="DA21" s="122" t="e">
        <f t="shared" si="190"/>
        <v>#DIV/0!</v>
      </c>
      <c r="DB21" s="126">
        <f>'прил № 2 (30.12.21)'!HN670</f>
        <v>0</v>
      </c>
      <c r="DC21" s="122">
        <f>DB21/DB10</f>
        <v>0</v>
      </c>
      <c r="DD21" s="101">
        <f>DD10*DC21</f>
        <v>0</v>
      </c>
      <c r="DE21" s="119">
        <f t="shared" si="30"/>
        <v>0</v>
      </c>
      <c r="DF21" s="93">
        <f>DF10</f>
        <v>0</v>
      </c>
      <c r="DG21" s="120">
        <f t="shared" si="31"/>
        <v>0</v>
      </c>
      <c r="DH21" s="101">
        <f t="shared" si="32"/>
        <v>0</v>
      </c>
      <c r="DI21" s="101"/>
      <c r="DJ21" s="121"/>
      <c r="DK21" s="122" t="e">
        <f t="shared" si="191"/>
        <v>#DIV/0!</v>
      </c>
      <c r="DL21" s="126">
        <f>'прил № 2 (30.12.21)'!II670</f>
        <v>0</v>
      </c>
      <c r="DM21" s="122">
        <f>DL21/DL10</f>
        <v>0</v>
      </c>
      <c r="DN21" s="101">
        <f>DN10*DM21</f>
        <v>0</v>
      </c>
      <c r="DO21" s="119">
        <f t="shared" si="33"/>
        <v>0</v>
      </c>
      <c r="DP21" s="93">
        <f>DP10</f>
        <v>0</v>
      </c>
      <c r="DQ21" s="120">
        <f t="shared" si="34"/>
        <v>0</v>
      </c>
      <c r="DR21" s="101">
        <f t="shared" si="35"/>
        <v>0</v>
      </c>
      <c r="DS21" s="101"/>
      <c r="DT21" s="121"/>
      <c r="DU21" s="122" t="e">
        <f t="shared" si="192"/>
        <v>#DIV/0!</v>
      </c>
      <c r="DV21" s="126">
        <f>'прил № 2 (30.12.21)'!JD670</f>
        <v>0</v>
      </c>
      <c r="DW21" s="122">
        <f>DV21/DV10</f>
        <v>0</v>
      </c>
      <c r="DX21" s="101">
        <f>DX10*DW21</f>
        <v>0</v>
      </c>
      <c r="DY21" s="119">
        <f t="shared" si="36"/>
        <v>0</v>
      </c>
      <c r="DZ21" s="93">
        <f>DZ10</f>
        <v>9.0500000000000007</v>
      </c>
      <c r="EA21" s="120">
        <f t="shared" si="37"/>
        <v>0</v>
      </c>
      <c r="EB21" s="101">
        <f t="shared" si="38"/>
        <v>0</v>
      </c>
      <c r="EC21" s="101"/>
      <c r="ED21" s="121"/>
      <c r="EE21" s="122" t="e">
        <f t="shared" si="193"/>
        <v>#DIV/0!</v>
      </c>
      <c r="EF21" s="126">
        <f>'прил № 2 (30.12.21)'!JY670</f>
        <v>0</v>
      </c>
      <c r="EG21" s="122">
        <f>EF21/EF10</f>
        <v>0</v>
      </c>
      <c r="EH21" s="101">
        <f>EH10*EG21</f>
        <v>0</v>
      </c>
      <c r="EI21" s="119">
        <f t="shared" si="39"/>
        <v>0</v>
      </c>
      <c r="EJ21" s="93">
        <f>EJ10</f>
        <v>0</v>
      </c>
      <c r="EK21" s="120">
        <f t="shared" si="40"/>
        <v>0</v>
      </c>
      <c r="EL21" s="101">
        <f t="shared" si="41"/>
        <v>0</v>
      </c>
      <c r="EM21" s="101"/>
      <c r="EN21" s="121"/>
      <c r="EO21" s="122" t="e">
        <f t="shared" si="194"/>
        <v>#DIV/0!</v>
      </c>
      <c r="EP21" s="126">
        <f>'прил № 2 (30.12.21)'!KT670</f>
        <v>0</v>
      </c>
      <c r="EQ21" s="122">
        <f>EP21/EP10</f>
        <v>0</v>
      </c>
      <c r="ER21" s="101">
        <f>ER10*EQ21</f>
        <v>0</v>
      </c>
      <c r="ES21" s="119">
        <f t="shared" si="42"/>
        <v>0</v>
      </c>
      <c r="ET21" s="93">
        <f>ET10</f>
        <v>9.0500000000000007</v>
      </c>
      <c r="EU21" s="120">
        <f t="shared" si="43"/>
        <v>0</v>
      </c>
      <c r="EV21" s="101">
        <f t="shared" si="44"/>
        <v>0</v>
      </c>
      <c r="EW21" s="101"/>
      <c r="EX21" s="121"/>
      <c r="EY21" s="122" t="e">
        <f t="shared" si="195"/>
        <v>#DIV/0!</v>
      </c>
      <c r="EZ21" s="126">
        <f>'прил № 2 (30.12.21)'!LO670</f>
        <v>0</v>
      </c>
      <c r="FA21" s="122">
        <f>EZ21/EZ10</f>
        <v>0</v>
      </c>
      <c r="FB21" s="101">
        <f>FB10*FA21</f>
        <v>0</v>
      </c>
      <c r="FC21" s="119">
        <f t="shared" si="45"/>
        <v>0</v>
      </c>
      <c r="FD21" s="93">
        <f>FD10</f>
        <v>0</v>
      </c>
      <c r="FE21" s="120">
        <f t="shared" si="46"/>
        <v>0</v>
      </c>
      <c r="FF21" s="101">
        <f t="shared" si="47"/>
        <v>0</v>
      </c>
      <c r="FG21" s="101"/>
      <c r="FH21" s="121"/>
      <c r="FI21" s="122" t="e">
        <f t="shared" si="196"/>
        <v>#DIV/0!</v>
      </c>
      <c r="FJ21" s="126">
        <f>'прил № 2 (30.12.21)'!MJ670</f>
        <v>0</v>
      </c>
      <c r="FK21" s="122">
        <f>FJ21/FJ10</f>
        <v>0</v>
      </c>
      <c r="FL21" s="101">
        <f>FL10*FK21</f>
        <v>0</v>
      </c>
      <c r="FM21" s="119">
        <f t="shared" si="48"/>
        <v>0</v>
      </c>
      <c r="FN21" s="93">
        <f>FN10</f>
        <v>0</v>
      </c>
      <c r="FO21" s="120">
        <f t="shared" si="49"/>
        <v>0</v>
      </c>
      <c r="FP21" s="101">
        <f t="shared" si="50"/>
        <v>0</v>
      </c>
      <c r="FQ21" s="101"/>
      <c r="FR21" s="121"/>
      <c r="FS21" s="122" t="e">
        <f t="shared" si="197"/>
        <v>#DIV/0!</v>
      </c>
      <c r="FT21" s="126">
        <f>'прил № 2 (30.12.21)'!NE670</f>
        <v>0</v>
      </c>
      <c r="FU21" s="122">
        <f>FT21/FT10</f>
        <v>0</v>
      </c>
      <c r="FV21" s="101">
        <f>FV10*FU21</f>
        <v>0</v>
      </c>
      <c r="FW21" s="119">
        <f t="shared" si="51"/>
        <v>0</v>
      </c>
      <c r="FX21" s="93">
        <f>FX10</f>
        <v>0</v>
      </c>
      <c r="FY21" s="120">
        <f t="shared" si="52"/>
        <v>0</v>
      </c>
      <c r="FZ21" s="101">
        <f t="shared" si="53"/>
        <v>0</v>
      </c>
      <c r="GA21" s="101"/>
      <c r="GB21" s="121"/>
      <c r="GC21" s="122" t="e">
        <f t="shared" si="198"/>
        <v>#DIV/0!</v>
      </c>
      <c r="GD21" s="126">
        <f>'прил № 2 (30.12.21)'!NZ670</f>
        <v>0</v>
      </c>
      <c r="GE21" s="122">
        <f>GD21/GD10</f>
        <v>0</v>
      </c>
      <c r="GF21" s="101">
        <f>GF10*GE21</f>
        <v>0</v>
      </c>
      <c r="GG21" s="119">
        <f t="shared" si="54"/>
        <v>0</v>
      </c>
      <c r="GH21" s="93">
        <f>GH10</f>
        <v>0</v>
      </c>
      <c r="GI21" s="120">
        <f t="shared" si="55"/>
        <v>0</v>
      </c>
      <c r="GJ21" s="101">
        <f t="shared" si="56"/>
        <v>0</v>
      </c>
      <c r="GK21" s="101"/>
      <c r="GL21" s="121"/>
      <c r="GM21" s="122" t="e">
        <f t="shared" si="199"/>
        <v>#DIV/0!</v>
      </c>
      <c r="GN21" s="126">
        <f>'прил № 2 (30.12.21)'!OU670</f>
        <v>0</v>
      </c>
      <c r="GO21" s="122">
        <f>GN21/GN10</f>
        <v>0</v>
      </c>
      <c r="GP21" s="101">
        <f>GP10*GO21</f>
        <v>0</v>
      </c>
      <c r="GQ21" s="119">
        <f t="shared" si="57"/>
        <v>0</v>
      </c>
      <c r="GR21" s="93">
        <f>GR10</f>
        <v>0</v>
      </c>
      <c r="GS21" s="120">
        <f t="shared" si="58"/>
        <v>0</v>
      </c>
      <c r="GT21" s="101">
        <f t="shared" si="59"/>
        <v>0</v>
      </c>
      <c r="GU21" s="101"/>
      <c r="GV21" s="121"/>
      <c r="GW21" s="122" t="e">
        <f t="shared" si="200"/>
        <v>#DIV/0!</v>
      </c>
      <c r="GX21" s="126">
        <f>'прил № 2 (30.12.21)'!PP670</f>
        <v>0</v>
      </c>
      <c r="GY21" s="122">
        <f>GX21/GX10</f>
        <v>0</v>
      </c>
      <c r="GZ21" s="101">
        <f>GZ10*GY21</f>
        <v>0</v>
      </c>
      <c r="HA21" s="119">
        <f t="shared" si="60"/>
        <v>0</v>
      </c>
      <c r="HB21" s="93">
        <f>HB10</f>
        <v>0</v>
      </c>
      <c r="HC21" s="120">
        <f t="shared" si="61"/>
        <v>0</v>
      </c>
      <c r="HD21" s="101">
        <f t="shared" si="62"/>
        <v>0</v>
      </c>
      <c r="HE21" s="101"/>
      <c r="HF21" s="121"/>
      <c r="HG21" s="122" t="e">
        <f t="shared" si="201"/>
        <v>#DIV/0!</v>
      </c>
      <c r="HH21" s="126">
        <f>'прил № 2 (30.12.21)'!QK670</f>
        <v>0</v>
      </c>
      <c r="HI21" s="122">
        <f>HH21/HH10</f>
        <v>0</v>
      </c>
      <c r="HJ21" s="101">
        <f>HJ10*HI21</f>
        <v>0</v>
      </c>
      <c r="HK21" s="119">
        <f t="shared" si="63"/>
        <v>0</v>
      </c>
      <c r="HL21" s="93">
        <f>HL10</f>
        <v>0</v>
      </c>
      <c r="HM21" s="120">
        <f t="shared" si="64"/>
        <v>0</v>
      </c>
      <c r="HN21" s="101">
        <f t="shared" si="65"/>
        <v>0</v>
      </c>
      <c r="HO21" s="101"/>
      <c r="HP21" s="121"/>
      <c r="HQ21" s="122" t="e">
        <f t="shared" si="202"/>
        <v>#DIV/0!</v>
      </c>
      <c r="HR21" s="126">
        <f>'прил № 2 (30.12.21)'!RF670</f>
        <v>0</v>
      </c>
      <c r="HS21" s="122">
        <f>HR21/HR10</f>
        <v>0</v>
      </c>
      <c r="HT21" s="101">
        <f>HT10*HS21</f>
        <v>0</v>
      </c>
      <c r="HU21" s="119">
        <f t="shared" si="66"/>
        <v>0</v>
      </c>
      <c r="HV21" s="93">
        <f>HV10</f>
        <v>0</v>
      </c>
      <c r="HW21" s="120">
        <f t="shared" si="67"/>
        <v>0</v>
      </c>
      <c r="HX21" s="101">
        <f t="shared" si="68"/>
        <v>0</v>
      </c>
      <c r="HY21" s="101"/>
      <c r="HZ21" s="121"/>
      <c r="IA21" s="122" t="e">
        <f t="shared" si="203"/>
        <v>#DIV/0!</v>
      </c>
      <c r="IB21" s="126">
        <f>'прил № 2 (30.12.21)'!SA670</f>
        <v>0</v>
      </c>
      <c r="IC21" s="122">
        <f>IB21/IB10</f>
        <v>0</v>
      </c>
      <c r="ID21" s="101">
        <f>ID10*IC21</f>
        <v>0</v>
      </c>
      <c r="IE21" s="119">
        <f t="shared" si="69"/>
        <v>0</v>
      </c>
      <c r="IF21" s="93">
        <f>IF10</f>
        <v>0</v>
      </c>
      <c r="IG21" s="120">
        <f t="shared" si="70"/>
        <v>0</v>
      </c>
      <c r="IH21" s="101">
        <f t="shared" si="71"/>
        <v>0</v>
      </c>
      <c r="II21" s="101"/>
      <c r="IJ21" s="121"/>
      <c r="IK21" s="122" t="e">
        <f t="shared" si="204"/>
        <v>#DIV/0!</v>
      </c>
      <c r="IL21" s="126">
        <f>'прил № 2 (30.12.21)'!SV670</f>
        <v>0</v>
      </c>
      <c r="IM21" s="122">
        <f>IL21/IL10</f>
        <v>0</v>
      </c>
      <c r="IN21" s="101">
        <f>IN10*IM21</f>
        <v>0</v>
      </c>
      <c r="IO21" s="119">
        <f t="shared" si="72"/>
        <v>0</v>
      </c>
      <c r="IP21" s="93">
        <f>IP10</f>
        <v>0</v>
      </c>
      <c r="IQ21" s="120">
        <f t="shared" si="73"/>
        <v>0</v>
      </c>
      <c r="IR21" s="101">
        <f t="shared" si="74"/>
        <v>0</v>
      </c>
      <c r="IS21" s="101"/>
      <c r="IT21" s="121"/>
      <c r="IU21" s="122" t="e">
        <f t="shared" si="205"/>
        <v>#DIV/0!</v>
      </c>
      <c r="IV21" s="126">
        <f>'прил № 2 (30.12.21)'!TQ670</f>
        <v>0</v>
      </c>
      <c r="IW21" s="122">
        <f>IV21/IV10</f>
        <v>0</v>
      </c>
      <c r="IX21" s="101">
        <f>IX10*IW21</f>
        <v>0</v>
      </c>
      <c r="IY21" s="119">
        <f t="shared" si="75"/>
        <v>0</v>
      </c>
      <c r="IZ21" s="93">
        <f>IZ10</f>
        <v>0</v>
      </c>
      <c r="JA21" s="120">
        <f t="shared" si="76"/>
        <v>0</v>
      </c>
      <c r="JB21" s="101">
        <f t="shared" si="77"/>
        <v>0</v>
      </c>
      <c r="JC21" s="101"/>
      <c r="JD21" s="121"/>
      <c r="JE21" s="122" t="e">
        <f t="shared" si="206"/>
        <v>#DIV/0!</v>
      </c>
      <c r="JF21" s="126">
        <f>'прил № 2 (30.12.21)'!UL670</f>
        <v>0</v>
      </c>
      <c r="JG21" s="122">
        <f>JF21/JF10</f>
        <v>0</v>
      </c>
      <c r="JH21" s="101">
        <f>JH10*JG21</f>
        <v>0</v>
      </c>
      <c r="JI21" s="119">
        <f t="shared" si="78"/>
        <v>0</v>
      </c>
      <c r="JJ21" s="93">
        <f>JJ10</f>
        <v>0</v>
      </c>
      <c r="JK21" s="120">
        <f t="shared" si="79"/>
        <v>0</v>
      </c>
      <c r="JL21" s="101">
        <f t="shared" si="80"/>
        <v>0</v>
      </c>
      <c r="JM21" s="101"/>
      <c r="JN21" s="121"/>
      <c r="JO21" s="122" t="e">
        <f t="shared" si="207"/>
        <v>#DIV/0!</v>
      </c>
      <c r="JP21" s="126"/>
      <c r="JQ21" s="122" t="e">
        <f>JP21/JP10</f>
        <v>#DIV/0!</v>
      </c>
      <c r="JR21" s="101" t="e">
        <f>JR10*JQ21</f>
        <v>#DIV/0!</v>
      </c>
      <c r="JS21" s="119">
        <f t="shared" si="81"/>
        <v>0</v>
      </c>
      <c r="JT21" s="93">
        <f>JT10</f>
        <v>0</v>
      </c>
      <c r="JU21" s="120">
        <f t="shared" si="82"/>
        <v>0</v>
      </c>
      <c r="JV21" s="101">
        <f t="shared" si="83"/>
        <v>0</v>
      </c>
      <c r="JW21" s="101"/>
      <c r="JX21" s="121"/>
      <c r="JY21" s="122" t="e">
        <f t="shared" si="208"/>
        <v>#DIV/0!</v>
      </c>
      <c r="JZ21" s="126">
        <f>'прил № 2 (30.12.21)'!WB670</f>
        <v>0</v>
      </c>
      <c r="KA21" s="122">
        <f>JZ21/JZ10</f>
        <v>0</v>
      </c>
      <c r="KB21" s="101">
        <f>KB10*KA21</f>
        <v>0</v>
      </c>
      <c r="KC21" s="119">
        <f t="shared" si="84"/>
        <v>0</v>
      </c>
      <c r="KD21" s="93">
        <f>KD10</f>
        <v>0</v>
      </c>
      <c r="KE21" s="120">
        <f t="shared" si="85"/>
        <v>0</v>
      </c>
      <c r="KF21" s="101">
        <f t="shared" si="86"/>
        <v>0</v>
      </c>
      <c r="KG21" s="101"/>
      <c r="KH21" s="121"/>
      <c r="KI21" s="122" t="e">
        <f t="shared" si="209"/>
        <v>#DIV/0!</v>
      </c>
      <c r="KJ21" s="126">
        <f>'прил № 2 (30.12.21)'!WW670</f>
        <v>0</v>
      </c>
      <c r="KK21" s="122">
        <f>KJ21/KJ10</f>
        <v>0</v>
      </c>
      <c r="KL21" s="101">
        <f>KL10*KK21</f>
        <v>0</v>
      </c>
      <c r="KM21" s="119">
        <f t="shared" si="87"/>
        <v>0</v>
      </c>
      <c r="KN21" s="93">
        <f>KN10</f>
        <v>0</v>
      </c>
      <c r="KO21" s="120">
        <f t="shared" si="88"/>
        <v>0</v>
      </c>
      <c r="KP21" s="101">
        <f t="shared" si="89"/>
        <v>0</v>
      </c>
      <c r="KQ21" s="101"/>
      <c r="KR21" s="121"/>
      <c r="KS21" s="122" t="e">
        <f t="shared" si="210"/>
        <v>#DIV/0!</v>
      </c>
      <c r="KT21" s="126">
        <f>'прил № 2 (30.12.21)'!XR670</f>
        <v>0</v>
      </c>
      <c r="KU21" s="122">
        <f>KT21/KT10</f>
        <v>0</v>
      </c>
      <c r="KV21" s="101">
        <f>KV10*KU21</f>
        <v>0</v>
      </c>
      <c r="KW21" s="119">
        <f t="shared" si="90"/>
        <v>0</v>
      </c>
      <c r="KX21" s="93">
        <f>KX10</f>
        <v>0</v>
      </c>
      <c r="KY21" s="120">
        <f t="shared" si="91"/>
        <v>0</v>
      </c>
      <c r="KZ21" s="101">
        <f t="shared" si="92"/>
        <v>0</v>
      </c>
      <c r="LA21" s="101"/>
      <c r="LB21" s="121"/>
      <c r="LC21" s="122" t="e">
        <f t="shared" si="211"/>
        <v>#DIV/0!</v>
      </c>
      <c r="LD21" s="126">
        <f>'прил № 2 (30.12.21)'!YM670</f>
        <v>0</v>
      </c>
      <c r="LE21" s="122">
        <f>LD21/LD10</f>
        <v>0</v>
      </c>
      <c r="LF21" s="101">
        <f>LF10*LE21</f>
        <v>0</v>
      </c>
      <c r="LG21" s="119">
        <f t="shared" si="93"/>
        <v>0</v>
      </c>
      <c r="LH21" s="93">
        <f>LH10</f>
        <v>0</v>
      </c>
      <c r="LI21" s="120">
        <f t="shared" si="94"/>
        <v>0</v>
      </c>
      <c r="LJ21" s="101">
        <f t="shared" si="95"/>
        <v>0</v>
      </c>
      <c r="LK21" s="101"/>
      <c r="LL21" s="121"/>
      <c r="LM21" s="122" t="e">
        <f t="shared" si="212"/>
        <v>#DIV/0!</v>
      </c>
      <c r="LN21" s="126">
        <f>'прил № 2 (30.12.21)'!ZH670</f>
        <v>0</v>
      </c>
      <c r="LO21" s="122">
        <f>LN21/LN10</f>
        <v>0</v>
      </c>
      <c r="LP21" s="101">
        <f>LP10*LO21</f>
        <v>0</v>
      </c>
      <c r="LQ21" s="119">
        <f t="shared" si="96"/>
        <v>0</v>
      </c>
      <c r="LR21" s="93">
        <f>LR10</f>
        <v>0</v>
      </c>
      <c r="LS21" s="120">
        <f t="shared" si="97"/>
        <v>0</v>
      </c>
      <c r="LT21" s="101">
        <f t="shared" si="98"/>
        <v>0</v>
      </c>
      <c r="LU21" s="101"/>
      <c r="LV21" s="121"/>
      <c r="LW21" s="122" t="e">
        <f t="shared" si="213"/>
        <v>#DIV/0!</v>
      </c>
      <c r="LX21" s="126">
        <f>'прил № 2 (30.12.21)'!AAC670</f>
        <v>0</v>
      </c>
      <c r="LY21" s="122">
        <f>LX21/LX10</f>
        <v>0</v>
      </c>
      <c r="LZ21" s="101">
        <f>LZ10*LY21</f>
        <v>0</v>
      </c>
      <c r="MA21" s="119">
        <f t="shared" si="99"/>
        <v>0</v>
      </c>
      <c r="MB21" s="93">
        <f>MB10</f>
        <v>0</v>
      </c>
      <c r="MC21" s="120">
        <f t="shared" si="100"/>
        <v>0</v>
      </c>
      <c r="MD21" s="101">
        <f t="shared" si="101"/>
        <v>0</v>
      </c>
      <c r="ME21" s="101"/>
      <c r="MF21" s="121"/>
      <c r="MG21" s="122" t="e">
        <f t="shared" si="214"/>
        <v>#DIV/0!</v>
      </c>
      <c r="MH21" s="126">
        <f>'прил № 2 (30.12.21)'!AAX670</f>
        <v>0</v>
      </c>
      <c r="MI21" s="122">
        <f>MH21/MH10</f>
        <v>0</v>
      </c>
      <c r="MJ21" s="101">
        <f>MJ10*MI21</f>
        <v>0</v>
      </c>
      <c r="MK21" s="119">
        <f t="shared" si="102"/>
        <v>0</v>
      </c>
      <c r="ML21" s="93">
        <f>ML10</f>
        <v>0</v>
      </c>
      <c r="MM21" s="120">
        <f t="shared" si="103"/>
        <v>0</v>
      </c>
      <c r="MN21" s="101">
        <f t="shared" si="104"/>
        <v>0</v>
      </c>
      <c r="MO21" s="101"/>
      <c r="MP21" s="121"/>
      <c r="MQ21" s="122" t="e">
        <f t="shared" si="215"/>
        <v>#DIV/0!</v>
      </c>
      <c r="MR21" s="126">
        <f>'прил № 2 (30.12.21)'!ABS670</f>
        <v>0</v>
      </c>
      <c r="MS21" s="122">
        <f>MR21/MR10</f>
        <v>0</v>
      </c>
      <c r="MT21" s="101">
        <f>MT10*MS21</f>
        <v>0</v>
      </c>
      <c r="MU21" s="119">
        <f t="shared" si="105"/>
        <v>0</v>
      </c>
      <c r="MV21" s="93">
        <f>MV10</f>
        <v>0</v>
      </c>
      <c r="MW21" s="120">
        <f t="shared" si="106"/>
        <v>0</v>
      </c>
      <c r="MX21" s="101">
        <f t="shared" si="107"/>
        <v>0</v>
      </c>
      <c r="MY21" s="101"/>
      <c r="MZ21" s="121"/>
      <c r="NA21" s="122" t="e">
        <f t="shared" si="216"/>
        <v>#DIV/0!</v>
      </c>
      <c r="NB21" s="126">
        <f>'прил № 2 (30.12.21)'!ACN670</f>
        <v>0</v>
      </c>
      <c r="NC21" s="122">
        <f>NB21/NB10</f>
        <v>0</v>
      </c>
      <c r="ND21" s="101">
        <f>ND10*NC21</f>
        <v>0</v>
      </c>
      <c r="NE21" s="119">
        <f t="shared" si="108"/>
        <v>0</v>
      </c>
      <c r="NF21" s="93">
        <f>NF10</f>
        <v>0</v>
      </c>
      <c r="NG21" s="120">
        <f t="shared" si="109"/>
        <v>0</v>
      </c>
      <c r="NH21" s="101">
        <f t="shared" si="110"/>
        <v>0</v>
      </c>
      <c r="NI21" s="101"/>
      <c r="NJ21" s="121"/>
      <c r="NK21" s="122" t="e">
        <f t="shared" si="217"/>
        <v>#DIV/0!</v>
      </c>
      <c r="NL21" s="126">
        <f>'прил № 2 (30.12.21)'!ADI670</f>
        <v>0</v>
      </c>
      <c r="NM21" s="122">
        <f>NL21/NL10</f>
        <v>0</v>
      </c>
      <c r="NN21" s="101">
        <f>NN10*NM21</f>
        <v>0</v>
      </c>
      <c r="NO21" s="119">
        <f t="shared" si="111"/>
        <v>0</v>
      </c>
      <c r="NP21" s="93">
        <f>NP10</f>
        <v>0</v>
      </c>
      <c r="NQ21" s="120">
        <f t="shared" si="112"/>
        <v>0</v>
      </c>
      <c r="NR21" s="101">
        <f t="shared" si="113"/>
        <v>0</v>
      </c>
      <c r="NS21" s="101"/>
      <c r="NT21" s="121"/>
      <c r="NU21" s="122" t="e">
        <f t="shared" si="218"/>
        <v>#DIV/0!</v>
      </c>
      <c r="NV21" s="126">
        <f>'прил № 2 (30.12.21)'!AED670</f>
        <v>0</v>
      </c>
      <c r="NW21" s="122">
        <f>NV21/NV10</f>
        <v>0</v>
      </c>
      <c r="NX21" s="101">
        <f>NX10*NW21</f>
        <v>0</v>
      </c>
      <c r="NY21" s="119">
        <f t="shared" si="114"/>
        <v>0</v>
      </c>
      <c r="NZ21" s="93">
        <f>NZ10</f>
        <v>0</v>
      </c>
      <c r="OA21" s="120">
        <f t="shared" si="115"/>
        <v>0</v>
      </c>
      <c r="OB21" s="101">
        <f t="shared" si="116"/>
        <v>0</v>
      </c>
      <c r="OC21" s="101"/>
      <c r="OD21" s="121"/>
      <c r="OE21" s="122" t="e">
        <f t="shared" si="219"/>
        <v>#DIV/0!</v>
      </c>
      <c r="OF21" s="126">
        <f>'прил № 2 (30.12.21)'!AEY670</f>
        <v>0</v>
      </c>
      <c r="OG21" s="122">
        <f>OF21/OF10</f>
        <v>0</v>
      </c>
      <c r="OH21" s="101">
        <f>OH10*OG21</f>
        <v>0</v>
      </c>
      <c r="OI21" s="119">
        <f t="shared" si="117"/>
        <v>0</v>
      </c>
      <c r="OJ21" s="93">
        <f>OJ10</f>
        <v>0</v>
      </c>
      <c r="OK21" s="120">
        <f t="shared" si="118"/>
        <v>0</v>
      </c>
      <c r="OL21" s="101">
        <f t="shared" si="119"/>
        <v>0</v>
      </c>
      <c r="OM21" s="101"/>
      <c r="ON21" s="121"/>
      <c r="OO21" s="122" t="e">
        <f t="shared" si="220"/>
        <v>#DIV/0!</v>
      </c>
      <c r="OP21" s="126">
        <f>'прил № 2 (30.12.21)'!AFT670</f>
        <v>0</v>
      </c>
      <c r="OQ21" s="122">
        <f>OP21/OP10</f>
        <v>0</v>
      </c>
      <c r="OR21" s="101">
        <f>OR10*OQ21</f>
        <v>0</v>
      </c>
      <c r="OS21" s="119">
        <f t="shared" si="120"/>
        <v>0</v>
      </c>
      <c r="OT21" s="93">
        <f>OT10</f>
        <v>0</v>
      </c>
      <c r="OU21" s="120">
        <f t="shared" si="121"/>
        <v>0</v>
      </c>
      <c r="OV21" s="101">
        <f t="shared" si="122"/>
        <v>0</v>
      </c>
      <c r="OW21" s="101"/>
      <c r="OX21" s="121"/>
      <c r="OY21" s="122" t="e">
        <f t="shared" si="221"/>
        <v>#DIV/0!</v>
      </c>
      <c r="OZ21" s="126">
        <f>'прил № 2 (30.12.21)'!AGO670</f>
        <v>0</v>
      </c>
      <c r="PA21" s="122">
        <f>OZ21/OZ10</f>
        <v>0</v>
      </c>
      <c r="PB21" s="101">
        <f>PB10*PA21</f>
        <v>0</v>
      </c>
      <c r="PC21" s="119">
        <f t="shared" si="123"/>
        <v>0</v>
      </c>
      <c r="PD21" s="93">
        <f>PD10</f>
        <v>0</v>
      </c>
      <c r="PE21" s="120">
        <f t="shared" si="124"/>
        <v>0</v>
      </c>
      <c r="PF21" s="101">
        <f t="shared" si="125"/>
        <v>0</v>
      </c>
      <c r="PG21" s="101"/>
      <c r="PH21" s="121"/>
      <c r="PI21" s="122" t="e">
        <f t="shared" si="222"/>
        <v>#DIV/0!</v>
      </c>
      <c r="PJ21" s="126">
        <f>'прил № 2 (30.12.21)'!AHJ670</f>
        <v>0</v>
      </c>
      <c r="PK21" s="122">
        <f>PJ21/PJ10</f>
        <v>0</v>
      </c>
      <c r="PL21" s="101">
        <f>PL10*PK21</f>
        <v>0</v>
      </c>
      <c r="PM21" s="119">
        <f t="shared" si="126"/>
        <v>0</v>
      </c>
      <c r="PN21" s="93">
        <f>PN10</f>
        <v>0</v>
      </c>
      <c r="PO21" s="120">
        <f t="shared" si="127"/>
        <v>0</v>
      </c>
      <c r="PP21" s="101">
        <f t="shared" si="128"/>
        <v>0</v>
      </c>
      <c r="PQ21" s="101"/>
      <c r="PR21" s="121"/>
      <c r="PS21" s="122" t="e">
        <f t="shared" si="223"/>
        <v>#DIV/0!</v>
      </c>
      <c r="PT21" s="126"/>
      <c r="PU21" s="122" t="e">
        <f>PT21/PT10</f>
        <v>#DIV/0!</v>
      </c>
      <c r="PV21" s="101" t="e">
        <f>PV10*PU21</f>
        <v>#DIV/0!</v>
      </c>
      <c r="PW21" s="119">
        <f t="shared" si="129"/>
        <v>0</v>
      </c>
      <c r="PX21" s="93">
        <f>PX10</f>
        <v>0</v>
      </c>
      <c r="PY21" s="120">
        <f t="shared" si="130"/>
        <v>0</v>
      </c>
      <c r="PZ21" s="101">
        <f t="shared" si="131"/>
        <v>0</v>
      </c>
      <c r="QA21" s="101"/>
      <c r="QB21" s="121"/>
      <c r="QC21" s="122" t="e">
        <f t="shared" si="224"/>
        <v>#DIV/0!</v>
      </c>
      <c r="QD21" s="126">
        <f>'прил № 2 (30.12.21)'!AIZ670</f>
        <v>0</v>
      </c>
      <c r="QE21" s="122">
        <f>QD21/QD10</f>
        <v>0</v>
      </c>
      <c r="QF21" s="101">
        <f>QF10*QE21</f>
        <v>0</v>
      </c>
      <c r="QG21" s="119">
        <f t="shared" si="132"/>
        <v>0</v>
      </c>
      <c r="QH21" s="93">
        <f>QH10</f>
        <v>0</v>
      </c>
      <c r="QI21" s="120">
        <f t="shared" si="133"/>
        <v>0</v>
      </c>
      <c r="QJ21" s="101">
        <f t="shared" si="134"/>
        <v>0</v>
      </c>
      <c r="QK21" s="101"/>
      <c r="QL21" s="121"/>
      <c r="QM21" s="122" t="e">
        <f t="shared" si="225"/>
        <v>#DIV/0!</v>
      </c>
      <c r="QN21" s="126">
        <f>'прил № 2 (30.12.21)'!AJU670</f>
        <v>0</v>
      </c>
      <c r="QO21" s="122">
        <f>QN21/QN10</f>
        <v>0</v>
      </c>
      <c r="QP21" s="101">
        <f>QP10*QO21</f>
        <v>0</v>
      </c>
      <c r="QQ21" s="119">
        <f t="shared" si="135"/>
        <v>0</v>
      </c>
      <c r="QR21" s="93">
        <f>QR10</f>
        <v>0</v>
      </c>
      <c r="QS21" s="120">
        <f t="shared" si="136"/>
        <v>0</v>
      </c>
      <c r="QT21" s="101">
        <f t="shared" si="137"/>
        <v>0</v>
      </c>
      <c r="QU21" s="101"/>
      <c r="QV21" s="121"/>
      <c r="QW21" s="122" t="e">
        <f t="shared" si="226"/>
        <v>#DIV/0!</v>
      </c>
      <c r="QX21" s="126">
        <f>'прил № 2 (30.12.21)'!AKP670</f>
        <v>0</v>
      </c>
      <c r="QY21" s="122">
        <f>QX21/QX10</f>
        <v>0</v>
      </c>
      <c r="QZ21" s="101">
        <f>QZ10*QY21</f>
        <v>0</v>
      </c>
      <c r="RA21" s="119">
        <f t="shared" si="138"/>
        <v>0</v>
      </c>
      <c r="RB21" s="93">
        <f>RB10</f>
        <v>0</v>
      </c>
      <c r="RC21" s="120">
        <f t="shared" si="139"/>
        <v>0</v>
      </c>
      <c r="RD21" s="101">
        <f t="shared" si="140"/>
        <v>0</v>
      </c>
      <c r="RE21" s="101"/>
      <c r="RF21" s="121"/>
      <c r="RG21" s="122" t="e">
        <f t="shared" si="227"/>
        <v>#DIV/0!</v>
      </c>
      <c r="RH21" s="126">
        <f>'прил № 2 (30.12.21)'!ALK670</f>
        <v>0</v>
      </c>
      <c r="RI21" s="122">
        <f>RH21/RH10</f>
        <v>0</v>
      </c>
      <c r="RJ21" s="101">
        <f>RJ10*RI21</f>
        <v>0</v>
      </c>
      <c r="RK21" s="119">
        <f t="shared" si="141"/>
        <v>0</v>
      </c>
      <c r="RL21" s="93">
        <f>RL10</f>
        <v>0</v>
      </c>
      <c r="RM21" s="120">
        <f t="shared" si="142"/>
        <v>0</v>
      </c>
      <c r="RN21" s="101">
        <f t="shared" si="143"/>
        <v>0</v>
      </c>
      <c r="RO21" s="101"/>
      <c r="RP21" s="121"/>
      <c r="RQ21" s="122" t="e">
        <f t="shared" si="228"/>
        <v>#DIV/0!</v>
      </c>
      <c r="RR21" s="126">
        <f>'прил № 2 (30.12.21)'!AMF670</f>
        <v>0</v>
      </c>
      <c r="RS21" s="122">
        <f>RR21/RR10</f>
        <v>0</v>
      </c>
      <c r="RT21" s="101">
        <f>RT10*RS21</f>
        <v>0</v>
      </c>
      <c r="RU21" s="119">
        <f t="shared" si="144"/>
        <v>0</v>
      </c>
      <c r="RV21" s="93">
        <f>RV10</f>
        <v>0</v>
      </c>
      <c r="RW21" s="120">
        <f t="shared" si="145"/>
        <v>0</v>
      </c>
      <c r="RX21" s="101">
        <f t="shared" si="146"/>
        <v>0</v>
      </c>
      <c r="RY21" s="101"/>
      <c r="RZ21" s="121"/>
      <c r="SA21" s="122" t="e">
        <f t="shared" si="229"/>
        <v>#DIV/0!</v>
      </c>
      <c r="SB21" s="126">
        <f>'прил № 2 (30.12.21)'!ANA670</f>
        <v>0</v>
      </c>
      <c r="SC21" s="122">
        <f>SB21/SB10</f>
        <v>0</v>
      </c>
      <c r="SD21" s="101">
        <f>SD10*SC21</f>
        <v>0</v>
      </c>
      <c r="SE21" s="119">
        <f t="shared" si="147"/>
        <v>0</v>
      </c>
      <c r="SF21" s="93">
        <f>SF10</f>
        <v>9.0500000000000007</v>
      </c>
      <c r="SG21" s="120">
        <f t="shared" si="148"/>
        <v>0</v>
      </c>
      <c r="SH21" s="101">
        <f t="shared" si="149"/>
        <v>0</v>
      </c>
      <c r="SI21" s="101"/>
      <c r="SJ21" s="121"/>
      <c r="SK21" s="122" t="e">
        <f t="shared" si="230"/>
        <v>#DIV/0!</v>
      </c>
      <c r="SL21" s="126">
        <f>'прил № 2 (30.12.21)'!ANV670</f>
        <v>0</v>
      </c>
      <c r="SM21" s="122">
        <f>SL21/SL10</f>
        <v>0</v>
      </c>
      <c r="SN21" s="101">
        <f>SN10*SM21</f>
        <v>0</v>
      </c>
      <c r="SO21" s="119">
        <f t="shared" si="150"/>
        <v>0</v>
      </c>
      <c r="SP21" s="93">
        <f>SP10</f>
        <v>0</v>
      </c>
      <c r="SQ21" s="120">
        <f t="shared" si="151"/>
        <v>0</v>
      </c>
      <c r="SR21" s="101">
        <f t="shared" si="152"/>
        <v>0</v>
      </c>
      <c r="SS21" s="101"/>
      <c r="ST21" s="121"/>
      <c r="SU21" s="122" t="e">
        <f t="shared" si="231"/>
        <v>#DIV/0!</v>
      </c>
      <c r="SV21" s="126">
        <f>'прил № 2 (30.12.21)'!AOQ670</f>
        <v>0</v>
      </c>
      <c r="SW21" s="122">
        <f>SV21/SV10</f>
        <v>0</v>
      </c>
      <c r="SX21" s="101">
        <f>SX10*SW21</f>
        <v>0</v>
      </c>
      <c r="SY21" s="119">
        <f t="shared" si="153"/>
        <v>0</v>
      </c>
      <c r="SZ21" s="93">
        <f>SZ10</f>
        <v>0</v>
      </c>
      <c r="TA21" s="120">
        <f t="shared" si="154"/>
        <v>0</v>
      </c>
      <c r="TB21" s="101">
        <f t="shared" si="155"/>
        <v>0</v>
      </c>
      <c r="TC21" s="101"/>
      <c r="TD21" s="121"/>
      <c r="TE21" s="122" t="e">
        <f t="shared" si="232"/>
        <v>#DIV/0!</v>
      </c>
      <c r="TF21" s="126">
        <f>'прил № 2 (30.12.21)'!APL670</f>
        <v>0</v>
      </c>
      <c r="TG21" s="122">
        <f>TF21/TF10</f>
        <v>0</v>
      </c>
      <c r="TH21" s="101">
        <f>TH10*TG21</f>
        <v>0</v>
      </c>
      <c r="TI21" s="119">
        <f t="shared" si="156"/>
        <v>0</v>
      </c>
      <c r="TJ21" s="93">
        <f>TJ10</f>
        <v>0</v>
      </c>
      <c r="TK21" s="120">
        <f t="shared" si="157"/>
        <v>0</v>
      </c>
      <c r="TL21" s="101">
        <f t="shared" si="158"/>
        <v>0</v>
      </c>
      <c r="TM21" s="101"/>
      <c r="TN21" s="121"/>
      <c r="TO21" s="122" t="e">
        <f t="shared" si="233"/>
        <v>#DIV/0!</v>
      </c>
      <c r="TP21" s="126">
        <f>'прил № 2 (30.12.21)'!AQG670</f>
        <v>0</v>
      </c>
      <c r="TQ21" s="122">
        <f>TP21/TP10</f>
        <v>0</v>
      </c>
      <c r="TR21" s="101">
        <f>TR10*TQ21</f>
        <v>0</v>
      </c>
      <c r="TS21" s="119">
        <f t="shared" si="159"/>
        <v>0</v>
      </c>
      <c r="TT21" s="93">
        <f>TT10</f>
        <v>0</v>
      </c>
      <c r="TU21" s="120">
        <f t="shared" si="160"/>
        <v>0</v>
      </c>
      <c r="TV21" s="101">
        <f t="shared" si="161"/>
        <v>0</v>
      </c>
      <c r="TW21" s="101"/>
      <c r="TX21" s="121"/>
      <c r="TY21" s="122" t="e">
        <f t="shared" si="234"/>
        <v>#DIV/0!</v>
      </c>
      <c r="TZ21" s="126">
        <f>'прил № 2 (30.12.21)'!ARB670</f>
        <v>0</v>
      </c>
      <c r="UA21" s="122">
        <f>TZ21/TZ10</f>
        <v>0</v>
      </c>
      <c r="UB21" s="101">
        <f>UB10*UA21</f>
        <v>0</v>
      </c>
      <c r="UC21" s="119">
        <f t="shared" si="162"/>
        <v>0</v>
      </c>
      <c r="UD21" s="93">
        <f>UD10</f>
        <v>0</v>
      </c>
      <c r="UE21" s="120">
        <f t="shared" si="163"/>
        <v>0</v>
      </c>
      <c r="UF21" s="101">
        <f t="shared" si="164"/>
        <v>0</v>
      </c>
      <c r="UG21" s="101"/>
      <c r="UH21" s="121"/>
      <c r="UI21" s="122" t="e">
        <f t="shared" si="235"/>
        <v>#DIV/0!</v>
      </c>
      <c r="UJ21" s="126">
        <f>'прил № 2 (30.12.21)'!ARW670</f>
        <v>0</v>
      </c>
      <c r="UK21" s="122">
        <f>UJ21/UJ10</f>
        <v>0</v>
      </c>
      <c r="UL21" s="101">
        <f>UL10*UK21</f>
        <v>0</v>
      </c>
      <c r="UM21" s="119">
        <f t="shared" si="165"/>
        <v>0</v>
      </c>
      <c r="UN21" s="93">
        <f>UN10</f>
        <v>0</v>
      </c>
      <c r="UO21" s="120">
        <f t="shared" si="166"/>
        <v>0</v>
      </c>
      <c r="UP21" s="101">
        <f t="shared" si="167"/>
        <v>0</v>
      </c>
      <c r="UQ21" s="101"/>
      <c r="UR21" s="121"/>
      <c r="US21" s="122" t="e">
        <f t="shared" si="236"/>
        <v>#DIV/0!</v>
      </c>
      <c r="UT21" s="126">
        <f>'прил № 2 (30.12.21)'!ASR670</f>
        <v>0</v>
      </c>
      <c r="UU21" s="122">
        <f>UT21/UT10</f>
        <v>0</v>
      </c>
      <c r="UV21" s="101">
        <f>UV10*UU21</f>
        <v>0</v>
      </c>
      <c r="UW21" s="119">
        <f t="shared" si="168"/>
        <v>0</v>
      </c>
      <c r="UX21" s="93">
        <f>UX10</f>
        <v>0</v>
      </c>
      <c r="UY21" s="120">
        <f t="shared" si="169"/>
        <v>0</v>
      </c>
      <c r="UZ21" s="101">
        <f t="shared" si="170"/>
        <v>0</v>
      </c>
      <c r="VA21" s="101"/>
      <c r="VB21" s="121"/>
      <c r="VC21" s="122" t="e">
        <f t="shared" si="237"/>
        <v>#DIV/0!</v>
      </c>
      <c r="VD21" s="126">
        <f>'прил № 2 (30.12.21)'!ATM670</f>
        <v>0</v>
      </c>
      <c r="VE21" s="122">
        <f>VD21/VD10</f>
        <v>0</v>
      </c>
      <c r="VF21" s="101">
        <f>VF10*VE21</f>
        <v>0</v>
      </c>
      <c r="VG21" s="119">
        <f t="shared" si="171"/>
        <v>0</v>
      </c>
      <c r="VH21" s="93">
        <f>VH10</f>
        <v>0</v>
      </c>
      <c r="VI21" s="120">
        <f t="shared" si="172"/>
        <v>0</v>
      </c>
      <c r="VJ21" s="101">
        <f t="shared" si="173"/>
        <v>0</v>
      </c>
      <c r="VK21" s="101"/>
      <c r="VL21" s="121"/>
      <c r="VM21" s="122" t="e">
        <f t="shared" si="238"/>
        <v>#DIV/0!</v>
      </c>
      <c r="VN21" s="126">
        <f>'прил № 2 (30.12.21)'!AUH670</f>
        <v>0</v>
      </c>
      <c r="VO21" s="122">
        <f>VN21/VN10</f>
        <v>0</v>
      </c>
      <c r="VP21" s="101">
        <f>VP10*VO21</f>
        <v>0</v>
      </c>
      <c r="VQ21" s="119">
        <f t="shared" si="174"/>
        <v>0</v>
      </c>
      <c r="VR21" s="93">
        <f>VR10</f>
        <v>0</v>
      </c>
      <c r="VS21" s="120">
        <f t="shared" si="175"/>
        <v>0</v>
      </c>
      <c r="VT21" s="101">
        <f t="shared" si="176"/>
        <v>0</v>
      </c>
      <c r="VU21" s="101"/>
      <c r="VV21" s="121"/>
      <c r="VW21" s="122" t="e">
        <f t="shared" si="239"/>
        <v>#DIV/0!</v>
      </c>
      <c r="VX21" s="231">
        <f t="shared" si="177"/>
        <v>0</v>
      </c>
      <c r="VY21" s="122">
        <f>VX21/VX10</f>
        <v>0</v>
      </c>
      <c r="VZ21" s="101">
        <f>VZ10*VY21</f>
        <v>0</v>
      </c>
      <c r="WA21" s="119">
        <f t="shared" si="178"/>
        <v>0</v>
      </c>
      <c r="WB21" s="93">
        <f>WB10</f>
        <v>9.0500000000000007</v>
      </c>
      <c r="WC21" s="120">
        <f t="shared" si="179"/>
        <v>0</v>
      </c>
      <c r="WD21" s="101">
        <f t="shared" si="180"/>
        <v>0</v>
      </c>
      <c r="WE21" s="101"/>
      <c r="WF21" s="121"/>
    </row>
    <row r="22" spans="1:604" ht="18" customHeight="1">
      <c r="A22" s="5"/>
      <c r="B22" s="94" t="s">
        <v>428</v>
      </c>
      <c r="C22" s="12" t="s">
        <v>839</v>
      </c>
      <c r="D22" s="12" t="s">
        <v>440</v>
      </c>
      <c r="E22" s="4" t="s">
        <v>33</v>
      </c>
      <c r="F22" s="126">
        <f>'прил № 2 (30.12.21)'!L671</f>
        <v>0</v>
      </c>
      <c r="G22" s="122">
        <f>F22/F10</f>
        <v>0</v>
      </c>
      <c r="H22" s="101">
        <f>H10*G22</f>
        <v>0</v>
      </c>
      <c r="I22" s="119">
        <f t="shared" si="240"/>
        <v>0</v>
      </c>
      <c r="J22" s="93">
        <f>J10</f>
        <v>0</v>
      </c>
      <c r="K22" s="120">
        <f t="shared" si="241"/>
        <v>0</v>
      </c>
      <c r="L22" s="101">
        <f t="shared" si="242"/>
        <v>0</v>
      </c>
      <c r="M22" s="101"/>
      <c r="N22" s="121"/>
      <c r="O22" s="122">
        <f t="shared" si="181"/>
        <v>0</v>
      </c>
      <c r="P22" s="126">
        <f>'прил № 2 (30.12.21)'!AG671</f>
        <v>0</v>
      </c>
      <c r="Q22" s="122">
        <f>P22/P10</f>
        <v>0</v>
      </c>
      <c r="R22" s="101">
        <f>R10*Q22</f>
        <v>0</v>
      </c>
      <c r="S22" s="119">
        <f t="shared" si="3"/>
        <v>0</v>
      </c>
      <c r="T22" s="93">
        <f>T10</f>
        <v>0</v>
      </c>
      <c r="U22" s="120">
        <f t="shared" si="4"/>
        <v>0</v>
      </c>
      <c r="V22" s="101">
        <f t="shared" si="5"/>
        <v>0</v>
      </c>
      <c r="W22" s="101"/>
      <c r="X22" s="121"/>
      <c r="Y22" s="122">
        <f t="shared" si="182"/>
        <v>0</v>
      </c>
      <c r="Z22" s="126">
        <f>'прил № 2 (30.12.21)'!BB671</f>
        <v>0</v>
      </c>
      <c r="AA22" s="122">
        <f>Z22/Z10</f>
        <v>0</v>
      </c>
      <c r="AB22" s="101">
        <f>AB10*AA22</f>
        <v>0</v>
      </c>
      <c r="AC22" s="119">
        <f t="shared" si="6"/>
        <v>0</v>
      </c>
      <c r="AD22" s="93">
        <f>AD10</f>
        <v>0</v>
      </c>
      <c r="AE22" s="120">
        <f t="shared" si="7"/>
        <v>0</v>
      </c>
      <c r="AF22" s="101">
        <f t="shared" si="8"/>
        <v>0</v>
      </c>
      <c r="AG22" s="101"/>
      <c r="AH22" s="121"/>
      <c r="AI22" s="122">
        <f t="shared" si="183"/>
        <v>0</v>
      </c>
      <c r="AJ22" s="126">
        <f>'прил № 2 (30.12.21)'!BW671</f>
        <v>0</v>
      </c>
      <c r="AK22" s="122">
        <f>AJ22/AJ10</f>
        <v>0</v>
      </c>
      <c r="AL22" s="101">
        <f>AL10*AK22</f>
        <v>0</v>
      </c>
      <c r="AM22" s="119">
        <f t="shared" si="9"/>
        <v>0</v>
      </c>
      <c r="AN22" s="93">
        <f>AN10</f>
        <v>0</v>
      </c>
      <c r="AO22" s="120">
        <f t="shared" si="10"/>
        <v>0</v>
      </c>
      <c r="AP22" s="101">
        <f t="shared" si="11"/>
        <v>0</v>
      </c>
      <c r="AQ22" s="101"/>
      <c r="AR22" s="121"/>
      <c r="AS22" s="122">
        <f t="shared" si="184"/>
        <v>0</v>
      </c>
      <c r="AT22" s="126">
        <f>'прил № 2 (30.12.21)'!CR671</f>
        <v>0</v>
      </c>
      <c r="AU22" s="122">
        <f>AT22/AT10</f>
        <v>0</v>
      </c>
      <c r="AV22" s="101">
        <f>AV10*AU22</f>
        <v>0</v>
      </c>
      <c r="AW22" s="119">
        <f t="shared" si="12"/>
        <v>0</v>
      </c>
      <c r="AX22" s="93">
        <f>AX10</f>
        <v>0</v>
      </c>
      <c r="AY22" s="120">
        <f t="shared" si="13"/>
        <v>0</v>
      </c>
      <c r="AZ22" s="101">
        <f t="shared" si="14"/>
        <v>0</v>
      </c>
      <c r="BA22" s="101"/>
      <c r="BB22" s="121"/>
      <c r="BC22" s="122">
        <f t="shared" si="185"/>
        <v>0</v>
      </c>
      <c r="BD22" s="126">
        <f>'прил № 2 (30.12.21)'!DM671</f>
        <v>0</v>
      </c>
      <c r="BE22" s="122">
        <f>BD22/BD10</f>
        <v>0</v>
      </c>
      <c r="BF22" s="101">
        <f>BF10*BE22</f>
        <v>0</v>
      </c>
      <c r="BG22" s="119">
        <f t="shared" si="15"/>
        <v>0</v>
      </c>
      <c r="BH22" s="93">
        <f>BH10</f>
        <v>0</v>
      </c>
      <c r="BI22" s="120">
        <f t="shared" si="16"/>
        <v>0</v>
      </c>
      <c r="BJ22" s="101">
        <f t="shared" si="17"/>
        <v>0</v>
      </c>
      <c r="BK22" s="101"/>
      <c r="BL22" s="121"/>
      <c r="BM22" s="122">
        <f t="shared" si="186"/>
        <v>0</v>
      </c>
      <c r="BN22" s="126"/>
      <c r="BO22" s="122" t="e">
        <f>BN22/BN10</f>
        <v>#DIV/0!</v>
      </c>
      <c r="BP22" s="101" t="e">
        <f>BP10*BO22</f>
        <v>#DIV/0!</v>
      </c>
      <c r="BQ22" s="119">
        <f t="shared" si="18"/>
        <v>0</v>
      </c>
      <c r="BR22" s="93">
        <f>BR10</f>
        <v>0</v>
      </c>
      <c r="BS22" s="120">
        <f t="shared" si="19"/>
        <v>0</v>
      </c>
      <c r="BT22" s="101">
        <f t="shared" si="20"/>
        <v>0</v>
      </c>
      <c r="BU22" s="101"/>
      <c r="BV22" s="121"/>
      <c r="BW22" s="122">
        <f t="shared" si="187"/>
        <v>0</v>
      </c>
      <c r="BX22" s="126"/>
      <c r="BY22" s="122">
        <f>BX22/BX10</f>
        <v>0</v>
      </c>
      <c r="BZ22" s="101">
        <f>BZ10*BY22</f>
        <v>0</v>
      </c>
      <c r="CA22" s="119">
        <f t="shared" si="21"/>
        <v>0</v>
      </c>
      <c r="CB22" s="93">
        <f>CB10</f>
        <v>0</v>
      </c>
      <c r="CC22" s="120">
        <f t="shared" si="22"/>
        <v>0</v>
      </c>
      <c r="CD22" s="101">
        <f t="shared" si="23"/>
        <v>0</v>
      </c>
      <c r="CE22" s="101"/>
      <c r="CF22" s="121"/>
      <c r="CG22" s="122">
        <f t="shared" si="188"/>
        <v>0</v>
      </c>
      <c r="CH22" s="126"/>
      <c r="CI22" s="122" t="e">
        <f>CH22/CH10</f>
        <v>#DIV/0!</v>
      </c>
      <c r="CJ22" s="101" t="e">
        <f>CJ10*CI22</f>
        <v>#DIV/0!</v>
      </c>
      <c r="CK22" s="119">
        <f t="shared" si="24"/>
        <v>0</v>
      </c>
      <c r="CL22" s="93">
        <f>CL10</f>
        <v>0</v>
      </c>
      <c r="CM22" s="120">
        <f t="shared" si="25"/>
        <v>0</v>
      </c>
      <c r="CN22" s="101">
        <f t="shared" si="26"/>
        <v>0</v>
      </c>
      <c r="CO22" s="101"/>
      <c r="CP22" s="121"/>
      <c r="CQ22" s="122">
        <f t="shared" si="189"/>
        <v>0</v>
      </c>
      <c r="CR22" s="126">
        <f>'прил № 2 (30.12.21)'!GS671</f>
        <v>0</v>
      </c>
      <c r="CS22" s="122">
        <f>CR22/CR10</f>
        <v>0</v>
      </c>
      <c r="CT22" s="101">
        <f>CT10*CS22</f>
        <v>0</v>
      </c>
      <c r="CU22" s="119">
        <f t="shared" si="27"/>
        <v>0</v>
      </c>
      <c r="CV22" s="93">
        <f>CV10</f>
        <v>0</v>
      </c>
      <c r="CW22" s="120">
        <f t="shared" si="28"/>
        <v>0</v>
      </c>
      <c r="CX22" s="101">
        <f t="shared" si="29"/>
        <v>0</v>
      </c>
      <c r="CY22" s="101"/>
      <c r="CZ22" s="121"/>
      <c r="DA22" s="122">
        <f t="shared" si="190"/>
        <v>0</v>
      </c>
      <c r="DB22" s="126">
        <f>'прил № 2 (30.12.21)'!HN671</f>
        <v>0</v>
      </c>
      <c r="DC22" s="122">
        <f>DB22/DB10</f>
        <v>0</v>
      </c>
      <c r="DD22" s="101">
        <f>DD10*DC22</f>
        <v>0</v>
      </c>
      <c r="DE22" s="119">
        <f t="shared" si="30"/>
        <v>0</v>
      </c>
      <c r="DF22" s="93">
        <f>DF10</f>
        <v>0</v>
      </c>
      <c r="DG22" s="120">
        <f t="shared" si="31"/>
        <v>0</v>
      </c>
      <c r="DH22" s="101">
        <f t="shared" si="32"/>
        <v>0</v>
      </c>
      <c r="DI22" s="101"/>
      <c r="DJ22" s="121"/>
      <c r="DK22" s="122">
        <f t="shared" si="191"/>
        <v>0</v>
      </c>
      <c r="DL22" s="126">
        <f>'прил № 2 (30.12.21)'!II671</f>
        <v>0</v>
      </c>
      <c r="DM22" s="122">
        <f>DL22/DL10</f>
        <v>0</v>
      </c>
      <c r="DN22" s="101">
        <f>DN10*DM22</f>
        <v>0</v>
      </c>
      <c r="DO22" s="119">
        <f t="shared" si="33"/>
        <v>0</v>
      </c>
      <c r="DP22" s="93">
        <f>DP10</f>
        <v>0</v>
      </c>
      <c r="DQ22" s="120">
        <f t="shared" si="34"/>
        <v>0</v>
      </c>
      <c r="DR22" s="101">
        <f t="shared" si="35"/>
        <v>0</v>
      </c>
      <c r="DS22" s="101"/>
      <c r="DT22" s="121"/>
      <c r="DU22" s="122">
        <f t="shared" si="192"/>
        <v>0</v>
      </c>
      <c r="DV22" s="126">
        <f>'прил № 2 (30.12.21)'!JD671</f>
        <v>0</v>
      </c>
      <c r="DW22" s="122">
        <f>DV22/DV10</f>
        <v>0</v>
      </c>
      <c r="DX22" s="101">
        <f>DX10*DW22</f>
        <v>0</v>
      </c>
      <c r="DY22" s="119">
        <f t="shared" si="36"/>
        <v>0</v>
      </c>
      <c r="DZ22" s="93">
        <f>DZ10</f>
        <v>9.0500000000000007</v>
      </c>
      <c r="EA22" s="120">
        <f t="shared" si="37"/>
        <v>0</v>
      </c>
      <c r="EB22" s="101">
        <f t="shared" si="38"/>
        <v>0</v>
      </c>
      <c r="EC22" s="101"/>
      <c r="ED22" s="121"/>
      <c r="EE22" s="122">
        <f t="shared" si="193"/>
        <v>0</v>
      </c>
      <c r="EF22" s="126">
        <f>'прил № 2 (30.12.21)'!JY671</f>
        <v>0</v>
      </c>
      <c r="EG22" s="122">
        <f>EF22/EF10</f>
        <v>0</v>
      </c>
      <c r="EH22" s="101">
        <f>EH10*EG22</f>
        <v>0</v>
      </c>
      <c r="EI22" s="119">
        <f t="shared" si="39"/>
        <v>0</v>
      </c>
      <c r="EJ22" s="93">
        <f>EJ10</f>
        <v>0</v>
      </c>
      <c r="EK22" s="120">
        <f t="shared" si="40"/>
        <v>0</v>
      </c>
      <c r="EL22" s="101">
        <f t="shared" si="41"/>
        <v>0</v>
      </c>
      <c r="EM22" s="101"/>
      <c r="EN22" s="121"/>
      <c r="EO22" s="122">
        <f t="shared" si="194"/>
        <v>0</v>
      </c>
      <c r="EP22" s="126">
        <f>'прил № 2 (30.12.21)'!KT671</f>
        <v>0</v>
      </c>
      <c r="EQ22" s="122">
        <f>EP22/EP10</f>
        <v>0</v>
      </c>
      <c r="ER22" s="101">
        <f>ER10*EQ22</f>
        <v>0</v>
      </c>
      <c r="ES22" s="119">
        <f t="shared" si="42"/>
        <v>0</v>
      </c>
      <c r="ET22" s="93">
        <f>ET10</f>
        <v>9.0500000000000007</v>
      </c>
      <c r="EU22" s="120">
        <f t="shared" si="43"/>
        <v>0</v>
      </c>
      <c r="EV22" s="101">
        <f t="shared" si="44"/>
        <v>0</v>
      </c>
      <c r="EW22" s="101"/>
      <c r="EX22" s="121"/>
      <c r="EY22" s="122">
        <f t="shared" si="195"/>
        <v>0</v>
      </c>
      <c r="EZ22" s="126">
        <f>'прил № 2 (30.12.21)'!LO671</f>
        <v>0</v>
      </c>
      <c r="FA22" s="122">
        <f>EZ22/EZ10</f>
        <v>0</v>
      </c>
      <c r="FB22" s="101">
        <f>FB10*FA22</f>
        <v>0</v>
      </c>
      <c r="FC22" s="119">
        <f t="shared" si="45"/>
        <v>0</v>
      </c>
      <c r="FD22" s="93">
        <f>FD10</f>
        <v>0</v>
      </c>
      <c r="FE22" s="120">
        <f t="shared" si="46"/>
        <v>0</v>
      </c>
      <c r="FF22" s="101">
        <f t="shared" si="47"/>
        <v>0</v>
      </c>
      <c r="FG22" s="101"/>
      <c r="FH22" s="121"/>
      <c r="FI22" s="122">
        <f t="shared" si="196"/>
        <v>0</v>
      </c>
      <c r="FJ22" s="126">
        <f>'прил № 2 (30.12.21)'!MJ671</f>
        <v>0</v>
      </c>
      <c r="FK22" s="122">
        <f>FJ22/FJ10</f>
        <v>0</v>
      </c>
      <c r="FL22" s="101">
        <f>FL10*FK22</f>
        <v>0</v>
      </c>
      <c r="FM22" s="119">
        <f t="shared" si="48"/>
        <v>0</v>
      </c>
      <c r="FN22" s="93">
        <f>FN10</f>
        <v>0</v>
      </c>
      <c r="FO22" s="120">
        <f t="shared" si="49"/>
        <v>0</v>
      </c>
      <c r="FP22" s="101">
        <f t="shared" si="50"/>
        <v>0</v>
      </c>
      <c r="FQ22" s="101"/>
      <c r="FR22" s="121"/>
      <c r="FS22" s="122">
        <f t="shared" si="197"/>
        <v>0</v>
      </c>
      <c r="FT22" s="126">
        <f>'прил № 2 (30.12.21)'!NE671</f>
        <v>0</v>
      </c>
      <c r="FU22" s="122">
        <f>FT22/FT10</f>
        <v>0</v>
      </c>
      <c r="FV22" s="101">
        <f>FV10*FU22</f>
        <v>0</v>
      </c>
      <c r="FW22" s="119">
        <f t="shared" si="51"/>
        <v>0</v>
      </c>
      <c r="FX22" s="93">
        <f>FX10</f>
        <v>0</v>
      </c>
      <c r="FY22" s="120">
        <f t="shared" si="52"/>
        <v>0</v>
      </c>
      <c r="FZ22" s="101">
        <f t="shared" si="53"/>
        <v>0</v>
      </c>
      <c r="GA22" s="101"/>
      <c r="GB22" s="121"/>
      <c r="GC22" s="122">
        <f t="shared" si="198"/>
        <v>0</v>
      </c>
      <c r="GD22" s="126">
        <f>'прил № 2 (30.12.21)'!NZ671</f>
        <v>0</v>
      </c>
      <c r="GE22" s="122">
        <f>GD22/GD10</f>
        <v>0</v>
      </c>
      <c r="GF22" s="101">
        <f>GF10*GE22</f>
        <v>0</v>
      </c>
      <c r="GG22" s="119">
        <f t="shared" si="54"/>
        <v>0</v>
      </c>
      <c r="GH22" s="93">
        <f>GH10</f>
        <v>0</v>
      </c>
      <c r="GI22" s="120">
        <f t="shared" si="55"/>
        <v>0</v>
      </c>
      <c r="GJ22" s="101">
        <f t="shared" si="56"/>
        <v>0</v>
      </c>
      <c r="GK22" s="101"/>
      <c r="GL22" s="121"/>
      <c r="GM22" s="122">
        <f t="shared" si="199"/>
        <v>0</v>
      </c>
      <c r="GN22" s="126">
        <f>'прил № 2 (30.12.21)'!OU671</f>
        <v>0</v>
      </c>
      <c r="GO22" s="122">
        <f>GN22/GN10</f>
        <v>0</v>
      </c>
      <c r="GP22" s="101">
        <f>GP10*GO22</f>
        <v>0</v>
      </c>
      <c r="GQ22" s="119">
        <f t="shared" si="57"/>
        <v>0</v>
      </c>
      <c r="GR22" s="93">
        <f>GR10</f>
        <v>0</v>
      </c>
      <c r="GS22" s="120">
        <f t="shared" si="58"/>
        <v>0</v>
      </c>
      <c r="GT22" s="101">
        <f t="shared" si="59"/>
        <v>0</v>
      </c>
      <c r="GU22" s="101"/>
      <c r="GV22" s="121"/>
      <c r="GW22" s="122">
        <f t="shared" si="200"/>
        <v>0</v>
      </c>
      <c r="GX22" s="126">
        <f>'прил № 2 (30.12.21)'!PP671</f>
        <v>0</v>
      </c>
      <c r="GY22" s="122">
        <f>GX22/GX10</f>
        <v>0</v>
      </c>
      <c r="GZ22" s="101">
        <f>GZ10*GY22</f>
        <v>0</v>
      </c>
      <c r="HA22" s="119">
        <f t="shared" si="60"/>
        <v>0</v>
      </c>
      <c r="HB22" s="93">
        <f>HB10</f>
        <v>0</v>
      </c>
      <c r="HC22" s="120">
        <f t="shared" si="61"/>
        <v>0</v>
      </c>
      <c r="HD22" s="101">
        <f t="shared" si="62"/>
        <v>0</v>
      </c>
      <c r="HE22" s="101"/>
      <c r="HF22" s="121"/>
      <c r="HG22" s="122">
        <f t="shared" si="201"/>
        <v>0</v>
      </c>
      <c r="HH22" s="126">
        <f>'прил № 2 (30.12.21)'!QK671</f>
        <v>0</v>
      </c>
      <c r="HI22" s="122">
        <f>HH22/HH10</f>
        <v>0</v>
      </c>
      <c r="HJ22" s="101">
        <f>HJ10*HI22</f>
        <v>0</v>
      </c>
      <c r="HK22" s="119">
        <f t="shared" si="63"/>
        <v>0</v>
      </c>
      <c r="HL22" s="93">
        <f>HL10</f>
        <v>0</v>
      </c>
      <c r="HM22" s="120">
        <f t="shared" si="64"/>
        <v>0</v>
      </c>
      <c r="HN22" s="101">
        <f t="shared" si="65"/>
        <v>0</v>
      </c>
      <c r="HO22" s="101"/>
      <c r="HP22" s="121"/>
      <c r="HQ22" s="122">
        <f t="shared" si="202"/>
        <v>0</v>
      </c>
      <c r="HR22" s="126">
        <f>'прил № 2 (30.12.21)'!RF671</f>
        <v>0</v>
      </c>
      <c r="HS22" s="122">
        <f>HR22/HR10</f>
        <v>0</v>
      </c>
      <c r="HT22" s="101">
        <f>HT10*HS22</f>
        <v>0</v>
      </c>
      <c r="HU22" s="119">
        <f t="shared" si="66"/>
        <v>0</v>
      </c>
      <c r="HV22" s="93">
        <f>HV10</f>
        <v>0</v>
      </c>
      <c r="HW22" s="120">
        <f t="shared" si="67"/>
        <v>0</v>
      </c>
      <c r="HX22" s="101">
        <f t="shared" si="68"/>
        <v>0</v>
      </c>
      <c r="HY22" s="101"/>
      <c r="HZ22" s="121"/>
      <c r="IA22" s="122">
        <f t="shared" si="203"/>
        <v>0</v>
      </c>
      <c r="IB22" s="126">
        <f>'прил № 2 (30.12.21)'!SA671</f>
        <v>0</v>
      </c>
      <c r="IC22" s="122">
        <f>IB22/IB10</f>
        <v>0</v>
      </c>
      <c r="ID22" s="101">
        <f>ID10*IC22</f>
        <v>0</v>
      </c>
      <c r="IE22" s="119">
        <f t="shared" si="69"/>
        <v>0</v>
      </c>
      <c r="IF22" s="93">
        <f>IF10</f>
        <v>0</v>
      </c>
      <c r="IG22" s="120">
        <f t="shared" si="70"/>
        <v>0</v>
      </c>
      <c r="IH22" s="101">
        <f t="shared" si="71"/>
        <v>0</v>
      </c>
      <c r="II22" s="101"/>
      <c r="IJ22" s="121"/>
      <c r="IK22" s="122">
        <f t="shared" si="204"/>
        <v>0</v>
      </c>
      <c r="IL22" s="126">
        <f>'прил № 2 (30.12.21)'!SV671</f>
        <v>0</v>
      </c>
      <c r="IM22" s="122">
        <f>IL22/IL10</f>
        <v>0</v>
      </c>
      <c r="IN22" s="101">
        <f>IN10*IM22</f>
        <v>0</v>
      </c>
      <c r="IO22" s="119">
        <f t="shared" si="72"/>
        <v>0</v>
      </c>
      <c r="IP22" s="93">
        <f>IP10</f>
        <v>0</v>
      </c>
      <c r="IQ22" s="120">
        <f t="shared" si="73"/>
        <v>0</v>
      </c>
      <c r="IR22" s="101">
        <f t="shared" si="74"/>
        <v>0</v>
      </c>
      <c r="IS22" s="101"/>
      <c r="IT22" s="121"/>
      <c r="IU22" s="122">
        <f t="shared" si="205"/>
        <v>0</v>
      </c>
      <c r="IV22" s="126">
        <f>'прил № 2 (30.12.21)'!TQ671</f>
        <v>0</v>
      </c>
      <c r="IW22" s="122">
        <f>IV22/IV10</f>
        <v>0</v>
      </c>
      <c r="IX22" s="101">
        <f>IX10*IW22</f>
        <v>0</v>
      </c>
      <c r="IY22" s="119">
        <f t="shared" si="75"/>
        <v>0</v>
      </c>
      <c r="IZ22" s="93">
        <f>IZ10</f>
        <v>0</v>
      </c>
      <c r="JA22" s="120">
        <f t="shared" si="76"/>
        <v>0</v>
      </c>
      <c r="JB22" s="101">
        <f t="shared" si="77"/>
        <v>0</v>
      </c>
      <c r="JC22" s="101"/>
      <c r="JD22" s="121"/>
      <c r="JE22" s="122">
        <f t="shared" si="206"/>
        <v>0</v>
      </c>
      <c r="JF22" s="126">
        <f>'прил № 2 (30.12.21)'!UL671</f>
        <v>13</v>
      </c>
      <c r="JG22" s="122">
        <f>JF22/JF10</f>
        <v>4.4670000000000001E-2</v>
      </c>
      <c r="JH22" s="101">
        <f>JH10*JG22</f>
        <v>0</v>
      </c>
      <c r="JI22" s="119">
        <f t="shared" si="78"/>
        <v>0</v>
      </c>
      <c r="JJ22" s="93">
        <f>JJ10</f>
        <v>0</v>
      </c>
      <c r="JK22" s="120">
        <f t="shared" si="79"/>
        <v>0</v>
      </c>
      <c r="JL22" s="101">
        <f t="shared" si="80"/>
        <v>0</v>
      </c>
      <c r="JM22" s="101"/>
      <c r="JN22" s="121"/>
      <c r="JO22" s="122">
        <f t="shared" si="207"/>
        <v>0</v>
      </c>
      <c r="JP22" s="126"/>
      <c r="JQ22" s="122" t="e">
        <f>JP22/JP10</f>
        <v>#DIV/0!</v>
      </c>
      <c r="JR22" s="101" t="e">
        <f>JR10*JQ22</f>
        <v>#DIV/0!</v>
      </c>
      <c r="JS22" s="119">
        <f t="shared" si="81"/>
        <v>0</v>
      </c>
      <c r="JT22" s="93">
        <f>JT10</f>
        <v>0</v>
      </c>
      <c r="JU22" s="120">
        <f t="shared" si="82"/>
        <v>0</v>
      </c>
      <c r="JV22" s="101">
        <f t="shared" si="83"/>
        <v>0</v>
      </c>
      <c r="JW22" s="101"/>
      <c r="JX22" s="121"/>
      <c r="JY22" s="122">
        <f t="shared" si="208"/>
        <v>0</v>
      </c>
      <c r="JZ22" s="126">
        <f>'прил № 2 (30.12.21)'!WB671</f>
        <v>0</v>
      </c>
      <c r="KA22" s="122">
        <f>JZ22/JZ10</f>
        <v>0</v>
      </c>
      <c r="KB22" s="101">
        <f>KB10*KA22</f>
        <v>0</v>
      </c>
      <c r="KC22" s="119">
        <f t="shared" si="84"/>
        <v>0</v>
      </c>
      <c r="KD22" s="93">
        <f>KD10</f>
        <v>0</v>
      </c>
      <c r="KE22" s="120">
        <f t="shared" si="85"/>
        <v>0</v>
      </c>
      <c r="KF22" s="101">
        <f t="shared" si="86"/>
        <v>0</v>
      </c>
      <c r="KG22" s="101"/>
      <c r="KH22" s="121"/>
      <c r="KI22" s="122">
        <f t="shared" si="209"/>
        <v>0</v>
      </c>
      <c r="KJ22" s="126">
        <f>'прил № 2 (30.12.21)'!WW671</f>
        <v>0</v>
      </c>
      <c r="KK22" s="122">
        <f>KJ22/KJ10</f>
        <v>0</v>
      </c>
      <c r="KL22" s="101">
        <f>KL10*KK22</f>
        <v>0</v>
      </c>
      <c r="KM22" s="119">
        <f t="shared" si="87"/>
        <v>0</v>
      </c>
      <c r="KN22" s="93">
        <f>KN10</f>
        <v>0</v>
      </c>
      <c r="KO22" s="120">
        <f t="shared" si="88"/>
        <v>0</v>
      </c>
      <c r="KP22" s="101">
        <f t="shared" si="89"/>
        <v>0</v>
      </c>
      <c r="KQ22" s="101"/>
      <c r="KR22" s="121"/>
      <c r="KS22" s="122">
        <f t="shared" si="210"/>
        <v>0</v>
      </c>
      <c r="KT22" s="126">
        <f>'прил № 2 (30.12.21)'!XR671</f>
        <v>0</v>
      </c>
      <c r="KU22" s="122">
        <f>KT22/KT10</f>
        <v>0</v>
      </c>
      <c r="KV22" s="101">
        <f>KV10*KU22</f>
        <v>0</v>
      </c>
      <c r="KW22" s="119">
        <f t="shared" si="90"/>
        <v>0</v>
      </c>
      <c r="KX22" s="93">
        <f>KX10</f>
        <v>0</v>
      </c>
      <c r="KY22" s="120">
        <f t="shared" si="91"/>
        <v>0</v>
      </c>
      <c r="KZ22" s="101">
        <f t="shared" si="92"/>
        <v>0</v>
      </c>
      <c r="LA22" s="101"/>
      <c r="LB22" s="121"/>
      <c r="LC22" s="122">
        <f t="shared" si="211"/>
        <v>0</v>
      </c>
      <c r="LD22" s="126">
        <f>'прил № 2 (30.12.21)'!YM671</f>
        <v>0</v>
      </c>
      <c r="LE22" s="122">
        <f>LD22/LD10</f>
        <v>0</v>
      </c>
      <c r="LF22" s="101">
        <f>LF10*LE22</f>
        <v>0</v>
      </c>
      <c r="LG22" s="119">
        <f t="shared" si="93"/>
        <v>0</v>
      </c>
      <c r="LH22" s="93">
        <f>LH10</f>
        <v>0</v>
      </c>
      <c r="LI22" s="120">
        <f t="shared" si="94"/>
        <v>0</v>
      </c>
      <c r="LJ22" s="101">
        <f t="shared" si="95"/>
        <v>0</v>
      </c>
      <c r="LK22" s="101"/>
      <c r="LL22" s="121"/>
      <c r="LM22" s="122">
        <f t="shared" si="212"/>
        <v>0</v>
      </c>
      <c r="LN22" s="126">
        <f>'прил № 2 (30.12.21)'!ZH671</f>
        <v>0</v>
      </c>
      <c r="LO22" s="122">
        <f>LN22/LN10</f>
        <v>0</v>
      </c>
      <c r="LP22" s="101">
        <f>LP10*LO22</f>
        <v>0</v>
      </c>
      <c r="LQ22" s="119">
        <f t="shared" si="96"/>
        <v>0</v>
      </c>
      <c r="LR22" s="93">
        <f>LR10</f>
        <v>0</v>
      </c>
      <c r="LS22" s="120">
        <f t="shared" si="97"/>
        <v>0</v>
      </c>
      <c r="LT22" s="101">
        <f t="shared" si="98"/>
        <v>0</v>
      </c>
      <c r="LU22" s="101"/>
      <c r="LV22" s="121"/>
      <c r="LW22" s="122">
        <f t="shared" si="213"/>
        <v>0</v>
      </c>
      <c r="LX22" s="126">
        <f>'прил № 2 (30.12.21)'!AAC671</f>
        <v>0</v>
      </c>
      <c r="LY22" s="122">
        <f>LX22/LX10</f>
        <v>0</v>
      </c>
      <c r="LZ22" s="101">
        <f>LZ10*LY22</f>
        <v>0</v>
      </c>
      <c r="MA22" s="119">
        <f t="shared" si="99"/>
        <v>0</v>
      </c>
      <c r="MB22" s="93">
        <f>MB10</f>
        <v>0</v>
      </c>
      <c r="MC22" s="120">
        <f t="shared" si="100"/>
        <v>0</v>
      </c>
      <c r="MD22" s="101">
        <f t="shared" si="101"/>
        <v>0</v>
      </c>
      <c r="ME22" s="101"/>
      <c r="MF22" s="121"/>
      <c r="MG22" s="122">
        <f t="shared" si="214"/>
        <v>0</v>
      </c>
      <c r="MH22" s="126">
        <f>'прил № 2 (30.12.21)'!AAX671</f>
        <v>0</v>
      </c>
      <c r="MI22" s="122">
        <f>MH22/MH10</f>
        <v>0</v>
      </c>
      <c r="MJ22" s="101">
        <f>MJ10*MI22</f>
        <v>0</v>
      </c>
      <c r="MK22" s="119">
        <f t="shared" si="102"/>
        <v>0</v>
      </c>
      <c r="ML22" s="93">
        <f>ML10</f>
        <v>0</v>
      </c>
      <c r="MM22" s="120">
        <f t="shared" si="103"/>
        <v>0</v>
      </c>
      <c r="MN22" s="101">
        <f t="shared" si="104"/>
        <v>0</v>
      </c>
      <c r="MO22" s="101"/>
      <c r="MP22" s="121"/>
      <c r="MQ22" s="122">
        <f t="shared" si="215"/>
        <v>0</v>
      </c>
      <c r="MR22" s="126">
        <f>'прил № 2 (30.12.21)'!ABS671</f>
        <v>0</v>
      </c>
      <c r="MS22" s="122">
        <f>MR22/MR10</f>
        <v>0</v>
      </c>
      <c r="MT22" s="101">
        <f>MT10*MS22</f>
        <v>0</v>
      </c>
      <c r="MU22" s="119">
        <f t="shared" si="105"/>
        <v>0</v>
      </c>
      <c r="MV22" s="93">
        <f>MV10</f>
        <v>0</v>
      </c>
      <c r="MW22" s="120">
        <f t="shared" si="106"/>
        <v>0</v>
      </c>
      <c r="MX22" s="101">
        <f t="shared" si="107"/>
        <v>0</v>
      </c>
      <c r="MY22" s="101"/>
      <c r="MZ22" s="121"/>
      <c r="NA22" s="122">
        <f t="shared" si="216"/>
        <v>0</v>
      </c>
      <c r="NB22" s="126">
        <f>'прил № 2 (30.12.21)'!ACN671</f>
        <v>0</v>
      </c>
      <c r="NC22" s="122">
        <f>NB22/NB10</f>
        <v>0</v>
      </c>
      <c r="ND22" s="101">
        <f>ND10*NC22</f>
        <v>0</v>
      </c>
      <c r="NE22" s="119">
        <f t="shared" si="108"/>
        <v>0</v>
      </c>
      <c r="NF22" s="93">
        <f>NF10</f>
        <v>0</v>
      </c>
      <c r="NG22" s="120">
        <f t="shared" si="109"/>
        <v>0</v>
      </c>
      <c r="NH22" s="101">
        <f t="shared" si="110"/>
        <v>0</v>
      </c>
      <c r="NI22" s="101"/>
      <c r="NJ22" s="121"/>
      <c r="NK22" s="122">
        <f t="shared" si="217"/>
        <v>0</v>
      </c>
      <c r="NL22" s="126">
        <f>'прил № 2 (30.12.21)'!ADI671</f>
        <v>0</v>
      </c>
      <c r="NM22" s="122">
        <f>NL22/NL10</f>
        <v>0</v>
      </c>
      <c r="NN22" s="101">
        <f>NN10*NM22</f>
        <v>0</v>
      </c>
      <c r="NO22" s="119">
        <f t="shared" si="111"/>
        <v>0</v>
      </c>
      <c r="NP22" s="93">
        <f>NP10</f>
        <v>0</v>
      </c>
      <c r="NQ22" s="120">
        <f t="shared" si="112"/>
        <v>0</v>
      </c>
      <c r="NR22" s="101">
        <f t="shared" si="113"/>
        <v>0</v>
      </c>
      <c r="NS22" s="101"/>
      <c r="NT22" s="121"/>
      <c r="NU22" s="122">
        <f t="shared" si="218"/>
        <v>0</v>
      </c>
      <c r="NV22" s="126">
        <f>'прил № 2 (30.12.21)'!AED671</f>
        <v>0</v>
      </c>
      <c r="NW22" s="122">
        <f>NV22/NV10</f>
        <v>0</v>
      </c>
      <c r="NX22" s="101">
        <f>NX10*NW22</f>
        <v>0</v>
      </c>
      <c r="NY22" s="119">
        <f t="shared" si="114"/>
        <v>0</v>
      </c>
      <c r="NZ22" s="93">
        <f>NZ10</f>
        <v>0</v>
      </c>
      <c r="OA22" s="120">
        <f t="shared" si="115"/>
        <v>0</v>
      </c>
      <c r="OB22" s="101">
        <f t="shared" si="116"/>
        <v>0</v>
      </c>
      <c r="OC22" s="101"/>
      <c r="OD22" s="121"/>
      <c r="OE22" s="122">
        <f t="shared" si="219"/>
        <v>0</v>
      </c>
      <c r="OF22" s="126">
        <f>'прил № 2 (30.12.21)'!AEY671</f>
        <v>0</v>
      </c>
      <c r="OG22" s="122">
        <f>OF22/OF10</f>
        <v>0</v>
      </c>
      <c r="OH22" s="101">
        <f>OH10*OG22</f>
        <v>0</v>
      </c>
      <c r="OI22" s="119">
        <f t="shared" si="117"/>
        <v>0</v>
      </c>
      <c r="OJ22" s="93">
        <f>OJ10</f>
        <v>0</v>
      </c>
      <c r="OK22" s="120">
        <f t="shared" si="118"/>
        <v>0</v>
      </c>
      <c r="OL22" s="101">
        <f t="shared" si="119"/>
        <v>0</v>
      </c>
      <c r="OM22" s="101"/>
      <c r="ON22" s="121"/>
      <c r="OO22" s="122">
        <f t="shared" si="220"/>
        <v>0</v>
      </c>
      <c r="OP22" s="126">
        <f>'прил № 2 (30.12.21)'!AFT671</f>
        <v>0</v>
      </c>
      <c r="OQ22" s="122">
        <f>OP22/OP10</f>
        <v>0</v>
      </c>
      <c r="OR22" s="101">
        <f>OR10*OQ22</f>
        <v>0</v>
      </c>
      <c r="OS22" s="119">
        <f t="shared" si="120"/>
        <v>0</v>
      </c>
      <c r="OT22" s="93">
        <f>OT10</f>
        <v>0</v>
      </c>
      <c r="OU22" s="120">
        <f t="shared" si="121"/>
        <v>0</v>
      </c>
      <c r="OV22" s="101">
        <f t="shared" si="122"/>
        <v>0</v>
      </c>
      <c r="OW22" s="101"/>
      <c r="OX22" s="121"/>
      <c r="OY22" s="122">
        <f t="shared" si="221"/>
        <v>0</v>
      </c>
      <c r="OZ22" s="126">
        <f>'прил № 2 (30.12.21)'!AGO671</f>
        <v>0</v>
      </c>
      <c r="PA22" s="122">
        <f>OZ22/OZ10</f>
        <v>0</v>
      </c>
      <c r="PB22" s="101">
        <f>PB10*PA22</f>
        <v>0</v>
      </c>
      <c r="PC22" s="119">
        <f t="shared" si="123"/>
        <v>0</v>
      </c>
      <c r="PD22" s="93">
        <f>PD10</f>
        <v>0</v>
      </c>
      <c r="PE22" s="120">
        <f t="shared" si="124"/>
        <v>0</v>
      </c>
      <c r="PF22" s="101">
        <f t="shared" si="125"/>
        <v>0</v>
      </c>
      <c r="PG22" s="101"/>
      <c r="PH22" s="121"/>
      <c r="PI22" s="122">
        <f t="shared" si="222"/>
        <v>0</v>
      </c>
      <c r="PJ22" s="126">
        <f>'прил № 2 (30.12.21)'!AHJ671</f>
        <v>0</v>
      </c>
      <c r="PK22" s="122">
        <f>PJ22/PJ10</f>
        <v>0</v>
      </c>
      <c r="PL22" s="101">
        <f>PL10*PK22</f>
        <v>0</v>
      </c>
      <c r="PM22" s="119">
        <f t="shared" si="126"/>
        <v>0</v>
      </c>
      <c r="PN22" s="93">
        <f>PN10</f>
        <v>0</v>
      </c>
      <c r="PO22" s="120">
        <f t="shared" si="127"/>
        <v>0</v>
      </c>
      <c r="PP22" s="101">
        <f t="shared" si="128"/>
        <v>0</v>
      </c>
      <c r="PQ22" s="101"/>
      <c r="PR22" s="121"/>
      <c r="PS22" s="122">
        <f t="shared" si="223"/>
        <v>0</v>
      </c>
      <c r="PT22" s="126"/>
      <c r="PU22" s="122" t="e">
        <f>PT22/PT10</f>
        <v>#DIV/0!</v>
      </c>
      <c r="PV22" s="101" t="e">
        <f>PV10*PU22</f>
        <v>#DIV/0!</v>
      </c>
      <c r="PW22" s="119">
        <f t="shared" si="129"/>
        <v>0</v>
      </c>
      <c r="PX22" s="93">
        <f>PX10</f>
        <v>0</v>
      </c>
      <c r="PY22" s="120">
        <f t="shared" si="130"/>
        <v>0</v>
      </c>
      <c r="PZ22" s="101">
        <f t="shared" si="131"/>
        <v>0</v>
      </c>
      <c r="QA22" s="101"/>
      <c r="QB22" s="121"/>
      <c r="QC22" s="122">
        <f t="shared" si="224"/>
        <v>0</v>
      </c>
      <c r="QD22" s="126">
        <f>'прил № 2 (30.12.21)'!AIZ671</f>
        <v>0</v>
      </c>
      <c r="QE22" s="122">
        <f>QD22/QD10</f>
        <v>0</v>
      </c>
      <c r="QF22" s="101">
        <f>QF10*QE22</f>
        <v>0</v>
      </c>
      <c r="QG22" s="119">
        <f t="shared" si="132"/>
        <v>0</v>
      </c>
      <c r="QH22" s="93">
        <f>QH10</f>
        <v>0</v>
      </c>
      <c r="QI22" s="120">
        <f t="shared" si="133"/>
        <v>0</v>
      </c>
      <c r="QJ22" s="101">
        <f t="shared" si="134"/>
        <v>0</v>
      </c>
      <c r="QK22" s="101"/>
      <c r="QL22" s="121"/>
      <c r="QM22" s="122">
        <f t="shared" si="225"/>
        <v>0</v>
      </c>
      <c r="QN22" s="126">
        <f>'прил № 2 (30.12.21)'!AJU671</f>
        <v>0</v>
      </c>
      <c r="QO22" s="122">
        <f>QN22/QN10</f>
        <v>0</v>
      </c>
      <c r="QP22" s="101">
        <f>QP10*QO22</f>
        <v>0</v>
      </c>
      <c r="QQ22" s="119">
        <f t="shared" si="135"/>
        <v>0</v>
      </c>
      <c r="QR22" s="93">
        <f>QR10</f>
        <v>0</v>
      </c>
      <c r="QS22" s="120">
        <f t="shared" si="136"/>
        <v>0</v>
      </c>
      <c r="QT22" s="101">
        <f t="shared" si="137"/>
        <v>0</v>
      </c>
      <c r="QU22" s="101"/>
      <c r="QV22" s="121"/>
      <c r="QW22" s="122">
        <f t="shared" si="226"/>
        <v>0</v>
      </c>
      <c r="QX22" s="126">
        <f>'прил № 2 (30.12.21)'!AKP671</f>
        <v>0</v>
      </c>
      <c r="QY22" s="122">
        <f>QX22/QX10</f>
        <v>0</v>
      </c>
      <c r="QZ22" s="101">
        <f>QZ10*QY22</f>
        <v>0</v>
      </c>
      <c r="RA22" s="119">
        <f t="shared" si="138"/>
        <v>0</v>
      </c>
      <c r="RB22" s="93">
        <f>RB10</f>
        <v>0</v>
      </c>
      <c r="RC22" s="120">
        <f t="shared" si="139"/>
        <v>0</v>
      </c>
      <c r="RD22" s="101">
        <f t="shared" si="140"/>
        <v>0</v>
      </c>
      <c r="RE22" s="101"/>
      <c r="RF22" s="121"/>
      <c r="RG22" s="122">
        <f t="shared" si="227"/>
        <v>0</v>
      </c>
      <c r="RH22" s="126">
        <f>'прил № 2 (30.12.21)'!ALK671</f>
        <v>0</v>
      </c>
      <c r="RI22" s="122">
        <f>RH22/RH10</f>
        <v>0</v>
      </c>
      <c r="RJ22" s="101">
        <f>RJ10*RI22</f>
        <v>0</v>
      </c>
      <c r="RK22" s="119">
        <f t="shared" si="141"/>
        <v>0</v>
      </c>
      <c r="RL22" s="93">
        <f>RL10</f>
        <v>0</v>
      </c>
      <c r="RM22" s="120">
        <f t="shared" si="142"/>
        <v>0</v>
      </c>
      <c r="RN22" s="101">
        <f t="shared" si="143"/>
        <v>0</v>
      </c>
      <c r="RO22" s="101"/>
      <c r="RP22" s="121"/>
      <c r="RQ22" s="122">
        <f t="shared" si="228"/>
        <v>0</v>
      </c>
      <c r="RR22" s="126">
        <f>'прил № 2 (30.12.21)'!AMF671</f>
        <v>0</v>
      </c>
      <c r="RS22" s="122">
        <f>RR22/RR10</f>
        <v>0</v>
      </c>
      <c r="RT22" s="101">
        <f>RT10*RS22</f>
        <v>0</v>
      </c>
      <c r="RU22" s="119">
        <f t="shared" si="144"/>
        <v>0</v>
      </c>
      <c r="RV22" s="93">
        <f>RV10</f>
        <v>0</v>
      </c>
      <c r="RW22" s="120">
        <f t="shared" si="145"/>
        <v>0</v>
      </c>
      <c r="RX22" s="101">
        <f t="shared" si="146"/>
        <v>0</v>
      </c>
      <c r="RY22" s="101"/>
      <c r="RZ22" s="121"/>
      <c r="SA22" s="122">
        <f t="shared" si="229"/>
        <v>0</v>
      </c>
      <c r="SB22" s="126">
        <f>'прил № 2 (30.12.21)'!ANA671</f>
        <v>0</v>
      </c>
      <c r="SC22" s="122">
        <f>SB22/SB10</f>
        <v>0</v>
      </c>
      <c r="SD22" s="101">
        <f>SD10*SC22</f>
        <v>0</v>
      </c>
      <c r="SE22" s="119">
        <f t="shared" si="147"/>
        <v>0</v>
      </c>
      <c r="SF22" s="93">
        <f>SF10</f>
        <v>9.0500000000000007</v>
      </c>
      <c r="SG22" s="120">
        <f t="shared" si="148"/>
        <v>0</v>
      </c>
      <c r="SH22" s="101">
        <f t="shared" si="149"/>
        <v>0</v>
      </c>
      <c r="SI22" s="101"/>
      <c r="SJ22" s="121"/>
      <c r="SK22" s="122">
        <f t="shared" si="230"/>
        <v>0</v>
      </c>
      <c r="SL22" s="126">
        <f>'прил № 2 (30.12.21)'!ANV671</f>
        <v>0</v>
      </c>
      <c r="SM22" s="122">
        <f>SL22/SL10</f>
        <v>0</v>
      </c>
      <c r="SN22" s="101">
        <f>SN10*SM22</f>
        <v>0</v>
      </c>
      <c r="SO22" s="119">
        <f t="shared" si="150"/>
        <v>0</v>
      </c>
      <c r="SP22" s="93">
        <f>SP10</f>
        <v>0</v>
      </c>
      <c r="SQ22" s="120">
        <f t="shared" si="151"/>
        <v>0</v>
      </c>
      <c r="SR22" s="101">
        <f t="shared" si="152"/>
        <v>0</v>
      </c>
      <c r="SS22" s="101"/>
      <c r="ST22" s="121"/>
      <c r="SU22" s="122">
        <f t="shared" si="231"/>
        <v>0</v>
      </c>
      <c r="SV22" s="126">
        <f>'прил № 2 (30.12.21)'!AOQ671</f>
        <v>0</v>
      </c>
      <c r="SW22" s="122">
        <f>SV22/SV10</f>
        <v>0</v>
      </c>
      <c r="SX22" s="101">
        <f>SX10*SW22</f>
        <v>0</v>
      </c>
      <c r="SY22" s="119">
        <f t="shared" si="153"/>
        <v>0</v>
      </c>
      <c r="SZ22" s="93">
        <f>SZ10</f>
        <v>0</v>
      </c>
      <c r="TA22" s="120">
        <f t="shared" si="154"/>
        <v>0</v>
      </c>
      <c r="TB22" s="101">
        <f t="shared" si="155"/>
        <v>0</v>
      </c>
      <c r="TC22" s="101"/>
      <c r="TD22" s="121"/>
      <c r="TE22" s="122">
        <f t="shared" si="232"/>
        <v>0</v>
      </c>
      <c r="TF22" s="126">
        <f>'прил № 2 (30.12.21)'!APL671</f>
        <v>0</v>
      </c>
      <c r="TG22" s="122">
        <f>TF22/TF10</f>
        <v>0</v>
      </c>
      <c r="TH22" s="101">
        <f>TH10*TG22</f>
        <v>0</v>
      </c>
      <c r="TI22" s="119">
        <f t="shared" si="156"/>
        <v>0</v>
      </c>
      <c r="TJ22" s="93">
        <f>TJ10</f>
        <v>0</v>
      </c>
      <c r="TK22" s="120">
        <f t="shared" si="157"/>
        <v>0</v>
      </c>
      <c r="TL22" s="101">
        <f t="shared" si="158"/>
        <v>0</v>
      </c>
      <c r="TM22" s="101"/>
      <c r="TN22" s="121"/>
      <c r="TO22" s="122">
        <f t="shared" si="233"/>
        <v>0</v>
      </c>
      <c r="TP22" s="126">
        <f>'прил № 2 (30.12.21)'!AQG671</f>
        <v>0</v>
      </c>
      <c r="TQ22" s="122">
        <f>TP22/TP10</f>
        <v>0</v>
      </c>
      <c r="TR22" s="101">
        <f>TR10*TQ22</f>
        <v>0</v>
      </c>
      <c r="TS22" s="119">
        <f t="shared" si="159"/>
        <v>0</v>
      </c>
      <c r="TT22" s="93">
        <f>TT10</f>
        <v>0</v>
      </c>
      <c r="TU22" s="120">
        <f t="shared" si="160"/>
        <v>0</v>
      </c>
      <c r="TV22" s="101">
        <f t="shared" si="161"/>
        <v>0</v>
      </c>
      <c r="TW22" s="101"/>
      <c r="TX22" s="121"/>
      <c r="TY22" s="122">
        <f t="shared" si="234"/>
        <v>0</v>
      </c>
      <c r="TZ22" s="126">
        <f>'прил № 2 (30.12.21)'!ARB671</f>
        <v>0</v>
      </c>
      <c r="UA22" s="122">
        <f>TZ22/TZ10</f>
        <v>0</v>
      </c>
      <c r="UB22" s="101">
        <f>UB10*UA22</f>
        <v>0</v>
      </c>
      <c r="UC22" s="119">
        <f t="shared" si="162"/>
        <v>0</v>
      </c>
      <c r="UD22" s="93">
        <f>UD10</f>
        <v>0</v>
      </c>
      <c r="UE22" s="120">
        <f t="shared" si="163"/>
        <v>0</v>
      </c>
      <c r="UF22" s="101">
        <f t="shared" si="164"/>
        <v>0</v>
      </c>
      <c r="UG22" s="101"/>
      <c r="UH22" s="121"/>
      <c r="UI22" s="122">
        <f t="shared" si="235"/>
        <v>0</v>
      </c>
      <c r="UJ22" s="126">
        <f>'прил № 2 (30.12.21)'!ARW671</f>
        <v>0</v>
      </c>
      <c r="UK22" s="122">
        <f>UJ22/UJ10</f>
        <v>0</v>
      </c>
      <c r="UL22" s="101">
        <f>UL10*UK22</f>
        <v>0</v>
      </c>
      <c r="UM22" s="119">
        <f t="shared" si="165"/>
        <v>0</v>
      </c>
      <c r="UN22" s="93">
        <f>UN10</f>
        <v>0</v>
      </c>
      <c r="UO22" s="120">
        <f t="shared" si="166"/>
        <v>0</v>
      </c>
      <c r="UP22" s="101">
        <f t="shared" si="167"/>
        <v>0</v>
      </c>
      <c r="UQ22" s="101"/>
      <c r="UR22" s="121"/>
      <c r="US22" s="122">
        <f t="shared" si="236"/>
        <v>0</v>
      </c>
      <c r="UT22" s="126">
        <f>'прил № 2 (30.12.21)'!ASR671</f>
        <v>0</v>
      </c>
      <c r="UU22" s="122">
        <f>UT22/UT10</f>
        <v>0</v>
      </c>
      <c r="UV22" s="101">
        <f>UV10*UU22</f>
        <v>0</v>
      </c>
      <c r="UW22" s="119">
        <f t="shared" si="168"/>
        <v>0</v>
      </c>
      <c r="UX22" s="93">
        <f>UX10</f>
        <v>0</v>
      </c>
      <c r="UY22" s="120">
        <f t="shared" si="169"/>
        <v>0</v>
      </c>
      <c r="UZ22" s="101">
        <f t="shared" si="170"/>
        <v>0</v>
      </c>
      <c r="VA22" s="101"/>
      <c r="VB22" s="121"/>
      <c r="VC22" s="122">
        <f t="shared" si="237"/>
        <v>0</v>
      </c>
      <c r="VD22" s="126">
        <f>'прил № 2 (30.12.21)'!ATM671</f>
        <v>0</v>
      </c>
      <c r="VE22" s="122">
        <f>VD22/VD10</f>
        <v>0</v>
      </c>
      <c r="VF22" s="101">
        <f>VF10*VE22</f>
        <v>0</v>
      </c>
      <c r="VG22" s="119">
        <f t="shared" si="171"/>
        <v>0</v>
      </c>
      <c r="VH22" s="93">
        <f>VH10</f>
        <v>0</v>
      </c>
      <c r="VI22" s="120">
        <f t="shared" si="172"/>
        <v>0</v>
      </c>
      <c r="VJ22" s="101">
        <f t="shared" si="173"/>
        <v>0</v>
      </c>
      <c r="VK22" s="101"/>
      <c r="VL22" s="121"/>
      <c r="VM22" s="122">
        <f t="shared" si="238"/>
        <v>0</v>
      </c>
      <c r="VN22" s="126">
        <f>'прил № 2 (30.12.21)'!AUH671</f>
        <v>0</v>
      </c>
      <c r="VO22" s="122">
        <f>VN22/VN10</f>
        <v>0</v>
      </c>
      <c r="VP22" s="101">
        <f>VP10*VO22</f>
        <v>0</v>
      </c>
      <c r="VQ22" s="119">
        <f t="shared" si="174"/>
        <v>0</v>
      </c>
      <c r="VR22" s="93">
        <f>VR10</f>
        <v>0</v>
      </c>
      <c r="VS22" s="120">
        <f t="shared" si="175"/>
        <v>0</v>
      </c>
      <c r="VT22" s="101">
        <f t="shared" si="176"/>
        <v>0</v>
      </c>
      <c r="VU22" s="101"/>
      <c r="VV22" s="121"/>
      <c r="VW22" s="122">
        <f t="shared" si="239"/>
        <v>0</v>
      </c>
      <c r="VX22" s="231">
        <f t="shared" si="177"/>
        <v>13</v>
      </c>
      <c r="VY22" s="122">
        <f>VX22/VX10</f>
        <v>1.0300000000000001E-3</v>
      </c>
      <c r="VZ22" s="101">
        <f>VZ10*VY22</f>
        <v>141.93</v>
      </c>
      <c r="WA22" s="119">
        <f t="shared" si="178"/>
        <v>10.91769231</v>
      </c>
      <c r="WB22" s="93">
        <f>WB10</f>
        <v>9.0500000000000007</v>
      </c>
      <c r="WC22" s="120">
        <f t="shared" si="179"/>
        <v>98.805120000000002</v>
      </c>
      <c r="WD22" s="101">
        <f t="shared" si="180"/>
        <v>1284.47</v>
      </c>
      <c r="WE22" s="101"/>
      <c r="WF22" s="121"/>
    </row>
    <row r="23" spans="1:604" ht="17.25" customHeight="1">
      <c r="A23" s="5"/>
      <c r="B23" s="88" t="s">
        <v>433</v>
      </c>
      <c r="C23" s="12" t="s">
        <v>837</v>
      </c>
      <c r="D23" s="12" t="s">
        <v>437</v>
      </c>
      <c r="E23" s="4" t="s">
        <v>33</v>
      </c>
      <c r="F23" s="126">
        <f>'прил № 2 (30.12.21)'!L672</f>
        <v>0</v>
      </c>
      <c r="G23" s="122">
        <f>F23/F10</f>
        <v>0</v>
      </c>
      <c r="H23" s="101">
        <f>H10*G23</f>
        <v>0</v>
      </c>
      <c r="I23" s="119">
        <f t="shared" si="240"/>
        <v>0</v>
      </c>
      <c r="J23" s="93">
        <f>J10</f>
        <v>0</v>
      </c>
      <c r="K23" s="120">
        <f t="shared" si="241"/>
        <v>0</v>
      </c>
      <c r="L23" s="101">
        <f t="shared" si="242"/>
        <v>0</v>
      </c>
      <c r="M23" s="101"/>
      <c r="N23" s="121"/>
      <c r="O23" s="122" t="e">
        <f t="shared" si="181"/>
        <v>#DIV/0!</v>
      </c>
      <c r="P23" s="126">
        <f>'прил № 2 (30.12.21)'!AG672</f>
        <v>0</v>
      </c>
      <c r="Q23" s="122">
        <f>P23/P10</f>
        <v>0</v>
      </c>
      <c r="R23" s="101">
        <f>R10*Q23</f>
        <v>0</v>
      </c>
      <c r="S23" s="119">
        <f t="shared" si="3"/>
        <v>0</v>
      </c>
      <c r="T23" s="93">
        <f>T10</f>
        <v>0</v>
      </c>
      <c r="U23" s="120">
        <f t="shared" si="4"/>
        <v>0</v>
      </c>
      <c r="V23" s="101">
        <f t="shared" si="5"/>
        <v>0</v>
      </c>
      <c r="W23" s="101"/>
      <c r="X23" s="121"/>
      <c r="Y23" s="122" t="e">
        <f t="shared" si="182"/>
        <v>#DIV/0!</v>
      </c>
      <c r="Z23" s="126">
        <f>'прил № 2 (30.12.21)'!BB672</f>
        <v>0</v>
      </c>
      <c r="AA23" s="122">
        <f>Z23/Z10</f>
        <v>0</v>
      </c>
      <c r="AB23" s="101">
        <f>AB10*AA23</f>
        <v>0</v>
      </c>
      <c r="AC23" s="119">
        <f t="shared" si="6"/>
        <v>0</v>
      </c>
      <c r="AD23" s="93">
        <f>AD10</f>
        <v>0</v>
      </c>
      <c r="AE23" s="120">
        <f t="shared" si="7"/>
        <v>0</v>
      </c>
      <c r="AF23" s="101">
        <f t="shared" si="8"/>
        <v>0</v>
      </c>
      <c r="AG23" s="101"/>
      <c r="AH23" s="121"/>
      <c r="AI23" s="122" t="e">
        <f t="shared" si="183"/>
        <v>#DIV/0!</v>
      </c>
      <c r="AJ23" s="126">
        <f>'прил № 2 (30.12.21)'!BW672</f>
        <v>0</v>
      </c>
      <c r="AK23" s="122">
        <f>AJ23/AJ10</f>
        <v>0</v>
      </c>
      <c r="AL23" s="101">
        <f>AL10*AK23</f>
        <v>0</v>
      </c>
      <c r="AM23" s="119">
        <f t="shared" si="9"/>
        <v>0</v>
      </c>
      <c r="AN23" s="93">
        <f>AN10</f>
        <v>0</v>
      </c>
      <c r="AO23" s="120">
        <f t="shared" si="10"/>
        <v>0</v>
      </c>
      <c r="AP23" s="101">
        <f t="shared" si="11"/>
        <v>0</v>
      </c>
      <c r="AQ23" s="101"/>
      <c r="AR23" s="121"/>
      <c r="AS23" s="122" t="e">
        <f t="shared" si="184"/>
        <v>#DIV/0!</v>
      </c>
      <c r="AT23" s="126">
        <f>'прил № 2 (30.12.21)'!CR672</f>
        <v>0</v>
      </c>
      <c r="AU23" s="122">
        <f>AT23/AT10</f>
        <v>0</v>
      </c>
      <c r="AV23" s="101">
        <f>AV10*AU23</f>
        <v>0</v>
      </c>
      <c r="AW23" s="119">
        <f t="shared" si="12"/>
        <v>0</v>
      </c>
      <c r="AX23" s="93">
        <f>AX10</f>
        <v>0</v>
      </c>
      <c r="AY23" s="120">
        <f t="shared" si="13"/>
        <v>0</v>
      </c>
      <c r="AZ23" s="101">
        <f t="shared" si="14"/>
        <v>0</v>
      </c>
      <c r="BA23" s="101"/>
      <c r="BB23" s="121"/>
      <c r="BC23" s="122" t="e">
        <f t="shared" si="185"/>
        <v>#DIV/0!</v>
      </c>
      <c r="BD23" s="126">
        <f>'прил № 2 (30.12.21)'!DM672</f>
        <v>0</v>
      </c>
      <c r="BE23" s="122">
        <f>BD23/BD10</f>
        <v>0</v>
      </c>
      <c r="BF23" s="101">
        <f>BF10*BE23</f>
        <v>0</v>
      </c>
      <c r="BG23" s="119">
        <f t="shared" si="15"/>
        <v>0</v>
      </c>
      <c r="BH23" s="93">
        <f>BH10</f>
        <v>0</v>
      </c>
      <c r="BI23" s="120">
        <f t="shared" si="16"/>
        <v>0</v>
      </c>
      <c r="BJ23" s="101">
        <f t="shared" si="17"/>
        <v>0</v>
      </c>
      <c r="BK23" s="101"/>
      <c r="BL23" s="121"/>
      <c r="BM23" s="122" t="e">
        <f t="shared" si="186"/>
        <v>#DIV/0!</v>
      </c>
      <c r="BN23" s="126"/>
      <c r="BO23" s="122" t="e">
        <f>BN23/BN10</f>
        <v>#DIV/0!</v>
      </c>
      <c r="BP23" s="101" t="e">
        <f>BP10*BO23</f>
        <v>#DIV/0!</v>
      </c>
      <c r="BQ23" s="119">
        <f t="shared" si="18"/>
        <v>0</v>
      </c>
      <c r="BR23" s="93">
        <f>BR10</f>
        <v>0</v>
      </c>
      <c r="BS23" s="120">
        <f t="shared" si="19"/>
        <v>0</v>
      </c>
      <c r="BT23" s="101">
        <f t="shared" si="20"/>
        <v>0</v>
      </c>
      <c r="BU23" s="101"/>
      <c r="BV23" s="121"/>
      <c r="BW23" s="122" t="e">
        <f t="shared" si="187"/>
        <v>#DIV/0!</v>
      </c>
      <c r="BX23" s="126"/>
      <c r="BY23" s="122">
        <f>BX23/BX10</f>
        <v>0</v>
      </c>
      <c r="BZ23" s="101">
        <f>BZ10*BY23</f>
        <v>0</v>
      </c>
      <c r="CA23" s="119">
        <f t="shared" si="21"/>
        <v>0</v>
      </c>
      <c r="CB23" s="93">
        <f>CB10</f>
        <v>0</v>
      </c>
      <c r="CC23" s="120">
        <f t="shared" si="22"/>
        <v>0</v>
      </c>
      <c r="CD23" s="101">
        <f t="shared" si="23"/>
        <v>0</v>
      </c>
      <c r="CE23" s="101"/>
      <c r="CF23" s="121"/>
      <c r="CG23" s="122" t="e">
        <f t="shared" si="188"/>
        <v>#DIV/0!</v>
      </c>
      <c r="CH23" s="126"/>
      <c r="CI23" s="122" t="e">
        <f>CH23/CH10</f>
        <v>#DIV/0!</v>
      </c>
      <c r="CJ23" s="101" t="e">
        <f>CJ10*CI23</f>
        <v>#DIV/0!</v>
      </c>
      <c r="CK23" s="119">
        <f t="shared" si="24"/>
        <v>0</v>
      </c>
      <c r="CL23" s="93">
        <f>CL10</f>
        <v>0</v>
      </c>
      <c r="CM23" s="120">
        <f t="shared" si="25"/>
        <v>0</v>
      </c>
      <c r="CN23" s="101">
        <f t="shared" si="26"/>
        <v>0</v>
      </c>
      <c r="CO23" s="101"/>
      <c r="CP23" s="121"/>
      <c r="CQ23" s="122" t="e">
        <f t="shared" si="189"/>
        <v>#DIV/0!</v>
      </c>
      <c r="CR23" s="126">
        <f>'прил № 2 (30.12.21)'!GS672</f>
        <v>0</v>
      </c>
      <c r="CS23" s="122">
        <f>CR23/CR10</f>
        <v>0</v>
      </c>
      <c r="CT23" s="101">
        <f>CT10*CS23</f>
        <v>0</v>
      </c>
      <c r="CU23" s="119">
        <f t="shared" si="27"/>
        <v>0</v>
      </c>
      <c r="CV23" s="93">
        <f>CV10</f>
        <v>0</v>
      </c>
      <c r="CW23" s="120">
        <f t="shared" si="28"/>
        <v>0</v>
      </c>
      <c r="CX23" s="101">
        <f t="shared" si="29"/>
        <v>0</v>
      </c>
      <c r="CY23" s="101"/>
      <c r="CZ23" s="121"/>
      <c r="DA23" s="122" t="e">
        <f t="shared" si="190"/>
        <v>#DIV/0!</v>
      </c>
      <c r="DB23" s="126">
        <f>'прил № 2 (30.12.21)'!HN672</f>
        <v>0</v>
      </c>
      <c r="DC23" s="122">
        <f>DB23/DB10</f>
        <v>0</v>
      </c>
      <c r="DD23" s="101">
        <f>DD10*DC23</f>
        <v>0</v>
      </c>
      <c r="DE23" s="119">
        <f t="shared" si="30"/>
        <v>0</v>
      </c>
      <c r="DF23" s="93">
        <f>DF10</f>
        <v>0</v>
      </c>
      <c r="DG23" s="120">
        <f t="shared" si="31"/>
        <v>0</v>
      </c>
      <c r="DH23" s="101">
        <f t="shared" si="32"/>
        <v>0</v>
      </c>
      <c r="DI23" s="101"/>
      <c r="DJ23" s="121"/>
      <c r="DK23" s="122" t="e">
        <f t="shared" si="191"/>
        <v>#DIV/0!</v>
      </c>
      <c r="DL23" s="126">
        <f>'прил № 2 (30.12.21)'!II672</f>
        <v>0</v>
      </c>
      <c r="DM23" s="122">
        <f>DL23/DL10</f>
        <v>0</v>
      </c>
      <c r="DN23" s="101">
        <f>DN10*DM23</f>
        <v>0</v>
      </c>
      <c r="DO23" s="119">
        <f t="shared" si="33"/>
        <v>0</v>
      </c>
      <c r="DP23" s="93">
        <f>DP10</f>
        <v>0</v>
      </c>
      <c r="DQ23" s="120">
        <f t="shared" si="34"/>
        <v>0</v>
      </c>
      <c r="DR23" s="101">
        <f t="shared" si="35"/>
        <v>0</v>
      </c>
      <c r="DS23" s="101"/>
      <c r="DT23" s="121"/>
      <c r="DU23" s="122" t="e">
        <f t="shared" si="192"/>
        <v>#DIV/0!</v>
      </c>
      <c r="DV23" s="126">
        <f>'прил № 2 (30.12.21)'!JD672</f>
        <v>0</v>
      </c>
      <c r="DW23" s="122">
        <f>DV23/DV10</f>
        <v>0</v>
      </c>
      <c r="DX23" s="101">
        <f>DX10*DW23</f>
        <v>0</v>
      </c>
      <c r="DY23" s="119">
        <f t="shared" si="36"/>
        <v>0</v>
      </c>
      <c r="DZ23" s="93">
        <f>DZ10</f>
        <v>9.0500000000000007</v>
      </c>
      <c r="EA23" s="120">
        <f t="shared" si="37"/>
        <v>0</v>
      </c>
      <c r="EB23" s="101">
        <f t="shared" si="38"/>
        <v>0</v>
      </c>
      <c r="EC23" s="101"/>
      <c r="ED23" s="121"/>
      <c r="EE23" s="122" t="e">
        <f t="shared" si="193"/>
        <v>#DIV/0!</v>
      </c>
      <c r="EF23" s="126">
        <f>'прил № 2 (30.12.21)'!JY672</f>
        <v>0</v>
      </c>
      <c r="EG23" s="122">
        <f>EF23/EF10</f>
        <v>0</v>
      </c>
      <c r="EH23" s="101">
        <f>EH10*EG23</f>
        <v>0</v>
      </c>
      <c r="EI23" s="119">
        <f t="shared" si="39"/>
        <v>0</v>
      </c>
      <c r="EJ23" s="93">
        <f>EJ10</f>
        <v>0</v>
      </c>
      <c r="EK23" s="120">
        <f t="shared" si="40"/>
        <v>0</v>
      </c>
      <c r="EL23" s="101">
        <f t="shared" si="41"/>
        <v>0</v>
      </c>
      <c r="EM23" s="101"/>
      <c r="EN23" s="121"/>
      <c r="EO23" s="122" t="e">
        <f t="shared" si="194"/>
        <v>#DIV/0!</v>
      </c>
      <c r="EP23" s="126">
        <f>'прил № 2 (30.12.21)'!KT672</f>
        <v>0</v>
      </c>
      <c r="EQ23" s="122">
        <f>EP23/EP10</f>
        <v>0</v>
      </c>
      <c r="ER23" s="101">
        <f>ER10*EQ23</f>
        <v>0</v>
      </c>
      <c r="ES23" s="119">
        <f t="shared" si="42"/>
        <v>0</v>
      </c>
      <c r="ET23" s="93">
        <f>ET10</f>
        <v>9.0500000000000007</v>
      </c>
      <c r="EU23" s="120">
        <f t="shared" si="43"/>
        <v>0</v>
      </c>
      <c r="EV23" s="101">
        <f t="shared" si="44"/>
        <v>0</v>
      </c>
      <c r="EW23" s="101"/>
      <c r="EX23" s="121"/>
      <c r="EY23" s="122" t="e">
        <f t="shared" si="195"/>
        <v>#DIV/0!</v>
      </c>
      <c r="EZ23" s="126">
        <f>'прил № 2 (30.12.21)'!LO672</f>
        <v>0</v>
      </c>
      <c r="FA23" s="122">
        <f>EZ23/EZ10</f>
        <v>0</v>
      </c>
      <c r="FB23" s="101">
        <f>FB10*FA23</f>
        <v>0</v>
      </c>
      <c r="FC23" s="119">
        <f t="shared" si="45"/>
        <v>0</v>
      </c>
      <c r="FD23" s="93">
        <f>FD10</f>
        <v>0</v>
      </c>
      <c r="FE23" s="120">
        <f t="shared" si="46"/>
        <v>0</v>
      </c>
      <c r="FF23" s="101">
        <f t="shared" si="47"/>
        <v>0</v>
      </c>
      <c r="FG23" s="101"/>
      <c r="FH23" s="121"/>
      <c r="FI23" s="122" t="e">
        <f t="shared" si="196"/>
        <v>#DIV/0!</v>
      </c>
      <c r="FJ23" s="126">
        <f>'прил № 2 (30.12.21)'!MJ672</f>
        <v>0</v>
      </c>
      <c r="FK23" s="122">
        <f>FJ23/FJ10</f>
        <v>0</v>
      </c>
      <c r="FL23" s="101">
        <f>FL10*FK23</f>
        <v>0</v>
      </c>
      <c r="FM23" s="119">
        <f t="shared" si="48"/>
        <v>0</v>
      </c>
      <c r="FN23" s="93">
        <f>FN10</f>
        <v>0</v>
      </c>
      <c r="FO23" s="120">
        <f t="shared" si="49"/>
        <v>0</v>
      </c>
      <c r="FP23" s="101">
        <f t="shared" si="50"/>
        <v>0</v>
      </c>
      <c r="FQ23" s="101"/>
      <c r="FR23" s="121"/>
      <c r="FS23" s="122" t="e">
        <f t="shared" si="197"/>
        <v>#DIV/0!</v>
      </c>
      <c r="FT23" s="126">
        <f>'прил № 2 (30.12.21)'!NE672</f>
        <v>0</v>
      </c>
      <c r="FU23" s="122">
        <f>FT23/FT10</f>
        <v>0</v>
      </c>
      <c r="FV23" s="101">
        <f>FV10*FU23</f>
        <v>0</v>
      </c>
      <c r="FW23" s="119">
        <f t="shared" si="51"/>
        <v>0</v>
      </c>
      <c r="FX23" s="93">
        <f>FX10</f>
        <v>0</v>
      </c>
      <c r="FY23" s="120">
        <f t="shared" si="52"/>
        <v>0</v>
      </c>
      <c r="FZ23" s="101">
        <f t="shared" si="53"/>
        <v>0</v>
      </c>
      <c r="GA23" s="101"/>
      <c r="GB23" s="121"/>
      <c r="GC23" s="122" t="e">
        <f t="shared" si="198"/>
        <v>#DIV/0!</v>
      </c>
      <c r="GD23" s="126">
        <f>'прил № 2 (30.12.21)'!NZ672</f>
        <v>0</v>
      </c>
      <c r="GE23" s="122">
        <f>GD23/GD10</f>
        <v>0</v>
      </c>
      <c r="GF23" s="101">
        <f>GF10*GE23</f>
        <v>0</v>
      </c>
      <c r="GG23" s="119">
        <f t="shared" si="54"/>
        <v>0</v>
      </c>
      <c r="GH23" s="93">
        <f>GH10</f>
        <v>0</v>
      </c>
      <c r="GI23" s="120">
        <f t="shared" si="55"/>
        <v>0</v>
      </c>
      <c r="GJ23" s="101">
        <f t="shared" si="56"/>
        <v>0</v>
      </c>
      <c r="GK23" s="101"/>
      <c r="GL23" s="121"/>
      <c r="GM23" s="122" t="e">
        <f t="shared" si="199"/>
        <v>#DIV/0!</v>
      </c>
      <c r="GN23" s="126">
        <f>'прил № 2 (30.12.21)'!OU672</f>
        <v>0</v>
      </c>
      <c r="GO23" s="122">
        <f>GN23/GN10</f>
        <v>0</v>
      </c>
      <c r="GP23" s="101">
        <f>GP10*GO23</f>
        <v>0</v>
      </c>
      <c r="GQ23" s="119">
        <f t="shared" si="57"/>
        <v>0</v>
      </c>
      <c r="GR23" s="93">
        <f>GR10</f>
        <v>0</v>
      </c>
      <c r="GS23" s="120">
        <f t="shared" si="58"/>
        <v>0</v>
      </c>
      <c r="GT23" s="101">
        <f t="shared" si="59"/>
        <v>0</v>
      </c>
      <c r="GU23" s="101"/>
      <c r="GV23" s="121"/>
      <c r="GW23" s="122" t="e">
        <f t="shared" si="200"/>
        <v>#DIV/0!</v>
      </c>
      <c r="GX23" s="126">
        <f>'прил № 2 (30.12.21)'!PP672</f>
        <v>0</v>
      </c>
      <c r="GY23" s="122">
        <f>GX23/GX10</f>
        <v>0</v>
      </c>
      <c r="GZ23" s="101">
        <f>GZ10*GY23</f>
        <v>0</v>
      </c>
      <c r="HA23" s="119">
        <f t="shared" si="60"/>
        <v>0</v>
      </c>
      <c r="HB23" s="93">
        <f>HB10</f>
        <v>0</v>
      </c>
      <c r="HC23" s="120">
        <f t="shared" si="61"/>
        <v>0</v>
      </c>
      <c r="HD23" s="101">
        <f t="shared" si="62"/>
        <v>0</v>
      </c>
      <c r="HE23" s="101"/>
      <c r="HF23" s="121"/>
      <c r="HG23" s="122" t="e">
        <f t="shared" si="201"/>
        <v>#DIV/0!</v>
      </c>
      <c r="HH23" s="126">
        <f>'прил № 2 (30.12.21)'!QK672</f>
        <v>0</v>
      </c>
      <c r="HI23" s="122">
        <f>HH23/HH10</f>
        <v>0</v>
      </c>
      <c r="HJ23" s="101">
        <f>HJ10*HI23</f>
        <v>0</v>
      </c>
      <c r="HK23" s="119">
        <f t="shared" si="63"/>
        <v>0</v>
      </c>
      <c r="HL23" s="93">
        <f>HL10</f>
        <v>0</v>
      </c>
      <c r="HM23" s="120">
        <f t="shared" si="64"/>
        <v>0</v>
      </c>
      <c r="HN23" s="101">
        <f t="shared" si="65"/>
        <v>0</v>
      </c>
      <c r="HO23" s="101"/>
      <c r="HP23" s="121"/>
      <c r="HQ23" s="122" t="e">
        <f t="shared" si="202"/>
        <v>#DIV/0!</v>
      </c>
      <c r="HR23" s="126">
        <f>'прил № 2 (30.12.21)'!RF672</f>
        <v>0</v>
      </c>
      <c r="HS23" s="122">
        <f>HR23/HR10</f>
        <v>0</v>
      </c>
      <c r="HT23" s="101">
        <f>HT10*HS23</f>
        <v>0</v>
      </c>
      <c r="HU23" s="119">
        <f t="shared" si="66"/>
        <v>0</v>
      </c>
      <c r="HV23" s="93">
        <f>HV10</f>
        <v>0</v>
      </c>
      <c r="HW23" s="120">
        <f t="shared" si="67"/>
        <v>0</v>
      </c>
      <c r="HX23" s="101">
        <f t="shared" si="68"/>
        <v>0</v>
      </c>
      <c r="HY23" s="101"/>
      <c r="HZ23" s="121"/>
      <c r="IA23" s="122" t="e">
        <f t="shared" si="203"/>
        <v>#DIV/0!</v>
      </c>
      <c r="IB23" s="126">
        <f>'прил № 2 (30.12.21)'!SA672</f>
        <v>0</v>
      </c>
      <c r="IC23" s="122">
        <f>IB23/IB10</f>
        <v>0</v>
      </c>
      <c r="ID23" s="101">
        <f>ID10*IC23</f>
        <v>0</v>
      </c>
      <c r="IE23" s="119">
        <f t="shared" si="69"/>
        <v>0</v>
      </c>
      <c r="IF23" s="93">
        <f>IF10</f>
        <v>0</v>
      </c>
      <c r="IG23" s="120">
        <f t="shared" si="70"/>
        <v>0</v>
      </c>
      <c r="IH23" s="101">
        <f t="shared" si="71"/>
        <v>0</v>
      </c>
      <c r="II23" s="101"/>
      <c r="IJ23" s="121"/>
      <c r="IK23" s="122" t="e">
        <f t="shared" si="204"/>
        <v>#DIV/0!</v>
      </c>
      <c r="IL23" s="126">
        <f>'прил № 2 (30.12.21)'!SV672</f>
        <v>0</v>
      </c>
      <c r="IM23" s="122">
        <f>IL23/IL10</f>
        <v>0</v>
      </c>
      <c r="IN23" s="101">
        <f>IN10*IM23</f>
        <v>0</v>
      </c>
      <c r="IO23" s="119">
        <f t="shared" si="72"/>
        <v>0</v>
      </c>
      <c r="IP23" s="93">
        <f>IP10</f>
        <v>0</v>
      </c>
      <c r="IQ23" s="120">
        <f t="shared" si="73"/>
        <v>0</v>
      </c>
      <c r="IR23" s="101">
        <f t="shared" si="74"/>
        <v>0</v>
      </c>
      <c r="IS23" s="101"/>
      <c r="IT23" s="121"/>
      <c r="IU23" s="122" t="e">
        <f t="shared" si="205"/>
        <v>#DIV/0!</v>
      </c>
      <c r="IV23" s="126">
        <f>'прил № 2 (30.12.21)'!TQ672</f>
        <v>0</v>
      </c>
      <c r="IW23" s="122">
        <f>IV23/IV10</f>
        <v>0</v>
      </c>
      <c r="IX23" s="101">
        <f>IX10*IW23</f>
        <v>0</v>
      </c>
      <c r="IY23" s="119">
        <f t="shared" si="75"/>
        <v>0</v>
      </c>
      <c r="IZ23" s="93">
        <f>IZ10</f>
        <v>0</v>
      </c>
      <c r="JA23" s="120">
        <f t="shared" si="76"/>
        <v>0</v>
      </c>
      <c r="JB23" s="101">
        <f t="shared" si="77"/>
        <v>0</v>
      </c>
      <c r="JC23" s="101"/>
      <c r="JD23" s="121"/>
      <c r="JE23" s="122" t="e">
        <f t="shared" si="206"/>
        <v>#DIV/0!</v>
      </c>
      <c r="JF23" s="126">
        <f>'прил № 2 (30.12.21)'!UL672</f>
        <v>0</v>
      </c>
      <c r="JG23" s="122">
        <f>JF23/JF10</f>
        <v>0</v>
      </c>
      <c r="JH23" s="101">
        <f>JH10*JG23</f>
        <v>0</v>
      </c>
      <c r="JI23" s="119">
        <f t="shared" si="78"/>
        <v>0</v>
      </c>
      <c r="JJ23" s="93">
        <f>JJ10</f>
        <v>0</v>
      </c>
      <c r="JK23" s="120">
        <f t="shared" si="79"/>
        <v>0</v>
      </c>
      <c r="JL23" s="101">
        <f t="shared" si="80"/>
        <v>0</v>
      </c>
      <c r="JM23" s="101"/>
      <c r="JN23" s="121"/>
      <c r="JO23" s="122" t="e">
        <f t="shared" si="207"/>
        <v>#DIV/0!</v>
      </c>
      <c r="JP23" s="126"/>
      <c r="JQ23" s="122" t="e">
        <f>JP23/JP10</f>
        <v>#DIV/0!</v>
      </c>
      <c r="JR23" s="101" t="e">
        <f>JR10*JQ23</f>
        <v>#DIV/0!</v>
      </c>
      <c r="JS23" s="119">
        <f t="shared" si="81"/>
        <v>0</v>
      </c>
      <c r="JT23" s="93">
        <f>JT10</f>
        <v>0</v>
      </c>
      <c r="JU23" s="120">
        <f t="shared" si="82"/>
        <v>0</v>
      </c>
      <c r="JV23" s="101">
        <f t="shared" si="83"/>
        <v>0</v>
      </c>
      <c r="JW23" s="101"/>
      <c r="JX23" s="121"/>
      <c r="JY23" s="122" t="e">
        <f t="shared" si="208"/>
        <v>#DIV/0!</v>
      </c>
      <c r="JZ23" s="126">
        <f>'прил № 2 (30.12.21)'!WB672</f>
        <v>0</v>
      </c>
      <c r="KA23" s="122">
        <f>JZ23/JZ10</f>
        <v>0</v>
      </c>
      <c r="KB23" s="101">
        <f>KB10*KA23</f>
        <v>0</v>
      </c>
      <c r="KC23" s="119">
        <f t="shared" si="84"/>
        <v>0</v>
      </c>
      <c r="KD23" s="93">
        <f>KD10</f>
        <v>0</v>
      </c>
      <c r="KE23" s="120">
        <f t="shared" si="85"/>
        <v>0</v>
      </c>
      <c r="KF23" s="101">
        <f t="shared" si="86"/>
        <v>0</v>
      </c>
      <c r="KG23" s="101"/>
      <c r="KH23" s="121"/>
      <c r="KI23" s="122" t="e">
        <f t="shared" si="209"/>
        <v>#DIV/0!</v>
      </c>
      <c r="KJ23" s="126">
        <f>'прил № 2 (30.12.21)'!WW672</f>
        <v>0</v>
      </c>
      <c r="KK23" s="122">
        <f>KJ23/KJ10</f>
        <v>0</v>
      </c>
      <c r="KL23" s="101">
        <f>KL10*KK23</f>
        <v>0</v>
      </c>
      <c r="KM23" s="119">
        <f t="shared" si="87"/>
        <v>0</v>
      </c>
      <c r="KN23" s="93">
        <f>KN10</f>
        <v>0</v>
      </c>
      <c r="KO23" s="120">
        <f t="shared" si="88"/>
        <v>0</v>
      </c>
      <c r="KP23" s="101">
        <f t="shared" si="89"/>
        <v>0</v>
      </c>
      <c r="KQ23" s="101"/>
      <c r="KR23" s="121"/>
      <c r="KS23" s="122" t="e">
        <f t="shared" si="210"/>
        <v>#DIV/0!</v>
      </c>
      <c r="KT23" s="126">
        <f>'прил № 2 (30.12.21)'!XR672</f>
        <v>0</v>
      </c>
      <c r="KU23" s="122">
        <f>KT23/KT10</f>
        <v>0</v>
      </c>
      <c r="KV23" s="101">
        <f>KV10*KU23</f>
        <v>0</v>
      </c>
      <c r="KW23" s="119">
        <f t="shared" si="90"/>
        <v>0</v>
      </c>
      <c r="KX23" s="93">
        <f>KX10</f>
        <v>0</v>
      </c>
      <c r="KY23" s="120">
        <f t="shared" si="91"/>
        <v>0</v>
      </c>
      <c r="KZ23" s="101">
        <f t="shared" si="92"/>
        <v>0</v>
      </c>
      <c r="LA23" s="101"/>
      <c r="LB23" s="121"/>
      <c r="LC23" s="122" t="e">
        <f t="shared" si="211"/>
        <v>#DIV/0!</v>
      </c>
      <c r="LD23" s="126">
        <f>'прил № 2 (30.12.21)'!YM672</f>
        <v>0</v>
      </c>
      <c r="LE23" s="122">
        <f>LD23/LD10</f>
        <v>0</v>
      </c>
      <c r="LF23" s="101">
        <f>LF10*LE23</f>
        <v>0</v>
      </c>
      <c r="LG23" s="119">
        <f t="shared" si="93"/>
        <v>0</v>
      </c>
      <c r="LH23" s="93">
        <f>LH10</f>
        <v>0</v>
      </c>
      <c r="LI23" s="120">
        <f t="shared" si="94"/>
        <v>0</v>
      </c>
      <c r="LJ23" s="101">
        <f t="shared" si="95"/>
        <v>0</v>
      </c>
      <c r="LK23" s="101"/>
      <c r="LL23" s="121"/>
      <c r="LM23" s="122" t="e">
        <f t="shared" si="212"/>
        <v>#DIV/0!</v>
      </c>
      <c r="LN23" s="126">
        <f>'прил № 2 (30.12.21)'!ZH672</f>
        <v>0</v>
      </c>
      <c r="LO23" s="122">
        <f>LN23/LN10</f>
        <v>0</v>
      </c>
      <c r="LP23" s="101">
        <f>LP10*LO23</f>
        <v>0</v>
      </c>
      <c r="LQ23" s="119">
        <f t="shared" si="96"/>
        <v>0</v>
      </c>
      <c r="LR23" s="93">
        <f>LR10</f>
        <v>0</v>
      </c>
      <c r="LS23" s="120">
        <f t="shared" si="97"/>
        <v>0</v>
      </c>
      <c r="LT23" s="101">
        <f t="shared" si="98"/>
        <v>0</v>
      </c>
      <c r="LU23" s="101"/>
      <c r="LV23" s="121"/>
      <c r="LW23" s="122" t="e">
        <f t="shared" si="213"/>
        <v>#DIV/0!</v>
      </c>
      <c r="LX23" s="126">
        <f>'прил № 2 (30.12.21)'!AAC672</f>
        <v>0</v>
      </c>
      <c r="LY23" s="122">
        <f>LX23/LX10</f>
        <v>0</v>
      </c>
      <c r="LZ23" s="101">
        <f>LZ10*LY23</f>
        <v>0</v>
      </c>
      <c r="MA23" s="119">
        <f t="shared" si="99"/>
        <v>0</v>
      </c>
      <c r="MB23" s="93">
        <f>MB10</f>
        <v>0</v>
      </c>
      <c r="MC23" s="120">
        <f t="shared" si="100"/>
        <v>0</v>
      </c>
      <c r="MD23" s="101">
        <f t="shared" si="101"/>
        <v>0</v>
      </c>
      <c r="ME23" s="101"/>
      <c r="MF23" s="121"/>
      <c r="MG23" s="122" t="e">
        <f t="shared" si="214"/>
        <v>#DIV/0!</v>
      </c>
      <c r="MH23" s="126">
        <f>'прил № 2 (30.12.21)'!AAX672</f>
        <v>0</v>
      </c>
      <c r="MI23" s="122">
        <f>MH23/MH10</f>
        <v>0</v>
      </c>
      <c r="MJ23" s="101">
        <f>MJ10*MI23</f>
        <v>0</v>
      </c>
      <c r="MK23" s="119">
        <f t="shared" si="102"/>
        <v>0</v>
      </c>
      <c r="ML23" s="93">
        <f>ML10</f>
        <v>0</v>
      </c>
      <c r="MM23" s="120">
        <f t="shared" si="103"/>
        <v>0</v>
      </c>
      <c r="MN23" s="101">
        <f t="shared" si="104"/>
        <v>0</v>
      </c>
      <c r="MO23" s="101"/>
      <c r="MP23" s="121"/>
      <c r="MQ23" s="122" t="e">
        <f t="shared" si="215"/>
        <v>#DIV/0!</v>
      </c>
      <c r="MR23" s="126">
        <f>'прил № 2 (30.12.21)'!ABS672</f>
        <v>0</v>
      </c>
      <c r="MS23" s="122">
        <f>MR23/MR10</f>
        <v>0</v>
      </c>
      <c r="MT23" s="101">
        <f>MT10*MS23</f>
        <v>0</v>
      </c>
      <c r="MU23" s="119">
        <f t="shared" si="105"/>
        <v>0</v>
      </c>
      <c r="MV23" s="93">
        <f>MV10</f>
        <v>0</v>
      </c>
      <c r="MW23" s="120">
        <f t="shared" si="106"/>
        <v>0</v>
      </c>
      <c r="MX23" s="101">
        <f t="shared" si="107"/>
        <v>0</v>
      </c>
      <c r="MY23" s="101"/>
      <c r="MZ23" s="121"/>
      <c r="NA23" s="122" t="e">
        <f t="shared" si="216"/>
        <v>#DIV/0!</v>
      </c>
      <c r="NB23" s="126">
        <f>'прил № 2 (30.12.21)'!ACN672</f>
        <v>0</v>
      </c>
      <c r="NC23" s="122">
        <f>NB23/NB10</f>
        <v>0</v>
      </c>
      <c r="ND23" s="101">
        <f>ND10*NC23</f>
        <v>0</v>
      </c>
      <c r="NE23" s="119">
        <f t="shared" si="108"/>
        <v>0</v>
      </c>
      <c r="NF23" s="93">
        <f>NF10</f>
        <v>0</v>
      </c>
      <c r="NG23" s="120">
        <f t="shared" si="109"/>
        <v>0</v>
      </c>
      <c r="NH23" s="101">
        <f t="shared" si="110"/>
        <v>0</v>
      </c>
      <c r="NI23" s="101"/>
      <c r="NJ23" s="121"/>
      <c r="NK23" s="122" t="e">
        <f t="shared" si="217"/>
        <v>#DIV/0!</v>
      </c>
      <c r="NL23" s="126">
        <f>'прил № 2 (30.12.21)'!ADI672</f>
        <v>0</v>
      </c>
      <c r="NM23" s="122">
        <f>NL23/NL10</f>
        <v>0</v>
      </c>
      <c r="NN23" s="101">
        <f>NN10*NM23</f>
        <v>0</v>
      </c>
      <c r="NO23" s="119">
        <f t="shared" si="111"/>
        <v>0</v>
      </c>
      <c r="NP23" s="93">
        <f>NP10</f>
        <v>0</v>
      </c>
      <c r="NQ23" s="120">
        <f t="shared" si="112"/>
        <v>0</v>
      </c>
      <c r="NR23" s="101">
        <f t="shared" si="113"/>
        <v>0</v>
      </c>
      <c r="NS23" s="101"/>
      <c r="NT23" s="121"/>
      <c r="NU23" s="122" t="e">
        <f t="shared" si="218"/>
        <v>#DIV/0!</v>
      </c>
      <c r="NV23" s="126">
        <f>'прил № 2 (30.12.21)'!AED672</f>
        <v>0</v>
      </c>
      <c r="NW23" s="122">
        <f>NV23/NV10</f>
        <v>0</v>
      </c>
      <c r="NX23" s="101">
        <f>NX10*NW23</f>
        <v>0</v>
      </c>
      <c r="NY23" s="119">
        <f t="shared" si="114"/>
        <v>0</v>
      </c>
      <c r="NZ23" s="93">
        <f>NZ10</f>
        <v>0</v>
      </c>
      <c r="OA23" s="120">
        <f t="shared" si="115"/>
        <v>0</v>
      </c>
      <c r="OB23" s="101">
        <f t="shared" si="116"/>
        <v>0</v>
      </c>
      <c r="OC23" s="101"/>
      <c r="OD23" s="121"/>
      <c r="OE23" s="122" t="e">
        <f t="shared" si="219"/>
        <v>#DIV/0!</v>
      </c>
      <c r="OF23" s="126">
        <f>'прил № 2 (30.12.21)'!AEY672</f>
        <v>0</v>
      </c>
      <c r="OG23" s="122">
        <f>OF23/OF10</f>
        <v>0</v>
      </c>
      <c r="OH23" s="101">
        <f>OH10*OG23</f>
        <v>0</v>
      </c>
      <c r="OI23" s="119">
        <f t="shared" si="117"/>
        <v>0</v>
      </c>
      <c r="OJ23" s="93">
        <f>OJ10</f>
        <v>0</v>
      </c>
      <c r="OK23" s="120">
        <f t="shared" si="118"/>
        <v>0</v>
      </c>
      <c r="OL23" s="101">
        <f t="shared" si="119"/>
        <v>0</v>
      </c>
      <c r="OM23" s="101"/>
      <c r="ON23" s="121"/>
      <c r="OO23" s="122" t="e">
        <f t="shared" si="220"/>
        <v>#DIV/0!</v>
      </c>
      <c r="OP23" s="126">
        <f>'прил № 2 (30.12.21)'!AFT672</f>
        <v>0</v>
      </c>
      <c r="OQ23" s="122">
        <f>OP23/OP10</f>
        <v>0</v>
      </c>
      <c r="OR23" s="101">
        <f>OR10*OQ23</f>
        <v>0</v>
      </c>
      <c r="OS23" s="119">
        <f t="shared" si="120"/>
        <v>0</v>
      </c>
      <c r="OT23" s="93">
        <f>OT10</f>
        <v>0</v>
      </c>
      <c r="OU23" s="120">
        <f t="shared" si="121"/>
        <v>0</v>
      </c>
      <c r="OV23" s="101">
        <f t="shared" si="122"/>
        <v>0</v>
      </c>
      <c r="OW23" s="101"/>
      <c r="OX23" s="121"/>
      <c r="OY23" s="122" t="e">
        <f t="shared" si="221"/>
        <v>#DIV/0!</v>
      </c>
      <c r="OZ23" s="126">
        <f>'прил № 2 (30.12.21)'!AGO672</f>
        <v>0</v>
      </c>
      <c r="PA23" s="122">
        <f>OZ23/OZ10</f>
        <v>0</v>
      </c>
      <c r="PB23" s="101">
        <f>PB10*PA23</f>
        <v>0</v>
      </c>
      <c r="PC23" s="119">
        <f t="shared" si="123"/>
        <v>0</v>
      </c>
      <c r="PD23" s="93">
        <f>PD10</f>
        <v>0</v>
      </c>
      <c r="PE23" s="120">
        <f t="shared" si="124"/>
        <v>0</v>
      </c>
      <c r="PF23" s="101">
        <f t="shared" si="125"/>
        <v>0</v>
      </c>
      <c r="PG23" s="101"/>
      <c r="PH23" s="121"/>
      <c r="PI23" s="122" t="e">
        <f t="shared" si="222"/>
        <v>#DIV/0!</v>
      </c>
      <c r="PJ23" s="126">
        <f>'прил № 2 (30.12.21)'!AHJ672</f>
        <v>0</v>
      </c>
      <c r="PK23" s="122">
        <f>PJ23/PJ10</f>
        <v>0</v>
      </c>
      <c r="PL23" s="101">
        <f>PL10*PK23</f>
        <v>0</v>
      </c>
      <c r="PM23" s="119">
        <f t="shared" si="126"/>
        <v>0</v>
      </c>
      <c r="PN23" s="93">
        <f>PN10</f>
        <v>0</v>
      </c>
      <c r="PO23" s="120">
        <f t="shared" si="127"/>
        <v>0</v>
      </c>
      <c r="PP23" s="101">
        <f t="shared" si="128"/>
        <v>0</v>
      </c>
      <c r="PQ23" s="101"/>
      <c r="PR23" s="121"/>
      <c r="PS23" s="122" t="e">
        <f t="shared" si="223"/>
        <v>#DIV/0!</v>
      </c>
      <c r="PT23" s="126"/>
      <c r="PU23" s="122" t="e">
        <f>PT23/PT10</f>
        <v>#DIV/0!</v>
      </c>
      <c r="PV23" s="101" t="e">
        <f>PV10*PU23</f>
        <v>#DIV/0!</v>
      </c>
      <c r="PW23" s="119">
        <f t="shared" si="129"/>
        <v>0</v>
      </c>
      <c r="PX23" s="93">
        <f>PX10</f>
        <v>0</v>
      </c>
      <c r="PY23" s="120">
        <f t="shared" si="130"/>
        <v>0</v>
      </c>
      <c r="PZ23" s="101">
        <f t="shared" si="131"/>
        <v>0</v>
      </c>
      <c r="QA23" s="101"/>
      <c r="QB23" s="121"/>
      <c r="QC23" s="122" t="e">
        <f t="shared" si="224"/>
        <v>#DIV/0!</v>
      </c>
      <c r="QD23" s="126">
        <f>'прил № 2 (30.12.21)'!AIZ672</f>
        <v>0</v>
      </c>
      <c r="QE23" s="122">
        <f>QD23/QD10</f>
        <v>0</v>
      </c>
      <c r="QF23" s="101">
        <f>QF10*QE23</f>
        <v>0</v>
      </c>
      <c r="QG23" s="119">
        <f t="shared" si="132"/>
        <v>0</v>
      </c>
      <c r="QH23" s="93">
        <f>QH10</f>
        <v>0</v>
      </c>
      <c r="QI23" s="120">
        <f t="shared" si="133"/>
        <v>0</v>
      </c>
      <c r="QJ23" s="101">
        <f t="shared" si="134"/>
        <v>0</v>
      </c>
      <c r="QK23" s="101"/>
      <c r="QL23" s="121"/>
      <c r="QM23" s="122" t="e">
        <f t="shared" si="225"/>
        <v>#DIV/0!</v>
      </c>
      <c r="QN23" s="126">
        <f>'прил № 2 (30.12.21)'!AJU672</f>
        <v>0</v>
      </c>
      <c r="QO23" s="122">
        <f>QN23/QN10</f>
        <v>0</v>
      </c>
      <c r="QP23" s="101">
        <f>QP10*QO23</f>
        <v>0</v>
      </c>
      <c r="QQ23" s="119">
        <f t="shared" si="135"/>
        <v>0</v>
      </c>
      <c r="QR23" s="93">
        <f>QR10</f>
        <v>0</v>
      </c>
      <c r="QS23" s="120">
        <f t="shared" si="136"/>
        <v>0</v>
      </c>
      <c r="QT23" s="101">
        <f t="shared" si="137"/>
        <v>0</v>
      </c>
      <c r="QU23" s="101"/>
      <c r="QV23" s="121"/>
      <c r="QW23" s="122" t="e">
        <f t="shared" si="226"/>
        <v>#DIV/0!</v>
      </c>
      <c r="QX23" s="126">
        <f>'прил № 2 (30.12.21)'!AKP672</f>
        <v>0</v>
      </c>
      <c r="QY23" s="122">
        <f>QX23/QX10</f>
        <v>0</v>
      </c>
      <c r="QZ23" s="101">
        <f>QZ10*QY23</f>
        <v>0</v>
      </c>
      <c r="RA23" s="119">
        <f t="shared" si="138"/>
        <v>0</v>
      </c>
      <c r="RB23" s="93">
        <f>RB10</f>
        <v>0</v>
      </c>
      <c r="RC23" s="120">
        <f t="shared" si="139"/>
        <v>0</v>
      </c>
      <c r="RD23" s="101">
        <f t="shared" si="140"/>
        <v>0</v>
      </c>
      <c r="RE23" s="101"/>
      <c r="RF23" s="121"/>
      <c r="RG23" s="122" t="e">
        <f t="shared" si="227"/>
        <v>#DIV/0!</v>
      </c>
      <c r="RH23" s="126">
        <f>'прил № 2 (30.12.21)'!ALK672</f>
        <v>0</v>
      </c>
      <c r="RI23" s="122">
        <f>RH23/RH10</f>
        <v>0</v>
      </c>
      <c r="RJ23" s="101">
        <f>RJ10*RI23</f>
        <v>0</v>
      </c>
      <c r="RK23" s="119">
        <f t="shared" si="141"/>
        <v>0</v>
      </c>
      <c r="RL23" s="93">
        <f>RL10</f>
        <v>0</v>
      </c>
      <c r="RM23" s="120">
        <f t="shared" si="142"/>
        <v>0</v>
      </c>
      <c r="RN23" s="101">
        <f t="shared" si="143"/>
        <v>0</v>
      </c>
      <c r="RO23" s="101"/>
      <c r="RP23" s="121"/>
      <c r="RQ23" s="122" t="e">
        <f t="shared" si="228"/>
        <v>#DIV/0!</v>
      </c>
      <c r="RR23" s="126">
        <f>'прил № 2 (30.12.21)'!AMF672</f>
        <v>0</v>
      </c>
      <c r="RS23" s="122">
        <f>RR23/RR10</f>
        <v>0</v>
      </c>
      <c r="RT23" s="101">
        <f>RT10*RS23</f>
        <v>0</v>
      </c>
      <c r="RU23" s="119">
        <f t="shared" si="144"/>
        <v>0</v>
      </c>
      <c r="RV23" s="93">
        <f>RV10</f>
        <v>0</v>
      </c>
      <c r="RW23" s="120">
        <f t="shared" si="145"/>
        <v>0</v>
      </c>
      <c r="RX23" s="101">
        <f t="shared" si="146"/>
        <v>0</v>
      </c>
      <c r="RY23" s="101"/>
      <c r="RZ23" s="121"/>
      <c r="SA23" s="122" t="e">
        <f t="shared" si="229"/>
        <v>#DIV/0!</v>
      </c>
      <c r="SB23" s="126">
        <f>'прил № 2 (30.12.21)'!ANA672</f>
        <v>0</v>
      </c>
      <c r="SC23" s="122">
        <f>SB23/SB10</f>
        <v>0</v>
      </c>
      <c r="SD23" s="101">
        <f>SD10*SC23</f>
        <v>0</v>
      </c>
      <c r="SE23" s="119">
        <f t="shared" si="147"/>
        <v>0</v>
      </c>
      <c r="SF23" s="93">
        <f>SF10</f>
        <v>9.0500000000000007</v>
      </c>
      <c r="SG23" s="120">
        <f t="shared" si="148"/>
        <v>0</v>
      </c>
      <c r="SH23" s="101">
        <f t="shared" si="149"/>
        <v>0</v>
      </c>
      <c r="SI23" s="101"/>
      <c r="SJ23" s="121"/>
      <c r="SK23" s="122" t="e">
        <f t="shared" si="230"/>
        <v>#DIV/0!</v>
      </c>
      <c r="SL23" s="126">
        <f>'прил № 2 (30.12.21)'!ANV672</f>
        <v>0</v>
      </c>
      <c r="SM23" s="122">
        <f>SL23/SL10</f>
        <v>0</v>
      </c>
      <c r="SN23" s="101">
        <f>SN10*SM23</f>
        <v>0</v>
      </c>
      <c r="SO23" s="119">
        <f t="shared" si="150"/>
        <v>0</v>
      </c>
      <c r="SP23" s="93">
        <f>SP10</f>
        <v>0</v>
      </c>
      <c r="SQ23" s="120">
        <f t="shared" si="151"/>
        <v>0</v>
      </c>
      <c r="SR23" s="101">
        <f t="shared" si="152"/>
        <v>0</v>
      </c>
      <c r="SS23" s="101"/>
      <c r="ST23" s="121"/>
      <c r="SU23" s="122" t="e">
        <f t="shared" si="231"/>
        <v>#DIV/0!</v>
      </c>
      <c r="SV23" s="126">
        <f>'прил № 2 (30.12.21)'!AOQ672</f>
        <v>0</v>
      </c>
      <c r="SW23" s="122">
        <f>SV23/SV10</f>
        <v>0</v>
      </c>
      <c r="SX23" s="101">
        <f>SX10*SW23</f>
        <v>0</v>
      </c>
      <c r="SY23" s="119">
        <f t="shared" si="153"/>
        <v>0</v>
      </c>
      <c r="SZ23" s="93">
        <f>SZ10</f>
        <v>0</v>
      </c>
      <c r="TA23" s="120">
        <f t="shared" si="154"/>
        <v>0</v>
      </c>
      <c r="TB23" s="101">
        <f t="shared" si="155"/>
        <v>0</v>
      </c>
      <c r="TC23" s="101"/>
      <c r="TD23" s="121"/>
      <c r="TE23" s="122" t="e">
        <f t="shared" si="232"/>
        <v>#DIV/0!</v>
      </c>
      <c r="TF23" s="126">
        <f>'прил № 2 (30.12.21)'!APL672</f>
        <v>0</v>
      </c>
      <c r="TG23" s="122">
        <f>TF23/TF10</f>
        <v>0</v>
      </c>
      <c r="TH23" s="101">
        <f>TH10*TG23</f>
        <v>0</v>
      </c>
      <c r="TI23" s="119">
        <f t="shared" si="156"/>
        <v>0</v>
      </c>
      <c r="TJ23" s="93">
        <f>TJ10</f>
        <v>0</v>
      </c>
      <c r="TK23" s="120">
        <f t="shared" si="157"/>
        <v>0</v>
      </c>
      <c r="TL23" s="101">
        <f t="shared" si="158"/>
        <v>0</v>
      </c>
      <c r="TM23" s="101"/>
      <c r="TN23" s="121"/>
      <c r="TO23" s="122" t="e">
        <f t="shared" si="233"/>
        <v>#DIV/0!</v>
      </c>
      <c r="TP23" s="126">
        <f>'прил № 2 (30.12.21)'!AQG672</f>
        <v>0</v>
      </c>
      <c r="TQ23" s="122">
        <f>TP23/TP10</f>
        <v>0</v>
      </c>
      <c r="TR23" s="101">
        <f>TR10*TQ23</f>
        <v>0</v>
      </c>
      <c r="TS23" s="119">
        <f t="shared" si="159"/>
        <v>0</v>
      </c>
      <c r="TT23" s="93">
        <f>TT10</f>
        <v>0</v>
      </c>
      <c r="TU23" s="120">
        <f t="shared" si="160"/>
        <v>0</v>
      </c>
      <c r="TV23" s="101">
        <f t="shared" si="161"/>
        <v>0</v>
      </c>
      <c r="TW23" s="101"/>
      <c r="TX23" s="121"/>
      <c r="TY23" s="122" t="e">
        <f t="shared" si="234"/>
        <v>#DIV/0!</v>
      </c>
      <c r="TZ23" s="126">
        <f>'прил № 2 (30.12.21)'!ARB672</f>
        <v>0</v>
      </c>
      <c r="UA23" s="122">
        <f>TZ23/TZ10</f>
        <v>0</v>
      </c>
      <c r="UB23" s="101">
        <f>UB10*UA23</f>
        <v>0</v>
      </c>
      <c r="UC23" s="119">
        <f t="shared" si="162"/>
        <v>0</v>
      </c>
      <c r="UD23" s="93">
        <f>UD10</f>
        <v>0</v>
      </c>
      <c r="UE23" s="120">
        <f t="shared" si="163"/>
        <v>0</v>
      </c>
      <c r="UF23" s="101">
        <f t="shared" si="164"/>
        <v>0</v>
      </c>
      <c r="UG23" s="101"/>
      <c r="UH23" s="121"/>
      <c r="UI23" s="122" t="e">
        <f t="shared" si="235"/>
        <v>#DIV/0!</v>
      </c>
      <c r="UJ23" s="126">
        <f>'прил № 2 (30.12.21)'!ARW672</f>
        <v>0</v>
      </c>
      <c r="UK23" s="122">
        <f>UJ23/UJ10</f>
        <v>0</v>
      </c>
      <c r="UL23" s="101">
        <f>UL10*UK23</f>
        <v>0</v>
      </c>
      <c r="UM23" s="119">
        <f t="shared" si="165"/>
        <v>0</v>
      </c>
      <c r="UN23" s="93">
        <f>UN10</f>
        <v>0</v>
      </c>
      <c r="UO23" s="120">
        <f t="shared" si="166"/>
        <v>0</v>
      </c>
      <c r="UP23" s="101">
        <f t="shared" si="167"/>
        <v>0</v>
      </c>
      <c r="UQ23" s="101"/>
      <c r="UR23" s="121"/>
      <c r="US23" s="122" t="e">
        <f t="shared" si="236"/>
        <v>#DIV/0!</v>
      </c>
      <c r="UT23" s="126">
        <f>'прил № 2 (30.12.21)'!ASR672</f>
        <v>0</v>
      </c>
      <c r="UU23" s="122">
        <f>UT23/UT10</f>
        <v>0</v>
      </c>
      <c r="UV23" s="101">
        <f>UV10*UU23</f>
        <v>0</v>
      </c>
      <c r="UW23" s="119">
        <f t="shared" si="168"/>
        <v>0</v>
      </c>
      <c r="UX23" s="93">
        <f>UX10</f>
        <v>0</v>
      </c>
      <c r="UY23" s="120">
        <f t="shared" si="169"/>
        <v>0</v>
      </c>
      <c r="UZ23" s="101">
        <f t="shared" si="170"/>
        <v>0</v>
      </c>
      <c r="VA23" s="101"/>
      <c r="VB23" s="121"/>
      <c r="VC23" s="122" t="e">
        <f t="shared" si="237"/>
        <v>#DIV/0!</v>
      </c>
      <c r="VD23" s="126">
        <f>'прил № 2 (30.12.21)'!ATM672</f>
        <v>0</v>
      </c>
      <c r="VE23" s="122">
        <f>VD23/VD10</f>
        <v>0</v>
      </c>
      <c r="VF23" s="101">
        <f>VF10*VE23</f>
        <v>0</v>
      </c>
      <c r="VG23" s="119">
        <f t="shared" si="171"/>
        <v>0</v>
      </c>
      <c r="VH23" s="93">
        <f>VH10</f>
        <v>0</v>
      </c>
      <c r="VI23" s="120">
        <f t="shared" si="172"/>
        <v>0</v>
      </c>
      <c r="VJ23" s="101">
        <f t="shared" si="173"/>
        <v>0</v>
      </c>
      <c r="VK23" s="101"/>
      <c r="VL23" s="121"/>
      <c r="VM23" s="122" t="e">
        <f t="shared" si="238"/>
        <v>#DIV/0!</v>
      </c>
      <c r="VN23" s="126">
        <f>'прил № 2 (30.12.21)'!AUH672</f>
        <v>0</v>
      </c>
      <c r="VO23" s="122">
        <f>VN23/VN10</f>
        <v>0</v>
      </c>
      <c r="VP23" s="101">
        <f>VP10*VO23</f>
        <v>0</v>
      </c>
      <c r="VQ23" s="119">
        <f t="shared" si="174"/>
        <v>0</v>
      </c>
      <c r="VR23" s="93">
        <f>VR10</f>
        <v>0</v>
      </c>
      <c r="VS23" s="120">
        <f t="shared" si="175"/>
        <v>0</v>
      </c>
      <c r="VT23" s="101">
        <f t="shared" si="176"/>
        <v>0</v>
      </c>
      <c r="VU23" s="101"/>
      <c r="VV23" s="121"/>
      <c r="VW23" s="122" t="e">
        <f t="shared" si="239"/>
        <v>#DIV/0!</v>
      </c>
      <c r="VX23" s="231">
        <f t="shared" si="177"/>
        <v>0</v>
      </c>
      <c r="VY23" s="122">
        <f>VX23/VX10</f>
        <v>0</v>
      </c>
      <c r="VZ23" s="101">
        <f>VZ10*VY23</f>
        <v>0</v>
      </c>
      <c r="WA23" s="119">
        <f t="shared" si="178"/>
        <v>0</v>
      </c>
      <c r="WB23" s="93">
        <f>WB10</f>
        <v>9.0500000000000007</v>
      </c>
      <c r="WC23" s="120">
        <f t="shared" si="179"/>
        <v>0</v>
      </c>
      <c r="WD23" s="101">
        <f t="shared" si="180"/>
        <v>0</v>
      </c>
      <c r="WE23" s="101"/>
      <c r="WF23" s="121"/>
    </row>
    <row r="24" spans="1:604" ht="15" customHeight="1">
      <c r="A24" s="5"/>
      <c r="B24" s="94" t="s">
        <v>429</v>
      </c>
      <c r="C24" s="12" t="s">
        <v>839</v>
      </c>
      <c r="D24" s="12" t="s">
        <v>440</v>
      </c>
      <c r="E24" s="4" t="s">
        <v>33</v>
      </c>
      <c r="F24" s="126">
        <f>'прил № 2 (30.12.21)'!L673</f>
        <v>0</v>
      </c>
      <c r="G24" s="122">
        <f>F24/F10</f>
        <v>0</v>
      </c>
      <c r="H24" s="101">
        <f>H10*G24</f>
        <v>0</v>
      </c>
      <c r="I24" s="119">
        <f t="shared" si="240"/>
        <v>0</v>
      </c>
      <c r="J24" s="93">
        <f>J10</f>
        <v>0</v>
      </c>
      <c r="K24" s="120">
        <f t="shared" si="241"/>
        <v>0</v>
      </c>
      <c r="L24" s="101">
        <f t="shared" si="242"/>
        <v>0</v>
      </c>
      <c r="M24" s="101"/>
      <c r="N24" s="121"/>
      <c r="O24" s="122">
        <f t="shared" si="181"/>
        <v>0</v>
      </c>
      <c r="P24" s="126">
        <f>'прил № 2 (30.12.21)'!AG673</f>
        <v>0</v>
      </c>
      <c r="Q24" s="122">
        <f>P24/P10</f>
        <v>0</v>
      </c>
      <c r="R24" s="101">
        <f>R10*Q24</f>
        <v>0</v>
      </c>
      <c r="S24" s="119">
        <f t="shared" si="3"/>
        <v>0</v>
      </c>
      <c r="T24" s="93">
        <f>T10</f>
        <v>0</v>
      </c>
      <c r="U24" s="120">
        <f t="shared" si="4"/>
        <v>0</v>
      </c>
      <c r="V24" s="101">
        <f t="shared" si="5"/>
        <v>0</v>
      </c>
      <c r="W24" s="101"/>
      <c r="X24" s="121"/>
      <c r="Y24" s="122">
        <f t="shared" si="182"/>
        <v>0</v>
      </c>
      <c r="Z24" s="126">
        <f>'прил № 2 (30.12.21)'!BB673</f>
        <v>0</v>
      </c>
      <c r="AA24" s="122">
        <f>Z24/Z10</f>
        <v>0</v>
      </c>
      <c r="AB24" s="101">
        <f>AB10*AA24</f>
        <v>0</v>
      </c>
      <c r="AC24" s="119">
        <f t="shared" si="6"/>
        <v>0</v>
      </c>
      <c r="AD24" s="93">
        <f>AD10</f>
        <v>0</v>
      </c>
      <c r="AE24" s="120">
        <f t="shared" si="7"/>
        <v>0</v>
      </c>
      <c r="AF24" s="101">
        <f t="shared" si="8"/>
        <v>0</v>
      </c>
      <c r="AG24" s="101"/>
      <c r="AH24" s="121"/>
      <c r="AI24" s="122">
        <f t="shared" si="183"/>
        <v>0</v>
      </c>
      <c r="AJ24" s="126">
        <f>'прил № 2 (30.12.21)'!BW673</f>
        <v>0</v>
      </c>
      <c r="AK24" s="122">
        <f>AJ24/AJ10</f>
        <v>0</v>
      </c>
      <c r="AL24" s="101">
        <f>AL10*AK24</f>
        <v>0</v>
      </c>
      <c r="AM24" s="119">
        <f t="shared" si="9"/>
        <v>0</v>
      </c>
      <c r="AN24" s="93">
        <f>AN10</f>
        <v>0</v>
      </c>
      <c r="AO24" s="120">
        <f t="shared" si="10"/>
        <v>0</v>
      </c>
      <c r="AP24" s="101">
        <f t="shared" si="11"/>
        <v>0</v>
      </c>
      <c r="AQ24" s="101"/>
      <c r="AR24" s="121"/>
      <c r="AS24" s="122">
        <f t="shared" si="184"/>
        <v>0</v>
      </c>
      <c r="AT24" s="126">
        <f>'прил № 2 (30.12.21)'!CR673</f>
        <v>0</v>
      </c>
      <c r="AU24" s="122">
        <f>AT24/AT10</f>
        <v>0</v>
      </c>
      <c r="AV24" s="101">
        <f>AV10*AU24</f>
        <v>0</v>
      </c>
      <c r="AW24" s="119">
        <f t="shared" si="12"/>
        <v>0</v>
      </c>
      <c r="AX24" s="93">
        <f>AX10</f>
        <v>0</v>
      </c>
      <c r="AY24" s="120">
        <f t="shared" si="13"/>
        <v>0</v>
      </c>
      <c r="AZ24" s="101">
        <f t="shared" si="14"/>
        <v>0</v>
      </c>
      <c r="BA24" s="101"/>
      <c r="BB24" s="121"/>
      <c r="BC24" s="122">
        <f t="shared" si="185"/>
        <v>0</v>
      </c>
      <c r="BD24" s="126">
        <f>'прил № 2 (30.12.21)'!DM673</f>
        <v>0</v>
      </c>
      <c r="BE24" s="122">
        <f>BD24/BD10</f>
        <v>0</v>
      </c>
      <c r="BF24" s="101">
        <f>BF10*BE24</f>
        <v>0</v>
      </c>
      <c r="BG24" s="119">
        <f t="shared" si="15"/>
        <v>0</v>
      </c>
      <c r="BH24" s="93">
        <f>BH10</f>
        <v>0</v>
      </c>
      <c r="BI24" s="120">
        <f t="shared" si="16"/>
        <v>0</v>
      </c>
      <c r="BJ24" s="101">
        <f t="shared" si="17"/>
        <v>0</v>
      </c>
      <c r="BK24" s="101"/>
      <c r="BL24" s="121"/>
      <c r="BM24" s="122">
        <f t="shared" si="186"/>
        <v>0</v>
      </c>
      <c r="BN24" s="126"/>
      <c r="BO24" s="122" t="e">
        <f>BN24/BN10</f>
        <v>#DIV/0!</v>
      </c>
      <c r="BP24" s="101" t="e">
        <f>BP10*BO24</f>
        <v>#DIV/0!</v>
      </c>
      <c r="BQ24" s="119">
        <f t="shared" si="18"/>
        <v>0</v>
      </c>
      <c r="BR24" s="93">
        <f>BR10</f>
        <v>0</v>
      </c>
      <c r="BS24" s="120">
        <f t="shared" si="19"/>
        <v>0</v>
      </c>
      <c r="BT24" s="101">
        <f t="shared" si="20"/>
        <v>0</v>
      </c>
      <c r="BU24" s="101"/>
      <c r="BV24" s="121"/>
      <c r="BW24" s="122">
        <f t="shared" si="187"/>
        <v>0</v>
      </c>
      <c r="BX24" s="126"/>
      <c r="BY24" s="122">
        <f>BX24/BX10</f>
        <v>0</v>
      </c>
      <c r="BZ24" s="101">
        <f>BZ10*BY24</f>
        <v>0</v>
      </c>
      <c r="CA24" s="119">
        <f t="shared" si="21"/>
        <v>0</v>
      </c>
      <c r="CB24" s="93">
        <f>CB10</f>
        <v>0</v>
      </c>
      <c r="CC24" s="120">
        <f t="shared" si="22"/>
        <v>0</v>
      </c>
      <c r="CD24" s="101">
        <f t="shared" si="23"/>
        <v>0</v>
      </c>
      <c r="CE24" s="101"/>
      <c r="CF24" s="121"/>
      <c r="CG24" s="122">
        <f t="shared" si="188"/>
        <v>0</v>
      </c>
      <c r="CH24" s="126"/>
      <c r="CI24" s="122" t="e">
        <f>CH24/CH10</f>
        <v>#DIV/0!</v>
      </c>
      <c r="CJ24" s="101" t="e">
        <f>CJ10*CI24</f>
        <v>#DIV/0!</v>
      </c>
      <c r="CK24" s="119">
        <f t="shared" si="24"/>
        <v>0</v>
      </c>
      <c r="CL24" s="93">
        <f>CL10</f>
        <v>0</v>
      </c>
      <c r="CM24" s="120">
        <f t="shared" si="25"/>
        <v>0</v>
      </c>
      <c r="CN24" s="101">
        <f t="shared" si="26"/>
        <v>0</v>
      </c>
      <c r="CO24" s="101"/>
      <c r="CP24" s="121"/>
      <c r="CQ24" s="122">
        <f t="shared" si="189"/>
        <v>0</v>
      </c>
      <c r="CR24" s="126">
        <f>'прил № 2 (30.12.21)'!GS673</f>
        <v>0</v>
      </c>
      <c r="CS24" s="122">
        <f>CR24/CR10</f>
        <v>0</v>
      </c>
      <c r="CT24" s="101">
        <f>CT10*CS24</f>
        <v>0</v>
      </c>
      <c r="CU24" s="119">
        <f t="shared" si="27"/>
        <v>0</v>
      </c>
      <c r="CV24" s="93">
        <f>CV10</f>
        <v>0</v>
      </c>
      <c r="CW24" s="120">
        <f t="shared" si="28"/>
        <v>0</v>
      </c>
      <c r="CX24" s="101">
        <f t="shared" si="29"/>
        <v>0</v>
      </c>
      <c r="CY24" s="101"/>
      <c r="CZ24" s="121"/>
      <c r="DA24" s="122">
        <f t="shared" si="190"/>
        <v>0</v>
      </c>
      <c r="DB24" s="126">
        <f>'прил № 2 (30.12.21)'!HN673</f>
        <v>0</v>
      </c>
      <c r="DC24" s="122">
        <f>DB24/DB10</f>
        <v>0</v>
      </c>
      <c r="DD24" s="101">
        <f>DD10*DC24</f>
        <v>0</v>
      </c>
      <c r="DE24" s="119">
        <f t="shared" si="30"/>
        <v>0</v>
      </c>
      <c r="DF24" s="93">
        <f>DF10</f>
        <v>0</v>
      </c>
      <c r="DG24" s="120">
        <f t="shared" si="31"/>
        <v>0</v>
      </c>
      <c r="DH24" s="101">
        <f t="shared" si="32"/>
        <v>0</v>
      </c>
      <c r="DI24" s="101"/>
      <c r="DJ24" s="121"/>
      <c r="DK24" s="122">
        <f t="shared" si="191"/>
        <v>0</v>
      </c>
      <c r="DL24" s="126">
        <f>'прил № 2 (30.12.21)'!II673</f>
        <v>0</v>
      </c>
      <c r="DM24" s="122">
        <f>DL24/DL10</f>
        <v>0</v>
      </c>
      <c r="DN24" s="101">
        <f>DN10*DM24</f>
        <v>0</v>
      </c>
      <c r="DO24" s="119">
        <f t="shared" si="33"/>
        <v>0</v>
      </c>
      <c r="DP24" s="93">
        <f>DP10</f>
        <v>0</v>
      </c>
      <c r="DQ24" s="120">
        <f t="shared" si="34"/>
        <v>0</v>
      </c>
      <c r="DR24" s="101">
        <f t="shared" si="35"/>
        <v>0</v>
      </c>
      <c r="DS24" s="101"/>
      <c r="DT24" s="121"/>
      <c r="DU24" s="122">
        <f t="shared" si="192"/>
        <v>0</v>
      </c>
      <c r="DV24" s="126">
        <f>'прил № 2 (30.12.21)'!JD673</f>
        <v>0</v>
      </c>
      <c r="DW24" s="122">
        <f>DV24/DV10</f>
        <v>0</v>
      </c>
      <c r="DX24" s="101">
        <f>DX10*DW24</f>
        <v>0</v>
      </c>
      <c r="DY24" s="119">
        <f t="shared" si="36"/>
        <v>0</v>
      </c>
      <c r="DZ24" s="93">
        <f>DZ10</f>
        <v>9.0500000000000007</v>
      </c>
      <c r="EA24" s="120">
        <f t="shared" si="37"/>
        <v>0</v>
      </c>
      <c r="EB24" s="101">
        <f t="shared" si="38"/>
        <v>0</v>
      </c>
      <c r="EC24" s="101"/>
      <c r="ED24" s="121"/>
      <c r="EE24" s="122">
        <f t="shared" si="193"/>
        <v>0</v>
      </c>
      <c r="EF24" s="126">
        <f>'прил № 2 (30.12.21)'!JY673</f>
        <v>0</v>
      </c>
      <c r="EG24" s="122">
        <f>EF24/EF10</f>
        <v>0</v>
      </c>
      <c r="EH24" s="101">
        <f>EH10*EG24</f>
        <v>0</v>
      </c>
      <c r="EI24" s="119">
        <f t="shared" si="39"/>
        <v>0</v>
      </c>
      <c r="EJ24" s="93">
        <f>EJ10</f>
        <v>0</v>
      </c>
      <c r="EK24" s="120">
        <f t="shared" si="40"/>
        <v>0</v>
      </c>
      <c r="EL24" s="101">
        <f t="shared" si="41"/>
        <v>0</v>
      </c>
      <c r="EM24" s="101"/>
      <c r="EN24" s="121"/>
      <c r="EO24" s="122">
        <f t="shared" si="194"/>
        <v>0</v>
      </c>
      <c r="EP24" s="126">
        <f>'прил № 2 (30.12.21)'!KT673</f>
        <v>0</v>
      </c>
      <c r="EQ24" s="122">
        <f>EP24/EP10</f>
        <v>0</v>
      </c>
      <c r="ER24" s="101">
        <f>ER10*EQ24</f>
        <v>0</v>
      </c>
      <c r="ES24" s="119">
        <f t="shared" si="42"/>
        <v>0</v>
      </c>
      <c r="ET24" s="93">
        <f>ET10</f>
        <v>9.0500000000000007</v>
      </c>
      <c r="EU24" s="120">
        <f t="shared" si="43"/>
        <v>0</v>
      </c>
      <c r="EV24" s="101">
        <f t="shared" si="44"/>
        <v>0</v>
      </c>
      <c r="EW24" s="101"/>
      <c r="EX24" s="121"/>
      <c r="EY24" s="122">
        <f t="shared" si="195"/>
        <v>0</v>
      </c>
      <c r="EZ24" s="126">
        <f>'прил № 2 (30.12.21)'!LO673</f>
        <v>0</v>
      </c>
      <c r="FA24" s="122">
        <f>EZ24/EZ10</f>
        <v>0</v>
      </c>
      <c r="FB24" s="101">
        <f>FB10*FA24</f>
        <v>0</v>
      </c>
      <c r="FC24" s="119">
        <f t="shared" si="45"/>
        <v>0</v>
      </c>
      <c r="FD24" s="93">
        <f>FD10</f>
        <v>0</v>
      </c>
      <c r="FE24" s="120">
        <f t="shared" si="46"/>
        <v>0</v>
      </c>
      <c r="FF24" s="101">
        <f t="shared" si="47"/>
        <v>0</v>
      </c>
      <c r="FG24" s="101"/>
      <c r="FH24" s="121"/>
      <c r="FI24" s="122">
        <f t="shared" si="196"/>
        <v>0</v>
      </c>
      <c r="FJ24" s="126">
        <f>'прил № 2 (30.12.21)'!MJ673</f>
        <v>0</v>
      </c>
      <c r="FK24" s="122">
        <f>FJ24/FJ10</f>
        <v>0</v>
      </c>
      <c r="FL24" s="101">
        <f>FL10*FK24</f>
        <v>0</v>
      </c>
      <c r="FM24" s="119">
        <f t="shared" si="48"/>
        <v>0</v>
      </c>
      <c r="FN24" s="93">
        <f>FN10</f>
        <v>0</v>
      </c>
      <c r="FO24" s="120">
        <f t="shared" si="49"/>
        <v>0</v>
      </c>
      <c r="FP24" s="101">
        <f t="shared" si="50"/>
        <v>0</v>
      </c>
      <c r="FQ24" s="101"/>
      <c r="FR24" s="121"/>
      <c r="FS24" s="122">
        <f t="shared" si="197"/>
        <v>0</v>
      </c>
      <c r="FT24" s="126">
        <f>'прил № 2 (30.12.21)'!NE673</f>
        <v>0</v>
      </c>
      <c r="FU24" s="122">
        <f>FT24/FT10</f>
        <v>0</v>
      </c>
      <c r="FV24" s="101">
        <f>FV10*FU24</f>
        <v>0</v>
      </c>
      <c r="FW24" s="119">
        <f t="shared" si="51"/>
        <v>0</v>
      </c>
      <c r="FX24" s="93">
        <f>FX10</f>
        <v>0</v>
      </c>
      <c r="FY24" s="120">
        <f t="shared" si="52"/>
        <v>0</v>
      </c>
      <c r="FZ24" s="101">
        <f t="shared" si="53"/>
        <v>0</v>
      </c>
      <c r="GA24" s="101"/>
      <c r="GB24" s="121"/>
      <c r="GC24" s="122">
        <f t="shared" si="198"/>
        <v>0</v>
      </c>
      <c r="GD24" s="126">
        <f>'прил № 2 (30.12.21)'!NZ673</f>
        <v>0</v>
      </c>
      <c r="GE24" s="122">
        <f>GD24/GD10</f>
        <v>0</v>
      </c>
      <c r="GF24" s="101">
        <f>GF10*GE24</f>
        <v>0</v>
      </c>
      <c r="GG24" s="119">
        <f t="shared" si="54"/>
        <v>0</v>
      </c>
      <c r="GH24" s="93">
        <f>GH10</f>
        <v>0</v>
      </c>
      <c r="GI24" s="120">
        <f t="shared" si="55"/>
        <v>0</v>
      </c>
      <c r="GJ24" s="101">
        <f t="shared" si="56"/>
        <v>0</v>
      </c>
      <c r="GK24" s="101"/>
      <c r="GL24" s="121"/>
      <c r="GM24" s="122">
        <f t="shared" si="199"/>
        <v>0</v>
      </c>
      <c r="GN24" s="126">
        <f>'прил № 2 (30.12.21)'!OU673</f>
        <v>0</v>
      </c>
      <c r="GO24" s="122">
        <f>GN24/GN10</f>
        <v>0</v>
      </c>
      <c r="GP24" s="101">
        <f>GP10*GO24</f>
        <v>0</v>
      </c>
      <c r="GQ24" s="119">
        <f t="shared" si="57"/>
        <v>0</v>
      </c>
      <c r="GR24" s="93">
        <f>GR10</f>
        <v>0</v>
      </c>
      <c r="GS24" s="120">
        <f t="shared" si="58"/>
        <v>0</v>
      </c>
      <c r="GT24" s="101">
        <f t="shared" si="59"/>
        <v>0</v>
      </c>
      <c r="GU24" s="101"/>
      <c r="GV24" s="121"/>
      <c r="GW24" s="122">
        <f t="shared" si="200"/>
        <v>0</v>
      </c>
      <c r="GX24" s="126">
        <f>'прил № 2 (30.12.21)'!PP673</f>
        <v>0</v>
      </c>
      <c r="GY24" s="122">
        <f>GX24/GX10</f>
        <v>0</v>
      </c>
      <c r="GZ24" s="101">
        <f>GZ10*GY24</f>
        <v>0</v>
      </c>
      <c r="HA24" s="119">
        <f t="shared" si="60"/>
        <v>0</v>
      </c>
      <c r="HB24" s="93">
        <f>HB10</f>
        <v>0</v>
      </c>
      <c r="HC24" s="120">
        <f t="shared" si="61"/>
        <v>0</v>
      </c>
      <c r="HD24" s="101">
        <f t="shared" si="62"/>
        <v>0</v>
      </c>
      <c r="HE24" s="101"/>
      <c r="HF24" s="121"/>
      <c r="HG24" s="122">
        <f t="shared" si="201"/>
        <v>0</v>
      </c>
      <c r="HH24" s="126">
        <f>'прил № 2 (30.12.21)'!QK673</f>
        <v>0</v>
      </c>
      <c r="HI24" s="122">
        <f>HH24/HH10</f>
        <v>0</v>
      </c>
      <c r="HJ24" s="101">
        <f>HJ10*HI24</f>
        <v>0</v>
      </c>
      <c r="HK24" s="119">
        <f t="shared" si="63"/>
        <v>0</v>
      </c>
      <c r="HL24" s="93">
        <f>HL10</f>
        <v>0</v>
      </c>
      <c r="HM24" s="120">
        <f t="shared" si="64"/>
        <v>0</v>
      </c>
      <c r="HN24" s="101">
        <f t="shared" si="65"/>
        <v>0</v>
      </c>
      <c r="HO24" s="101"/>
      <c r="HP24" s="121"/>
      <c r="HQ24" s="122">
        <f t="shared" si="202"/>
        <v>0</v>
      </c>
      <c r="HR24" s="126">
        <f>'прил № 2 (30.12.21)'!RF673</f>
        <v>0</v>
      </c>
      <c r="HS24" s="122">
        <f>HR24/HR10</f>
        <v>0</v>
      </c>
      <c r="HT24" s="101">
        <f>HT10*HS24</f>
        <v>0</v>
      </c>
      <c r="HU24" s="119">
        <f t="shared" si="66"/>
        <v>0</v>
      </c>
      <c r="HV24" s="93">
        <f>HV10</f>
        <v>0</v>
      </c>
      <c r="HW24" s="120">
        <f t="shared" si="67"/>
        <v>0</v>
      </c>
      <c r="HX24" s="101">
        <f t="shared" si="68"/>
        <v>0</v>
      </c>
      <c r="HY24" s="101"/>
      <c r="HZ24" s="121"/>
      <c r="IA24" s="122">
        <f t="shared" si="203"/>
        <v>0</v>
      </c>
      <c r="IB24" s="126">
        <f>'прил № 2 (30.12.21)'!SA673</f>
        <v>0</v>
      </c>
      <c r="IC24" s="122">
        <f>IB24/IB10</f>
        <v>0</v>
      </c>
      <c r="ID24" s="101">
        <f>ID10*IC24</f>
        <v>0</v>
      </c>
      <c r="IE24" s="119">
        <f t="shared" si="69"/>
        <v>0</v>
      </c>
      <c r="IF24" s="93">
        <f>IF10</f>
        <v>0</v>
      </c>
      <c r="IG24" s="120">
        <f t="shared" si="70"/>
        <v>0</v>
      </c>
      <c r="IH24" s="101">
        <f t="shared" si="71"/>
        <v>0</v>
      </c>
      <c r="II24" s="101"/>
      <c r="IJ24" s="121"/>
      <c r="IK24" s="122">
        <f t="shared" si="204"/>
        <v>0</v>
      </c>
      <c r="IL24" s="126">
        <f>'прил № 2 (30.12.21)'!SV673</f>
        <v>0</v>
      </c>
      <c r="IM24" s="122">
        <f>IL24/IL10</f>
        <v>0</v>
      </c>
      <c r="IN24" s="101">
        <f>IN10*IM24</f>
        <v>0</v>
      </c>
      <c r="IO24" s="119">
        <f t="shared" si="72"/>
        <v>0</v>
      </c>
      <c r="IP24" s="93">
        <f>IP10</f>
        <v>0</v>
      </c>
      <c r="IQ24" s="120">
        <f t="shared" si="73"/>
        <v>0</v>
      </c>
      <c r="IR24" s="101">
        <f t="shared" si="74"/>
        <v>0</v>
      </c>
      <c r="IS24" s="101"/>
      <c r="IT24" s="121"/>
      <c r="IU24" s="122">
        <f t="shared" si="205"/>
        <v>0</v>
      </c>
      <c r="IV24" s="126">
        <f>'прил № 2 (30.12.21)'!TQ673</f>
        <v>0</v>
      </c>
      <c r="IW24" s="122">
        <f>IV24/IV10</f>
        <v>0</v>
      </c>
      <c r="IX24" s="101">
        <f>IX10*IW24</f>
        <v>0</v>
      </c>
      <c r="IY24" s="119">
        <f t="shared" si="75"/>
        <v>0</v>
      </c>
      <c r="IZ24" s="93">
        <f>IZ10</f>
        <v>0</v>
      </c>
      <c r="JA24" s="120">
        <f t="shared" si="76"/>
        <v>0</v>
      </c>
      <c r="JB24" s="101">
        <f t="shared" si="77"/>
        <v>0</v>
      </c>
      <c r="JC24" s="101"/>
      <c r="JD24" s="121"/>
      <c r="JE24" s="122">
        <f t="shared" si="206"/>
        <v>0</v>
      </c>
      <c r="JF24" s="126">
        <f>'прил № 2 (30.12.21)'!UL673</f>
        <v>0</v>
      </c>
      <c r="JG24" s="122">
        <f>JF24/JF10</f>
        <v>0</v>
      </c>
      <c r="JH24" s="101">
        <f>JH10*JG24</f>
        <v>0</v>
      </c>
      <c r="JI24" s="119">
        <f t="shared" si="78"/>
        <v>0</v>
      </c>
      <c r="JJ24" s="93">
        <f>JJ10</f>
        <v>0</v>
      </c>
      <c r="JK24" s="120">
        <f t="shared" si="79"/>
        <v>0</v>
      </c>
      <c r="JL24" s="101">
        <f t="shared" si="80"/>
        <v>0</v>
      </c>
      <c r="JM24" s="101"/>
      <c r="JN24" s="121"/>
      <c r="JO24" s="122">
        <f t="shared" si="207"/>
        <v>0</v>
      </c>
      <c r="JP24" s="126"/>
      <c r="JQ24" s="122" t="e">
        <f>JP24/JP10</f>
        <v>#DIV/0!</v>
      </c>
      <c r="JR24" s="101" t="e">
        <f>JR10*JQ24</f>
        <v>#DIV/0!</v>
      </c>
      <c r="JS24" s="119">
        <f t="shared" si="81"/>
        <v>0</v>
      </c>
      <c r="JT24" s="93">
        <f>JT10</f>
        <v>0</v>
      </c>
      <c r="JU24" s="120">
        <f t="shared" si="82"/>
        <v>0</v>
      </c>
      <c r="JV24" s="101">
        <f t="shared" si="83"/>
        <v>0</v>
      </c>
      <c r="JW24" s="101"/>
      <c r="JX24" s="121"/>
      <c r="JY24" s="122">
        <f t="shared" si="208"/>
        <v>0</v>
      </c>
      <c r="JZ24" s="126">
        <f>'прил № 2 (30.12.21)'!WB673</f>
        <v>0</v>
      </c>
      <c r="KA24" s="122">
        <f>JZ24/JZ10</f>
        <v>0</v>
      </c>
      <c r="KB24" s="101">
        <f>KB10*KA24</f>
        <v>0</v>
      </c>
      <c r="KC24" s="119">
        <f t="shared" si="84"/>
        <v>0</v>
      </c>
      <c r="KD24" s="93">
        <f>KD10</f>
        <v>0</v>
      </c>
      <c r="KE24" s="120">
        <f t="shared" si="85"/>
        <v>0</v>
      </c>
      <c r="KF24" s="101">
        <f t="shared" si="86"/>
        <v>0</v>
      </c>
      <c r="KG24" s="101"/>
      <c r="KH24" s="121"/>
      <c r="KI24" s="122">
        <f t="shared" si="209"/>
        <v>0</v>
      </c>
      <c r="KJ24" s="126">
        <f>'прил № 2 (30.12.21)'!WW673</f>
        <v>0</v>
      </c>
      <c r="KK24" s="122">
        <f>KJ24/KJ10</f>
        <v>0</v>
      </c>
      <c r="KL24" s="101">
        <f>KL10*KK24</f>
        <v>0</v>
      </c>
      <c r="KM24" s="119">
        <f t="shared" si="87"/>
        <v>0</v>
      </c>
      <c r="KN24" s="93">
        <f>KN10</f>
        <v>0</v>
      </c>
      <c r="KO24" s="120">
        <f t="shared" si="88"/>
        <v>0</v>
      </c>
      <c r="KP24" s="101">
        <f t="shared" si="89"/>
        <v>0</v>
      </c>
      <c r="KQ24" s="101"/>
      <c r="KR24" s="121"/>
      <c r="KS24" s="122">
        <f t="shared" si="210"/>
        <v>0</v>
      </c>
      <c r="KT24" s="126">
        <f>'прил № 2 (30.12.21)'!XR673</f>
        <v>0</v>
      </c>
      <c r="KU24" s="122">
        <f>KT24/KT10</f>
        <v>0</v>
      </c>
      <c r="KV24" s="101">
        <f>KV10*KU24</f>
        <v>0</v>
      </c>
      <c r="KW24" s="119">
        <f t="shared" si="90"/>
        <v>0</v>
      </c>
      <c r="KX24" s="93">
        <f>KX10</f>
        <v>0</v>
      </c>
      <c r="KY24" s="120">
        <f t="shared" si="91"/>
        <v>0</v>
      </c>
      <c r="KZ24" s="101">
        <f t="shared" si="92"/>
        <v>0</v>
      </c>
      <c r="LA24" s="101"/>
      <c r="LB24" s="121"/>
      <c r="LC24" s="122">
        <f t="shared" si="211"/>
        <v>0</v>
      </c>
      <c r="LD24" s="126">
        <f>'прил № 2 (30.12.21)'!YM673</f>
        <v>0</v>
      </c>
      <c r="LE24" s="122">
        <f>LD24/LD10</f>
        <v>0</v>
      </c>
      <c r="LF24" s="101">
        <f>LF10*LE24</f>
        <v>0</v>
      </c>
      <c r="LG24" s="119">
        <f t="shared" si="93"/>
        <v>0</v>
      </c>
      <c r="LH24" s="93">
        <f>LH10</f>
        <v>0</v>
      </c>
      <c r="LI24" s="120">
        <f t="shared" si="94"/>
        <v>0</v>
      </c>
      <c r="LJ24" s="101">
        <f t="shared" si="95"/>
        <v>0</v>
      </c>
      <c r="LK24" s="101"/>
      <c r="LL24" s="121"/>
      <c r="LM24" s="122">
        <f t="shared" si="212"/>
        <v>0</v>
      </c>
      <c r="LN24" s="126">
        <f>'прил № 2 (30.12.21)'!ZH673</f>
        <v>0</v>
      </c>
      <c r="LO24" s="122">
        <f>LN24/LN10</f>
        <v>0</v>
      </c>
      <c r="LP24" s="101">
        <f>LP10*LO24</f>
        <v>0</v>
      </c>
      <c r="LQ24" s="119">
        <f t="shared" si="96"/>
        <v>0</v>
      </c>
      <c r="LR24" s="93">
        <f>LR10</f>
        <v>0</v>
      </c>
      <c r="LS24" s="120">
        <f t="shared" si="97"/>
        <v>0</v>
      </c>
      <c r="LT24" s="101">
        <f t="shared" si="98"/>
        <v>0</v>
      </c>
      <c r="LU24" s="101"/>
      <c r="LV24" s="121"/>
      <c r="LW24" s="122">
        <f t="shared" si="213"/>
        <v>0</v>
      </c>
      <c r="LX24" s="126">
        <f>'прил № 2 (30.12.21)'!AAC673</f>
        <v>0</v>
      </c>
      <c r="LY24" s="122">
        <f>LX24/LX10</f>
        <v>0</v>
      </c>
      <c r="LZ24" s="101">
        <f>LZ10*LY24</f>
        <v>0</v>
      </c>
      <c r="MA24" s="119">
        <f t="shared" si="99"/>
        <v>0</v>
      </c>
      <c r="MB24" s="93">
        <f>MB10</f>
        <v>0</v>
      </c>
      <c r="MC24" s="120">
        <f t="shared" si="100"/>
        <v>0</v>
      </c>
      <c r="MD24" s="101">
        <f t="shared" si="101"/>
        <v>0</v>
      </c>
      <c r="ME24" s="101"/>
      <c r="MF24" s="121"/>
      <c r="MG24" s="122">
        <f t="shared" si="214"/>
        <v>0</v>
      </c>
      <c r="MH24" s="126">
        <f>'прил № 2 (30.12.21)'!AAX673</f>
        <v>66</v>
      </c>
      <c r="MI24" s="122">
        <f>MH24/MH10</f>
        <v>0.21639</v>
      </c>
      <c r="MJ24" s="101">
        <f>MJ10*MI24</f>
        <v>0</v>
      </c>
      <c r="MK24" s="119">
        <f t="shared" si="102"/>
        <v>0</v>
      </c>
      <c r="ML24" s="93">
        <f>ML10</f>
        <v>0</v>
      </c>
      <c r="MM24" s="120">
        <f t="shared" si="103"/>
        <v>0</v>
      </c>
      <c r="MN24" s="101">
        <f t="shared" si="104"/>
        <v>0</v>
      </c>
      <c r="MO24" s="101"/>
      <c r="MP24" s="121"/>
      <c r="MQ24" s="122">
        <f t="shared" si="215"/>
        <v>0</v>
      </c>
      <c r="MR24" s="126">
        <f>'прил № 2 (30.12.21)'!ABS673</f>
        <v>0</v>
      </c>
      <c r="MS24" s="122">
        <f>MR24/MR10</f>
        <v>0</v>
      </c>
      <c r="MT24" s="101">
        <f>MT10*MS24</f>
        <v>0</v>
      </c>
      <c r="MU24" s="119">
        <f t="shared" si="105"/>
        <v>0</v>
      </c>
      <c r="MV24" s="93">
        <f>MV10</f>
        <v>0</v>
      </c>
      <c r="MW24" s="120">
        <f t="shared" si="106"/>
        <v>0</v>
      </c>
      <c r="MX24" s="101">
        <f t="shared" si="107"/>
        <v>0</v>
      </c>
      <c r="MY24" s="101"/>
      <c r="MZ24" s="121"/>
      <c r="NA24" s="122">
        <f t="shared" si="216"/>
        <v>0</v>
      </c>
      <c r="NB24" s="126">
        <f>'прил № 2 (30.12.21)'!ACN673</f>
        <v>0</v>
      </c>
      <c r="NC24" s="122">
        <f>NB24/NB10</f>
        <v>0</v>
      </c>
      <c r="ND24" s="101">
        <f>ND10*NC24</f>
        <v>0</v>
      </c>
      <c r="NE24" s="119">
        <f t="shared" si="108"/>
        <v>0</v>
      </c>
      <c r="NF24" s="93">
        <f>NF10</f>
        <v>0</v>
      </c>
      <c r="NG24" s="120">
        <f t="shared" si="109"/>
        <v>0</v>
      </c>
      <c r="NH24" s="101">
        <f t="shared" si="110"/>
        <v>0</v>
      </c>
      <c r="NI24" s="101"/>
      <c r="NJ24" s="121"/>
      <c r="NK24" s="122">
        <f t="shared" si="217"/>
        <v>0</v>
      </c>
      <c r="NL24" s="126">
        <f>'прил № 2 (30.12.21)'!ADI673</f>
        <v>0</v>
      </c>
      <c r="NM24" s="122">
        <f>NL24/NL10</f>
        <v>0</v>
      </c>
      <c r="NN24" s="101">
        <f>NN10*NM24</f>
        <v>0</v>
      </c>
      <c r="NO24" s="119">
        <f t="shared" si="111"/>
        <v>0</v>
      </c>
      <c r="NP24" s="93">
        <f>NP10</f>
        <v>0</v>
      </c>
      <c r="NQ24" s="120">
        <f t="shared" si="112"/>
        <v>0</v>
      </c>
      <c r="NR24" s="101">
        <f t="shared" si="113"/>
        <v>0</v>
      </c>
      <c r="NS24" s="101"/>
      <c r="NT24" s="121"/>
      <c r="NU24" s="122">
        <f t="shared" si="218"/>
        <v>0</v>
      </c>
      <c r="NV24" s="126">
        <f>'прил № 2 (30.12.21)'!AED673</f>
        <v>0</v>
      </c>
      <c r="NW24" s="122">
        <f>NV24/NV10</f>
        <v>0</v>
      </c>
      <c r="NX24" s="101">
        <f>NX10*NW24</f>
        <v>0</v>
      </c>
      <c r="NY24" s="119">
        <f t="shared" si="114"/>
        <v>0</v>
      </c>
      <c r="NZ24" s="93">
        <f>NZ10</f>
        <v>0</v>
      </c>
      <c r="OA24" s="120">
        <f t="shared" si="115"/>
        <v>0</v>
      </c>
      <c r="OB24" s="101">
        <f t="shared" si="116"/>
        <v>0</v>
      </c>
      <c r="OC24" s="101"/>
      <c r="OD24" s="121"/>
      <c r="OE24" s="122">
        <f t="shared" si="219"/>
        <v>0</v>
      </c>
      <c r="OF24" s="126">
        <f>'прил № 2 (30.12.21)'!AEY673</f>
        <v>0</v>
      </c>
      <c r="OG24" s="122">
        <f>OF24/OF10</f>
        <v>0</v>
      </c>
      <c r="OH24" s="101">
        <f>OH10*OG24</f>
        <v>0</v>
      </c>
      <c r="OI24" s="119">
        <f t="shared" si="117"/>
        <v>0</v>
      </c>
      <c r="OJ24" s="93">
        <f>OJ10</f>
        <v>0</v>
      </c>
      <c r="OK24" s="120">
        <f t="shared" si="118"/>
        <v>0</v>
      </c>
      <c r="OL24" s="101">
        <f t="shared" si="119"/>
        <v>0</v>
      </c>
      <c r="OM24" s="101"/>
      <c r="ON24" s="121"/>
      <c r="OO24" s="122">
        <f t="shared" si="220"/>
        <v>0</v>
      </c>
      <c r="OP24" s="126">
        <f>'прил № 2 (30.12.21)'!AFT673</f>
        <v>0</v>
      </c>
      <c r="OQ24" s="122">
        <f>OP24/OP10</f>
        <v>0</v>
      </c>
      <c r="OR24" s="101">
        <f>OR10*OQ24</f>
        <v>0</v>
      </c>
      <c r="OS24" s="119">
        <f t="shared" si="120"/>
        <v>0</v>
      </c>
      <c r="OT24" s="93">
        <f>OT10</f>
        <v>0</v>
      </c>
      <c r="OU24" s="120">
        <f t="shared" si="121"/>
        <v>0</v>
      </c>
      <c r="OV24" s="101">
        <f t="shared" si="122"/>
        <v>0</v>
      </c>
      <c r="OW24" s="101"/>
      <c r="OX24" s="121"/>
      <c r="OY24" s="122">
        <f t="shared" si="221"/>
        <v>0</v>
      </c>
      <c r="OZ24" s="126">
        <f>'прил № 2 (30.12.21)'!AGO673</f>
        <v>0</v>
      </c>
      <c r="PA24" s="122">
        <f>OZ24/OZ10</f>
        <v>0</v>
      </c>
      <c r="PB24" s="101">
        <f>PB10*PA24</f>
        <v>0</v>
      </c>
      <c r="PC24" s="119">
        <f t="shared" si="123"/>
        <v>0</v>
      </c>
      <c r="PD24" s="93">
        <f>PD10</f>
        <v>0</v>
      </c>
      <c r="PE24" s="120">
        <f t="shared" si="124"/>
        <v>0</v>
      </c>
      <c r="PF24" s="101">
        <f t="shared" si="125"/>
        <v>0</v>
      </c>
      <c r="PG24" s="101"/>
      <c r="PH24" s="121"/>
      <c r="PI24" s="122">
        <f t="shared" si="222"/>
        <v>0</v>
      </c>
      <c r="PJ24" s="126">
        <f>'прил № 2 (30.12.21)'!AHJ673</f>
        <v>0</v>
      </c>
      <c r="PK24" s="122">
        <f>PJ24/PJ10</f>
        <v>0</v>
      </c>
      <c r="PL24" s="101">
        <f>PL10*PK24</f>
        <v>0</v>
      </c>
      <c r="PM24" s="119">
        <f t="shared" si="126"/>
        <v>0</v>
      </c>
      <c r="PN24" s="93">
        <f>PN10</f>
        <v>0</v>
      </c>
      <c r="PO24" s="120">
        <f t="shared" si="127"/>
        <v>0</v>
      </c>
      <c r="PP24" s="101">
        <f t="shared" si="128"/>
        <v>0</v>
      </c>
      <c r="PQ24" s="101"/>
      <c r="PR24" s="121"/>
      <c r="PS24" s="122">
        <f t="shared" si="223"/>
        <v>0</v>
      </c>
      <c r="PT24" s="126"/>
      <c r="PU24" s="122" t="e">
        <f>PT24/PT10</f>
        <v>#DIV/0!</v>
      </c>
      <c r="PV24" s="101" t="e">
        <f>PV10*PU24</f>
        <v>#DIV/0!</v>
      </c>
      <c r="PW24" s="119">
        <f t="shared" si="129"/>
        <v>0</v>
      </c>
      <c r="PX24" s="93">
        <f>PX10</f>
        <v>0</v>
      </c>
      <c r="PY24" s="120">
        <f t="shared" si="130"/>
        <v>0</v>
      </c>
      <c r="PZ24" s="101">
        <f t="shared" si="131"/>
        <v>0</v>
      </c>
      <c r="QA24" s="101"/>
      <c r="QB24" s="121"/>
      <c r="QC24" s="122">
        <f t="shared" si="224"/>
        <v>0</v>
      </c>
      <c r="QD24" s="126">
        <f>'прил № 2 (30.12.21)'!AIZ673</f>
        <v>0</v>
      </c>
      <c r="QE24" s="122">
        <f>QD24/QD10</f>
        <v>0</v>
      </c>
      <c r="QF24" s="101">
        <f>QF10*QE24</f>
        <v>0</v>
      </c>
      <c r="QG24" s="119">
        <f t="shared" si="132"/>
        <v>0</v>
      </c>
      <c r="QH24" s="93">
        <f>QH10</f>
        <v>0</v>
      </c>
      <c r="QI24" s="120">
        <f t="shared" si="133"/>
        <v>0</v>
      </c>
      <c r="QJ24" s="101">
        <f t="shared" si="134"/>
        <v>0</v>
      </c>
      <c r="QK24" s="101"/>
      <c r="QL24" s="121"/>
      <c r="QM24" s="122">
        <f t="shared" si="225"/>
        <v>0</v>
      </c>
      <c r="QN24" s="126">
        <f>'прил № 2 (30.12.21)'!AJU673</f>
        <v>0</v>
      </c>
      <c r="QO24" s="122">
        <f>QN24/QN10</f>
        <v>0</v>
      </c>
      <c r="QP24" s="101">
        <f>QP10*QO24</f>
        <v>0</v>
      </c>
      <c r="QQ24" s="119">
        <f t="shared" si="135"/>
        <v>0</v>
      </c>
      <c r="QR24" s="93">
        <f>QR10</f>
        <v>0</v>
      </c>
      <c r="QS24" s="120">
        <f t="shared" si="136"/>
        <v>0</v>
      </c>
      <c r="QT24" s="101">
        <f t="shared" si="137"/>
        <v>0</v>
      </c>
      <c r="QU24" s="101"/>
      <c r="QV24" s="121"/>
      <c r="QW24" s="122">
        <f t="shared" si="226"/>
        <v>0</v>
      </c>
      <c r="QX24" s="126">
        <f>'прил № 2 (30.12.21)'!AKP673</f>
        <v>0</v>
      </c>
      <c r="QY24" s="122">
        <f>QX24/QX10</f>
        <v>0</v>
      </c>
      <c r="QZ24" s="101">
        <f>QZ10*QY24</f>
        <v>0</v>
      </c>
      <c r="RA24" s="119">
        <f t="shared" si="138"/>
        <v>0</v>
      </c>
      <c r="RB24" s="93">
        <f>RB10</f>
        <v>0</v>
      </c>
      <c r="RC24" s="120">
        <f t="shared" si="139"/>
        <v>0</v>
      </c>
      <c r="RD24" s="101">
        <f t="shared" si="140"/>
        <v>0</v>
      </c>
      <c r="RE24" s="101"/>
      <c r="RF24" s="121"/>
      <c r="RG24" s="122">
        <f t="shared" si="227"/>
        <v>0</v>
      </c>
      <c r="RH24" s="126">
        <f>'прил № 2 (30.12.21)'!ALK673</f>
        <v>0</v>
      </c>
      <c r="RI24" s="122">
        <f>RH24/RH10</f>
        <v>0</v>
      </c>
      <c r="RJ24" s="101">
        <f>RJ10*RI24</f>
        <v>0</v>
      </c>
      <c r="RK24" s="119">
        <f t="shared" si="141"/>
        <v>0</v>
      </c>
      <c r="RL24" s="93">
        <f>RL10</f>
        <v>0</v>
      </c>
      <c r="RM24" s="120">
        <f t="shared" si="142"/>
        <v>0</v>
      </c>
      <c r="RN24" s="101">
        <f t="shared" si="143"/>
        <v>0</v>
      </c>
      <c r="RO24" s="101"/>
      <c r="RP24" s="121"/>
      <c r="RQ24" s="122">
        <f t="shared" si="228"/>
        <v>0</v>
      </c>
      <c r="RR24" s="126">
        <f>'прил № 2 (30.12.21)'!AMF673</f>
        <v>0</v>
      </c>
      <c r="RS24" s="122">
        <f>RR24/RR10</f>
        <v>0</v>
      </c>
      <c r="RT24" s="101">
        <f>RT10*RS24</f>
        <v>0</v>
      </c>
      <c r="RU24" s="119">
        <f t="shared" si="144"/>
        <v>0</v>
      </c>
      <c r="RV24" s="93">
        <f>RV10</f>
        <v>0</v>
      </c>
      <c r="RW24" s="120">
        <f t="shared" si="145"/>
        <v>0</v>
      </c>
      <c r="RX24" s="101">
        <f t="shared" si="146"/>
        <v>0</v>
      </c>
      <c r="RY24" s="101"/>
      <c r="RZ24" s="121"/>
      <c r="SA24" s="122">
        <f t="shared" si="229"/>
        <v>0</v>
      </c>
      <c r="SB24" s="126">
        <f>'прил № 2 (30.12.21)'!ANA673</f>
        <v>0</v>
      </c>
      <c r="SC24" s="122">
        <f>SB24/SB10</f>
        <v>0</v>
      </c>
      <c r="SD24" s="101">
        <f>SD10*SC24</f>
        <v>0</v>
      </c>
      <c r="SE24" s="119">
        <f t="shared" si="147"/>
        <v>0</v>
      </c>
      <c r="SF24" s="93">
        <f>SF10</f>
        <v>9.0500000000000007</v>
      </c>
      <c r="SG24" s="120">
        <f t="shared" si="148"/>
        <v>0</v>
      </c>
      <c r="SH24" s="101">
        <f t="shared" si="149"/>
        <v>0</v>
      </c>
      <c r="SI24" s="101"/>
      <c r="SJ24" s="121"/>
      <c r="SK24" s="122">
        <f t="shared" si="230"/>
        <v>0</v>
      </c>
      <c r="SL24" s="126">
        <f>'прил № 2 (30.12.21)'!ANV673</f>
        <v>0</v>
      </c>
      <c r="SM24" s="122">
        <f>SL24/SL10</f>
        <v>0</v>
      </c>
      <c r="SN24" s="101">
        <f>SN10*SM24</f>
        <v>0</v>
      </c>
      <c r="SO24" s="119">
        <f t="shared" si="150"/>
        <v>0</v>
      </c>
      <c r="SP24" s="93">
        <f>SP10</f>
        <v>0</v>
      </c>
      <c r="SQ24" s="120">
        <f t="shared" si="151"/>
        <v>0</v>
      </c>
      <c r="SR24" s="101">
        <f t="shared" si="152"/>
        <v>0</v>
      </c>
      <c r="SS24" s="101"/>
      <c r="ST24" s="121"/>
      <c r="SU24" s="122">
        <f t="shared" si="231"/>
        <v>0</v>
      </c>
      <c r="SV24" s="126">
        <f>'прил № 2 (30.12.21)'!AOQ673</f>
        <v>21</v>
      </c>
      <c r="SW24" s="122">
        <f>SV24/SV10</f>
        <v>7.2919999999999999E-2</v>
      </c>
      <c r="SX24" s="101">
        <f>SX10*SW24</f>
        <v>0</v>
      </c>
      <c r="SY24" s="119">
        <f t="shared" si="153"/>
        <v>0</v>
      </c>
      <c r="SZ24" s="93">
        <f>SZ10</f>
        <v>0</v>
      </c>
      <c r="TA24" s="120">
        <f t="shared" si="154"/>
        <v>0</v>
      </c>
      <c r="TB24" s="101">
        <f t="shared" si="155"/>
        <v>0</v>
      </c>
      <c r="TC24" s="101"/>
      <c r="TD24" s="121"/>
      <c r="TE24" s="122">
        <f t="shared" si="232"/>
        <v>0</v>
      </c>
      <c r="TF24" s="126">
        <f>'прил № 2 (30.12.21)'!APL673</f>
        <v>0</v>
      </c>
      <c r="TG24" s="122">
        <f>TF24/TF10</f>
        <v>0</v>
      </c>
      <c r="TH24" s="101">
        <f>TH10*TG24</f>
        <v>0</v>
      </c>
      <c r="TI24" s="119">
        <f t="shared" si="156"/>
        <v>0</v>
      </c>
      <c r="TJ24" s="93">
        <f>TJ10</f>
        <v>0</v>
      </c>
      <c r="TK24" s="120">
        <f t="shared" si="157"/>
        <v>0</v>
      </c>
      <c r="TL24" s="101">
        <f t="shared" si="158"/>
        <v>0</v>
      </c>
      <c r="TM24" s="101"/>
      <c r="TN24" s="121"/>
      <c r="TO24" s="122">
        <f t="shared" si="233"/>
        <v>0</v>
      </c>
      <c r="TP24" s="126">
        <f>'прил № 2 (30.12.21)'!AQG673</f>
        <v>0</v>
      </c>
      <c r="TQ24" s="122">
        <f>TP24/TP10</f>
        <v>0</v>
      </c>
      <c r="TR24" s="101">
        <f>TR10*TQ24</f>
        <v>0</v>
      </c>
      <c r="TS24" s="119">
        <f t="shared" si="159"/>
        <v>0</v>
      </c>
      <c r="TT24" s="93">
        <f>TT10</f>
        <v>0</v>
      </c>
      <c r="TU24" s="120">
        <f t="shared" si="160"/>
        <v>0</v>
      </c>
      <c r="TV24" s="101">
        <f t="shared" si="161"/>
        <v>0</v>
      </c>
      <c r="TW24" s="101"/>
      <c r="TX24" s="121"/>
      <c r="TY24" s="122">
        <f t="shared" si="234"/>
        <v>0</v>
      </c>
      <c r="TZ24" s="126">
        <f>'прил № 2 (30.12.21)'!ARB673</f>
        <v>0</v>
      </c>
      <c r="UA24" s="122">
        <f>TZ24/TZ10</f>
        <v>0</v>
      </c>
      <c r="UB24" s="101">
        <f>UB10*UA24</f>
        <v>0</v>
      </c>
      <c r="UC24" s="119">
        <f t="shared" si="162"/>
        <v>0</v>
      </c>
      <c r="UD24" s="93">
        <f>UD10</f>
        <v>0</v>
      </c>
      <c r="UE24" s="120">
        <f t="shared" si="163"/>
        <v>0</v>
      </c>
      <c r="UF24" s="101">
        <f t="shared" si="164"/>
        <v>0</v>
      </c>
      <c r="UG24" s="101"/>
      <c r="UH24" s="121"/>
      <c r="UI24" s="122">
        <f t="shared" si="235"/>
        <v>0</v>
      </c>
      <c r="UJ24" s="126">
        <f>'прил № 2 (30.12.21)'!ARW673</f>
        <v>0</v>
      </c>
      <c r="UK24" s="122">
        <f>UJ24/UJ10</f>
        <v>0</v>
      </c>
      <c r="UL24" s="101">
        <f>UL10*UK24</f>
        <v>0</v>
      </c>
      <c r="UM24" s="119">
        <f t="shared" si="165"/>
        <v>0</v>
      </c>
      <c r="UN24" s="93">
        <f>UN10</f>
        <v>0</v>
      </c>
      <c r="UO24" s="120">
        <f t="shared" si="166"/>
        <v>0</v>
      </c>
      <c r="UP24" s="101">
        <f t="shared" si="167"/>
        <v>0</v>
      </c>
      <c r="UQ24" s="101"/>
      <c r="UR24" s="121"/>
      <c r="US24" s="122">
        <f t="shared" si="236"/>
        <v>0</v>
      </c>
      <c r="UT24" s="126">
        <f>'прил № 2 (30.12.21)'!ASR673</f>
        <v>0</v>
      </c>
      <c r="UU24" s="122">
        <f>UT24/UT10</f>
        <v>0</v>
      </c>
      <c r="UV24" s="101">
        <f>UV10*UU24</f>
        <v>0</v>
      </c>
      <c r="UW24" s="119">
        <f t="shared" si="168"/>
        <v>0</v>
      </c>
      <c r="UX24" s="93">
        <f>UX10</f>
        <v>0</v>
      </c>
      <c r="UY24" s="120">
        <f t="shared" si="169"/>
        <v>0</v>
      </c>
      <c r="UZ24" s="101">
        <f t="shared" si="170"/>
        <v>0</v>
      </c>
      <c r="VA24" s="101"/>
      <c r="VB24" s="121"/>
      <c r="VC24" s="122">
        <f t="shared" si="237"/>
        <v>0</v>
      </c>
      <c r="VD24" s="126">
        <f>'прил № 2 (30.12.21)'!ATM673</f>
        <v>0</v>
      </c>
      <c r="VE24" s="122">
        <f>VD24/VD10</f>
        <v>0</v>
      </c>
      <c r="VF24" s="101">
        <f>VF10*VE24</f>
        <v>0</v>
      </c>
      <c r="VG24" s="119">
        <f t="shared" si="171"/>
        <v>0</v>
      </c>
      <c r="VH24" s="93">
        <f>VH10</f>
        <v>0</v>
      </c>
      <c r="VI24" s="120">
        <f t="shared" si="172"/>
        <v>0</v>
      </c>
      <c r="VJ24" s="101">
        <f t="shared" si="173"/>
        <v>0</v>
      </c>
      <c r="VK24" s="101"/>
      <c r="VL24" s="121"/>
      <c r="VM24" s="122">
        <f t="shared" si="238"/>
        <v>0</v>
      </c>
      <c r="VN24" s="126">
        <f>'прил № 2 (30.12.21)'!AUH673</f>
        <v>0</v>
      </c>
      <c r="VO24" s="122">
        <f>VN24/VN10</f>
        <v>0</v>
      </c>
      <c r="VP24" s="101">
        <f>VP10*VO24</f>
        <v>0</v>
      </c>
      <c r="VQ24" s="119">
        <f t="shared" si="174"/>
        <v>0</v>
      </c>
      <c r="VR24" s="93">
        <f>VR10</f>
        <v>0</v>
      </c>
      <c r="VS24" s="120">
        <f t="shared" si="175"/>
        <v>0</v>
      </c>
      <c r="VT24" s="101">
        <f t="shared" si="176"/>
        <v>0</v>
      </c>
      <c r="VU24" s="101"/>
      <c r="VV24" s="121"/>
      <c r="VW24" s="122">
        <f t="shared" si="239"/>
        <v>0</v>
      </c>
      <c r="VX24" s="231">
        <f t="shared" si="177"/>
        <v>87</v>
      </c>
      <c r="VY24" s="122">
        <f>VX24/VX10</f>
        <v>6.9100000000000003E-3</v>
      </c>
      <c r="VZ24" s="101">
        <f>VZ10*VY24</f>
        <v>952.2</v>
      </c>
      <c r="WA24" s="119">
        <f t="shared" si="178"/>
        <v>10.944827589999999</v>
      </c>
      <c r="WB24" s="93">
        <f>WB10</f>
        <v>9.0500000000000007</v>
      </c>
      <c r="WC24" s="120">
        <f t="shared" si="179"/>
        <v>99.050690000000003</v>
      </c>
      <c r="WD24" s="101">
        <f t="shared" si="180"/>
        <v>8617.41</v>
      </c>
      <c r="WE24" s="101"/>
      <c r="WF24" s="121"/>
    </row>
    <row r="25" spans="1:604" ht="24">
      <c r="A25" s="5"/>
      <c r="B25" s="223" t="s">
        <v>1248</v>
      </c>
      <c r="C25" s="12"/>
      <c r="D25" s="12"/>
      <c r="E25" s="4" t="s">
        <v>33</v>
      </c>
      <c r="F25" s="126">
        <f>'прил № 2 (30.12.21)'!L674</f>
        <v>0</v>
      </c>
      <c r="G25" s="122">
        <f>F25/F10</f>
        <v>0</v>
      </c>
      <c r="H25" s="101">
        <f>H10*G25</f>
        <v>0</v>
      </c>
      <c r="I25" s="119">
        <f t="shared" si="0"/>
        <v>0</v>
      </c>
      <c r="J25" s="93">
        <f>J10</f>
        <v>0</v>
      </c>
      <c r="K25" s="120">
        <f t="shared" si="1"/>
        <v>0</v>
      </c>
      <c r="L25" s="101">
        <f t="shared" si="2"/>
        <v>0</v>
      </c>
      <c r="M25" s="101"/>
      <c r="N25" s="121"/>
      <c r="O25" s="122">
        <f t="shared" si="181"/>
        <v>0</v>
      </c>
      <c r="P25" s="126">
        <f>'прил № 2 (30.12.21)'!AG674</f>
        <v>0</v>
      </c>
      <c r="Q25" s="122">
        <f>P25/P10</f>
        <v>0</v>
      </c>
      <c r="R25" s="101">
        <f>R10*Q25</f>
        <v>0</v>
      </c>
      <c r="S25" s="119">
        <f t="shared" si="3"/>
        <v>0</v>
      </c>
      <c r="T25" s="93">
        <f>T10</f>
        <v>0</v>
      </c>
      <c r="U25" s="120">
        <f t="shared" si="4"/>
        <v>0</v>
      </c>
      <c r="V25" s="101">
        <f t="shared" si="5"/>
        <v>0</v>
      </c>
      <c r="W25" s="101"/>
      <c r="X25" s="121"/>
      <c r="Y25" s="122">
        <f t="shared" si="182"/>
        <v>0</v>
      </c>
      <c r="Z25" s="126">
        <f>'прил № 2 (30.12.21)'!BB674</f>
        <v>0</v>
      </c>
      <c r="AA25" s="122">
        <f>Z25/Z10</f>
        <v>0</v>
      </c>
      <c r="AB25" s="101">
        <f>AB10*AA25</f>
        <v>0</v>
      </c>
      <c r="AC25" s="119">
        <f t="shared" si="6"/>
        <v>0</v>
      </c>
      <c r="AD25" s="93">
        <f>AD10</f>
        <v>0</v>
      </c>
      <c r="AE25" s="120">
        <f t="shared" si="7"/>
        <v>0</v>
      </c>
      <c r="AF25" s="101">
        <f t="shared" si="8"/>
        <v>0</v>
      </c>
      <c r="AG25" s="101"/>
      <c r="AH25" s="121"/>
      <c r="AI25" s="122">
        <f t="shared" si="183"/>
        <v>0</v>
      </c>
      <c r="AJ25" s="126">
        <f>'прил № 2 (30.12.21)'!BW674</f>
        <v>0</v>
      </c>
      <c r="AK25" s="122">
        <f>AJ25/AJ10</f>
        <v>0</v>
      </c>
      <c r="AL25" s="101">
        <f>AL10*AK25</f>
        <v>0</v>
      </c>
      <c r="AM25" s="119">
        <f t="shared" si="9"/>
        <v>0</v>
      </c>
      <c r="AN25" s="93">
        <f>AN10</f>
        <v>0</v>
      </c>
      <c r="AO25" s="120">
        <f t="shared" si="10"/>
        <v>0</v>
      </c>
      <c r="AP25" s="101">
        <f t="shared" si="11"/>
        <v>0</v>
      </c>
      <c r="AQ25" s="101"/>
      <c r="AR25" s="121"/>
      <c r="AS25" s="122">
        <f t="shared" si="184"/>
        <v>0</v>
      </c>
      <c r="AT25" s="126">
        <f>'прил № 2 (30.12.21)'!CR674</f>
        <v>0</v>
      </c>
      <c r="AU25" s="122">
        <f>AT25/AT10</f>
        <v>0</v>
      </c>
      <c r="AV25" s="101">
        <f>AV10*AU25</f>
        <v>0</v>
      </c>
      <c r="AW25" s="119">
        <f t="shared" si="12"/>
        <v>0</v>
      </c>
      <c r="AX25" s="93">
        <f>AX10</f>
        <v>0</v>
      </c>
      <c r="AY25" s="120">
        <f t="shared" si="13"/>
        <v>0</v>
      </c>
      <c r="AZ25" s="101">
        <f t="shared" si="14"/>
        <v>0</v>
      </c>
      <c r="BA25" s="101"/>
      <c r="BB25" s="121"/>
      <c r="BC25" s="122">
        <f t="shared" si="185"/>
        <v>0</v>
      </c>
      <c r="BD25" s="126">
        <f>'прил № 2 (30.12.21)'!DM674</f>
        <v>0</v>
      </c>
      <c r="BE25" s="122">
        <f>BD25/BD10</f>
        <v>0</v>
      </c>
      <c r="BF25" s="101">
        <f>BF10*BE25</f>
        <v>0</v>
      </c>
      <c r="BG25" s="119">
        <f t="shared" si="15"/>
        <v>0</v>
      </c>
      <c r="BH25" s="93">
        <f>BH10</f>
        <v>0</v>
      </c>
      <c r="BI25" s="120">
        <f t="shared" si="16"/>
        <v>0</v>
      </c>
      <c r="BJ25" s="101">
        <f t="shared" si="17"/>
        <v>0</v>
      </c>
      <c r="BK25" s="101"/>
      <c r="BL25" s="121"/>
      <c r="BM25" s="122">
        <f t="shared" si="186"/>
        <v>0</v>
      </c>
      <c r="BN25" s="126"/>
      <c r="BO25" s="122" t="e">
        <f>BN25/BN10</f>
        <v>#DIV/0!</v>
      </c>
      <c r="BP25" s="101" t="e">
        <f>BP10*BO25</f>
        <v>#DIV/0!</v>
      </c>
      <c r="BQ25" s="119">
        <f t="shared" si="18"/>
        <v>0</v>
      </c>
      <c r="BR25" s="93">
        <f>BR10</f>
        <v>0</v>
      </c>
      <c r="BS25" s="120">
        <f t="shared" si="19"/>
        <v>0</v>
      </c>
      <c r="BT25" s="101">
        <f t="shared" si="20"/>
        <v>0</v>
      </c>
      <c r="BU25" s="101"/>
      <c r="BV25" s="121"/>
      <c r="BW25" s="122">
        <f t="shared" si="187"/>
        <v>0</v>
      </c>
      <c r="BX25" s="126"/>
      <c r="BY25" s="122">
        <f>BX25/BX10</f>
        <v>0</v>
      </c>
      <c r="BZ25" s="101">
        <f>BZ10*BY25</f>
        <v>0</v>
      </c>
      <c r="CA25" s="119">
        <f t="shared" si="21"/>
        <v>0</v>
      </c>
      <c r="CB25" s="93">
        <f>CB10</f>
        <v>0</v>
      </c>
      <c r="CC25" s="120">
        <f t="shared" si="22"/>
        <v>0</v>
      </c>
      <c r="CD25" s="101">
        <f t="shared" si="23"/>
        <v>0</v>
      </c>
      <c r="CE25" s="101"/>
      <c r="CF25" s="121"/>
      <c r="CG25" s="122">
        <f t="shared" si="188"/>
        <v>0</v>
      </c>
      <c r="CH25" s="126"/>
      <c r="CI25" s="122" t="e">
        <f>CH25/CH10</f>
        <v>#DIV/0!</v>
      </c>
      <c r="CJ25" s="101" t="e">
        <f>CJ10*CI25</f>
        <v>#DIV/0!</v>
      </c>
      <c r="CK25" s="119">
        <f t="shared" si="24"/>
        <v>0</v>
      </c>
      <c r="CL25" s="93">
        <f>CL10</f>
        <v>0</v>
      </c>
      <c r="CM25" s="120">
        <f t="shared" si="25"/>
        <v>0</v>
      </c>
      <c r="CN25" s="101">
        <f t="shared" si="26"/>
        <v>0</v>
      </c>
      <c r="CO25" s="101"/>
      <c r="CP25" s="121"/>
      <c r="CQ25" s="122">
        <f t="shared" si="189"/>
        <v>0</v>
      </c>
      <c r="CR25" s="126">
        <f>'прил № 2 (30.12.21)'!GS674</f>
        <v>0</v>
      </c>
      <c r="CS25" s="122">
        <f>CR25/CR10</f>
        <v>0</v>
      </c>
      <c r="CT25" s="101">
        <f>CT10*CS25</f>
        <v>0</v>
      </c>
      <c r="CU25" s="119">
        <f t="shared" si="27"/>
        <v>0</v>
      </c>
      <c r="CV25" s="93">
        <f>CV10</f>
        <v>0</v>
      </c>
      <c r="CW25" s="120">
        <f t="shared" si="28"/>
        <v>0</v>
      </c>
      <c r="CX25" s="101">
        <f t="shared" si="29"/>
        <v>0</v>
      </c>
      <c r="CY25" s="101"/>
      <c r="CZ25" s="121"/>
      <c r="DA25" s="122">
        <f t="shared" si="190"/>
        <v>0</v>
      </c>
      <c r="DB25" s="126">
        <f>'прил № 2 (30.12.21)'!HN674</f>
        <v>0</v>
      </c>
      <c r="DC25" s="122">
        <f>DB25/DB10</f>
        <v>0</v>
      </c>
      <c r="DD25" s="101">
        <f>DD10*DC25</f>
        <v>0</v>
      </c>
      <c r="DE25" s="119">
        <f t="shared" si="30"/>
        <v>0</v>
      </c>
      <c r="DF25" s="93">
        <f>DF10</f>
        <v>0</v>
      </c>
      <c r="DG25" s="120">
        <f t="shared" si="31"/>
        <v>0</v>
      </c>
      <c r="DH25" s="101">
        <f t="shared" si="32"/>
        <v>0</v>
      </c>
      <c r="DI25" s="101"/>
      <c r="DJ25" s="121"/>
      <c r="DK25" s="122">
        <f t="shared" si="191"/>
        <v>0</v>
      </c>
      <c r="DL25" s="126">
        <f>'прил № 2 (30.12.21)'!II674</f>
        <v>0</v>
      </c>
      <c r="DM25" s="122">
        <f>DL25/DL10</f>
        <v>0</v>
      </c>
      <c r="DN25" s="101">
        <f>DN10*DM25</f>
        <v>0</v>
      </c>
      <c r="DO25" s="119">
        <f t="shared" si="33"/>
        <v>0</v>
      </c>
      <c r="DP25" s="93">
        <f>DP10</f>
        <v>0</v>
      </c>
      <c r="DQ25" s="120">
        <f t="shared" si="34"/>
        <v>0</v>
      </c>
      <c r="DR25" s="101">
        <f t="shared" si="35"/>
        <v>0</v>
      </c>
      <c r="DS25" s="101"/>
      <c r="DT25" s="121"/>
      <c r="DU25" s="122">
        <f t="shared" si="192"/>
        <v>0</v>
      </c>
      <c r="DV25" s="126">
        <f>'прил № 2 (30.12.21)'!JD674</f>
        <v>0</v>
      </c>
      <c r="DW25" s="122">
        <f>DV25/DV10</f>
        <v>0</v>
      </c>
      <c r="DX25" s="101">
        <f>DX10*DW25</f>
        <v>0</v>
      </c>
      <c r="DY25" s="119">
        <f t="shared" si="36"/>
        <v>0</v>
      </c>
      <c r="DZ25" s="93">
        <f>DZ10</f>
        <v>9.0500000000000007</v>
      </c>
      <c r="EA25" s="120">
        <f t="shared" si="37"/>
        <v>0</v>
      </c>
      <c r="EB25" s="101">
        <f t="shared" si="38"/>
        <v>0</v>
      </c>
      <c r="EC25" s="101"/>
      <c r="ED25" s="121"/>
      <c r="EE25" s="122">
        <f t="shared" si="193"/>
        <v>0</v>
      </c>
      <c r="EF25" s="126">
        <f>'прил № 2 (30.12.21)'!JY674</f>
        <v>0</v>
      </c>
      <c r="EG25" s="122">
        <f>EF25/EF10</f>
        <v>0</v>
      </c>
      <c r="EH25" s="101">
        <f>EH10*EG25</f>
        <v>0</v>
      </c>
      <c r="EI25" s="119">
        <f t="shared" si="39"/>
        <v>0</v>
      </c>
      <c r="EJ25" s="93">
        <f>EJ10</f>
        <v>0</v>
      </c>
      <c r="EK25" s="120">
        <f t="shared" si="40"/>
        <v>0</v>
      </c>
      <c r="EL25" s="101">
        <f t="shared" si="41"/>
        <v>0</v>
      </c>
      <c r="EM25" s="101"/>
      <c r="EN25" s="121"/>
      <c r="EO25" s="122">
        <f t="shared" si="194"/>
        <v>0</v>
      </c>
      <c r="EP25" s="126">
        <f>'прил № 2 (30.12.21)'!KT674</f>
        <v>0</v>
      </c>
      <c r="EQ25" s="122">
        <f>EP25/EP10</f>
        <v>0</v>
      </c>
      <c r="ER25" s="101">
        <f>ER10*EQ25</f>
        <v>0</v>
      </c>
      <c r="ES25" s="119">
        <f t="shared" si="42"/>
        <v>0</v>
      </c>
      <c r="ET25" s="93">
        <f>ET10</f>
        <v>9.0500000000000007</v>
      </c>
      <c r="EU25" s="120">
        <f t="shared" si="43"/>
        <v>0</v>
      </c>
      <c r="EV25" s="101">
        <f t="shared" si="44"/>
        <v>0</v>
      </c>
      <c r="EW25" s="101"/>
      <c r="EX25" s="121"/>
      <c r="EY25" s="122">
        <f t="shared" si="195"/>
        <v>0</v>
      </c>
      <c r="EZ25" s="126">
        <f>'прил № 2 (30.12.21)'!LO674</f>
        <v>0</v>
      </c>
      <c r="FA25" s="122">
        <f>EZ25/EZ10</f>
        <v>0</v>
      </c>
      <c r="FB25" s="101">
        <f>FB10*FA25</f>
        <v>0</v>
      </c>
      <c r="FC25" s="119">
        <f t="shared" si="45"/>
        <v>0</v>
      </c>
      <c r="FD25" s="93">
        <f>FD10</f>
        <v>0</v>
      </c>
      <c r="FE25" s="120">
        <f t="shared" si="46"/>
        <v>0</v>
      </c>
      <c r="FF25" s="101">
        <f t="shared" si="47"/>
        <v>0</v>
      </c>
      <c r="FG25" s="101"/>
      <c r="FH25" s="121"/>
      <c r="FI25" s="122">
        <f t="shared" si="196"/>
        <v>0</v>
      </c>
      <c r="FJ25" s="126">
        <f>'прил № 2 (30.12.21)'!MJ674</f>
        <v>0</v>
      </c>
      <c r="FK25" s="122">
        <f>FJ25/FJ10</f>
        <v>0</v>
      </c>
      <c r="FL25" s="101">
        <f>FL10*FK25</f>
        <v>0</v>
      </c>
      <c r="FM25" s="119">
        <f t="shared" si="48"/>
        <v>0</v>
      </c>
      <c r="FN25" s="93">
        <f>FN10</f>
        <v>0</v>
      </c>
      <c r="FO25" s="120">
        <f t="shared" si="49"/>
        <v>0</v>
      </c>
      <c r="FP25" s="101">
        <f t="shared" si="50"/>
        <v>0</v>
      </c>
      <c r="FQ25" s="101"/>
      <c r="FR25" s="121"/>
      <c r="FS25" s="122">
        <f t="shared" si="197"/>
        <v>0</v>
      </c>
      <c r="FT25" s="126">
        <f>'прил № 2 (30.12.21)'!NE674</f>
        <v>0</v>
      </c>
      <c r="FU25" s="122">
        <f>FT25/FT10</f>
        <v>0</v>
      </c>
      <c r="FV25" s="101">
        <f>FV10*FU25</f>
        <v>0</v>
      </c>
      <c r="FW25" s="119">
        <f t="shared" si="51"/>
        <v>0</v>
      </c>
      <c r="FX25" s="93">
        <f>FX10</f>
        <v>0</v>
      </c>
      <c r="FY25" s="120">
        <f t="shared" si="52"/>
        <v>0</v>
      </c>
      <c r="FZ25" s="101">
        <f t="shared" si="53"/>
        <v>0</v>
      </c>
      <c r="GA25" s="101"/>
      <c r="GB25" s="121"/>
      <c r="GC25" s="122">
        <f t="shared" si="198"/>
        <v>0</v>
      </c>
      <c r="GD25" s="126">
        <f>'прил № 2 (30.12.21)'!NZ674</f>
        <v>0</v>
      </c>
      <c r="GE25" s="122">
        <f>GD25/GD10</f>
        <v>0</v>
      </c>
      <c r="GF25" s="101">
        <f>GF10*GE25</f>
        <v>0</v>
      </c>
      <c r="GG25" s="119">
        <f t="shared" si="54"/>
        <v>0</v>
      </c>
      <c r="GH25" s="93">
        <f>GH10</f>
        <v>0</v>
      </c>
      <c r="GI25" s="120">
        <f t="shared" si="55"/>
        <v>0</v>
      </c>
      <c r="GJ25" s="101">
        <f t="shared" si="56"/>
        <v>0</v>
      </c>
      <c r="GK25" s="101"/>
      <c r="GL25" s="121"/>
      <c r="GM25" s="122">
        <f t="shared" si="199"/>
        <v>0</v>
      </c>
      <c r="GN25" s="126">
        <f>'прил № 2 (30.12.21)'!OU674</f>
        <v>0</v>
      </c>
      <c r="GO25" s="122">
        <f>GN25/GN10</f>
        <v>0</v>
      </c>
      <c r="GP25" s="101">
        <f>GP10*GO25</f>
        <v>0</v>
      </c>
      <c r="GQ25" s="119">
        <f t="shared" si="57"/>
        <v>0</v>
      </c>
      <c r="GR25" s="93">
        <f>GR10</f>
        <v>0</v>
      </c>
      <c r="GS25" s="120">
        <f t="shared" si="58"/>
        <v>0</v>
      </c>
      <c r="GT25" s="101">
        <f t="shared" si="59"/>
        <v>0</v>
      </c>
      <c r="GU25" s="101"/>
      <c r="GV25" s="121"/>
      <c r="GW25" s="122">
        <f t="shared" si="200"/>
        <v>0</v>
      </c>
      <c r="GX25" s="126">
        <f>'прил № 2 (30.12.21)'!PP674</f>
        <v>0</v>
      </c>
      <c r="GY25" s="122">
        <f>GX25/GX10</f>
        <v>0</v>
      </c>
      <c r="GZ25" s="101">
        <f>GZ10*GY25</f>
        <v>0</v>
      </c>
      <c r="HA25" s="119">
        <f t="shared" si="60"/>
        <v>0</v>
      </c>
      <c r="HB25" s="93">
        <f>HB10</f>
        <v>0</v>
      </c>
      <c r="HC25" s="120">
        <f t="shared" si="61"/>
        <v>0</v>
      </c>
      <c r="HD25" s="101">
        <f t="shared" si="62"/>
        <v>0</v>
      </c>
      <c r="HE25" s="101"/>
      <c r="HF25" s="121"/>
      <c r="HG25" s="122">
        <f t="shared" si="201"/>
        <v>0</v>
      </c>
      <c r="HH25" s="126">
        <f>'прил № 2 (30.12.21)'!QK674</f>
        <v>0</v>
      </c>
      <c r="HI25" s="122">
        <f>HH25/HH10</f>
        <v>0</v>
      </c>
      <c r="HJ25" s="101">
        <f>HJ10*HI25</f>
        <v>0</v>
      </c>
      <c r="HK25" s="119">
        <f t="shared" si="63"/>
        <v>0</v>
      </c>
      <c r="HL25" s="93">
        <f>HL10</f>
        <v>0</v>
      </c>
      <c r="HM25" s="120">
        <f t="shared" si="64"/>
        <v>0</v>
      </c>
      <c r="HN25" s="101">
        <f t="shared" si="65"/>
        <v>0</v>
      </c>
      <c r="HO25" s="101"/>
      <c r="HP25" s="121"/>
      <c r="HQ25" s="122">
        <f t="shared" si="202"/>
        <v>0</v>
      </c>
      <c r="HR25" s="126">
        <f>'прил № 2 (30.12.21)'!RF674</f>
        <v>0</v>
      </c>
      <c r="HS25" s="122">
        <f>HR25/HR10</f>
        <v>0</v>
      </c>
      <c r="HT25" s="101">
        <f>HT10*HS25</f>
        <v>0</v>
      </c>
      <c r="HU25" s="119">
        <f t="shared" si="66"/>
        <v>0</v>
      </c>
      <c r="HV25" s="93">
        <f>HV10</f>
        <v>0</v>
      </c>
      <c r="HW25" s="120">
        <f t="shared" si="67"/>
        <v>0</v>
      </c>
      <c r="HX25" s="101">
        <f t="shared" si="68"/>
        <v>0</v>
      </c>
      <c r="HY25" s="101"/>
      <c r="HZ25" s="121"/>
      <c r="IA25" s="122">
        <f t="shared" si="203"/>
        <v>0</v>
      </c>
      <c r="IB25" s="126">
        <f>'прил № 2 (30.12.21)'!SA674</f>
        <v>0</v>
      </c>
      <c r="IC25" s="122">
        <f>IB25/IB10</f>
        <v>0</v>
      </c>
      <c r="ID25" s="101">
        <f>ID10*IC25</f>
        <v>0</v>
      </c>
      <c r="IE25" s="119">
        <f t="shared" si="69"/>
        <v>0</v>
      </c>
      <c r="IF25" s="93">
        <f>IF10</f>
        <v>0</v>
      </c>
      <c r="IG25" s="120">
        <f t="shared" si="70"/>
        <v>0</v>
      </c>
      <c r="IH25" s="101">
        <f t="shared" si="71"/>
        <v>0</v>
      </c>
      <c r="II25" s="101"/>
      <c r="IJ25" s="121"/>
      <c r="IK25" s="122">
        <f t="shared" si="204"/>
        <v>0</v>
      </c>
      <c r="IL25" s="126">
        <f>'прил № 2 (30.12.21)'!SV674</f>
        <v>0</v>
      </c>
      <c r="IM25" s="122">
        <f>IL25/IL10</f>
        <v>0</v>
      </c>
      <c r="IN25" s="101">
        <f>IN10*IM25</f>
        <v>0</v>
      </c>
      <c r="IO25" s="119">
        <f t="shared" si="72"/>
        <v>0</v>
      </c>
      <c r="IP25" s="93">
        <f>IP10</f>
        <v>0</v>
      </c>
      <c r="IQ25" s="120">
        <f t="shared" si="73"/>
        <v>0</v>
      </c>
      <c r="IR25" s="101">
        <f t="shared" si="74"/>
        <v>0</v>
      </c>
      <c r="IS25" s="101"/>
      <c r="IT25" s="121"/>
      <c r="IU25" s="122">
        <f t="shared" si="205"/>
        <v>0</v>
      </c>
      <c r="IV25" s="126">
        <f>'прил № 2 (30.12.21)'!TQ674</f>
        <v>0</v>
      </c>
      <c r="IW25" s="122">
        <f>IV25/IV10</f>
        <v>0</v>
      </c>
      <c r="IX25" s="101">
        <f>IX10*IW25</f>
        <v>0</v>
      </c>
      <c r="IY25" s="119">
        <f t="shared" si="75"/>
        <v>0</v>
      </c>
      <c r="IZ25" s="93">
        <f>IZ10</f>
        <v>0</v>
      </c>
      <c r="JA25" s="120">
        <f t="shared" si="76"/>
        <v>0</v>
      </c>
      <c r="JB25" s="101">
        <f t="shared" si="77"/>
        <v>0</v>
      </c>
      <c r="JC25" s="101"/>
      <c r="JD25" s="121"/>
      <c r="JE25" s="122">
        <f t="shared" si="206"/>
        <v>0</v>
      </c>
      <c r="JF25" s="126">
        <f>'прил № 2 (30.12.21)'!UL674</f>
        <v>28</v>
      </c>
      <c r="JG25" s="122">
        <f>JF25/JF10</f>
        <v>9.622E-2</v>
      </c>
      <c r="JH25" s="101">
        <f>JH10*JG25</f>
        <v>0</v>
      </c>
      <c r="JI25" s="119">
        <f t="shared" si="78"/>
        <v>0</v>
      </c>
      <c r="JJ25" s="93">
        <f>JJ10</f>
        <v>0</v>
      </c>
      <c r="JK25" s="120">
        <f t="shared" si="79"/>
        <v>0</v>
      </c>
      <c r="JL25" s="101">
        <f t="shared" si="80"/>
        <v>0</v>
      </c>
      <c r="JM25" s="101"/>
      <c r="JN25" s="121"/>
      <c r="JO25" s="122">
        <f t="shared" si="207"/>
        <v>0</v>
      </c>
      <c r="JP25" s="126"/>
      <c r="JQ25" s="122" t="e">
        <f>JP25/JP10</f>
        <v>#DIV/0!</v>
      </c>
      <c r="JR25" s="101" t="e">
        <f>JR10*JQ25</f>
        <v>#DIV/0!</v>
      </c>
      <c r="JS25" s="119">
        <f t="shared" si="81"/>
        <v>0</v>
      </c>
      <c r="JT25" s="93">
        <f>JT10</f>
        <v>0</v>
      </c>
      <c r="JU25" s="120">
        <f t="shared" si="82"/>
        <v>0</v>
      </c>
      <c r="JV25" s="101">
        <f t="shared" si="83"/>
        <v>0</v>
      </c>
      <c r="JW25" s="101"/>
      <c r="JX25" s="121"/>
      <c r="JY25" s="122">
        <f t="shared" si="208"/>
        <v>0</v>
      </c>
      <c r="JZ25" s="126">
        <f>'прил № 2 (30.12.21)'!WB674</f>
        <v>0</v>
      </c>
      <c r="KA25" s="122">
        <f>JZ25/JZ10</f>
        <v>0</v>
      </c>
      <c r="KB25" s="101">
        <f>KB10*KA25</f>
        <v>0</v>
      </c>
      <c r="KC25" s="119">
        <f t="shared" si="84"/>
        <v>0</v>
      </c>
      <c r="KD25" s="93">
        <f>KD10</f>
        <v>0</v>
      </c>
      <c r="KE25" s="120">
        <f t="shared" si="85"/>
        <v>0</v>
      </c>
      <c r="KF25" s="101">
        <f t="shared" si="86"/>
        <v>0</v>
      </c>
      <c r="KG25" s="101"/>
      <c r="KH25" s="121"/>
      <c r="KI25" s="122">
        <f t="shared" si="209"/>
        <v>0</v>
      </c>
      <c r="KJ25" s="126">
        <f>'прил № 2 (30.12.21)'!WW674</f>
        <v>0</v>
      </c>
      <c r="KK25" s="122">
        <f>KJ25/KJ10</f>
        <v>0</v>
      </c>
      <c r="KL25" s="101">
        <f>KL10*KK25</f>
        <v>0</v>
      </c>
      <c r="KM25" s="119">
        <f t="shared" si="87"/>
        <v>0</v>
      </c>
      <c r="KN25" s="93">
        <f>KN10</f>
        <v>0</v>
      </c>
      <c r="KO25" s="120">
        <f t="shared" si="88"/>
        <v>0</v>
      </c>
      <c r="KP25" s="101">
        <f t="shared" si="89"/>
        <v>0</v>
      </c>
      <c r="KQ25" s="101"/>
      <c r="KR25" s="121"/>
      <c r="KS25" s="122">
        <f t="shared" si="210"/>
        <v>0</v>
      </c>
      <c r="KT25" s="126">
        <f>'прил № 2 (30.12.21)'!XR674</f>
        <v>0</v>
      </c>
      <c r="KU25" s="122">
        <f>KT25/KT10</f>
        <v>0</v>
      </c>
      <c r="KV25" s="101">
        <f>KV10*KU25</f>
        <v>0</v>
      </c>
      <c r="KW25" s="119">
        <f t="shared" si="90"/>
        <v>0</v>
      </c>
      <c r="KX25" s="93">
        <f>KX10</f>
        <v>0</v>
      </c>
      <c r="KY25" s="120">
        <f t="shared" si="91"/>
        <v>0</v>
      </c>
      <c r="KZ25" s="101">
        <f t="shared" si="92"/>
        <v>0</v>
      </c>
      <c r="LA25" s="101"/>
      <c r="LB25" s="121"/>
      <c r="LC25" s="122">
        <f t="shared" si="211"/>
        <v>0</v>
      </c>
      <c r="LD25" s="126">
        <f>'прил № 2 (30.12.21)'!YM674</f>
        <v>0</v>
      </c>
      <c r="LE25" s="122">
        <f>LD25/LD10</f>
        <v>0</v>
      </c>
      <c r="LF25" s="101">
        <f>LF10*LE25</f>
        <v>0</v>
      </c>
      <c r="LG25" s="119">
        <f t="shared" si="93"/>
        <v>0</v>
      </c>
      <c r="LH25" s="93">
        <f>LH10</f>
        <v>0</v>
      </c>
      <c r="LI25" s="120">
        <f t="shared" si="94"/>
        <v>0</v>
      </c>
      <c r="LJ25" s="101">
        <f t="shared" si="95"/>
        <v>0</v>
      </c>
      <c r="LK25" s="101"/>
      <c r="LL25" s="121"/>
      <c r="LM25" s="122">
        <f t="shared" si="212"/>
        <v>0</v>
      </c>
      <c r="LN25" s="126">
        <f>'прил № 2 (30.12.21)'!ZH674</f>
        <v>0</v>
      </c>
      <c r="LO25" s="122">
        <f>LN25/LN10</f>
        <v>0</v>
      </c>
      <c r="LP25" s="101">
        <f>LP10*LO25</f>
        <v>0</v>
      </c>
      <c r="LQ25" s="119">
        <f t="shared" si="96"/>
        <v>0</v>
      </c>
      <c r="LR25" s="93">
        <f>LR10</f>
        <v>0</v>
      </c>
      <c r="LS25" s="120">
        <f t="shared" si="97"/>
        <v>0</v>
      </c>
      <c r="LT25" s="101">
        <f t="shared" si="98"/>
        <v>0</v>
      </c>
      <c r="LU25" s="101"/>
      <c r="LV25" s="121"/>
      <c r="LW25" s="122">
        <f t="shared" si="213"/>
        <v>0</v>
      </c>
      <c r="LX25" s="126">
        <f>'прил № 2 (30.12.21)'!AAC674</f>
        <v>0</v>
      </c>
      <c r="LY25" s="122">
        <f>LX25/LX10</f>
        <v>0</v>
      </c>
      <c r="LZ25" s="101">
        <f>LZ10*LY25</f>
        <v>0</v>
      </c>
      <c r="MA25" s="119">
        <f t="shared" si="99"/>
        <v>0</v>
      </c>
      <c r="MB25" s="93">
        <f>MB10</f>
        <v>0</v>
      </c>
      <c r="MC25" s="120">
        <f t="shared" si="100"/>
        <v>0</v>
      </c>
      <c r="MD25" s="101">
        <f t="shared" si="101"/>
        <v>0</v>
      </c>
      <c r="ME25" s="101"/>
      <c r="MF25" s="121"/>
      <c r="MG25" s="122">
        <f t="shared" si="214"/>
        <v>0</v>
      </c>
      <c r="MH25" s="126">
        <f>'прил № 2 (30.12.21)'!AAX674</f>
        <v>0</v>
      </c>
      <c r="MI25" s="122">
        <f>MH25/MH10</f>
        <v>0</v>
      </c>
      <c r="MJ25" s="101">
        <f>MJ10*MI25</f>
        <v>0</v>
      </c>
      <c r="MK25" s="119">
        <f t="shared" si="102"/>
        <v>0</v>
      </c>
      <c r="ML25" s="93">
        <f>ML10</f>
        <v>0</v>
      </c>
      <c r="MM25" s="120">
        <f t="shared" si="103"/>
        <v>0</v>
      </c>
      <c r="MN25" s="101">
        <f t="shared" si="104"/>
        <v>0</v>
      </c>
      <c r="MO25" s="101"/>
      <c r="MP25" s="121"/>
      <c r="MQ25" s="122">
        <f t="shared" si="215"/>
        <v>0</v>
      </c>
      <c r="MR25" s="126">
        <f>'прил № 2 (30.12.21)'!ABS674</f>
        <v>0</v>
      </c>
      <c r="MS25" s="122">
        <f>MR25/MR10</f>
        <v>0</v>
      </c>
      <c r="MT25" s="101">
        <f>MT10*MS25</f>
        <v>0</v>
      </c>
      <c r="MU25" s="119">
        <f t="shared" si="105"/>
        <v>0</v>
      </c>
      <c r="MV25" s="93">
        <f>MV10</f>
        <v>0</v>
      </c>
      <c r="MW25" s="120">
        <f t="shared" si="106"/>
        <v>0</v>
      </c>
      <c r="MX25" s="101">
        <f t="shared" si="107"/>
        <v>0</v>
      </c>
      <c r="MY25" s="101"/>
      <c r="MZ25" s="121"/>
      <c r="NA25" s="122">
        <f t="shared" si="216"/>
        <v>0</v>
      </c>
      <c r="NB25" s="126">
        <f>'прил № 2 (30.12.21)'!ACN674</f>
        <v>0</v>
      </c>
      <c r="NC25" s="122">
        <f>NB25/NB10</f>
        <v>0</v>
      </c>
      <c r="ND25" s="101">
        <f>ND10*NC25</f>
        <v>0</v>
      </c>
      <c r="NE25" s="119">
        <f t="shared" si="108"/>
        <v>0</v>
      </c>
      <c r="NF25" s="93">
        <f>NF10</f>
        <v>0</v>
      </c>
      <c r="NG25" s="120">
        <f t="shared" si="109"/>
        <v>0</v>
      </c>
      <c r="NH25" s="101">
        <f t="shared" si="110"/>
        <v>0</v>
      </c>
      <c r="NI25" s="101"/>
      <c r="NJ25" s="121"/>
      <c r="NK25" s="122">
        <f t="shared" si="217"/>
        <v>0</v>
      </c>
      <c r="NL25" s="126">
        <f>'прил № 2 (30.12.21)'!ADI674</f>
        <v>0</v>
      </c>
      <c r="NM25" s="122">
        <f>NL25/NL10</f>
        <v>0</v>
      </c>
      <c r="NN25" s="101">
        <f>NN10*NM25</f>
        <v>0</v>
      </c>
      <c r="NO25" s="119">
        <f t="shared" si="111"/>
        <v>0</v>
      </c>
      <c r="NP25" s="93">
        <f>NP10</f>
        <v>0</v>
      </c>
      <c r="NQ25" s="120">
        <f t="shared" si="112"/>
        <v>0</v>
      </c>
      <c r="NR25" s="101">
        <f t="shared" si="113"/>
        <v>0</v>
      </c>
      <c r="NS25" s="101"/>
      <c r="NT25" s="121"/>
      <c r="NU25" s="122">
        <f t="shared" si="218"/>
        <v>0</v>
      </c>
      <c r="NV25" s="126">
        <f>'прил № 2 (30.12.21)'!AED674</f>
        <v>0</v>
      </c>
      <c r="NW25" s="122">
        <f>NV25/NV10</f>
        <v>0</v>
      </c>
      <c r="NX25" s="101">
        <f>NX10*NW25</f>
        <v>0</v>
      </c>
      <c r="NY25" s="119">
        <f t="shared" si="114"/>
        <v>0</v>
      </c>
      <c r="NZ25" s="93">
        <f>NZ10</f>
        <v>0</v>
      </c>
      <c r="OA25" s="120">
        <f t="shared" si="115"/>
        <v>0</v>
      </c>
      <c r="OB25" s="101">
        <f t="shared" si="116"/>
        <v>0</v>
      </c>
      <c r="OC25" s="101"/>
      <c r="OD25" s="121"/>
      <c r="OE25" s="122">
        <f t="shared" si="219"/>
        <v>0</v>
      </c>
      <c r="OF25" s="126">
        <f>'прил № 2 (30.12.21)'!AEY674</f>
        <v>0</v>
      </c>
      <c r="OG25" s="122">
        <f>OF25/OF10</f>
        <v>0</v>
      </c>
      <c r="OH25" s="101">
        <f>OH10*OG25</f>
        <v>0</v>
      </c>
      <c r="OI25" s="119">
        <f t="shared" si="117"/>
        <v>0</v>
      </c>
      <c r="OJ25" s="93">
        <f>OJ10</f>
        <v>0</v>
      </c>
      <c r="OK25" s="120">
        <f t="shared" si="118"/>
        <v>0</v>
      </c>
      <c r="OL25" s="101">
        <f t="shared" si="119"/>
        <v>0</v>
      </c>
      <c r="OM25" s="101"/>
      <c r="ON25" s="121"/>
      <c r="OO25" s="122">
        <f t="shared" si="220"/>
        <v>0</v>
      </c>
      <c r="OP25" s="126">
        <f>'прил № 2 (30.12.21)'!AFT674</f>
        <v>0</v>
      </c>
      <c r="OQ25" s="122">
        <f>OP25/OP10</f>
        <v>0</v>
      </c>
      <c r="OR25" s="101">
        <f>OR10*OQ25</f>
        <v>0</v>
      </c>
      <c r="OS25" s="119">
        <f t="shared" si="120"/>
        <v>0</v>
      </c>
      <c r="OT25" s="93">
        <f>OT10</f>
        <v>0</v>
      </c>
      <c r="OU25" s="120">
        <f t="shared" si="121"/>
        <v>0</v>
      </c>
      <c r="OV25" s="101">
        <f t="shared" si="122"/>
        <v>0</v>
      </c>
      <c r="OW25" s="101"/>
      <c r="OX25" s="121"/>
      <c r="OY25" s="122">
        <f t="shared" si="221"/>
        <v>0</v>
      </c>
      <c r="OZ25" s="126">
        <f>'прил № 2 (30.12.21)'!AGO674</f>
        <v>0</v>
      </c>
      <c r="PA25" s="122">
        <f>OZ25/OZ10</f>
        <v>0</v>
      </c>
      <c r="PB25" s="101">
        <f>PB10*PA25</f>
        <v>0</v>
      </c>
      <c r="PC25" s="119">
        <f t="shared" si="123"/>
        <v>0</v>
      </c>
      <c r="PD25" s="93">
        <f>PD10</f>
        <v>0</v>
      </c>
      <c r="PE25" s="120">
        <f t="shared" si="124"/>
        <v>0</v>
      </c>
      <c r="PF25" s="101">
        <f t="shared" si="125"/>
        <v>0</v>
      </c>
      <c r="PG25" s="101"/>
      <c r="PH25" s="121"/>
      <c r="PI25" s="122">
        <f t="shared" si="222"/>
        <v>0</v>
      </c>
      <c r="PJ25" s="126">
        <f>'прил № 2 (30.12.21)'!AHJ674</f>
        <v>0</v>
      </c>
      <c r="PK25" s="122">
        <f>PJ25/PJ10</f>
        <v>0</v>
      </c>
      <c r="PL25" s="101">
        <f>PL10*PK25</f>
        <v>0</v>
      </c>
      <c r="PM25" s="119">
        <f t="shared" si="126"/>
        <v>0</v>
      </c>
      <c r="PN25" s="93">
        <f>PN10</f>
        <v>0</v>
      </c>
      <c r="PO25" s="120">
        <f t="shared" si="127"/>
        <v>0</v>
      </c>
      <c r="PP25" s="101">
        <f t="shared" si="128"/>
        <v>0</v>
      </c>
      <c r="PQ25" s="101"/>
      <c r="PR25" s="121"/>
      <c r="PS25" s="122">
        <f t="shared" si="223"/>
        <v>0</v>
      </c>
      <c r="PT25" s="126"/>
      <c r="PU25" s="122" t="e">
        <f>PT25/PT10</f>
        <v>#DIV/0!</v>
      </c>
      <c r="PV25" s="101" t="e">
        <f>PV10*PU25</f>
        <v>#DIV/0!</v>
      </c>
      <c r="PW25" s="119">
        <f t="shared" si="129"/>
        <v>0</v>
      </c>
      <c r="PX25" s="93">
        <f>PX10</f>
        <v>0</v>
      </c>
      <c r="PY25" s="120">
        <f t="shared" si="130"/>
        <v>0</v>
      </c>
      <c r="PZ25" s="101">
        <f t="shared" si="131"/>
        <v>0</v>
      </c>
      <c r="QA25" s="101"/>
      <c r="QB25" s="121"/>
      <c r="QC25" s="122">
        <f t="shared" si="224"/>
        <v>0</v>
      </c>
      <c r="QD25" s="126">
        <f>'прил № 2 (30.12.21)'!AIZ674</f>
        <v>0</v>
      </c>
      <c r="QE25" s="122">
        <f>QD25/QD10</f>
        <v>0</v>
      </c>
      <c r="QF25" s="101">
        <f>QF10*QE25</f>
        <v>0</v>
      </c>
      <c r="QG25" s="119">
        <f t="shared" si="132"/>
        <v>0</v>
      </c>
      <c r="QH25" s="93">
        <f>QH10</f>
        <v>0</v>
      </c>
      <c r="QI25" s="120">
        <f t="shared" si="133"/>
        <v>0</v>
      </c>
      <c r="QJ25" s="101">
        <f t="shared" si="134"/>
        <v>0</v>
      </c>
      <c r="QK25" s="101"/>
      <c r="QL25" s="121"/>
      <c r="QM25" s="122">
        <f t="shared" si="225"/>
        <v>0</v>
      </c>
      <c r="QN25" s="126">
        <f>'прил № 2 (30.12.21)'!AJU674</f>
        <v>0</v>
      </c>
      <c r="QO25" s="122">
        <f>QN25/QN10</f>
        <v>0</v>
      </c>
      <c r="QP25" s="101">
        <f>QP10*QO25</f>
        <v>0</v>
      </c>
      <c r="QQ25" s="119">
        <f t="shared" si="135"/>
        <v>0</v>
      </c>
      <c r="QR25" s="93">
        <f>QR10</f>
        <v>0</v>
      </c>
      <c r="QS25" s="120">
        <f t="shared" si="136"/>
        <v>0</v>
      </c>
      <c r="QT25" s="101">
        <f t="shared" si="137"/>
        <v>0</v>
      </c>
      <c r="QU25" s="101"/>
      <c r="QV25" s="121"/>
      <c r="QW25" s="122">
        <f t="shared" si="226"/>
        <v>0</v>
      </c>
      <c r="QX25" s="126">
        <f>'прил № 2 (30.12.21)'!AKP674</f>
        <v>0</v>
      </c>
      <c r="QY25" s="122">
        <f>QX25/QX10</f>
        <v>0</v>
      </c>
      <c r="QZ25" s="101">
        <f>QZ10*QY25</f>
        <v>0</v>
      </c>
      <c r="RA25" s="119">
        <f t="shared" si="138"/>
        <v>0</v>
      </c>
      <c r="RB25" s="93">
        <f>RB10</f>
        <v>0</v>
      </c>
      <c r="RC25" s="120">
        <f t="shared" si="139"/>
        <v>0</v>
      </c>
      <c r="RD25" s="101">
        <f t="shared" si="140"/>
        <v>0</v>
      </c>
      <c r="RE25" s="101"/>
      <c r="RF25" s="121"/>
      <c r="RG25" s="122">
        <f t="shared" si="227"/>
        <v>0</v>
      </c>
      <c r="RH25" s="126">
        <f>'прил № 2 (30.12.21)'!ALK674</f>
        <v>0</v>
      </c>
      <c r="RI25" s="122">
        <f>RH25/RH10</f>
        <v>0</v>
      </c>
      <c r="RJ25" s="101">
        <f>RJ10*RI25</f>
        <v>0</v>
      </c>
      <c r="RK25" s="119">
        <f t="shared" si="141"/>
        <v>0</v>
      </c>
      <c r="RL25" s="93">
        <f>RL10</f>
        <v>0</v>
      </c>
      <c r="RM25" s="120">
        <f t="shared" si="142"/>
        <v>0</v>
      </c>
      <c r="RN25" s="101">
        <f t="shared" si="143"/>
        <v>0</v>
      </c>
      <c r="RO25" s="101"/>
      <c r="RP25" s="121"/>
      <c r="RQ25" s="122">
        <f t="shared" si="228"/>
        <v>0</v>
      </c>
      <c r="RR25" s="126">
        <f>'прил № 2 (30.12.21)'!AMF674</f>
        <v>0</v>
      </c>
      <c r="RS25" s="122">
        <f>RR25/RR10</f>
        <v>0</v>
      </c>
      <c r="RT25" s="101">
        <f>RT10*RS25</f>
        <v>0</v>
      </c>
      <c r="RU25" s="119">
        <f t="shared" si="144"/>
        <v>0</v>
      </c>
      <c r="RV25" s="93">
        <f>RV10</f>
        <v>0</v>
      </c>
      <c r="RW25" s="120">
        <f t="shared" si="145"/>
        <v>0</v>
      </c>
      <c r="RX25" s="101">
        <f t="shared" si="146"/>
        <v>0</v>
      </c>
      <c r="RY25" s="101"/>
      <c r="RZ25" s="121"/>
      <c r="SA25" s="122">
        <f t="shared" si="229"/>
        <v>0</v>
      </c>
      <c r="SB25" s="126">
        <f>'прил № 2 (30.12.21)'!ANA674</f>
        <v>0</v>
      </c>
      <c r="SC25" s="122">
        <f>SB25/SB10</f>
        <v>0</v>
      </c>
      <c r="SD25" s="101">
        <f>SD10*SC25</f>
        <v>0</v>
      </c>
      <c r="SE25" s="119">
        <f t="shared" si="147"/>
        <v>0</v>
      </c>
      <c r="SF25" s="93">
        <f>SF10</f>
        <v>9.0500000000000007</v>
      </c>
      <c r="SG25" s="120">
        <f t="shared" si="148"/>
        <v>0</v>
      </c>
      <c r="SH25" s="101">
        <f t="shared" si="149"/>
        <v>0</v>
      </c>
      <c r="SI25" s="101"/>
      <c r="SJ25" s="121"/>
      <c r="SK25" s="122">
        <f t="shared" si="230"/>
        <v>0</v>
      </c>
      <c r="SL25" s="126">
        <f>'прил № 2 (30.12.21)'!ANV674</f>
        <v>0</v>
      </c>
      <c r="SM25" s="122">
        <f>SL25/SL10</f>
        <v>0</v>
      </c>
      <c r="SN25" s="101">
        <f>SN10*SM25</f>
        <v>0</v>
      </c>
      <c r="SO25" s="119">
        <f t="shared" si="150"/>
        <v>0</v>
      </c>
      <c r="SP25" s="93">
        <f>SP10</f>
        <v>0</v>
      </c>
      <c r="SQ25" s="120">
        <f t="shared" si="151"/>
        <v>0</v>
      </c>
      <c r="SR25" s="101">
        <f t="shared" si="152"/>
        <v>0</v>
      </c>
      <c r="SS25" s="101"/>
      <c r="ST25" s="121"/>
      <c r="SU25" s="122">
        <f t="shared" si="231"/>
        <v>0</v>
      </c>
      <c r="SV25" s="126">
        <f>'прил № 2 (30.12.21)'!AOQ674</f>
        <v>0</v>
      </c>
      <c r="SW25" s="122">
        <f>SV25/SV10</f>
        <v>0</v>
      </c>
      <c r="SX25" s="101">
        <f>SX10*SW25</f>
        <v>0</v>
      </c>
      <c r="SY25" s="119">
        <f t="shared" si="153"/>
        <v>0</v>
      </c>
      <c r="SZ25" s="93">
        <f>SZ10</f>
        <v>0</v>
      </c>
      <c r="TA25" s="120">
        <f t="shared" si="154"/>
        <v>0</v>
      </c>
      <c r="TB25" s="101">
        <f t="shared" si="155"/>
        <v>0</v>
      </c>
      <c r="TC25" s="101"/>
      <c r="TD25" s="121"/>
      <c r="TE25" s="122">
        <f t="shared" si="232"/>
        <v>0</v>
      </c>
      <c r="TF25" s="126">
        <f>'прил № 2 (30.12.21)'!APL674</f>
        <v>0</v>
      </c>
      <c r="TG25" s="122">
        <f>TF25/TF10</f>
        <v>0</v>
      </c>
      <c r="TH25" s="101">
        <f>TH10*TG25</f>
        <v>0</v>
      </c>
      <c r="TI25" s="119">
        <f t="shared" si="156"/>
        <v>0</v>
      </c>
      <c r="TJ25" s="93">
        <f>TJ10</f>
        <v>0</v>
      </c>
      <c r="TK25" s="120">
        <f t="shared" si="157"/>
        <v>0</v>
      </c>
      <c r="TL25" s="101">
        <f t="shared" si="158"/>
        <v>0</v>
      </c>
      <c r="TM25" s="101"/>
      <c r="TN25" s="121"/>
      <c r="TO25" s="122">
        <f t="shared" si="233"/>
        <v>0</v>
      </c>
      <c r="TP25" s="126">
        <f>'прил № 2 (30.12.21)'!AQG674</f>
        <v>0</v>
      </c>
      <c r="TQ25" s="122">
        <f>TP25/TP10</f>
        <v>0</v>
      </c>
      <c r="TR25" s="101">
        <f>TR10*TQ25</f>
        <v>0</v>
      </c>
      <c r="TS25" s="119">
        <f t="shared" si="159"/>
        <v>0</v>
      </c>
      <c r="TT25" s="93">
        <f>TT10</f>
        <v>0</v>
      </c>
      <c r="TU25" s="120">
        <f t="shared" si="160"/>
        <v>0</v>
      </c>
      <c r="TV25" s="101">
        <f t="shared" si="161"/>
        <v>0</v>
      </c>
      <c r="TW25" s="101"/>
      <c r="TX25" s="121"/>
      <c r="TY25" s="122">
        <f t="shared" si="234"/>
        <v>0</v>
      </c>
      <c r="TZ25" s="126">
        <f>'прил № 2 (30.12.21)'!ARB674</f>
        <v>0</v>
      </c>
      <c r="UA25" s="122">
        <f>TZ25/TZ10</f>
        <v>0</v>
      </c>
      <c r="UB25" s="101">
        <f>UB10*UA25</f>
        <v>0</v>
      </c>
      <c r="UC25" s="119">
        <f t="shared" si="162"/>
        <v>0</v>
      </c>
      <c r="UD25" s="93">
        <f>UD10</f>
        <v>0</v>
      </c>
      <c r="UE25" s="120">
        <f t="shared" si="163"/>
        <v>0</v>
      </c>
      <c r="UF25" s="101">
        <f t="shared" si="164"/>
        <v>0</v>
      </c>
      <c r="UG25" s="101"/>
      <c r="UH25" s="121"/>
      <c r="UI25" s="122">
        <f t="shared" si="235"/>
        <v>0</v>
      </c>
      <c r="UJ25" s="126">
        <f>'прил № 2 (30.12.21)'!ARW674</f>
        <v>0</v>
      </c>
      <c r="UK25" s="122">
        <f>UJ25/UJ10</f>
        <v>0</v>
      </c>
      <c r="UL25" s="101">
        <f>UL10*UK25</f>
        <v>0</v>
      </c>
      <c r="UM25" s="119">
        <f t="shared" si="165"/>
        <v>0</v>
      </c>
      <c r="UN25" s="93">
        <f>UN10</f>
        <v>0</v>
      </c>
      <c r="UO25" s="120">
        <f t="shared" si="166"/>
        <v>0</v>
      </c>
      <c r="UP25" s="101">
        <f t="shared" si="167"/>
        <v>0</v>
      </c>
      <c r="UQ25" s="101"/>
      <c r="UR25" s="121"/>
      <c r="US25" s="122">
        <f t="shared" si="236"/>
        <v>0</v>
      </c>
      <c r="UT25" s="126">
        <f>'прил № 2 (30.12.21)'!ASR674</f>
        <v>0</v>
      </c>
      <c r="UU25" s="122">
        <f>UT25/UT10</f>
        <v>0</v>
      </c>
      <c r="UV25" s="101">
        <f>UV10*UU25</f>
        <v>0</v>
      </c>
      <c r="UW25" s="119">
        <f t="shared" si="168"/>
        <v>0</v>
      </c>
      <c r="UX25" s="93">
        <f>UX10</f>
        <v>0</v>
      </c>
      <c r="UY25" s="120">
        <f t="shared" si="169"/>
        <v>0</v>
      </c>
      <c r="UZ25" s="101">
        <f t="shared" si="170"/>
        <v>0</v>
      </c>
      <c r="VA25" s="101"/>
      <c r="VB25" s="121"/>
      <c r="VC25" s="122">
        <f t="shared" si="237"/>
        <v>0</v>
      </c>
      <c r="VD25" s="126">
        <f>'прил № 2 (30.12.21)'!ATM674</f>
        <v>0</v>
      </c>
      <c r="VE25" s="122">
        <f>VD25/VD10</f>
        <v>0</v>
      </c>
      <c r="VF25" s="101">
        <f>VF10*VE25</f>
        <v>0</v>
      </c>
      <c r="VG25" s="119">
        <f t="shared" si="171"/>
        <v>0</v>
      </c>
      <c r="VH25" s="93">
        <f>VH10</f>
        <v>0</v>
      </c>
      <c r="VI25" s="120">
        <f t="shared" si="172"/>
        <v>0</v>
      </c>
      <c r="VJ25" s="101">
        <f t="shared" si="173"/>
        <v>0</v>
      </c>
      <c r="VK25" s="101"/>
      <c r="VL25" s="121"/>
      <c r="VM25" s="122">
        <f t="shared" si="238"/>
        <v>0</v>
      </c>
      <c r="VN25" s="126">
        <f>'прил № 2 (30.12.21)'!AUH674</f>
        <v>0</v>
      </c>
      <c r="VO25" s="122">
        <f>VN25/VN10</f>
        <v>0</v>
      </c>
      <c r="VP25" s="101">
        <f>VP10*VO25</f>
        <v>0</v>
      </c>
      <c r="VQ25" s="119">
        <f t="shared" si="174"/>
        <v>0</v>
      </c>
      <c r="VR25" s="93">
        <f>VR10</f>
        <v>0</v>
      </c>
      <c r="VS25" s="120">
        <f t="shared" si="175"/>
        <v>0</v>
      </c>
      <c r="VT25" s="101">
        <f t="shared" si="176"/>
        <v>0</v>
      </c>
      <c r="VU25" s="101"/>
      <c r="VV25" s="121"/>
      <c r="VW25" s="122">
        <f t="shared" si="239"/>
        <v>0</v>
      </c>
      <c r="VX25" s="231">
        <f t="shared" si="177"/>
        <v>28</v>
      </c>
      <c r="VY25" s="122">
        <f>VX25/VX10</f>
        <v>2.2200000000000002E-3</v>
      </c>
      <c r="VZ25" s="101">
        <f>VZ10*VY25</f>
        <v>305.92</v>
      </c>
      <c r="WA25" s="119">
        <f t="shared" si="178"/>
        <v>10.92571429</v>
      </c>
      <c r="WB25" s="93">
        <f>WB10</f>
        <v>9.0500000000000007</v>
      </c>
      <c r="WC25" s="120">
        <f t="shared" si="179"/>
        <v>98.877709999999993</v>
      </c>
      <c r="WD25" s="101">
        <f t="shared" si="180"/>
        <v>2768.58</v>
      </c>
      <c r="WE25" s="101"/>
      <c r="WF25" s="121"/>
    </row>
    <row r="26" spans="1:604">
      <c r="A26" s="5" t="s">
        <v>40</v>
      </c>
      <c r="B26" s="14" t="s">
        <v>41</v>
      </c>
      <c r="C26" s="14"/>
      <c r="D26" s="14"/>
      <c r="E26" s="4" t="s">
        <v>34</v>
      </c>
      <c r="F26" s="18">
        <f>SUM(F28:F41)</f>
        <v>264</v>
      </c>
      <c r="G26" s="4"/>
      <c r="H26" s="95">
        <v>125000</v>
      </c>
      <c r="I26" s="119">
        <f>IF(F26&gt;0,H26/F26,0)</f>
        <v>473.48484847999998</v>
      </c>
      <c r="J26" s="101">
        <f>IF(M26&gt;0,M26/H26,0)</f>
        <v>9.1</v>
      </c>
      <c r="K26" s="120">
        <f>I26*J26</f>
        <v>4308.7121200000001</v>
      </c>
      <c r="L26" s="101">
        <f>K26*F26</f>
        <v>1137500</v>
      </c>
      <c r="M26" s="95">
        <v>1137500</v>
      </c>
      <c r="N26" s="121">
        <f>M26-L26</f>
        <v>0</v>
      </c>
      <c r="O26" s="122">
        <f t="shared" si="181"/>
        <v>1.13883</v>
      </c>
      <c r="P26" s="18">
        <f>SUM(P28:P41)</f>
        <v>468</v>
      </c>
      <c r="Q26" s="4"/>
      <c r="R26" s="95">
        <v>148910</v>
      </c>
      <c r="S26" s="119">
        <f>IF(P26&gt;0,R26/P26,0)</f>
        <v>318.18376067999998</v>
      </c>
      <c r="T26" s="101">
        <f>IF(W26&gt;0,W26/R26,0)</f>
        <v>9.1</v>
      </c>
      <c r="U26" s="120">
        <f>S26*T26</f>
        <v>2895.4722200000001</v>
      </c>
      <c r="V26" s="101">
        <f>U26*P26</f>
        <v>1355081</v>
      </c>
      <c r="W26" s="95">
        <v>1355081</v>
      </c>
      <c r="X26" s="121">
        <f>W26-V26</f>
        <v>0</v>
      </c>
      <c r="Y26" s="122">
        <f t="shared" si="182"/>
        <v>0.76529999999999998</v>
      </c>
      <c r="Z26" s="18">
        <f>SUM(Z28:Z41)</f>
        <v>279</v>
      </c>
      <c r="AA26" s="4"/>
      <c r="AB26" s="95">
        <v>117080</v>
      </c>
      <c r="AC26" s="119">
        <f>IF(Z26&gt;0,AB26/Z26,0)</f>
        <v>419.64157705999997</v>
      </c>
      <c r="AD26" s="101">
        <f>IF(AG26&gt;0,AG26/AB26,0)</f>
        <v>9.1</v>
      </c>
      <c r="AE26" s="120">
        <f>AC26*AD26</f>
        <v>3818.7383500000001</v>
      </c>
      <c r="AF26" s="101">
        <f>AE26*Z26</f>
        <v>1065428</v>
      </c>
      <c r="AG26" s="95">
        <v>1065428</v>
      </c>
      <c r="AH26" s="121">
        <f>AG26-AF26</f>
        <v>0</v>
      </c>
      <c r="AI26" s="122">
        <f t="shared" si="183"/>
        <v>1.0093300000000001</v>
      </c>
      <c r="AJ26" s="18">
        <f>SUM(AJ28:AJ41)</f>
        <v>246</v>
      </c>
      <c r="AK26" s="4"/>
      <c r="AL26" s="95">
        <v>177000</v>
      </c>
      <c r="AM26" s="119">
        <f>IF(AJ26&gt;0,AL26/AJ26,0)</f>
        <v>719.51219512</v>
      </c>
      <c r="AN26" s="101">
        <f>IF(AQ26&gt;0,AQ26/AL26,0)</f>
        <v>9.1</v>
      </c>
      <c r="AO26" s="120">
        <f>AM26*AN26</f>
        <v>6547.5609800000002</v>
      </c>
      <c r="AP26" s="101">
        <f>AO26*AJ26</f>
        <v>1610700</v>
      </c>
      <c r="AQ26" s="95">
        <v>1610700</v>
      </c>
      <c r="AR26" s="121">
        <f>AQ26-AP26</f>
        <v>0</v>
      </c>
      <c r="AS26" s="122">
        <f t="shared" si="184"/>
        <v>1.73058</v>
      </c>
      <c r="AT26" s="18">
        <f>SUM(AT28:AT41)</f>
        <v>133</v>
      </c>
      <c r="AU26" s="4"/>
      <c r="AV26" s="95">
        <v>64080</v>
      </c>
      <c r="AW26" s="119">
        <f>IF(AT26&gt;0,AV26/AT26,0)</f>
        <v>481.80451127999999</v>
      </c>
      <c r="AX26" s="101">
        <f>IF(BA26&gt;0,BA26/AV26,0)</f>
        <v>9.1</v>
      </c>
      <c r="AY26" s="120">
        <f>AW26*AX26</f>
        <v>4384.4210499999999</v>
      </c>
      <c r="AZ26" s="101">
        <f>AY26*AT26</f>
        <v>583128</v>
      </c>
      <c r="BA26" s="95">
        <v>583128</v>
      </c>
      <c r="BB26" s="121">
        <f>BA26-AZ26</f>
        <v>0</v>
      </c>
      <c r="BC26" s="122">
        <f t="shared" si="185"/>
        <v>1.1588400000000001</v>
      </c>
      <c r="BD26" s="18">
        <f>SUM(BD28:BD41)</f>
        <v>162</v>
      </c>
      <c r="BE26" s="4"/>
      <c r="BF26" s="95">
        <v>59350</v>
      </c>
      <c r="BG26" s="119">
        <f>IF(BD26&gt;0,BF26/BD26,0)</f>
        <v>366.35802468999998</v>
      </c>
      <c r="BH26" s="101">
        <f>IF(BK26&gt;0,BK26/BF26,0)</f>
        <v>9.1</v>
      </c>
      <c r="BI26" s="120">
        <f>BG26*BH26</f>
        <v>3333.8580200000001</v>
      </c>
      <c r="BJ26" s="101">
        <f>BI26*BD26</f>
        <v>540085</v>
      </c>
      <c r="BK26" s="95">
        <v>540085</v>
      </c>
      <c r="BL26" s="121">
        <f>BK26-BJ26</f>
        <v>0</v>
      </c>
      <c r="BM26" s="122">
        <f t="shared" si="186"/>
        <v>0.88117000000000001</v>
      </c>
      <c r="BN26" s="18">
        <f>SUM(BN28:BN41)</f>
        <v>0</v>
      </c>
      <c r="BO26" s="4"/>
      <c r="BP26" s="95"/>
      <c r="BQ26" s="119">
        <f>IF(BN26&gt;0,BP26/BN26,0)</f>
        <v>0</v>
      </c>
      <c r="BR26" s="101">
        <f>IF(BU26&gt;0,BU26/BP26,0)</f>
        <v>0</v>
      </c>
      <c r="BS26" s="120">
        <f>BQ26*BR26</f>
        <v>0</v>
      </c>
      <c r="BT26" s="101">
        <f>BS26*BN26</f>
        <v>0</v>
      </c>
      <c r="BU26" s="95"/>
      <c r="BV26" s="121">
        <f>BU26-BT26</f>
        <v>0</v>
      </c>
      <c r="BW26" s="122">
        <f t="shared" si="187"/>
        <v>0</v>
      </c>
      <c r="BX26" s="18">
        <f>SUM(BX28:BX41)</f>
        <v>159</v>
      </c>
      <c r="BY26" s="4"/>
      <c r="BZ26" s="95">
        <v>34800</v>
      </c>
      <c r="CA26" s="119">
        <f>IF(BX26&gt;0,BZ26/BX26,0)</f>
        <v>218.86792453000001</v>
      </c>
      <c r="CB26" s="101">
        <f>IF(CE26&gt;0,CE26/BZ26,0)</f>
        <v>9.1</v>
      </c>
      <c r="CC26" s="120">
        <f>CA26*CB26</f>
        <v>1991.69811</v>
      </c>
      <c r="CD26" s="101">
        <f>CC26*BX26</f>
        <v>316680</v>
      </c>
      <c r="CE26" s="95">
        <v>316680</v>
      </c>
      <c r="CF26" s="121">
        <f>CE26-CD26</f>
        <v>0</v>
      </c>
      <c r="CG26" s="122">
        <f t="shared" si="188"/>
        <v>0.52642</v>
      </c>
      <c r="CH26" s="18">
        <f>SUM(CH28:CH41)</f>
        <v>0</v>
      </c>
      <c r="CI26" s="4"/>
      <c r="CJ26" s="95"/>
      <c r="CK26" s="119">
        <f>IF(CH26&gt;0,CJ26/CH26,0)</f>
        <v>0</v>
      </c>
      <c r="CL26" s="101">
        <f>IF(CO26&gt;0,CO26/CJ26,0)</f>
        <v>0</v>
      </c>
      <c r="CM26" s="120">
        <f>CK26*CL26</f>
        <v>0</v>
      </c>
      <c r="CN26" s="101">
        <f>CM26*CH26</f>
        <v>0</v>
      </c>
      <c r="CO26" s="95"/>
      <c r="CP26" s="121">
        <f>CO26-CN26</f>
        <v>0</v>
      </c>
      <c r="CQ26" s="122">
        <f t="shared" si="189"/>
        <v>0</v>
      </c>
      <c r="CR26" s="18">
        <f>SUM(CR28:CR41)</f>
        <v>130</v>
      </c>
      <c r="CS26" s="4"/>
      <c r="CT26" s="95">
        <v>41400</v>
      </c>
      <c r="CU26" s="119">
        <f>IF(CR26&gt;0,CT26/CR26,0)</f>
        <v>318.46153845999999</v>
      </c>
      <c r="CV26" s="101">
        <f>IF(CY26&gt;0,CY26/CT26,0)</f>
        <v>9.1</v>
      </c>
      <c r="CW26" s="120">
        <f>CU26*CV26</f>
        <v>2898</v>
      </c>
      <c r="CX26" s="101">
        <f>CW26*CR26</f>
        <v>376740</v>
      </c>
      <c r="CY26" s="95">
        <v>376740</v>
      </c>
      <c r="CZ26" s="121">
        <f>CY26-CX26</f>
        <v>0</v>
      </c>
      <c r="DA26" s="122">
        <f t="shared" si="190"/>
        <v>0.76597000000000004</v>
      </c>
      <c r="DB26" s="18">
        <f>SUM(DB28:DB41)</f>
        <v>306</v>
      </c>
      <c r="DC26" s="4"/>
      <c r="DD26" s="95">
        <v>229690</v>
      </c>
      <c r="DE26" s="119">
        <f>IF(DB26&gt;0,DD26/DB26,0)</f>
        <v>750.62091502999999</v>
      </c>
      <c r="DF26" s="101">
        <f>IF(DI26&gt;0,DI26/DD26,0)</f>
        <v>9.1</v>
      </c>
      <c r="DG26" s="120">
        <f>DE26*DF26</f>
        <v>6830.6503300000004</v>
      </c>
      <c r="DH26" s="101">
        <f>DG26*DB26</f>
        <v>2090179</v>
      </c>
      <c r="DI26" s="95">
        <v>2090179</v>
      </c>
      <c r="DJ26" s="121">
        <f>DI26-DH26</f>
        <v>0</v>
      </c>
      <c r="DK26" s="122">
        <f t="shared" si="191"/>
        <v>1.8053999999999999</v>
      </c>
      <c r="DL26" s="18">
        <f>SUM(DL28:DL41)</f>
        <v>159</v>
      </c>
      <c r="DM26" s="4"/>
      <c r="DN26" s="95">
        <v>84320</v>
      </c>
      <c r="DO26" s="119">
        <f>IF(DL26&gt;0,DN26/DL26,0)</f>
        <v>530.31446541000003</v>
      </c>
      <c r="DP26" s="101">
        <f>IF(DS26&gt;0,DS26/DN26,0)</f>
        <v>9.1</v>
      </c>
      <c r="DQ26" s="120">
        <f>DO26*DP26</f>
        <v>4825.8616400000001</v>
      </c>
      <c r="DR26" s="101">
        <f>DQ26*DL26</f>
        <v>767312</v>
      </c>
      <c r="DS26" s="95">
        <v>767312</v>
      </c>
      <c r="DT26" s="121">
        <f>DS26-DR26</f>
        <v>0</v>
      </c>
      <c r="DU26" s="122">
        <f t="shared" si="192"/>
        <v>1.27552</v>
      </c>
      <c r="DV26" s="18">
        <f>SUM(DV28:DV41)</f>
        <v>51</v>
      </c>
      <c r="DW26" s="4"/>
      <c r="DX26" s="95">
        <v>23200</v>
      </c>
      <c r="DY26" s="119">
        <f>IF(DV26&gt;0,DX26/DV26,0)</f>
        <v>454.90196078000002</v>
      </c>
      <c r="DZ26" s="101">
        <f>IF(EC26&gt;0,EC26/DX26,0)</f>
        <v>9.1</v>
      </c>
      <c r="EA26" s="120">
        <f>DY26*DZ26</f>
        <v>4139.6078399999997</v>
      </c>
      <c r="EB26" s="101">
        <f>EA26*DV26</f>
        <v>211120</v>
      </c>
      <c r="EC26" s="95">
        <v>211120</v>
      </c>
      <c r="ED26" s="121">
        <f>EC26-EB26</f>
        <v>0</v>
      </c>
      <c r="EE26" s="122">
        <f t="shared" si="193"/>
        <v>1.0941399999999999</v>
      </c>
      <c r="EF26" s="18">
        <f>SUM(EF28:EF41)</f>
        <v>197</v>
      </c>
      <c r="EG26" s="4"/>
      <c r="EH26" s="95">
        <v>17520</v>
      </c>
      <c r="EI26" s="119">
        <f>IF(EF26&gt;0,EH26/EF26,0)</f>
        <v>88.934010150000006</v>
      </c>
      <c r="EJ26" s="101">
        <f>IF(EM26&gt;0,EM26/EH26,0)</f>
        <v>9.1</v>
      </c>
      <c r="EK26" s="120">
        <f>EI26*EJ26</f>
        <v>809.29948999999999</v>
      </c>
      <c r="EL26" s="101">
        <f>EK26*EF26</f>
        <v>159432</v>
      </c>
      <c r="EM26" s="95">
        <v>159432</v>
      </c>
      <c r="EN26" s="121">
        <f>EM26-EL26</f>
        <v>0</v>
      </c>
      <c r="EO26" s="122">
        <f t="shared" si="194"/>
        <v>0.21390999999999999</v>
      </c>
      <c r="EP26" s="18">
        <f>SUM(EP28:EP41)</f>
        <v>232</v>
      </c>
      <c r="EQ26" s="4"/>
      <c r="ER26" s="95">
        <v>68900</v>
      </c>
      <c r="ES26" s="119">
        <f>IF(EP26&gt;0,ER26/EP26,0)</f>
        <v>296.98275862000003</v>
      </c>
      <c r="ET26" s="101">
        <f>IF(EW26&gt;0,EW26/ER26,0)</f>
        <v>9.1</v>
      </c>
      <c r="EU26" s="120">
        <f>ES26*ET26</f>
        <v>2702.5430999999999</v>
      </c>
      <c r="EV26" s="101">
        <f>EU26*EP26</f>
        <v>626990</v>
      </c>
      <c r="EW26" s="95">
        <v>626990</v>
      </c>
      <c r="EX26" s="121">
        <f>EW26-EV26</f>
        <v>0</v>
      </c>
      <c r="EY26" s="122">
        <f t="shared" si="195"/>
        <v>0.71431</v>
      </c>
      <c r="EZ26" s="18">
        <f>SUM(EZ28:EZ41)</f>
        <v>107</v>
      </c>
      <c r="FA26" s="4"/>
      <c r="FB26" s="95">
        <v>37300</v>
      </c>
      <c r="FC26" s="119">
        <f>IF(EZ26&gt;0,FB26/EZ26,0)</f>
        <v>348.59813084000001</v>
      </c>
      <c r="FD26" s="101">
        <f>IF(FG26&gt;0,FG26/FB26,0)</f>
        <v>9.1</v>
      </c>
      <c r="FE26" s="120">
        <f>FC26*FD26</f>
        <v>3172.2429900000002</v>
      </c>
      <c r="FF26" s="101">
        <f>FE26*EZ26</f>
        <v>339430</v>
      </c>
      <c r="FG26" s="95">
        <v>339430</v>
      </c>
      <c r="FH26" s="121">
        <f>FG26-FF26</f>
        <v>0</v>
      </c>
      <c r="FI26" s="122">
        <f t="shared" si="196"/>
        <v>0.83845000000000003</v>
      </c>
      <c r="FJ26" s="18">
        <f>SUM(FJ28:FJ41)</f>
        <v>188</v>
      </c>
      <c r="FK26" s="4"/>
      <c r="FL26" s="95">
        <v>67050</v>
      </c>
      <c r="FM26" s="119">
        <f>IF(FJ26&gt;0,FL26/FJ26,0)</f>
        <v>356.64893617000001</v>
      </c>
      <c r="FN26" s="101">
        <f>IF(FQ26&gt;0,FQ26/FL26,0)</f>
        <v>9.1</v>
      </c>
      <c r="FO26" s="120">
        <f>FM26*FN26</f>
        <v>3245.5053200000002</v>
      </c>
      <c r="FP26" s="101">
        <f>FO26*FJ26</f>
        <v>610155</v>
      </c>
      <c r="FQ26" s="95">
        <v>610155</v>
      </c>
      <c r="FR26" s="121">
        <f>FQ26-FP26</f>
        <v>0</v>
      </c>
      <c r="FS26" s="122">
        <f t="shared" si="197"/>
        <v>0.85782000000000003</v>
      </c>
      <c r="FT26" s="18">
        <f>SUM(FT28:FT41)</f>
        <v>313</v>
      </c>
      <c r="FU26" s="4"/>
      <c r="FV26" s="95">
        <v>92000</v>
      </c>
      <c r="FW26" s="119">
        <f>IF(FT26&gt;0,FV26/FT26,0)</f>
        <v>293.92971246000002</v>
      </c>
      <c r="FX26" s="101">
        <f>IF(GA26&gt;0,GA26/FV26,0)</f>
        <v>9.1</v>
      </c>
      <c r="FY26" s="120">
        <f>FW26*FX26</f>
        <v>2674.7603800000002</v>
      </c>
      <c r="FZ26" s="101">
        <f>FY26*FT26</f>
        <v>837200</v>
      </c>
      <c r="GA26" s="95">
        <v>837200</v>
      </c>
      <c r="GB26" s="121">
        <f>GA26-FZ26</f>
        <v>0</v>
      </c>
      <c r="GC26" s="122">
        <f t="shared" si="198"/>
        <v>0.70696000000000003</v>
      </c>
      <c r="GD26" s="18">
        <f>SUM(GD28:GD41)</f>
        <v>170</v>
      </c>
      <c r="GE26" s="4"/>
      <c r="GF26" s="95">
        <v>80080</v>
      </c>
      <c r="GG26" s="119">
        <f>IF(GD26&gt;0,GF26/GD26,0)</f>
        <v>471.05882352999998</v>
      </c>
      <c r="GH26" s="101">
        <f>IF(GK26&gt;0,GK26/GF26,0)</f>
        <v>9.1</v>
      </c>
      <c r="GI26" s="120">
        <f>GG26*GH26</f>
        <v>4286.6352900000002</v>
      </c>
      <c r="GJ26" s="101">
        <f>GI26*GD26</f>
        <v>728728</v>
      </c>
      <c r="GK26" s="95">
        <v>728728</v>
      </c>
      <c r="GL26" s="121">
        <f>GK26-GJ26</f>
        <v>0</v>
      </c>
      <c r="GM26" s="122">
        <f t="shared" si="199"/>
        <v>1.133</v>
      </c>
      <c r="GN26" s="18">
        <f>SUM(GN28:GN41)</f>
        <v>94</v>
      </c>
      <c r="GO26" s="4"/>
      <c r="GP26" s="95">
        <v>46160</v>
      </c>
      <c r="GQ26" s="119">
        <f>IF(GN26&gt;0,GP26/GN26,0)</f>
        <v>491.06382979</v>
      </c>
      <c r="GR26" s="101">
        <f>IF(GU26&gt;0,GU26/GP26,0)</f>
        <v>9.1</v>
      </c>
      <c r="GS26" s="120">
        <f>GQ26*GR26</f>
        <v>4468.6808499999997</v>
      </c>
      <c r="GT26" s="101">
        <f>GS26*GN26</f>
        <v>420056</v>
      </c>
      <c r="GU26" s="95">
        <v>420056</v>
      </c>
      <c r="GV26" s="121">
        <f>GU26-GT26</f>
        <v>0</v>
      </c>
      <c r="GW26" s="122">
        <f t="shared" si="200"/>
        <v>1.1811100000000001</v>
      </c>
      <c r="GX26" s="18">
        <f>SUM(GX28:GX41)</f>
        <v>181</v>
      </c>
      <c r="GY26" s="4"/>
      <c r="GZ26" s="95">
        <v>80840</v>
      </c>
      <c r="HA26" s="119">
        <f>IF(GX26&gt;0,GZ26/GX26,0)</f>
        <v>446.62983424999999</v>
      </c>
      <c r="HB26" s="101">
        <f>IF(HE26&gt;0,HE26/GZ26,0)</f>
        <v>9.1</v>
      </c>
      <c r="HC26" s="120">
        <f>HA26*HB26</f>
        <v>4064.33149</v>
      </c>
      <c r="HD26" s="101">
        <f>HC26*GX26</f>
        <v>735644</v>
      </c>
      <c r="HE26" s="95">
        <v>735644</v>
      </c>
      <c r="HF26" s="121">
        <f>HE26-HD26</f>
        <v>0</v>
      </c>
      <c r="HG26" s="122">
        <f t="shared" si="201"/>
        <v>1.0742400000000001</v>
      </c>
      <c r="HH26" s="18">
        <f>SUM(HH28:HH41)</f>
        <v>279</v>
      </c>
      <c r="HI26" s="4"/>
      <c r="HJ26" s="95">
        <v>198480</v>
      </c>
      <c r="HK26" s="119">
        <f>IF(HH26&gt;0,HJ26/HH26,0)</f>
        <v>711.39784945999997</v>
      </c>
      <c r="HL26" s="101">
        <f>IF(HO26&gt;0,HO26/HJ26,0)</f>
        <v>9.1</v>
      </c>
      <c r="HM26" s="120">
        <f>HK26*HL26</f>
        <v>6473.7204300000003</v>
      </c>
      <c r="HN26" s="101">
        <f>HM26*HH26</f>
        <v>1806168</v>
      </c>
      <c r="HO26" s="95">
        <v>1806168</v>
      </c>
      <c r="HP26" s="121">
        <f>HO26-HN26</f>
        <v>0</v>
      </c>
      <c r="HQ26" s="122">
        <f t="shared" si="202"/>
        <v>1.71106</v>
      </c>
      <c r="HR26" s="18">
        <f>SUM(HR28:HR41)</f>
        <v>481</v>
      </c>
      <c r="HS26" s="4"/>
      <c r="HT26" s="95">
        <v>218200</v>
      </c>
      <c r="HU26" s="119">
        <f>IF(HR26&gt;0,HT26/HR26,0)</f>
        <v>453.63825364000002</v>
      </c>
      <c r="HV26" s="101">
        <f>IF(HY26&gt;0,HY26/HT26,0)</f>
        <v>9.1</v>
      </c>
      <c r="HW26" s="120">
        <f>HU26*HV26</f>
        <v>4128.1081100000001</v>
      </c>
      <c r="HX26" s="101">
        <f>HW26*HR26</f>
        <v>1985620</v>
      </c>
      <c r="HY26" s="95">
        <v>1985620</v>
      </c>
      <c r="HZ26" s="121">
        <f>HY26-HX26</f>
        <v>0</v>
      </c>
      <c r="IA26" s="122">
        <f t="shared" si="203"/>
        <v>1.0911</v>
      </c>
      <c r="IB26" s="18">
        <f>SUM(IB28:IB41)</f>
        <v>157</v>
      </c>
      <c r="IC26" s="4"/>
      <c r="ID26" s="95">
        <v>80830</v>
      </c>
      <c r="IE26" s="119">
        <f>IF(IB26&gt;0,ID26/IB26,0)</f>
        <v>514.84076432999996</v>
      </c>
      <c r="IF26" s="101">
        <f>IF(II26&gt;0,II26/ID26,0)</f>
        <v>9.1</v>
      </c>
      <c r="IG26" s="120">
        <f>IE26*IF26</f>
        <v>4685.0509599999996</v>
      </c>
      <c r="IH26" s="101">
        <f>IG26*IB26</f>
        <v>735553</v>
      </c>
      <c r="II26" s="95">
        <v>735553</v>
      </c>
      <c r="IJ26" s="121">
        <f>II26-IH26</f>
        <v>0</v>
      </c>
      <c r="IK26" s="122">
        <f t="shared" si="204"/>
        <v>1.2383</v>
      </c>
      <c r="IL26" s="18">
        <f>SUM(IL28:IL41)</f>
        <v>123</v>
      </c>
      <c r="IM26" s="4"/>
      <c r="IN26" s="95">
        <v>34470</v>
      </c>
      <c r="IO26" s="119">
        <f>IF(IL26&gt;0,IN26/IL26,0)</f>
        <v>280.24390244</v>
      </c>
      <c r="IP26" s="101">
        <f>IF(IS26&gt;0,IS26/IN26,0)</f>
        <v>9.1</v>
      </c>
      <c r="IQ26" s="120">
        <f>IO26*IP26</f>
        <v>2550.2195099999999</v>
      </c>
      <c r="IR26" s="101">
        <f>IQ26*IL26</f>
        <v>313677</v>
      </c>
      <c r="IS26" s="95">
        <v>313677</v>
      </c>
      <c r="IT26" s="121">
        <f>IS26-IR26</f>
        <v>0</v>
      </c>
      <c r="IU26" s="122">
        <f t="shared" si="205"/>
        <v>0.67405000000000004</v>
      </c>
      <c r="IV26" s="18">
        <f>SUM(IV28:IV41)</f>
        <v>284</v>
      </c>
      <c r="IW26" s="4"/>
      <c r="IX26" s="95">
        <v>238130</v>
      </c>
      <c r="IY26" s="119">
        <f>IF(IV26&gt;0,IX26/IV26,0)</f>
        <v>838.48591549000002</v>
      </c>
      <c r="IZ26" s="101">
        <f>IF(JC26&gt;0,JC26/IX26,0)</f>
        <v>9.1</v>
      </c>
      <c r="JA26" s="120">
        <f>IY26*IZ26</f>
        <v>7630.2218300000004</v>
      </c>
      <c r="JB26" s="101">
        <f>JA26*IV26</f>
        <v>2166983</v>
      </c>
      <c r="JC26" s="95">
        <v>2166983</v>
      </c>
      <c r="JD26" s="121">
        <f>JC26-JB26</f>
        <v>0</v>
      </c>
      <c r="JE26" s="122">
        <f t="shared" si="206"/>
        <v>2.01674</v>
      </c>
      <c r="JF26" s="18">
        <f>SUM(JF28:JF41)</f>
        <v>291</v>
      </c>
      <c r="JG26" s="4"/>
      <c r="JH26" s="95">
        <v>139870</v>
      </c>
      <c r="JI26" s="119">
        <f>IF(JF26&gt;0,JH26/JF26,0)</f>
        <v>480.65292096000002</v>
      </c>
      <c r="JJ26" s="101">
        <f>IF(JM26&gt;0,JM26/JH26,0)</f>
        <v>9.1</v>
      </c>
      <c r="JK26" s="120">
        <f>JI26*JJ26</f>
        <v>4373.9415799999997</v>
      </c>
      <c r="JL26" s="101">
        <f>JK26*JF26</f>
        <v>1272817</v>
      </c>
      <c r="JM26" s="95">
        <v>1272817</v>
      </c>
      <c r="JN26" s="121">
        <f>JM26-JL26</f>
        <v>0</v>
      </c>
      <c r="JO26" s="122">
        <f t="shared" si="207"/>
        <v>1.1560699999999999</v>
      </c>
      <c r="JP26" s="18">
        <f>SUM(JP28:JP41)</f>
        <v>0</v>
      </c>
      <c r="JQ26" s="4"/>
      <c r="JR26" s="95">
        <v>0</v>
      </c>
      <c r="JS26" s="119">
        <f>IF(JP26&gt;0,JR26/JP26,0)</f>
        <v>0</v>
      </c>
      <c r="JT26" s="101">
        <f>IF(JW26&gt;0,JW26/JR26,0)</f>
        <v>0</v>
      </c>
      <c r="JU26" s="120">
        <f>JS26*JT26</f>
        <v>0</v>
      </c>
      <c r="JV26" s="101">
        <f>JU26*JP26</f>
        <v>0</v>
      </c>
      <c r="JW26" s="95">
        <v>0</v>
      </c>
      <c r="JX26" s="121">
        <f>JW26-JV26</f>
        <v>0</v>
      </c>
      <c r="JY26" s="122">
        <f t="shared" si="208"/>
        <v>0</v>
      </c>
      <c r="JZ26" s="18">
        <f>SUM(JZ28:JZ41)</f>
        <v>179</v>
      </c>
      <c r="KA26" s="4"/>
      <c r="KB26" s="95">
        <v>50060</v>
      </c>
      <c r="KC26" s="119">
        <f>IF(JZ26&gt;0,KB26/JZ26,0)</f>
        <v>279.66480446999998</v>
      </c>
      <c r="KD26" s="101">
        <f>IF(KG26&gt;0,KG26/KB26,0)</f>
        <v>9.1</v>
      </c>
      <c r="KE26" s="120">
        <f>KC26*KD26</f>
        <v>2544.9497200000001</v>
      </c>
      <c r="KF26" s="101">
        <f>KE26*JZ26</f>
        <v>455546</v>
      </c>
      <c r="KG26" s="95">
        <v>455546</v>
      </c>
      <c r="KH26" s="121">
        <f>KG26-KF26</f>
        <v>0</v>
      </c>
      <c r="KI26" s="122">
        <f t="shared" si="209"/>
        <v>0.67264999999999997</v>
      </c>
      <c r="KJ26" s="18">
        <f>SUM(KJ28:KJ41)</f>
        <v>353</v>
      </c>
      <c r="KK26" s="4"/>
      <c r="KL26" s="95">
        <v>130440</v>
      </c>
      <c r="KM26" s="119">
        <f>IF(KJ26&gt;0,KL26/KJ26,0)</f>
        <v>369.51841359999997</v>
      </c>
      <c r="KN26" s="101">
        <f>IF(KQ26&gt;0,KQ26/KL26,0)</f>
        <v>9.1</v>
      </c>
      <c r="KO26" s="120">
        <f>KM26*KN26</f>
        <v>3362.6175600000001</v>
      </c>
      <c r="KP26" s="101">
        <f>KO26*KJ26</f>
        <v>1187004</v>
      </c>
      <c r="KQ26" s="95">
        <v>1187004</v>
      </c>
      <c r="KR26" s="121">
        <f>KQ26-KP26</f>
        <v>0</v>
      </c>
      <c r="KS26" s="122">
        <f t="shared" si="210"/>
        <v>0.88876999999999995</v>
      </c>
      <c r="KT26" s="18">
        <f>SUM(KT28:KT41)</f>
        <v>298</v>
      </c>
      <c r="KU26" s="4"/>
      <c r="KV26" s="95">
        <v>79170</v>
      </c>
      <c r="KW26" s="119">
        <f>IF(KT26&gt;0,KV26/KT26,0)</f>
        <v>265.67114093999999</v>
      </c>
      <c r="KX26" s="101">
        <f>IF(LA26&gt;0,LA26/KV26,0)</f>
        <v>9.1</v>
      </c>
      <c r="KY26" s="120">
        <f>KW26*KX26</f>
        <v>2417.6073799999999</v>
      </c>
      <c r="KZ26" s="101">
        <f>KY26*KT26</f>
        <v>720447</v>
      </c>
      <c r="LA26" s="95">
        <v>720447</v>
      </c>
      <c r="LB26" s="121">
        <f>LA26-KZ26</f>
        <v>0</v>
      </c>
      <c r="LC26" s="122">
        <f t="shared" si="211"/>
        <v>0.63900000000000001</v>
      </c>
      <c r="LD26" s="18">
        <f>SUM(LD28:LD41)</f>
        <v>242</v>
      </c>
      <c r="LE26" s="4"/>
      <c r="LF26" s="95">
        <v>56310</v>
      </c>
      <c r="LG26" s="119">
        <f>IF(LD26&gt;0,LF26/LD26,0)</f>
        <v>232.68595041</v>
      </c>
      <c r="LH26" s="101">
        <f>IF(LK26&gt;0,LK26/LF26,0)</f>
        <v>9.1</v>
      </c>
      <c r="LI26" s="120">
        <f>LG26*LH26</f>
        <v>2117.4421499999999</v>
      </c>
      <c r="LJ26" s="101">
        <f>LI26*LD26</f>
        <v>512421</v>
      </c>
      <c r="LK26" s="95">
        <v>512421</v>
      </c>
      <c r="LL26" s="121">
        <f>LK26-LJ26</f>
        <v>0</v>
      </c>
      <c r="LM26" s="122">
        <f t="shared" si="212"/>
        <v>0.55966000000000005</v>
      </c>
      <c r="LN26" s="18">
        <f>SUM(LN28:LN41)</f>
        <v>141</v>
      </c>
      <c r="LO26" s="4"/>
      <c r="LP26" s="95">
        <v>82340</v>
      </c>
      <c r="LQ26" s="119">
        <f>IF(LN26&gt;0,LP26/LN26,0)</f>
        <v>583.97163121000006</v>
      </c>
      <c r="LR26" s="101">
        <f>IF(LU26&gt;0,LU26/LP26,0)</f>
        <v>9.1</v>
      </c>
      <c r="LS26" s="120">
        <f>LQ26*LR26</f>
        <v>5314.1418400000002</v>
      </c>
      <c r="LT26" s="101">
        <f>LS26*LN26</f>
        <v>749294</v>
      </c>
      <c r="LU26" s="95">
        <v>749294</v>
      </c>
      <c r="LV26" s="121">
        <f>LU26-LT26</f>
        <v>0</v>
      </c>
      <c r="LW26" s="122">
        <f t="shared" si="213"/>
        <v>1.4045799999999999</v>
      </c>
      <c r="LX26" s="18">
        <f>SUM(LX28:LX41)</f>
        <v>137</v>
      </c>
      <c r="LY26" s="4"/>
      <c r="LZ26" s="95">
        <v>45130</v>
      </c>
      <c r="MA26" s="119">
        <f>IF(LX26&gt;0,LZ26/LX26,0)</f>
        <v>329.41605838999999</v>
      </c>
      <c r="MB26" s="101">
        <f>IF(ME26&gt;0,ME26/LZ26,0)</f>
        <v>9.1</v>
      </c>
      <c r="MC26" s="120">
        <f>MA26*MB26</f>
        <v>2997.68613</v>
      </c>
      <c r="MD26" s="101">
        <f>MC26*LX26</f>
        <v>410683</v>
      </c>
      <c r="ME26" s="95">
        <v>410683</v>
      </c>
      <c r="MF26" s="121">
        <f>ME26-MD26</f>
        <v>0</v>
      </c>
      <c r="MG26" s="122">
        <f t="shared" si="214"/>
        <v>0.79232000000000002</v>
      </c>
      <c r="MH26" s="18">
        <f>SUM(MH28:MH41)</f>
        <v>305</v>
      </c>
      <c r="MI26" s="4"/>
      <c r="MJ26" s="95">
        <v>72330</v>
      </c>
      <c r="MK26" s="119">
        <f>IF(MH26&gt;0,MJ26/MH26,0)</f>
        <v>237.14754098</v>
      </c>
      <c r="ML26" s="101">
        <f>IF(MO26&gt;0,MO26/MJ26,0)</f>
        <v>9.1</v>
      </c>
      <c r="MM26" s="120">
        <f>MK26*ML26</f>
        <v>2158.0426200000002</v>
      </c>
      <c r="MN26" s="101">
        <f>MM26*MH26</f>
        <v>658203</v>
      </c>
      <c r="MO26" s="95">
        <v>658203</v>
      </c>
      <c r="MP26" s="121">
        <f>MO26-MN26</f>
        <v>0</v>
      </c>
      <c r="MQ26" s="122">
        <f t="shared" si="215"/>
        <v>0.57038999999999995</v>
      </c>
      <c r="MR26" s="18">
        <f>SUM(MR28:MR41)</f>
        <v>112</v>
      </c>
      <c r="MS26" s="4"/>
      <c r="MT26" s="95">
        <v>43000</v>
      </c>
      <c r="MU26" s="119">
        <f>IF(MR26&gt;0,MT26/MR26,0)</f>
        <v>383.92857142999998</v>
      </c>
      <c r="MV26" s="101">
        <f>IF(MY26&gt;0,MY26/MT26,0)</f>
        <v>9.1</v>
      </c>
      <c r="MW26" s="120">
        <f>MU26*MV26</f>
        <v>3493.75</v>
      </c>
      <c r="MX26" s="101">
        <f>MW26*MR26</f>
        <v>391300</v>
      </c>
      <c r="MY26" s="95">
        <v>391300</v>
      </c>
      <c r="MZ26" s="121">
        <f>MY26-MX26</f>
        <v>0</v>
      </c>
      <c r="NA26" s="122">
        <f t="shared" si="216"/>
        <v>0.92342999999999997</v>
      </c>
      <c r="NB26" s="18">
        <f>SUM(NB28:NB41)</f>
        <v>164</v>
      </c>
      <c r="NC26" s="4"/>
      <c r="ND26" s="95">
        <v>60090</v>
      </c>
      <c r="NE26" s="119">
        <f>IF(NB26&gt;0,ND26/NB26,0)</f>
        <v>366.40243901999997</v>
      </c>
      <c r="NF26" s="101">
        <f>IF(NI26&gt;0,NI26/ND26,0)</f>
        <v>9.1</v>
      </c>
      <c r="NG26" s="120">
        <f>NE26*NF26</f>
        <v>3334.2622000000001</v>
      </c>
      <c r="NH26" s="101">
        <f>NG26*NB26</f>
        <v>546819</v>
      </c>
      <c r="NI26" s="95">
        <v>546819</v>
      </c>
      <c r="NJ26" s="121">
        <f>NI26-NH26</f>
        <v>0</v>
      </c>
      <c r="NK26" s="122">
        <f t="shared" si="217"/>
        <v>0.88127999999999995</v>
      </c>
      <c r="NL26" s="18">
        <f>SUM(NL28:NL41)</f>
        <v>504</v>
      </c>
      <c r="NM26" s="4"/>
      <c r="NN26" s="95">
        <v>144930</v>
      </c>
      <c r="NO26" s="119">
        <f>IF(NL26&gt;0,NN26/NL26,0)</f>
        <v>287.55952380999997</v>
      </c>
      <c r="NP26" s="101">
        <f>IF(NS26&gt;0,NS26/NN26,0)</f>
        <v>9.1</v>
      </c>
      <c r="NQ26" s="120">
        <f>NO26*NP26</f>
        <v>2616.7916700000001</v>
      </c>
      <c r="NR26" s="101">
        <f>NQ26*NL26</f>
        <v>1318863</v>
      </c>
      <c r="NS26" s="95">
        <v>1318863</v>
      </c>
      <c r="NT26" s="121">
        <f>NS26-NR26</f>
        <v>0</v>
      </c>
      <c r="NU26" s="122">
        <f t="shared" si="218"/>
        <v>0.69164000000000003</v>
      </c>
      <c r="NV26" s="18">
        <f>SUM(NV28:NV41)</f>
        <v>175</v>
      </c>
      <c r="NW26" s="4"/>
      <c r="NX26" s="95">
        <v>36520</v>
      </c>
      <c r="NY26" s="119">
        <f>IF(NV26&gt;0,NX26/NV26,0)</f>
        <v>208.68571428999999</v>
      </c>
      <c r="NZ26" s="101">
        <f>IF(OC26&gt;0,OC26/NX26,0)</f>
        <v>9.1</v>
      </c>
      <c r="OA26" s="120">
        <f>NY26*NZ26</f>
        <v>1899.04</v>
      </c>
      <c r="OB26" s="101">
        <f>OA26*NV26</f>
        <v>332332</v>
      </c>
      <c r="OC26" s="95">
        <v>332332</v>
      </c>
      <c r="OD26" s="121">
        <f>OC26-OB26</f>
        <v>0</v>
      </c>
      <c r="OE26" s="122">
        <f t="shared" si="219"/>
        <v>0.50192999999999999</v>
      </c>
      <c r="OF26" s="18">
        <f>SUM(OF28:OF41)</f>
        <v>141</v>
      </c>
      <c r="OG26" s="4"/>
      <c r="OH26" s="95">
        <v>51220</v>
      </c>
      <c r="OI26" s="119">
        <f>IF(OF26&gt;0,OH26/OF26,0)</f>
        <v>363.26241134999998</v>
      </c>
      <c r="OJ26" s="101">
        <f>IF(OM26&gt;0,OM26/OH26,0)</f>
        <v>9.1</v>
      </c>
      <c r="OK26" s="120">
        <f>OI26*OJ26</f>
        <v>3305.6879399999998</v>
      </c>
      <c r="OL26" s="101">
        <f>OK26*OF26</f>
        <v>466102</v>
      </c>
      <c r="OM26" s="95">
        <v>466102</v>
      </c>
      <c r="ON26" s="121">
        <f>OM26-OL26</f>
        <v>0</v>
      </c>
      <c r="OO26" s="122">
        <f t="shared" si="220"/>
        <v>0.87372000000000005</v>
      </c>
      <c r="OP26" s="18">
        <f>SUM(OP28:OP41)</f>
        <v>234</v>
      </c>
      <c r="OQ26" s="4"/>
      <c r="OR26" s="95">
        <v>116310</v>
      </c>
      <c r="OS26" s="119">
        <f>IF(OP26&gt;0,OR26/OP26,0)</f>
        <v>497.05128205</v>
      </c>
      <c r="OT26" s="101">
        <f>IF(OW26&gt;0,OW26/OR26,0)</f>
        <v>9.1</v>
      </c>
      <c r="OU26" s="120">
        <f>OS26*OT26</f>
        <v>4523.1666699999996</v>
      </c>
      <c r="OV26" s="101">
        <f>OU26*OP26</f>
        <v>1058421</v>
      </c>
      <c r="OW26" s="95">
        <v>1058421</v>
      </c>
      <c r="OX26" s="121">
        <f>OW26-OV26</f>
        <v>0</v>
      </c>
      <c r="OY26" s="122">
        <f t="shared" si="221"/>
        <v>1.1955100000000001</v>
      </c>
      <c r="OZ26" s="18">
        <f>SUM(OZ28:OZ41)</f>
        <v>66</v>
      </c>
      <c r="PA26" s="4"/>
      <c r="PB26" s="95">
        <v>38160</v>
      </c>
      <c r="PC26" s="119">
        <f>IF(OZ26&gt;0,PB26/OZ26,0)</f>
        <v>578.18181818000005</v>
      </c>
      <c r="PD26" s="101">
        <f>IF(PG26&gt;0,PG26/PB26,0)</f>
        <v>9.1</v>
      </c>
      <c r="PE26" s="120">
        <f>PC26*PD26</f>
        <v>5261.4545500000004</v>
      </c>
      <c r="PF26" s="101">
        <f>PE26*OZ26</f>
        <v>347256</v>
      </c>
      <c r="PG26" s="95">
        <v>347256</v>
      </c>
      <c r="PH26" s="121">
        <f>PG26-PF26</f>
        <v>0</v>
      </c>
      <c r="PI26" s="122">
        <f t="shared" si="222"/>
        <v>1.3906499999999999</v>
      </c>
      <c r="PJ26" s="18">
        <f>SUM(PJ28:PJ41)</f>
        <v>156</v>
      </c>
      <c r="PK26" s="4"/>
      <c r="PL26" s="95">
        <v>34800</v>
      </c>
      <c r="PM26" s="119">
        <f>IF(PJ26&gt;0,PL26/PJ26,0)</f>
        <v>223.07692308</v>
      </c>
      <c r="PN26" s="101">
        <f>IF(PQ26&gt;0,PQ26/PL26,0)</f>
        <v>9.1</v>
      </c>
      <c r="PO26" s="120">
        <f>PM26*PN26</f>
        <v>2030</v>
      </c>
      <c r="PP26" s="101">
        <f>PO26*PJ26</f>
        <v>316680</v>
      </c>
      <c r="PQ26" s="95">
        <v>316680</v>
      </c>
      <c r="PR26" s="121">
        <f>PQ26-PP26</f>
        <v>0</v>
      </c>
      <c r="PS26" s="122">
        <f t="shared" si="223"/>
        <v>0.53654999999999997</v>
      </c>
      <c r="PT26" s="18">
        <f>SUM(PT28:PT41)</f>
        <v>0</v>
      </c>
      <c r="PU26" s="4"/>
      <c r="PV26" s="95"/>
      <c r="PW26" s="119">
        <f>IF(PT26&gt;0,PV26/PT26,0)</f>
        <v>0</v>
      </c>
      <c r="PX26" s="101">
        <f>IF(QA26&gt;0,QA26/PV26,0)</f>
        <v>0</v>
      </c>
      <c r="PY26" s="120">
        <f>PW26*PX26</f>
        <v>0</v>
      </c>
      <c r="PZ26" s="101">
        <f>PY26*PT26</f>
        <v>0</v>
      </c>
      <c r="QA26" s="95"/>
      <c r="QB26" s="121">
        <f>QA26-PZ26</f>
        <v>0</v>
      </c>
      <c r="QC26" s="122">
        <f t="shared" si="224"/>
        <v>0</v>
      </c>
      <c r="QD26" s="18">
        <f>SUM(QD28:QD41)</f>
        <v>246</v>
      </c>
      <c r="QE26" s="4"/>
      <c r="QF26" s="95">
        <v>97710</v>
      </c>
      <c r="QG26" s="119">
        <f>IF(QD26&gt;0,QF26/QD26,0)</f>
        <v>397.19512194999999</v>
      </c>
      <c r="QH26" s="101">
        <f>IF(QK26&gt;0,QK26/QF26,0)</f>
        <v>9.1</v>
      </c>
      <c r="QI26" s="120">
        <f>QG26*QH26</f>
        <v>3614.47561</v>
      </c>
      <c r="QJ26" s="101">
        <f>QI26*QD26</f>
        <v>889161</v>
      </c>
      <c r="QK26" s="95">
        <v>889161</v>
      </c>
      <c r="QL26" s="121">
        <f>QK26-QJ26</f>
        <v>0</v>
      </c>
      <c r="QM26" s="122">
        <f t="shared" si="225"/>
        <v>0.95533999999999997</v>
      </c>
      <c r="QN26" s="18">
        <f>SUM(QN28:QN41)</f>
        <v>165</v>
      </c>
      <c r="QO26" s="4"/>
      <c r="QP26" s="95">
        <v>52530</v>
      </c>
      <c r="QQ26" s="119">
        <f>IF(QN26&gt;0,QP26/QN26,0)</f>
        <v>318.36363635999999</v>
      </c>
      <c r="QR26" s="101">
        <f>IF(QU26&gt;0,QU26/QP26,0)</f>
        <v>9.1</v>
      </c>
      <c r="QS26" s="120">
        <f>QQ26*QR26</f>
        <v>2897.1090899999999</v>
      </c>
      <c r="QT26" s="101">
        <f>QS26*QN26</f>
        <v>478023</v>
      </c>
      <c r="QU26" s="95">
        <v>478023</v>
      </c>
      <c r="QV26" s="121">
        <f>QU26-QT26</f>
        <v>0</v>
      </c>
      <c r="QW26" s="122">
        <f t="shared" si="226"/>
        <v>0.76573000000000002</v>
      </c>
      <c r="QX26" s="18">
        <f>SUM(QX28:QX41)</f>
        <v>169</v>
      </c>
      <c r="QY26" s="4"/>
      <c r="QZ26" s="95">
        <v>47370</v>
      </c>
      <c r="RA26" s="119">
        <f>IF(QX26&gt;0,QZ26/QX26,0)</f>
        <v>280.29585799</v>
      </c>
      <c r="RB26" s="101">
        <f>IF(RE26&gt;0,RE26/QZ26,0)</f>
        <v>9.1</v>
      </c>
      <c r="RC26" s="120">
        <f>RA26*RB26</f>
        <v>2550.6923099999999</v>
      </c>
      <c r="RD26" s="101">
        <f>RC26*QX26</f>
        <v>431067</v>
      </c>
      <c r="RE26" s="95">
        <v>431067</v>
      </c>
      <c r="RF26" s="121">
        <f>RE26-RD26</f>
        <v>0</v>
      </c>
      <c r="RG26" s="122">
        <f t="shared" si="227"/>
        <v>0.67417000000000005</v>
      </c>
      <c r="RH26" s="18">
        <f>SUM(RH28:RH41)</f>
        <v>136</v>
      </c>
      <c r="RI26" s="4"/>
      <c r="RJ26" s="95">
        <v>64830</v>
      </c>
      <c r="RK26" s="119">
        <f>IF(RH26&gt;0,RJ26/RH26,0)</f>
        <v>476.69117647000002</v>
      </c>
      <c r="RL26" s="101">
        <f>IF(RO26&gt;0,RO26/RJ26,0)</f>
        <v>9.1</v>
      </c>
      <c r="RM26" s="120">
        <f>RK26*RL26</f>
        <v>4337.8897100000004</v>
      </c>
      <c r="RN26" s="101">
        <f>RM26*RH26</f>
        <v>589953</v>
      </c>
      <c r="RO26" s="95">
        <v>589953</v>
      </c>
      <c r="RP26" s="121">
        <f>RO26-RN26</f>
        <v>0</v>
      </c>
      <c r="RQ26" s="122">
        <f t="shared" si="228"/>
        <v>1.1465399999999999</v>
      </c>
      <c r="RR26" s="18">
        <f>SUM(RR28:RR41)</f>
        <v>348</v>
      </c>
      <c r="RS26" s="4"/>
      <c r="RT26" s="95">
        <v>106560</v>
      </c>
      <c r="RU26" s="119">
        <f>IF(RR26&gt;0,RT26/RR26,0)</f>
        <v>306.20689655000001</v>
      </c>
      <c r="RV26" s="101">
        <f>IF(RY26&gt;0,RY26/RT26,0)</f>
        <v>9.1</v>
      </c>
      <c r="RW26" s="120">
        <f>RU26*RV26</f>
        <v>2786.4827599999999</v>
      </c>
      <c r="RX26" s="101">
        <f>RW26*RR26</f>
        <v>969696</v>
      </c>
      <c r="RY26" s="95">
        <v>969696</v>
      </c>
      <c r="RZ26" s="121">
        <f>RY26-RX26</f>
        <v>0</v>
      </c>
      <c r="SA26" s="122">
        <f t="shared" si="229"/>
        <v>0.73648999999999998</v>
      </c>
      <c r="SB26" s="18">
        <f>SUM(SB28:SB41)</f>
        <v>84</v>
      </c>
      <c r="SC26" s="4"/>
      <c r="SD26" s="95">
        <v>24780</v>
      </c>
      <c r="SE26" s="119">
        <f>IF(SB26&gt;0,SD26/SB26,0)</f>
        <v>295</v>
      </c>
      <c r="SF26" s="101">
        <f>IF(SI26&gt;0,SI26/SD26,0)</f>
        <v>9.1</v>
      </c>
      <c r="SG26" s="120">
        <f>SE26*SF26</f>
        <v>2684.5</v>
      </c>
      <c r="SH26" s="101">
        <f>SG26*SB26</f>
        <v>225498</v>
      </c>
      <c r="SI26" s="95">
        <v>225498</v>
      </c>
      <c r="SJ26" s="121">
        <f>SI26-SH26</f>
        <v>0</v>
      </c>
      <c r="SK26" s="122">
        <f t="shared" si="230"/>
        <v>0.70953999999999995</v>
      </c>
      <c r="SL26" s="18">
        <f>SUM(SL28:SL41)</f>
        <v>305</v>
      </c>
      <c r="SM26" s="4"/>
      <c r="SN26" s="95">
        <v>114720</v>
      </c>
      <c r="SO26" s="119">
        <f>IF(SL26&gt;0,SN26/SL26,0)</f>
        <v>376.13114753999997</v>
      </c>
      <c r="SP26" s="101">
        <f>IF(SS26&gt;0,SS26/SN26,0)</f>
        <v>9.1</v>
      </c>
      <c r="SQ26" s="120">
        <f>SO26*SP26</f>
        <v>3422.7934399999999</v>
      </c>
      <c r="SR26" s="101">
        <f>SQ26*SL26</f>
        <v>1043952</v>
      </c>
      <c r="SS26" s="95">
        <v>1043952</v>
      </c>
      <c r="ST26" s="121">
        <f>SS26-SR26</f>
        <v>0</v>
      </c>
      <c r="SU26" s="122">
        <f t="shared" si="231"/>
        <v>0.90468000000000004</v>
      </c>
      <c r="SV26" s="18">
        <f>SUM(SV28:SV41)</f>
        <v>288</v>
      </c>
      <c r="SW26" s="4"/>
      <c r="SX26" s="95">
        <v>226760</v>
      </c>
      <c r="SY26" s="119">
        <f>IF(SV26&gt;0,SX26/SV26,0)</f>
        <v>787.36111111000002</v>
      </c>
      <c r="SZ26" s="101">
        <f>IF(TC26&gt;0,TC26/SX26,0)</f>
        <v>9.1</v>
      </c>
      <c r="TA26" s="120">
        <f>SY26*SZ26</f>
        <v>7164.9861099999998</v>
      </c>
      <c r="TB26" s="101">
        <f>TA26*SV26</f>
        <v>2063516</v>
      </c>
      <c r="TC26" s="95">
        <v>2063516</v>
      </c>
      <c r="TD26" s="121">
        <f>TC26-TB26</f>
        <v>0</v>
      </c>
      <c r="TE26" s="122">
        <f t="shared" si="232"/>
        <v>1.89377</v>
      </c>
      <c r="TF26" s="18">
        <f>SUM(TF28:TF41)</f>
        <v>153</v>
      </c>
      <c r="TG26" s="4"/>
      <c r="TH26" s="95">
        <v>54400</v>
      </c>
      <c r="TI26" s="119">
        <f>IF(TF26&gt;0,TH26/TF26,0)</f>
        <v>355.55555556000002</v>
      </c>
      <c r="TJ26" s="101">
        <f>IF(TM26&gt;0,TM26/TH26,0)</f>
        <v>9.1</v>
      </c>
      <c r="TK26" s="120">
        <f>TI26*TJ26</f>
        <v>3235.5555599999998</v>
      </c>
      <c r="TL26" s="101">
        <f>TK26*TF26</f>
        <v>495040</v>
      </c>
      <c r="TM26" s="95">
        <v>495040</v>
      </c>
      <c r="TN26" s="121">
        <f>TM26-TL26</f>
        <v>0</v>
      </c>
      <c r="TO26" s="122">
        <f t="shared" si="233"/>
        <v>0.85519000000000001</v>
      </c>
      <c r="TP26" s="18">
        <f>SUM(TP28:TP41)</f>
        <v>287</v>
      </c>
      <c r="TQ26" s="4"/>
      <c r="TR26" s="95">
        <v>67850</v>
      </c>
      <c r="TS26" s="119">
        <f>IF(TP26&gt;0,TR26/TP26,0)</f>
        <v>236.41114983</v>
      </c>
      <c r="TT26" s="101">
        <f>IF(TW26&gt;0,TW26/TR26,0)</f>
        <v>9.1</v>
      </c>
      <c r="TU26" s="120">
        <f>TS26*TT26</f>
        <v>2151.3414600000001</v>
      </c>
      <c r="TV26" s="101">
        <f>TU26*TP26</f>
        <v>617435</v>
      </c>
      <c r="TW26" s="95">
        <v>617435</v>
      </c>
      <c r="TX26" s="121">
        <f>TW26-TV26</f>
        <v>0</v>
      </c>
      <c r="TY26" s="122">
        <f t="shared" si="234"/>
        <v>0.56862000000000001</v>
      </c>
      <c r="TZ26" s="18">
        <f>SUM(TZ28:TZ41)</f>
        <v>196</v>
      </c>
      <c r="UA26" s="4"/>
      <c r="UB26" s="95">
        <v>73850</v>
      </c>
      <c r="UC26" s="119">
        <f>IF(TZ26&gt;0,UB26/TZ26,0)</f>
        <v>376.78571428999999</v>
      </c>
      <c r="UD26" s="101">
        <f>IF(UG26&gt;0,UG26/UB26,0)</f>
        <v>9.1</v>
      </c>
      <c r="UE26" s="120">
        <f>UC26*UD26</f>
        <v>3428.75</v>
      </c>
      <c r="UF26" s="101">
        <f>UE26*TZ26</f>
        <v>672035</v>
      </c>
      <c r="UG26" s="95">
        <v>672035</v>
      </c>
      <c r="UH26" s="121">
        <f>UG26-UF26</f>
        <v>0</v>
      </c>
      <c r="UI26" s="122">
        <f t="shared" si="235"/>
        <v>0.90625</v>
      </c>
      <c r="UJ26" s="18">
        <f>SUM(UJ28:UJ41)</f>
        <v>329</v>
      </c>
      <c r="UK26" s="4"/>
      <c r="UL26" s="95">
        <v>190400</v>
      </c>
      <c r="UM26" s="119">
        <f>IF(UJ26&gt;0,UL26/UJ26,0)</f>
        <v>578.72340426000005</v>
      </c>
      <c r="UN26" s="101">
        <f>IF(UQ26&gt;0,UQ26/UL26,0)</f>
        <v>9.1</v>
      </c>
      <c r="UO26" s="120">
        <f>UM26*UN26</f>
        <v>5266.3829800000003</v>
      </c>
      <c r="UP26" s="101">
        <f>UO26*UJ26</f>
        <v>1732640</v>
      </c>
      <c r="UQ26" s="95">
        <v>1732640</v>
      </c>
      <c r="UR26" s="121">
        <f>UQ26-UP26</f>
        <v>0</v>
      </c>
      <c r="US26" s="122">
        <f t="shared" si="236"/>
        <v>1.39195</v>
      </c>
      <c r="UT26" s="18">
        <f>SUM(UT28:UT41)</f>
        <v>321</v>
      </c>
      <c r="UU26" s="4"/>
      <c r="UV26" s="95">
        <v>96170</v>
      </c>
      <c r="UW26" s="119">
        <f>IF(UT26&gt;0,UV26/UT26,0)</f>
        <v>299.59501557999999</v>
      </c>
      <c r="UX26" s="101">
        <f>IF(VA26&gt;0,VA26/UV26,0)</f>
        <v>9.1</v>
      </c>
      <c r="UY26" s="120">
        <f>UW26*UX26</f>
        <v>2726.3146400000001</v>
      </c>
      <c r="UZ26" s="101">
        <f>UY26*UT26</f>
        <v>875147</v>
      </c>
      <c r="VA26" s="95">
        <v>875147</v>
      </c>
      <c r="VB26" s="121">
        <f>VA26-UZ26</f>
        <v>0</v>
      </c>
      <c r="VC26" s="122">
        <f t="shared" si="237"/>
        <v>0.72058999999999995</v>
      </c>
      <c r="VD26" s="18">
        <f>SUM(VD28:VD41)</f>
        <v>553</v>
      </c>
      <c r="VE26" s="4"/>
      <c r="VF26" s="95">
        <v>302520</v>
      </c>
      <c r="VG26" s="119">
        <f>IF(VD26&gt;0,VF26/VD26,0)</f>
        <v>547.05244123</v>
      </c>
      <c r="VH26" s="101">
        <f>IF(VK26&gt;0,VK26/VF26,0)</f>
        <v>9.1</v>
      </c>
      <c r="VI26" s="120">
        <f>VG26*VH26</f>
        <v>4978.1772199999996</v>
      </c>
      <c r="VJ26" s="101">
        <f>VI26*VD26</f>
        <v>2752932</v>
      </c>
      <c r="VK26" s="95">
        <v>2752932</v>
      </c>
      <c r="VL26" s="121">
        <f>VK26-VJ26</f>
        <v>0</v>
      </c>
      <c r="VM26" s="122">
        <f t="shared" si="238"/>
        <v>1.3157799999999999</v>
      </c>
      <c r="VN26" s="18">
        <f>SUM(VN28:VN41)</f>
        <v>350</v>
      </c>
      <c r="VO26" s="4"/>
      <c r="VP26" s="95">
        <v>168960</v>
      </c>
      <c r="VQ26" s="119">
        <f>IF(VN26&gt;0,VP26/VN26,0)</f>
        <v>482.74285714000001</v>
      </c>
      <c r="VR26" s="101">
        <f>IF(VU26&gt;0,VU26/VP26,0)</f>
        <v>9.1</v>
      </c>
      <c r="VS26" s="120">
        <f>VQ26*VR26</f>
        <v>4392.96</v>
      </c>
      <c r="VT26" s="101">
        <f>VS26*VN26</f>
        <v>1537536</v>
      </c>
      <c r="VU26" s="95">
        <v>1537536</v>
      </c>
      <c r="VV26" s="121">
        <f>VU26-VT26</f>
        <v>0</v>
      </c>
      <c r="VW26" s="122">
        <f t="shared" si="239"/>
        <v>1.1611</v>
      </c>
      <c r="VX26" s="18">
        <f>SUM(VX28:VX41)</f>
        <v>12591</v>
      </c>
      <c r="VY26" s="4"/>
      <c r="VZ26" s="127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</f>
        <v>5234880</v>
      </c>
      <c r="WA26" s="119">
        <f>IF(VX26&gt;0,VZ26/VX26,0)</f>
        <v>415.7636407</v>
      </c>
      <c r="WB26" s="101">
        <f>IF(WE26&gt;0,WE26/VZ26,0)</f>
        <v>9.1</v>
      </c>
      <c r="WC26" s="120">
        <f>WA26*WB26</f>
        <v>3783.44913</v>
      </c>
      <c r="WD26" s="101">
        <f>WC26*VX26</f>
        <v>47637408</v>
      </c>
      <c r="WE26" s="127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</f>
        <v>47637408</v>
      </c>
      <c r="WF26" s="121">
        <f>WE26-WD26</f>
        <v>0</v>
      </c>
    </row>
    <row r="27" spans="1:604" s="114" customFormat="1">
      <c r="A27" s="112"/>
      <c r="B27" s="113" t="s">
        <v>473</v>
      </c>
      <c r="C27" s="113"/>
      <c r="D27" s="113"/>
      <c r="E27" s="113"/>
      <c r="F27" s="123"/>
      <c r="G27" s="113"/>
      <c r="H27" s="121">
        <f>H26-(SUM(H28:H41))</f>
        <v>0</v>
      </c>
      <c r="I27" s="124"/>
      <c r="J27" s="121"/>
      <c r="K27" s="125"/>
      <c r="L27" s="121">
        <f>L26-(SUM(L28:L41))</f>
        <v>0</v>
      </c>
      <c r="M27" s="121"/>
      <c r="N27" s="121"/>
      <c r="O27" s="113"/>
      <c r="P27" s="123"/>
      <c r="Q27" s="113"/>
      <c r="R27" s="121">
        <f>R26-(SUM(R28:R41))</f>
        <v>1.49</v>
      </c>
      <c r="S27" s="124"/>
      <c r="T27" s="121"/>
      <c r="U27" s="125"/>
      <c r="V27" s="121">
        <f>V26-(SUM(V28:V41))</f>
        <v>13.56</v>
      </c>
      <c r="W27" s="121"/>
      <c r="X27" s="121"/>
      <c r="Y27" s="113"/>
      <c r="Z27" s="123"/>
      <c r="AA27" s="113"/>
      <c r="AB27" s="121">
        <f>AB26-(SUM(AB28:AB41))</f>
        <v>0</v>
      </c>
      <c r="AC27" s="124"/>
      <c r="AD27" s="121"/>
      <c r="AE27" s="125"/>
      <c r="AF27" s="121">
        <f>AF26-(SUM(AF28:AF41))</f>
        <v>0</v>
      </c>
      <c r="AG27" s="121"/>
      <c r="AH27" s="121"/>
      <c r="AI27" s="113"/>
      <c r="AJ27" s="123"/>
      <c r="AK27" s="113"/>
      <c r="AL27" s="121">
        <f>AL26-(SUM(AL28:AL41))</f>
        <v>0</v>
      </c>
      <c r="AM27" s="124"/>
      <c r="AN27" s="121"/>
      <c r="AO27" s="125"/>
      <c r="AP27" s="121">
        <f>AP26-(SUM(AP28:AP41))</f>
        <v>-0.01</v>
      </c>
      <c r="AQ27" s="121"/>
      <c r="AR27" s="121"/>
      <c r="AS27" s="113"/>
      <c r="AT27" s="123"/>
      <c r="AU27" s="113"/>
      <c r="AV27" s="121">
        <f>AV26-(SUM(AV28:AV41))</f>
        <v>0</v>
      </c>
      <c r="AW27" s="124"/>
      <c r="AX27" s="121"/>
      <c r="AY27" s="125"/>
      <c r="AZ27" s="121">
        <f>AZ26-(SUM(AZ28:AZ41))</f>
        <v>0</v>
      </c>
      <c r="BA27" s="121"/>
      <c r="BB27" s="121"/>
      <c r="BC27" s="113"/>
      <c r="BD27" s="123"/>
      <c r="BE27" s="113"/>
      <c r="BF27" s="121">
        <f>BF26-(SUM(BF28:BF41))</f>
        <v>0</v>
      </c>
      <c r="BG27" s="124"/>
      <c r="BH27" s="121"/>
      <c r="BI27" s="125"/>
      <c r="BJ27" s="121">
        <f>BJ26-(SUM(BJ28:BJ41))</f>
        <v>-0.01</v>
      </c>
      <c r="BK27" s="121"/>
      <c r="BL27" s="121"/>
      <c r="BM27" s="113"/>
      <c r="BN27" s="123"/>
      <c r="BO27" s="113"/>
      <c r="BP27" s="121" t="e">
        <f>BP26-(SUM(BP28:BP41))</f>
        <v>#DIV/0!</v>
      </c>
      <c r="BQ27" s="124"/>
      <c r="BR27" s="121"/>
      <c r="BS27" s="125"/>
      <c r="BT27" s="121">
        <f>BT26-(SUM(BT28:BT41))</f>
        <v>0</v>
      </c>
      <c r="BU27" s="121"/>
      <c r="BV27" s="121"/>
      <c r="BW27" s="113"/>
      <c r="BX27" s="123"/>
      <c r="BY27" s="113"/>
      <c r="BZ27" s="121">
        <f>BZ26-(SUM(BZ28:BZ41))</f>
        <v>0</v>
      </c>
      <c r="CA27" s="124"/>
      <c r="CB27" s="121"/>
      <c r="CC27" s="125"/>
      <c r="CD27" s="121">
        <f>CD26-(SUM(CD28:CD41))</f>
        <v>0.01</v>
      </c>
      <c r="CE27" s="121"/>
      <c r="CF27" s="121"/>
      <c r="CG27" s="113"/>
      <c r="CH27" s="123"/>
      <c r="CI27" s="113"/>
      <c r="CJ27" s="121" t="e">
        <f>CJ26-(SUM(CJ28:CJ41))</f>
        <v>#DIV/0!</v>
      </c>
      <c r="CK27" s="124"/>
      <c r="CL27" s="121"/>
      <c r="CM27" s="125"/>
      <c r="CN27" s="121">
        <f>CN26-(SUM(CN28:CN41))</f>
        <v>0</v>
      </c>
      <c r="CO27" s="121"/>
      <c r="CP27" s="121"/>
      <c r="CQ27" s="113"/>
      <c r="CR27" s="123"/>
      <c r="CS27" s="113"/>
      <c r="CT27" s="121">
        <f>CT26-(SUM(CT28:CT41))</f>
        <v>0</v>
      </c>
      <c r="CU27" s="124"/>
      <c r="CV27" s="121"/>
      <c r="CW27" s="125"/>
      <c r="CX27" s="121">
        <f>CX26-(SUM(CX28:CX41))</f>
        <v>0</v>
      </c>
      <c r="CY27" s="121"/>
      <c r="CZ27" s="121"/>
      <c r="DA27" s="113"/>
      <c r="DB27" s="123"/>
      <c r="DC27" s="113"/>
      <c r="DD27" s="121">
        <f>DD26-(SUM(DD28:DD41))</f>
        <v>0.01</v>
      </c>
      <c r="DE27" s="124"/>
      <c r="DF27" s="121"/>
      <c r="DG27" s="125"/>
      <c r="DH27" s="121">
        <f>DH26-(SUM(DH28:DH41))</f>
        <v>0.09</v>
      </c>
      <c r="DI27" s="121"/>
      <c r="DJ27" s="121"/>
      <c r="DK27" s="113"/>
      <c r="DL27" s="123"/>
      <c r="DM27" s="113"/>
      <c r="DN27" s="121">
        <f>DN26-(SUM(DN28:DN41))</f>
        <v>0</v>
      </c>
      <c r="DO27" s="124"/>
      <c r="DP27" s="121"/>
      <c r="DQ27" s="125"/>
      <c r="DR27" s="121">
        <f>DR26-(SUM(DR28:DR41))</f>
        <v>0</v>
      </c>
      <c r="DS27" s="121"/>
      <c r="DT27" s="121"/>
      <c r="DU27" s="113"/>
      <c r="DV27" s="123"/>
      <c r="DW27" s="113"/>
      <c r="DX27" s="121">
        <f>DX26-(SUM(DX28:DX41))</f>
        <v>0</v>
      </c>
      <c r="DY27" s="124"/>
      <c r="DZ27" s="121"/>
      <c r="EA27" s="125"/>
      <c r="EB27" s="121">
        <f>EB26-(SUM(EB28:EB41))</f>
        <v>0</v>
      </c>
      <c r="EC27" s="121"/>
      <c r="ED27" s="121"/>
      <c r="EE27" s="113"/>
      <c r="EF27" s="123"/>
      <c r="EG27" s="113"/>
      <c r="EH27" s="121">
        <f>EH26-(SUM(EH28:EH41))</f>
        <v>0</v>
      </c>
      <c r="EI27" s="124"/>
      <c r="EJ27" s="121"/>
      <c r="EK27" s="125"/>
      <c r="EL27" s="121">
        <f>EL26-(SUM(EL28:EL41))</f>
        <v>0</v>
      </c>
      <c r="EM27" s="121"/>
      <c r="EN27" s="121"/>
      <c r="EO27" s="113"/>
      <c r="EP27" s="123"/>
      <c r="EQ27" s="113"/>
      <c r="ER27" s="121">
        <f>ER26-(SUM(ER28:ER41))</f>
        <v>0</v>
      </c>
      <c r="ES27" s="124"/>
      <c r="ET27" s="121"/>
      <c r="EU27" s="125"/>
      <c r="EV27" s="121">
        <f>EV26-(SUM(EV28:EV41))</f>
        <v>0</v>
      </c>
      <c r="EW27" s="121"/>
      <c r="EX27" s="121"/>
      <c r="EY27" s="113"/>
      <c r="EZ27" s="123"/>
      <c r="FA27" s="113"/>
      <c r="FB27" s="121">
        <f>FB26-(SUM(FB28:FB41))</f>
        <v>-0.01</v>
      </c>
      <c r="FC27" s="124"/>
      <c r="FD27" s="121"/>
      <c r="FE27" s="125"/>
      <c r="FF27" s="121">
        <f>FF26-(SUM(FF28:FF41))</f>
        <v>-0.1</v>
      </c>
      <c r="FG27" s="121"/>
      <c r="FH27" s="121"/>
      <c r="FI27" s="113"/>
      <c r="FJ27" s="123"/>
      <c r="FK27" s="113"/>
      <c r="FL27" s="121">
        <f>FL26-(SUM(FL28:FL41))</f>
        <v>0</v>
      </c>
      <c r="FM27" s="124"/>
      <c r="FN27" s="121"/>
      <c r="FO27" s="125"/>
      <c r="FP27" s="121">
        <f>FP26-(SUM(FP28:FP41))</f>
        <v>0</v>
      </c>
      <c r="FQ27" s="121"/>
      <c r="FR27" s="121"/>
      <c r="FS27" s="113"/>
      <c r="FT27" s="123"/>
      <c r="FU27" s="113"/>
      <c r="FV27" s="121">
        <f>FV26-(SUM(FV28:FV41))</f>
        <v>0</v>
      </c>
      <c r="FW27" s="124"/>
      <c r="FX27" s="121"/>
      <c r="FY27" s="125"/>
      <c r="FZ27" s="121">
        <f>FZ26-(SUM(FZ28:FZ41))</f>
        <v>0</v>
      </c>
      <c r="GA27" s="121"/>
      <c r="GB27" s="121"/>
      <c r="GC27" s="113"/>
      <c r="GD27" s="123"/>
      <c r="GE27" s="113"/>
      <c r="GF27" s="121">
        <f>GF26-(SUM(GF28:GF41))</f>
        <v>0</v>
      </c>
      <c r="GG27" s="124"/>
      <c r="GH27" s="121"/>
      <c r="GI27" s="125"/>
      <c r="GJ27" s="121">
        <f>GJ26-(SUM(GJ28:GJ41))</f>
        <v>-0.01</v>
      </c>
      <c r="GK27" s="121"/>
      <c r="GL27" s="121"/>
      <c r="GM27" s="113"/>
      <c r="GN27" s="123"/>
      <c r="GO27" s="113"/>
      <c r="GP27" s="121">
        <f>GP26-(SUM(GP28:GP41))</f>
        <v>0</v>
      </c>
      <c r="GQ27" s="124"/>
      <c r="GR27" s="121"/>
      <c r="GS27" s="125"/>
      <c r="GT27" s="121">
        <f>GT26-(SUM(GT28:GT41))</f>
        <v>0</v>
      </c>
      <c r="GU27" s="121"/>
      <c r="GV27" s="121"/>
      <c r="GW27" s="113"/>
      <c r="GX27" s="123"/>
      <c r="GY27" s="113"/>
      <c r="GZ27" s="121">
        <f>GZ26-(SUM(GZ28:GZ41))</f>
        <v>0</v>
      </c>
      <c r="HA27" s="124"/>
      <c r="HB27" s="121"/>
      <c r="HC27" s="125"/>
      <c r="HD27" s="121">
        <f>HD26-(SUM(HD28:HD41))</f>
        <v>0</v>
      </c>
      <c r="HE27" s="121"/>
      <c r="HF27" s="121"/>
      <c r="HG27" s="113"/>
      <c r="HH27" s="123"/>
      <c r="HI27" s="113"/>
      <c r="HJ27" s="121">
        <f>HJ26-(SUM(HJ28:HJ41))</f>
        <v>0</v>
      </c>
      <c r="HK27" s="124"/>
      <c r="HL27" s="121"/>
      <c r="HM27" s="125"/>
      <c r="HN27" s="121">
        <f>HN26-(SUM(HN28:HN41))</f>
        <v>0</v>
      </c>
      <c r="HO27" s="121"/>
      <c r="HP27" s="121"/>
      <c r="HQ27" s="113"/>
      <c r="HR27" s="123"/>
      <c r="HS27" s="113"/>
      <c r="HT27" s="121">
        <f>HT26-(SUM(HT28:HT41))</f>
        <v>0</v>
      </c>
      <c r="HU27" s="124"/>
      <c r="HV27" s="121"/>
      <c r="HW27" s="125"/>
      <c r="HX27" s="121">
        <f>HX26-(SUM(HX28:HX41))</f>
        <v>0</v>
      </c>
      <c r="HY27" s="121"/>
      <c r="HZ27" s="121"/>
      <c r="IA27" s="113"/>
      <c r="IB27" s="123"/>
      <c r="IC27" s="113"/>
      <c r="ID27" s="121">
        <f>ID26-(SUM(ID28:ID41))</f>
        <v>-0.01</v>
      </c>
      <c r="IE27" s="124"/>
      <c r="IF27" s="121"/>
      <c r="IG27" s="125"/>
      <c r="IH27" s="121">
        <f>IH26-(SUM(IH28:IH41))</f>
        <v>-0.09</v>
      </c>
      <c r="II27" s="121"/>
      <c r="IJ27" s="121"/>
      <c r="IK27" s="113"/>
      <c r="IL27" s="123"/>
      <c r="IM27" s="113"/>
      <c r="IN27" s="121">
        <f>IN26-(SUM(IN28:IN41))</f>
        <v>0</v>
      </c>
      <c r="IO27" s="124"/>
      <c r="IP27" s="121"/>
      <c r="IQ27" s="125"/>
      <c r="IR27" s="121">
        <f>IR26-(SUM(IR28:IR41))</f>
        <v>0</v>
      </c>
      <c r="IS27" s="121"/>
      <c r="IT27" s="121"/>
      <c r="IU27" s="113"/>
      <c r="IV27" s="123"/>
      <c r="IW27" s="113"/>
      <c r="IX27" s="121">
        <f>IX26-(SUM(IX28:IX41))</f>
        <v>0</v>
      </c>
      <c r="IY27" s="124"/>
      <c r="IZ27" s="121"/>
      <c r="JA27" s="125"/>
      <c r="JB27" s="121">
        <f>JB26-(SUM(JB28:JB41))</f>
        <v>0</v>
      </c>
      <c r="JC27" s="121"/>
      <c r="JD27" s="121"/>
      <c r="JE27" s="113"/>
      <c r="JF27" s="123"/>
      <c r="JG27" s="113"/>
      <c r="JH27" s="121">
        <f>JH26-(SUM(JH28:JH41))</f>
        <v>0.01</v>
      </c>
      <c r="JI27" s="124"/>
      <c r="JJ27" s="121"/>
      <c r="JK27" s="125"/>
      <c r="JL27" s="121">
        <f>JL26-(SUM(JL28:JL41))</f>
        <v>0.09</v>
      </c>
      <c r="JM27" s="121"/>
      <c r="JN27" s="121"/>
      <c r="JO27" s="113"/>
      <c r="JP27" s="123"/>
      <c r="JQ27" s="113"/>
      <c r="JR27" s="121" t="e">
        <f>JR26-(SUM(JR28:JR41))</f>
        <v>#DIV/0!</v>
      </c>
      <c r="JS27" s="124"/>
      <c r="JT27" s="121"/>
      <c r="JU27" s="125"/>
      <c r="JV27" s="121">
        <f>JV26-(SUM(JV28:JV41))</f>
        <v>0</v>
      </c>
      <c r="JW27" s="121"/>
      <c r="JX27" s="121"/>
      <c r="JY27" s="113"/>
      <c r="JZ27" s="123"/>
      <c r="KA27" s="113"/>
      <c r="KB27" s="121">
        <f>KB26-(SUM(KB28:KB41))</f>
        <v>0</v>
      </c>
      <c r="KC27" s="124"/>
      <c r="KD27" s="121"/>
      <c r="KE27" s="125"/>
      <c r="KF27" s="121">
        <f>KF26-(SUM(KF28:KF41))</f>
        <v>0</v>
      </c>
      <c r="KG27" s="121"/>
      <c r="KH27" s="121"/>
      <c r="KI27" s="113"/>
      <c r="KJ27" s="123"/>
      <c r="KK27" s="113"/>
      <c r="KL27" s="121">
        <f>KL26-(SUM(KL28:KL41))</f>
        <v>0</v>
      </c>
      <c r="KM27" s="124"/>
      <c r="KN27" s="121"/>
      <c r="KO27" s="125"/>
      <c r="KP27" s="121">
        <f>KP26-(SUM(KP28:KP41))</f>
        <v>-0.01</v>
      </c>
      <c r="KQ27" s="121"/>
      <c r="KR27" s="121"/>
      <c r="KS27" s="113"/>
      <c r="KT27" s="123"/>
      <c r="KU27" s="113"/>
      <c r="KV27" s="121">
        <f>KV26-(SUM(KV28:KV41))</f>
        <v>0</v>
      </c>
      <c r="KW27" s="124"/>
      <c r="KX27" s="121"/>
      <c r="KY27" s="125"/>
      <c r="KZ27" s="121">
        <f>KZ26-(SUM(KZ28:KZ41))</f>
        <v>0</v>
      </c>
      <c r="LA27" s="121"/>
      <c r="LB27" s="121"/>
      <c r="LC27" s="113"/>
      <c r="LD27" s="123"/>
      <c r="LE27" s="113"/>
      <c r="LF27" s="121">
        <f>LF26-(SUM(LF28:LF41))</f>
        <v>0</v>
      </c>
      <c r="LG27" s="124"/>
      <c r="LH27" s="121"/>
      <c r="LI27" s="125"/>
      <c r="LJ27" s="121">
        <f>LJ26-(SUM(LJ28:LJ41))</f>
        <v>0</v>
      </c>
      <c r="LK27" s="121"/>
      <c r="LL27" s="121"/>
      <c r="LM27" s="113"/>
      <c r="LN27" s="123"/>
      <c r="LO27" s="113"/>
      <c r="LP27" s="121">
        <f>LP26-(SUM(LP28:LP41))</f>
        <v>0</v>
      </c>
      <c r="LQ27" s="124"/>
      <c r="LR27" s="121"/>
      <c r="LS27" s="125"/>
      <c r="LT27" s="121">
        <f>LT26-(SUM(LT28:LT41))</f>
        <v>-0.01</v>
      </c>
      <c r="LU27" s="121"/>
      <c r="LV27" s="121"/>
      <c r="LW27" s="113"/>
      <c r="LX27" s="123"/>
      <c r="LY27" s="113"/>
      <c r="LZ27" s="121">
        <f>LZ26-(SUM(LZ28:LZ41))</f>
        <v>0</v>
      </c>
      <c r="MA27" s="124"/>
      <c r="MB27" s="121"/>
      <c r="MC27" s="125"/>
      <c r="MD27" s="121">
        <f>MD26-(SUM(MD28:MD41))</f>
        <v>0</v>
      </c>
      <c r="ME27" s="121"/>
      <c r="MF27" s="121"/>
      <c r="MG27" s="113"/>
      <c r="MH27" s="123"/>
      <c r="MI27" s="113"/>
      <c r="MJ27" s="121">
        <f>MJ26-(SUM(MJ28:MJ41))</f>
        <v>0.73</v>
      </c>
      <c r="MK27" s="124"/>
      <c r="ML27" s="121"/>
      <c r="MM27" s="125"/>
      <c r="MN27" s="121">
        <f>MN26-(SUM(MN28:MN41))</f>
        <v>6.64</v>
      </c>
      <c r="MO27" s="121"/>
      <c r="MP27" s="121"/>
      <c r="MQ27" s="113"/>
      <c r="MR27" s="123"/>
      <c r="MS27" s="113"/>
      <c r="MT27" s="121">
        <f>MT26-(SUM(MT28:MT41))</f>
        <v>0</v>
      </c>
      <c r="MU27" s="124"/>
      <c r="MV27" s="121"/>
      <c r="MW27" s="125"/>
      <c r="MX27" s="121">
        <f>MX26-(SUM(MX28:MX41))</f>
        <v>0</v>
      </c>
      <c r="MY27" s="121"/>
      <c r="MZ27" s="121"/>
      <c r="NA27" s="113"/>
      <c r="NB27" s="123"/>
      <c r="NC27" s="113"/>
      <c r="ND27" s="121">
        <f>ND26-(SUM(ND28:ND41))</f>
        <v>0</v>
      </c>
      <c r="NE27" s="124"/>
      <c r="NF27" s="121"/>
      <c r="NG27" s="125"/>
      <c r="NH27" s="121">
        <f>NH26-(SUM(NH28:NH41))</f>
        <v>0</v>
      </c>
      <c r="NI27" s="121"/>
      <c r="NJ27" s="121"/>
      <c r="NK27" s="113"/>
      <c r="NL27" s="123"/>
      <c r="NM27" s="113"/>
      <c r="NN27" s="121">
        <f>NN26-(SUM(NN28:NN41))</f>
        <v>0</v>
      </c>
      <c r="NO27" s="124"/>
      <c r="NP27" s="121"/>
      <c r="NQ27" s="125"/>
      <c r="NR27" s="121">
        <f>NR26-(SUM(NR28:NR41))</f>
        <v>0</v>
      </c>
      <c r="NS27" s="121"/>
      <c r="NT27" s="121"/>
      <c r="NU27" s="113"/>
      <c r="NV27" s="123"/>
      <c r="NW27" s="113"/>
      <c r="NX27" s="121">
        <f>NX26-(SUM(NX28:NX41))</f>
        <v>0</v>
      </c>
      <c r="NY27" s="124"/>
      <c r="NZ27" s="121"/>
      <c r="OA27" s="125"/>
      <c r="OB27" s="121">
        <f>OB26-(SUM(OB28:OB41))</f>
        <v>-0.01</v>
      </c>
      <c r="OC27" s="121"/>
      <c r="OD27" s="121"/>
      <c r="OE27" s="113"/>
      <c r="OF27" s="123"/>
      <c r="OG27" s="113"/>
      <c r="OH27" s="121">
        <f>OH26-(SUM(OH28:OH41))</f>
        <v>0</v>
      </c>
      <c r="OI27" s="124"/>
      <c r="OJ27" s="121"/>
      <c r="OK27" s="125"/>
      <c r="OL27" s="121">
        <f>OL26-(SUM(OL28:OL41))</f>
        <v>0</v>
      </c>
      <c r="OM27" s="121"/>
      <c r="ON27" s="121"/>
      <c r="OO27" s="113"/>
      <c r="OP27" s="123"/>
      <c r="OQ27" s="113"/>
      <c r="OR27" s="121">
        <f>OR26-(SUM(OR28:OR41))</f>
        <v>0</v>
      </c>
      <c r="OS27" s="124"/>
      <c r="OT27" s="121"/>
      <c r="OU27" s="125"/>
      <c r="OV27" s="121">
        <f>OV26-(SUM(OV28:OV41))</f>
        <v>-0.01</v>
      </c>
      <c r="OW27" s="121"/>
      <c r="OX27" s="121"/>
      <c r="OY27" s="113"/>
      <c r="OZ27" s="123"/>
      <c r="PA27" s="113"/>
      <c r="PB27" s="121">
        <f>PB26-(SUM(PB28:PB41))</f>
        <v>0</v>
      </c>
      <c r="PC27" s="124"/>
      <c r="PD27" s="121"/>
      <c r="PE27" s="125"/>
      <c r="PF27" s="121">
        <f>PF26-(SUM(PF28:PF41))</f>
        <v>0</v>
      </c>
      <c r="PG27" s="121"/>
      <c r="PH27" s="121"/>
      <c r="PI27" s="113"/>
      <c r="PJ27" s="123"/>
      <c r="PK27" s="113"/>
      <c r="PL27" s="121">
        <f>PL26-(SUM(PL28:PL41))</f>
        <v>0</v>
      </c>
      <c r="PM27" s="124"/>
      <c r="PN27" s="121"/>
      <c r="PO27" s="125"/>
      <c r="PP27" s="121">
        <f>PP26-(SUM(PP28:PP41))</f>
        <v>0</v>
      </c>
      <c r="PQ27" s="121"/>
      <c r="PR27" s="121"/>
      <c r="PS27" s="113"/>
      <c r="PT27" s="123"/>
      <c r="PU27" s="113"/>
      <c r="PV27" s="121" t="e">
        <f>PV26-(SUM(PV28:PV41))</f>
        <v>#DIV/0!</v>
      </c>
      <c r="PW27" s="124"/>
      <c r="PX27" s="121"/>
      <c r="PY27" s="125"/>
      <c r="PZ27" s="121">
        <f>PZ26-(SUM(PZ28:PZ41))</f>
        <v>0</v>
      </c>
      <c r="QA27" s="121"/>
      <c r="QB27" s="121"/>
      <c r="QC27" s="113"/>
      <c r="QD27" s="123"/>
      <c r="QE27" s="113"/>
      <c r="QF27" s="121">
        <f>QF26-(SUM(QF28:QF41))</f>
        <v>0</v>
      </c>
      <c r="QG27" s="124"/>
      <c r="QH27" s="121"/>
      <c r="QI27" s="125"/>
      <c r="QJ27" s="121">
        <f>QJ26-(SUM(QJ28:QJ41))</f>
        <v>0</v>
      </c>
      <c r="QK27" s="121"/>
      <c r="QL27" s="121"/>
      <c r="QM27" s="113"/>
      <c r="QN27" s="123"/>
      <c r="QO27" s="113"/>
      <c r="QP27" s="121">
        <f>QP26-(SUM(QP28:QP41))</f>
        <v>0</v>
      </c>
      <c r="QQ27" s="124"/>
      <c r="QR27" s="121"/>
      <c r="QS27" s="125"/>
      <c r="QT27" s="121">
        <f>QT26-(SUM(QT28:QT41))</f>
        <v>-0.01</v>
      </c>
      <c r="QU27" s="121"/>
      <c r="QV27" s="121"/>
      <c r="QW27" s="113"/>
      <c r="QX27" s="123"/>
      <c r="QY27" s="113"/>
      <c r="QZ27" s="121">
        <f>QZ26-(SUM(QZ28:QZ41))</f>
        <v>0.01</v>
      </c>
      <c r="RA27" s="124"/>
      <c r="RB27" s="121"/>
      <c r="RC27" s="125"/>
      <c r="RD27" s="121">
        <f>RD26-(SUM(RD28:RD41))</f>
        <v>0.09</v>
      </c>
      <c r="RE27" s="121"/>
      <c r="RF27" s="121"/>
      <c r="RG27" s="113"/>
      <c r="RH27" s="123"/>
      <c r="RI27" s="113"/>
      <c r="RJ27" s="121">
        <f>RJ26-(SUM(RJ28:RJ41))</f>
        <v>0</v>
      </c>
      <c r="RK27" s="124"/>
      <c r="RL27" s="121"/>
      <c r="RM27" s="125"/>
      <c r="RN27" s="121">
        <f>RN26-(SUM(RN28:RN41))</f>
        <v>-0.01</v>
      </c>
      <c r="RO27" s="121"/>
      <c r="RP27" s="121"/>
      <c r="RQ27" s="113"/>
      <c r="RR27" s="123"/>
      <c r="RS27" s="113"/>
      <c r="RT27" s="121">
        <f>RT26-(SUM(RT28:RT41))</f>
        <v>0</v>
      </c>
      <c r="RU27" s="124"/>
      <c r="RV27" s="121"/>
      <c r="RW27" s="125"/>
      <c r="RX27" s="121">
        <f>RX26-(SUM(RX28:RX41))</f>
        <v>0</v>
      </c>
      <c r="RY27" s="121"/>
      <c r="RZ27" s="121"/>
      <c r="SA27" s="113"/>
      <c r="SB27" s="123"/>
      <c r="SC27" s="113"/>
      <c r="SD27" s="121">
        <f>SD26-(SUM(SD28:SD41))</f>
        <v>0</v>
      </c>
      <c r="SE27" s="124"/>
      <c r="SF27" s="121"/>
      <c r="SG27" s="125"/>
      <c r="SH27" s="121">
        <f>SH26-(SUM(SH28:SH41))</f>
        <v>0</v>
      </c>
      <c r="SI27" s="121"/>
      <c r="SJ27" s="121"/>
      <c r="SK27" s="113"/>
      <c r="SL27" s="123"/>
      <c r="SM27" s="113"/>
      <c r="SN27" s="121">
        <f>SN26-(SUM(SN28:SN41))</f>
        <v>0</v>
      </c>
      <c r="SO27" s="124"/>
      <c r="SP27" s="121"/>
      <c r="SQ27" s="125"/>
      <c r="SR27" s="121">
        <f>SR26-(SUM(SR28:SR41))</f>
        <v>-0.01</v>
      </c>
      <c r="SS27" s="121"/>
      <c r="ST27" s="121"/>
      <c r="SU27" s="113"/>
      <c r="SV27" s="123"/>
      <c r="SW27" s="113"/>
      <c r="SX27" s="121">
        <f>SX26-(SUM(SX28:SX41))</f>
        <v>0</v>
      </c>
      <c r="SY27" s="124"/>
      <c r="SZ27" s="121"/>
      <c r="TA27" s="125"/>
      <c r="TB27" s="121">
        <f>TB26-(SUM(TB28:TB41))</f>
        <v>0</v>
      </c>
      <c r="TC27" s="121"/>
      <c r="TD27" s="121"/>
      <c r="TE27" s="113"/>
      <c r="TF27" s="123"/>
      <c r="TG27" s="113"/>
      <c r="TH27" s="121">
        <f>TH26-(SUM(TH28:TH41))</f>
        <v>0</v>
      </c>
      <c r="TI27" s="124"/>
      <c r="TJ27" s="121"/>
      <c r="TK27" s="125"/>
      <c r="TL27" s="121">
        <f>TL26-(SUM(TL28:TL41))</f>
        <v>0</v>
      </c>
      <c r="TM27" s="121"/>
      <c r="TN27" s="121"/>
      <c r="TO27" s="113"/>
      <c r="TP27" s="123"/>
      <c r="TQ27" s="113"/>
      <c r="TR27" s="121">
        <f>TR26-(SUM(TR28:TR41))</f>
        <v>0</v>
      </c>
      <c r="TS27" s="124"/>
      <c r="TT27" s="121"/>
      <c r="TU27" s="125"/>
      <c r="TV27" s="121">
        <f>TV26-(SUM(TV28:TV41))</f>
        <v>0</v>
      </c>
      <c r="TW27" s="121"/>
      <c r="TX27" s="121"/>
      <c r="TY27" s="113"/>
      <c r="TZ27" s="123"/>
      <c r="UA27" s="113"/>
      <c r="UB27" s="121">
        <f>UB26-(SUM(UB28:UB41))</f>
        <v>0</v>
      </c>
      <c r="UC27" s="124"/>
      <c r="UD27" s="121"/>
      <c r="UE27" s="125"/>
      <c r="UF27" s="121">
        <f>UF26-(SUM(UF28:UF41))</f>
        <v>0</v>
      </c>
      <c r="UG27" s="121"/>
      <c r="UH27" s="121"/>
      <c r="UI27" s="113"/>
      <c r="UJ27" s="123"/>
      <c r="UK27" s="113"/>
      <c r="UL27" s="121">
        <f>UL26-(SUM(UL28:UL41))</f>
        <v>1.9</v>
      </c>
      <c r="UM27" s="124"/>
      <c r="UN27" s="121"/>
      <c r="UO27" s="125"/>
      <c r="UP27" s="121">
        <f>UP26-(SUM(UP28:UP41))</f>
        <v>17.29</v>
      </c>
      <c r="UQ27" s="121"/>
      <c r="UR27" s="121"/>
      <c r="US27" s="113"/>
      <c r="UT27" s="123"/>
      <c r="UU27" s="113"/>
      <c r="UV27" s="121">
        <f>UV26-(SUM(UV28:UV41))</f>
        <v>-0.01</v>
      </c>
      <c r="UW27" s="124"/>
      <c r="UX27" s="121"/>
      <c r="UY27" s="125"/>
      <c r="UZ27" s="121">
        <f>UZ26-(SUM(UZ28:UZ41))</f>
        <v>-0.09</v>
      </c>
      <c r="VA27" s="121"/>
      <c r="VB27" s="121"/>
      <c r="VC27" s="113"/>
      <c r="VD27" s="123"/>
      <c r="VE27" s="113"/>
      <c r="VF27" s="121">
        <f>VF26-(SUM(VF28:VF41))</f>
        <v>3.03</v>
      </c>
      <c r="VG27" s="124"/>
      <c r="VH27" s="121"/>
      <c r="VI27" s="125"/>
      <c r="VJ27" s="121">
        <f>VJ26-(SUM(VJ28:VJ41))</f>
        <v>27.57</v>
      </c>
      <c r="VK27" s="121"/>
      <c r="VL27" s="121"/>
      <c r="VM27" s="113"/>
      <c r="VN27" s="123"/>
      <c r="VO27" s="113"/>
      <c r="VP27" s="121">
        <f>VP26-(SUM(VP28:VP41))</f>
        <v>0</v>
      </c>
      <c r="VQ27" s="124"/>
      <c r="VR27" s="121"/>
      <c r="VS27" s="125"/>
      <c r="VT27" s="121">
        <f>VT26-(SUM(VT28:VT41))</f>
        <v>0</v>
      </c>
      <c r="VU27" s="121"/>
      <c r="VV27" s="121"/>
      <c r="VW27" s="113"/>
      <c r="VX27" s="123"/>
      <c r="VY27" s="113"/>
      <c r="VZ27" s="121">
        <f>VZ26-(SUM(VZ28:VZ41))</f>
        <v>0</v>
      </c>
      <c r="WA27" s="124"/>
      <c r="WB27" s="121"/>
      <c r="WC27" s="125"/>
      <c r="WD27" s="121">
        <f>WD26-(SUM(WD28:WD41))</f>
        <v>0.04</v>
      </c>
      <c r="WE27" s="121"/>
      <c r="WF27" s="121"/>
    </row>
    <row r="28" spans="1:604" ht="25.5" customHeight="1">
      <c r="A28" s="5"/>
      <c r="B28" s="223" t="s">
        <v>430</v>
      </c>
      <c r="C28" s="12" t="s">
        <v>837</v>
      </c>
      <c r="D28" s="12" t="s">
        <v>437</v>
      </c>
      <c r="E28" s="4" t="s">
        <v>34</v>
      </c>
      <c r="F28" s="252">
        <f t="shared" ref="F28:F41" si="243">F12</f>
        <v>0</v>
      </c>
      <c r="G28" s="122">
        <f>F28/F26</f>
        <v>0</v>
      </c>
      <c r="H28" s="101">
        <f>H26*G28</f>
        <v>0</v>
      </c>
      <c r="I28" s="119">
        <f t="shared" ref="I28:I41" si="244">IF(F28&gt;0,H28/F28,0)</f>
        <v>0</v>
      </c>
      <c r="J28" s="93">
        <f>J26</f>
        <v>9.1</v>
      </c>
      <c r="K28" s="120">
        <f t="shared" ref="K28:K41" si="245">I28*J28</f>
        <v>0</v>
      </c>
      <c r="L28" s="101">
        <f t="shared" ref="L28:L41" si="246">K28*F28</f>
        <v>0</v>
      </c>
      <c r="M28" s="101"/>
      <c r="N28" s="121"/>
      <c r="O28" s="122">
        <f t="shared" ref="O28:O42" si="247">K28/$WC28</f>
        <v>0</v>
      </c>
      <c r="P28" s="252">
        <f t="shared" ref="P28:P41" si="248">P12</f>
        <v>45</v>
      </c>
      <c r="Q28" s="122">
        <f>P28/P26</f>
        <v>9.6149999999999999E-2</v>
      </c>
      <c r="R28" s="101">
        <f>R26*Q28</f>
        <v>14317.7</v>
      </c>
      <c r="S28" s="119">
        <f t="shared" ref="S28:S41" si="249">IF(P28&gt;0,R28/P28,0)</f>
        <v>318.17111111000003</v>
      </c>
      <c r="T28" s="93">
        <f>T26</f>
        <v>9.1</v>
      </c>
      <c r="U28" s="120">
        <f t="shared" ref="U28:U41" si="250">S28*T28</f>
        <v>2895.3571099999999</v>
      </c>
      <c r="V28" s="101">
        <f t="shared" ref="V28:V41" si="251">U28*P28</f>
        <v>130291.07</v>
      </c>
      <c r="W28" s="101"/>
      <c r="X28" s="121"/>
      <c r="Y28" s="122">
        <f t="shared" ref="Y28:Y42" si="252">U28/$WC28</f>
        <v>0.76527000000000001</v>
      </c>
      <c r="Z28" s="252">
        <f t="shared" ref="Z28:Z41" si="253">Z12</f>
        <v>15</v>
      </c>
      <c r="AA28" s="122">
        <f>Z28/Z26</f>
        <v>5.3760000000000002E-2</v>
      </c>
      <c r="AB28" s="101">
        <f>AB26*AA28</f>
        <v>6294.22</v>
      </c>
      <c r="AC28" s="119">
        <f t="shared" ref="AC28:AC41" si="254">IF(Z28&gt;0,AB28/Z28,0)</f>
        <v>419.61466667000002</v>
      </c>
      <c r="AD28" s="93">
        <f>AD26</f>
        <v>9.1</v>
      </c>
      <c r="AE28" s="120">
        <f t="shared" ref="AE28:AE41" si="255">AC28*AD28</f>
        <v>3818.4934699999999</v>
      </c>
      <c r="AF28" s="101">
        <f t="shared" ref="AF28:AF41" si="256">AE28*Z28</f>
        <v>57277.4</v>
      </c>
      <c r="AG28" s="101"/>
      <c r="AH28" s="121"/>
      <c r="AI28" s="122">
        <f t="shared" ref="AI28:AI42" si="257">AE28/$WC28</f>
        <v>1.00926</v>
      </c>
      <c r="AJ28" s="252">
        <f t="shared" ref="AJ28:AJ41" si="258">AJ12</f>
        <v>139</v>
      </c>
      <c r="AK28" s="122">
        <f>AJ28/AJ26</f>
        <v>0.56503999999999999</v>
      </c>
      <c r="AL28" s="101">
        <f>AL26*AK28</f>
        <v>100012.08</v>
      </c>
      <c r="AM28" s="119">
        <f t="shared" ref="AM28:AM41" si="259">IF(AJ28&gt;0,AL28/AJ28,0)</f>
        <v>719.51136690999999</v>
      </c>
      <c r="AN28" s="93">
        <f>AN26</f>
        <v>9.1</v>
      </c>
      <c r="AO28" s="120">
        <f t="shared" ref="AO28:AO41" si="260">AM28*AN28</f>
        <v>6547.5534399999997</v>
      </c>
      <c r="AP28" s="101">
        <f t="shared" ref="AP28:AP41" si="261">AO28*AJ28</f>
        <v>910109.93</v>
      </c>
      <c r="AQ28" s="101"/>
      <c r="AR28" s="121"/>
      <c r="AS28" s="122">
        <f t="shared" ref="AS28:AS42" si="262">AO28/$WC28</f>
        <v>1.73058</v>
      </c>
      <c r="AT28" s="252">
        <f t="shared" ref="AT28:AT41" si="263">AT12</f>
        <v>0</v>
      </c>
      <c r="AU28" s="122">
        <f>AT28/AT26</f>
        <v>0</v>
      </c>
      <c r="AV28" s="101">
        <f>AV26*AU28</f>
        <v>0</v>
      </c>
      <c r="AW28" s="119">
        <f t="shared" ref="AW28:AW41" si="264">IF(AT28&gt;0,AV28/AT28,0)</f>
        <v>0</v>
      </c>
      <c r="AX28" s="93">
        <f>AX26</f>
        <v>9.1</v>
      </c>
      <c r="AY28" s="120">
        <f t="shared" ref="AY28:AY41" si="265">AW28*AX28</f>
        <v>0</v>
      </c>
      <c r="AZ28" s="101">
        <f t="shared" ref="AZ28:AZ41" si="266">AY28*AT28</f>
        <v>0</v>
      </c>
      <c r="BA28" s="101"/>
      <c r="BB28" s="121"/>
      <c r="BC28" s="122">
        <f t="shared" ref="BC28:BC42" si="267">AY28/$WC28</f>
        <v>0</v>
      </c>
      <c r="BD28" s="252">
        <f t="shared" ref="BD28:BD41" si="268">BD12</f>
        <v>0</v>
      </c>
      <c r="BE28" s="122">
        <f>BD28/BD26</f>
        <v>0</v>
      </c>
      <c r="BF28" s="101">
        <f>BF26*BE28</f>
        <v>0</v>
      </c>
      <c r="BG28" s="119">
        <f t="shared" ref="BG28:BG41" si="269">IF(BD28&gt;0,BF28/BD28,0)</f>
        <v>0</v>
      </c>
      <c r="BH28" s="93">
        <f>BH26</f>
        <v>9.1</v>
      </c>
      <c r="BI28" s="120">
        <f t="shared" ref="BI28:BI41" si="270">BG28*BH28</f>
        <v>0</v>
      </c>
      <c r="BJ28" s="101">
        <f t="shared" ref="BJ28:BJ41" si="271">BI28*BD28</f>
        <v>0</v>
      </c>
      <c r="BK28" s="101"/>
      <c r="BL28" s="121"/>
      <c r="BM28" s="122">
        <f t="shared" ref="BM28:BM42" si="272">BI28/$WC28</f>
        <v>0</v>
      </c>
      <c r="BN28" s="252">
        <f t="shared" ref="BN28:BN41" si="273">BN12</f>
        <v>0</v>
      </c>
      <c r="BO28" s="122" t="e">
        <f>BN28/BN26</f>
        <v>#DIV/0!</v>
      </c>
      <c r="BP28" s="101" t="e">
        <f>BP26*BO28</f>
        <v>#DIV/0!</v>
      </c>
      <c r="BQ28" s="119">
        <f t="shared" ref="BQ28:BQ41" si="274">IF(BN28&gt;0,BP28/BN28,0)</f>
        <v>0</v>
      </c>
      <c r="BR28" s="93">
        <f>BR26</f>
        <v>0</v>
      </c>
      <c r="BS28" s="120">
        <f t="shared" ref="BS28:BS41" si="275">BQ28*BR28</f>
        <v>0</v>
      </c>
      <c r="BT28" s="101">
        <f t="shared" ref="BT28:BT41" si="276">BS28*BN28</f>
        <v>0</v>
      </c>
      <c r="BU28" s="101"/>
      <c r="BV28" s="121"/>
      <c r="BW28" s="122">
        <f t="shared" ref="BW28:BW42" si="277">BS28/$WC28</f>
        <v>0</v>
      </c>
      <c r="BX28" s="252">
        <f t="shared" ref="BX28:BX41" si="278">BX12</f>
        <v>33</v>
      </c>
      <c r="BY28" s="122">
        <f>BX28/BX26</f>
        <v>0.20755000000000001</v>
      </c>
      <c r="BZ28" s="101">
        <f>BZ26*BY28</f>
        <v>7222.74</v>
      </c>
      <c r="CA28" s="119">
        <f t="shared" ref="CA28:CA41" si="279">IF(BX28&gt;0,BZ28/BX28,0)</f>
        <v>218.87090909</v>
      </c>
      <c r="CB28" s="93">
        <f>CB26</f>
        <v>9.1</v>
      </c>
      <c r="CC28" s="120">
        <f t="shared" ref="CC28:CC41" si="280">CA28*CB28</f>
        <v>1991.7252699999999</v>
      </c>
      <c r="CD28" s="101">
        <f t="shared" ref="CD28:CD41" si="281">CC28*BX28</f>
        <v>65726.929999999993</v>
      </c>
      <c r="CE28" s="101"/>
      <c r="CF28" s="121"/>
      <c r="CG28" s="122">
        <f t="shared" ref="CG28:CG42" si="282">CC28/$WC28</f>
        <v>0.52642999999999995</v>
      </c>
      <c r="CH28" s="252">
        <f t="shared" ref="CH28:CH41" si="283">CH12</f>
        <v>0</v>
      </c>
      <c r="CI28" s="122" t="e">
        <f>CH28/CH26</f>
        <v>#DIV/0!</v>
      </c>
      <c r="CJ28" s="101" t="e">
        <f>CJ26*CI28</f>
        <v>#DIV/0!</v>
      </c>
      <c r="CK28" s="119">
        <f t="shared" ref="CK28:CK41" si="284">IF(CH28&gt;0,CJ28/CH28,0)</f>
        <v>0</v>
      </c>
      <c r="CL28" s="93">
        <f>CL26</f>
        <v>0</v>
      </c>
      <c r="CM28" s="120">
        <f t="shared" ref="CM28:CM41" si="285">CK28*CL28</f>
        <v>0</v>
      </c>
      <c r="CN28" s="101">
        <f t="shared" ref="CN28:CN41" si="286">CM28*CH28</f>
        <v>0</v>
      </c>
      <c r="CO28" s="101"/>
      <c r="CP28" s="121"/>
      <c r="CQ28" s="122">
        <f t="shared" ref="CQ28:CQ42" si="287">CM28/$WC28</f>
        <v>0</v>
      </c>
      <c r="CR28" s="252">
        <f t="shared" ref="CR28:CR41" si="288">CR12</f>
        <v>0</v>
      </c>
      <c r="CS28" s="122">
        <f>CR28/CR26</f>
        <v>0</v>
      </c>
      <c r="CT28" s="101">
        <f>CT26*CS28</f>
        <v>0</v>
      </c>
      <c r="CU28" s="119">
        <f t="shared" ref="CU28:CU41" si="289">IF(CR28&gt;0,CT28/CR28,0)</f>
        <v>0</v>
      </c>
      <c r="CV28" s="93">
        <f>CV26</f>
        <v>9.1</v>
      </c>
      <c r="CW28" s="120">
        <f t="shared" ref="CW28:CW41" si="290">CU28*CV28</f>
        <v>0</v>
      </c>
      <c r="CX28" s="101">
        <f t="shared" ref="CX28:CX41" si="291">CW28*CR28</f>
        <v>0</v>
      </c>
      <c r="CY28" s="101"/>
      <c r="CZ28" s="121"/>
      <c r="DA28" s="122">
        <f t="shared" ref="DA28:DA42" si="292">CW28/$WC28</f>
        <v>0</v>
      </c>
      <c r="DB28" s="252">
        <f t="shared" ref="DB28:DB41" si="293">DB12</f>
        <v>52</v>
      </c>
      <c r="DC28" s="122">
        <f>DB28/DB26</f>
        <v>0.16993</v>
      </c>
      <c r="DD28" s="101">
        <f>DD26*DC28</f>
        <v>39031.22</v>
      </c>
      <c r="DE28" s="119">
        <f t="shared" ref="DE28:DE41" si="294">IF(DB28&gt;0,DD28/DB28,0)</f>
        <v>750.60038462</v>
      </c>
      <c r="DF28" s="93">
        <f>DF26</f>
        <v>9.1</v>
      </c>
      <c r="DG28" s="120">
        <f t="shared" ref="DG28:DG41" si="295">DE28*DF28</f>
        <v>6830.4634999999998</v>
      </c>
      <c r="DH28" s="101">
        <f t="shared" ref="DH28:DH41" si="296">DG28*DB28</f>
        <v>355184.1</v>
      </c>
      <c r="DI28" s="101"/>
      <c r="DJ28" s="121"/>
      <c r="DK28" s="122">
        <f t="shared" ref="DK28:DK42" si="297">DG28/$WC28</f>
        <v>1.80535</v>
      </c>
      <c r="DL28" s="252">
        <f t="shared" ref="DL28:DL41" si="298">DL12</f>
        <v>11</v>
      </c>
      <c r="DM28" s="122">
        <f>DL28/DL26</f>
        <v>6.9180000000000005E-2</v>
      </c>
      <c r="DN28" s="101">
        <f>DN26*DM28</f>
        <v>5833.26</v>
      </c>
      <c r="DO28" s="119">
        <f t="shared" ref="DO28:DO41" si="299">IF(DL28&gt;0,DN28/DL28,0)</f>
        <v>530.29636363999998</v>
      </c>
      <c r="DP28" s="93">
        <f>DP26</f>
        <v>9.1</v>
      </c>
      <c r="DQ28" s="120">
        <f t="shared" ref="DQ28:DQ41" si="300">DO28*DP28</f>
        <v>4825.6969099999997</v>
      </c>
      <c r="DR28" s="101">
        <f t="shared" ref="DR28:DR41" si="301">DQ28*DL28</f>
        <v>53082.67</v>
      </c>
      <c r="DS28" s="101"/>
      <c r="DT28" s="121"/>
      <c r="DU28" s="122">
        <f t="shared" ref="DU28:DU42" si="302">DQ28/$WC28</f>
        <v>1.2754799999999999</v>
      </c>
      <c r="DV28" s="252">
        <f t="shared" ref="DV28:DV41" si="303">DV12</f>
        <v>0</v>
      </c>
      <c r="DW28" s="122">
        <f>DV28/DV26</f>
        <v>0</v>
      </c>
      <c r="DX28" s="101">
        <f>DX26*DW28</f>
        <v>0</v>
      </c>
      <c r="DY28" s="119">
        <f t="shared" ref="DY28:DY41" si="304">IF(DV28&gt;0,DX28/DV28,0)</f>
        <v>0</v>
      </c>
      <c r="DZ28" s="93">
        <f>DZ26</f>
        <v>9.1</v>
      </c>
      <c r="EA28" s="120">
        <f t="shared" ref="EA28:EA41" si="305">DY28*DZ28</f>
        <v>0</v>
      </c>
      <c r="EB28" s="101">
        <f t="shared" ref="EB28:EB41" si="306">EA28*DV28</f>
        <v>0</v>
      </c>
      <c r="EC28" s="101"/>
      <c r="ED28" s="121"/>
      <c r="EE28" s="122">
        <f t="shared" ref="EE28:EE42" si="307">EA28/$WC28</f>
        <v>0</v>
      </c>
      <c r="EF28" s="252">
        <f t="shared" ref="EF28:EF41" si="308">EF12</f>
        <v>23</v>
      </c>
      <c r="EG28" s="122">
        <f>EF28/EF26</f>
        <v>0.11675000000000001</v>
      </c>
      <c r="EH28" s="101">
        <f>EH26*EG28</f>
        <v>2045.46</v>
      </c>
      <c r="EI28" s="119">
        <f t="shared" ref="EI28:EI41" si="309">IF(EF28&gt;0,EH28/EF28,0)</f>
        <v>88.933043479999995</v>
      </c>
      <c r="EJ28" s="93">
        <f>EJ26</f>
        <v>9.1</v>
      </c>
      <c r="EK28" s="120">
        <f t="shared" ref="EK28:EK41" si="310">EI28*EJ28</f>
        <v>809.29070000000002</v>
      </c>
      <c r="EL28" s="101">
        <f t="shared" ref="EL28:EL41" si="311">EK28*EF28</f>
        <v>18613.689999999999</v>
      </c>
      <c r="EM28" s="101"/>
      <c r="EN28" s="121"/>
      <c r="EO28" s="122">
        <f t="shared" ref="EO28:EO42" si="312">EK28/$WC28</f>
        <v>0.21390000000000001</v>
      </c>
      <c r="EP28" s="252">
        <f t="shared" ref="EP28:EP41" si="313">EP12</f>
        <v>43</v>
      </c>
      <c r="EQ28" s="122">
        <f>EP28/EP26</f>
        <v>0.18534</v>
      </c>
      <c r="ER28" s="101">
        <f>ER26*EQ28</f>
        <v>12769.93</v>
      </c>
      <c r="ES28" s="119">
        <f t="shared" ref="ES28:ES41" si="314">IF(EP28&gt;0,ER28/EP28,0)</f>
        <v>296.97511628000001</v>
      </c>
      <c r="ET28" s="93">
        <f>ET26</f>
        <v>9.1</v>
      </c>
      <c r="EU28" s="120">
        <f t="shared" ref="EU28:EU41" si="315">ES28*ET28</f>
        <v>2702.4735599999999</v>
      </c>
      <c r="EV28" s="101">
        <f t="shared" ref="EV28:EV41" si="316">EU28*EP28</f>
        <v>116206.36</v>
      </c>
      <c r="EW28" s="101"/>
      <c r="EX28" s="121"/>
      <c r="EY28" s="122">
        <f t="shared" ref="EY28:EY42" si="317">EU28/$WC28</f>
        <v>0.71428999999999998</v>
      </c>
      <c r="EZ28" s="252">
        <f t="shared" ref="EZ28:EZ41" si="318">EZ12</f>
        <v>24</v>
      </c>
      <c r="FA28" s="122">
        <f>EZ28/EZ26</f>
        <v>0.2243</v>
      </c>
      <c r="FB28" s="101">
        <f>FB26*FA28</f>
        <v>8366.39</v>
      </c>
      <c r="FC28" s="119">
        <f t="shared" ref="FC28:FC41" si="319">IF(EZ28&gt;0,FB28/EZ28,0)</f>
        <v>348.59958332999997</v>
      </c>
      <c r="FD28" s="93">
        <f>FD26</f>
        <v>9.1</v>
      </c>
      <c r="FE28" s="120">
        <f t="shared" ref="FE28:FE41" si="320">FC28*FD28</f>
        <v>3172.25621</v>
      </c>
      <c r="FF28" s="101">
        <f t="shared" ref="FF28:FF41" si="321">FE28*EZ28</f>
        <v>76134.149999999994</v>
      </c>
      <c r="FG28" s="101"/>
      <c r="FH28" s="121"/>
      <c r="FI28" s="122">
        <f t="shared" ref="FI28:FI42" si="322">FE28/$WC28</f>
        <v>0.83845999999999998</v>
      </c>
      <c r="FJ28" s="252">
        <f t="shared" ref="FJ28:FJ41" si="323">FJ12</f>
        <v>41</v>
      </c>
      <c r="FK28" s="122">
        <f>FJ28/FJ26</f>
        <v>0.21809000000000001</v>
      </c>
      <c r="FL28" s="101">
        <f>FL26*FK28</f>
        <v>14622.93</v>
      </c>
      <c r="FM28" s="119">
        <f t="shared" ref="FM28:FM41" si="324">IF(FJ28&gt;0,FL28/FJ28,0)</f>
        <v>356.65682927</v>
      </c>
      <c r="FN28" s="93">
        <f>FN26</f>
        <v>9.1</v>
      </c>
      <c r="FO28" s="120">
        <f t="shared" ref="FO28:FO41" si="325">FM28*FN28</f>
        <v>3245.5771500000001</v>
      </c>
      <c r="FP28" s="101">
        <f t="shared" ref="FP28:FP41" si="326">FO28*FJ28</f>
        <v>133068.66</v>
      </c>
      <c r="FQ28" s="101"/>
      <c r="FR28" s="121"/>
      <c r="FS28" s="122">
        <f t="shared" ref="FS28:FS42" si="327">FO28/$WC28</f>
        <v>0.85784000000000005</v>
      </c>
      <c r="FT28" s="252">
        <f t="shared" ref="FT28:FT41" si="328">FT12</f>
        <v>34</v>
      </c>
      <c r="FU28" s="122">
        <f>FT28/FT26</f>
        <v>0.10863</v>
      </c>
      <c r="FV28" s="101">
        <f>FV26*FU28</f>
        <v>9993.9599999999991</v>
      </c>
      <c r="FW28" s="119">
        <f t="shared" ref="FW28:FW41" si="329">IF(FT28&gt;0,FV28/FT28,0)</f>
        <v>293.94</v>
      </c>
      <c r="FX28" s="93">
        <f>FX26</f>
        <v>9.1</v>
      </c>
      <c r="FY28" s="120">
        <f t="shared" ref="FY28:FY41" si="330">FW28*FX28</f>
        <v>2674.8539999999998</v>
      </c>
      <c r="FZ28" s="101">
        <f t="shared" ref="FZ28:FZ41" si="331">FY28*FT28</f>
        <v>90945.04</v>
      </c>
      <c r="GA28" s="101"/>
      <c r="GB28" s="121"/>
      <c r="GC28" s="122">
        <f t="shared" ref="GC28:GC42" si="332">FY28/$WC28</f>
        <v>0.70699000000000001</v>
      </c>
      <c r="GD28" s="252">
        <f t="shared" ref="GD28:GD41" si="333">GD12</f>
        <v>39</v>
      </c>
      <c r="GE28" s="122">
        <f>GD28/GD26</f>
        <v>0.22941</v>
      </c>
      <c r="GF28" s="101">
        <f>GF26*GE28</f>
        <v>18371.150000000001</v>
      </c>
      <c r="GG28" s="119">
        <f t="shared" ref="GG28:GG41" si="334">IF(GD28&gt;0,GF28/GD28,0)</f>
        <v>471.05512821000002</v>
      </c>
      <c r="GH28" s="93">
        <f>GH26</f>
        <v>9.1</v>
      </c>
      <c r="GI28" s="120">
        <f t="shared" ref="GI28:GI41" si="335">GG28*GH28</f>
        <v>4286.60167</v>
      </c>
      <c r="GJ28" s="101">
        <f t="shared" ref="GJ28:GJ41" si="336">GI28*GD28</f>
        <v>167177.47</v>
      </c>
      <c r="GK28" s="101"/>
      <c r="GL28" s="121"/>
      <c r="GM28" s="122">
        <f t="shared" ref="GM28:GM42" si="337">GI28/$WC28</f>
        <v>1.1329899999999999</v>
      </c>
      <c r="GN28" s="252">
        <f t="shared" ref="GN28:GN41" si="338">GN12</f>
        <v>0</v>
      </c>
      <c r="GO28" s="122">
        <f>GN28/GN26</f>
        <v>0</v>
      </c>
      <c r="GP28" s="101">
        <f>GP26*GO28</f>
        <v>0</v>
      </c>
      <c r="GQ28" s="119">
        <f t="shared" ref="GQ28:GQ41" si="339">IF(GN28&gt;0,GP28/GN28,0)</f>
        <v>0</v>
      </c>
      <c r="GR28" s="93">
        <f>GR26</f>
        <v>9.1</v>
      </c>
      <c r="GS28" s="120">
        <f t="shared" ref="GS28:GS41" si="340">GQ28*GR28</f>
        <v>0</v>
      </c>
      <c r="GT28" s="101">
        <f t="shared" ref="GT28:GT41" si="341">GS28*GN28</f>
        <v>0</v>
      </c>
      <c r="GU28" s="101"/>
      <c r="GV28" s="121"/>
      <c r="GW28" s="122">
        <f t="shared" ref="GW28:GW42" si="342">GS28/$WC28</f>
        <v>0</v>
      </c>
      <c r="GX28" s="252">
        <f t="shared" ref="GX28:GX41" si="343">GX12</f>
        <v>27</v>
      </c>
      <c r="GY28" s="122">
        <f>GX28/GX26</f>
        <v>0.14917</v>
      </c>
      <c r="GZ28" s="101">
        <f>GZ26*GY28</f>
        <v>12058.9</v>
      </c>
      <c r="HA28" s="119">
        <f t="shared" ref="HA28:HA41" si="344">IF(GX28&gt;0,GZ28/GX28,0)</f>
        <v>446.62592592999999</v>
      </c>
      <c r="HB28" s="93">
        <f>HB26</f>
        <v>9.1</v>
      </c>
      <c r="HC28" s="120">
        <f t="shared" ref="HC28:HC41" si="345">HA28*HB28</f>
        <v>4064.2959300000002</v>
      </c>
      <c r="HD28" s="101">
        <f t="shared" ref="HD28:HD41" si="346">HC28*GX28</f>
        <v>109735.99</v>
      </c>
      <c r="HE28" s="101"/>
      <c r="HF28" s="121"/>
      <c r="HG28" s="122">
        <f t="shared" ref="HG28:HG42" si="347">HC28/$WC28</f>
        <v>1.07423</v>
      </c>
      <c r="HH28" s="252">
        <f t="shared" ref="HH28:HH41" si="348">HH12</f>
        <v>22</v>
      </c>
      <c r="HI28" s="122">
        <f>HH28/HH26</f>
        <v>7.8850000000000003E-2</v>
      </c>
      <c r="HJ28" s="101">
        <f>HJ26*HI28</f>
        <v>15650.15</v>
      </c>
      <c r="HK28" s="119">
        <f t="shared" ref="HK28:HK41" si="349">IF(HH28&gt;0,HJ28/HH28,0)</f>
        <v>711.37045454999998</v>
      </c>
      <c r="HL28" s="93">
        <f>HL26</f>
        <v>9.1</v>
      </c>
      <c r="HM28" s="120">
        <f t="shared" ref="HM28:HM41" si="350">HK28*HL28</f>
        <v>6473.4711399999997</v>
      </c>
      <c r="HN28" s="101">
        <f t="shared" ref="HN28:HN41" si="351">HM28*HH28</f>
        <v>142416.37</v>
      </c>
      <c r="HO28" s="101"/>
      <c r="HP28" s="121"/>
      <c r="HQ28" s="122">
        <f t="shared" ref="HQ28:HQ42" si="352">HM28/$WC28</f>
        <v>1.7110000000000001</v>
      </c>
      <c r="HR28" s="252">
        <f t="shared" ref="HR28:HR41" si="353">HR12</f>
        <v>88</v>
      </c>
      <c r="HS28" s="122">
        <f>HR28/HR26</f>
        <v>0.18295</v>
      </c>
      <c r="HT28" s="101">
        <f>HT26*HS28</f>
        <v>39919.69</v>
      </c>
      <c r="HU28" s="119">
        <f t="shared" ref="HU28:HU41" si="354">IF(HR28&gt;0,HT28/HR28,0)</f>
        <v>453.63284091000003</v>
      </c>
      <c r="HV28" s="93">
        <f>HV26</f>
        <v>9.1</v>
      </c>
      <c r="HW28" s="120">
        <f t="shared" ref="HW28:HW41" si="355">HU28*HV28</f>
        <v>4128.0588500000003</v>
      </c>
      <c r="HX28" s="101">
        <f t="shared" ref="HX28:HX41" si="356">HW28*HR28</f>
        <v>363269.18</v>
      </c>
      <c r="HY28" s="101"/>
      <c r="HZ28" s="121"/>
      <c r="IA28" s="122">
        <f t="shared" ref="IA28:IA42" si="357">HW28/$WC28</f>
        <v>1.09108</v>
      </c>
      <c r="IB28" s="252">
        <f t="shared" ref="IB28:IB41" si="358">IB12</f>
        <v>0</v>
      </c>
      <c r="IC28" s="122">
        <f>IB28/IB26</f>
        <v>0</v>
      </c>
      <c r="ID28" s="101">
        <f>ID26*IC28</f>
        <v>0</v>
      </c>
      <c r="IE28" s="119">
        <f t="shared" ref="IE28:IE41" si="359">IF(IB28&gt;0,ID28/IB28,0)</f>
        <v>0</v>
      </c>
      <c r="IF28" s="93">
        <f>IF26</f>
        <v>9.1</v>
      </c>
      <c r="IG28" s="120">
        <f t="shared" ref="IG28:IG41" si="360">IE28*IF28</f>
        <v>0</v>
      </c>
      <c r="IH28" s="101">
        <f t="shared" ref="IH28:IH41" si="361">IG28*IB28</f>
        <v>0</v>
      </c>
      <c r="II28" s="101"/>
      <c r="IJ28" s="121"/>
      <c r="IK28" s="122">
        <f t="shared" ref="IK28:IK42" si="362">IG28/$WC28</f>
        <v>0</v>
      </c>
      <c r="IL28" s="252">
        <f t="shared" ref="IL28:IL41" si="363">IL12</f>
        <v>29</v>
      </c>
      <c r="IM28" s="122">
        <f>IL28/IL26</f>
        <v>0.23577000000000001</v>
      </c>
      <c r="IN28" s="101">
        <f>IN26*IM28</f>
        <v>8126.99</v>
      </c>
      <c r="IO28" s="119">
        <f t="shared" ref="IO28:IO41" si="364">IF(IL28&gt;0,IN28/IL28,0)</f>
        <v>280.24103448</v>
      </c>
      <c r="IP28" s="93">
        <f>IP26</f>
        <v>9.1</v>
      </c>
      <c r="IQ28" s="120">
        <f t="shared" ref="IQ28:IQ41" si="365">IO28*IP28</f>
        <v>2550.1934099999999</v>
      </c>
      <c r="IR28" s="101">
        <f t="shared" ref="IR28:IR41" si="366">IQ28*IL28</f>
        <v>73955.61</v>
      </c>
      <c r="IS28" s="101"/>
      <c r="IT28" s="121"/>
      <c r="IU28" s="122">
        <f t="shared" ref="IU28:IU42" si="367">IQ28/$WC28</f>
        <v>0.67403999999999997</v>
      </c>
      <c r="IV28" s="252">
        <f t="shared" ref="IV28:IV41" si="368">IV12</f>
        <v>70</v>
      </c>
      <c r="IW28" s="122">
        <f>IV28/IV26</f>
        <v>0.24648</v>
      </c>
      <c r="IX28" s="101">
        <f>IX26*IW28</f>
        <v>58694.28</v>
      </c>
      <c r="IY28" s="119">
        <f t="shared" ref="IY28:IY41" si="369">IF(IV28&gt;0,IX28/IV28,0)</f>
        <v>838.48971429000005</v>
      </c>
      <c r="IZ28" s="93">
        <f>IZ26</f>
        <v>9.1</v>
      </c>
      <c r="JA28" s="120">
        <f t="shared" ref="JA28:JA41" si="370">IY28*IZ28</f>
        <v>7630.2564000000002</v>
      </c>
      <c r="JB28" s="101">
        <f t="shared" ref="JB28:JB41" si="371">JA28*IV28</f>
        <v>534117.94999999995</v>
      </c>
      <c r="JC28" s="101"/>
      <c r="JD28" s="121"/>
      <c r="JE28" s="122">
        <f t="shared" ref="JE28:JE42" si="372">JA28/$WC28</f>
        <v>2.01675</v>
      </c>
      <c r="JF28" s="252">
        <f t="shared" ref="JF28:JF41" si="373">JF12</f>
        <v>83</v>
      </c>
      <c r="JG28" s="122">
        <f>JF28/JF26</f>
        <v>0.28521999999999997</v>
      </c>
      <c r="JH28" s="101">
        <f>JH26*JG28</f>
        <v>39893.72</v>
      </c>
      <c r="JI28" s="119">
        <f t="shared" ref="JI28:JI41" si="374">IF(JF28&gt;0,JH28/JF28,0)</f>
        <v>480.64722891999998</v>
      </c>
      <c r="JJ28" s="93">
        <f>JJ26</f>
        <v>9.1</v>
      </c>
      <c r="JK28" s="120">
        <f t="shared" ref="JK28:JK41" si="375">JI28*JJ28</f>
        <v>4373.8897800000004</v>
      </c>
      <c r="JL28" s="101">
        <f t="shared" ref="JL28:JL41" si="376">JK28*JF28</f>
        <v>363032.85</v>
      </c>
      <c r="JM28" s="101"/>
      <c r="JN28" s="121"/>
      <c r="JO28" s="122">
        <f t="shared" ref="JO28:JO42" si="377">JK28/$WC28</f>
        <v>1.1560600000000001</v>
      </c>
      <c r="JP28" s="252">
        <f t="shared" ref="JP28:JP41" si="378">JP12</f>
        <v>0</v>
      </c>
      <c r="JQ28" s="122" t="e">
        <f>JP28/JP26</f>
        <v>#DIV/0!</v>
      </c>
      <c r="JR28" s="101" t="e">
        <f>JR26*JQ28</f>
        <v>#DIV/0!</v>
      </c>
      <c r="JS28" s="119">
        <f t="shared" ref="JS28:JS41" si="379">IF(JP28&gt;0,JR28/JP28,0)</f>
        <v>0</v>
      </c>
      <c r="JT28" s="93">
        <f>JT26</f>
        <v>0</v>
      </c>
      <c r="JU28" s="120">
        <f t="shared" ref="JU28:JU41" si="380">JS28*JT28</f>
        <v>0</v>
      </c>
      <c r="JV28" s="101">
        <f t="shared" ref="JV28:JV41" si="381">JU28*JP28</f>
        <v>0</v>
      </c>
      <c r="JW28" s="101"/>
      <c r="JX28" s="121"/>
      <c r="JY28" s="122">
        <f t="shared" ref="JY28:JY42" si="382">JU28/$WC28</f>
        <v>0</v>
      </c>
      <c r="JZ28" s="252">
        <f t="shared" ref="JZ28:JZ41" si="383">JZ12</f>
        <v>30</v>
      </c>
      <c r="KA28" s="122">
        <f>JZ28/JZ26</f>
        <v>0.1676</v>
      </c>
      <c r="KB28" s="101">
        <f>KB26*KA28</f>
        <v>8390.06</v>
      </c>
      <c r="KC28" s="119">
        <f t="shared" ref="KC28:KC41" si="384">IF(JZ28&gt;0,KB28/JZ28,0)</f>
        <v>279.66866666999999</v>
      </c>
      <c r="KD28" s="93">
        <f>KD26</f>
        <v>9.1</v>
      </c>
      <c r="KE28" s="120">
        <f t="shared" ref="KE28:KE41" si="385">KC28*KD28</f>
        <v>2544.9848699999998</v>
      </c>
      <c r="KF28" s="101">
        <f t="shared" ref="KF28:KF41" si="386">KE28*JZ28</f>
        <v>76349.55</v>
      </c>
      <c r="KG28" s="101"/>
      <c r="KH28" s="121"/>
      <c r="KI28" s="122">
        <f t="shared" ref="KI28:KI42" si="387">KE28/$WC28</f>
        <v>0.67266000000000004</v>
      </c>
      <c r="KJ28" s="252">
        <f t="shared" ref="KJ28:KJ41" si="388">KJ12</f>
        <v>53</v>
      </c>
      <c r="KK28" s="122">
        <f>KJ28/KJ26</f>
        <v>0.15014</v>
      </c>
      <c r="KL28" s="101">
        <f>KL26*KK28</f>
        <v>19584.259999999998</v>
      </c>
      <c r="KM28" s="119">
        <f t="shared" ref="KM28:KM41" si="389">IF(KJ28&gt;0,KL28/KJ28,0)</f>
        <v>369.51433961999999</v>
      </c>
      <c r="KN28" s="93">
        <f>KN26</f>
        <v>9.1</v>
      </c>
      <c r="KO28" s="120">
        <f t="shared" ref="KO28:KO41" si="390">KM28*KN28</f>
        <v>3362.5804899999998</v>
      </c>
      <c r="KP28" s="101">
        <f t="shared" ref="KP28:KP41" si="391">KO28*KJ28</f>
        <v>178216.77</v>
      </c>
      <c r="KQ28" s="101"/>
      <c r="KR28" s="121"/>
      <c r="KS28" s="122">
        <f t="shared" ref="KS28:KS42" si="392">KO28/$WC28</f>
        <v>0.88875999999999999</v>
      </c>
      <c r="KT28" s="252">
        <f t="shared" ref="KT28:KT41" si="393">KT12</f>
        <v>74</v>
      </c>
      <c r="KU28" s="122">
        <f>KT28/KT26</f>
        <v>0.24832000000000001</v>
      </c>
      <c r="KV28" s="101">
        <f>KV26*KU28</f>
        <v>19659.490000000002</v>
      </c>
      <c r="KW28" s="119">
        <f t="shared" ref="KW28:KW41" si="394">IF(KT28&gt;0,KV28/KT28,0)</f>
        <v>265.66878378000001</v>
      </c>
      <c r="KX28" s="93">
        <f>KX26</f>
        <v>9.1</v>
      </c>
      <c r="KY28" s="120">
        <f t="shared" ref="KY28:KY41" si="395">KW28*KX28</f>
        <v>2417.5859300000002</v>
      </c>
      <c r="KZ28" s="101">
        <f t="shared" ref="KZ28:KZ41" si="396">KY28*KT28</f>
        <v>178901.36</v>
      </c>
      <c r="LA28" s="101"/>
      <c r="LB28" s="121"/>
      <c r="LC28" s="122">
        <f t="shared" ref="LC28:LC42" si="397">KY28/$WC28</f>
        <v>0.63898999999999995</v>
      </c>
      <c r="LD28" s="252">
        <f t="shared" ref="LD28:LD41" si="398">LD12</f>
        <v>33</v>
      </c>
      <c r="LE28" s="122">
        <f>LD28/LD26</f>
        <v>0.13636000000000001</v>
      </c>
      <c r="LF28" s="101">
        <f>LF26*LE28</f>
        <v>7678.43</v>
      </c>
      <c r="LG28" s="119">
        <f t="shared" ref="LG28:LG41" si="399">IF(LD28&gt;0,LF28/LD28,0)</f>
        <v>232.67969697000001</v>
      </c>
      <c r="LH28" s="93">
        <f>LH26</f>
        <v>9.1</v>
      </c>
      <c r="LI28" s="120">
        <f t="shared" ref="LI28:LI41" si="400">LG28*LH28</f>
        <v>2117.3852400000001</v>
      </c>
      <c r="LJ28" s="101">
        <f t="shared" ref="LJ28:LJ41" si="401">LI28*LD28</f>
        <v>69873.710000000006</v>
      </c>
      <c r="LK28" s="101"/>
      <c r="LL28" s="121"/>
      <c r="LM28" s="122">
        <f t="shared" ref="LM28:LM42" si="402">LI28/$WC28</f>
        <v>0.55964000000000003</v>
      </c>
      <c r="LN28" s="252">
        <f t="shared" ref="LN28:LN41" si="403">LN12</f>
        <v>32</v>
      </c>
      <c r="LO28" s="122">
        <f>LN28/LN26</f>
        <v>0.22695000000000001</v>
      </c>
      <c r="LP28" s="101">
        <f>LP26*LO28</f>
        <v>18687.060000000001</v>
      </c>
      <c r="LQ28" s="119">
        <f t="shared" ref="LQ28:LQ41" si="404">IF(LN28&gt;0,LP28/LN28,0)</f>
        <v>583.97062500000004</v>
      </c>
      <c r="LR28" s="93">
        <f>LR26</f>
        <v>9.1</v>
      </c>
      <c r="LS28" s="120">
        <f t="shared" ref="LS28:LS41" si="405">LQ28*LR28</f>
        <v>5314.1326900000004</v>
      </c>
      <c r="LT28" s="101">
        <f t="shared" ref="LT28:LT41" si="406">LS28*LN28</f>
        <v>170052.25</v>
      </c>
      <c r="LU28" s="101"/>
      <c r="LV28" s="121"/>
      <c r="LW28" s="122">
        <f t="shared" ref="LW28:LW42" si="407">LS28/$WC28</f>
        <v>1.4045700000000001</v>
      </c>
      <c r="LX28" s="252">
        <f t="shared" ref="LX28:LX41" si="408">LX12</f>
        <v>28</v>
      </c>
      <c r="LY28" s="122">
        <f>LX28/LX26</f>
        <v>0.20438000000000001</v>
      </c>
      <c r="LZ28" s="101">
        <f>LZ26*LY28</f>
        <v>9223.67</v>
      </c>
      <c r="MA28" s="119">
        <f t="shared" ref="MA28:MA41" si="409">IF(LX28&gt;0,LZ28/LX28,0)</f>
        <v>329.41678571</v>
      </c>
      <c r="MB28" s="93">
        <f>MB26</f>
        <v>9.1</v>
      </c>
      <c r="MC28" s="120">
        <f t="shared" ref="MC28:MC41" si="410">MA28*MB28</f>
        <v>2997.6927500000002</v>
      </c>
      <c r="MD28" s="101">
        <f t="shared" ref="MD28:MD41" si="411">MC28*LX28</f>
        <v>83935.4</v>
      </c>
      <c r="ME28" s="101"/>
      <c r="MF28" s="121"/>
      <c r="MG28" s="122">
        <f t="shared" ref="MG28:MG42" si="412">MC28/$WC28</f>
        <v>0.79232000000000002</v>
      </c>
      <c r="MH28" s="252">
        <f t="shared" ref="MH28:MH41" si="413">MH12</f>
        <v>28</v>
      </c>
      <c r="MI28" s="122">
        <f>MH28/MH26</f>
        <v>9.1800000000000007E-2</v>
      </c>
      <c r="MJ28" s="101">
        <f>MJ26*MI28</f>
        <v>6639.89</v>
      </c>
      <c r="MK28" s="119">
        <f t="shared" ref="MK28:MK41" si="414">IF(MH28&gt;0,MJ28/MH28,0)</f>
        <v>237.13892856999999</v>
      </c>
      <c r="ML28" s="93">
        <f>ML26</f>
        <v>9.1</v>
      </c>
      <c r="MM28" s="120">
        <f t="shared" ref="MM28:MM41" si="415">MK28*ML28</f>
        <v>2157.96425</v>
      </c>
      <c r="MN28" s="101">
        <f t="shared" ref="MN28:MN41" si="416">MM28*MH28</f>
        <v>60423</v>
      </c>
      <c r="MO28" s="101"/>
      <c r="MP28" s="121"/>
      <c r="MQ28" s="122">
        <f t="shared" ref="MQ28:MQ42" si="417">MM28/$WC28</f>
        <v>0.57037000000000004</v>
      </c>
      <c r="MR28" s="252">
        <f t="shared" ref="MR28:MR41" si="418">MR12</f>
        <v>19</v>
      </c>
      <c r="MS28" s="122">
        <f>MR28/MR26</f>
        <v>0.16964000000000001</v>
      </c>
      <c r="MT28" s="101">
        <f>MT26*MS28</f>
        <v>7294.52</v>
      </c>
      <c r="MU28" s="119">
        <f t="shared" ref="MU28:MU41" si="419">IF(MR28&gt;0,MT28/MR28,0)</f>
        <v>383.92210526000002</v>
      </c>
      <c r="MV28" s="93">
        <f>MV26</f>
        <v>9.1</v>
      </c>
      <c r="MW28" s="120">
        <f t="shared" ref="MW28:MW41" si="420">MU28*MV28</f>
        <v>3493.6911599999999</v>
      </c>
      <c r="MX28" s="101">
        <f t="shared" ref="MX28:MX41" si="421">MW28*MR28</f>
        <v>66380.13</v>
      </c>
      <c r="MY28" s="101"/>
      <c r="MZ28" s="121"/>
      <c r="NA28" s="122">
        <f t="shared" ref="NA28:NA42" si="422">MW28/$WC28</f>
        <v>0.92340999999999995</v>
      </c>
      <c r="NB28" s="252">
        <f t="shared" ref="NB28:NB41" si="423">NB12</f>
        <v>27</v>
      </c>
      <c r="NC28" s="122">
        <f>NB28/NB26</f>
        <v>0.16463</v>
      </c>
      <c r="ND28" s="101">
        <f>ND26*NC28</f>
        <v>9892.6200000000008</v>
      </c>
      <c r="NE28" s="119">
        <f t="shared" ref="NE28:NE41" si="424">IF(NB28&gt;0,ND28/NB28,0)</f>
        <v>366.39333333000002</v>
      </c>
      <c r="NF28" s="93">
        <f>NF26</f>
        <v>9.1</v>
      </c>
      <c r="NG28" s="120">
        <f t="shared" ref="NG28:NG41" si="425">NE28*NF28</f>
        <v>3334.1793299999999</v>
      </c>
      <c r="NH28" s="101">
        <f t="shared" ref="NH28:NH41" si="426">NG28*NB28</f>
        <v>90022.84</v>
      </c>
      <c r="NI28" s="101"/>
      <c r="NJ28" s="121"/>
      <c r="NK28" s="122">
        <f t="shared" ref="NK28:NK42" si="427">NG28/$WC28</f>
        <v>0.88124999999999998</v>
      </c>
      <c r="NL28" s="252">
        <f t="shared" ref="NL28:NL41" si="428">NL12</f>
        <v>143</v>
      </c>
      <c r="NM28" s="122">
        <f>NL28/NL26</f>
        <v>0.28372999999999998</v>
      </c>
      <c r="NN28" s="101">
        <f>NN26*NM28</f>
        <v>41120.99</v>
      </c>
      <c r="NO28" s="119">
        <f t="shared" ref="NO28:NO41" si="429">IF(NL28&gt;0,NN28/NL28,0)</f>
        <v>287.55937062999999</v>
      </c>
      <c r="NP28" s="93">
        <f>NP26</f>
        <v>9.1</v>
      </c>
      <c r="NQ28" s="120">
        <f t="shared" ref="NQ28:NQ41" si="430">NO28*NP28</f>
        <v>2616.79027</v>
      </c>
      <c r="NR28" s="101">
        <f t="shared" ref="NR28:NR41" si="431">NQ28*NL28</f>
        <v>374201.01</v>
      </c>
      <c r="NS28" s="101"/>
      <c r="NT28" s="121"/>
      <c r="NU28" s="122">
        <f t="shared" ref="NU28:NU42" si="432">NQ28/$WC28</f>
        <v>0.69164000000000003</v>
      </c>
      <c r="NV28" s="252">
        <f t="shared" ref="NV28:NV41" si="433">NV12</f>
        <v>0</v>
      </c>
      <c r="NW28" s="122">
        <f>NV28/NV26</f>
        <v>0</v>
      </c>
      <c r="NX28" s="101">
        <f>NX26*NW28</f>
        <v>0</v>
      </c>
      <c r="NY28" s="119">
        <f t="shared" ref="NY28:NY41" si="434">IF(NV28&gt;0,NX28/NV28,0)</f>
        <v>0</v>
      </c>
      <c r="NZ28" s="93">
        <f>NZ26</f>
        <v>9.1</v>
      </c>
      <c r="OA28" s="120">
        <f t="shared" ref="OA28:OA41" si="435">NY28*NZ28</f>
        <v>0</v>
      </c>
      <c r="OB28" s="101">
        <f t="shared" ref="OB28:OB41" si="436">OA28*NV28</f>
        <v>0</v>
      </c>
      <c r="OC28" s="101"/>
      <c r="OD28" s="121"/>
      <c r="OE28" s="122">
        <f t="shared" ref="OE28:OE42" si="437">OA28/$WC28</f>
        <v>0</v>
      </c>
      <c r="OF28" s="252">
        <f t="shared" ref="OF28:OF41" si="438">OF12</f>
        <v>0</v>
      </c>
      <c r="OG28" s="122">
        <f>OF28/OF26</f>
        <v>0</v>
      </c>
      <c r="OH28" s="101">
        <f>OH26*OG28</f>
        <v>0</v>
      </c>
      <c r="OI28" s="119">
        <f t="shared" ref="OI28:OI41" si="439">IF(OF28&gt;0,OH28/OF28,0)</f>
        <v>0</v>
      </c>
      <c r="OJ28" s="93">
        <f>OJ26</f>
        <v>9.1</v>
      </c>
      <c r="OK28" s="120">
        <f t="shared" ref="OK28:OK41" si="440">OI28*OJ28</f>
        <v>0</v>
      </c>
      <c r="OL28" s="101">
        <f t="shared" ref="OL28:OL41" si="441">OK28*OF28</f>
        <v>0</v>
      </c>
      <c r="OM28" s="101"/>
      <c r="ON28" s="121"/>
      <c r="OO28" s="122">
        <f t="shared" ref="OO28:OO42" si="442">OK28/$WC28</f>
        <v>0</v>
      </c>
      <c r="OP28" s="252">
        <f t="shared" ref="OP28:OP41" si="443">OP12</f>
        <v>24</v>
      </c>
      <c r="OQ28" s="122">
        <f>OP28/OP26</f>
        <v>0.10256</v>
      </c>
      <c r="OR28" s="101">
        <f>OR26*OQ28</f>
        <v>11928.75</v>
      </c>
      <c r="OS28" s="119">
        <f t="shared" ref="OS28:OS41" si="444">IF(OP28&gt;0,OR28/OP28,0)</f>
        <v>497.03125</v>
      </c>
      <c r="OT28" s="93">
        <f>OT26</f>
        <v>9.1</v>
      </c>
      <c r="OU28" s="120">
        <f t="shared" ref="OU28:OU41" si="445">OS28*OT28</f>
        <v>4522.9843799999999</v>
      </c>
      <c r="OV28" s="101">
        <f t="shared" ref="OV28:OV41" si="446">OU28*OP28</f>
        <v>108551.63</v>
      </c>
      <c r="OW28" s="101"/>
      <c r="OX28" s="121"/>
      <c r="OY28" s="122">
        <f t="shared" ref="OY28:OY42" si="447">OU28/$WC28</f>
        <v>1.19547</v>
      </c>
      <c r="OZ28" s="252">
        <f t="shared" ref="OZ28:OZ41" si="448">OZ12</f>
        <v>0</v>
      </c>
      <c r="PA28" s="122">
        <f>OZ28/OZ26</f>
        <v>0</v>
      </c>
      <c r="PB28" s="101">
        <f>PB26*PA28</f>
        <v>0</v>
      </c>
      <c r="PC28" s="119">
        <f t="shared" ref="PC28:PC41" si="449">IF(OZ28&gt;0,PB28/OZ28,0)</f>
        <v>0</v>
      </c>
      <c r="PD28" s="93">
        <f>PD26</f>
        <v>9.1</v>
      </c>
      <c r="PE28" s="120">
        <f t="shared" ref="PE28:PE41" si="450">PC28*PD28</f>
        <v>0</v>
      </c>
      <c r="PF28" s="101">
        <f t="shared" ref="PF28:PF41" si="451">PE28*OZ28</f>
        <v>0</v>
      </c>
      <c r="PG28" s="101"/>
      <c r="PH28" s="121"/>
      <c r="PI28" s="122">
        <f t="shared" ref="PI28:PI42" si="452">PE28/$WC28</f>
        <v>0</v>
      </c>
      <c r="PJ28" s="252">
        <f t="shared" ref="PJ28:PJ41" si="453">PJ12</f>
        <v>45</v>
      </c>
      <c r="PK28" s="122">
        <f>PJ28/PJ26</f>
        <v>0.28845999999999999</v>
      </c>
      <c r="PL28" s="101">
        <f>PL26*PK28</f>
        <v>10038.41</v>
      </c>
      <c r="PM28" s="119">
        <f t="shared" ref="PM28:PM41" si="454">IF(PJ28&gt;0,PL28/PJ28,0)</f>
        <v>223.07577778000001</v>
      </c>
      <c r="PN28" s="93">
        <f>PN26</f>
        <v>9.1</v>
      </c>
      <c r="PO28" s="120">
        <f t="shared" ref="PO28:PO41" si="455">PM28*PN28</f>
        <v>2029.9895799999999</v>
      </c>
      <c r="PP28" s="101">
        <f t="shared" ref="PP28:PP41" si="456">PO28*PJ28</f>
        <v>91349.53</v>
      </c>
      <c r="PQ28" s="101"/>
      <c r="PR28" s="121"/>
      <c r="PS28" s="122">
        <f t="shared" ref="PS28:PS42" si="457">PO28/$WC28</f>
        <v>0.53654000000000002</v>
      </c>
      <c r="PT28" s="252">
        <f t="shared" ref="PT28:PT41" si="458">PT12</f>
        <v>0</v>
      </c>
      <c r="PU28" s="122" t="e">
        <f>PT28/PT26</f>
        <v>#DIV/0!</v>
      </c>
      <c r="PV28" s="101" t="e">
        <f>PV26*PU28</f>
        <v>#DIV/0!</v>
      </c>
      <c r="PW28" s="119">
        <f t="shared" ref="PW28:PW41" si="459">IF(PT28&gt;0,PV28/PT28,0)</f>
        <v>0</v>
      </c>
      <c r="PX28" s="93">
        <f>PX26</f>
        <v>0</v>
      </c>
      <c r="PY28" s="120">
        <f t="shared" ref="PY28:PY41" si="460">PW28*PX28</f>
        <v>0</v>
      </c>
      <c r="PZ28" s="101">
        <f t="shared" ref="PZ28:PZ41" si="461">PY28*PT28</f>
        <v>0</v>
      </c>
      <c r="QA28" s="101"/>
      <c r="QB28" s="121"/>
      <c r="QC28" s="122">
        <f t="shared" ref="QC28:QC42" si="462">PY28/$WC28</f>
        <v>0</v>
      </c>
      <c r="QD28" s="252">
        <f t="shared" ref="QD28:QD41" si="463">QD12</f>
        <v>39</v>
      </c>
      <c r="QE28" s="122">
        <f>QD28/QD26</f>
        <v>0.15853999999999999</v>
      </c>
      <c r="QF28" s="101">
        <f>QF26*QE28</f>
        <v>15490.94</v>
      </c>
      <c r="QG28" s="119">
        <f t="shared" ref="QG28:QG41" si="464">IF(QD28&gt;0,QF28/QD28,0)</f>
        <v>397.20358973999998</v>
      </c>
      <c r="QH28" s="93">
        <f>QH26</f>
        <v>9.1</v>
      </c>
      <c r="QI28" s="120">
        <f t="shared" ref="QI28:QI41" si="465">QG28*QH28</f>
        <v>3614.55267</v>
      </c>
      <c r="QJ28" s="101">
        <f t="shared" ref="QJ28:QJ41" si="466">QI28*QD28</f>
        <v>140967.54999999999</v>
      </c>
      <c r="QK28" s="101"/>
      <c r="QL28" s="121"/>
      <c r="QM28" s="122">
        <f t="shared" ref="QM28:QM42" si="467">QI28/$WC28</f>
        <v>0.95535999999999999</v>
      </c>
      <c r="QN28" s="252">
        <f t="shared" ref="QN28:QN41" si="468">QN12</f>
        <v>25</v>
      </c>
      <c r="QO28" s="122">
        <f>QN28/QN26</f>
        <v>0.15151999999999999</v>
      </c>
      <c r="QP28" s="101">
        <f>QP26*QO28</f>
        <v>7959.35</v>
      </c>
      <c r="QQ28" s="119">
        <f t="shared" ref="QQ28:QQ41" si="469">IF(QN28&gt;0,QP28/QN28,0)</f>
        <v>318.37400000000002</v>
      </c>
      <c r="QR28" s="93">
        <f>QR26</f>
        <v>9.1</v>
      </c>
      <c r="QS28" s="120">
        <f t="shared" ref="QS28:QS41" si="470">QQ28*QR28</f>
        <v>2897.2033999999999</v>
      </c>
      <c r="QT28" s="101">
        <f t="shared" ref="QT28:QT41" si="471">QS28*QN28</f>
        <v>72430.09</v>
      </c>
      <c r="QU28" s="101"/>
      <c r="QV28" s="121"/>
      <c r="QW28" s="122">
        <f t="shared" ref="QW28:QW42" si="472">QS28/$WC28</f>
        <v>0.76576</v>
      </c>
      <c r="QX28" s="252">
        <f t="shared" ref="QX28:QX41" si="473">QX12</f>
        <v>28</v>
      </c>
      <c r="QY28" s="122">
        <f>QX28/QX26</f>
        <v>0.16567999999999999</v>
      </c>
      <c r="QZ28" s="101">
        <f>QZ26*QY28</f>
        <v>7848.26</v>
      </c>
      <c r="RA28" s="119">
        <f t="shared" ref="RA28:RA41" si="474">IF(QX28&gt;0,QZ28/QX28,0)</f>
        <v>280.29500000000002</v>
      </c>
      <c r="RB28" s="93">
        <f>RB26</f>
        <v>9.1</v>
      </c>
      <c r="RC28" s="120">
        <f t="shared" ref="RC28:RC41" si="475">RA28*RB28</f>
        <v>2550.6844999999998</v>
      </c>
      <c r="RD28" s="101">
        <f t="shared" ref="RD28:RD41" si="476">RC28*QX28</f>
        <v>71419.17</v>
      </c>
      <c r="RE28" s="101"/>
      <c r="RF28" s="121"/>
      <c r="RG28" s="122">
        <f t="shared" ref="RG28:RG42" si="477">RC28/$WC28</f>
        <v>0.67417000000000005</v>
      </c>
      <c r="RH28" s="252">
        <f t="shared" ref="RH28:RH41" si="478">RH12</f>
        <v>23</v>
      </c>
      <c r="RI28" s="122">
        <f>RH28/RH26</f>
        <v>0.16911999999999999</v>
      </c>
      <c r="RJ28" s="101">
        <f>RJ26*RI28</f>
        <v>10964.05</v>
      </c>
      <c r="RK28" s="119">
        <f t="shared" ref="RK28:RK41" si="479">IF(RH28&gt;0,RJ28/RH28,0)</f>
        <v>476.69782608999998</v>
      </c>
      <c r="RL28" s="93">
        <f>RL26</f>
        <v>9.1</v>
      </c>
      <c r="RM28" s="120">
        <f t="shared" ref="RM28:RM41" si="480">RK28*RL28</f>
        <v>4337.9502199999997</v>
      </c>
      <c r="RN28" s="101">
        <f t="shared" ref="RN28:RN41" si="481">RM28*RH28</f>
        <v>99772.86</v>
      </c>
      <c r="RO28" s="101"/>
      <c r="RP28" s="121"/>
      <c r="RQ28" s="122">
        <f t="shared" ref="RQ28:RQ42" si="482">RM28/$WC28</f>
        <v>1.14656</v>
      </c>
      <c r="RR28" s="252">
        <f t="shared" ref="RR28:RR41" si="483">RR12</f>
        <v>61</v>
      </c>
      <c r="RS28" s="122">
        <f>RR28/RR26</f>
        <v>0.17529</v>
      </c>
      <c r="RT28" s="101">
        <f>RT26*RS28</f>
        <v>18678.900000000001</v>
      </c>
      <c r="RU28" s="119">
        <f t="shared" ref="RU28:RU41" si="484">IF(RR28&gt;0,RT28/RR28,0)</f>
        <v>306.21147540999999</v>
      </c>
      <c r="RV28" s="93">
        <f>RV26</f>
        <v>9.1</v>
      </c>
      <c r="RW28" s="120">
        <f t="shared" ref="RW28:RW41" si="485">RU28*RV28</f>
        <v>2786.5244299999999</v>
      </c>
      <c r="RX28" s="101">
        <f t="shared" ref="RX28:RX41" si="486">RW28*RR28</f>
        <v>169977.99</v>
      </c>
      <c r="RY28" s="101"/>
      <c r="RZ28" s="121"/>
      <c r="SA28" s="122">
        <f t="shared" ref="SA28:SA42" si="487">RW28/$WC28</f>
        <v>0.73650000000000004</v>
      </c>
      <c r="SB28" s="252">
        <f t="shared" ref="SB28:SB41" si="488">SB12</f>
        <v>22</v>
      </c>
      <c r="SC28" s="122">
        <f>SB28/SB26</f>
        <v>0.26190000000000002</v>
      </c>
      <c r="SD28" s="101">
        <f>SD26*SC28</f>
        <v>6489.88</v>
      </c>
      <c r="SE28" s="119">
        <f t="shared" ref="SE28:SE41" si="489">IF(SB28&gt;0,SD28/SB28,0)</f>
        <v>294.99454544999998</v>
      </c>
      <c r="SF28" s="93">
        <f>SF26</f>
        <v>9.1</v>
      </c>
      <c r="SG28" s="120">
        <f t="shared" ref="SG28:SG41" si="490">SE28*SF28</f>
        <v>2684.4503599999998</v>
      </c>
      <c r="SH28" s="101">
        <f t="shared" ref="SH28:SH41" si="491">SG28*SB28</f>
        <v>59057.91</v>
      </c>
      <c r="SI28" s="101"/>
      <c r="SJ28" s="121"/>
      <c r="SK28" s="122">
        <f t="shared" ref="SK28:SK42" si="492">SG28/$WC28</f>
        <v>0.70952000000000004</v>
      </c>
      <c r="SL28" s="252">
        <f t="shared" ref="SL28:SL41" si="493">SL12</f>
        <v>29</v>
      </c>
      <c r="SM28" s="122">
        <f>SL28/SL26</f>
        <v>9.5079999999999998E-2</v>
      </c>
      <c r="SN28" s="101">
        <f>SN26*SM28</f>
        <v>10907.58</v>
      </c>
      <c r="SO28" s="119">
        <f t="shared" ref="SO28:SO41" si="494">IF(SL28&gt;0,SN28/SL28,0)</f>
        <v>376.12344827999999</v>
      </c>
      <c r="SP28" s="93">
        <f>SP26</f>
        <v>9.1</v>
      </c>
      <c r="SQ28" s="120">
        <f t="shared" ref="SQ28:SQ41" si="495">SO28*SP28</f>
        <v>3422.7233799999999</v>
      </c>
      <c r="SR28" s="101">
        <f t="shared" ref="SR28:SR41" si="496">SQ28*SL28</f>
        <v>99258.98</v>
      </c>
      <c r="SS28" s="101"/>
      <c r="ST28" s="121"/>
      <c r="SU28" s="122">
        <f t="shared" ref="SU28:SU42" si="497">SQ28/$WC28</f>
        <v>0.90466000000000002</v>
      </c>
      <c r="SV28" s="252">
        <f t="shared" ref="SV28:SV41" si="498">SV12</f>
        <v>47</v>
      </c>
      <c r="SW28" s="122">
        <f>SV28/SV26</f>
        <v>0.16319</v>
      </c>
      <c r="SX28" s="101">
        <f>SX26*SW28</f>
        <v>37004.959999999999</v>
      </c>
      <c r="SY28" s="119">
        <f t="shared" ref="SY28:SY41" si="499">IF(SV28&gt;0,SX28/SV28,0)</f>
        <v>787.33957447</v>
      </c>
      <c r="SZ28" s="93">
        <f>SZ26</f>
        <v>9.1</v>
      </c>
      <c r="TA28" s="120">
        <f t="shared" ref="TA28:TA41" si="500">SY28*SZ28</f>
        <v>7164.7901300000003</v>
      </c>
      <c r="TB28" s="101">
        <f t="shared" ref="TB28:TB41" si="501">TA28*SV28</f>
        <v>336745.14</v>
      </c>
      <c r="TC28" s="101"/>
      <c r="TD28" s="121"/>
      <c r="TE28" s="122">
        <f t="shared" ref="TE28:TE42" si="502">TA28/$WC28</f>
        <v>1.8937200000000001</v>
      </c>
      <c r="TF28" s="252">
        <f t="shared" ref="TF28:TF41" si="503">TF12</f>
        <v>13</v>
      </c>
      <c r="TG28" s="122">
        <f>TF28/TF26</f>
        <v>8.4970000000000004E-2</v>
      </c>
      <c r="TH28" s="101">
        <f>TH26*TG28</f>
        <v>4622.37</v>
      </c>
      <c r="TI28" s="119">
        <f t="shared" ref="TI28:TI41" si="504">IF(TF28&gt;0,TH28/TF28,0)</f>
        <v>355.56692307999998</v>
      </c>
      <c r="TJ28" s="93">
        <f>TJ26</f>
        <v>9.1</v>
      </c>
      <c r="TK28" s="120">
        <f t="shared" ref="TK28:TK41" si="505">TI28*TJ28</f>
        <v>3235.6590000000001</v>
      </c>
      <c r="TL28" s="101">
        <f t="shared" ref="TL28:TL41" si="506">TK28*TF28</f>
        <v>42063.57</v>
      </c>
      <c r="TM28" s="101"/>
      <c r="TN28" s="121"/>
      <c r="TO28" s="122">
        <f t="shared" ref="TO28:TO42" si="507">TK28/$WC28</f>
        <v>0.85521000000000003</v>
      </c>
      <c r="TP28" s="252">
        <f t="shared" ref="TP28:TP41" si="508">TP12</f>
        <v>51</v>
      </c>
      <c r="TQ28" s="122">
        <f>TP28/TP26</f>
        <v>0.1777</v>
      </c>
      <c r="TR28" s="101">
        <f>TR26*TQ28</f>
        <v>12056.95</v>
      </c>
      <c r="TS28" s="119">
        <f t="shared" ref="TS28:TS41" si="509">IF(TP28&gt;0,TR28/TP28,0)</f>
        <v>236.41078431</v>
      </c>
      <c r="TT28" s="93">
        <f>TT26</f>
        <v>9.1</v>
      </c>
      <c r="TU28" s="120">
        <f t="shared" ref="TU28:TU41" si="510">TS28*TT28</f>
        <v>2151.3381399999998</v>
      </c>
      <c r="TV28" s="101">
        <f t="shared" ref="TV28:TV41" si="511">TU28*TP28</f>
        <v>109718.25</v>
      </c>
      <c r="TW28" s="101"/>
      <c r="TX28" s="121"/>
      <c r="TY28" s="122">
        <f t="shared" ref="TY28:TY42" si="512">TU28/$WC28</f>
        <v>0.56862000000000001</v>
      </c>
      <c r="TZ28" s="252">
        <f t="shared" ref="TZ28:TZ41" si="513">TZ12</f>
        <v>64</v>
      </c>
      <c r="UA28" s="122">
        <f>TZ28/TZ26</f>
        <v>0.32652999999999999</v>
      </c>
      <c r="UB28" s="101">
        <f>UB26*UA28</f>
        <v>24114.240000000002</v>
      </c>
      <c r="UC28" s="119">
        <f t="shared" ref="UC28:UC41" si="514">IF(TZ28&gt;0,UB28/TZ28,0)</f>
        <v>376.78500000000003</v>
      </c>
      <c r="UD28" s="93">
        <f>UD26</f>
        <v>9.1</v>
      </c>
      <c r="UE28" s="120">
        <f t="shared" ref="UE28:UE41" si="515">UC28*UD28</f>
        <v>3428.7435</v>
      </c>
      <c r="UF28" s="101">
        <f t="shared" ref="UF28:UF41" si="516">UE28*TZ28</f>
        <v>219439.58</v>
      </c>
      <c r="UG28" s="101"/>
      <c r="UH28" s="121"/>
      <c r="UI28" s="122">
        <f t="shared" ref="UI28:UI42" si="517">UE28/$WC28</f>
        <v>0.90625</v>
      </c>
      <c r="UJ28" s="252">
        <f t="shared" ref="UJ28:UJ41" si="518">UJ12</f>
        <v>76</v>
      </c>
      <c r="UK28" s="122">
        <f>UJ28/UJ26</f>
        <v>0.23100000000000001</v>
      </c>
      <c r="UL28" s="101">
        <f>UL26*UK28</f>
        <v>43982.400000000001</v>
      </c>
      <c r="UM28" s="119">
        <f t="shared" ref="UM28:UM41" si="519">IF(UJ28&gt;0,UL28/UJ28,0)</f>
        <v>578.71578947</v>
      </c>
      <c r="UN28" s="93">
        <f>UN26</f>
        <v>9.1</v>
      </c>
      <c r="UO28" s="120">
        <f t="shared" ref="UO28:UO41" si="520">UM28*UN28</f>
        <v>5266.3136800000002</v>
      </c>
      <c r="UP28" s="101">
        <f t="shared" ref="UP28:UP41" si="521">UO28*UJ28</f>
        <v>400239.84</v>
      </c>
      <c r="UQ28" s="101"/>
      <c r="UR28" s="121"/>
      <c r="US28" s="122">
        <f t="shared" ref="US28:US42" si="522">UO28/$WC28</f>
        <v>1.3919299999999999</v>
      </c>
      <c r="UT28" s="252">
        <f t="shared" ref="UT28:UT41" si="523">UT12</f>
        <v>61</v>
      </c>
      <c r="UU28" s="122">
        <f>UT28/UT26</f>
        <v>0.19003</v>
      </c>
      <c r="UV28" s="101">
        <f>UV26*UU28</f>
        <v>18275.189999999999</v>
      </c>
      <c r="UW28" s="119">
        <f t="shared" ref="UW28:UW41" si="524">IF(UT28&gt;0,UV28/UT28,0)</f>
        <v>299.59327868999998</v>
      </c>
      <c r="UX28" s="93">
        <f>UX26</f>
        <v>9.1</v>
      </c>
      <c r="UY28" s="120">
        <f t="shared" ref="UY28:UY41" si="525">UW28*UX28</f>
        <v>2726.2988399999999</v>
      </c>
      <c r="UZ28" s="101">
        <f t="shared" ref="UZ28:UZ41" si="526">UY28*UT28</f>
        <v>166304.23000000001</v>
      </c>
      <c r="VA28" s="101"/>
      <c r="VB28" s="121"/>
      <c r="VC28" s="122">
        <f t="shared" ref="VC28:VC42" si="527">UY28/$WC28</f>
        <v>0.72058999999999995</v>
      </c>
      <c r="VD28" s="252">
        <f t="shared" ref="VD28:VD41" si="528">VD12</f>
        <v>47</v>
      </c>
      <c r="VE28" s="122">
        <f>VD28/VD26</f>
        <v>8.4989999999999996E-2</v>
      </c>
      <c r="VF28" s="101">
        <f>VF26*VE28</f>
        <v>25711.17</v>
      </c>
      <c r="VG28" s="119">
        <f t="shared" ref="VG28:VG41" si="529">IF(VD28&gt;0,VF28/VD28,0)</f>
        <v>547.04617021000001</v>
      </c>
      <c r="VH28" s="93">
        <f>VH26</f>
        <v>9.1</v>
      </c>
      <c r="VI28" s="120">
        <f t="shared" ref="VI28:VI41" si="530">VG28*VH28</f>
        <v>4978.1201499999997</v>
      </c>
      <c r="VJ28" s="101">
        <f t="shared" ref="VJ28:VJ41" si="531">VI28*VD28</f>
        <v>233971.65</v>
      </c>
      <c r="VK28" s="101"/>
      <c r="VL28" s="121"/>
      <c r="VM28" s="122">
        <f t="shared" ref="VM28:VM42" si="532">VI28/$WC28</f>
        <v>1.31576</v>
      </c>
      <c r="VN28" s="252">
        <f t="shared" ref="VN28:VN41" si="533">VN12</f>
        <v>49</v>
      </c>
      <c r="VO28" s="122">
        <f>VN28/VN26</f>
        <v>0.14000000000000001</v>
      </c>
      <c r="VP28" s="101">
        <f>VP26*VO28</f>
        <v>23654.400000000001</v>
      </c>
      <c r="VQ28" s="119">
        <f t="shared" ref="VQ28:VQ41" si="534">IF(VN28&gt;0,VP28/VN28,0)</f>
        <v>482.74285714000001</v>
      </c>
      <c r="VR28" s="93">
        <f>VR26</f>
        <v>9.1</v>
      </c>
      <c r="VS28" s="120">
        <f t="shared" ref="VS28:VS41" si="535">VQ28*VR28</f>
        <v>4392.96</v>
      </c>
      <c r="VT28" s="101">
        <f t="shared" ref="VT28:VT41" si="536">VS28*VN28</f>
        <v>215255.04000000001</v>
      </c>
      <c r="VU28" s="101"/>
      <c r="VV28" s="121"/>
      <c r="VW28" s="122">
        <f t="shared" ref="VW28:VW42" si="537">VS28/$WC28</f>
        <v>1.1611</v>
      </c>
      <c r="VX28" s="231">
        <f t="shared" ref="VX28:VX41" si="538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</f>
        <v>1989</v>
      </c>
      <c r="VY28" s="122">
        <f>VX28/VX26</f>
        <v>0.15797</v>
      </c>
      <c r="VZ28" s="101">
        <f>VZ26*VY28</f>
        <v>826953.99</v>
      </c>
      <c r="WA28" s="119">
        <f t="shared" ref="WA28:WA41" si="539">IF(VX28&gt;0,VZ28/VX28,0)</f>
        <v>415.76369532000001</v>
      </c>
      <c r="WB28" s="93">
        <f>WB26</f>
        <v>9.1</v>
      </c>
      <c r="WC28" s="120">
        <f t="shared" ref="WC28:WC41" si="540">WA28*WB28</f>
        <v>3783.4496300000001</v>
      </c>
      <c r="WD28" s="101">
        <f t="shared" ref="WD28:WD41" si="541">WC28*VX28</f>
        <v>7525281.3099999996</v>
      </c>
      <c r="WE28" s="101"/>
      <c r="WF28" s="121"/>
    </row>
    <row r="29" spans="1:604" ht="26.25" customHeight="1">
      <c r="A29" s="5"/>
      <c r="B29" s="223" t="s">
        <v>422</v>
      </c>
      <c r="C29" s="12" t="s">
        <v>839</v>
      </c>
      <c r="D29" s="12" t="s">
        <v>440</v>
      </c>
      <c r="E29" s="4" t="s">
        <v>34</v>
      </c>
      <c r="F29" s="252">
        <f t="shared" si="243"/>
        <v>264</v>
      </c>
      <c r="G29" s="122">
        <f>F29/F26</f>
        <v>1</v>
      </c>
      <c r="H29" s="101">
        <f>H26*G29</f>
        <v>125000</v>
      </c>
      <c r="I29" s="119">
        <f t="shared" si="244"/>
        <v>473.48484847999998</v>
      </c>
      <c r="J29" s="93">
        <f>J26</f>
        <v>9.1</v>
      </c>
      <c r="K29" s="120">
        <f t="shared" si="245"/>
        <v>4308.7121200000001</v>
      </c>
      <c r="L29" s="101">
        <f t="shared" si="246"/>
        <v>1137500</v>
      </c>
      <c r="M29" s="101"/>
      <c r="N29" s="121"/>
      <c r="O29" s="122">
        <f t="shared" si="247"/>
        <v>1.13883</v>
      </c>
      <c r="P29" s="252">
        <f t="shared" si="248"/>
        <v>350</v>
      </c>
      <c r="Q29" s="122">
        <f>P29/P26</f>
        <v>0.74785999999999997</v>
      </c>
      <c r="R29" s="101">
        <f>R26*Q29</f>
        <v>111363.83</v>
      </c>
      <c r="S29" s="119">
        <f t="shared" si="249"/>
        <v>318.18237142999999</v>
      </c>
      <c r="T29" s="93">
        <f>T26</f>
        <v>9.1</v>
      </c>
      <c r="U29" s="120">
        <f t="shared" si="250"/>
        <v>2895.4595800000002</v>
      </c>
      <c r="V29" s="101">
        <f t="shared" si="251"/>
        <v>1013410.85</v>
      </c>
      <c r="W29" s="101"/>
      <c r="X29" s="121"/>
      <c r="Y29" s="122">
        <f t="shared" si="252"/>
        <v>0.76529999999999998</v>
      </c>
      <c r="Z29" s="252">
        <f t="shared" si="253"/>
        <v>264</v>
      </c>
      <c r="AA29" s="122">
        <f>Z29/Z26</f>
        <v>0.94623999999999997</v>
      </c>
      <c r="AB29" s="101">
        <f>AB26*AA29</f>
        <v>110785.78</v>
      </c>
      <c r="AC29" s="119">
        <f t="shared" si="254"/>
        <v>419.64310605999998</v>
      </c>
      <c r="AD29" s="93">
        <f>AD26</f>
        <v>9.1</v>
      </c>
      <c r="AE29" s="120">
        <f t="shared" si="255"/>
        <v>3818.75227</v>
      </c>
      <c r="AF29" s="101">
        <f t="shared" si="256"/>
        <v>1008150.6</v>
      </c>
      <c r="AG29" s="101"/>
      <c r="AH29" s="121"/>
      <c r="AI29" s="122">
        <f t="shared" si="257"/>
        <v>1.0093300000000001</v>
      </c>
      <c r="AJ29" s="252">
        <f t="shared" si="258"/>
        <v>72</v>
      </c>
      <c r="AK29" s="122">
        <f>AJ29/AJ26</f>
        <v>0.29268</v>
      </c>
      <c r="AL29" s="101">
        <f>AL26*AK29</f>
        <v>51804.36</v>
      </c>
      <c r="AM29" s="119">
        <f t="shared" si="259"/>
        <v>719.505</v>
      </c>
      <c r="AN29" s="93">
        <f>AN26</f>
        <v>9.1</v>
      </c>
      <c r="AO29" s="120">
        <f t="shared" si="260"/>
        <v>6547.4955</v>
      </c>
      <c r="AP29" s="101">
        <f t="shared" si="261"/>
        <v>471419.68</v>
      </c>
      <c r="AQ29" s="101"/>
      <c r="AR29" s="121"/>
      <c r="AS29" s="122">
        <f t="shared" si="262"/>
        <v>1.7305699999999999</v>
      </c>
      <c r="AT29" s="252">
        <f t="shared" si="263"/>
        <v>133</v>
      </c>
      <c r="AU29" s="122">
        <f>AT29/AT26</f>
        <v>1</v>
      </c>
      <c r="AV29" s="101">
        <f>AV26*AU29</f>
        <v>64080</v>
      </c>
      <c r="AW29" s="119">
        <f t="shared" si="264"/>
        <v>481.80451127999999</v>
      </c>
      <c r="AX29" s="93">
        <f>AX26</f>
        <v>9.1</v>
      </c>
      <c r="AY29" s="120">
        <f t="shared" si="265"/>
        <v>4384.4210499999999</v>
      </c>
      <c r="AZ29" s="101">
        <f t="shared" si="266"/>
        <v>583128</v>
      </c>
      <c r="BA29" s="101"/>
      <c r="BB29" s="121"/>
      <c r="BC29" s="122">
        <f t="shared" si="267"/>
        <v>1.1588499999999999</v>
      </c>
      <c r="BD29" s="252">
        <f t="shared" si="268"/>
        <v>109</v>
      </c>
      <c r="BE29" s="122">
        <f>BD29/BD26</f>
        <v>0.67283999999999999</v>
      </c>
      <c r="BF29" s="101">
        <f>BF26*BE29</f>
        <v>39933.050000000003</v>
      </c>
      <c r="BG29" s="119">
        <f t="shared" si="269"/>
        <v>366.35825688</v>
      </c>
      <c r="BH29" s="93">
        <f>BH26</f>
        <v>9.1</v>
      </c>
      <c r="BI29" s="120">
        <f t="shared" si="270"/>
        <v>3333.8601399999998</v>
      </c>
      <c r="BJ29" s="101">
        <f t="shared" si="271"/>
        <v>363390.76</v>
      </c>
      <c r="BK29" s="101"/>
      <c r="BL29" s="121"/>
      <c r="BM29" s="122">
        <f t="shared" si="272"/>
        <v>0.88117000000000001</v>
      </c>
      <c r="BN29" s="252">
        <f t="shared" si="273"/>
        <v>0</v>
      </c>
      <c r="BO29" s="122" t="e">
        <f>BN29/BN26</f>
        <v>#DIV/0!</v>
      </c>
      <c r="BP29" s="101" t="e">
        <f>BP26*BO29</f>
        <v>#DIV/0!</v>
      </c>
      <c r="BQ29" s="119">
        <f t="shared" si="274"/>
        <v>0</v>
      </c>
      <c r="BR29" s="93">
        <f>BR26</f>
        <v>0</v>
      </c>
      <c r="BS29" s="120">
        <f t="shared" si="275"/>
        <v>0</v>
      </c>
      <c r="BT29" s="101">
        <f t="shared" si="276"/>
        <v>0</v>
      </c>
      <c r="BU29" s="101"/>
      <c r="BV29" s="121"/>
      <c r="BW29" s="122">
        <f t="shared" si="277"/>
        <v>0</v>
      </c>
      <c r="BX29" s="252">
        <f t="shared" si="278"/>
        <v>112</v>
      </c>
      <c r="BY29" s="122">
        <f>BX29/BX26</f>
        <v>0.70440000000000003</v>
      </c>
      <c r="BZ29" s="101">
        <f>BZ26*BY29</f>
        <v>24513.119999999999</v>
      </c>
      <c r="CA29" s="119">
        <f t="shared" si="279"/>
        <v>218.86714286</v>
      </c>
      <c r="CB29" s="93">
        <f>CB26</f>
        <v>9.1</v>
      </c>
      <c r="CC29" s="120">
        <f t="shared" si="280"/>
        <v>1991.691</v>
      </c>
      <c r="CD29" s="101">
        <f t="shared" si="281"/>
        <v>223069.39</v>
      </c>
      <c r="CE29" s="101"/>
      <c r="CF29" s="121"/>
      <c r="CG29" s="122">
        <f t="shared" si="282"/>
        <v>0.52642</v>
      </c>
      <c r="CH29" s="252">
        <f t="shared" si="283"/>
        <v>0</v>
      </c>
      <c r="CI29" s="122" t="e">
        <f>CH29/CH26</f>
        <v>#DIV/0!</v>
      </c>
      <c r="CJ29" s="101" t="e">
        <f>CJ26*CI29</f>
        <v>#DIV/0!</v>
      </c>
      <c r="CK29" s="119">
        <f t="shared" si="284"/>
        <v>0</v>
      </c>
      <c r="CL29" s="93">
        <f>CL26</f>
        <v>0</v>
      </c>
      <c r="CM29" s="120">
        <f t="shared" si="285"/>
        <v>0</v>
      </c>
      <c r="CN29" s="101">
        <f t="shared" si="286"/>
        <v>0</v>
      </c>
      <c r="CO29" s="101"/>
      <c r="CP29" s="121"/>
      <c r="CQ29" s="122">
        <f t="shared" si="287"/>
        <v>0</v>
      </c>
      <c r="CR29" s="252">
        <f t="shared" si="288"/>
        <v>130</v>
      </c>
      <c r="CS29" s="122">
        <f>CR29/CR26</f>
        <v>1</v>
      </c>
      <c r="CT29" s="101">
        <f>CT26*CS29</f>
        <v>41400</v>
      </c>
      <c r="CU29" s="119">
        <f t="shared" si="289"/>
        <v>318.46153845999999</v>
      </c>
      <c r="CV29" s="93">
        <f>CV26</f>
        <v>9.1</v>
      </c>
      <c r="CW29" s="120">
        <f t="shared" si="290"/>
        <v>2898</v>
      </c>
      <c r="CX29" s="101">
        <f t="shared" si="291"/>
        <v>376740</v>
      </c>
      <c r="CY29" s="101"/>
      <c r="CZ29" s="121"/>
      <c r="DA29" s="122">
        <f t="shared" si="292"/>
        <v>0.76597000000000004</v>
      </c>
      <c r="DB29" s="252">
        <f t="shared" si="293"/>
        <v>217</v>
      </c>
      <c r="DC29" s="122">
        <f>DB29/DB26</f>
        <v>0.70914999999999995</v>
      </c>
      <c r="DD29" s="101">
        <f>DD26*DC29</f>
        <v>162884.66</v>
      </c>
      <c r="DE29" s="119">
        <f t="shared" si="294"/>
        <v>750.62055299999997</v>
      </c>
      <c r="DF29" s="93">
        <f>DF26</f>
        <v>9.1</v>
      </c>
      <c r="DG29" s="120">
        <f t="shared" si="295"/>
        <v>6830.6470300000001</v>
      </c>
      <c r="DH29" s="101">
        <f t="shared" si="296"/>
        <v>1482250.41</v>
      </c>
      <c r="DI29" s="101"/>
      <c r="DJ29" s="121"/>
      <c r="DK29" s="122">
        <f t="shared" si="297"/>
        <v>1.80541</v>
      </c>
      <c r="DL29" s="252">
        <f t="shared" si="298"/>
        <v>148</v>
      </c>
      <c r="DM29" s="122">
        <f>DL29/DL26</f>
        <v>0.93081999999999998</v>
      </c>
      <c r="DN29" s="101">
        <f>DN26*DM29</f>
        <v>78486.740000000005</v>
      </c>
      <c r="DO29" s="119">
        <f t="shared" si="299"/>
        <v>530.31581081000002</v>
      </c>
      <c r="DP29" s="93">
        <f>DP26</f>
        <v>9.1</v>
      </c>
      <c r="DQ29" s="120">
        <f t="shared" si="300"/>
        <v>4825.8738800000001</v>
      </c>
      <c r="DR29" s="101">
        <f t="shared" si="301"/>
        <v>714229.33</v>
      </c>
      <c r="DS29" s="101"/>
      <c r="DT29" s="121"/>
      <c r="DU29" s="122">
        <f t="shared" si="302"/>
        <v>1.2755300000000001</v>
      </c>
      <c r="DV29" s="252">
        <f t="shared" si="303"/>
        <v>0</v>
      </c>
      <c r="DW29" s="122">
        <f>DV29/DV26</f>
        <v>0</v>
      </c>
      <c r="DX29" s="101">
        <f>DX26*DW29</f>
        <v>0</v>
      </c>
      <c r="DY29" s="119">
        <f t="shared" si="304"/>
        <v>0</v>
      </c>
      <c r="DZ29" s="93">
        <f>DZ26</f>
        <v>9.1</v>
      </c>
      <c r="EA29" s="120">
        <f t="shared" si="305"/>
        <v>0</v>
      </c>
      <c r="EB29" s="101">
        <f t="shared" si="306"/>
        <v>0</v>
      </c>
      <c r="EC29" s="101"/>
      <c r="ED29" s="121"/>
      <c r="EE29" s="122">
        <f t="shared" si="307"/>
        <v>0</v>
      </c>
      <c r="EF29" s="252">
        <f t="shared" si="308"/>
        <v>174</v>
      </c>
      <c r="EG29" s="122">
        <f>EF29/EF26</f>
        <v>0.88324999999999998</v>
      </c>
      <c r="EH29" s="101">
        <f>EH26*EG29</f>
        <v>15474.54</v>
      </c>
      <c r="EI29" s="119">
        <f t="shared" si="309"/>
        <v>88.934137930000006</v>
      </c>
      <c r="EJ29" s="93">
        <f>EJ26</f>
        <v>9.1</v>
      </c>
      <c r="EK29" s="120">
        <f t="shared" si="310"/>
        <v>809.30065999999999</v>
      </c>
      <c r="EL29" s="101">
        <f t="shared" si="311"/>
        <v>140818.31</v>
      </c>
      <c r="EM29" s="101"/>
      <c r="EN29" s="121"/>
      <c r="EO29" s="122">
        <f t="shared" si="312"/>
        <v>0.21390999999999999</v>
      </c>
      <c r="EP29" s="252">
        <f t="shared" si="313"/>
        <v>189</v>
      </c>
      <c r="EQ29" s="122">
        <f>EP29/EP26</f>
        <v>0.81466000000000005</v>
      </c>
      <c r="ER29" s="101">
        <f>ER26*EQ29</f>
        <v>56130.07</v>
      </c>
      <c r="ES29" s="119">
        <f t="shared" si="314"/>
        <v>296.98449735000003</v>
      </c>
      <c r="ET29" s="93">
        <f>ET26</f>
        <v>9.1</v>
      </c>
      <c r="EU29" s="120">
        <f t="shared" si="315"/>
        <v>2702.5589300000001</v>
      </c>
      <c r="EV29" s="101">
        <f t="shared" si="316"/>
        <v>510783.64</v>
      </c>
      <c r="EW29" s="101"/>
      <c r="EX29" s="121"/>
      <c r="EY29" s="122">
        <f t="shared" si="317"/>
        <v>0.71431</v>
      </c>
      <c r="EZ29" s="252">
        <f t="shared" si="318"/>
        <v>12</v>
      </c>
      <c r="FA29" s="122">
        <f>EZ29/EZ26</f>
        <v>0.11215</v>
      </c>
      <c r="FB29" s="101">
        <f>FB26*FA29</f>
        <v>4183.2</v>
      </c>
      <c r="FC29" s="119">
        <f t="shared" si="319"/>
        <v>348.6</v>
      </c>
      <c r="FD29" s="93">
        <f>FD26</f>
        <v>9.1</v>
      </c>
      <c r="FE29" s="120">
        <f t="shared" si="320"/>
        <v>3172.26</v>
      </c>
      <c r="FF29" s="101">
        <f t="shared" si="321"/>
        <v>38067.120000000003</v>
      </c>
      <c r="FG29" s="101"/>
      <c r="FH29" s="121"/>
      <c r="FI29" s="122">
        <f t="shared" si="322"/>
        <v>0.83845999999999998</v>
      </c>
      <c r="FJ29" s="252">
        <f t="shared" si="323"/>
        <v>147</v>
      </c>
      <c r="FK29" s="122">
        <f>FJ29/FJ26</f>
        <v>0.78190999999999999</v>
      </c>
      <c r="FL29" s="101">
        <f>FL26*FK29</f>
        <v>52427.07</v>
      </c>
      <c r="FM29" s="119">
        <f t="shared" si="324"/>
        <v>356.64673469000002</v>
      </c>
      <c r="FN29" s="93">
        <f>FN26</f>
        <v>9.1</v>
      </c>
      <c r="FO29" s="120">
        <f t="shared" si="325"/>
        <v>3245.4852900000001</v>
      </c>
      <c r="FP29" s="101">
        <f t="shared" si="326"/>
        <v>477086.34</v>
      </c>
      <c r="FQ29" s="101"/>
      <c r="FR29" s="121"/>
      <c r="FS29" s="122">
        <f t="shared" si="327"/>
        <v>0.85780999999999996</v>
      </c>
      <c r="FT29" s="252">
        <f t="shared" si="328"/>
        <v>279</v>
      </c>
      <c r="FU29" s="122">
        <f>FT29/FT26</f>
        <v>0.89137</v>
      </c>
      <c r="FV29" s="101">
        <f>FV26*FU29</f>
        <v>82006.039999999994</v>
      </c>
      <c r="FW29" s="119">
        <f t="shared" si="329"/>
        <v>293.92845878000003</v>
      </c>
      <c r="FX29" s="93">
        <f>FX26</f>
        <v>9.1</v>
      </c>
      <c r="FY29" s="120">
        <f t="shared" si="330"/>
        <v>2674.7489700000001</v>
      </c>
      <c r="FZ29" s="101">
        <f t="shared" si="331"/>
        <v>746254.96</v>
      </c>
      <c r="GA29" s="101"/>
      <c r="GB29" s="121"/>
      <c r="GC29" s="122">
        <f t="shared" si="332"/>
        <v>0.70696000000000003</v>
      </c>
      <c r="GD29" s="252">
        <f t="shared" si="333"/>
        <v>131</v>
      </c>
      <c r="GE29" s="122">
        <f>GD29/GD26</f>
        <v>0.77059</v>
      </c>
      <c r="GF29" s="101">
        <f>GF26*GE29</f>
        <v>61708.85</v>
      </c>
      <c r="GG29" s="119">
        <f t="shared" si="334"/>
        <v>471.05992365999998</v>
      </c>
      <c r="GH29" s="93">
        <f>GH26</f>
        <v>9.1</v>
      </c>
      <c r="GI29" s="120">
        <f t="shared" si="335"/>
        <v>4286.6453099999999</v>
      </c>
      <c r="GJ29" s="101">
        <f t="shared" si="336"/>
        <v>561550.54</v>
      </c>
      <c r="GK29" s="101"/>
      <c r="GL29" s="121"/>
      <c r="GM29" s="122">
        <f t="shared" si="337"/>
        <v>1.133</v>
      </c>
      <c r="GN29" s="252">
        <f t="shared" si="338"/>
        <v>0</v>
      </c>
      <c r="GO29" s="122">
        <f>GN29/GN26</f>
        <v>0</v>
      </c>
      <c r="GP29" s="101">
        <f>GP26*GO29</f>
        <v>0</v>
      </c>
      <c r="GQ29" s="119">
        <f t="shared" si="339"/>
        <v>0</v>
      </c>
      <c r="GR29" s="93">
        <f>GR26</f>
        <v>9.1</v>
      </c>
      <c r="GS29" s="120">
        <f t="shared" si="340"/>
        <v>0</v>
      </c>
      <c r="GT29" s="101">
        <f t="shared" si="341"/>
        <v>0</v>
      </c>
      <c r="GU29" s="101"/>
      <c r="GV29" s="121"/>
      <c r="GW29" s="122">
        <f t="shared" si="342"/>
        <v>0</v>
      </c>
      <c r="GX29" s="252">
        <f t="shared" si="343"/>
        <v>154</v>
      </c>
      <c r="GY29" s="122">
        <f>GX29/GX26</f>
        <v>0.85082999999999998</v>
      </c>
      <c r="GZ29" s="101">
        <f>GZ26*GY29</f>
        <v>68781.100000000006</v>
      </c>
      <c r="HA29" s="119">
        <f t="shared" si="344"/>
        <v>446.63051947999998</v>
      </c>
      <c r="HB29" s="93">
        <f>HB26</f>
        <v>9.1</v>
      </c>
      <c r="HC29" s="120">
        <f t="shared" si="345"/>
        <v>4064.3377300000002</v>
      </c>
      <c r="HD29" s="101">
        <f t="shared" si="346"/>
        <v>625908.01</v>
      </c>
      <c r="HE29" s="101"/>
      <c r="HF29" s="121"/>
      <c r="HG29" s="122">
        <f t="shared" si="347"/>
        <v>1.0742400000000001</v>
      </c>
      <c r="HH29" s="252">
        <f t="shared" si="348"/>
        <v>257</v>
      </c>
      <c r="HI29" s="122">
        <f>HH29/HH26</f>
        <v>0.92115000000000002</v>
      </c>
      <c r="HJ29" s="101">
        <f>HJ26*HI29</f>
        <v>182829.85</v>
      </c>
      <c r="HK29" s="119">
        <f t="shared" si="349"/>
        <v>711.40019455000004</v>
      </c>
      <c r="HL29" s="93">
        <f>HL26</f>
        <v>9.1</v>
      </c>
      <c r="HM29" s="120">
        <f t="shared" si="350"/>
        <v>6473.7417699999996</v>
      </c>
      <c r="HN29" s="101">
        <f t="shared" si="351"/>
        <v>1663751.63</v>
      </c>
      <c r="HO29" s="101"/>
      <c r="HP29" s="121"/>
      <c r="HQ29" s="122">
        <f t="shared" si="352"/>
        <v>1.7110700000000001</v>
      </c>
      <c r="HR29" s="252">
        <f t="shared" si="353"/>
        <v>364</v>
      </c>
      <c r="HS29" s="122">
        <f>HR29/HR26</f>
        <v>0.75675999999999999</v>
      </c>
      <c r="HT29" s="101">
        <f>HT26*HS29</f>
        <v>165125.03</v>
      </c>
      <c r="HU29" s="119">
        <f t="shared" si="354"/>
        <v>453.64019230999997</v>
      </c>
      <c r="HV29" s="93">
        <f>HV26</f>
        <v>9.1</v>
      </c>
      <c r="HW29" s="120">
        <f t="shared" si="355"/>
        <v>4128.1257500000002</v>
      </c>
      <c r="HX29" s="101">
        <f t="shared" si="356"/>
        <v>1502637.77</v>
      </c>
      <c r="HY29" s="101"/>
      <c r="HZ29" s="121"/>
      <c r="IA29" s="122">
        <f t="shared" si="357"/>
        <v>1.0911</v>
      </c>
      <c r="IB29" s="252">
        <f t="shared" si="358"/>
        <v>123</v>
      </c>
      <c r="IC29" s="122">
        <f>IB29/IB26</f>
        <v>0.78344000000000003</v>
      </c>
      <c r="ID29" s="101">
        <f>ID26*IC29</f>
        <v>63325.46</v>
      </c>
      <c r="IE29" s="119">
        <f t="shared" si="359"/>
        <v>514.84113821000005</v>
      </c>
      <c r="IF29" s="93">
        <f>IF26</f>
        <v>9.1</v>
      </c>
      <c r="IG29" s="120">
        <f t="shared" si="360"/>
        <v>4685.0543600000001</v>
      </c>
      <c r="IH29" s="101">
        <f t="shared" si="361"/>
        <v>576261.68999999994</v>
      </c>
      <c r="II29" s="101"/>
      <c r="IJ29" s="121"/>
      <c r="IK29" s="122">
        <f t="shared" si="362"/>
        <v>1.23831</v>
      </c>
      <c r="IL29" s="252">
        <f t="shared" si="363"/>
        <v>94</v>
      </c>
      <c r="IM29" s="122">
        <f>IL29/IL26</f>
        <v>0.76422999999999996</v>
      </c>
      <c r="IN29" s="101">
        <f>IN26*IM29</f>
        <v>26343.01</v>
      </c>
      <c r="IO29" s="119">
        <f t="shared" si="364"/>
        <v>280.24478722999999</v>
      </c>
      <c r="IP29" s="93">
        <f>IP26</f>
        <v>9.1</v>
      </c>
      <c r="IQ29" s="120">
        <f t="shared" si="365"/>
        <v>2550.2275599999998</v>
      </c>
      <c r="IR29" s="101">
        <f t="shared" si="366"/>
        <v>239721.39</v>
      </c>
      <c r="IS29" s="101"/>
      <c r="IT29" s="121"/>
      <c r="IU29" s="122">
        <f t="shared" si="367"/>
        <v>0.67405000000000004</v>
      </c>
      <c r="IV29" s="252">
        <f t="shared" si="368"/>
        <v>214</v>
      </c>
      <c r="IW29" s="122">
        <f>IV29/IV26</f>
        <v>0.75351999999999997</v>
      </c>
      <c r="IX29" s="101">
        <f>IX26*IW29</f>
        <v>179435.72</v>
      </c>
      <c r="IY29" s="119">
        <f t="shared" si="369"/>
        <v>838.48467289999996</v>
      </c>
      <c r="IZ29" s="93">
        <f>IZ26</f>
        <v>9.1</v>
      </c>
      <c r="JA29" s="120">
        <f t="shared" si="370"/>
        <v>7630.2105199999996</v>
      </c>
      <c r="JB29" s="101">
        <f t="shared" si="371"/>
        <v>1632865.05</v>
      </c>
      <c r="JC29" s="101"/>
      <c r="JD29" s="121"/>
      <c r="JE29" s="122">
        <f t="shared" si="372"/>
        <v>2.01674</v>
      </c>
      <c r="JF29" s="252">
        <f t="shared" si="373"/>
        <v>124</v>
      </c>
      <c r="JG29" s="122">
        <f>JF29/JF26</f>
        <v>0.42612</v>
      </c>
      <c r="JH29" s="101">
        <f>JH26*JG29</f>
        <v>59601.4</v>
      </c>
      <c r="JI29" s="119">
        <f t="shared" si="374"/>
        <v>480.65645160999998</v>
      </c>
      <c r="JJ29" s="93">
        <f>JJ26</f>
        <v>9.1</v>
      </c>
      <c r="JK29" s="120">
        <f t="shared" si="375"/>
        <v>4373.9737100000002</v>
      </c>
      <c r="JL29" s="101">
        <f t="shared" si="376"/>
        <v>542372.74</v>
      </c>
      <c r="JM29" s="101"/>
      <c r="JN29" s="121"/>
      <c r="JO29" s="122">
        <f t="shared" si="377"/>
        <v>1.15608</v>
      </c>
      <c r="JP29" s="252">
        <f t="shared" si="378"/>
        <v>0</v>
      </c>
      <c r="JQ29" s="122" t="e">
        <f>JP29/JP26</f>
        <v>#DIV/0!</v>
      </c>
      <c r="JR29" s="101" t="e">
        <f>JR26*JQ29</f>
        <v>#DIV/0!</v>
      </c>
      <c r="JS29" s="119">
        <f t="shared" si="379"/>
        <v>0</v>
      </c>
      <c r="JT29" s="93">
        <f>JT26</f>
        <v>0</v>
      </c>
      <c r="JU29" s="120">
        <f t="shared" si="380"/>
        <v>0</v>
      </c>
      <c r="JV29" s="101">
        <f t="shared" si="381"/>
        <v>0</v>
      </c>
      <c r="JW29" s="101"/>
      <c r="JX29" s="121"/>
      <c r="JY29" s="122">
        <f t="shared" si="382"/>
        <v>0</v>
      </c>
      <c r="JZ29" s="252">
        <f t="shared" si="383"/>
        <v>149</v>
      </c>
      <c r="KA29" s="122">
        <f>JZ29/JZ26</f>
        <v>0.83240000000000003</v>
      </c>
      <c r="KB29" s="101">
        <f>KB26*KA29</f>
        <v>41669.94</v>
      </c>
      <c r="KC29" s="119">
        <f t="shared" si="384"/>
        <v>279.66402685000003</v>
      </c>
      <c r="KD29" s="93">
        <f>KD26</f>
        <v>9.1</v>
      </c>
      <c r="KE29" s="120">
        <f t="shared" si="385"/>
        <v>2544.9426400000002</v>
      </c>
      <c r="KF29" s="101">
        <f t="shared" si="386"/>
        <v>379196.45</v>
      </c>
      <c r="KG29" s="101"/>
      <c r="KH29" s="121"/>
      <c r="KI29" s="122">
        <f t="shared" si="387"/>
        <v>0.67264999999999997</v>
      </c>
      <c r="KJ29" s="252">
        <f t="shared" si="388"/>
        <v>271</v>
      </c>
      <c r="KK29" s="122">
        <f>KJ29/KJ26</f>
        <v>0.76771</v>
      </c>
      <c r="KL29" s="101">
        <f>KL26*KK29</f>
        <v>100140.09</v>
      </c>
      <c r="KM29" s="119">
        <f t="shared" si="389"/>
        <v>369.52062731000001</v>
      </c>
      <c r="KN29" s="93">
        <f>KN26</f>
        <v>9.1</v>
      </c>
      <c r="KO29" s="120">
        <f t="shared" si="390"/>
        <v>3362.63771</v>
      </c>
      <c r="KP29" s="101">
        <f t="shared" si="391"/>
        <v>911274.82</v>
      </c>
      <c r="KQ29" s="101"/>
      <c r="KR29" s="121"/>
      <c r="KS29" s="122">
        <f t="shared" si="392"/>
        <v>0.88878000000000001</v>
      </c>
      <c r="KT29" s="252">
        <f t="shared" si="393"/>
        <v>210</v>
      </c>
      <c r="KU29" s="122">
        <f>KT29/KT26</f>
        <v>0.70469999999999999</v>
      </c>
      <c r="KV29" s="101">
        <f>KV26*KU29</f>
        <v>55791.1</v>
      </c>
      <c r="KW29" s="119">
        <f t="shared" si="394"/>
        <v>265.67190476000002</v>
      </c>
      <c r="KX29" s="93">
        <f>KX26</f>
        <v>9.1</v>
      </c>
      <c r="KY29" s="120">
        <f t="shared" si="395"/>
        <v>2417.6143299999999</v>
      </c>
      <c r="KZ29" s="101">
        <f t="shared" si="396"/>
        <v>507699.01</v>
      </c>
      <c r="LA29" s="101"/>
      <c r="LB29" s="121"/>
      <c r="LC29" s="122">
        <f t="shared" si="397"/>
        <v>0.63900000000000001</v>
      </c>
      <c r="LD29" s="252">
        <f t="shared" si="398"/>
        <v>209</v>
      </c>
      <c r="LE29" s="122">
        <f>LD29/LD26</f>
        <v>0.86363999999999996</v>
      </c>
      <c r="LF29" s="101">
        <f>LF26*LE29</f>
        <v>48631.57</v>
      </c>
      <c r="LG29" s="119">
        <f t="shared" si="399"/>
        <v>232.68693780000001</v>
      </c>
      <c r="LH29" s="93">
        <f>LH26</f>
        <v>9.1</v>
      </c>
      <c r="LI29" s="120">
        <f t="shared" si="400"/>
        <v>2117.4511299999999</v>
      </c>
      <c r="LJ29" s="101">
        <f t="shared" si="401"/>
        <v>442547.29</v>
      </c>
      <c r="LK29" s="101"/>
      <c r="LL29" s="121"/>
      <c r="LM29" s="122">
        <f t="shared" si="402"/>
        <v>0.55966000000000005</v>
      </c>
      <c r="LN29" s="252">
        <f t="shared" si="403"/>
        <v>96</v>
      </c>
      <c r="LO29" s="122">
        <f>LN29/LN26</f>
        <v>0.68084999999999996</v>
      </c>
      <c r="LP29" s="101">
        <f>LP26*LO29</f>
        <v>56061.19</v>
      </c>
      <c r="LQ29" s="119">
        <f t="shared" si="404"/>
        <v>583.97072917000003</v>
      </c>
      <c r="LR29" s="93">
        <f>LR26</f>
        <v>9.1</v>
      </c>
      <c r="LS29" s="120">
        <f t="shared" si="405"/>
        <v>5314.13364</v>
      </c>
      <c r="LT29" s="101">
        <f t="shared" si="406"/>
        <v>510156.83</v>
      </c>
      <c r="LU29" s="101"/>
      <c r="LV29" s="121"/>
      <c r="LW29" s="122">
        <f t="shared" si="407"/>
        <v>1.4045799999999999</v>
      </c>
      <c r="LX29" s="252">
        <f t="shared" si="408"/>
        <v>95</v>
      </c>
      <c r="LY29" s="122">
        <f>LX29/LX26</f>
        <v>0.69342999999999999</v>
      </c>
      <c r="LZ29" s="101">
        <f>LZ26*LY29</f>
        <v>31294.5</v>
      </c>
      <c r="MA29" s="119">
        <f t="shared" si="409"/>
        <v>329.41578946999999</v>
      </c>
      <c r="MB29" s="93">
        <f>MB26</f>
        <v>9.1</v>
      </c>
      <c r="MC29" s="120">
        <f t="shared" si="410"/>
        <v>2997.6836800000001</v>
      </c>
      <c r="MD29" s="101">
        <f t="shared" si="411"/>
        <v>284779.95</v>
      </c>
      <c r="ME29" s="101"/>
      <c r="MF29" s="121"/>
      <c r="MG29" s="122">
        <f t="shared" si="412"/>
        <v>0.79232000000000002</v>
      </c>
      <c r="MH29" s="252">
        <f t="shared" si="413"/>
        <v>150</v>
      </c>
      <c r="MI29" s="122">
        <f>MH29/MH26</f>
        <v>0.49180000000000001</v>
      </c>
      <c r="MJ29" s="101">
        <f>MJ26*MI29</f>
        <v>35571.89</v>
      </c>
      <c r="MK29" s="119">
        <f t="shared" si="414"/>
        <v>237.14593332999999</v>
      </c>
      <c r="ML29" s="93">
        <f>ML26</f>
        <v>9.1</v>
      </c>
      <c r="MM29" s="120">
        <f t="shared" si="415"/>
        <v>2158.02799</v>
      </c>
      <c r="MN29" s="101">
        <f t="shared" si="416"/>
        <v>323704.2</v>
      </c>
      <c r="MO29" s="101"/>
      <c r="MP29" s="121"/>
      <c r="MQ29" s="122">
        <f t="shared" si="417"/>
        <v>0.57038999999999995</v>
      </c>
      <c r="MR29" s="252">
        <f t="shared" si="418"/>
        <v>23</v>
      </c>
      <c r="MS29" s="122">
        <f>MR29/MR26</f>
        <v>0.20535999999999999</v>
      </c>
      <c r="MT29" s="101">
        <f>MT26*MS29</f>
        <v>8830.48</v>
      </c>
      <c r="MU29" s="119">
        <f t="shared" si="419"/>
        <v>383.93391303999999</v>
      </c>
      <c r="MV29" s="93">
        <f>MV26</f>
        <v>9.1</v>
      </c>
      <c r="MW29" s="120">
        <f t="shared" si="420"/>
        <v>3493.7986099999998</v>
      </c>
      <c r="MX29" s="101">
        <f t="shared" si="421"/>
        <v>80357.37</v>
      </c>
      <c r="MY29" s="101"/>
      <c r="MZ29" s="121"/>
      <c r="NA29" s="122">
        <f t="shared" si="422"/>
        <v>0.92344999999999999</v>
      </c>
      <c r="NB29" s="252">
        <f t="shared" si="423"/>
        <v>119</v>
      </c>
      <c r="NC29" s="122">
        <f>NB29/NB26</f>
        <v>0.72560999999999998</v>
      </c>
      <c r="ND29" s="101">
        <f>ND26*NC29</f>
        <v>43601.9</v>
      </c>
      <c r="NE29" s="119">
        <f t="shared" si="424"/>
        <v>366.40252100999999</v>
      </c>
      <c r="NF29" s="93">
        <f>NF26</f>
        <v>9.1</v>
      </c>
      <c r="NG29" s="120">
        <f t="shared" si="425"/>
        <v>3334.2629400000001</v>
      </c>
      <c r="NH29" s="101">
        <f t="shared" si="426"/>
        <v>396777.29</v>
      </c>
      <c r="NI29" s="101"/>
      <c r="NJ29" s="121"/>
      <c r="NK29" s="122">
        <f t="shared" si="427"/>
        <v>0.88127999999999995</v>
      </c>
      <c r="NL29" s="252">
        <f t="shared" si="428"/>
        <v>306</v>
      </c>
      <c r="NM29" s="122">
        <f>NL29/NL26</f>
        <v>0.60714000000000001</v>
      </c>
      <c r="NN29" s="101">
        <f>NN26*NM29</f>
        <v>87992.8</v>
      </c>
      <c r="NO29" s="119">
        <f t="shared" si="429"/>
        <v>287.55816993000002</v>
      </c>
      <c r="NP29" s="93">
        <f>NP26</f>
        <v>9.1</v>
      </c>
      <c r="NQ29" s="120">
        <f t="shared" si="430"/>
        <v>2616.7793499999998</v>
      </c>
      <c r="NR29" s="101">
        <f t="shared" si="431"/>
        <v>800734.48</v>
      </c>
      <c r="NS29" s="101"/>
      <c r="NT29" s="121"/>
      <c r="NU29" s="122">
        <f t="shared" si="432"/>
        <v>0.69164000000000003</v>
      </c>
      <c r="NV29" s="252">
        <f t="shared" si="433"/>
        <v>98</v>
      </c>
      <c r="NW29" s="122">
        <f>NV29/NV26</f>
        <v>0.56000000000000005</v>
      </c>
      <c r="NX29" s="101">
        <f>NX26*NW29</f>
        <v>20451.2</v>
      </c>
      <c r="NY29" s="119">
        <f t="shared" si="434"/>
        <v>208.68571428999999</v>
      </c>
      <c r="NZ29" s="93">
        <f>NZ26</f>
        <v>9.1</v>
      </c>
      <c r="OA29" s="120">
        <f t="shared" si="435"/>
        <v>1899.04</v>
      </c>
      <c r="OB29" s="101">
        <f t="shared" si="436"/>
        <v>186105.92</v>
      </c>
      <c r="OC29" s="101"/>
      <c r="OD29" s="121"/>
      <c r="OE29" s="122">
        <f t="shared" si="437"/>
        <v>0.50192999999999999</v>
      </c>
      <c r="OF29" s="252">
        <f t="shared" si="438"/>
        <v>128</v>
      </c>
      <c r="OG29" s="122">
        <f>OF29/OF26</f>
        <v>0.90780000000000005</v>
      </c>
      <c r="OH29" s="101">
        <f>OH26*OG29</f>
        <v>46497.52</v>
      </c>
      <c r="OI29" s="119">
        <f t="shared" si="439"/>
        <v>363.26187499999997</v>
      </c>
      <c r="OJ29" s="93">
        <f>OJ26</f>
        <v>9.1</v>
      </c>
      <c r="OK29" s="120">
        <f t="shared" si="440"/>
        <v>3305.6830599999998</v>
      </c>
      <c r="OL29" s="101">
        <f t="shared" si="441"/>
        <v>423127.43</v>
      </c>
      <c r="OM29" s="101"/>
      <c r="ON29" s="121"/>
      <c r="OO29" s="122">
        <f t="shared" si="442"/>
        <v>0.87372000000000005</v>
      </c>
      <c r="OP29" s="252">
        <f t="shared" si="443"/>
        <v>210</v>
      </c>
      <c r="OQ29" s="122">
        <f>OP29/OP26</f>
        <v>0.89744000000000002</v>
      </c>
      <c r="OR29" s="101">
        <f>OR26*OQ29</f>
        <v>104381.25</v>
      </c>
      <c r="OS29" s="119">
        <f t="shared" si="444"/>
        <v>497.05357142999998</v>
      </c>
      <c r="OT29" s="93">
        <f>OT26</f>
        <v>9.1</v>
      </c>
      <c r="OU29" s="120">
        <f t="shared" si="445"/>
        <v>4523.1875</v>
      </c>
      <c r="OV29" s="101">
        <f t="shared" si="446"/>
        <v>949869.38</v>
      </c>
      <c r="OW29" s="101"/>
      <c r="OX29" s="121"/>
      <c r="OY29" s="122">
        <f t="shared" si="447"/>
        <v>1.1955199999999999</v>
      </c>
      <c r="OZ29" s="252">
        <f t="shared" si="448"/>
        <v>0</v>
      </c>
      <c r="PA29" s="122">
        <f>OZ29/OZ26</f>
        <v>0</v>
      </c>
      <c r="PB29" s="101">
        <f>PB26*PA29</f>
        <v>0</v>
      </c>
      <c r="PC29" s="119">
        <f t="shared" si="449"/>
        <v>0</v>
      </c>
      <c r="PD29" s="93">
        <f>PD26</f>
        <v>9.1</v>
      </c>
      <c r="PE29" s="120">
        <f t="shared" si="450"/>
        <v>0</v>
      </c>
      <c r="PF29" s="101">
        <f t="shared" si="451"/>
        <v>0</v>
      </c>
      <c r="PG29" s="101"/>
      <c r="PH29" s="121"/>
      <c r="PI29" s="122">
        <f t="shared" si="452"/>
        <v>0</v>
      </c>
      <c r="PJ29" s="252">
        <f t="shared" si="453"/>
        <v>111</v>
      </c>
      <c r="PK29" s="122">
        <f>PJ29/PJ26</f>
        <v>0.71153999999999995</v>
      </c>
      <c r="PL29" s="101">
        <f>PL26*PK29</f>
        <v>24761.59</v>
      </c>
      <c r="PM29" s="119">
        <f t="shared" si="454"/>
        <v>223.07738739000001</v>
      </c>
      <c r="PN29" s="93">
        <f>PN26</f>
        <v>9.1</v>
      </c>
      <c r="PO29" s="120">
        <f t="shared" si="455"/>
        <v>2030.00423</v>
      </c>
      <c r="PP29" s="101">
        <f t="shared" si="456"/>
        <v>225330.47</v>
      </c>
      <c r="PQ29" s="101"/>
      <c r="PR29" s="121"/>
      <c r="PS29" s="122">
        <f t="shared" si="457"/>
        <v>0.53654999999999997</v>
      </c>
      <c r="PT29" s="252">
        <f t="shared" si="458"/>
        <v>0</v>
      </c>
      <c r="PU29" s="122" t="e">
        <f>PT29/PT26</f>
        <v>#DIV/0!</v>
      </c>
      <c r="PV29" s="101" t="e">
        <f>PV26*PU29</f>
        <v>#DIV/0!</v>
      </c>
      <c r="PW29" s="119">
        <f t="shared" si="459"/>
        <v>0</v>
      </c>
      <c r="PX29" s="93">
        <f>PX26</f>
        <v>0</v>
      </c>
      <c r="PY29" s="120">
        <f t="shared" si="460"/>
        <v>0</v>
      </c>
      <c r="PZ29" s="101">
        <f t="shared" si="461"/>
        <v>0</v>
      </c>
      <c r="QA29" s="101"/>
      <c r="QB29" s="121"/>
      <c r="QC29" s="122">
        <f t="shared" si="462"/>
        <v>0</v>
      </c>
      <c r="QD29" s="252">
        <f t="shared" si="463"/>
        <v>207</v>
      </c>
      <c r="QE29" s="122">
        <f>QD29/QD26</f>
        <v>0.84145999999999999</v>
      </c>
      <c r="QF29" s="101">
        <f>QF26*QE29</f>
        <v>82219.06</v>
      </c>
      <c r="QG29" s="119">
        <f t="shared" si="464"/>
        <v>397.19352657000002</v>
      </c>
      <c r="QH29" s="93">
        <f>QH26</f>
        <v>9.1</v>
      </c>
      <c r="QI29" s="120">
        <f t="shared" si="465"/>
        <v>3614.4610899999998</v>
      </c>
      <c r="QJ29" s="101">
        <f t="shared" si="466"/>
        <v>748193.45</v>
      </c>
      <c r="QK29" s="101"/>
      <c r="QL29" s="121"/>
      <c r="QM29" s="122">
        <f t="shared" si="467"/>
        <v>0.95533999999999997</v>
      </c>
      <c r="QN29" s="252">
        <f t="shared" si="468"/>
        <v>140</v>
      </c>
      <c r="QO29" s="122">
        <f>QN29/QN26</f>
        <v>0.84848000000000001</v>
      </c>
      <c r="QP29" s="101">
        <f>QP26*QO29</f>
        <v>44570.65</v>
      </c>
      <c r="QQ29" s="119">
        <f t="shared" si="469"/>
        <v>318.36178570999999</v>
      </c>
      <c r="QR29" s="93">
        <f>QR26</f>
        <v>9.1</v>
      </c>
      <c r="QS29" s="120">
        <f t="shared" si="470"/>
        <v>2897.0922500000001</v>
      </c>
      <c r="QT29" s="101">
        <f t="shared" si="471"/>
        <v>405592.92</v>
      </c>
      <c r="QU29" s="101"/>
      <c r="QV29" s="121"/>
      <c r="QW29" s="122">
        <f t="shared" si="472"/>
        <v>0.76573000000000002</v>
      </c>
      <c r="QX29" s="252">
        <f t="shared" si="473"/>
        <v>116</v>
      </c>
      <c r="QY29" s="122">
        <f>QX29/QX26</f>
        <v>0.68638999999999994</v>
      </c>
      <c r="QZ29" s="101">
        <f>QZ26*QY29</f>
        <v>32514.29</v>
      </c>
      <c r="RA29" s="119">
        <f t="shared" si="474"/>
        <v>280.29560344999999</v>
      </c>
      <c r="RB29" s="93">
        <f>RB26</f>
        <v>9.1</v>
      </c>
      <c r="RC29" s="120">
        <f t="shared" si="475"/>
        <v>2550.6899899999999</v>
      </c>
      <c r="RD29" s="101">
        <f t="shared" si="476"/>
        <v>295880.03999999998</v>
      </c>
      <c r="RE29" s="101"/>
      <c r="RF29" s="121"/>
      <c r="RG29" s="122">
        <f t="shared" si="477"/>
        <v>0.67417000000000005</v>
      </c>
      <c r="RH29" s="252">
        <f t="shared" si="478"/>
        <v>113</v>
      </c>
      <c r="RI29" s="122">
        <f>RH29/RH26</f>
        <v>0.83087999999999995</v>
      </c>
      <c r="RJ29" s="101">
        <f>RJ26*RI29</f>
        <v>53865.95</v>
      </c>
      <c r="RK29" s="119">
        <f t="shared" si="479"/>
        <v>476.68982301</v>
      </c>
      <c r="RL29" s="93">
        <f>RL26</f>
        <v>9.1</v>
      </c>
      <c r="RM29" s="120">
        <f t="shared" si="480"/>
        <v>4337.8773899999997</v>
      </c>
      <c r="RN29" s="101">
        <f t="shared" si="481"/>
        <v>490180.15</v>
      </c>
      <c r="RO29" s="101"/>
      <c r="RP29" s="121"/>
      <c r="RQ29" s="122">
        <f t="shared" si="482"/>
        <v>1.1465399999999999</v>
      </c>
      <c r="RR29" s="252">
        <f t="shared" si="483"/>
        <v>237</v>
      </c>
      <c r="RS29" s="122">
        <f>RR29/RR26</f>
        <v>0.68103000000000002</v>
      </c>
      <c r="RT29" s="101">
        <f>RT26*RS29</f>
        <v>72570.559999999998</v>
      </c>
      <c r="RU29" s="119">
        <f t="shared" si="484"/>
        <v>306.20489450999997</v>
      </c>
      <c r="RV29" s="93">
        <f>RV26</f>
        <v>9.1</v>
      </c>
      <c r="RW29" s="120">
        <f t="shared" si="485"/>
        <v>2786.4645399999999</v>
      </c>
      <c r="RX29" s="101">
        <f t="shared" si="486"/>
        <v>660392.1</v>
      </c>
      <c r="RY29" s="101"/>
      <c r="RZ29" s="121"/>
      <c r="SA29" s="122">
        <f t="shared" si="487"/>
        <v>0.73648999999999998</v>
      </c>
      <c r="SB29" s="252">
        <f t="shared" si="488"/>
        <v>0</v>
      </c>
      <c r="SC29" s="122">
        <f>SB29/SB26</f>
        <v>0</v>
      </c>
      <c r="SD29" s="101">
        <f>SD26*SC29</f>
        <v>0</v>
      </c>
      <c r="SE29" s="119">
        <f t="shared" si="489"/>
        <v>0</v>
      </c>
      <c r="SF29" s="93">
        <f>SF26</f>
        <v>9.1</v>
      </c>
      <c r="SG29" s="120">
        <f t="shared" si="490"/>
        <v>0</v>
      </c>
      <c r="SH29" s="101">
        <f t="shared" si="491"/>
        <v>0</v>
      </c>
      <c r="SI29" s="101"/>
      <c r="SJ29" s="121"/>
      <c r="SK29" s="122">
        <f t="shared" si="492"/>
        <v>0</v>
      </c>
      <c r="SL29" s="252">
        <f t="shared" si="493"/>
        <v>238</v>
      </c>
      <c r="SM29" s="122">
        <f>SL29/SL26</f>
        <v>0.78032999999999997</v>
      </c>
      <c r="SN29" s="101">
        <f>SN26*SM29</f>
        <v>89519.46</v>
      </c>
      <c r="SO29" s="119">
        <f t="shared" si="494"/>
        <v>376.13218487</v>
      </c>
      <c r="SP29" s="93">
        <f>SP26</f>
        <v>9.1</v>
      </c>
      <c r="SQ29" s="120">
        <f t="shared" si="495"/>
        <v>3422.8028800000002</v>
      </c>
      <c r="SR29" s="101">
        <f t="shared" si="496"/>
        <v>814627.09</v>
      </c>
      <c r="SS29" s="101"/>
      <c r="ST29" s="121"/>
      <c r="SU29" s="122">
        <f t="shared" si="497"/>
        <v>0.90468000000000004</v>
      </c>
      <c r="SV29" s="252">
        <f t="shared" si="498"/>
        <v>220</v>
      </c>
      <c r="SW29" s="122">
        <f>SV29/SV26</f>
        <v>0.76388999999999996</v>
      </c>
      <c r="SX29" s="101">
        <f>SX26*SW29</f>
        <v>173219.7</v>
      </c>
      <c r="SY29" s="119">
        <f t="shared" si="499"/>
        <v>787.36227272999997</v>
      </c>
      <c r="SZ29" s="93">
        <f>SZ26</f>
        <v>9.1</v>
      </c>
      <c r="TA29" s="120">
        <f t="shared" si="500"/>
        <v>7164.9966800000002</v>
      </c>
      <c r="TB29" s="101">
        <f t="shared" si="501"/>
        <v>1576299.27</v>
      </c>
      <c r="TC29" s="101"/>
      <c r="TD29" s="121"/>
      <c r="TE29" s="122">
        <f t="shared" si="502"/>
        <v>1.89378</v>
      </c>
      <c r="TF29" s="252">
        <f t="shared" si="503"/>
        <v>140</v>
      </c>
      <c r="TG29" s="122">
        <f>TF29/TF26</f>
        <v>0.91503000000000001</v>
      </c>
      <c r="TH29" s="101">
        <f>TH26*TG29</f>
        <v>49777.63</v>
      </c>
      <c r="TI29" s="119">
        <f t="shared" si="504"/>
        <v>355.55450000000002</v>
      </c>
      <c r="TJ29" s="93">
        <f>TJ26</f>
        <v>9.1</v>
      </c>
      <c r="TK29" s="120">
        <f t="shared" si="505"/>
        <v>3235.5459500000002</v>
      </c>
      <c r="TL29" s="101">
        <f t="shared" si="506"/>
        <v>452976.43</v>
      </c>
      <c r="TM29" s="101"/>
      <c r="TN29" s="121"/>
      <c r="TO29" s="122">
        <f t="shared" si="507"/>
        <v>0.85519000000000001</v>
      </c>
      <c r="TP29" s="252">
        <f t="shared" si="508"/>
        <v>187</v>
      </c>
      <c r="TQ29" s="122">
        <f>TP29/TP26</f>
        <v>0.65156999999999998</v>
      </c>
      <c r="TR29" s="101">
        <f>TR26*TQ29</f>
        <v>44209.02</v>
      </c>
      <c r="TS29" s="119">
        <f t="shared" si="509"/>
        <v>236.41187166</v>
      </c>
      <c r="TT29" s="93">
        <f>TT26</f>
        <v>9.1</v>
      </c>
      <c r="TU29" s="120">
        <f t="shared" si="510"/>
        <v>2151.3480300000001</v>
      </c>
      <c r="TV29" s="101">
        <f t="shared" si="511"/>
        <v>402302.08</v>
      </c>
      <c r="TW29" s="101"/>
      <c r="TX29" s="121"/>
      <c r="TY29" s="122">
        <f t="shared" si="512"/>
        <v>0.56862000000000001</v>
      </c>
      <c r="TZ29" s="252">
        <f t="shared" si="513"/>
        <v>132</v>
      </c>
      <c r="UA29" s="122">
        <f>TZ29/TZ26</f>
        <v>0.67347000000000001</v>
      </c>
      <c r="UB29" s="101">
        <f>UB26*UA29</f>
        <v>49735.76</v>
      </c>
      <c r="UC29" s="119">
        <f t="shared" si="514"/>
        <v>376.78606060999999</v>
      </c>
      <c r="UD29" s="93">
        <f>UD26</f>
        <v>9.1</v>
      </c>
      <c r="UE29" s="120">
        <f t="shared" si="515"/>
        <v>3428.75315</v>
      </c>
      <c r="UF29" s="101">
        <f t="shared" si="516"/>
        <v>452595.42</v>
      </c>
      <c r="UG29" s="101"/>
      <c r="UH29" s="121"/>
      <c r="UI29" s="122">
        <f t="shared" si="517"/>
        <v>0.90625</v>
      </c>
      <c r="UJ29" s="252">
        <f t="shared" si="518"/>
        <v>238</v>
      </c>
      <c r="UK29" s="122">
        <f>UJ29/UJ26</f>
        <v>0.72340000000000004</v>
      </c>
      <c r="UL29" s="101">
        <f>UL26*UK29</f>
        <v>137735.35999999999</v>
      </c>
      <c r="UM29" s="119">
        <f t="shared" si="519"/>
        <v>578.72</v>
      </c>
      <c r="UN29" s="93">
        <f>UN26</f>
        <v>9.1</v>
      </c>
      <c r="UO29" s="120">
        <f t="shared" si="520"/>
        <v>5266.3519999999999</v>
      </c>
      <c r="UP29" s="101">
        <f t="shared" si="521"/>
        <v>1253391.78</v>
      </c>
      <c r="UQ29" s="101"/>
      <c r="UR29" s="121"/>
      <c r="US29" s="122">
        <f t="shared" si="522"/>
        <v>1.39195</v>
      </c>
      <c r="UT29" s="252">
        <f t="shared" si="523"/>
        <v>232</v>
      </c>
      <c r="UU29" s="122">
        <f>UT29/UT26</f>
        <v>0.72274000000000005</v>
      </c>
      <c r="UV29" s="101">
        <f>UV26*UU29</f>
        <v>69505.91</v>
      </c>
      <c r="UW29" s="119">
        <f t="shared" si="524"/>
        <v>299.59443965999998</v>
      </c>
      <c r="UX29" s="93">
        <f>UX26</f>
        <v>9.1</v>
      </c>
      <c r="UY29" s="120">
        <f t="shared" si="525"/>
        <v>2726.3094000000001</v>
      </c>
      <c r="UZ29" s="101">
        <f t="shared" si="526"/>
        <v>632503.78</v>
      </c>
      <c r="VA29" s="101"/>
      <c r="VB29" s="121"/>
      <c r="VC29" s="122">
        <f t="shared" si="527"/>
        <v>0.72058999999999995</v>
      </c>
      <c r="VD29" s="252">
        <f t="shared" si="528"/>
        <v>485</v>
      </c>
      <c r="VE29" s="122">
        <f>VD29/VD26</f>
        <v>0.87702999999999998</v>
      </c>
      <c r="VF29" s="101">
        <f>VF26*VE29</f>
        <v>265319.12</v>
      </c>
      <c r="VG29" s="119">
        <f t="shared" si="529"/>
        <v>547.04973196000003</v>
      </c>
      <c r="VH29" s="93">
        <f>VH26</f>
        <v>9.1</v>
      </c>
      <c r="VI29" s="120">
        <f t="shared" si="530"/>
        <v>4978.1525600000004</v>
      </c>
      <c r="VJ29" s="101">
        <f t="shared" si="531"/>
        <v>2414403.9900000002</v>
      </c>
      <c r="VK29" s="101"/>
      <c r="VL29" s="121"/>
      <c r="VM29" s="122">
        <f t="shared" si="532"/>
        <v>1.3157700000000001</v>
      </c>
      <c r="VN29" s="252">
        <f t="shared" si="533"/>
        <v>277</v>
      </c>
      <c r="VO29" s="122">
        <f>VN29/VN26</f>
        <v>0.79142999999999997</v>
      </c>
      <c r="VP29" s="101">
        <f>VP26*VO29</f>
        <v>133720.01</v>
      </c>
      <c r="VQ29" s="119">
        <f t="shared" si="534"/>
        <v>482.74371840999999</v>
      </c>
      <c r="VR29" s="93">
        <f>VR26</f>
        <v>9.1</v>
      </c>
      <c r="VS29" s="120">
        <f t="shared" si="535"/>
        <v>4392.9678400000003</v>
      </c>
      <c r="VT29" s="101">
        <f t="shared" si="536"/>
        <v>1216852.0900000001</v>
      </c>
      <c r="VU29" s="101"/>
      <c r="VV29" s="121"/>
      <c r="VW29" s="122">
        <f t="shared" si="537"/>
        <v>1.1611</v>
      </c>
      <c r="VX29" s="231">
        <f t="shared" si="538"/>
        <v>9198</v>
      </c>
      <c r="VY29" s="122">
        <f>VX29/VX26</f>
        <v>0.73051999999999995</v>
      </c>
      <c r="VZ29" s="101">
        <f>VZ26*VY29</f>
        <v>3824184.54</v>
      </c>
      <c r="WA29" s="119">
        <f t="shared" si="539"/>
        <v>415.76261578999998</v>
      </c>
      <c r="WB29" s="93">
        <f>WB26</f>
        <v>9.1</v>
      </c>
      <c r="WC29" s="120">
        <f t="shared" si="540"/>
        <v>3783.4398000000001</v>
      </c>
      <c r="WD29" s="101">
        <f t="shared" si="541"/>
        <v>34800079.280000001</v>
      </c>
      <c r="WE29" s="101"/>
      <c r="WF29" s="121"/>
    </row>
    <row r="30" spans="1:604" ht="26.25" customHeight="1">
      <c r="A30" s="5"/>
      <c r="B30" s="223" t="s">
        <v>712</v>
      </c>
      <c r="C30" s="12" t="s">
        <v>837</v>
      </c>
      <c r="D30" s="12" t="s">
        <v>437</v>
      </c>
      <c r="E30" s="4" t="s">
        <v>34</v>
      </c>
      <c r="F30" s="252">
        <f t="shared" si="243"/>
        <v>0</v>
      </c>
      <c r="G30" s="122">
        <f>F30/F26</f>
        <v>0</v>
      </c>
      <c r="H30" s="101">
        <f>H26*G30</f>
        <v>0</v>
      </c>
      <c r="I30" s="119">
        <f t="shared" si="244"/>
        <v>0</v>
      </c>
      <c r="J30" s="93">
        <f>J26</f>
        <v>9.1</v>
      </c>
      <c r="K30" s="120">
        <f t="shared" si="245"/>
        <v>0</v>
      </c>
      <c r="L30" s="101">
        <f t="shared" si="246"/>
        <v>0</v>
      </c>
      <c r="M30" s="101"/>
      <c r="N30" s="121"/>
      <c r="O30" s="122">
        <f t="shared" si="247"/>
        <v>0</v>
      </c>
      <c r="P30" s="252">
        <f t="shared" si="248"/>
        <v>0</v>
      </c>
      <c r="Q30" s="122">
        <f>P30/P26</f>
        <v>0</v>
      </c>
      <c r="R30" s="101">
        <f>R26*Q30</f>
        <v>0</v>
      </c>
      <c r="S30" s="119">
        <f t="shared" si="249"/>
        <v>0</v>
      </c>
      <c r="T30" s="93">
        <f>T26</f>
        <v>9.1</v>
      </c>
      <c r="U30" s="120">
        <f t="shared" si="250"/>
        <v>0</v>
      </c>
      <c r="V30" s="101">
        <f t="shared" si="251"/>
        <v>0</v>
      </c>
      <c r="W30" s="101"/>
      <c r="X30" s="121"/>
      <c r="Y30" s="122">
        <f t="shared" si="252"/>
        <v>0</v>
      </c>
      <c r="Z30" s="252">
        <f t="shared" si="253"/>
        <v>0</v>
      </c>
      <c r="AA30" s="122">
        <f>Z30/Z26</f>
        <v>0</v>
      </c>
      <c r="AB30" s="101">
        <f>AB26*AA30</f>
        <v>0</v>
      </c>
      <c r="AC30" s="119">
        <f t="shared" si="254"/>
        <v>0</v>
      </c>
      <c r="AD30" s="93">
        <f>AD26</f>
        <v>9.1</v>
      </c>
      <c r="AE30" s="120">
        <f t="shared" si="255"/>
        <v>0</v>
      </c>
      <c r="AF30" s="101">
        <f t="shared" si="256"/>
        <v>0</v>
      </c>
      <c r="AG30" s="101"/>
      <c r="AH30" s="121"/>
      <c r="AI30" s="122">
        <f t="shared" si="257"/>
        <v>0</v>
      </c>
      <c r="AJ30" s="252">
        <f t="shared" si="258"/>
        <v>0</v>
      </c>
      <c r="AK30" s="122">
        <f>AJ30/AJ26</f>
        <v>0</v>
      </c>
      <c r="AL30" s="101">
        <f>AL26*AK30</f>
        <v>0</v>
      </c>
      <c r="AM30" s="119">
        <f t="shared" si="259"/>
        <v>0</v>
      </c>
      <c r="AN30" s="93">
        <f>AN26</f>
        <v>9.1</v>
      </c>
      <c r="AO30" s="120">
        <f t="shared" si="260"/>
        <v>0</v>
      </c>
      <c r="AP30" s="101">
        <f t="shared" si="261"/>
        <v>0</v>
      </c>
      <c r="AQ30" s="101"/>
      <c r="AR30" s="121"/>
      <c r="AS30" s="122">
        <f t="shared" si="262"/>
        <v>0</v>
      </c>
      <c r="AT30" s="252">
        <f t="shared" si="263"/>
        <v>0</v>
      </c>
      <c r="AU30" s="122">
        <f>AT30/AT26</f>
        <v>0</v>
      </c>
      <c r="AV30" s="101">
        <f>AV26*AU30</f>
        <v>0</v>
      </c>
      <c r="AW30" s="119">
        <f t="shared" si="264"/>
        <v>0</v>
      </c>
      <c r="AX30" s="93">
        <f>AX26</f>
        <v>9.1</v>
      </c>
      <c r="AY30" s="120">
        <f t="shared" si="265"/>
        <v>0</v>
      </c>
      <c r="AZ30" s="101">
        <f t="shared" si="266"/>
        <v>0</v>
      </c>
      <c r="BA30" s="101"/>
      <c r="BB30" s="121"/>
      <c r="BC30" s="122">
        <f t="shared" si="267"/>
        <v>0</v>
      </c>
      <c r="BD30" s="252">
        <f t="shared" si="268"/>
        <v>0</v>
      </c>
      <c r="BE30" s="122">
        <f>BD30/BD26</f>
        <v>0</v>
      </c>
      <c r="BF30" s="101">
        <f>BF26*BE30</f>
        <v>0</v>
      </c>
      <c r="BG30" s="119">
        <f t="shared" si="269"/>
        <v>0</v>
      </c>
      <c r="BH30" s="93">
        <f>BH26</f>
        <v>9.1</v>
      </c>
      <c r="BI30" s="120">
        <f t="shared" si="270"/>
        <v>0</v>
      </c>
      <c r="BJ30" s="101">
        <f t="shared" si="271"/>
        <v>0</v>
      </c>
      <c r="BK30" s="101"/>
      <c r="BL30" s="121"/>
      <c r="BM30" s="122">
        <f t="shared" si="272"/>
        <v>0</v>
      </c>
      <c r="BN30" s="252">
        <f t="shared" si="273"/>
        <v>0</v>
      </c>
      <c r="BO30" s="122" t="e">
        <f>BN30/BN26</f>
        <v>#DIV/0!</v>
      </c>
      <c r="BP30" s="101" t="e">
        <f>BP26*BO30</f>
        <v>#DIV/0!</v>
      </c>
      <c r="BQ30" s="119">
        <f t="shared" si="274"/>
        <v>0</v>
      </c>
      <c r="BR30" s="93">
        <f>BR26</f>
        <v>0</v>
      </c>
      <c r="BS30" s="120">
        <f t="shared" si="275"/>
        <v>0</v>
      </c>
      <c r="BT30" s="101">
        <f t="shared" si="276"/>
        <v>0</v>
      </c>
      <c r="BU30" s="101"/>
      <c r="BV30" s="121"/>
      <c r="BW30" s="122">
        <f t="shared" si="277"/>
        <v>0</v>
      </c>
      <c r="BX30" s="252">
        <f t="shared" si="278"/>
        <v>0</v>
      </c>
      <c r="BY30" s="122">
        <f>BX30/BX26</f>
        <v>0</v>
      </c>
      <c r="BZ30" s="101">
        <f>BZ26*BY30</f>
        <v>0</v>
      </c>
      <c r="CA30" s="119">
        <f t="shared" si="279"/>
        <v>0</v>
      </c>
      <c r="CB30" s="93">
        <f>CB26</f>
        <v>9.1</v>
      </c>
      <c r="CC30" s="120">
        <f t="shared" si="280"/>
        <v>0</v>
      </c>
      <c r="CD30" s="101">
        <f t="shared" si="281"/>
        <v>0</v>
      </c>
      <c r="CE30" s="101"/>
      <c r="CF30" s="121"/>
      <c r="CG30" s="122">
        <f t="shared" si="282"/>
        <v>0</v>
      </c>
      <c r="CH30" s="252">
        <f t="shared" si="283"/>
        <v>0</v>
      </c>
      <c r="CI30" s="122" t="e">
        <f>CH30/CH26</f>
        <v>#DIV/0!</v>
      </c>
      <c r="CJ30" s="101" t="e">
        <f>CJ26*CI30</f>
        <v>#DIV/0!</v>
      </c>
      <c r="CK30" s="119">
        <f t="shared" si="284"/>
        <v>0</v>
      </c>
      <c r="CL30" s="93">
        <f>CL26</f>
        <v>0</v>
      </c>
      <c r="CM30" s="120">
        <f t="shared" si="285"/>
        <v>0</v>
      </c>
      <c r="CN30" s="101">
        <f t="shared" si="286"/>
        <v>0</v>
      </c>
      <c r="CO30" s="101"/>
      <c r="CP30" s="121"/>
      <c r="CQ30" s="122">
        <f t="shared" si="287"/>
        <v>0</v>
      </c>
      <c r="CR30" s="252">
        <f t="shared" si="288"/>
        <v>0</v>
      </c>
      <c r="CS30" s="122">
        <f>CR30/CR26</f>
        <v>0</v>
      </c>
      <c r="CT30" s="101">
        <f>CT26*CS30</f>
        <v>0</v>
      </c>
      <c r="CU30" s="119">
        <f t="shared" si="289"/>
        <v>0</v>
      </c>
      <c r="CV30" s="93">
        <f>CV26</f>
        <v>9.1</v>
      </c>
      <c r="CW30" s="120">
        <f t="shared" si="290"/>
        <v>0</v>
      </c>
      <c r="CX30" s="101">
        <f t="shared" si="291"/>
        <v>0</v>
      </c>
      <c r="CY30" s="101"/>
      <c r="CZ30" s="121"/>
      <c r="DA30" s="122">
        <f t="shared" si="292"/>
        <v>0</v>
      </c>
      <c r="DB30" s="252">
        <f t="shared" si="293"/>
        <v>0</v>
      </c>
      <c r="DC30" s="122">
        <f>DB30/DB26</f>
        <v>0</v>
      </c>
      <c r="DD30" s="101">
        <f>DD26*DC30</f>
        <v>0</v>
      </c>
      <c r="DE30" s="119">
        <f t="shared" si="294"/>
        <v>0</v>
      </c>
      <c r="DF30" s="93">
        <f>DF26</f>
        <v>9.1</v>
      </c>
      <c r="DG30" s="120">
        <f t="shared" si="295"/>
        <v>0</v>
      </c>
      <c r="DH30" s="101">
        <f t="shared" si="296"/>
        <v>0</v>
      </c>
      <c r="DI30" s="101"/>
      <c r="DJ30" s="121"/>
      <c r="DK30" s="122">
        <f t="shared" si="297"/>
        <v>0</v>
      </c>
      <c r="DL30" s="252">
        <f t="shared" si="298"/>
        <v>0</v>
      </c>
      <c r="DM30" s="122">
        <f>DL30/DL26</f>
        <v>0</v>
      </c>
      <c r="DN30" s="101">
        <f>DN26*DM30</f>
        <v>0</v>
      </c>
      <c r="DO30" s="119">
        <f t="shared" si="299"/>
        <v>0</v>
      </c>
      <c r="DP30" s="93">
        <f>DP26</f>
        <v>9.1</v>
      </c>
      <c r="DQ30" s="120">
        <f t="shared" si="300"/>
        <v>0</v>
      </c>
      <c r="DR30" s="101">
        <f t="shared" si="301"/>
        <v>0</v>
      </c>
      <c r="DS30" s="101"/>
      <c r="DT30" s="121"/>
      <c r="DU30" s="122">
        <f t="shared" si="302"/>
        <v>0</v>
      </c>
      <c r="DV30" s="252">
        <f t="shared" si="303"/>
        <v>0</v>
      </c>
      <c r="DW30" s="122">
        <f>DV30/DV26</f>
        <v>0</v>
      </c>
      <c r="DX30" s="101">
        <f>DX26*DW30</f>
        <v>0</v>
      </c>
      <c r="DY30" s="119">
        <f t="shared" si="304"/>
        <v>0</v>
      </c>
      <c r="DZ30" s="93">
        <f>DZ26</f>
        <v>9.1</v>
      </c>
      <c r="EA30" s="120">
        <f t="shared" si="305"/>
        <v>0</v>
      </c>
      <c r="EB30" s="101">
        <f t="shared" si="306"/>
        <v>0</v>
      </c>
      <c r="EC30" s="101"/>
      <c r="ED30" s="121"/>
      <c r="EE30" s="122">
        <f t="shared" si="307"/>
        <v>0</v>
      </c>
      <c r="EF30" s="252">
        <f t="shared" si="308"/>
        <v>0</v>
      </c>
      <c r="EG30" s="122">
        <f>EF30/EF26</f>
        <v>0</v>
      </c>
      <c r="EH30" s="101">
        <f>EH26*EG30</f>
        <v>0</v>
      </c>
      <c r="EI30" s="119">
        <f t="shared" si="309"/>
        <v>0</v>
      </c>
      <c r="EJ30" s="93">
        <f>EJ26</f>
        <v>9.1</v>
      </c>
      <c r="EK30" s="120">
        <f t="shared" si="310"/>
        <v>0</v>
      </c>
      <c r="EL30" s="101">
        <f t="shared" si="311"/>
        <v>0</v>
      </c>
      <c r="EM30" s="101"/>
      <c r="EN30" s="121"/>
      <c r="EO30" s="122">
        <f t="shared" si="312"/>
        <v>0</v>
      </c>
      <c r="EP30" s="252">
        <f t="shared" si="313"/>
        <v>0</v>
      </c>
      <c r="EQ30" s="122">
        <f>EP30/EP26</f>
        <v>0</v>
      </c>
      <c r="ER30" s="101">
        <f>ER26*EQ30</f>
        <v>0</v>
      </c>
      <c r="ES30" s="119">
        <f t="shared" si="314"/>
        <v>0</v>
      </c>
      <c r="ET30" s="93">
        <f>ET26</f>
        <v>9.1</v>
      </c>
      <c r="EU30" s="120">
        <f t="shared" si="315"/>
        <v>0</v>
      </c>
      <c r="EV30" s="101">
        <f t="shared" si="316"/>
        <v>0</v>
      </c>
      <c r="EW30" s="101"/>
      <c r="EX30" s="121"/>
      <c r="EY30" s="122">
        <f t="shared" si="317"/>
        <v>0</v>
      </c>
      <c r="EZ30" s="252">
        <f t="shared" si="318"/>
        <v>0</v>
      </c>
      <c r="FA30" s="122">
        <f>EZ30/EZ26</f>
        <v>0</v>
      </c>
      <c r="FB30" s="101">
        <f>FB26*FA30</f>
        <v>0</v>
      </c>
      <c r="FC30" s="119">
        <f t="shared" si="319"/>
        <v>0</v>
      </c>
      <c r="FD30" s="93">
        <f>FD26</f>
        <v>9.1</v>
      </c>
      <c r="FE30" s="120">
        <f t="shared" si="320"/>
        <v>0</v>
      </c>
      <c r="FF30" s="101">
        <f t="shared" si="321"/>
        <v>0</v>
      </c>
      <c r="FG30" s="101"/>
      <c r="FH30" s="121"/>
      <c r="FI30" s="122">
        <f t="shared" si="322"/>
        <v>0</v>
      </c>
      <c r="FJ30" s="252">
        <f t="shared" si="323"/>
        <v>0</v>
      </c>
      <c r="FK30" s="122">
        <f>FJ30/FJ26</f>
        <v>0</v>
      </c>
      <c r="FL30" s="101">
        <f>FL26*FK30</f>
        <v>0</v>
      </c>
      <c r="FM30" s="119">
        <f t="shared" si="324"/>
        <v>0</v>
      </c>
      <c r="FN30" s="93">
        <f>FN26</f>
        <v>9.1</v>
      </c>
      <c r="FO30" s="120">
        <f t="shared" si="325"/>
        <v>0</v>
      </c>
      <c r="FP30" s="101">
        <f t="shared" si="326"/>
        <v>0</v>
      </c>
      <c r="FQ30" s="101"/>
      <c r="FR30" s="121"/>
      <c r="FS30" s="122">
        <f t="shared" si="327"/>
        <v>0</v>
      </c>
      <c r="FT30" s="252">
        <f t="shared" si="328"/>
        <v>0</v>
      </c>
      <c r="FU30" s="122">
        <f>FT30/FT26</f>
        <v>0</v>
      </c>
      <c r="FV30" s="101">
        <f>FV26*FU30</f>
        <v>0</v>
      </c>
      <c r="FW30" s="119">
        <f t="shared" si="329"/>
        <v>0</v>
      </c>
      <c r="FX30" s="93">
        <f>FX26</f>
        <v>9.1</v>
      </c>
      <c r="FY30" s="120">
        <f t="shared" si="330"/>
        <v>0</v>
      </c>
      <c r="FZ30" s="101">
        <f t="shared" si="331"/>
        <v>0</v>
      </c>
      <c r="GA30" s="101"/>
      <c r="GB30" s="121"/>
      <c r="GC30" s="122">
        <f t="shared" si="332"/>
        <v>0</v>
      </c>
      <c r="GD30" s="252">
        <f t="shared" si="333"/>
        <v>0</v>
      </c>
      <c r="GE30" s="122">
        <f>GD30/GD26</f>
        <v>0</v>
      </c>
      <c r="GF30" s="101">
        <f>GF26*GE30</f>
        <v>0</v>
      </c>
      <c r="GG30" s="119">
        <f t="shared" si="334"/>
        <v>0</v>
      </c>
      <c r="GH30" s="93">
        <f>GH26</f>
        <v>9.1</v>
      </c>
      <c r="GI30" s="120">
        <f t="shared" si="335"/>
        <v>0</v>
      </c>
      <c r="GJ30" s="101">
        <f t="shared" si="336"/>
        <v>0</v>
      </c>
      <c r="GK30" s="101"/>
      <c r="GL30" s="121"/>
      <c r="GM30" s="122">
        <f t="shared" si="337"/>
        <v>0</v>
      </c>
      <c r="GN30" s="252">
        <f t="shared" si="338"/>
        <v>0</v>
      </c>
      <c r="GO30" s="122">
        <f>GN30/GN26</f>
        <v>0</v>
      </c>
      <c r="GP30" s="101">
        <f>GP26*GO30</f>
        <v>0</v>
      </c>
      <c r="GQ30" s="119">
        <f t="shared" si="339"/>
        <v>0</v>
      </c>
      <c r="GR30" s="93">
        <f>GR26</f>
        <v>9.1</v>
      </c>
      <c r="GS30" s="120">
        <f t="shared" si="340"/>
        <v>0</v>
      </c>
      <c r="GT30" s="101">
        <f t="shared" si="341"/>
        <v>0</v>
      </c>
      <c r="GU30" s="101"/>
      <c r="GV30" s="121"/>
      <c r="GW30" s="122">
        <f t="shared" si="342"/>
        <v>0</v>
      </c>
      <c r="GX30" s="252">
        <f t="shared" si="343"/>
        <v>0</v>
      </c>
      <c r="GY30" s="122">
        <f>GX30/GX26</f>
        <v>0</v>
      </c>
      <c r="GZ30" s="101">
        <f>GZ26*GY30</f>
        <v>0</v>
      </c>
      <c r="HA30" s="119">
        <f t="shared" si="344"/>
        <v>0</v>
      </c>
      <c r="HB30" s="93">
        <f>HB26</f>
        <v>9.1</v>
      </c>
      <c r="HC30" s="120">
        <f t="shared" si="345"/>
        <v>0</v>
      </c>
      <c r="HD30" s="101">
        <f t="shared" si="346"/>
        <v>0</v>
      </c>
      <c r="HE30" s="101"/>
      <c r="HF30" s="121"/>
      <c r="HG30" s="122">
        <f t="shared" si="347"/>
        <v>0</v>
      </c>
      <c r="HH30" s="252">
        <f t="shared" si="348"/>
        <v>0</v>
      </c>
      <c r="HI30" s="122">
        <f>HH30/HH26</f>
        <v>0</v>
      </c>
      <c r="HJ30" s="101">
        <f>HJ26*HI30</f>
        <v>0</v>
      </c>
      <c r="HK30" s="119">
        <f t="shared" si="349"/>
        <v>0</v>
      </c>
      <c r="HL30" s="93">
        <f>HL26</f>
        <v>9.1</v>
      </c>
      <c r="HM30" s="120">
        <f t="shared" si="350"/>
        <v>0</v>
      </c>
      <c r="HN30" s="101">
        <f t="shared" si="351"/>
        <v>0</v>
      </c>
      <c r="HO30" s="101"/>
      <c r="HP30" s="121"/>
      <c r="HQ30" s="122">
        <f t="shared" si="352"/>
        <v>0</v>
      </c>
      <c r="HR30" s="252">
        <f t="shared" si="353"/>
        <v>0</v>
      </c>
      <c r="HS30" s="122">
        <f>HR30/HR26</f>
        <v>0</v>
      </c>
      <c r="HT30" s="101">
        <f>HT26*HS30</f>
        <v>0</v>
      </c>
      <c r="HU30" s="119">
        <f t="shared" si="354"/>
        <v>0</v>
      </c>
      <c r="HV30" s="93">
        <f>HV26</f>
        <v>9.1</v>
      </c>
      <c r="HW30" s="120">
        <f t="shared" si="355"/>
        <v>0</v>
      </c>
      <c r="HX30" s="101">
        <f t="shared" si="356"/>
        <v>0</v>
      </c>
      <c r="HY30" s="101"/>
      <c r="HZ30" s="121"/>
      <c r="IA30" s="122">
        <f t="shared" si="357"/>
        <v>0</v>
      </c>
      <c r="IB30" s="252">
        <f t="shared" si="358"/>
        <v>0</v>
      </c>
      <c r="IC30" s="122">
        <f>IB30/IB26</f>
        <v>0</v>
      </c>
      <c r="ID30" s="101">
        <f>ID26*IC30</f>
        <v>0</v>
      </c>
      <c r="IE30" s="119">
        <f t="shared" si="359"/>
        <v>0</v>
      </c>
      <c r="IF30" s="93">
        <f>IF26</f>
        <v>9.1</v>
      </c>
      <c r="IG30" s="120">
        <f t="shared" si="360"/>
        <v>0</v>
      </c>
      <c r="IH30" s="101">
        <f t="shared" si="361"/>
        <v>0</v>
      </c>
      <c r="II30" s="101"/>
      <c r="IJ30" s="121"/>
      <c r="IK30" s="122">
        <f t="shared" si="362"/>
        <v>0</v>
      </c>
      <c r="IL30" s="252">
        <f t="shared" si="363"/>
        <v>0</v>
      </c>
      <c r="IM30" s="122">
        <f>IL30/IL26</f>
        <v>0</v>
      </c>
      <c r="IN30" s="101">
        <f>IN26*IM30</f>
        <v>0</v>
      </c>
      <c r="IO30" s="119">
        <f t="shared" si="364"/>
        <v>0</v>
      </c>
      <c r="IP30" s="93">
        <f>IP26</f>
        <v>9.1</v>
      </c>
      <c r="IQ30" s="120">
        <f t="shared" si="365"/>
        <v>0</v>
      </c>
      <c r="IR30" s="101">
        <f t="shared" si="366"/>
        <v>0</v>
      </c>
      <c r="IS30" s="101"/>
      <c r="IT30" s="121"/>
      <c r="IU30" s="122">
        <f t="shared" si="367"/>
        <v>0</v>
      </c>
      <c r="IV30" s="252">
        <f t="shared" si="368"/>
        <v>0</v>
      </c>
      <c r="IW30" s="122">
        <f>IV30/IV26</f>
        <v>0</v>
      </c>
      <c r="IX30" s="101">
        <f>IX26*IW30</f>
        <v>0</v>
      </c>
      <c r="IY30" s="119">
        <f t="shared" si="369"/>
        <v>0</v>
      </c>
      <c r="IZ30" s="93">
        <f>IZ26</f>
        <v>9.1</v>
      </c>
      <c r="JA30" s="120">
        <f t="shared" si="370"/>
        <v>0</v>
      </c>
      <c r="JB30" s="101">
        <f t="shared" si="371"/>
        <v>0</v>
      </c>
      <c r="JC30" s="101"/>
      <c r="JD30" s="121"/>
      <c r="JE30" s="122">
        <f t="shared" si="372"/>
        <v>0</v>
      </c>
      <c r="JF30" s="252">
        <f t="shared" si="373"/>
        <v>0</v>
      </c>
      <c r="JG30" s="122">
        <f>JF30/JF26</f>
        <v>0</v>
      </c>
      <c r="JH30" s="101">
        <f>JH26*JG30</f>
        <v>0</v>
      </c>
      <c r="JI30" s="119">
        <f t="shared" si="374"/>
        <v>0</v>
      </c>
      <c r="JJ30" s="93">
        <f>JJ26</f>
        <v>9.1</v>
      </c>
      <c r="JK30" s="120">
        <f t="shared" si="375"/>
        <v>0</v>
      </c>
      <c r="JL30" s="101">
        <f t="shared" si="376"/>
        <v>0</v>
      </c>
      <c r="JM30" s="101"/>
      <c r="JN30" s="121"/>
      <c r="JO30" s="122">
        <f t="shared" si="377"/>
        <v>0</v>
      </c>
      <c r="JP30" s="252">
        <f t="shared" si="378"/>
        <v>0</v>
      </c>
      <c r="JQ30" s="122" t="e">
        <f>JP30/JP26</f>
        <v>#DIV/0!</v>
      </c>
      <c r="JR30" s="101" t="e">
        <f>JR26*JQ30</f>
        <v>#DIV/0!</v>
      </c>
      <c r="JS30" s="119">
        <f t="shared" si="379"/>
        <v>0</v>
      </c>
      <c r="JT30" s="93">
        <f>JT26</f>
        <v>0</v>
      </c>
      <c r="JU30" s="120">
        <f t="shared" si="380"/>
        <v>0</v>
      </c>
      <c r="JV30" s="101">
        <f t="shared" si="381"/>
        <v>0</v>
      </c>
      <c r="JW30" s="101"/>
      <c r="JX30" s="121"/>
      <c r="JY30" s="122">
        <f t="shared" si="382"/>
        <v>0</v>
      </c>
      <c r="JZ30" s="252">
        <f t="shared" si="383"/>
        <v>0</v>
      </c>
      <c r="KA30" s="122">
        <f>JZ30/JZ26</f>
        <v>0</v>
      </c>
      <c r="KB30" s="101">
        <f>KB26*KA30</f>
        <v>0</v>
      </c>
      <c r="KC30" s="119">
        <f t="shared" si="384"/>
        <v>0</v>
      </c>
      <c r="KD30" s="93">
        <f>KD26</f>
        <v>9.1</v>
      </c>
      <c r="KE30" s="120">
        <f t="shared" si="385"/>
        <v>0</v>
      </c>
      <c r="KF30" s="101">
        <f t="shared" si="386"/>
        <v>0</v>
      </c>
      <c r="KG30" s="101"/>
      <c r="KH30" s="121"/>
      <c r="KI30" s="122">
        <f t="shared" si="387"/>
        <v>0</v>
      </c>
      <c r="KJ30" s="252">
        <f t="shared" si="388"/>
        <v>0</v>
      </c>
      <c r="KK30" s="122">
        <f>KJ30/KJ26</f>
        <v>0</v>
      </c>
      <c r="KL30" s="101">
        <f>KL26*KK30</f>
        <v>0</v>
      </c>
      <c r="KM30" s="119">
        <f t="shared" si="389"/>
        <v>0</v>
      </c>
      <c r="KN30" s="93">
        <f>KN26</f>
        <v>9.1</v>
      </c>
      <c r="KO30" s="120">
        <f t="shared" si="390"/>
        <v>0</v>
      </c>
      <c r="KP30" s="101">
        <f t="shared" si="391"/>
        <v>0</v>
      </c>
      <c r="KQ30" s="101"/>
      <c r="KR30" s="121"/>
      <c r="KS30" s="122">
        <f t="shared" si="392"/>
        <v>0</v>
      </c>
      <c r="KT30" s="252">
        <f t="shared" si="393"/>
        <v>0</v>
      </c>
      <c r="KU30" s="122">
        <f>KT30/KT26</f>
        <v>0</v>
      </c>
      <c r="KV30" s="101">
        <f>KV26*KU30</f>
        <v>0</v>
      </c>
      <c r="KW30" s="119">
        <f t="shared" si="394"/>
        <v>0</v>
      </c>
      <c r="KX30" s="93">
        <f>KX26</f>
        <v>9.1</v>
      </c>
      <c r="KY30" s="120">
        <f t="shared" si="395"/>
        <v>0</v>
      </c>
      <c r="KZ30" s="101">
        <f t="shared" si="396"/>
        <v>0</v>
      </c>
      <c r="LA30" s="101"/>
      <c r="LB30" s="121"/>
      <c r="LC30" s="122">
        <f t="shared" si="397"/>
        <v>0</v>
      </c>
      <c r="LD30" s="252">
        <f t="shared" si="398"/>
        <v>0</v>
      </c>
      <c r="LE30" s="122">
        <f>LD30/LD26</f>
        <v>0</v>
      </c>
      <c r="LF30" s="101">
        <f>LF26*LE30</f>
        <v>0</v>
      </c>
      <c r="LG30" s="119">
        <f t="shared" si="399"/>
        <v>0</v>
      </c>
      <c r="LH30" s="93">
        <f>LH26</f>
        <v>9.1</v>
      </c>
      <c r="LI30" s="120">
        <f t="shared" si="400"/>
        <v>0</v>
      </c>
      <c r="LJ30" s="101">
        <f t="shared" si="401"/>
        <v>0</v>
      </c>
      <c r="LK30" s="101"/>
      <c r="LL30" s="121"/>
      <c r="LM30" s="122">
        <f t="shared" si="402"/>
        <v>0</v>
      </c>
      <c r="LN30" s="252">
        <f t="shared" si="403"/>
        <v>0</v>
      </c>
      <c r="LO30" s="122">
        <f>LN30/LN26</f>
        <v>0</v>
      </c>
      <c r="LP30" s="101">
        <f>LP26*LO30</f>
        <v>0</v>
      </c>
      <c r="LQ30" s="119">
        <f t="shared" si="404"/>
        <v>0</v>
      </c>
      <c r="LR30" s="93">
        <f>LR26</f>
        <v>9.1</v>
      </c>
      <c r="LS30" s="120">
        <f t="shared" si="405"/>
        <v>0</v>
      </c>
      <c r="LT30" s="101">
        <f t="shared" si="406"/>
        <v>0</v>
      </c>
      <c r="LU30" s="101"/>
      <c r="LV30" s="121"/>
      <c r="LW30" s="122">
        <f t="shared" si="407"/>
        <v>0</v>
      </c>
      <c r="LX30" s="252">
        <f t="shared" si="408"/>
        <v>0</v>
      </c>
      <c r="LY30" s="122">
        <f>LX30/LX26</f>
        <v>0</v>
      </c>
      <c r="LZ30" s="101">
        <f>LZ26*LY30</f>
        <v>0</v>
      </c>
      <c r="MA30" s="119">
        <f t="shared" si="409"/>
        <v>0</v>
      </c>
      <c r="MB30" s="93">
        <f>MB26</f>
        <v>9.1</v>
      </c>
      <c r="MC30" s="120">
        <f t="shared" si="410"/>
        <v>0</v>
      </c>
      <c r="MD30" s="101">
        <f t="shared" si="411"/>
        <v>0</v>
      </c>
      <c r="ME30" s="101"/>
      <c r="MF30" s="121"/>
      <c r="MG30" s="122">
        <f t="shared" si="412"/>
        <v>0</v>
      </c>
      <c r="MH30" s="252">
        <f t="shared" si="413"/>
        <v>0</v>
      </c>
      <c r="MI30" s="122">
        <f>MH30/MH26</f>
        <v>0</v>
      </c>
      <c r="MJ30" s="101">
        <f>MJ26*MI30</f>
        <v>0</v>
      </c>
      <c r="MK30" s="119">
        <f t="shared" si="414"/>
        <v>0</v>
      </c>
      <c r="ML30" s="93">
        <f>ML26</f>
        <v>9.1</v>
      </c>
      <c r="MM30" s="120">
        <f t="shared" si="415"/>
        <v>0</v>
      </c>
      <c r="MN30" s="101">
        <f t="shared" si="416"/>
        <v>0</v>
      </c>
      <c r="MO30" s="101"/>
      <c r="MP30" s="121"/>
      <c r="MQ30" s="122">
        <f t="shared" si="417"/>
        <v>0</v>
      </c>
      <c r="MR30" s="252">
        <f t="shared" si="418"/>
        <v>0</v>
      </c>
      <c r="MS30" s="122">
        <f>MR30/MR26</f>
        <v>0</v>
      </c>
      <c r="MT30" s="101">
        <f>MT26*MS30</f>
        <v>0</v>
      </c>
      <c r="MU30" s="119">
        <f t="shared" si="419"/>
        <v>0</v>
      </c>
      <c r="MV30" s="93">
        <f>MV26</f>
        <v>9.1</v>
      </c>
      <c r="MW30" s="120">
        <f t="shared" si="420"/>
        <v>0</v>
      </c>
      <c r="MX30" s="101">
        <f t="shared" si="421"/>
        <v>0</v>
      </c>
      <c r="MY30" s="101"/>
      <c r="MZ30" s="121"/>
      <c r="NA30" s="122">
        <f t="shared" si="422"/>
        <v>0</v>
      </c>
      <c r="NB30" s="252">
        <f t="shared" si="423"/>
        <v>0</v>
      </c>
      <c r="NC30" s="122">
        <f>NB30/NB26</f>
        <v>0</v>
      </c>
      <c r="ND30" s="101">
        <f>ND26*NC30</f>
        <v>0</v>
      </c>
      <c r="NE30" s="119">
        <f t="shared" si="424"/>
        <v>0</v>
      </c>
      <c r="NF30" s="93">
        <f>NF26</f>
        <v>9.1</v>
      </c>
      <c r="NG30" s="120">
        <f t="shared" si="425"/>
        <v>0</v>
      </c>
      <c r="NH30" s="101">
        <f t="shared" si="426"/>
        <v>0</v>
      </c>
      <c r="NI30" s="101"/>
      <c r="NJ30" s="121"/>
      <c r="NK30" s="122">
        <f t="shared" si="427"/>
        <v>0</v>
      </c>
      <c r="NL30" s="252">
        <f t="shared" si="428"/>
        <v>0</v>
      </c>
      <c r="NM30" s="122">
        <f>NL30/NL26</f>
        <v>0</v>
      </c>
      <c r="NN30" s="101">
        <f>NN26*NM30</f>
        <v>0</v>
      </c>
      <c r="NO30" s="119">
        <f t="shared" si="429"/>
        <v>0</v>
      </c>
      <c r="NP30" s="93">
        <f>NP26</f>
        <v>9.1</v>
      </c>
      <c r="NQ30" s="120">
        <f t="shared" si="430"/>
        <v>0</v>
      </c>
      <c r="NR30" s="101">
        <f t="shared" si="431"/>
        <v>0</v>
      </c>
      <c r="NS30" s="101"/>
      <c r="NT30" s="121"/>
      <c r="NU30" s="122">
        <f t="shared" si="432"/>
        <v>0</v>
      </c>
      <c r="NV30" s="252">
        <f t="shared" si="433"/>
        <v>46</v>
      </c>
      <c r="NW30" s="122">
        <f>NV30/NV26</f>
        <v>0.26285999999999998</v>
      </c>
      <c r="NX30" s="101">
        <f>NX26*NW30</f>
        <v>9599.65</v>
      </c>
      <c r="NY30" s="119">
        <f t="shared" si="434"/>
        <v>208.68804348</v>
      </c>
      <c r="NZ30" s="93">
        <f>NZ26</f>
        <v>9.1</v>
      </c>
      <c r="OA30" s="120">
        <f t="shared" si="435"/>
        <v>1899.0612000000001</v>
      </c>
      <c r="OB30" s="101">
        <f t="shared" si="436"/>
        <v>87356.82</v>
      </c>
      <c r="OC30" s="101"/>
      <c r="OD30" s="121"/>
      <c r="OE30" s="122">
        <f t="shared" si="437"/>
        <v>0.50241000000000002</v>
      </c>
      <c r="OF30" s="252">
        <f t="shared" si="438"/>
        <v>0</v>
      </c>
      <c r="OG30" s="122">
        <f>OF30/OF26</f>
        <v>0</v>
      </c>
      <c r="OH30" s="101">
        <f>OH26*OG30</f>
        <v>0</v>
      </c>
      <c r="OI30" s="119">
        <f t="shared" si="439"/>
        <v>0</v>
      </c>
      <c r="OJ30" s="93">
        <f>OJ26</f>
        <v>9.1</v>
      </c>
      <c r="OK30" s="120">
        <f t="shared" si="440"/>
        <v>0</v>
      </c>
      <c r="OL30" s="101">
        <f t="shared" si="441"/>
        <v>0</v>
      </c>
      <c r="OM30" s="101"/>
      <c r="ON30" s="121"/>
      <c r="OO30" s="122">
        <f t="shared" si="442"/>
        <v>0</v>
      </c>
      <c r="OP30" s="252">
        <f t="shared" si="443"/>
        <v>0</v>
      </c>
      <c r="OQ30" s="122">
        <f>OP30/OP26</f>
        <v>0</v>
      </c>
      <c r="OR30" s="101">
        <f>OR26*OQ30</f>
        <v>0</v>
      </c>
      <c r="OS30" s="119">
        <f t="shared" si="444"/>
        <v>0</v>
      </c>
      <c r="OT30" s="93">
        <f>OT26</f>
        <v>9.1</v>
      </c>
      <c r="OU30" s="120">
        <f t="shared" si="445"/>
        <v>0</v>
      </c>
      <c r="OV30" s="101">
        <f t="shared" si="446"/>
        <v>0</v>
      </c>
      <c r="OW30" s="101"/>
      <c r="OX30" s="121"/>
      <c r="OY30" s="122">
        <f t="shared" si="447"/>
        <v>0</v>
      </c>
      <c r="OZ30" s="252">
        <f t="shared" si="448"/>
        <v>0</v>
      </c>
      <c r="PA30" s="122">
        <f>OZ30/OZ26</f>
        <v>0</v>
      </c>
      <c r="PB30" s="101">
        <f>PB26*PA30</f>
        <v>0</v>
      </c>
      <c r="PC30" s="119">
        <f t="shared" si="449"/>
        <v>0</v>
      </c>
      <c r="PD30" s="93">
        <f>PD26</f>
        <v>9.1</v>
      </c>
      <c r="PE30" s="120">
        <f t="shared" si="450"/>
        <v>0</v>
      </c>
      <c r="PF30" s="101">
        <f t="shared" si="451"/>
        <v>0</v>
      </c>
      <c r="PG30" s="101"/>
      <c r="PH30" s="121"/>
      <c r="PI30" s="122">
        <f t="shared" si="452"/>
        <v>0</v>
      </c>
      <c r="PJ30" s="252">
        <f t="shared" si="453"/>
        <v>0</v>
      </c>
      <c r="PK30" s="122">
        <f>PJ30/PJ26</f>
        <v>0</v>
      </c>
      <c r="PL30" s="101">
        <f>PL26*PK30</f>
        <v>0</v>
      </c>
      <c r="PM30" s="119">
        <f t="shared" si="454"/>
        <v>0</v>
      </c>
      <c r="PN30" s="93">
        <f>PN26</f>
        <v>9.1</v>
      </c>
      <c r="PO30" s="120">
        <f t="shared" si="455"/>
        <v>0</v>
      </c>
      <c r="PP30" s="101">
        <f t="shared" si="456"/>
        <v>0</v>
      </c>
      <c r="PQ30" s="101"/>
      <c r="PR30" s="121"/>
      <c r="PS30" s="122">
        <f t="shared" si="457"/>
        <v>0</v>
      </c>
      <c r="PT30" s="252">
        <f t="shared" si="458"/>
        <v>0</v>
      </c>
      <c r="PU30" s="122" t="e">
        <f>PT30/PT26</f>
        <v>#DIV/0!</v>
      </c>
      <c r="PV30" s="101" t="e">
        <f>PV26*PU30</f>
        <v>#DIV/0!</v>
      </c>
      <c r="PW30" s="119">
        <f t="shared" si="459"/>
        <v>0</v>
      </c>
      <c r="PX30" s="93">
        <f>PX26</f>
        <v>0</v>
      </c>
      <c r="PY30" s="120">
        <f t="shared" si="460"/>
        <v>0</v>
      </c>
      <c r="PZ30" s="101">
        <f t="shared" si="461"/>
        <v>0</v>
      </c>
      <c r="QA30" s="101"/>
      <c r="QB30" s="121"/>
      <c r="QC30" s="122">
        <f t="shared" si="462"/>
        <v>0</v>
      </c>
      <c r="QD30" s="252">
        <f t="shared" si="463"/>
        <v>0</v>
      </c>
      <c r="QE30" s="122">
        <f>QD30/QD26</f>
        <v>0</v>
      </c>
      <c r="QF30" s="101">
        <f>QF26*QE30</f>
        <v>0</v>
      </c>
      <c r="QG30" s="119">
        <f t="shared" si="464"/>
        <v>0</v>
      </c>
      <c r="QH30" s="93">
        <f>QH26</f>
        <v>9.1</v>
      </c>
      <c r="QI30" s="120">
        <f t="shared" si="465"/>
        <v>0</v>
      </c>
      <c r="QJ30" s="101">
        <f t="shared" si="466"/>
        <v>0</v>
      </c>
      <c r="QK30" s="101"/>
      <c r="QL30" s="121"/>
      <c r="QM30" s="122">
        <f t="shared" si="467"/>
        <v>0</v>
      </c>
      <c r="QN30" s="252">
        <f t="shared" si="468"/>
        <v>0</v>
      </c>
      <c r="QO30" s="122">
        <f>QN30/QN26</f>
        <v>0</v>
      </c>
      <c r="QP30" s="101">
        <f>QP26*QO30</f>
        <v>0</v>
      </c>
      <c r="QQ30" s="119">
        <f t="shared" si="469"/>
        <v>0</v>
      </c>
      <c r="QR30" s="93">
        <f>QR26</f>
        <v>9.1</v>
      </c>
      <c r="QS30" s="120">
        <f t="shared" si="470"/>
        <v>0</v>
      </c>
      <c r="QT30" s="101">
        <f t="shared" si="471"/>
        <v>0</v>
      </c>
      <c r="QU30" s="101"/>
      <c r="QV30" s="121"/>
      <c r="QW30" s="122">
        <f t="shared" si="472"/>
        <v>0</v>
      </c>
      <c r="QX30" s="252">
        <f t="shared" si="473"/>
        <v>0</v>
      </c>
      <c r="QY30" s="122">
        <f>QX30/QX26</f>
        <v>0</v>
      </c>
      <c r="QZ30" s="101">
        <f>QZ26*QY30</f>
        <v>0</v>
      </c>
      <c r="RA30" s="119">
        <f t="shared" si="474"/>
        <v>0</v>
      </c>
      <c r="RB30" s="93">
        <f>RB26</f>
        <v>9.1</v>
      </c>
      <c r="RC30" s="120">
        <f t="shared" si="475"/>
        <v>0</v>
      </c>
      <c r="RD30" s="101">
        <f t="shared" si="476"/>
        <v>0</v>
      </c>
      <c r="RE30" s="101"/>
      <c r="RF30" s="121"/>
      <c r="RG30" s="122">
        <f t="shared" si="477"/>
        <v>0</v>
      </c>
      <c r="RH30" s="252">
        <f t="shared" si="478"/>
        <v>0</v>
      </c>
      <c r="RI30" s="122">
        <f>RH30/RH26</f>
        <v>0</v>
      </c>
      <c r="RJ30" s="101">
        <f>RJ26*RI30</f>
        <v>0</v>
      </c>
      <c r="RK30" s="119">
        <f t="shared" si="479"/>
        <v>0</v>
      </c>
      <c r="RL30" s="93">
        <f>RL26</f>
        <v>9.1</v>
      </c>
      <c r="RM30" s="120">
        <f t="shared" si="480"/>
        <v>0</v>
      </c>
      <c r="RN30" s="101">
        <f t="shared" si="481"/>
        <v>0</v>
      </c>
      <c r="RO30" s="101"/>
      <c r="RP30" s="121"/>
      <c r="RQ30" s="122">
        <f t="shared" si="482"/>
        <v>0</v>
      </c>
      <c r="RR30" s="252">
        <f t="shared" si="483"/>
        <v>0</v>
      </c>
      <c r="RS30" s="122">
        <f>RR30/RR26</f>
        <v>0</v>
      </c>
      <c r="RT30" s="101">
        <f>RT26*RS30</f>
        <v>0</v>
      </c>
      <c r="RU30" s="119">
        <f t="shared" si="484"/>
        <v>0</v>
      </c>
      <c r="RV30" s="93">
        <f>RV26</f>
        <v>9.1</v>
      </c>
      <c r="RW30" s="120">
        <f t="shared" si="485"/>
        <v>0</v>
      </c>
      <c r="RX30" s="101">
        <f t="shared" si="486"/>
        <v>0</v>
      </c>
      <c r="RY30" s="101"/>
      <c r="RZ30" s="121"/>
      <c r="SA30" s="122">
        <f t="shared" si="487"/>
        <v>0</v>
      </c>
      <c r="SB30" s="252">
        <f t="shared" si="488"/>
        <v>0</v>
      </c>
      <c r="SC30" s="122">
        <f>SB30/SB26</f>
        <v>0</v>
      </c>
      <c r="SD30" s="101">
        <f>SD26*SC30</f>
        <v>0</v>
      </c>
      <c r="SE30" s="119">
        <f t="shared" si="489"/>
        <v>0</v>
      </c>
      <c r="SF30" s="93">
        <f>SF26</f>
        <v>9.1</v>
      </c>
      <c r="SG30" s="120">
        <f t="shared" si="490"/>
        <v>0</v>
      </c>
      <c r="SH30" s="101">
        <f t="shared" si="491"/>
        <v>0</v>
      </c>
      <c r="SI30" s="101"/>
      <c r="SJ30" s="121"/>
      <c r="SK30" s="122">
        <f t="shared" si="492"/>
        <v>0</v>
      </c>
      <c r="SL30" s="252">
        <f t="shared" si="493"/>
        <v>0</v>
      </c>
      <c r="SM30" s="122">
        <f>SL30/SL26</f>
        <v>0</v>
      </c>
      <c r="SN30" s="101">
        <f>SN26*SM30</f>
        <v>0</v>
      </c>
      <c r="SO30" s="119">
        <f t="shared" si="494"/>
        <v>0</v>
      </c>
      <c r="SP30" s="93">
        <f>SP26</f>
        <v>9.1</v>
      </c>
      <c r="SQ30" s="120">
        <f t="shared" si="495"/>
        <v>0</v>
      </c>
      <c r="SR30" s="101">
        <f t="shared" si="496"/>
        <v>0</v>
      </c>
      <c r="SS30" s="101"/>
      <c r="ST30" s="121"/>
      <c r="SU30" s="122">
        <f t="shared" si="497"/>
        <v>0</v>
      </c>
      <c r="SV30" s="252">
        <f t="shared" si="498"/>
        <v>0</v>
      </c>
      <c r="SW30" s="122">
        <f>SV30/SV26</f>
        <v>0</v>
      </c>
      <c r="SX30" s="101">
        <f>SX26*SW30</f>
        <v>0</v>
      </c>
      <c r="SY30" s="119">
        <f t="shared" si="499"/>
        <v>0</v>
      </c>
      <c r="SZ30" s="93">
        <f>SZ26</f>
        <v>9.1</v>
      </c>
      <c r="TA30" s="120">
        <f t="shared" si="500"/>
        <v>0</v>
      </c>
      <c r="TB30" s="101">
        <f t="shared" si="501"/>
        <v>0</v>
      </c>
      <c r="TC30" s="101"/>
      <c r="TD30" s="121"/>
      <c r="TE30" s="122">
        <f t="shared" si="502"/>
        <v>0</v>
      </c>
      <c r="TF30" s="252">
        <f t="shared" si="503"/>
        <v>0</v>
      </c>
      <c r="TG30" s="122">
        <f>TF30/TF26</f>
        <v>0</v>
      </c>
      <c r="TH30" s="101">
        <f>TH26*TG30</f>
        <v>0</v>
      </c>
      <c r="TI30" s="119">
        <f t="shared" si="504"/>
        <v>0</v>
      </c>
      <c r="TJ30" s="93">
        <f>TJ26</f>
        <v>9.1</v>
      </c>
      <c r="TK30" s="120">
        <f t="shared" si="505"/>
        <v>0</v>
      </c>
      <c r="TL30" s="101">
        <f t="shared" si="506"/>
        <v>0</v>
      </c>
      <c r="TM30" s="101"/>
      <c r="TN30" s="121"/>
      <c r="TO30" s="122">
        <f t="shared" si="507"/>
        <v>0</v>
      </c>
      <c r="TP30" s="252">
        <f t="shared" si="508"/>
        <v>0</v>
      </c>
      <c r="TQ30" s="122">
        <f>TP30/TP26</f>
        <v>0</v>
      </c>
      <c r="TR30" s="101">
        <f>TR26*TQ30</f>
        <v>0</v>
      </c>
      <c r="TS30" s="119">
        <f t="shared" si="509"/>
        <v>0</v>
      </c>
      <c r="TT30" s="93">
        <f>TT26</f>
        <v>9.1</v>
      </c>
      <c r="TU30" s="120">
        <f t="shared" si="510"/>
        <v>0</v>
      </c>
      <c r="TV30" s="101">
        <f t="shared" si="511"/>
        <v>0</v>
      </c>
      <c r="TW30" s="101"/>
      <c r="TX30" s="121"/>
      <c r="TY30" s="122">
        <f t="shared" si="512"/>
        <v>0</v>
      </c>
      <c r="TZ30" s="252">
        <f t="shared" si="513"/>
        <v>0</v>
      </c>
      <c r="UA30" s="122">
        <f>TZ30/TZ26</f>
        <v>0</v>
      </c>
      <c r="UB30" s="101">
        <f>UB26*UA30</f>
        <v>0</v>
      </c>
      <c r="UC30" s="119">
        <f t="shared" si="514"/>
        <v>0</v>
      </c>
      <c r="UD30" s="93">
        <f>UD26</f>
        <v>9.1</v>
      </c>
      <c r="UE30" s="120">
        <f t="shared" si="515"/>
        <v>0</v>
      </c>
      <c r="UF30" s="101">
        <f t="shared" si="516"/>
        <v>0</v>
      </c>
      <c r="UG30" s="101"/>
      <c r="UH30" s="121"/>
      <c r="UI30" s="122">
        <f t="shared" si="517"/>
        <v>0</v>
      </c>
      <c r="UJ30" s="252">
        <f t="shared" si="518"/>
        <v>0</v>
      </c>
      <c r="UK30" s="122">
        <f>UJ30/UJ26</f>
        <v>0</v>
      </c>
      <c r="UL30" s="101">
        <f>UL26*UK30</f>
        <v>0</v>
      </c>
      <c r="UM30" s="119">
        <f t="shared" si="519"/>
        <v>0</v>
      </c>
      <c r="UN30" s="93">
        <f>UN26</f>
        <v>9.1</v>
      </c>
      <c r="UO30" s="120">
        <f t="shared" si="520"/>
        <v>0</v>
      </c>
      <c r="UP30" s="101">
        <f t="shared" si="521"/>
        <v>0</v>
      </c>
      <c r="UQ30" s="101"/>
      <c r="UR30" s="121"/>
      <c r="US30" s="122">
        <f t="shared" si="522"/>
        <v>0</v>
      </c>
      <c r="UT30" s="252">
        <f t="shared" si="523"/>
        <v>0</v>
      </c>
      <c r="UU30" s="122">
        <f>UT30/UT26</f>
        <v>0</v>
      </c>
      <c r="UV30" s="101">
        <f>UV26*UU30</f>
        <v>0</v>
      </c>
      <c r="UW30" s="119">
        <f t="shared" si="524"/>
        <v>0</v>
      </c>
      <c r="UX30" s="93">
        <f>UX26</f>
        <v>9.1</v>
      </c>
      <c r="UY30" s="120">
        <f t="shared" si="525"/>
        <v>0</v>
      </c>
      <c r="UZ30" s="101">
        <f t="shared" si="526"/>
        <v>0</v>
      </c>
      <c r="VA30" s="101"/>
      <c r="VB30" s="121"/>
      <c r="VC30" s="122">
        <f t="shared" si="527"/>
        <v>0</v>
      </c>
      <c r="VD30" s="252">
        <f t="shared" si="528"/>
        <v>0</v>
      </c>
      <c r="VE30" s="122">
        <f>VD30/VD26</f>
        <v>0</v>
      </c>
      <c r="VF30" s="101">
        <f>VF26*VE30</f>
        <v>0</v>
      </c>
      <c r="VG30" s="119">
        <f t="shared" si="529"/>
        <v>0</v>
      </c>
      <c r="VH30" s="93">
        <f>VH26</f>
        <v>9.1</v>
      </c>
      <c r="VI30" s="120">
        <f t="shared" si="530"/>
        <v>0</v>
      </c>
      <c r="VJ30" s="101">
        <f t="shared" si="531"/>
        <v>0</v>
      </c>
      <c r="VK30" s="101"/>
      <c r="VL30" s="121"/>
      <c r="VM30" s="122">
        <f t="shared" si="532"/>
        <v>0</v>
      </c>
      <c r="VN30" s="252">
        <f t="shared" si="533"/>
        <v>0</v>
      </c>
      <c r="VO30" s="122">
        <f>VN30/VN26</f>
        <v>0</v>
      </c>
      <c r="VP30" s="101">
        <f>VP26*VO30</f>
        <v>0</v>
      </c>
      <c r="VQ30" s="119">
        <f t="shared" si="534"/>
        <v>0</v>
      </c>
      <c r="VR30" s="93">
        <f>VR26</f>
        <v>9.1</v>
      </c>
      <c r="VS30" s="120">
        <f t="shared" si="535"/>
        <v>0</v>
      </c>
      <c r="VT30" s="101">
        <f t="shared" si="536"/>
        <v>0</v>
      </c>
      <c r="VU30" s="101"/>
      <c r="VV30" s="121"/>
      <c r="VW30" s="122">
        <f t="shared" si="537"/>
        <v>0</v>
      </c>
      <c r="VX30" s="231">
        <f t="shared" si="538"/>
        <v>46</v>
      </c>
      <c r="VY30" s="122">
        <f>VX30/VX26</f>
        <v>3.65E-3</v>
      </c>
      <c r="VZ30" s="101">
        <f>VZ26*VY30</f>
        <v>19107.310000000001</v>
      </c>
      <c r="WA30" s="119">
        <f t="shared" si="539"/>
        <v>415.37630435</v>
      </c>
      <c r="WB30" s="93">
        <f>WB26</f>
        <v>9.1</v>
      </c>
      <c r="WC30" s="120">
        <f t="shared" si="540"/>
        <v>3779.9243700000002</v>
      </c>
      <c r="WD30" s="101">
        <f t="shared" si="541"/>
        <v>173876.52</v>
      </c>
      <c r="WE30" s="101"/>
      <c r="WF30" s="121"/>
    </row>
    <row r="31" spans="1:604" ht="27.75" customHeight="1">
      <c r="A31" s="5"/>
      <c r="B31" s="223" t="s">
        <v>423</v>
      </c>
      <c r="C31" s="12" t="s">
        <v>839</v>
      </c>
      <c r="D31" s="12" t="s">
        <v>440</v>
      </c>
      <c r="E31" s="4" t="s">
        <v>34</v>
      </c>
      <c r="F31" s="252">
        <f t="shared" si="243"/>
        <v>0</v>
      </c>
      <c r="G31" s="122">
        <f>F31/F26</f>
        <v>0</v>
      </c>
      <c r="H31" s="101">
        <f>H26*G31</f>
        <v>0</v>
      </c>
      <c r="I31" s="119">
        <f t="shared" si="244"/>
        <v>0</v>
      </c>
      <c r="J31" s="93">
        <f>J26</f>
        <v>9.1</v>
      </c>
      <c r="K31" s="120">
        <f t="shared" si="245"/>
        <v>0</v>
      </c>
      <c r="L31" s="101">
        <f t="shared" si="246"/>
        <v>0</v>
      </c>
      <c r="M31" s="101"/>
      <c r="N31" s="121"/>
      <c r="O31" s="122">
        <f t="shared" si="247"/>
        <v>0</v>
      </c>
      <c r="P31" s="252">
        <f t="shared" si="248"/>
        <v>0</v>
      </c>
      <c r="Q31" s="122">
        <f>P31/P26</f>
        <v>0</v>
      </c>
      <c r="R31" s="101">
        <f>R26*Q31</f>
        <v>0</v>
      </c>
      <c r="S31" s="119">
        <f t="shared" si="249"/>
        <v>0</v>
      </c>
      <c r="T31" s="93">
        <f>T26</f>
        <v>9.1</v>
      </c>
      <c r="U31" s="120">
        <f t="shared" si="250"/>
        <v>0</v>
      </c>
      <c r="V31" s="101">
        <f t="shared" si="251"/>
        <v>0</v>
      </c>
      <c r="W31" s="101"/>
      <c r="X31" s="121"/>
      <c r="Y31" s="122">
        <f t="shared" si="252"/>
        <v>0</v>
      </c>
      <c r="Z31" s="252">
        <f t="shared" si="253"/>
        <v>0</v>
      </c>
      <c r="AA31" s="122">
        <f>Z31/Z26</f>
        <v>0</v>
      </c>
      <c r="AB31" s="101">
        <f>AB26*AA31</f>
        <v>0</v>
      </c>
      <c r="AC31" s="119">
        <f t="shared" si="254"/>
        <v>0</v>
      </c>
      <c r="AD31" s="93">
        <f>AD26</f>
        <v>9.1</v>
      </c>
      <c r="AE31" s="120">
        <f t="shared" si="255"/>
        <v>0</v>
      </c>
      <c r="AF31" s="101">
        <f t="shared" si="256"/>
        <v>0</v>
      </c>
      <c r="AG31" s="101"/>
      <c r="AH31" s="121"/>
      <c r="AI31" s="122">
        <f t="shared" si="257"/>
        <v>0</v>
      </c>
      <c r="AJ31" s="252">
        <f t="shared" si="258"/>
        <v>35</v>
      </c>
      <c r="AK31" s="122">
        <f>AJ31/AJ26</f>
        <v>0.14227999999999999</v>
      </c>
      <c r="AL31" s="101">
        <f>AL26*AK31</f>
        <v>25183.56</v>
      </c>
      <c r="AM31" s="119">
        <f t="shared" si="259"/>
        <v>719.53028571000004</v>
      </c>
      <c r="AN31" s="93">
        <f>AN26</f>
        <v>9.1</v>
      </c>
      <c r="AO31" s="120">
        <f t="shared" si="260"/>
        <v>6547.7255999999998</v>
      </c>
      <c r="AP31" s="101">
        <f t="shared" si="261"/>
        <v>229170.4</v>
      </c>
      <c r="AQ31" s="101"/>
      <c r="AR31" s="121"/>
      <c r="AS31" s="122">
        <f t="shared" si="262"/>
        <v>1.7303599999999999</v>
      </c>
      <c r="AT31" s="252">
        <f t="shared" si="263"/>
        <v>0</v>
      </c>
      <c r="AU31" s="122">
        <f>AT31/AT26</f>
        <v>0</v>
      </c>
      <c r="AV31" s="101">
        <f>AV26*AU31</f>
        <v>0</v>
      </c>
      <c r="AW31" s="119">
        <f t="shared" si="264"/>
        <v>0</v>
      </c>
      <c r="AX31" s="93">
        <f>AX26</f>
        <v>9.1</v>
      </c>
      <c r="AY31" s="120">
        <f t="shared" si="265"/>
        <v>0</v>
      </c>
      <c r="AZ31" s="101">
        <f t="shared" si="266"/>
        <v>0</v>
      </c>
      <c r="BA31" s="101"/>
      <c r="BB31" s="121"/>
      <c r="BC31" s="122">
        <f t="shared" si="267"/>
        <v>0</v>
      </c>
      <c r="BD31" s="252">
        <f t="shared" si="268"/>
        <v>53</v>
      </c>
      <c r="BE31" s="122">
        <f>BD31/BD26</f>
        <v>0.32716000000000001</v>
      </c>
      <c r="BF31" s="101">
        <f>BF26*BE31</f>
        <v>19416.95</v>
      </c>
      <c r="BG31" s="119">
        <f t="shared" si="269"/>
        <v>366.35754716999998</v>
      </c>
      <c r="BH31" s="93">
        <f>BH26</f>
        <v>9.1</v>
      </c>
      <c r="BI31" s="120">
        <f t="shared" si="270"/>
        <v>3333.8536800000002</v>
      </c>
      <c r="BJ31" s="101">
        <f t="shared" si="271"/>
        <v>176694.25</v>
      </c>
      <c r="BK31" s="101"/>
      <c r="BL31" s="121"/>
      <c r="BM31" s="122">
        <f t="shared" si="272"/>
        <v>0.88102999999999998</v>
      </c>
      <c r="BN31" s="252">
        <f t="shared" si="273"/>
        <v>0</v>
      </c>
      <c r="BO31" s="122" t="e">
        <f>BN31/BN26</f>
        <v>#DIV/0!</v>
      </c>
      <c r="BP31" s="101" t="e">
        <f>BP26*BO31</f>
        <v>#DIV/0!</v>
      </c>
      <c r="BQ31" s="119">
        <f t="shared" si="274"/>
        <v>0</v>
      </c>
      <c r="BR31" s="93">
        <f>BR26</f>
        <v>0</v>
      </c>
      <c r="BS31" s="120">
        <f t="shared" si="275"/>
        <v>0</v>
      </c>
      <c r="BT31" s="101">
        <f t="shared" si="276"/>
        <v>0</v>
      </c>
      <c r="BU31" s="101"/>
      <c r="BV31" s="121"/>
      <c r="BW31" s="122">
        <f t="shared" si="277"/>
        <v>0</v>
      </c>
      <c r="BX31" s="252">
        <f t="shared" si="278"/>
        <v>0</v>
      </c>
      <c r="BY31" s="122">
        <f>BX31/BX26</f>
        <v>0</v>
      </c>
      <c r="BZ31" s="101">
        <f>BZ26*BY31</f>
        <v>0</v>
      </c>
      <c r="CA31" s="119">
        <f t="shared" si="279"/>
        <v>0</v>
      </c>
      <c r="CB31" s="93">
        <f>CB26</f>
        <v>9.1</v>
      </c>
      <c r="CC31" s="120">
        <f t="shared" si="280"/>
        <v>0</v>
      </c>
      <c r="CD31" s="101">
        <f t="shared" si="281"/>
        <v>0</v>
      </c>
      <c r="CE31" s="101"/>
      <c r="CF31" s="121"/>
      <c r="CG31" s="122">
        <f t="shared" si="282"/>
        <v>0</v>
      </c>
      <c r="CH31" s="252">
        <f t="shared" si="283"/>
        <v>0</v>
      </c>
      <c r="CI31" s="122" t="e">
        <f>CH31/CH26</f>
        <v>#DIV/0!</v>
      </c>
      <c r="CJ31" s="101" t="e">
        <f>CJ26*CI31</f>
        <v>#DIV/0!</v>
      </c>
      <c r="CK31" s="119">
        <f t="shared" si="284"/>
        <v>0</v>
      </c>
      <c r="CL31" s="93">
        <f>CL26</f>
        <v>0</v>
      </c>
      <c r="CM31" s="120">
        <f t="shared" si="285"/>
        <v>0</v>
      </c>
      <c r="CN31" s="101">
        <f t="shared" si="286"/>
        <v>0</v>
      </c>
      <c r="CO31" s="101"/>
      <c r="CP31" s="121"/>
      <c r="CQ31" s="122">
        <f t="shared" si="287"/>
        <v>0</v>
      </c>
      <c r="CR31" s="252">
        <f t="shared" si="288"/>
        <v>0</v>
      </c>
      <c r="CS31" s="122">
        <f>CR31/CR26</f>
        <v>0</v>
      </c>
      <c r="CT31" s="101">
        <f>CT26*CS31</f>
        <v>0</v>
      </c>
      <c r="CU31" s="119">
        <f t="shared" si="289"/>
        <v>0</v>
      </c>
      <c r="CV31" s="93">
        <f>CV26</f>
        <v>9.1</v>
      </c>
      <c r="CW31" s="120">
        <f t="shared" si="290"/>
        <v>0</v>
      </c>
      <c r="CX31" s="101">
        <f t="shared" si="291"/>
        <v>0</v>
      </c>
      <c r="CY31" s="101"/>
      <c r="CZ31" s="121"/>
      <c r="DA31" s="122">
        <f t="shared" si="292"/>
        <v>0</v>
      </c>
      <c r="DB31" s="252">
        <f t="shared" si="293"/>
        <v>0</v>
      </c>
      <c r="DC31" s="122">
        <f>DB31/DB26</f>
        <v>0</v>
      </c>
      <c r="DD31" s="101">
        <f>DD26*DC31</f>
        <v>0</v>
      </c>
      <c r="DE31" s="119">
        <f t="shared" si="294"/>
        <v>0</v>
      </c>
      <c r="DF31" s="93">
        <f>DF26</f>
        <v>9.1</v>
      </c>
      <c r="DG31" s="120">
        <f t="shared" si="295"/>
        <v>0</v>
      </c>
      <c r="DH31" s="101">
        <f t="shared" si="296"/>
        <v>0</v>
      </c>
      <c r="DI31" s="101"/>
      <c r="DJ31" s="121"/>
      <c r="DK31" s="122">
        <f t="shared" si="297"/>
        <v>0</v>
      </c>
      <c r="DL31" s="252">
        <f t="shared" si="298"/>
        <v>0</v>
      </c>
      <c r="DM31" s="122">
        <f>DL31/DL26</f>
        <v>0</v>
      </c>
      <c r="DN31" s="101">
        <f>DN26*DM31</f>
        <v>0</v>
      </c>
      <c r="DO31" s="119">
        <f t="shared" si="299"/>
        <v>0</v>
      </c>
      <c r="DP31" s="93">
        <f>DP26</f>
        <v>9.1</v>
      </c>
      <c r="DQ31" s="120">
        <f t="shared" si="300"/>
        <v>0</v>
      </c>
      <c r="DR31" s="101">
        <f t="shared" si="301"/>
        <v>0</v>
      </c>
      <c r="DS31" s="101"/>
      <c r="DT31" s="121"/>
      <c r="DU31" s="122">
        <f t="shared" si="302"/>
        <v>0</v>
      </c>
      <c r="DV31" s="252">
        <f t="shared" si="303"/>
        <v>0</v>
      </c>
      <c r="DW31" s="122">
        <f>DV31/DV26</f>
        <v>0</v>
      </c>
      <c r="DX31" s="101">
        <f>DX26*DW31</f>
        <v>0</v>
      </c>
      <c r="DY31" s="119">
        <f t="shared" si="304"/>
        <v>0</v>
      </c>
      <c r="DZ31" s="93">
        <f>DZ26</f>
        <v>9.1</v>
      </c>
      <c r="EA31" s="120">
        <f t="shared" si="305"/>
        <v>0</v>
      </c>
      <c r="EB31" s="101">
        <f t="shared" si="306"/>
        <v>0</v>
      </c>
      <c r="EC31" s="101"/>
      <c r="ED31" s="121"/>
      <c r="EE31" s="122">
        <f t="shared" si="307"/>
        <v>0</v>
      </c>
      <c r="EF31" s="252">
        <f t="shared" si="308"/>
        <v>0</v>
      </c>
      <c r="EG31" s="122">
        <f>EF31/EF26</f>
        <v>0</v>
      </c>
      <c r="EH31" s="101">
        <f>EH26*EG31</f>
        <v>0</v>
      </c>
      <c r="EI31" s="119">
        <f t="shared" si="309"/>
        <v>0</v>
      </c>
      <c r="EJ31" s="93">
        <f>EJ26</f>
        <v>9.1</v>
      </c>
      <c r="EK31" s="120">
        <f t="shared" si="310"/>
        <v>0</v>
      </c>
      <c r="EL31" s="101">
        <f t="shared" si="311"/>
        <v>0</v>
      </c>
      <c r="EM31" s="101"/>
      <c r="EN31" s="121"/>
      <c r="EO31" s="122">
        <f t="shared" si="312"/>
        <v>0</v>
      </c>
      <c r="EP31" s="252">
        <f t="shared" si="313"/>
        <v>0</v>
      </c>
      <c r="EQ31" s="122">
        <f>EP31/EP26</f>
        <v>0</v>
      </c>
      <c r="ER31" s="101">
        <f>ER26*EQ31</f>
        <v>0</v>
      </c>
      <c r="ES31" s="119">
        <f t="shared" si="314"/>
        <v>0</v>
      </c>
      <c r="ET31" s="93">
        <f>ET26</f>
        <v>9.1</v>
      </c>
      <c r="EU31" s="120">
        <f t="shared" si="315"/>
        <v>0</v>
      </c>
      <c r="EV31" s="101">
        <f t="shared" si="316"/>
        <v>0</v>
      </c>
      <c r="EW31" s="101"/>
      <c r="EX31" s="121"/>
      <c r="EY31" s="122">
        <f t="shared" si="317"/>
        <v>0</v>
      </c>
      <c r="EZ31" s="252">
        <f t="shared" si="318"/>
        <v>31</v>
      </c>
      <c r="FA31" s="122">
        <f>EZ31/EZ26</f>
        <v>0.28971999999999998</v>
      </c>
      <c r="FB31" s="101">
        <f>FB26*FA31</f>
        <v>10806.56</v>
      </c>
      <c r="FC31" s="119">
        <f t="shared" si="319"/>
        <v>348.59870968000001</v>
      </c>
      <c r="FD31" s="93">
        <f>FD26</f>
        <v>9.1</v>
      </c>
      <c r="FE31" s="120">
        <f t="shared" si="320"/>
        <v>3172.2482599999998</v>
      </c>
      <c r="FF31" s="101">
        <f t="shared" si="321"/>
        <v>98339.7</v>
      </c>
      <c r="FG31" s="101"/>
      <c r="FH31" s="121"/>
      <c r="FI31" s="122">
        <f t="shared" si="322"/>
        <v>0.83833000000000002</v>
      </c>
      <c r="FJ31" s="252">
        <f t="shared" si="323"/>
        <v>0</v>
      </c>
      <c r="FK31" s="122">
        <f>FJ31/FJ26</f>
        <v>0</v>
      </c>
      <c r="FL31" s="101">
        <f>FL26*FK31</f>
        <v>0</v>
      </c>
      <c r="FM31" s="119">
        <f t="shared" si="324"/>
        <v>0</v>
      </c>
      <c r="FN31" s="93">
        <f>FN26</f>
        <v>9.1</v>
      </c>
      <c r="FO31" s="120">
        <f t="shared" si="325"/>
        <v>0</v>
      </c>
      <c r="FP31" s="101">
        <f t="shared" si="326"/>
        <v>0</v>
      </c>
      <c r="FQ31" s="101"/>
      <c r="FR31" s="121"/>
      <c r="FS31" s="122">
        <f t="shared" si="327"/>
        <v>0</v>
      </c>
      <c r="FT31" s="252">
        <f t="shared" si="328"/>
        <v>0</v>
      </c>
      <c r="FU31" s="122">
        <f>FT31/FT26</f>
        <v>0</v>
      </c>
      <c r="FV31" s="101">
        <f>FV26*FU31</f>
        <v>0</v>
      </c>
      <c r="FW31" s="119">
        <f t="shared" si="329"/>
        <v>0</v>
      </c>
      <c r="FX31" s="93">
        <f>FX26</f>
        <v>9.1</v>
      </c>
      <c r="FY31" s="120">
        <f t="shared" si="330"/>
        <v>0</v>
      </c>
      <c r="FZ31" s="101">
        <f t="shared" si="331"/>
        <v>0</v>
      </c>
      <c r="GA31" s="101"/>
      <c r="GB31" s="121"/>
      <c r="GC31" s="122">
        <f t="shared" si="332"/>
        <v>0</v>
      </c>
      <c r="GD31" s="252">
        <f t="shared" si="333"/>
        <v>0</v>
      </c>
      <c r="GE31" s="122">
        <f>GD31/GD26</f>
        <v>0</v>
      </c>
      <c r="GF31" s="101">
        <f>GF26*GE31</f>
        <v>0</v>
      </c>
      <c r="GG31" s="119">
        <f t="shared" si="334"/>
        <v>0</v>
      </c>
      <c r="GH31" s="93">
        <f>GH26</f>
        <v>9.1</v>
      </c>
      <c r="GI31" s="120">
        <f t="shared" si="335"/>
        <v>0</v>
      </c>
      <c r="GJ31" s="101">
        <f t="shared" si="336"/>
        <v>0</v>
      </c>
      <c r="GK31" s="101"/>
      <c r="GL31" s="121"/>
      <c r="GM31" s="122">
        <f t="shared" si="337"/>
        <v>0</v>
      </c>
      <c r="GN31" s="252">
        <f t="shared" si="338"/>
        <v>0</v>
      </c>
      <c r="GO31" s="122">
        <f>GN31/GN26</f>
        <v>0</v>
      </c>
      <c r="GP31" s="101">
        <f>GP26*GO31</f>
        <v>0</v>
      </c>
      <c r="GQ31" s="119">
        <f t="shared" si="339"/>
        <v>0</v>
      </c>
      <c r="GR31" s="93">
        <f>GR26</f>
        <v>9.1</v>
      </c>
      <c r="GS31" s="120">
        <f t="shared" si="340"/>
        <v>0</v>
      </c>
      <c r="GT31" s="101">
        <f t="shared" si="341"/>
        <v>0</v>
      </c>
      <c r="GU31" s="101"/>
      <c r="GV31" s="121"/>
      <c r="GW31" s="122">
        <f t="shared" si="342"/>
        <v>0</v>
      </c>
      <c r="GX31" s="252">
        <f t="shared" si="343"/>
        <v>0</v>
      </c>
      <c r="GY31" s="122">
        <f>GX31/GX26</f>
        <v>0</v>
      </c>
      <c r="GZ31" s="101">
        <f>GZ26*GY31</f>
        <v>0</v>
      </c>
      <c r="HA31" s="119">
        <f t="shared" si="344"/>
        <v>0</v>
      </c>
      <c r="HB31" s="93">
        <f>HB26</f>
        <v>9.1</v>
      </c>
      <c r="HC31" s="120">
        <f t="shared" si="345"/>
        <v>0</v>
      </c>
      <c r="HD31" s="101">
        <f t="shared" si="346"/>
        <v>0</v>
      </c>
      <c r="HE31" s="101"/>
      <c r="HF31" s="121"/>
      <c r="HG31" s="122">
        <f t="shared" si="347"/>
        <v>0</v>
      </c>
      <c r="HH31" s="252">
        <f t="shared" si="348"/>
        <v>0</v>
      </c>
      <c r="HI31" s="122">
        <f>HH31/HH26</f>
        <v>0</v>
      </c>
      <c r="HJ31" s="101">
        <f>HJ26*HI31</f>
        <v>0</v>
      </c>
      <c r="HK31" s="119">
        <f t="shared" si="349"/>
        <v>0</v>
      </c>
      <c r="HL31" s="93">
        <f>HL26</f>
        <v>9.1</v>
      </c>
      <c r="HM31" s="120">
        <f t="shared" si="350"/>
        <v>0</v>
      </c>
      <c r="HN31" s="101">
        <f t="shared" si="351"/>
        <v>0</v>
      </c>
      <c r="HO31" s="101"/>
      <c r="HP31" s="121"/>
      <c r="HQ31" s="122">
        <f t="shared" si="352"/>
        <v>0</v>
      </c>
      <c r="HR31" s="252">
        <f t="shared" si="353"/>
        <v>0</v>
      </c>
      <c r="HS31" s="122">
        <f>HR31/HR26</f>
        <v>0</v>
      </c>
      <c r="HT31" s="101">
        <f>HT26*HS31</f>
        <v>0</v>
      </c>
      <c r="HU31" s="119">
        <f t="shared" si="354"/>
        <v>0</v>
      </c>
      <c r="HV31" s="93">
        <f>HV26</f>
        <v>9.1</v>
      </c>
      <c r="HW31" s="120">
        <f t="shared" si="355"/>
        <v>0</v>
      </c>
      <c r="HX31" s="101">
        <f t="shared" si="356"/>
        <v>0</v>
      </c>
      <c r="HY31" s="101"/>
      <c r="HZ31" s="121"/>
      <c r="IA31" s="122">
        <f t="shared" si="357"/>
        <v>0</v>
      </c>
      <c r="IB31" s="252">
        <f t="shared" si="358"/>
        <v>0</v>
      </c>
      <c r="IC31" s="122">
        <f>IB31/IB26</f>
        <v>0</v>
      </c>
      <c r="ID31" s="101">
        <f>ID26*IC31</f>
        <v>0</v>
      </c>
      <c r="IE31" s="119">
        <f t="shared" si="359"/>
        <v>0</v>
      </c>
      <c r="IF31" s="93">
        <f>IF26</f>
        <v>9.1</v>
      </c>
      <c r="IG31" s="120">
        <f t="shared" si="360"/>
        <v>0</v>
      </c>
      <c r="IH31" s="101">
        <f t="shared" si="361"/>
        <v>0</v>
      </c>
      <c r="II31" s="101"/>
      <c r="IJ31" s="121"/>
      <c r="IK31" s="122">
        <f t="shared" si="362"/>
        <v>0</v>
      </c>
      <c r="IL31" s="252">
        <f t="shared" si="363"/>
        <v>0</v>
      </c>
      <c r="IM31" s="122">
        <f>IL31/IL26</f>
        <v>0</v>
      </c>
      <c r="IN31" s="101">
        <f>IN26*IM31</f>
        <v>0</v>
      </c>
      <c r="IO31" s="119">
        <f t="shared" si="364"/>
        <v>0</v>
      </c>
      <c r="IP31" s="93">
        <f>IP26</f>
        <v>9.1</v>
      </c>
      <c r="IQ31" s="120">
        <f t="shared" si="365"/>
        <v>0</v>
      </c>
      <c r="IR31" s="101">
        <f t="shared" si="366"/>
        <v>0</v>
      </c>
      <c r="IS31" s="101"/>
      <c r="IT31" s="121"/>
      <c r="IU31" s="122">
        <f t="shared" si="367"/>
        <v>0</v>
      </c>
      <c r="IV31" s="252">
        <f t="shared" si="368"/>
        <v>0</v>
      </c>
      <c r="IW31" s="122">
        <f>IV31/IV26</f>
        <v>0</v>
      </c>
      <c r="IX31" s="101">
        <f>IX26*IW31</f>
        <v>0</v>
      </c>
      <c r="IY31" s="119">
        <f t="shared" si="369"/>
        <v>0</v>
      </c>
      <c r="IZ31" s="93">
        <f>IZ26</f>
        <v>9.1</v>
      </c>
      <c r="JA31" s="120">
        <f t="shared" si="370"/>
        <v>0</v>
      </c>
      <c r="JB31" s="101">
        <f t="shared" si="371"/>
        <v>0</v>
      </c>
      <c r="JC31" s="101"/>
      <c r="JD31" s="121"/>
      <c r="JE31" s="122">
        <f t="shared" si="372"/>
        <v>0</v>
      </c>
      <c r="JF31" s="252">
        <f t="shared" si="373"/>
        <v>0</v>
      </c>
      <c r="JG31" s="122">
        <f>JF31/JF26</f>
        <v>0</v>
      </c>
      <c r="JH31" s="101">
        <f>JH26*JG31</f>
        <v>0</v>
      </c>
      <c r="JI31" s="119">
        <f t="shared" si="374"/>
        <v>0</v>
      </c>
      <c r="JJ31" s="93">
        <f>JJ26</f>
        <v>9.1</v>
      </c>
      <c r="JK31" s="120">
        <f t="shared" si="375"/>
        <v>0</v>
      </c>
      <c r="JL31" s="101">
        <f t="shared" si="376"/>
        <v>0</v>
      </c>
      <c r="JM31" s="101"/>
      <c r="JN31" s="121"/>
      <c r="JO31" s="122">
        <f t="shared" si="377"/>
        <v>0</v>
      </c>
      <c r="JP31" s="252">
        <f t="shared" si="378"/>
        <v>0</v>
      </c>
      <c r="JQ31" s="122" t="e">
        <f>JP31/JP26</f>
        <v>#DIV/0!</v>
      </c>
      <c r="JR31" s="101" t="e">
        <f>JR26*JQ31</f>
        <v>#DIV/0!</v>
      </c>
      <c r="JS31" s="119">
        <f t="shared" si="379"/>
        <v>0</v>
      </c>
      <c r="JT31" s="93">
        <f>JT26</f>
        <v>0</v>
      </c>
      <c r="JU31" s="120">
        <f t="shared" si="380"/>
        <v>0</v>
      </c>
      <c r="JV31" s="101">
        <f t="shared" si="381"/>
        <v>0</v>
      </c>
      <c r="JW31" s="101"/>
      <c r="JX31" s="121"/>
      <c r="JY31" s="122">
        <f t="shared" si="382"/>
        <v>0</v>
      </c>
      <c r="JZ31" s="252">
        <f t="shared" si="383"/>
        <v>0</v>
      </c>
      <c r="KA31" s="122">
        <f>JZ31/JZ26</f>
        <v>0</v>
      </c>
      <c r="KB31" s="101">
        <f>KB26*KA31</f>
        <v>0</v>
      </c>
      <c r="KC31" s="119">
        <f t="shared" si="384"/>
        <v>0</v>
      </c>
      <c r="KD31" s="93">
        <f>KD26</f>
        <v>9.1</v>
      </c>
      <c r="KE31" s="120">
        <f t="shared" si="385"/>
        <v>0</v>
      </c>
      <c r="KF31" s="101">
        <f t="shared" si="386"/>
        <v>0</v>
      </c>
      <c r="KG31" s="101"/>
      <c r="KH31" s="121"/>
      <c r="KI31" s="122">
        <f t="shared" si="387"/>
        <v>0</v>
      </c>
      <c r="KJ31" s="252">
        <f t="shared" si="388"/>
        <v>0</v>
      </c>
      <c r="KK31" s="122">
        <f>KJ31/KJ26</f>
        <v>0</v>
      </c>
      <c r="KL31" s="101">
        <f>KL26*KK31</f>
        <v>0</v>
      </c>
      <c r="KM31" s="119">
        <f t="shared" si="389"/>
        <v>0</v>
      </c>
      <c r="KN31" s="93">
        <f>KN26</f>
        <v>9.1</v>
      </c>
      <c r="KO31" s="120">
        <f t="shared" si="390"/>
        <v>0</v>
      </c>
      <c r="KP31" s="101">
        <f t="shared" si="391"/>
        <v>0</v>
      </c>
      <c r="KQ31" s="101"/>
      <c r="KR31" s="121"/>
      <c r="KS31" s="122">
        <f t="shared" si="392"/>
        <v>0</v>
      </c>
      <c r="KT31" s="252">
        <f t="shared" si="393"/>
        <v>0</v>
      </c>
      <c r="KU31" s="122">
        <f>KT31/KT26</f>
        <v>0</v>
      </c>
      <c r="KV31" s="101">
        <f>KV26*KU31</f>
        <v>0</v>
      </c>
      <c r="KW31" s="119">
        <f t="shared" si="394"/>
        <v>0</v>
      </c>
      <c r="KX31" s="93">
        <f>KX26</f>
        <v>9.1</v>
      </c>
      <c r="KY31" s="120">
        <f t="shared" si="395"/>
        <v>0</v>
      </c>
      <c r="KZ31" s="101">
        <f t="shared" si="396"/>
        <v>0</v>
      </c>
      <c r="LA31" s="101"/>
      <c r="LB31" s="121"/>
      <c r="LC31" s="122">
        <f t="shared" si="397"/>
        <v>0</v>
      </c>
      <c r="LD31" s="252">
        <f t="shared" si="398"/>
        <v>0</v>
      </c>
      <c r="LE31" s="122">
        <f>LD31/LD26</f>
        <v>0</v>
      </c>
      <c r="LF31" s="101">
        <f>LF26*LE31</f>
        <v>0</v>
      </c>
      <c r="LG31" s="119">
        <f t="shared" si="399"/>
        <v>0</v>
      </c>
      <c r="LH31" s="93">
        <f>LH26</f>
        <v>9.1</v>
      </c>
      <c r="LI31" s="120">
        <f t="shared" si="400"/>
        <v>0</v>
      </c>
      <c r="LJ31" s="101">
        <f t="shared" si="401"/>
        <v>0</v>
      </c>
      <c r="LK31" s="101"/>
      <c r="LL31" s="121"/>
      <c r="LM31" s="122">
        <f t="shared" si="402"/>
        <v>0</v>
      </c>
      <c r="LN31" s="252">
        <f t="shared" si="403"/>
        <v>0</v>
      </c>
      <c r="LO31" s="122">
        <f>LN31/LN26</f>
        <v>0</v>
      </c>
      <c r="LP31" s="101">
        <f>LP26*LO31</f>
        <v>0</v>
      </c>
      <c r="LQ31" s="119">
        <f t="shared" si="404"/>
        <v>0</v>
      </c>
      <c r="LR31" s="93">
        <f>LR26</f>
        <v>9.1</v>
      </c>
      <c r="LS31" s="120">
        <f t="shared" si="405"/>
        <v>0</v>
      </c>
      <c r="LT31" s="101">
        <f t="shared" si="406"/>
        <v>0</v>
      </c>
      <c r="LU31" s="101"/>
      <c r="LV31" s="121"/>
      <c r="LW31" s="122">
        <f t="shared" si="407"/>
        <v>0</v>
      </c>
      <c r="LX31" s="252">
        <f t="shared" si="408"/>
        <v>0</v>
      </c>
      <c r="LY31" s="122">
        <f>LX31/LX26</f>
        <v>0</v>
      </c>
      <c r="LZ31" s="101">
        <f>LZ26*LY31</f>
        <v>0</v>
      </c>
      <c r="MA31" s="119">
        <f t="shared" si="409"/>
        <v>0</v>
      </c>
      <c r="MB31" s="93">
        <f>MB26</f>
        <v>9.1</v>
      </c>
      <c r="MC31" s="120">
        <f t="shared" si="410"/>
        <v>0</v>
      </c>
      <c r="MD31" s="101">
        <f t="shared" si="411"/>
        <v>0</v>
      </c>
      <c r="ME31" s="101"/>
      <c r="MF31" s="121"/>
      <c r="MG31" s="122">
        <f t="shared" si="412"/>
        <v>0</v>
      </c>
      <c r="MH31" s="252">
        <f t="shared" si="413"/>
        <v>0</v>
      </c>
      <c r="MI31" s="122">
        <f>MH31/MH26</f>
        <v>0</v>
      </c>
      <c r="MJ31" s="101">
        <f>MJ26*MI31</f>
        <v>0</v>
      </c>
      <c r="MK31" s="119">
        <f t="shared" si="414"/>
        <v>0</v>
      </c>
      <c r="ML31" s="93">
        <f>ML26</f>
        <v>9.1</v>
      </c>
      <c r="MM31" s="120">
        <f t="shared" si="415"/>
        <v>0</v>
      </c>
      <c r="MN31" s="101">
        <f t="shared" si="416"/>
        <v>0</v>
      </c>
      <c r="MO31" s="101"/>
      <c r="MP31" s="121"/>
      <c r="MQ31" s="122">
        <f t="shared" si="417"/>
        <v>0</v>
      </c>
      <c r="MR31" s="252">
        <f t="shared" si="418"/>
        <v>0</v>
      </c>
      <c r="MS31" s="122">
        <f>MR31/MR26</f>
        <v>0</v>
      </c>
      <c r="MT31" s="101">
        <f>MT26*MS31</f>
        <v>0</v>
      </c>
      <c r="MU31" s="119">
        <f t="shared" si="419"/>
        <v>0</v>
      </c>
      <c r="MV31" s="93">
        <f>MV26</f>
        <v>9.1</v>
      </c>
      <c r="MW31" s="120">
        <f t="shared" si="420"/>
        <v>0</v>
      </c>
      <c r="MX31" s="101">
        <f t="shared" si="421"/>
        <v>0</v>
      </c>
      <c r="MY31" s="101"/>
      <c r="MZ31" s="121"/>
      <c r="NA31" s="122">
        <f t="shared" si="422"/>
        <v>0</v>
      </c>
      <c r="NB31" s="252">
        <f t="shared" si="423"/>
        <v>0</v>
      </c>
      <c r="NC31" s="122">
        <f>NB31/NB26</f>
        <v>0</v>
      </c>
      <c r="ND31" s="101">
        <f>ND26*NC31</f>
        <v>0</v>
      </c>
      <c r="NE31" s="119">
        <f t="shared" si="424"/>
        <v>0</v>
      </c>
      <c r="NF31" s="93">
        <f>NF26</f>
        <v>9.1</v>
      </c>
      <c r="NG31" s="120">
        <f t="shared" si="425"/>
        <v>0</v>
      </c>
      <c r="NH31" s="101">
        <f t="shared" si="426"/>
        <v>0</v>
      </c>
      <c r="NI31" s="101"/>
      <c r="NJ31" s="121"/>
      <c r="NK31" s="122">
        <f t="shared" si="427"/>
        <v>0</v>
      </c>
      <c r="NL31" s="252">
        <f t="shared" si="428"/>
        <v>0</v>
      </c>
      <c r="NM31" s="122">
        <f>NL31/NL26</f>
        <v>0</v>
      </c>
      <c r="NN31" s="101">
        <f>NN26*NM31</f>
        <v>0</v>
      </c>
      <c r="NO31" s="119">
        <f t="shared" si="429"/>
        <v>0</v>
      </c>
      <c r="NP31" s="93">
        <f>NP26</f>
        <v>9.1</v>
      </c>
      <c r="NQ31" s="120">
        <f t="shared" si="430"/>
        <v>0</v>
      </c>
      <c r="NR31" s="101">
        <f t="shared" si="431"/>
        <v>0</v>
      </c>
      <c r="NS31" s="101"/>
      <c r="NT31" s="121"/>
      <c r="NU31" s="122">
        <f t="shared" si="432"/>
        <v>0</v>
      </c>
      <c r="NV31" s="252">
        <f t="shared" si="433"/>
        <v>0</v>
      </c>
      <c r="NW31" s="122">
        <f>NV31/NV26</f>
        <v>0</v>
      </c>
      <c r="NX31" s="101">
        <f>NX26*NW31</f>
        <v>0</v>
      </c>
      <c r="NY31" s="119">
        <f t="shared" si="434"/>
        <v>0</v>
      </c>
      <c r="NZ31" s="93">
        <f>NZ26</f>
        <v>9.1</v>
      </c>
      <c r="OA31" s="120">
        <f t="shared" si="435"/>
        <v>0</v>
      </c>
      <c r="OB31" s="101">
        <f t="shared" si="436"/>
        <v>0</v>
      </c>
      <c r="OC31" s="101"/>
      <c r="OD31" s="121"/>
      <c r="OE31" s="122">
        <f t="shared" si="437"/>
        <v>0</v>
      </c>
      <c r="OF31" s="252">
        <f t="shared" si="438"/>
        <v>0</v>
      </c>
      <c r="OG31" s="122">
        <f>OF31/OF26</f>
        <v>0</v>
      </c>
      <c r="OH31" s="101">
        <f>OH26*OG31</f>
        <v>0</v>
      </c>
      <c r="OI31" s="119">
        <f t="shared" si="439"/>
        <v>0</v>
      </c>
      <c r="OJ31" s="93">
        <f>OJ26</f>
        <v>9.1</v>
      </c>
      <c r="OK31" s="120">
        <f t="shared" si="440"/>
        <v>0</v>
      </c>
      <c r="OL31" s="101">
        <f t="shared" si="441"/>
        <v>0</v>
      </c>
      <c r="OM31" s="101"/>
      <c r="ON31" s="121"/>
      <c r="OO31" s="122">
        <f t="shared" si="442"/>
        <v>0</v>
      </c>
      <c r="OP31" s="252">
        <f t="shared" si="443"/>
        <v>0</v>
      </c>
      <c r="OQ31" s="122">
        <f>OP31/OP26</f>
        <v>0</v>
      </c>
      <c r="OR31" s="101">
        <f>OR26*OQ31</f>
        <v>0</v>
      </c>
      <c r="OS31" s="119">
        <f t="shared" si="444"/>
        <v>0</v>
      </c>
      <c r="OT31" s="93">
        <f>OT26</f>
        <v>9.1</v>
      </c>
      <c r="OU31" s="120">
        <f t="shared" si="445"/>
        <v>0</v>
      </c>
      <c r="OV31" s="101">
        <f t="shared" si="446"/>
        <v>0</v>
      </c>
      <c r="OW31" s="101"/>
      <c r="OX31" s="121"/>
      <c r="OY31" s="122">
        <f t="shared" si="447"/>
        <v>0</v>
      </c>
      <c r="OZ31" s="252">
        <f t="shared" si="448"/>
        <v>31</v>
      </c>
      <c r="PA31" s="122">
        <f>OZ31/OZ26</f>
        <v>0.46970000000000001</v>
      </c>
      <c r="PB31" s="101">
        <f>PB26*PA31</f>
        <v>17923.75</v>
      </c>
      <c r="PC31" s="119">
        <f t="shared" si="449"/>
        <v>578.18548386999998</v>
      </c>
      <c r="PD31" s="93">
        <f>PD26</f>
        <v>9.1</v>
      </c>
      <c r="PE31" s="120">
        <f t="shared" si="450"/>
        <v>5261.4879000000001</v>
      </c>
      <c r="PF31" s="101">
        <f t="shared" si="451"/>
        <v>163106.12</v>
      </c>
      <c r="PG31" s="101"/>
      <c r="PH31" s="121"/>
      <c r="PI31" s="122">
        <f t="shared" si="452"/>
        <v>1.39045</v>
      </c>
      <c r="PJ31" s="252">
        <f t="shared" si="453"/>
        <v>0</v>
      </c>
      <c r="PK31" s="122">
        <f>PJ31/PJ26</f>
        <v>0</v>
      </c>
      <c r="PL31" s="101">
        <f>PL26*PK31</f>
        <v>0</v>
      </c>
      <c r="PM31" s="119">
        <f t="shared" si="454"/>
        <v>0</v>
      </c>
      <c r="PN31" s="93">
        <f>PN26</f>
        <v>9.1</v>
      </c>
      <c r="PO31" s="120">
        <f t="shared" si="455"/>
        <v>0</v>
      </c>
      <c r="PP31" s="101">
        <f t="shared" si="456"/>
        <v>0</v>
      </c>
      <c r="PQ31" s="101"/>
      <c r="PR31" s="121"/>
      <c r="PS31" s="122">
        <f t="shared" si="457"/>
        <v>0</v>
      </c>
      <c r="PT31" s="252">
        <f t="shared" si="458"/>
        <v>0</v>
      </c>
      <c r="PU31" s="122" t="e">
        <f>PT31/PT26</f>
        <v>#DIV/0!</v>
      </c>
      <c r="PV31" s="101" t="e">
        <f>PV26*PU31</f>
        <v>#DIV/0!</v>
      </c>
      <c r="PW31" s="119">
        <f t="shared" si="459"/>
        <v>0</v>
      </c>
      <c r="PX31" s="93">
        <f>PX26</f>
        <v>0</v>
      </c>
      <c r="PY31" s="120">
        <f t="shared" si="460"/>
        <v>0</v>
      </c>
      <c r="PZ31" s="101">
        <f t="shared" si="461"/>
        <v>0</v>
      </c>
      <c r="QA31" s="101"/>
      <c r="QB31" s="121"/>
      <c r="QC31" s="122">
        <f t="shared" si="462"/>
        <v>0</v>
      </c>
      <c r="QD31" s="252">
        <f t="shared" si="463"/>
        <v>0</v>
      </c>
      <c r="QE31" s="122">
        <f>QD31/QD26</f>
        <v>0</v>
      </c>
      <c r="QF31" s="101">
        <f>QF26*QE31</f>
        <v>0</v>
      </c>
      <c r="QG31" s="119">
        <f t="shared" si="464"/>
        <v>0</v>
      </c>
      <c r="QH31" s="93">
        <f>QH26</f>
        <v>9.1</v>
      </c>
      <c r="QI31" s="120">
        <f t="shared" si="465"/>
        <v>0</v>
      </c>
      <c r="QJ31" s="101">
        <f t="shared" si="466"/>
        <v>0</v>
      </c>
      <c r="QK31" s="101"/>
      <c r="QL31" s="121"/>
      <c r="QM31" s="122">
        <f t="shared" si="467"/>
        <v>0</v>
      </c>
      <c r="QN31" s="252">
        <f t="shared" si="468"/>
        <v>0</v>
      </c>
      <c r="QO31" s="122">
        <f>QN31/QN26</f>
        <v>0</v>
      </c>
      <c r="QP31" s="101">
        <f>QP26*QO31</f>
        <v>0</v>
      </c>
      <c r="QQ31" s="119">
        <f t="shared" si="469"/>
        <v>0</v>
      </c>
      <c r="QR31" s="93">
        <f>QR26</f>
        <v>9.1</v>
      </c>
      <c r="QS31" s="120">
        <f t="shared" si="470"/>
        <v>0</v>
      </c>
      <c r="QT31" s="101">
        <f t="shared" si="471"/>
        <v>0</v>
      </c>
      <c r="QU31" s="101"/>
      <c r="QV31" s="121"/>
      <c r="QW31" s="122">
        <f t="shared" si="472"/>
        <v>0</v>
      </c>
      <c r="QX31" s="252">
        <f t="shared" si="473"/>
        <v>0</v>
      </c>
      <c r="QY31" s="122">
        <f>QX31/QX26</f>
        <v>0</v>
      </c>
      <c r="QZ31" s="101">
        <f>QZ26*QY31</f>
        <v>0</v>
      </c>
      <c r="RA31" s="119">
        <f t="shared" si="474"/>
        <v>0</v>
      </c>
      <c r="RB31" s="93">
        <f>RB26</f>
        <v>9.1</v>
      </c>
      <c r="RC31" s="120">
        <f t="shared" si="475"/>
        <v>0</v>
      </c>
      <c r="RD31" s="101">
        <f t="shared" si="476"/>
        <v>0</v>
      </c>
      <c r="RE31" s="101"/>
      <c r="RF31" s="121"/>
      <c r="RG31" s="122">
        <f t="shared" si="477"/>
        <v>0</v>
      </c>
      <c r="RH31" s="252">
        <f t="shared" si="478"/>
        <v>0</v>
      </c>
      <c r="RI31" s="122">
        <f>RH31/RH26</f>
        <v>0</v>
      </c>
      <c r="RJ31" s="101">
        <f>RJ26*RI31</f>
        <v>0</v>
      </c>
      <c r="RK31" s="119">
        <f t="shared" si="479"/>
        <v>0</v>
      </c>
      <c r="RL31" s="93">
        <f>RL26</f>
        <v>9.1</v>
      </c>
      <c r="RM31" s="120">
        <f t="shared" si="480"/>
        <v>0</v>
      </c>
      <c r="RN31" s="101">
        <f t="shared" si="481"/>
        <v>0</v>
      </c>
      <c r="RO31" s="101"/>
      <c r="RP31" s="121"/>
      <c r="RQ31" s="122">
        <f t="shared" si="482"/>
        <v>0</v>
      </c>
      <c r="RR31" s="252">
        <f t="shared" si="483"/>
        <v>0</v>
      </c>
      <c r="RS31" s="122">
        <f>RR31/RR26</f>
        <v>0</v>
      </c>
      <c r="RT31" s="101">
        <f>RT26*RS31</f>
        <v>0</v>
      </c>
      <c r="RU31" s="119">
        <f t="shared" si="484"/>
        <v>0</v>
      </c>
      <c r="RV31" s="93">
        <f>RV26</f>
        <v>9.1</v>
      </c>
      <c r="RW31" s="120">
        <f t="shared" si="485"/>
        <v>0</v>
      </c>
      <c r="RX31" s="101">
        <f t="shared" si="486"/>
        <v>0</v>
      </c>
      <c r="RY31" s="101"/>
      <c r="RZ31" s="121"/>
      <c r="SA31" s="122">
        <f t="shared" si="487"/>
        <v>0</v>
      </c>
      <c r="SB31" s="252">
        <f t="shared" si="488"/>
        <v>62</v>
      </c>
      <c r="SC31" s="122">
        <f>SB31/SB26</f>
        <v>0.73809999999999998</v>
      </c>
      <c r="SD31" s="101">
        <f>SD26*SC31</f>
        <v>18290.12</v>
      </c>
      <c r="SE31" s="119">
        <f t="shared" si="489"/>
        <v>295.00193547999999</v>
      </c>
      <c r="SF31" s="93">
        <f>SF26</f>
        <v>9.1</v>
      </c>
      <c r="SG31" s="120">
        <f t="shared" si="490"/>
        <v>2684.5176099999999</v>
      </c>
      <c r="SH31" s="101">
        <f t="shared" si="491"/>
        <v>166440.09</v>
      </c>
      <c r="SI31" s="101"/>
      <c r="SJ31" s="121"/>
      <c r="SK31" s="122">
        <f t="shared" si="492"/>
        <v>0.70943000000000001</v>
      </c>
      <c r="SL31" s="252">
        <f t="shared" si="493"/>
        <v>0</v>
      </c>
      <c r="SM31" s="122">
        <f>SL31/SL26</f>
        <v>0</v>
      </c>
      <c r="SN31" s="101">
        <f>SN26*SM31</f>
        <v>0</v>
      </c>
      <c r="SO31" s="119">
        <f t="shared" si="494"/>
        <v>0</v>
      </c>
      <c r="SP31" s="93">
        <f>SP26</f>
        <v>9.1</v>
      </c>
      <c r="SQ31" s="120">
        <f t="shared" si="495"/>
        <v>0</v>
      </c>
      <c r="SR31" s="101">
        <f t="shared" si="496"/>
        <v>0</v>
      </c>
      <c r="SS31" s="101"/>
      <c r="ST31" s="121"/>
      <c r="SU31" s="122">
        <f t="shared" si="497"/>
        <v>0</v>
      </c>
      <c r="SV31" s="252">
        <f t="shared" si="498"/>
        <v>0</v>
      </c>
      <c r="SW31" s="122">
        <f>SV31/SV26</f>
        <v>0</v>
      </c>
      <c r="SX31" s="101">
        <f>SX26*SW31</f>
        <v>0</v>
      </c>
      <c r="SY31" s="119">
        <f t="shared" si="499"/>
        <v>0</v>
      </c>
      <c r="SZ31" s="93">
        <f>SZ26</f>
        <v>9.1</v>
      </c>
      <c r="TA31" s="120">
        <f t="shared" si="500"/>
        <v>0</v>
      </c>
      <c r="TB31" s="101">
        <f t="shared" si="501"/>
        <v>0</v>
      </c>
      <c r="TC31" s="101"/>
      <c r="TD31" s="121"/>
      <c r="TE31" s="122">
        <f t="shared" si="502"/>
        <v>0</v>
      </c>
      <c r="TF31" s="252">
        <f t="shared" si="503"/>
        <v>0</v>
      </c>
      <c r="TG31" s="122">
        <f>TF31/TF26</f>
        <v>0</v>
      </c>
      <c r="TH31" s="101">
        <f>TH26*TG31</f>
        <v>0</v>
      </c>
      <c r="TI31" s="119">
        <f t="shared" si="504"/>
        <v>0</v>
      </c>
      <c r="TJ31" s="93">
        <f>TJ26</f>
        <v>9.1</v>
      </c>
      <c r="TK31" s="120">
        <f t="shared" si="505"/>
        <v>0</v>
      </c>
      <c r="TL31" s="101">
        <f t="shared" si="506"/>
        <v>0</v>
      </c>
      <c r="TM31" s="101"/>
      <c r="TN31" s="121"/>
      <c r="TO31" s="122">
        <f t="shared" si="507"/>
        <v>0</v>
      </c>
      <c r="TP31" s="252">
        <f t="shared" si="508"/>
        <v>0</v>
      </c>
      <c r="TQ31" s="122">
        <f>TP31/TP26</f>
        <v>0</v>
      </c>
      <c r="TR31" s="101">
        <f>TR26*TQ31</f>
        <v>0</v>
      </c>
      <c r="TS31" s="119">
        <f t="shared" si="509"/>
        <v>0</v>
      </c>
      <c r="TT31" s="93">
        <f>TT26</f>
        <v>9.1</v>
      </c>
      <c r="TU31" s="120">
        <f t="shared" si="510"/>
        <v>0</v>
      </c>
      <c r="TV31" s="101">
        <f t="shared" si="511"/>
        <v>0</v>
      </c>
      <c r="TW31" s="101"/>
      <c r="TX31" s="121"/>
      <c r="TY31" s="122">
        <f t="shared" si="512"/>
        <v>0</v>
      </c>
      <c r="TZ31" s="252">
        <f t="shared" si="513"/>
        <v>0</v>
      </c>
      <c r="UA31" s="122">
        <f>TZ31/TZ26</f>
        <v>0</v>
      </c>
      <c r="UB31" s="101">
        <f>UB26*UA31</f>
        <v>0</v>
      </c>
      <c r="UC31" s="119">
        <f t="shared" si="514"/>
        <v>0</v>
      </c>
      <c r="UD31" s="93">
        <f>UD26</f>
        <v>9.1</v>
      </c>
      <c r="UE31" s="120">
        <f t="shared" si="515"/>
        <v>0</v>
      </c>
      <c r="UF31" s="101">
        <f t="shared" si="516"/>
        <v>0</v>
      </c>
      <c r="UG31" s="101"/>
      <c r="UH31" s="121"/>
      <c r="UI31" s="122">
        <f t="shared" si="517"/>
        <v>0</v>
      </c>
      <c r="UJ31" s="252">
        <f t="shared" si="518"/>
        <v>0</v>
      </c>
      <c r="UK31" s="122">
        <f>UJ31/UJ26</f>
        <v>0</v>
      </c>
      <c r="UL31" s="101">
        <f>UL26*UK31</f>
        <v>0</v>
      </c>
      <c r="UM31" s="119">
        <f t="shared" si="519"/>
        <v>0</v>
      </c>
      <c r="UN31" s="93">
        <f>UN26</f>
        <v>9.1</v>
      </c>
      <c r="UO31" s="120">
        <f t="shared" si="520"/>
        <v>0</v>
      </c>
      <c r="UP31" s="101">
        <f t="shared" si="521"/>
        <v>0</v>
      </c>
      <c r="UQ31" s="101"/>
      <c r="UR31" s="121"/>
      <c r="US31" s="122">
        <f t="shared" si="522"/>
        <v>0</v>
      </c>
      <c r="UT31" s="252">
        <f t="shared" si="523"/>
        <v>0</v>
      </c>
      <c r="UU31" s="122">
        <f>UT31/UT26</f>
        <v>0</v>
      </c>
      <c r="UV31" s="101">
        <f>UV26*UU31</f>
        <v>0</v>
      </c>
      <c r="UW31" s="119">
        <f t="shared" si="524"/>
        <v>0</v>
      </c>
      <c r="UX31" s="93">
        <f>UX26</f>
        <v>9.1</v>
      </c>
      <c r="UY31" s="120">
        <f t="shared" si="525"/>
        <v>0</v>
      </c>
      <c r="UZ31" s="101">
        <f t="shared" si="526"/>
        <v>0</v>
      </c>
      <c r="VA31" s="101"/>
      <c r="VB31" s="121"/>
      <c r="VC31" s="122">
        <f t="shared" si="527"/>
        <v>0</v>
      </c>
      <c r="VD31" s="252">
        <f t="shared" si="528"/>
        <v>0</v>
      </c>
      <c r="VE31" s="122">
        <f>VD31/VD26</f>
        <v>0</v>
      </c>
      <c r="VF31" s="101">
        <f>VF26*VE31</f>
        <v>0</v>
      </c>
      <c r="VG31" s="119">
        <f t="shared" si="529"/>
        <v>0</v>
      </c>
      <c r="VH31" s="93">
        <f>VH26</f>
        <v>9.1</v>
      </c>
      <c r="VI31" s="120">
        <f t="shared" si="530"/>
        <v>0</v>
      </c>
      <c r="VJ31" s="101">
        <f t="shared" si="531"/>
        <v>0</v>
      </c>
      <c r="VK31" s="101"/>
      <c r="VL31" s="121"/>
      <c r="VM31" s="122">
        <f t="shared" si="532"/>
        <v>0</v>
      </c>
      <c r="VN31" s="252">
        <f t="shared" si="533"/>
        <v>0</v>
      </c>
      <c r="VO31" s="122">
        <f>VN31/VN26</f>
        <v>0</v>
      </c>
      <c r="VP31" s="101">
        <f>VP26*VO31</f>
        <v>0</v>
      </c>
      <c r="VQ31" s="119">
        <f t="shared" si="534"/>
        <v>0</v>
      </c>
      <c r="VR31" s="93">
        <f>VR26</f>
        <v>9.1</v>
      </c>
      <c r="VS31" s="120">
        <f t="shared" si="535"/>
        <v>0</v>
      </c>
      <c r="VT31" s="101">
        <f t="shared" si="536"/>
        <v>0</v>
      </c>
      <c r="VU31" s="101"/>
      <c r="VV31" s="121"/>
      <c r="VW31" s="122">
        <f t="shared" si="537"/>
        <v>0</v>
      </c>
      <c r="VX31" s="231">
        <f t="shared" si="538"/>
        <v>212</v>
      </c>
      <c r="VY31" s="122">
        <f>VX31/VX26</f>
        <v>1.6840000000000001E-2</v>
      </c>
      <c r="VZ31" s="101">
        <f>VZ26*VY31</f>
        <v>88155.38</v>
      </c>
      <c r="WA31" s="119">
        <f t="shared" si="539"/>
        <v>415.82726415000002</v>
      </c>
      <c r="WB31" s="93">
        <f>WB26</f>
        <v>9.1</v>
      </c>
      <c r="WC31" s="120">
        <f t="shared" si="540"/>
        <v>3784.0281</v>
      </c>
      <c r="WD31" s="101">
        <f t="shared" si="541"/>
        <v>802213.96</v>
      </c>
      <c r="WE31" s="101"/>
      <c r="WF31" s="121"/>
    </row>
    <row r="32" spans="1:604" ht="26.25" customHeight="1">
      <c r="A32" s="5"/>
      <c r="B32" s="223" t="s">
        <v>424</v>
      </c>
      <c r="C32" s="12" t="s">
        <v>839</v>
      </c>
      <c r="D32" s="12" t="s">
        <v>440</v>
      </c>
      <c r="E32" s="4" t="s">
        <v>34</v>
      </c>
      <c r="F32" s="252">
        <f t="shared" si="243"/>
        <v>0</v>
      </c>
      <c r="G32" s="122">
        <f>F32/F26</f>
        <v>0</v>
      </c>
      <c r="H32" s="101">
        <f>H26*G32</f>
        <v>0</v>
      </c>
      <c r="I32" s="119">
        <f t="shared" si="244"/>
        <v>0</v>
      </c>
      <c r="J32" s="93">
        <f>J26</f>
        <v>9.1</v>
      </c>
      <c r="K32" s="120">
        <f t="shared" si="245"/>
        <v>0</v>
      </c>
      <c r="L32" s="101">
        <f t="shared" si="246"/>
        <v>0</v>
      </c>
      <c r="M32" s="101"/>
      <c r="N32" s="121"/>
      <c r="O32" s="122">
        <f t="shared" si="247"/>
        <v>0</v>
      </c>
      <c r="P32" s="252">
        <f t="shared" si="248"/>
        <v>21</v>
      </c>
      <c r="Q32" s="122">
        <f>P32/P26</f>
        <v>4.487E-2</v>
      </c>
      <c r="R32" s="101">
        <f>R26*Q32</f>
        <v>6681.59</v>
      </c>
      <c r="S32" s="119">
        <f t="shared" si="249"/>
        <v>318.17095238000002</v>
      </c>
      <c r="T32" s="93">
        <f>T26</f>
        <v>9.1</v>
      </c>
      <c r="U32" s="120">
        <f t="shared" si="250"/>
        <v>2895.3556699999999</v>
      </c>
      <c r="V32" s="101">
        <f t="shared" si="251"/>
        <v>60802.47</v>
      </c>
      <c r="W32" s="101"/>
      <c r="X32" s="121"/>
      <c r="Y32" s="122">
        <f t="shared" si="252"/>
        <v>0.76502000000000003</v>
      </c>
      <c r="Z32" s="252">
        <f t="shared" si="253"/>
        <v>0</v>
      </c>
      <c r="AA32" s="122">
        <f>Z32/Z26</f>
        <v>0</v>
      </c>
      <c r="AB32" s="101">
        <f>AB26*AA32</f>
        <v>0</v>
      </c>
      <c r="AC32" s="119">
        <f t="shared" si="254"/>
        <v>0</v>
      </c>
      <c r="AD32" s="93">
        <f>AD26</f>
        <v>9.1</v>
      </c>
      <c r="AE32" s="120">
        <f t="shared" si="255"/>
        <v>0</v>
      </c>
      <c r="AF32" s="101">
        <f t="shared" si="256"/>
        <v>0</v>
      </c>
      <c r="AG32" s="101"/>
      <c r="AH32" s="121"/>
      <c r="AI32" s="122">
        <f t="shared" si="257"/>
        <v>0</v>
      </c>
      <c r="AJ32" s="252">
        <f t="shared" si="258"/>
        <v>0</v>
      </c>
      <c r="AK32" s="122">
        <f>AJ32/AJ26</f>
        <v>0</v>
      </c>
      <c r="AL32" s="101">
        <f>AL26*AK32</f>
        <v>0</v>
      </c>
      <c r="AM32" s="119">
        <f t="shared" si="259"/>
        <v>0</v>
      </c>
      <c r="AN32" s="93">
        <f>AN26</f>
        <v>9.1</v>
      </c>
      <c r="AO32" s="120">
        <f t="shared" si="260"/>
        <v>0</v>
      </c>
      <c r="AP32" s="101">
        <f t="shared" si="261"/>
        <v>0</v>
      </c>
      <c r="AQ32" s="101"/>
      <c r="AR32" s="121"/>
      <c r="AS32" s="122">
        <f t="shared" si="262"/>
        <v>0</v>
      </c>
      <c r="AT32" s="252">
        <f t="shared" si="263"/>
        <v>0</v>
      </c>
      <c r="AU32" s="122">
        <f>AT32/AT26</f>
        <v>0</v>
      </c>
      <c r="AV32" s="101">
        <f>AV26*AU32</f>
        <v>0</v>
      </c>
      <c r="AW32" s="119">
        <f t="shared" si="264"/>
        <v>0</v>
      </c>
      <c r="AX32" s="93">
        <f>AX26</f>
        <v>9.1</v>
      </c>
      <c r="AY32" s="120">
        <f t="shared" si="265"/>
        <v>0</v>
      </c>
      <c r="AZ32" s="101">
        <f t="shared" si="266"/>
        <v>0</v>
      </c>
      <c r="BA32" s="101"/>
      <c r="BB32" s="121"/>
      <c r="BC32" s="122">
        <f t="shared" si="267"/>
        <v>0</v>
      </c>
      <c r="BD32" s="252">
        <f t="shared" si="268"/>
        <v>0</v>
      </c>
      <c r="BE32" s="122">
        <f>BD32/BD26</f>
        <v>0</v>
      </c>
      <c r="BF32" s="101">
        <f>BF26*BE32</f>
        <v>0</v>
      </c>
      <c r="BG32" s="119">
        <f t="shared" si="269"/>
        <v>0</v>
      </c>
      <c r="BH32" s="93">
        <f>BH26</f>
        <v>9.1</v>
      </c>
      <c r="BI32" s="120">
        <f t="shared" si="270"/>
        <v>0</v>
      </c>
      <c r="BJ32" s="101">
        <f t="shared" si="271"/>
        <v>0</v>
      </c>
      <c r="BK32" s="101"/>
      <c r="BL32" s="121"/>
      <c r="BM32" s="122">
        <f t="shared" si="272"/>
        <v>0</v>
      </c>
      <c r="BN32" s="252">
        <f t="shared" si="273"/>
        <v>0</v>
      </c>
      <c r="BO32" s="122" t="e">
        <f>BN32/BN26</f>
        <v>#DIV/0!</v>
      </c>
      <c r="BP32" s="101" t="e">
        <f>BP26*BO32</f>
        <v>#DIV/0!</v>
      </c>
      <c r="BQ32" s="119">
        <f t="shared" si="274"/>
        <v>0</v>
      </c>
      <c r="BR32" s="93">
        <f>BR26</f>
        <v>0</v>
      </c>
      <c r="BS32" s="120">
        <f t="shared" si="275"/>
        <v>0</v>
      </c>
      <c r="BT32" s="101">
        <f t="shared" si="276"/>
        <v>0</v>
      </c>
      <c r="BU32" s="101"/>
      <c r="BV32" s="121"/>
      <c r="BW32" s="122">
        <f t="shared" si="277"/>
        <v>0</v>
      </c>
      <c r="BX32" s="252">
        <f t="shared" si="278"/>
        <v>0</v>
      </c>
      <c r="BY32" s="122">
        <f>BX32/BX26</f>
        <v>0</v>
      </c>
      <c r="BZ32" s="101">
        <f>BZ26*BY32</f>
        <v>0</v>
      </c>
      <c r="CA32" s="119">
        <f t="shared" si="279"/>
        <v>0</v>
      </c>
      <c r="CB32" s="93">
        <f>CB26</f>
        <v>9.1</v>
      </c>
      <c r="CC32" s="120">
        <f t="shared" si="280"/>
        <v>0</v>
      </c>
      <c r="CD32" s="101">
        <f t="shared" si="281"/>
        <v>0</v>
      </c>
      <c r="CE32" s="101"/>
      <c r="CF32" s="121"/>
      <c r="CG32" s="122">
        <f t="shared" si="282"/>
        <v>0</v>
      </c>
      <c r="CH32" s="252">
        <f t="shared" si="283"/>
        <v>0</v>
      </c>
      <c r="CI32" s="122" t="e">
        <f>CH32/CH26</f>
        <v>#DIV/0!</v>
      </c>
      <c r="CJ32" s="101" t="e">
        <f>CJ26*CI32</f>
        <v>#DIV/0!</v>
      </c>
      <c r="CK32" s="119">
        <f t="shared" si="284"/>
        <v>0</v>
      </c>
      <c r="CL32" s="93">
        <f>CL26</f>
        <v>0</v>
      </c>
      <c r="CM32" s="120">
        <f t="shared" si="285"/>
        <v>0</v>
      </c>
      <c r="CN32" s="101">
        <f t="shared" si="286"/>
        <v>0</v>
      </c>
      <c r="CO32" s="101"/>
      <c r="CP32" s="121"/>
      <c r="CQ32" s="122">
        <f t="shared" si="287"/>
        <v>0</v>
      </c>
      <c r="CR32" s="252">
        <f t="shared" si="288"/>
        <v>0</v>
      </c>
      <c r="CS32" s="122">
        <f>CR32/CR26</f>
        <v>0</v>
      </c>
      <c r="CT32" s="101">
        <f>CT26*CS32</f>
        <v>0</v>
      </c>
      <c r="CU32" s="119">
        <f t="shared" si="289"/>
        <v>0</v>
      </c>
      <c r="CV32" s="93">
        <f>CV26</f>
        <v>9.1</v>
      </c>
      <c r="CW32" s="120">
        <f t="shared" si="290"/>
        <v>0</v>
      </c>
      <c r="CX32" s="101">
        <f t="shared" si="291"/>
        <v>0</v>
      </c>
      <c r="CY32" s="101"/>
      <c r="CZ32" s="121"/>
      <c r="DA32" s="122">
        <f t="shared" si="292"/>
        <v>0</v>
      </c>
      <c r="DB32" s="252">
        <f t="shared" si="293"/>
        <v>0</v>
      </c>
      <c r="DC32" s="122">
        <f>DB32/DB26</f>
        <v>0</v>
      </c>
      <c r="DD32" s="101">
        <f>DD26*DC32</f>
        <v>0</v>
      </c>
      <c r="DE32" s="119">
        <f t="shared" si="294"/>
        <v>0</v>
      </c>
      <c r="DF32" s="93">
        <f>DF26</f>
        <v>9.1</v>
      </c>
      <c r="DG32" s="120">
        <f t="shared" si="295"/>
        <v>0</v>
      </c>
      <c r="DH32" s="101">
        <f t="shared" si="296"/>
        <v>0</v>
      </c>
      <c r="DI32" s="101"/>
      <c r="DJ32" s="121"/>
      <c r="DK32" s="122">
        <f t="shared" si="297"/>
        <v>0</v>
      </c>
      <c r="DL32" s="252">
        <f t="shared" si="298"/>
        <v>0</v>
      </c>
      <c r="DM32" s="122">
        <f>DL32/DL26</f>
        <v>0</v>
      </c>
      <c r="DN32" s="101">
        <f>DN26*DM32</f>
        <v>0</v>
      </c>
      <c r="DO32" s="119">
        <f t="shared" si="299"/>
        <v>0</v>
      </c>
      <c r="DP32" s="93">
        <f>DP26</f>
        <v>9.1</v>
      </c>
      <c r="DQ32" s="120">
        <f t="shared" si="300"/>
        <v>0</v>
      </c>
      <c r="DR32" s="101">
        <f t="shared" si="301"/>
        <v>0</v>
      </c>
      <c r="DS32" s="101"/>
      <c r="DT32" s="121"/>
      <c r="DU32" s="122">
        <f t="shared" si="302"/>
        <v>0</v>
      </c>
      <c r="DV32" s="252">
        <f t="shared" si="303"/>
        <v>0</v>
      </c>
      <c r="DW32" s="122">
        <f>DV32/DV26</f>
        <v>0</v>
      </c>
      <c r="DX32" s="101">
        <f>DX26*DW32</f>
        <v>0</v>
      </c>
      <c r="DY32" s="119">
        <f t="shared" si="304"/>
        <v>0</v>
      </c>
      <c r="DZ32" s="93">
        <f>DZ26</f>
        <v>9.1</v>
      </c>
      <c r="EA32" s="120">
        <f t="shared" si="305"/>
        <v>0</v>
      </c>
      <c r="EB32" s="101">
        <f t="shared" si="306"/>
        <v>0</v>
      </c>
      <c r="EC32" s="101"/>
      <c r="ED32" s="121"/>
      <c r="EE32" s="122">
        <f t="shared" si="307"/>
        <v>0</v>
      </c>
      <c r="EF32" s="252">
        <f t="shared" si="308"/>
        <v>0</v>
      </c>
      <c r="EG32" s="122">
        <f>EF32/EF26</f>
        <v>0</v>
      </c>
      <c r="EH32" s="101">
        <f>EH26*EG32</f>
        <v>0</v>
      </c>
      <c r="EI32" s="119">
        <f t="shared" si="309"/>
        <v>0</v>
      </c>
      <c r="EJ32" s="93">
        <f>EJ26</f>
        <v>9.1</v>
      </c>
      <c r="EK32" s="120">
        <f t="shared" si="310"/>
        <v>0</v>
      </c>
      <c r="EL32" s="101">
        <f t="shared" si="311"/>
        <v>0</v>
      </c>
      <c r="EM32" s="101"/>
      <c r="EN32" s="121"/>
      <c r="EO32" s="122">
        <f t="shared" si="312"/>
        <v>0</v>
      </c>
      <c r="EP32" s="252">
        <f t="shared" si="313"/>
        <v>0</v>
      </c>
      <c r="EQ32" s="122">
        <f>EP32/EP26</f>
        <v>0</v>
      </c>
      <c r="ER32" s="101">
        <f>ER26*EQ32</f>
        <v>0</v>
      </c>
      <c r="ES32" s="119">
        <f t="shared" si="314"/>
        <v>0</v>
      </c>
      <c r="ET32" s="93">
        <f>ET26</f>
        <v>9.1</v>
      </c>
      <c r="EU32" s="120">
        <f t="shared" si="315"/>
        <v>0</v>
      </c>
      <c r="EV32" s="101">
        <f t="shared" si="316"/>
        <v>0</v>
      </c>
      <c r="EW32" s="101"/>
      <c r="EX32" s="121"/>
      <c r="EY32" s="122">
        <f t="shared" si="317"/>
        <v>0</v>
      </c>
      <c r="EZ32" s="252">
        <f t="shared" si="318"/>
        <v>40</v>
      </c>
      <c r="FA32" s="122">
        <f>EZ32/EZ26</f>
        <v>0.37383</v>
      </c>
      <c r="FB32" s="101">
        <f>FB26*FA32</f>
        <v>13943.86</v>
      </c>
      <c r="FC32" s="119">
        <f t="shared" si="319"/>
        <v>348.59649999999999</v>
      </c>
      <c r="FD32" s="93">
        <f>FD26</f>
        <v>9.1</v>
      </c>
      <c r="FE32" s="120">
        <f t="shared" si="320"/>
        <v>3172.2281499999999</v>
      </c>
      <c r="FF32" s="101">
        <f t="shared" si="321"/>
        <v>126889.13</v>
      </c>
      <c r="FG32" s="101"/>
      <c r="FH32" s="121"/>
      <c r="FI32" s="122">
        <f t="shared" si="322"/>
        <v>0.83816999999999997</v>
      </c>
      <c r="FJ32" s="252">
        <f t="shared" si="323"/>
        <v>0</v>
      </c>
      <c r="FK32" s="122">
        <f>FJ32/FJ26</f>
        <v>0</v>
      </c>
      <c r="FL32" s="101">
        <f>FL26*FK32</f>
        <v>0</v>
      </c>
      <c r="FM32" s="119">
        <f t="shared" si="324"/>
        <v>0</v>
      </c>
      <c r="FN32" s="93">
        <f>FN26</f>
        <v>9.1</v>
      </c>
      <c r="FO32" s="120">
        <f t="shared" si="325"/>
        <v>0</v>
      </c>
      <c r="FP32" s="101">
        <f t="shared" si="326"/>
        <v>0</v>
      </c>
      <c r="FQ32" s="101"/>
      <c r="FR32" s="121"/>
      <c r="FS32" s="122">
        <f t="shared" si="327"/>
        <v>0</v>
      </c>
      <c r="FT32" s="252">
        <f t="shared" si="328"/>
        <v>0</v>
      </c>
      <c r="FU32" s="122">
        <f>FT32/FT26</f>
        <v>0</v>
      </c>
      <c r="FV32" s="101">
        <f>FV26*FU32</f>
        <v>0</v>
      </c>
      <c r="FW32" s="119">
        <f t="shared" si="329"/>
        <v>0</v>
      </c>
      <c r="FX32" s="93">
        <f>FX26</f>
        <v>9.1</v>
      </c>
      <c r="FY32" s="120">
        <f t="shared" si="330"/>
        <v>0</v>
      </c>
      <c r="FZ32" s="101">
        <f t="shared" si="331"/>
        <v>0</v>
      </c>
      <c r="GA32" s="101"/>
      <c r="GB32" s="121"/>
      <c r="GC32" s="122">
        <f t="shared" si="332"/>
        <v>0</v>
      </c>
      <c r="GD32" s="252">
        <f t="shared" si="333"/>
        <v>0</v>
      </c>
      <c r="GE32" s="122">
        <f>GD32/GD26</f>
        <v>0</v>
      </c>
      <c r="GF32" s="101">
        <f>GF26*GE32</f>
        <v>0</v>
      </c>
      <c r="GG32" s="119">
        <f t="shared" si="334"/>
        <v>0</v>
      </c>
      <c r="GH32" s="93">
        <f>GH26</f>
        <v>9.1</v>
      </c>
      <c r="GI32" s="120">
        <f t="shared" si="335"/>
        <v>0</v>
      </c>
      <c r="GJ32" s="101">
        <f t="shared" si="336"/>
        <v>0</v>
      </c>
      <c r="GK32" s="101"/>
      <c r="GL32" s="121"/>
      <c r="GM32" s="122">
        <f t="shared" si="337"/>
        <v>0</v>
      </c>
      <c r="GN32" s="252">
        <f t="shared" si="338"/>
        <v>0</v>
      </c>
      <c r="GO32" s="122">
        <f>GN32/GN26</f>
        <v>0</v>
      </c>
      <c r="GP32" s="101">
        <f>GP26*GO32</f>
        <v>0</v>
      </c>
      <c r="GQ32" s="119">
        <f t="shared" si="339"/>
        <v>0</v>
      </c>
      <c r="GR32" s="93">
        <f>GR26</f>
        <v>9.1</v>
      </c>
      <c r="GS32" s="120">
        <f t="shared" si="340"/>
        <v>0</v>
      </c>
      <c r="GT32" s="101">
        <f t="shared" si="341"/>
        <v>0</v>
      </c>
      <c r="GU32" s="101"/>
      <c r="GV32" s="121"/>
      <c r="GW32" s="122">
        <f t="shared" si="342"/>
        <v>0</v>
      </c>
      <c r="GX32" s="252">
        <f t="shared" si="343"/>
        <v>0</v>
      </c>
      <c r="GY32" s="122">
        <f>GX32/GX26</f>
        <v>0</v>
      </c>
      <c r="GZ32" s="101">
        <f>GZ26*GY32</f>
        <v>0</v>
      </c>
      <c r="HA32" s="119">
        <f t="shared" si="344"/>
        <v>0</v>
      </c>
      <c r="HB32" s="93">
        <f>HB26</f>
        <v>9.1</v>
      </c>
      <c r="HC32" s="120">
        <f t="shared" si="345"/>
        <v>0</v>
      </c>
      <c r="HD32" s="101">
        <f t="shared" si="346"/>
        <v>0</v>
      </c>
      <c r="HE32" s="101"/>
      <c r="HF32" s="121"/>
      <c r="HG32" s="122">
        <f t="shared" si="347"/>
        <v>0</v>
      </c>
      <c r="HH32" s="252">
        <f t="shared" si="348"/>
        <v>0</v>
      </c>
      <c r="HI32" s="122">
        <f>HH32/HH26</f>
        <v>0</v>
      </c>
      <c r="HJ32" s="101">
        <f>HJ26*HI32</f>
        <v>0</v>
      </c>
      <c r="HK32" s="119">
        <f t="shared" si="349"/>
        <v>0</v>
      </c>
      <c r="HL32" s="93">
        <f>HL26</f>
        <v>9.1</v>
      </c>
      <c r="HM32" s="120">
        <f t="shared" si="350"/>
        <v>0</v>
      </c>
      <c r="HN32" s="101">
        <f t="shared" si="351"/>
        <v>0</v>
      </c>
      <c r="HO32" s="101"/>
      <c r="HP32" s="121"/>
      <c r="HQ32" s="122">
        <f t="shared" si="352"/>
        <v>0</v>
      </c>
      <c r="HR32" s="252">
        <f t="shared" si="353"/>
        <v>29</v>
      </c>
      <c r="HS32" s="122">
        <f>HR32/HR26</f>
        <v>6.0290000000000003E-2</v>
      </c>
      <c r="HT32" s="101">
        <f>HT26*HS32</f>
        <v>13155.28</v>
      </c>
      <c r="HU32" s="119">
        <f t="shared" si="354"/>
        <v>453.63034483000001</v>
      </c>
      <c r="HV32" s="93">
        <f>HV26</f>
        <v>9.1</v>
      </c>
      <c r="HW32" s="120">
        <f t="shared" si="355"/>
        <v>4128.0361400000002</v>
      </c>
      <c r="HX32" s="101">
        <f t="shared" si="356"/>
        <v>119713.05</v>
      </c>
      <c r="HY32" s="101"/>
      <c r="HZ32" s="121"/>
      <c r="IA32" s="122">
        <f t="shared" si="357"/>
        <v>1.0907199999999999</v>
      </c>
      <c r="IB32" s="252">
        <f t="shared" si="358"/>
        <v>0</v>
      </c>
      <c r="IC32" s="122">
        <f>IB32/IB26</f>
        <v>0</v>
      </c>
      <c r="ID32" s="101">
        <f>ID26*IC32</f>
        <v>0</v>
      </c>
      <c r="IE32" s="119">
        <f t="shared" si="359"/>
        <v>0</v>
      </c>
      <c r="IF32" s="93">
        <f>IF26</f>
        <v>9.1</v>
      </c>
      <c r="IG32" s="120">
        <f t="shared" si="360"/>
        <v>0</v>
      </c>
      <c r="IH32" s="101">
        <f t="shared" si="361"/>
        <v>0</v>
      </c>
      <c r="II32" s="101"/>
      <c r="IJ32" s="121"/>
      <c r="IK32" s="122">
        <f t="shared" si="362"/>
        <v>0</v>
      </c>
      <c r="IL32" s="252">
        <f t="shared" si="363"/>
        <v>0</v>
      </c>
      <c r="IM32" s="122">
        <f>IL32/IL26</f>
        <v>0</v>
      </c>
      <c r="IN32" s="101">
        <f>IN26*IM32</f>
        <v>0</v>
      </c>
      <c r="IO32" s="119">
        <f t="shared" si="364"/>
        <v>0</v>
      </c>
      <c r="IP32" s="93">
        <f>IP26</f>
        <v>9.1</v>
      </c>
      <c r="IQ32" s="120">
        <f t="shared" si="365"/>
        <v>0</v>
      </c>
      <c r="IR32" s="101">
        <f t="shared" si="366"/>
        <v>0</v>
      </c>
      <c r="IS32" s="101"/>
      <c r="IT32" s="121"/>
      <c r="IU32" s="122">
        <f t="shared" si="367"/>
        <v>0</v>
      </c>
      <c r="IV32" s="252">
        <f t="shared" si="368"/>
        <v>0</v>
      </c>
      <c r="IW32" s="122">
        <f>IV32/IV26</f>
        <v>0</v>
      </c>
      <c r="IX32" s="101">
        <f>IX26*IW32</f>
        <v>0</v>
      </c>
      <c r="IY32" s="119">
        <f t="shared" si="369"/>
        <v>0</v>
      </c>
      <c r="IZ32" s="93">
        <f>IZ26</f>
        <v>9.1</v>
      </c>
      <c r="JA32" s="120">
        <f t="shared" si="370"/>
        <v>0</v>
      </c>
      <c r="JB32" s="101">
        <f t="shared" si="371"/>
        <v>0</v>
      </c>
      <c r="JC32" s="101"/>
      <c r="JD32" s="121"/>
      <c r="JE32" s="122">
        <f t="shared" si="372"/>
        <v>0</v>
      </c>
      <c r="JF32" s="252">
        <f t="shared" si="373"/>
        <v>0</v>
      </c>
      <c r="JG32" s="122">
        <f>JF32/JF26</f>
        <v>0</v>
      </c>
      <c r="JH32" s="101">
        <f>JH26*JG32</f>
        <v>0</v>
      </c>
      <c r="JI32" s="119">
        <f t="shared" si="374"/>
        <v>0</v>
      </c>
      <c r="JJ32" s="93">
        <f>JJ26</f>
        <v>9.1</v>
      </c>
      <c r="JK32" s="120">
        <f t="shared" si="375"/>
        <v>0</v>
      </c>
      <c r="JL32" s="101">
        <f t="shared" si="376"/>
        <v>0</v>
      </c>
      <c r="JM32" s="101"/>
      <c r="JN32" s="121"/>
      <c r="JO32" s="122">
        <f t="shared" si="377"/>
        <v>0</v>
      </c>
      <c r="JP32" s="252">
        <f t="shared" si="378"/>
        <v>0</v>
      </c>
      <c r="JQ32" s="122" t="e">
        <f>JP32/JP26</f>
        <v>#DIV/0!</v>
      </c>
      <c r="JR32" s="101" t="e">
        <f>JR26*JQ32</f>
        <v>#DIV/0!</v>
      </c>
      <c r="JS32" s="119">
        <f t="shared" si="379"/>
        <v>0</v>
      </c>
      <c r="JT32" s="93">
        <f>JT26</f>
        <v>0</v>
      </c>
      <c r="JU32" s="120">
        <f t="shared" si="380"/>
        <v>0</v>
      </c>
      <c r="JV32" s="101">
        <f t="shared" si="381"/>
        <v>0</v>
      </c>
      <c r="JW32" s="101"/>
      <c r="JX32" s="121"/>
      <c r="JY32" s="122">
        <f t="shared" si="382"/>
        <v>0</v>
      </c>
      <c r="JZ32" s="252">
        <f t="shared" si="383"/>
        <v>0</v>
      </c>
      <c r="KA32" s="122">
        <f>JZ32/JZ26</f>
        <v>0</v>
      </c>
      <c r="KB32" s="101">
        <f>KB26*KA32</f>
        <v>0</v>
      </c>
      <c r="KC32" s="119">
        <f t="shared" si="384"/>
        <v>0</v>
      </c>
      <c r="KD32" s="93">
        <f>KD26</f>
        <v>9.1</v>
      </c>
      <c r="KE32" s="120">
        <f t="shared" si="385"/>
        <v>0</v>
      </c>
      <c r="KF32" s="101">
        <f t="shared" si="386"/>
        <v>0</v>
      </c>
      <c r="KG32" s="101"/>
      <c r="KH32" s="121"/>
      <c r="KI32" s="122">
        <f t="shared" si="387"/>
        <v>0</v>
      </c>
      <c r="KJ32" s="252">
        <f t="shared" si="388"/>
        <v>0</v>
      </c>
      <c r="KK32" s="122">
        <f>KJ32/KJ26</f>
        <v>0</v>
      </c>
      <c r="KL32" s="101">
        <f>KL26*KK32</f>
        <v>0</v>
      </c>
      <c r="KM32" s="119">
        <f t="shared" si="389"/>
        <v>0</v>
      </c>
      <c r="KN32" s="93">
        <f>KN26</f>
        <v>9.1</v>
      </c>
      <c r="KO32" s="120">
        <f t="shared" si="390"/>
        <v>0</v>
      </c>
      <c r="KP32" s="101">
        <f t="shared" si="391"/>
        <v>0</v>
      </c>
      <c r="KQ32" s="101"/>
      <c r="KR32" s="121"/>
      <c r="KS32" s="122">
        <f t="shared" si="392"/>
        <v>0</v>
      </c>
      <c r="KT32" s="252">
        <f t="shared" si="393"/>
        <v>0</v>
      </c>
      <c r="KU32" s="122">
        <f>KT32/KT26</f>
        <v>0</v>
      </c>
      <c r="KV32" s="101">
        <f>KV26*KU32</f>
        <v>0</v>
      </c>
      <c r="KW32" s="119">
        <f t="shared" si="394"/>
        <v>0</v>
      </c>
      <c r="KX32" s="93">
        <f>KX26</f>
        <v>9.1</v>
      </c>
      <c r="KY32" s="120">
        <f t="shared" si="395"/>
        <v>0</v>
      </c>
      <c r="KZ32" s="101">
        <f t="shared" si="396"/>
        <v>0</v>
      </c>
      <c r="LA32" s="101"/>
      <c r="LB32" s="121"/>
      <c r="LC32" s="122">
        <f t="shared" si="397"/>
        <v>0</v>
      </c>
      <c r="LD32" s="252">
        <f t="shared" si="398"/>
        <v>0</v>
      </c>
      <c r="LE32" s="122">
        <f>LD32/LD26</f>
        <v>0</v>
      </c>
      <c r="LF32" s="101">
        <f>LF26*LE32</f>
        <v>0</v>
      </c>
      <c r="LG32" s="119">
        <f t="shared" si="399"/>
        <v>0</v>
      </c>
      <c r="LH32" s="93">
        <f>LH26</f>
        <v>9.1</v>
      </c>
      <c r="LI32" s="120">
        <f t="shared" si="400"/>
        <v>0</v>
      </c>
      <c r="LJ32" s="101">
        <f t="shared" si="401"/>
        <v>0</v>
      </c>
      <c r="LK32" s="101"/>
      <c r="LL32" s="121"/>
      <c r="LM32" s="122">
        <f t="shared" si="402"/>
        <v>0</v>
      </c>
      <c r="LN32" s="252">
        <f t="shared" si="403"/>
        <v>0</v>
      </c>
      <c r="LO32" s="122">
        <f>LN32/LN26</f>
        <v>0</v>
      </c>
      <c r="LP32" s="101">
        <f>LP26*LO32</f>
        <v>0</v>
      </c>
      <c r="LQ32" s="119">
        <f t="shared" si="404"/>
        <v>0</v>
      </c>
      <c r="LR32" s="93">
        <f>LR26</f>
        <v>9.1</v>
      </c>
      <c r="LS32" s="120">
        <f t="shared" si="405"/>
        <v>0</v>
      </c>
      <c r="LT32" s="101">
        <f t="shared" si="406"/>
        <v>0</v>
      </c>
      <c r="LU32" s="101"/>
      <c r="LV32" s="121"/>
      <c r="LW32" s="122">
        <f t="shared" si="407"/>
        <v>0</v>
      </c>
      <c r="LX32" s="252">
        <f t="shared" si="408"/>
        <v>0</v>
      </c>
      <c r="LY32" s="122">
        <f>LX32/LX26</f>
        <v>0</v>
      </c>
      <c r="LZ32" s="101">
        <f>LZ26*LY32</f>
        <v>0</v>
      </c>
      <c r="MA32" s="119">
        <f t="shared" si="409"/>
        <v>0</v>
      </c>
      <c r="MB32" s="93">
        <f>MB26</f>
        <v>9.1</v>
      </c>
      <c r="MC32" s="120">
        <f t="shared" si="410"/>
        <v>0</v>
      </c>
      <c r="MD32" s="101">
        <f t="shared" si="411"/>
        <v>0</v>
      </c>
      <c r="ME32" s="101"/>
      <c r="MF32" s="121"/>
      <c r="MG32" s="122">
        <f t="shared" si="412"/>
        <v>0</v>
      </c>
      <c r="MH32" s="252">
        <f t="shared" si="413"/>
        <v>0</v>
      </c>
      <c r="MI32" s="122">
        <f>MH32/MH26</f>
        <v>0</v>
      </c>
      <c r="MJ32" s="101">
        <f>MJ26*MI32</f>
        <v>0</v>
      </c>
      <c r="MK32" s="119">
        <f t="shared" si="414"/>
        <v>0</v>
      </c>
      <c r="ML32" s="93">
        <f>ML26</f>
        <v>9.1</v>
      </c>
      <c r="MM32" s="120">
        <f t="shared" si="415"/>
        <v>0</v>
      </c>
      <c r="MN32" s="101">
        <f t="shared" si="416"/>
        <v>0</v>
      </c>
      <c r="MO32" s="101"/>
      <c r="MP32" s="121"/>
      <c r="MQ32" s="122">
        <f t="shared" si="417"/>
        <v>0</v>
      </c>
      <c r="MR32" s="252">
        <f t="shared" si="418"/>
        <v>0</v>
      </c>
      <c r="MS32" s="122">
        <f>MR32/MR26</f>
        <v>0</v>
      </c>
      <c r="MT32" s="101">
        <f>MT26*MS32</f>
        <v>0</v>
      </c>
      <c r="MU32" s="119">
        <f t="shared" si="419"/>
        <v>0</v>
      </c>
      <c r="MV32" s="93">
        <f>MV26</f>
        <v>9.1</v>
      </c>
      <c r="MW32" s="120">
        <f t="shared" si="420"/>
        <v>0</v>
      </c>
      <c r="MX32" s="101">
        <f t="shared" si="421"/>
        <v>0</v>
      </c>
      <c r="MY32" s="101"/>
      <c r="MZ32" s="121"/>
      <c r="NA32" s="122">
        <f t="shared" si="422"/>
        <v>0</v>
      </c>
      <c r="NB32" s="252">
        <f t="shared" si="423"/>
        <v>0</v>
      </c>
      <c r="NC32" s="122">
        <f>NB32/NB26</f>
        <v>0</v>
      </c>
      <c r="ND32" s="101">
        <f>ND26*NC32</f>
        <v>0</v>
      </c>
      <c r="NE32" s="119">
        <f t="shared" si="424"/>
        <v>0</v>
      </c>
      <c r="NF32" s="93">
        <f>NF26</f>
        <v>9.1</v>
      </c>
      <c r="NG32" s="120">
        <f t="shared" si="425"/>
        <v>0</v>
      </c>
      <c r="NH32" s="101">
        <f t="shared" si="426"/>
        <v>0</v>
      </c>
      <c r="NI32" s="101"/>
      <c r="NJ32" s="121"/>
      <c r="NK32" s="122">
        <f t="shared" si="427"/>
        <v>0</v>
      </c>
      <c r="NL32" s="252">
        <f t="shared" si="428"/>
        <v>0</v>
      </c>
      <c r="NM32" s="122">
        <f>NL32/NL26</f>
        <v>0</v>
      </c>
      <c r="NN32" s="101">
        <f>NN26*NM32</f>
        <v>0</v>
      </c>
      <c r="NO32" s="119">
        <f t="shared" si="429"/>
        <v>0</v>
      </c>
      <c r="NP32" s="93">
        <f>NP26</f>
        <v>9.1</v>
      </c>
      <c r="NQ32" s="120">
        <f t="shared" si="430"/>
        <v>0</v>
      </c>
      <c r="NR32" s="101">
        <f t="shared" si="431"/>
        <v>0</v>
      </c>
      <c r="NS32" s="101"/>
      <c r="NT32" s="121"/>
      <c r="NU32" s="122">
        <f t="shared" si="432"/>
        <v>0</v>
      </c>
      <c r="NV32" s="252">
        <f t="shared" si="433"/>
        <v>0</v>
      </c>
      <c r="NW32" s="122">
        <f>NV32/NV26</f>
        <v>0</v>
      </c>
      <c r="NX32" s="101">
        <f>NX26*NW32</f>
        <v>0</v>
      </c>
      <c r="NY32" s="119">
        <f t="shared" si="434"/>
        <v>0</v>
      </c>
      <c r="NZ32" s="93">
        <f>NZ26</f>
        <v>9.1</v>
      </c>
      <c r="OA32" s="120">
        <f t="shared" si="435"/>
        <v>0</v>
      </c>
      <c r="OB32" s="101">
        <f t="shared" si="436"/>
        <v>0</v>
      </c>
      <c r="OC32" s="101"/>
      <c r="OD32" s="121"/>
      <c r="OE32" s="122">
        <f t="shared" si="437"/>
        <v>0</v>
      </c>
      <c r="OF32" s="252">
        <f t="shared" si="438"/>
        <v>13</v>
      </c>
      <c r="OG32" s="122">
        <f>OF32/OF26</f>
        <v>9.2200000000000004E-2</v>
      </c>
      <c r="OH32" s="101">
        <f>OH26*OG32</f>
        <v>4722.4799999999996</v>
      </c>
      <c r="OI32" s="119">
        <f t="shared" si="439"/>
        <v>363.26769230999997</v>
      </c>
      <c r="OJ32" s="93">
        <f>OJ26</f>
        <v>9.1</v>
      </c>
      <c r="OK32" s="120">
        <f t="shared" si="440"/>
        <v>3305.7359999999999</v>
      </c>
      <c r="OL32" s="101">
        <f t="shared" si="441"/>
        <v>42974.57</v>
      </c>
      <c r="OM32" s="101"/>
      <c r="ON32" s="121"/>
      <c r="OO32" s="122">
        <f t="shared" si="442"/>
        <v>0.87344999999999995</v>
      </c>
      <c r="OP32" s="252">
        <f t="shared" si="443"/>
        <v>0</v>
      </c>
      <c r="OQ32" s="122">
        <f>OP32/OP26</f>
        <v>0</v>
      </c>
      <c r="OR32" s="101">
        <f>OR26*OQ32</f>
        <v>0</v>
      </c>
      <c r="OS32" s="119">
        <f t="shared" si="444"/>
        <v>0</v>
      </c>
      <c r="OT32" s="93">
        <f>OT26</f>
        <v>9.1</v>
      </c>
      <c r="OU32" s="120">
        <f t="shared" si="445"/>
        <v>0</v>
      </c>
      <c r="OV32" s="101">
        <f t="shared" si="446"/>
        <v>0</v>
      </c>
      <c r="OW32" s="101"/>
      <c r="OX32" s="121"/>
      <c r="OY32" s="122">
        <f t="shared" si="447"/>
        <v>0</v>
      </c>
      <c r="OZ32" s="252">
        <f t="shared" si="448"/>
        <v>35</v>
      </c>
      <c r="PA32" s="122">
        <f>OZ32/OZ26</f>
        <v>0.53029999999999999</v>
      </c>
      <c r="PB32" s="101">
        <f>PB26*PA32</f>
        <v>20236.25</v>
      </c>
      <c r="PC32" s="119">
        <f t="shared" si="449"/>
        <v>578.17857143000003</v>
      </c>
      <c r="PD32" s="93">
        <f>PD26</f>
        <v>9.1</v>
      </c>
      <c r="PE32" s="120">
        <f t="shared" si="450"/>
        <v>5261.4250000000002</v>
      </c>
      <c r="PF32" s="101">
        <f t="shared" si="451"/>
        <v>184149.88</v>
      </c>
      <c r="PG32" s="101"/>
      <c r="PH32" s="121"/>
      <c r="PI32" s="122">
        <f t="shared" si="452"/>
        <v>1.39019</v>
      </c>
      <c r="PJ32" s="252">
        <f t="shared" si="453"/>
        <v>0</v>
      </c>
      <c r="PK32" s="122">
        <f>PJ32/PJ26</f>
        <v>0</v>
      </c>
      <c r="PL32" s="101">
        <f>PL26*PK32</f>
        <v>0</v>
      </c>
      <c r="PM32" s="119">
        <f t="shared" si="454"/>
        <v>0</v>
      </c>
      <c r="PN32" s="93">
        <f>PN26</f>
        <v>9.1</v>
      </c>
      <c r="PO32" s="120">
        <f t="shared" si="455"/>
        <v>0</v>
      </c>
      <c r="PP32" s="101">
        <f t="shared" si="456"/>
        <v>0</v>
      </c>
      <c r="PQ32" s="101"/>
      <c r="PR32" s="121"/>
      <c r="PS32" s="122">
        <f t="shared" si="457"/>
        <v>0</v>
      </c>
      <c r="PT32" s="252">
        <f t="shared" si="458"/>
        <v>0</v>
      </c>
      <c r="PU32" s="122" t="e">
        <f>PT32/PT26</f>
        <v>#DIV/0!</v>
      </c>
      <c r="PV32" s="101" t="e">
        <f>PV26*PU32</f>
        <v>#DIV/0!</v>
      </c>
      <c r="PW32" s="119">
        <f t="shared" si="459"/>
        <v>0</v>
      </c>
      <c r="PX32" s="93">
        <f>PX26</f>
        <v>0</v>
      </c>
      <c r="PY32" s="120">
        <f t="shared" si="460"/>
        <v>0</v>
      </c>
      <c r="PZ32" s="101">
        <f t="shared" si="461"/>
        <v>0</v>
      </c>
      <c r="QA32" s="101"/>
      <c r="QB32" s="121"/>
      <c r="QC32" s="122">
        <f t="shared" si="462"/>
        <v>0</v>
      </c>
      <c r="QD32" s="252">
        <f t="shared" si="463"/>
        <v>0</v>
      </c>
      <c r="QE32" s="122">
        <f>QD32/QD26</f>
        <v>0</v>
      </c>
      <c r="QF32" s="101">
        <f>QF26*QE32</f>
        <v>0</v>
      </c>
      <c r="QG32" s="119">
        <f t="shared" si="464"/>
        <v>0</v>
      </c>
      <c r="QH32" s="93">
        <f>QH26</f>
        <v>9.1</v>
      </c>
      <c r="QI32" s="120">
        <f t="shared" si="465"/>
        <v>0</v>
      </c>
      <c r="QJ32" s="101">
        <f t="shared" si="466"/>
        <v>0</v>
      </c>
      <c r="QK32" s="101"/>
      <c r="QL32" s="121"/>
      <c r="QM32" s="122">
        <f t="shared" si="467"/>
        <v>0</v>
      </c>
      <c r="QN32" s="252">
        <f t="shared" si="468"/>
        <v>0</v>
      </c>
      <c r="QO32" s="122">
        <f>QN32/QN26</f>
        <v>0</v>
      </c>
      <c r="QP32" s="101">
        <f>QP26*QO32</f>
        <v>0</v>
      </c>
      <c r="QQ32" s="119">
        <f t="shared" si="469"/>
        <v>0</v>
      </c>
      <c r="QR32" s="93">
        <f>QR26</f>
        <v>9.1</v>
      </c>
      <c r="QS32" s="120">
        <f t="shared" si="470"/>
        <v>0</v>
      </c>
      <c r="QT32" s="101">
        <f t="shared" si="471"/>
        <v>0</v>
      </c>
      <c r="QU32" s="101"/>
      <c r="QV32" s="121"/>
      <c r="QW32" s="122">
        <f t="shared" si="472"/>
        <v>0</v>
      </c>
      <c r="QX32" s="252">
        <f t="shared" si="473"/>
        <v>25</v>
      </c>
      <c r="QY32" s="122">
        <f>QX32/QX26</f>
        <v>0.14793000000000001</v>
      </c>
      <c r="QZ32" s="101">
        <f>QZ26*QY32</f>
        <v>7007.44</v>
      </c>
      <c r="RA32" s="119">
        <f t="shared" si="474"/>
        <v>280.29759999999999</v>
      </c>
      <c r="RB32" s="93">
        <f>RB26</f>
        <v>9.1</v>
      </c>
      <c r="RC32" s="120">
        <f t="shared" si="475"/>
        <v>2550.7081600000001</v>
      </c>
      <c r="RD32" s="101">
        <f t="shared" si="476"/>
        <v>63767.7</v>
      </c>
      <c r="RE32" s="101"/>
      <c r="RF32" s="121"/>
      <c r="RG32" s="122">
        <f t="shared" si="477"/>
        <v>0.67395000000000005</v>
      </c>
      <c r="RH32" s="252">
        <f t="shared" si="478"/>
        <v>0</v>
      </c>
      <c r="RI32" s="122">
        <f>RH32/RH26</f>
        <v>0</v>
      </c>
      <c r="RJ32" s="101">
        <f>RJ26*RI32</f>
        <v>0</v>
      </c>
      <c r="RK32" s="119">
        <f t="shared" si="479"/>
        <v>0</v>
      </c>
      <c r="RL32" s="93">
        <f>RL26</f>
        <v>9.1</v>
      </c>
      <c r="RM32" s="120">
        <f t="shared" si="480"/>
        <v>0</v>
      </c>
      <c r="RN32" s="101">
        <f t="shared" si="481"/>
        <v>0</v>
      </c>
      <c r="RO32" s="101"/>
      <c r="RP32" s="121"/>
      <c r="RQ32" s="122">
        <f t="shared" si="482"/>
        <v>0</v>
      </c>
      <c r="RR32" s="252">
        <f t="shared" si="483"/>
        <v>0</v>
      </c>
      <c r="RS32" s="122">
        <f>RR32/RR26</f>
        <v>0</v>
      </c>
      <c r="RT32" s="101">
        <f>RT26*RS32</f>
        <v>0</v>
      </c>
      <c r="RU32" s="119">
        <f t="shared" si="484"/>
        <v>0</v>
      </c>
      <c r="RV32" s="93">
        <f>RV26</f>
        <v>9.1</v>
      </c>
      <c r="RW32" s="120">
        <f t="shared" si="485"/>
        <v>0</v>
      </c>
      <c r="RX32" s="101">
        <f t="shared" si="486"/>
        <v>0</v>
      </c>
      <c r="RY32" s="101"/>
      <c r="RZ32" s="121"/>
      <c r="SA32" s="122">
        <f t="shared" si="487"/>
        <v>0</v>
      </c>
      <c r="SB32" s="252">
        <f t="shared" si="488"/>
        <v>0</v>
      </c>
      <c r="SC32" s="122">
        <f>SB32/SB26</f>
        <v>0</v>
      </c>
      <c r="SD32" s="101">
        <f>SD26*SC32</f>
        <v>0</v>
      </c>
      <c r="SE32" s="119">
        <f t="shared" si="489"/>
        <v>0</v>
      </c>
      <c r="SF32" s="93">
        <f>SF26</f>
        <v>9.1</v>
      </c>
      <c r="SG32" s="120">
        <f t="shared" si="490"/>
        <v>0</v>
      </c>
      <c r="SH32" s="101">
        <f t="shared" si="491"/>
        <v>0</v>
      </c>
      <c r="SI32" s="101"/>
      <c r="SJ32" s="121"/>
      <c r="SK32" s="122">
        <f t="shared" si="492"/>
        <v>0</v>
      </c>
      <c r="SL32" s="252">
        <f t="shared" si="493"/>
        <v>0</v>
      </c>
      <c r="SM32" s="122">
        <f>SL32/SL26</f>
        <v>0</v>
      </c>
      <c r="SN32" s="101">
        <f>SN26*SM32</f>
        <v>0</v>
      </c>
      <c r="SO32" s="119">
        <f t="shared" si="494"/>
        <v>0</v>
      </c>
      <c r="SP32" s="93">
        <f>SP26</f>
        <v>9.1</v>
      </c>
      <c r="SQ32" s="120">
        <f t="shared" si="495"/>
        <v>0</v>
      </c>
      <c r="SR32" s="101">
        <f t="shared" si="496"/>
        <v>0</v>
      </c>
      <c r="SS32" s="101"/>
      <c r="ST32" s="121"/>
      <c r="SU32" s="122">
        <f t="shared" si="497"/>
        <v>0</v>
      </c>
      <c r="SV32" s="252">
        <f t="shared" si="498"/>
        <v>0</v>
      </c>
      <c r="SW32" s="122">
        <f>SV32/SV26</f>
        <v>0</v>
      </c>
      <c r="SX32" s="101">
        <f>SX26*SW32</f>
        <v>0</v>
      </c>
      <c r="SY32" s="119">
        <f t="shared" si="499"/>
        <v>0</v>
      </c>
      <c r="SZ32" s="93">
        <f>SZ26</f>
        <v>9.1</v>
      </c>
      <c r="TA32" s="120">
        <f t="shared" si="500"/>
        <v>0</v>
      </c>
      <c r="TB32" s="101">
        <f t="shared" si="501"/>
        <v>0</v>
      </c>
      <c r="TC32" s="101"/>
      <c r="TD32" s="121"/>
      <c r="TE32" s="122">
        <f t="shared" si="502"/>
        <v>0</v>
      </c>
      <c r="TF32" s="252">
        <f t="shared" si="503"/>
        <v>0</v>
      </c>
      <c r="TG32" s="122">
        <f>TF32/TF26</f>
        <v>0</v>
      </c>
      <c r="TH32" s="101">
        <f>TH26*TG32</f>
        <v>0</v>
      </c>
      <c r="TI32" s="119">
        <f t="shared" si="504"/>
        <v>0</v>
      </c>
      <c r="TJ32" s="93">
        <f>TJ26</f>
        <v>9.1</v>
      </c>
      <c r="TK32" s="120">
        <f t="shared" si="505"/>
        <v>0</v>
      </c>
      <c r="TL32" s="101">
        <f t="shared" si="506"/>
        <v>0</v>
      </c>
      <c r="TM32" s="101"/>
      <c r="TN32" s="121"/>
      <c r="TO32" s="122">
        <f t="shared" si="507"/>
        <v>0</v>
      </c>
      <c r="TP32" s="252">
        <f t="shared" si="508"/>
        <v>0</v>
      </c>
      <c r="TQ32" s="122">
        <f>TP32/TP26</f>
        <v>0</v>
      </c>
      <c r="TR32" s="101">
        <f>TR26*TQ32</f>
        <v>0</v>
      </c>
      <c r="TS32" s="119">
        <f t="shared" si="509"/>
        <v>0</v>
      </c>
      <c r="TT32" s="93">
        <f>TT26</f>
        <v>9.1</v>
      </c>
      <c r="TU32" s="120">
        <f t="shared" si="510"/>
        <v>0</v>
      </c>
      <c r="TV32" s="101">
        <f t="shared" si="511"/>
        <v>0</v>
      </c>
      <c r="TW32" s="101"/>
      <c r="TX32" s="121"/>
      <c r="TY32" s="122">
        <f t="shared" si="512"/>
        <v>0</v>
      </c>
      <c r="TZ32" s="252">
        <f t="shared" si="513"/>
        <v>0</v>
      </c>
      <c r="UA32" s="122">
        <f>TZ32/TZ26</f>
        <v>0</v>
      </c>
      <c r="UB32" s="101">
        <f>UB26*UA32</f>
        <v>0</v>
      </c>
      <c r="UC32" s="119">
        <f t="shared" si="514"/>
        <v>0</v>
      </c>
      <c r="UD32" s="93">
        <f>UD26</f>
        <v>9.1</v>
      </c>
      <c r="UE32" s="120">
        <f t="shared" si="515"/>
        <v>0</v>
      </c>
      <c r="UF32" s="101">
        <f t="shared" si="516"/>
        <v>0</v>
      </c>
      <c r="UG32" s="101"/>
      <c r="UH32" s="121"/>
      <c r="UI32" s="122">
        <f t="shared" si="517"/>
        <v>0</v>
      </c>
      <c r="UJ32" s="252">
        <f t="shared" si="518"/>
        <v>0</v>
      </c>
      <c r="UK32" s="122">
        <f>UJ32/UJ26</f>
        <v>0</v>
      </c>
      <c r="UL32" s="101">
        <f>UL26*UK32</f>
        <v>0</v>
      </c>
      <c r="UM32" s="119">
        <f t="shared" si="519"/>
        <v>0</v>
      </c>
      <c r="UN32" s="93">
        <f>UN26</f>
        <v>9.1</v>
      </c>
      <c r="UO32" s="120">
        <f t="shared" si="520"/>
        <v>0</v>
      </c>
      <c r="UP32" s="101">
        <f t="shared" si="521"/>
        <v>0</v>
      </c>
      <c r="UQ32" s="101"/>
      <c r="UR32" s="121"/>
      <c r="US32" s="122">
        <f t="shared" si="522"/>
        <v>0</v>
      </c>
      <c r="UT32" s="252">
        <f t="shared" si="523"/>
        <v>0</v>
      </c>
      <c r="UU32" s="122">
        <f>UT32/UT26</f>
        <v>0</v>
      </c>
      <c r="UV32" s="101">
        <f>UV26*UU32</f>
        <v>0</v>
      </c>
      <c r="UW32" s="119">
        <f t="shared" si="524"/>
        <v>0</v>
      </c>
      <c r="UX32" s="93">
        <f>UX26</f>
        <v>9.1</v>
      </c>
      <c r="UY32" s="120">
        <f t="shared" si="525"/>
        <v>0</v>
      </c>
      <c r="UZ32" s="101">
        <f t="shared" si="526"/>
        <v>0</v>
      </c>
      <c r="VA32" s="101"/>
      <c r="VB32" s="121"/>
      <c r="VC32" s="122">
        <f t="shared" si="527"/>
        <v>0</v>
      </c>
      <c r="VD32" s="252">
        <f t="shared" si="528"/>
        <v>0</v>
      </c>
      <c r="VE32" s="122">
        <f>VD32/VD26</f>
        <v>0</v>
      </c>
      <c r="VF32" s="101">
        <f>VF26*VE32</f>
        <v>0</v>
      </c>
      <c r="VG32" s="119">
        <f t="shared" si="529"/>
        <v>0</v>
      </c>
      <c r="VH32" s="93">
        <f>VH26</f>
        <v>9.1</v>
      </c>
      <c r="VI32" s="120">
        <f t="shared" si="530"/>
        <v>0</v>
      </c>
      <c r="VJ32" s="101">
        <f t="shared" si="531"/>
        <v>0</v>
      </c>
      <c r="VK32" s="101"/>
      <c r="VL32" s="121"/>
      <c r="VM32" s="122">
        <f t="shared" si="532"/>
        <v>0</v>
      </c>
      <c r="VN32" s="252">
        <f t="shared" si="533"/>
        <v>0</v>
      </c>
      <c r="VO32" s="122">
        <f>VN32/VN26</f>
        <v>0</v>
      </c>
      <c r="VP32" s="101">
        <f>VP26*VO32</f>
        <v>0</v>
      </c>
      <c r="VQ32" s="119">
        <f t="shared" si="534"/>
        <v>0</v>
      </c>
      <c r="VR32" s="93">
        <f>VR26</f>
        <v>9.1</v>
      </c>
      <c r="VS32" s="120">
        <f t="shared" si="535"/>
        <v>0</v>
      </c>
      <c r="VT32" s="101">
        <f t="shared" si="536"/>
        <v>0</v>
      </c>
      <c r="VU32" s="101"/>
      <c r="VV32" s="121"/>
      <c r="VW32" s="122">
        <f t="shared" si="537"/>
        <v>0</v>
      </c>
      <c r="VX32" s="231">
        <f t="shared" si="538"/>
        <v>163</v>
      </c>
      <c r="VY32" s="122">
        <f>VX32/VX26</f>
        <v>1.295E-2</v>
      </c>
      <c r="VZ32" s="101">
        <f>VZ26*VY32</f>
        <v>67791.7</v>
      </c>
      <c r="WA32" s="119">
        <f t="shared" si="539"/>
        <v>415.9</v>
      </c>
      <c r="WB32" s="93">
        <f>WB26</f>
        <v>9.1</v>
      </c>
      <c r="WC32" s="120">
        <f t="shared" si="540"/>
        <v>3784.69</v>
      </c>
      <c r="WD32" s="101">
        <f t="shared" si="541"/>
        <v>616904.47</v>
      </c>
      <c r="WE32" s="101"/>
      <c r="WF32" s="121"/>
    </row>
    <row r="33" spans="1:604" ht="24">
      <c r="A33" s="5"/>
      <c r="B33" s="88" t="s">
        <v>425</v>
      </c>
      <c r="C33" s="12" t="s">
        <v>838</v>
      </c>
      <c r="D33" s="12" t="s">
        <v>439</v>
      </c>
      <c r="E33" s="4" t="s">
        <v>34</v>
      </c>
      <c r="F33" s="252">
        <f t="shared" si="243"/>
        <v>0</v>
      </c>
      <c r="G33" s="122">
        <f>F33/F26</f>
        <v>0</v>
      </c>
      <c r="H33" s="101">
        <f>H26*G33</f>
        <v>0</v>
      </c>
      <c r="I33" s="119">
        <f t="shared" si="244"/>
        <v>0</v>
      </c>
      <c r="J33" s="93">
        <f>J26</f>
        <v>9.1</v>
      </c>
      <c r="K33" s="120">
        <f t="shared" si="245"/>
        <v>0</v>
      </c>
      <c r="L33" s="101">
        <f t="shared" si="246"/>
        <v>0</v>
      </c>
      <c r="M33" s="101"/>
      <c r="N33" s="121"/>
      <c r="O33" s="122" t="e">
        <f t="shared" si="247"/>
        <v>#DIV/0!</v>
      </c>
      <c r="P33" s="252">
        <f t="shared" si="248"/>
        <v>0</v>
      </c>
      <c r="Q33" s="122">
        <f>P33/P26</f>
        <v>0</v>
      </c>
      <c r="R33" s="101">
        <f>R26*Q33</f>
        <v>0</v>
      </c>
      <c r="S33" s="119">
        <f t="shared" si="249"/>
        <v>0</v>
      </c>
      <c r="T33" s="93">
        <f>T26</f>
        <v>9.1</v>
      </c>
      <c r="U33" s="120">
        <f t="shared" si="250"/>
        <v>0</v>
      </c>
      <c r="V33" s="101">
        <f t="shared" si="251"/>
        <v>0</v>
      </c>
      <c r="W33" s="101"/>
      <c r="X33" s="121"/>
      <c r="Y33" s="122" t="e">
        <f t="shared" si="252"/>
        <v>#DIV/0!</v>
      </c>
      <c r="Z33" s="252">
        <f t="shared" si="253"/>
        <v>0</v>
      </c>
      <c r="AA33" s="122">
        <f>Z33/Z26</f>
        <v>0</v>
      </c>
      <c r="AB33" s="101">
        <f>AB26*AA33</f>
        <v>0</v>
      </c>
      <c r="AC33" s="119">
        <f t="shared" si="254"/>
        <v>0</v>
      </c>
      <c r="AD33" s="93">
        <f>AD26</f>
        <v>9.1</v>
      </c>
      <c r="AE33" s="120">
        <f t="shared" si="255"/>
        <v>0</v>
      </c>
      <c r="AF33" s="101">
        <f t="shared" si="256"/>
        <v>0</v>
      </c>
      <c r="AG33" s="101"/>
      <c r="AH33" s="121"/>
      <c r="AI33" s="122" t="e">
        <f t="shared" si="257"/>
        <v>#DIV/0!</v>
      </c>
      <c r="AJ33" s="252">
        <f t="shared" si="258"/>
        <v>0</v>
      </c>
      <c r="AK33" s="122">
        <f>AJ33/AJ26</f>
        <v>0</v>
      </c>
      <c r="AL33" s="101">
        <f>AL26*AK33</f>
        <v>0</v>
      </c>
      <c r="AM33" s="119">
        <f t="shared" si="259"/>
        <v>0</v>
      </c>
      <c r="AN33" s="93">
        <f>AN26</f>
        <v>9.1</v>
      </c>
      <c r="AO33" s="120">
        <f t="shared" si="260"/>
        <v>0</v>
      </c>
      <c r="AP33" s="101">
        <f t="shared" si="261"/>
        <v>0</v>
      </c>
      <c r="AQ33" s="101"/>
      <c r="AR33" s="121"/>
      <c r="AS33" s="122" t="e">
        <f t="shared" si="262"/>
        <v>#DIV/0!</v>
      </c>
      <c r="AT33" s="252">
        <f t="shared" si="263"/>
        <v>0</v>
      </c>
      <c r="AU33" s="122">
        <f>AT33/AT26</f>
        <v>0</v>
      </c>
      <c r="AV33" s="101">
        <f>AV26*AU33</f>
        <v>0</v>
      </c>
      <c r="AW33" s="119">
        <f t="shared" si="264"/>
        <v>0</v>
      </c>
      <c r="AX33" s="93">
        <f>AX26</f>
        <v>9.1</v>
      </c>
      <c r="AY33" s="120">
        <f t="shared" si="265"/>
        <v>0</v>
      </c>
      <c r="AZ33" s="101">
        <f t="shared" si="266"/>
        <v>0</v>
      </c>
      <c r="BA33" s="101"/>
      <c r="BB33" s="121"/>
      <c r="BC33" s="122" t="e">
        <f t="shared" si="267"/>
        <v>#DIV/0!</v>
      </c>
      <c r="BD33" s="252">
        <f t="shared" si="268"/>
        <v>0</v>
      </c>
      <c r="BE33" s="122">
        <f>BD33/BD26</f>
        <v>0</v>
      </c>
      <c r="BF33" s="101">
        <f>BF26*BE33</f>
        <v>0</v>
      </c>
      <c r="BG33" s="119">
        <f t="shared" si="269"/>
        <v>0</v>
      </c>
      <c r="BH33" s="93">
        <f>BH26</f>
        <v>9.1</v>
      </c>
      <c r="BI33" s="120">
        <f t="shared" si="270"/>
        <v>0</v>
      </c>
      <c r="BJ33" s="101">
        <f t="shared" si="271"/>
        <v>0</v>
      </c>
      <c r="BK33" s="101"/>
      <c r="BL33" s="121"/>
      <c r="BM33" s="122" t="e">
        <f t="shared" si="272"/>
        <v>#DIV/0!</v>
      </c>
      <c r="BN33" s="252">
        <f t="shared" si="273"/>
        <v>0</v>
      </c>
      <c r="BO33" s="122" t="e">
        <f>BN33/BN26</f>
        <v>#DIV/0!</v>
      </c>
      <c r="BP33" s="101" t="e">
        <f>BP26*BO33</f>
        <v>#DIV/0!</v>
      </c>
      <c r="BQ33" s="119">
        <f t="shared" si="274"/>
        <v>0</v>
      </c>
      <c r="BR33" s="93">
        <f>BR26</f>
        <v>0</v>
      </c>
      <c r="BS33" s="120">
        <f t="shared" si="275"/>
        <v>0</v>
      </c>
      <c r="BT33" s="101">
        <f t="shared" si="276"/>
        <v>0</v>
      </c>
      <c r="BU33" s="101"/>
      <c r="BV33" s="121"/>
      <c r="BW33" s="122" t="e">
        <f t="shared" si="277"/>
        <v>#DIV/0!</v>
      </c>
      <c r="BX33" s="252">
        <f t="shared" si="278"/>
        <v>0</v>
      </c>
      <c r="BY33" s="122">
        <f>BX33/BX26</f>
        <v>0</v>
      </c>
      <c r="BZ33" s="101">
        <f>BZ26*BY33</f>
        <v>0</v>
      </c>
      <c r="CA33" s="119">
        <f t="shared" si="279"/>
        <v>0</v>
      </c>
      <c r="CB33" s="93">
        <f>CB26</f>
        <v>9.1</v>
      </c>
      <c r="CC33" s="120">
        <f t="shared" si="280"/>
        <v>0</v>
      </c>
      <c r="CD33" s="101">
        <f t="shared" si="281"/>
        <v>0</v>
      </c>
      <c r="CE33" s="101"/>
      <c r="CF33" s="121"/>
      <c r="CG33" s="122" t="e">
        <f t="shared" si="282"/>
        <v>#DIV/0!</v>
      </c>
      <c r="CH33" s="252">
        <f t="shared" si="283"/>
        <v>0</v>
      </c>
      <c r="CI33" s="122" t="e">
        <f>CH33/CH26</f>
        <v>#DIV/0!</v>
      </c>
      <c r="CJ33" s="101" t="e">
        <f>CJ26*CI33</f>
        <v>#DIV/0!</v>
      </c>
      <c r="CK33" s="119">
        <f t="shared" si="284"/>
        <v>0</v>
      </c>
      <c r="CL33" s="93">
        <f>CL26</f>
        <v>0</v>
      </c>
      <c r="CM33" s="120">
        <f t="shared" si="285"/>
        <v>0</v>
      </c>
      <c r="CN33" s="101">
        <f t="shared" si="286"/>
        <v>0</v>
      </c>
      <c r="CO33" s="101"/>
      <c r="CP33" s="121"/>
      <c r="CQ33" s="122" t="e">
        <f t="shared" si="287"/>
        <v>#DIV/0!</v>
      </c>
      <c r="CR33" s="252">
        <f t="shared" si="288"/>
        <v>0</v>
      </c>
      <c r="CS33" s="122">
        <f>CR33/CR26</f>
        <v>0</v>
      </c>
      <c r="CT33" s="101">
        <f>CT26*CS33</f>
        <v>0</v>
      </c>
      <c r="CU33" s="119">
        <f t="shared" si="289"/>
        <v>0</v>
      </c>
      <c r="CV33" s="93">
        <f>CV26</f>
        <v>9.1</v>
      </c>
      <c r="CW33" s="120">
        <f t="shared" si="290"/>
        <v>0</v>
      </c>
      <c r="CX33" s="101">
        <f t="shared" si="291"/>
        <v>0</v>
      </c>
      <c r="CY33" s="101"/>
      <c r="CZ33" s="121"/>
      <c r="DA33" s="122" t="e">
        <f t="shared" si="292"/>
        <v>#DIV/0!</v>
      </c>
      <c r="DB33" s="252">
        <f t="shared" si="293"/>
        <v>0</v>
      </c>
      <c r="DC33" s="122">
        <f>DB33/DB26</f>
        <v>0</v>
      </c>
      <c r="DD33" s="101">
        <f>DD26*DC33</f>
        <v>0</v>
      </c>
      <c r="DE33" s="119">
        <f t="shared" si="294"/>
        <v>0</v>
      </c>
      <c r="DF33" s="93">
        <f>DF26</f>
        <v>9.1</v>
      </c>
      <c r="DG33" s="120">
        <f t="shared" si="295"/>
        <v>0</v>
      </c>
      <c r="DH33" s="101">
        <f t="shared" si="296"/>
        <v>0</v>
      </c>
      <c r="DI33" s="101"/>
      <c r="DJ33" s="121"/>
      <c r="DK33" s="122" t="e">
        <f t="shared" si="297"/>
        <v>#DIV/0!</v>
      </c>
      <c r="DL33" s="252">
        <f t="shared" si="298"/>
        <v>0</v>
      </c>
      <c r="DM33" s="122">
        <f>DL33/DL26</f>
        <v>0</v>
      </c>
      <c r="DN33" s="101">
        <f>DN26*DM33</f>
        <v>0</v>
      </c>
      <c r="DO33" s="119">
        <f t="shared" si="299"/>
        <v>0</v>
      </c>
      <c r="DP33" s="93">
        <f>DP26</f>
        <v>9.1</v>
      </c>
      <c r="DQ33" s="120">
        <f t="shared" si="300"/>
        <v>0</v>
      </c>
      <c r="DR33" s="101">
        <f t="shared" si="301"/>
        <v>0</v>
      </c>
      <c r="DS33" s="101"/>
      <c r="DT33" s="121"/>
      <c r="DU33" s="122" t="e">
        <f t="shared" si="302"/>
        <v>#DIV/0!</v>
      </c>
      <c r="DV33" s="252">
        <f t="shared" si="303"/>
        <v>0</v>
      </c>
      <c r="DW33" s="122">
        <f>DV33/DV26</f>
        <v>0</v>
      </c>
      <c r="DX33" s="101">
        <f>DX26*DW33</f>
        <v>0</v>
      </c>
      <c r="DY33" s="119">
        <f t="shared" si="304"/>
        <v>0</v>
      </c>
      <c r="DZ33" s="93">
        <f>DZ26</f>
        <v>9.1</v>
      </c>
      <c r="EA33" s="120">
        <f t="shared" si="305"/>
        <v>0</v>
      </c>
      <c r="EB33" s="101">
        <f t="shared" si="306"/>
        <v>0</v>
      </c>
      <c r="EC33" s="101"/>
      <c r="ED33" s="121"/>
      <c r="EE33" s="122" t="e">
        <f t="shared" si="307"/>
        <v>#DIV/0!</v>
      </c>
      <c r="EF33" s="252">
        <f t="shared" si="308"/>
        <v>0</v>
      </c>
      <c r="EG33" s="122">
        <f>EF33/EF26</f>
        <v>0</v>
      </c>
      <c r="EH33" s="101">
        <f>EH26*EG33</f>
        <v>0</v>
      </c>
      <c r="EI33" s="119">
        <f t="shared" si="309"/>
        <v>0</v>
      </c>
      <c r="EJ33" s="93">
        <f>EJ26</f>
        <v>9.1</v>
      </c>
      <c r="EK33" s="120">
        <f t="shared" si="310"/>
        <v>0</v>
      </c>
      <c r="EL33" s="101">
        <f t="shared" si="311"/>
        <v>0</v>
      </c>
      <c r="EM33" s="101"/>
      <c r="EN33" s="121"/>
      <c r="EO33" s="122" t="e">
        <f t="shared" si="312"/>
        <v>#DIV/0!</v>
      </c>
      <c r="EP33" s="252">
        <f t="shared" si="313"/>
        <v>0</v>
      </c>
      <c r="EQ33" s="122">
        <f>EP33/EP26</f>
        <v>0</v>
      </c>
      <c r="ER33" s="101">
        <f>ER26*EQ33</f>
        <v>0</v>
      </c>
      <c r="ES33" s="119">
        <f t="shared" si="314"/>
        <v>0</v>
      </c>
      <c r="ET33" s="93">
        <f>ET26</f>
        <v>9.1</v>
      </c>
      <c r="EU33" s="120">
        <f t="shared" si="315"/>
        <v>0</v>
      </c>
      <c r="EV33" s="101">
        <f t="shared" si="316"/>
        <v>0</v>
      </c>
      <c r="EW33" s="101"/>
      <c r="EX33" s="121"/>
      <c r="EY33" s="122" t="e">
        <f t="shared" si="317"/>
        <v>#DIV/0!</v>
      </c>
      <c r="EZ33" s="252">
        <f t="shared" si="318"/>
        <v>0</v>
      </c>
      <c r="FA33" s="122">
        <f>EZ33/EZ26</f>
        <v>0</v>
      </c>
      <c r="FB33" s="101">
        <f>FB26*FA33</f>
        <v>0</v>
      </c>
      <c r="FC33" s="119">
        <f t="shared" si="319"/>
        <v>0</v>
      </c>
      <c r="FD33" s="93">
        <f>FD26</f>
        <v>9.1</v>
      </c>
      <c r="FE33" s="120">
        <f t="shared" si="320"/>
        <v>0</v>
      </c>
      <c r="FF33" s="101">
        <f t="shared" si="321"/>
        <v>0</v>
      </c>
      <c r="FG33" s="101"/>
      <c r="FH33" s="121"/>
      <c r="FI33" s="122" t="e">
        <f t="shared" si="322"/>
        <v>#DIV/0!</v>
      </c>
      <c r="FJ33" s="252">
        <f t="shared" si="323"/>
        <v>0</v>
      </c>
      <c r="FK33" s="122">
        <f>FJ33/FJ26</f>
        <v>0</v>
      </c>
      <c r="FL33" s="101">
        <f>FL26*FK33</f>
        <v>0</v>
      </c>
      <c r="FM33" s="119">
        <f t="shared" si="324"/>
        <v>0</v>
      </c>
      <c r="FN33" s="93">
        <f>FN26</f>
        <v>9.1</v>
      </c>
      <c r="FO33" s="120">
        <f t="shared" si="325"/>
        <v>0</v>
      </c>
      <c r="FP33" s="101">
        <f t="shared" si="326"/>
        <v>0</v>
      </c>
      <c r="FQ33" s="101"/>
      <c r="FR33" s="121"/>
      <c r="FS33" s="122" t="e">
        <f t="shared" si="327"/>
        <v>#DIV/0!</v>
      </c>
      <c r="FT33" s="252">
        <f t="shared" si="328"/>
        <v>0</v>
      </c>
      <c r="FU33" s="122">
        <f>FT33/FT26</f>
        <v>0</v>
      </c>
      <c r="FV33" s="101">
        <f>FV26*FU33</f>
        <v>0</v>
      </c>
      <c r="FW33" s="119">
        <f t="shared" si="329"/>
        <v>0</v>
      </c>
      <c r="FX33" s="93">
        <f>FX26</f>
        <v>9.1</v>
      </c>
      <c r="FY33" s="120">
        <f t="shared" si="330"/>
        <v>0</v>
      </c>
      <c r="FZ33" s="101">
        <f t="shared" si="331"/>
        <v>0</v>
      </c>
      <c r="GA33" s="101"/>
      <c r="GB33" s="121"/>
      <c r="GC33" s="122" t="e">
        <f t="shared" si="332"/>
        <v>#DIV/0!</v>
      </c>
      <c r="GD33" s="252">
        <f t="shared" si="333"/>
        <v>0</v>
      </c>
      <c r="GE33" s="122">
        <f>GD33/GD26</f>
        <v>0</v>
      </c>
      <c r="GF33" s="101">
        <f>GF26*GE33</f>
        <v>0</v>
      </c>
      <c r="GG33" s="119">
        <f t="shared" si="334"/>
        <v>0</v>
      </c>
      <c r="GH33" s="93">
        <f>GH26</f>
        <v>9.1</v>
      </c>
      <c r="GI33" s="120">
        <f t="shared" si="335"/>
        <v>0</v>
      </c>
      <c r="GJ33" s="101">
        <f t="shared" si="336"/>
        <v>0</v>
      </c>
      <c r="GK33" s="101"/>
      <c r="GL33" s="121"/>
      <c r="GM33" s="122" t="e">
        <f t="shared" si="337"/>
        <v>#DIV/0!</v>
      </c>
      <c r="GN33" s="252">
        <f t="shared" si="338"/>
        <v>0</v>
      </c>
      <c r="GO33" s="122">
        <f>GN33/GN26</f>
        <v>0</v>
      </c>
      <c r="GP33" s="101">
        <f>GP26*GO33</f>
        <v>0</v>
      </c>
      <c r="GQ33" s="119">
        <f t="shared" si="339"/>
        <v>0</v>
      </c>
      <c r="GR33" s="93">
        <f>GR26</f>
        <v>9.1</v>
      </c>
      <c r="GS33" s="120">
        <f t="shared" si="340"/>
        <v>0</v>
      </c>
      <c r="GT33" s="101">
        <f t="shared" si="341"/>
        <v>0</v>
      </c>
      <c r="GU33" s="101"/>
      <c r="GV33" s="121"/>
      <c r="GW33" s="122" t="e">
        <f t="shared" si="342"/>
        <v>#DIV/0!</v>
      </c>
      <c r="GX33" s="252">
        <f t="shared" si="343"/>
        <v>0</v>
      </c>
      <c r="GY33" s="122">
        <f>GX33/GX26</f>
        <v>0</v>
      </c>
      <c r="GZ33" s="101">
        <f>GZ26*GY33</f>
        <v>0</v>
      </c>
      <c r="HA33" s="119">
        <f t="shared" si="344"/>
        <v>0</v>
      </c>
      <c r="HB33" s="93">
        <f>HB26</f>
        <v>9.1</v>
      </c>
      <c r="HC33" s="120">
        <f t="shared" si="345"/>
        <v>0</v>
      </c>
      <c r="HD33" s="101">
        <f t="shared" si="346"/>
        <v>0</v>
      </c>
      <c r="HE33" s="101"/>
      <c r="HF33" s="121"/>
      <c r="HG33" s="122" t="e">
        <f t="shared" si="347"/>
        <v>#DIV/0!</v>
      </c>
      <c r="HH33" s="252">
        <f t="shared" si="348"/>
        <v>0</v>
      </c>
      <c r="HI33" s="122">
        <f>HH33/HH26</f>
        <v>0</v>
      </c>
      <c r="HJ33" s="101">
        <f>HJ26*HI33</f>
        <v>0</v>
      </c>
      <c r="HK33" s="119">
        <f t="shared" si="349"/>
        <v>0</v>
      </c>
      <c r="HL33" s="93">
        <f>HL26</f>
        <v>9.1</v>
      </c>
      <c r="HM33" s="120">
        <f t="shared" si="350"/>
        <v>0</v>
      </c>
      <c r="HN33" s="101">
        <f t="shared" si="351"/>
        <v>0</v>
      </c>
      <c r="HO33" s="101"/>
      <c r="HP33" s="121"/>
      <c r="HQ33" s="122" t="e">
        <f t="shared" si="352"/>
        <v>#DIV/0!</v>
      </c>
      <c r="HR33" s="252">
        <f t="shared" si="353"/>
        <v>0</v>
      </c>
      <c r="HS33" s="122">
        <f>HR33/HR26</f>
        <v>0</v>
      </c>
      <c r="HT33" s="101">
        <f>HT26*HS33</f>
        <v>0</v>
      </c>
      <c r="HU33" s="119">
        <f t="shared" si="354"/>
        <v>0</v>
      </c>
      <c r="HV33" s="93">
        <f>HV26</f>
        <v>9.1</v>
      </c>
      <c r="HW33" s="120">
        <f t="shared" si="355"/>
        <v>0</v>
      </c>
      <c r="HX33" s="101">
        <f t="shared" si="356"/>
        <v>0</v>
      </c>
      <c r="HY33" s="101"/>
      <c r="HZ33" s="121"/>
      <c r="IA33" s="122" t="e">
        <f t="shared" si="357"/>
        <v>#DIV/0!</v>
      </c>
      <c r="IB33" s="252">
        <f t="shared" si="358"/>
        <v>0</v>
      </c>
      <c r="IC33" s="122">
        <f>IB33/IB26</f>
        <v>0</v>
      </c>
      <c r="ID33" s="101">
        <f>ID26*IC33</f>
        <v>0</v>
      </c>
      <c r="IE33" s="119">
        <f t="shared" si="359"/>
        <v>0</v>
      </c>
      <c r="IF33" s="93">
        <f>IF26</f>
        <v>9.1</v>
      </c>
      <c r="IG33" s="120">
        <f t="shared" si="360"/>
        <v>0</v>
      </c>
      <c r="IH33" s="101">
        <f t="shared" si="361"/>
        <v>0</v>
      </c>
      <c r="II33" s="101"/>
      <c r="IJ33" s="121"/>
      <c r="IK33" s="122" t="e">
        <f t="shared" si="362"/>
        <v>#DIV/0!</v>
      </c>
      <c r="IL33" s="252">
        <f t="shared" si="363"/>
        <v>0</v>
      </c>
      <c r="IM33" s="122">
        <f>IL33/IL26</f>
        <v>0</v>
      </c>
      <c r="IN33" s="101">
        <f>IN26*IM33</f>
        <v>0</v>
      </c>
      <c r="IO33" s="119">
        <f t="shared" si="364"/>
        <v>0</v>
      </c>
      <c r="IP33" s="93">
        <f>IP26</f>
        <v>9.1</v>
      </c>
      <c r="IQ33" s="120">
        <f t="shared" si="365"/>
        <v>0</v>
      </c>
      <c r="IR33" s="101">
        <f t="shared" si="366"/>
        <v>0</v>
      </c>
      <c r="IS33" s="101"/>
      <c r="IT33" s="121"/>
      <c r="IU33" s="122" t="e">
        <f t="shared" si="367"/>
        <v>#DIV/0!</v>
      </c>
      <c r="IV33" s="252">
        <f t="shared" si="368"/>
        <v>0</v>
      </c>
      <c r="IW33" s="122">
        <f>IV33/IV26</f>
        <v>0</v>
      </c>
      <c r="IX33" s="101">
        <f>IX26*IW33</f>
        <v>0</v>
      </c>
      <c r="IY33" s="119">
        <f t="shared" si="369"/>
        <v>0</v>
      </c>
      <c r="IZ33" s="93">
        <f>IZ26</f>
        <v>9.1</v>
      </c>
      <c r="JA33" s="120">
        <f t="shared" si="370"/>
        <v>0</v>
      </c>
      <c r="JB33" s="101">
        <f t="shared" si="371"/>
        <v>0</v>
      </c>
      <c r="JC33" s="101"/>
      <c r="JD33" s="121"/>
      <c r="JE33" s="122" t="e">
        <f t="shared" si="372"/>
        <v>#DIV/0!</v>
      </c>
      <c r="JF33" s="252">
        <f t="shared" si="373"/>
        <v>0</v>
      </c>
      <c r="JG33" s="122">
        <f>JF33/JF26</f>
        <v>0</v>
      </c>
      <c r="JH33" s="101">
        <f>JH26*JG33</f>
        <v>0</v>
      </c>
      <c r="JI33" s="119">
        <f t="shared" si="374"/>
        <v>0</v>
      </c>
      <c r="JJ33" s="93">
        <f>JJ26</f>
        <v>9.1</v>
      </c>
      <c r="JK33" s="120">
        <f t="shared" si="375"/>
        <v>0</v>
      </c>
      <c r="JL33" s="101">
        <f t="shared" si="376"/>
        <v>0</v>
      </c>
      <c r="JM33" s="101"/>
      <c r="JN33" s="121"/>
      <c r="JO33" s="122" t="e">
        <f t="shared" si="377"/>
        <v>#DIV/0!</v>
      </c>
      <c r="JP33" s="252">
        <f t="shared" si="378"/>
        <v>0</v>
      </c>
      <c r="JQ33" s="122" t="e">
        <f>JP33/JP26</f>
        <v>#DIV/0!</v>
      </c>
      <c r="JR33" s="101" t="e">
        <f>JR26*JQ33</f>
        <v>#DIV/0!</v>
      </c>
      <c r="JS33" s="119">
        <f t="shared" si="379"/>
        <v>0</v>
      </c>
      <c r="JT33" s="93">
        <f>JT26</f>
        <v>0</v>
      </c>
      <c r="JU33" s="120">
        <f t="shared" si="380"/>
        <v>0</v>
      </c>
      <c r="JV33" s="101">
        <f t="shared" si="381"/>
        <v>0</v>
      </c>
      <c r="JW33" s="101"/>
      <c r="JX33" s="121"/>
      <c r="JY33" s="122" t="e">
        <f t="shared" si="382"/>
        <v>#DIV/0!</v>
      </c>
      <c r="JZ33" s="252">
        <f t="shared" si="383"/>
        <v>0</v>
      </c>
      <c r="KA33" s="122">
        <f>JZ33/JZ26</f>
        <v>0</v>
      </c>
      <c r="KB33" s="101">
        <f>KB26*KA33</f>
        <v>0</v>
      </c>
      <c r="KC33" s="119">
        <f t="shared" si="384"/>
        <v>0</v>
      </c>
      <c r="KD33" s="93">
        <f>KD26</f>
        <v>9.1</v>
      </c>
      <c r="KE33" s="120">
        <f t="shared" si="385"/>
        <v>0</v>
      </c>
      <c r="KF33" s="101">
        <f t="shared" si="386"/>
        <v>0</v>
      </c>
      <c r="KG33" s="101"/>
      <c r="KH33" s="121"/>
      <c r="KI33" s="122" t="e">
        <f t="shared" si="387"/>
        <v>#DIV/0!</v>
      </c>
      <c r="KJ33" s="252">
        <f t="shared" si="388"/>
        <v>0</v>
      </c>
      <c r="KK33" s="122">
        <f>KJ33/KJ26</f>
        <v>0</v>
      </c>
      <c r="KL33" s="101">
        <f>KL26*KK33</f>
        <v>0</v>
      </c>
      <c r="KM33" s="119">
        <f t="shared" si="389"/>
        <v>0</v>
      </c>
      <c r="KN33" s="93">
        <f>KN26</f>
        <v>9.1</v>
      </c>
      <c r="KO33" s="120">
        <f t="shared" si="390"/>
        <v>0</v>
      </c>
      <c r="KP33" s="101">
        <f t="shared" si="391"/>
        <v>0</v>
      </c>
      <c r="KQ33" s="101"/>
      <c r="KR33" s="121"/>
      <c r="KS33" s="122" t="e">
        <f t="shared" si="392"/>
        <v>#DIV/0!</v>
      </c>
      <c r="KT33" s="252">
        <f t="shared" si="393"/>
        <v>0</v>
      </c>
      <c r="KU33" s="122">
        <f>KT33/KT26</f>
        <v>0</v>
      </c>
      <c r="KV33" s="101">
        <f>KV26*KU33</f>
        <v>0</v>
      </c>
      <c r="KW33" s="119">
        <f t="shared" si="394"/>
        <v>0</v>
      </c>
      <c r="KX33" s="93">
        <f>KX26</f>
        <v>9.1</v>
      </c>
      <c r="KY33" s="120">
        <f t="shared" si="395"/>
        <v>0</v>
      </c>
      <c r="KZ33" s="101">
        <f t="shared" si="396"/>
        <v>0</v>
      </c>
      <c r="LA33" s="101"/>
      <c r="LB33" s="121"/>
      <c r="LC33" s="122" t="e">
        <f t="shared" si="397"/>
        <v>#DIV/0!</v>
      </c>
      <c r="LD33" s="252">
        <f t="shared" si="398"/>
        <v>0</v>
      </c>
      <c r="LE33" s="122">
        <f>LD33/LD26</f>
        <v>0</v>
      </c>
      <c r="LF33" s="101">
        <f>LF26*LE33</f>
        <v>0</v>
      </c>
      <c r="LG33" s="119">
        <f t="shared" si="399"/>
        <v>0</v>
      </c>
      <c r="LH33" s="93">
        <f>LH26</f>
        <v>9.1</v>
      </c>
      <c r="LI33" s="120">
        <f t="shared" si="400"/>
        <v>0</v>
      </c>
      <c r="LJ33" s="101">
        <f t="shared" si="401"/>
        <v>0</v>
      </c>
      <c r="LK33" s="101"/>
      <c r="LL33" s="121"/>
      <c r="LM33" s="122" t="e">
        <f t="shared" si="402"/>
        <v>#DIV/0!</v>
      </c>
      <c r="LN33" s="252">
        <f t="shared" si="403"/>
        <v>0</v>
      </c>
      <c r="LO33" s="122">
        <f>LN33/LN26</f>
        <v>0</v>
      </c>
      <c r="LP33" s="101">
        <f>LP26*LO33</f>
        <v>0</v>
      </c>
      <c r="LQ33" s="119">
        <f t="shared" si="404"/>
        <v>0</v>
      </c>
      <c r="LR33" s="93">
        <f>LR26</f>
        <v>9.1</v>
      </c>
      <c r="LS33" s="120">
        <f t="shared" si="405"/>
        <v>0</v>
      </c>
      <c r="LT33" s="101">
        <f t="shared" si="406"/>
        <v>0</v>
      </c>
      <c r="LU33" s="101"/>
      <c r="LV33" s="121"/>
      <c r="LW33" s="122" t="e">
        <f t="shared" si="407"/>
        <v>#DIV/0!</v>
      </c>
      <c r="LX33" s="252">
        <f t="shared" si="408"/>
        <v>0</v>
      </c>
      <c r="LY33" s="122">
        <f>LX33/LX26</f>
        <v>0</v>
      </c>
      <c r="LZ33" s="101">
        <f>LZ26*LY33</f>
        <v>0</v>
      </c>
      <c r="MA33" s="119">
        <f t="shared" si="409"/>
        <v>0</v>
      </c>
      <c r="MB33" s="93">
        <f>MB26</f>
        <v>9.1</v>
      </c>
      <c r="MC33" s="120">
        <f t="shared" si="410"/>
        <v>0</v>
      </c>
      <c r="MD33" s="101">
        <f t="shared" si="411"/>
        <v>0</v>
      </c>
      <c r="ME33" s="101"/>
      <c r="MF33" s="121"/>
      <c r="MG33" s="122" t="e">
        <f t="shared" si="412"/>
        <v>#DIV/0!</v>
      </c>
      <c r="MH33" s="252">
        <f t="shared" si="413"/>
        <v>0</v>
      </c>
      <c r="MI33" s="122">
        <f>MH33/MH26</f>
        <v>0</v>
      </c>
      <c r="MJ33" s="101">
        <f>MJ26*MI33</f>
        <v>0</v>
      </c>
      <c r="MK33" s="119">
        <f t="shared" si="414"/>
        <v>0</v>
      </c>
      <c r="ML33" s="93">
        <f>ML26</f>
        <v>9.1</v>
      </c>
      <c r="MM33" s="120">
        <f t="shared" si="415"/>
        <v>0</v>
      </c>
      <c r="MN33" s="101">
        <f t="shared" si="416"/>
        <v>0</v>
      </c>
      <c r="MO33" s="101"/>
      <c r="MP33" s="121"/>
      <c r="MQ33" s="122" t="e">
        <f t="shared" si="417"/>
        <v>#DIV/0!</v>
      </c>
      <c r="MR33" s="252">
        <f t="shared" si="418"/>
        <v>0</v>
      </c>
      <c r="MS33" s="122">
        <f>MR33/MR26</f>
        <v>0</v>
      </c>
      <c r="MT33" s="101">
        <f>MT26*MS33</f>
        <v>0</v>
      </c>
      <c r="MU33" s="119">
        <f t="shared" si="419"/>
        <v>0</v>
      </c>
      <c r="MV33" s="93">
        <f>MV26</f>
        <v>9.1</v>
      </c>
      <c r="MW33" s="120">
        <f t="shared" si="420"/>
        <v>0</v>
      </c>
      <c r="MX33" s="101">
        <f t="shared" si="421"/>
        <v>0</v>
      </c>
      <c r="MY33" s="101"/>
      <c r="MZ33" s="121"/>
      <c r="NA33" s="122" t="e">
        <f t="shared" si="422"/>
        <v>#DIV/0!</v>
      </c>
      <c r="NB33" s="252">
        <f t="shared" si="423"/>
        <v>0</v>
      </c>
      <c r="NC33" s="122">
        <f>NB33/NB26</f>
        <v>0</v>
      </c>
      <c r="ND33" s="101">
        <f>ND26*NC33</f>
        <v>0</v>
      </c>
      <c r="NE33" s="119">
        <f t="shared" si="424"/>
        <v>0</v>
      </c>
      <c r="NF33" s="93">
        <f>NF26</f>
        <v>9.1</v>
      </c>
      <c r="NG33" s="120">
        <f t="shared" si="425"/>
        <v>0</v>
      </c>
      <c r="NH33" s="101">
        <f t="shared" si="426"/>
        <v>0</v>
      </c>
      <c r="NI33" s="101"/>
      <c r="NJ33" s="121"/>
      <c r="NK33" s="122" t="e">
        <f t="shared" si="427"/>
        <v>#DIV/0!</v>
      </c>
      <c r="NL33" s="252">
        <f t="shared" si="428"/>
        <v>0</v>
      </c>
      <c r="NM33" s="122">
        <f>NL33/NL26</f>
        <v>0</v>
      </c>
      <c r="NN33" s="101">
        <f>NN26*NM33</f>
        <v>0</v>
      </c>
      <c r="NO33" s="119">
        <f t="shared" si="429"/>
        <v>0</v>
      </c>
      <c r="NP33" s="93">
        <f>NP26</f>
        <v>9.1</v>
      </c>
      <c r="NQ33" s="120">
        <f t="shared" si="430"/>
        <v>0</v>
      </c>
      <c r="NR33" s="101">
        <f t="shared" si="431"/>
        <v>0</v>
      </c>
      <c r="NS33" s="101"/>
      <c r="NT33" s="121"/>
      <c r="NU33" s="122" t="e">
        <f t="shared" si="432"/>
        <v>#DIV/0!</v>
      </c>
      <c r="NV33" s="252">
        <f t="shared" si="433"/>
        <v>0</v>
      </c>
      <c r="NW33" s="122">
        <f>NV33/NV26</f>
        <v>0</v>
      </c>
      <c r="NX33" s="101">
        <f>NX26*NW33</f>
        <v>0</v>
      </c>
      <c r="NY33" s="119">
        <f t="shared" si="434"/>
        <v>0</v>
      </c>
      <c r="NZ33" s="93">
        <f>NZ26</f>
        <v>9.1</v>
      </c>
      <c r="OA33" s="120">
        <f t="shared" si="435"/>
        <v>0</v>
      </c>
      <c r="OB33" s="101">
        <f t="shared" si="436"/>
        <v>0</v>
      </c>
      <c r="OC33" s="101"/>
      <c r="OD33" s="121"/>
      <c r="OE33" s="122" t="e">
        <f t="shared" si="437"/>
        <v>#DIV/0!</v>
      </c>
      <c r="OF33" s="252">
        <f t="shared" si="438"/>
        <v>0</v>
      </c>
      <c r="OG33" s="122">
        <f>OF33/OF26</f>
        <v>0</v>
      </c>
      <c r="OH33" s="101">
        <f>OH26*OG33</f>
        <v>0</v>
      </c>
      <c r="OI33" s="119">
        <f t="shared" si="439"/>
        <v>0</v>
      </c>
      <c r="OJ33" s="93">
        <f>OJ26</f>
        <v>9.1</v>
      </c>
      <c r="OK33" s="120">
        <f t="shared" si="440"/>
        <v>0</v>
      </c>
      <c r="OL33" s="101">
        <f t="shared" si="441"/>
        <v>0</v>
      </c>
      <c r="OM33" s="101"/>
      <c r="ON33" s="121"/>
      <c r="OO33" s="122" t="e">
        <f t="shared" si="442"/>
        <v>#DIV/0!</v>
      </c>
      <c r="OP33" s="252">
        <f t="shared" si="443"/>
        <v>0</v>
      </c>
      <c r="OQ33" s="122">
        <f>OP33/OP26</f>
        <v>0</v>
      </c>
      <c r="OR33" s="101">
        <f>OR26*OQ33</f>
        <v>0</v>
      </c>
      <c r="OS33" s="119">
        <f t="shared" si="444"/>
        <v>0</v>
      </c>
      <c r="OT33" s="93">
        <f>OT26</f>
        <v>9.1</v>
      </c>
      <c r="OU33" s="120">
        <f t="shared" si="445"/>
        <v>0</v>
      </c>
      <c r="OV33" s="101">
        <f t="shared" si="446"/>
        <v>0</v>
      </c>
      <c r="OW33" s="101"/>
      <c r="OX33" s="121"/>
      <c r="OY33" s="122" t="e">
        <f t="shared" si="447"/>
        <v>#DIV/0!</v>
      </c>
      <c r="OZ33" s="252">
        <f t="shared" si="448"/>
        <v>0</v>
      </c>
      <c r="PA33" s="122">
        <f>OZ33/OZ26</f>
        <v>0</v>
      </c>
      <c r="PB33" s="101">
        <f>PB26*PA33</f>
        <v>0</v>
      </c>
      <c r="PC33" s="119">
        <f t="shared" si="449"/>
        <v>0</v>
      </c>
      <c r="PD33" s="93">
        <f>PD26</f>
        <v>9.1</v>
      </c>
      <c r="PE33" s="120">
        <f t="shared" si="450"/>
        <v>0</v>
      </c>
      <c r="PF33" s="101">
        <f t="shared" si="451"/>
        <v>0</v>
      </c>
      <c r="PG33" s="101"/>
      <c r="PH33" s="121"/>
      <c r="PI33" s="122" t="e">
        <f t="shared" si="452"/>
        <v>#DIV/0!</v>
      </c>
      <c r="PJ33" s="252">
        <f t="shared" si="453"/>
        <v>0</v>
      </c>
      <c r="PK33" s="122">
        <f>PJ33/PJ26</f>
        <v>0</v>
      </c>
      <c r="PL33" s="101">
        <f>PL26*PK33</f>
        <v>0</v>
      </c>
      <c r="PM33" s="119">
        <f t="shared" si="454"/>
        <v>0</v>
      </c>
      <c r="PN33" s="93">
        <f>PN26</f>
        <v>9.1</v>
      </c>
      <c r="PO33" s="120">
        <f t="shared" si="455"/>
        <v>0</v>
      </c>
      <c r="PP33" s="101">
        <f t="shared" si="456"/>
        <v>0</v>
      </c>
      <c r="PQ33" s="101"/>
      <c r="PR33" s="121"/>
      <c r="PS33" s="122" t="e">
        <f t="shared" si="457"/>
        <v>#DIV/0!</v>
      </c>
      <c r="PT33" s="252">
        <f t="shared" si="458"/>
        <v>0</v>
      </c>
      <c r="PU33" s="122" t="e">
        <f>PT33/PT26</f>
        <v>#DIV/0!</v>
      </c>
      <c r="PV33" s="101" t="e">
        <f>PV26*PU33</f>
        <v>#DIV/0!</v>
      </c>
      <c r="PW33" s="119">
        <f t="shared" si="459"/>
        <v>0</v>
      </c>
      <c r="PX33" s="93">
        <f>PX26</f>
        <v>0</v>
      </c>
      <c r="PY33" s="120">
        <f t="shared" si="460"/>
        <v>0</v>
      </c>
      <c r="PZ33" s="101">
        <f t="shared" si="461"/>
        <v>0</v>
      </c>
      <c r="QA33" s="101"/>
      <c r="QB33" s="121"/>
      <c r="QC33" s="122" t="e">
        <f t="shared" si="462"/>
        <v>#DIV/0!</v>
      </c>
      <c r="QD33" s="252">
        <f t="shared" si="463"/>
        <v>0</v>
      </c>
      <c r="QE33" s="122">
        <f>QD33/QD26</f>
        <v>0</v>
      </c>
      <c r="QF33" s="101">
        <f>QF26*QE33</f>
        <v>0</v>
      </c>
      <c r="QG33" s="119">
        <f t="shared" si="464"/>
        <v>0</v>
      </c>
      <c r="QH33" s="93">
        <f>QH26</f>
        <v>9.1</v>
      </c>
      <c r="QI33" s="120">
        <f t="shared" si="465"/>
        <v>0</v>
      </c>
      <c r="QJ33" s="101">
        <f t="shared" si="466"/>
        <v>0</v>
      </c>
      <c r="QK33" s="101"/>
      <c r="QL33" s="121"/>
      <c r="QM33" s="122" t="e">
        <f t="shared" si="467"/>
        <v>#DIV/0!</v>
      </c>
      <c r="QN33" s="252">
        <f t="shared" si="468"/>
        <v>0</v>
      </c>
      <c r="QO33" s="122">
        <f>QN33/QN26</f>
        <v>0</v>
      </c>
      <c r="QP33" s="101">
        <f>QP26*QO33</f>
        <v>0</v>
      </c>
      <c r="QQ33" s="119">
        <f t="shared" si="469"/>
        <v>0</v>
      </c>
      <c r="QR33" s="93">
        <f>QR26</f>
        <v>9.1</v>
      </c>
      <c r="QS33" s="120">
        <f t="shared" si="470"/>
        <v>0</v>
      </c>
      <c r="QT33" s="101">
        <f t="shared" si="471"/>
        <v>0</v>
      </c>
      <c r="QU33" s="101"/>
      <c r="QV33" s="121"/>
      <c r="QW33" s="122" t="e">
        <f t="shared" si="472"/>
        <v>#DIV/0!</v>
      </c>
      <c r="QX33" s="252">
        <f t="shared" si="473"/>
        <v>0</v>
      </c>
      <c r="QY33" s="122">
        <f>QX33/QX26</f>
        <v>0</v>
      </c>
      <c r="QZ33" s="101">
        <f>QZ26*QY33</f>
        <v>0</v>
      </c>
      <c r="RA33" s="119">
        <f t="shared" si="474"/>
        <v>0</v>
      </c>
      <c r="RB33" s="93">
        <f>RB26</f>
        <v>9.1</v>
      </c>
      <c r="RC33" s="120">
        <f t="shared" si="475"/>
        <v>0</v>
      </c>
      <c r="RD33" s="101">
        <f t="shared" si="476"/>
        <v>0</v>
      </c>
      <c r="RE33" s="101"/>
      <c r="RF33" s="121"/>
      <c r="RG33" s="122" t="e">
        <f t="shared" si="477"/>
        <v>#DIV/0!</v>
      </c>
      <c r="RH33" s="252">
        <f t="shared" si="478"/>
        <v>0</v>
      </c>
      <c r="RI33" s="122">
        <f>RH33/RH26</f>
        <v>0</v>
      </c>
      <c r="RJ33" s="101">
        <f>RJ26*RI33</f>
        <v>0</v>
      </c>
      <c r="RK33" s="119">
        <f t="shared" si="479"/>
        <v>0</v>
      </c>
      <c r="RL33" s="93">
        <f>RL26</f>
        <v>9.1</v>
      </c>
      <c r="RM33" s="120">
        <f t="shared" si="480"/>
        <v>0</v>
      </c>
      <c r="RN33" s="101">
        <f t="shared" si="481"/>
        <v>0</v>
      </c>
      <c r="RO33" s="101"/>
      <c r="RP33" s="121"/>
      <c r="RQ33" s="122" t="e">
        <f t="shared" si="482"/>
        <v>#DIV/0!</v>
      </c>
      <c r="RR33" s="252">
        <f t="shared" si="483"/>
        <v>0</v>
      </c>
      <c r="RS33" s="122">
        <f>RR33/RR26</f>
        <v>0</v>
      </c>
      <c r="RT33" s="101">
        <f>RT26*RS33</f>
        <v>0</v>
      </c>
      <c r="RU33" s="119">
        <f t="shared" si="484"/>
        <v>0</v>
      </c>
      <c r="RV33" s="93">
        <f>RV26</f>
        <v>9.1</v>
      </c>
      <c r="RW33" s="120">
        <f t="shared" si="485"/>
        <v>0</v>
      </c>
      <c r="RX33" s="101">
        <f t="shared" si="486"/>
        <v>0</v>
      </c>
      <c r="RY33" s="101"/>
      <c r="RZ33" s="121"/>
      <c r="SA33" s="122" t="e">
        <f t="shared" si="487"/>
        <v>#DIV/0!</v>
      </c>
      <c r="SB33" s="252">
        <f t="shared" si="488"/>
        <v>0</v>
      </c>
      <c r="SC33" s="122">
        <f>SB33/SB26</f>
        <v>0</v>
      </c>
      <c r="SD33" s="101">
        <f>SD26*SC33</f>
        <v>0</v>
      </c>
      <c r="SE33" s="119">
        <f t="shared" si="489"/>
        <v>0</v>
      </c>
      <c r="SF33" s="93">
        <f>SF26</f>
        <v>9.1</v>
      </c>
      <c r="SG33" s="120">
        <f t="shared" si="490"/>
        <v>0</v>
      </c>
      <c r="SH33" s="101">
        <f t="shared" si="491"/>
        <v>0</v>
      </c>
      <c r="SI33" s="101"/>
      <c r="SJ33" s="121"/>
      <c r="SK33" s="122" t="e">
        <f t="shared" si="492"/>
        <v>#DIV/0!</v>
      </c>
      <c r="SL33" s="252">
        <f t="shared" si="493"/>
        <v>0</v>
      </c>
      <c r="SM33" s="122">
        <f>SL33/SL26</f>
        <v>0</v>
      </c>
      <c r="SN33" s="101">
        <f>SN26*SM33</f>
        <v>0</v>
      </c>
      <c r="SO33" s="119">
        <f t="shared" si="494"/>
        <v>0</v>
      </c>
      <c r="SP33" s="93">
        <f>SP26</f>
        <v>9.1</v>
      </c>
      <c r="SQ33" s="120">
        <f t="shared" si="495"/>
        <v>0</v>
      </c>
      <c r="SR33" s="101">
        <f t="shared" si="496"/>
        <v>0</v>
      </c>
      <c r="SS33" s="101"/>
      <c r="ST33" s="121"/>
      <c r="SU33" s="122" t="e">
        <f t="shared" si="497"/>
        <v>#DIV/0!</v>
      </c>
      <c r="SV33" s="252">
        <f t="shared" si="498"/>
        <v>0</v>
      </c>
      <c r="SW33" s="122">
        <f>SV33/SV26</f>
        <v>0</v>
      </c>
      <c r="SX33" s="101">
        <f>SX26*SW33</f>
        <v>0</v>
      </c>
      <c r="SY33" s="119">
        <f t="shared" si="499"/>
        <v>0</v>
      </c>
      <c r="SZ33" s="93">
        <f>SZ26</f>
        <v>9.1</v>
      </c>
      <c r="TA33" s="120">
        <f t="shared" si="500"/>
        <v>0</v>
      </c>
      <c r="TB33" s="101">
        <f t="shared" si="501"/>
        <v>0</v>
      </c>
      <c r="TC33" s="101"/>
      <c r="TD33" s="121"/>
      <c r="TE33" s="122" t="e">
        <f t="shared" si="502"/>
        <v>#DIV/0!</v>
      </c>
      <c r="TF33" s="252">
        <f t="shared" si="503"/>
        <v>0</v>
      </c>
      <c r="TG33" s="122">
        <f>TF33/TF26</f>
        <v>0</v>
      </c>
      <c r="TH33" s="101">
        <f>TH26*TG33</f>
        <v>0</v>
      </c>
      <c r="TI33" s="119">
        <f t="shared" si="504"/>
        <v>0</v>
      </c>
      <c r="TJ33" s="93">
        <f>TJ26</f>
        <v>9.1</v>
      </c>
      <c r="TK33" s="120">
        <f t="shared" si="505"/>
        <v>0</v>
      </c>
      <c r="TL33" s="101">
        <f t="shared" si="506"/>
        <v>0</v>
      </c>
      <c r="TM33" s="101"/>
      <c r="TN33" s="121"/>
      <c r="TO33" s="122" t="e">
        <f t="shared" si="507"/>
        <v>#DIV/0!</v>
      </c>
      <c r="TP33" s="252">
        <f t="shared" si="508"/>
        <v>0</v>
      </c>
      <c r="TQ33" s="122">
        <f>TP33/TP26</f>
        <v>0</v>
      </c>
      <c r="TR33" s="101">
        <f>TR26*TQ33</f>
        <v>0</v>
      </c>
      <c r="TS33" s="119">
        <f t="shared" si="509"/>
        <v>0</v>
      </c>
      <c r="TT33" s="93">
        <f>TT26</f>
        <v>9.1</v>
      </c>
      <c r="TU33" s="120">
        <f t="shared" si="510"/>
        <v>0</v>
      </c>
      <c r="TV33" s="101">
        <f t="shared" si="511"/>
        <v>0</v>
      </c>
      <c r="TW33" s="101"/>
      <c r="TX33" s="121"/>
      <c r="TY33" s="122" t="e">
        <f t="shared" si="512"/>
        <v>#DIV/0!</v>
      </c>
      <c r="TZ33" s="252">
        <f t="shared" si="513"/>
        <v>0</v>
      </c>
      <c r="UA33" s="122">
        <f>TZ33/TZ26</f>
        <v>0</v>
      </c>
      <c r="UB33" s="101">
        <f>UB26*UA33</f>
        <v>0</v>
      </c>
      <c r="UC33" s="119">
        <f t="shared" si="514"/>
        <v>0</v>
      </c>
      <c r="UD33" s="93">
        <f>UD26</f>
        <v>9.1</v>
      </c>
      <c r="UE33" s="120">
        <f t="shared" si="515"/>
        <v>0</v>
      </c>
      <c r="UF33" s="101">
        <f t="shared" si="516"/>
        <v>0</v>
      </c>
      <c r="UG33" s="101"/>
      <c r="UH33" s="121"/>
      <c r="UI33" s="122" t="e">
        <f t="shared" si="517"/>
        <v>#DIV/0!</v>
      </c>
      <c r="UJ33" s="252">
        <f t="shared" si="518"/>
        <v>0</v>
      </c>
      <c r="UK33" s="122">
        <f>UJ33/UJ26</f>
        <v>0</v>
      </c>
      <c r="UL33" s="101">
        <f>UL26*UK33</f>
        <v>0</v>
      </c>
      <c r="UM33" s="119">
        <f t="shared" si="519"/>
        <v>0</v>
      </c>
      <c r="UN33" s="93">
        <f>UN26</f>
        <v>9.1</v>
      </c>
      <c r="UO33" s="120">
        <f t="shared" si="520"/>
        <v>0</v>
      </c>
      <c r="UP33" s="101">
        <f t="shared" si="521"/>
        <v>0</v>
      </c>
      <c r="UQ33" s="101"/>
      <c r="UR33" s="121"/>
      <c r="US33" s="122" t="e">
        <f t="shared" si="522"/>
        <v>#DIV/0!</v>
      </c>
      <c r="UT33" s="252">
        <f t="shared" si="523"/>
        <v>0</v>
      </c>
      <c r="UU33" s="122">
        <f>UT33/UT26</f>
        <v>0</v>
      </c>
      <c r="UV33" s="101">
        <f>UV26*UU33</f>
        <v>0</v>
      </c>
      <c r="UW33" s="119">
        <f t="shared" si="524"/>
        <v>0</v>
      </c>
      <c r="UX33" s="93">
        <f>UX26</f>
        <v>9.1</v>
      </c>
      <c r="UY33" s="120">
        <f t="shared" si="525"/>
        <v>0</v>
      </c>
      <c r="UZ33" s="101">
        <f t="shared" si="526"/>
        <v>0</v>
      </c>
      <c r="VA33" s="101"/>
      <c r="VB33" s="121"/>
      <c r="VC33" s="122" t="e">
        <f t="shared" si="527"/>
        <v>#DIV/0!</v>
      </c>
      <c r="VD33" s="252">
        <f t="shared" si="528"/>
        <v>0</v>
      </c>
      <c r="VE33" s="122">
        <f>VD33/VD26</f>
        <v>0</v>
      </c>
      <c r="VF33" s="101">
        <f>VF26*VE33</f>
        <v>0</v>
      </c>
      <c r="VG33" s="119">
        <f t="shared" si="529"/>
        <v>0</v>
      </c>
      <c r="VH33" s="93">
        <f>VH26</f>
        <v>9.1</v>
      </c>
      <c r="VI33" s="120">
        <f t="shared" si="530"/>
        <v>0</v>
      </c>
      <c r="VJ33" s="101">
        <f t="shared" si="531"/>
        <v>0</v>
      </c>
      <c r="VK33" s="101"/>
      <c r="VL33" s="121"/>
      <c r="VM33" s="122" t="e">
        <f t="shared" si="532"/>
        <v>#DIV/0!</v>
      </c>
      <c r="VN33" s="252">
        <f t="shared" si="533"/>
        <v>0</v>
      </c>
      <c r="VO33" s="122">
        <f>VN33/VN26</f>
        <v>0</v>
      </c>
      <c r="VP33" s="101">
        <f>VP26*VO33</f>
        <v>0</v>
      </c>
      <c r="VQ33" s="119">
        <f t="shared" si="534"/>
        <v>0</v>
      </c>
      <c r="VR33" s="93">
        <f>VR26</f>
        <v>9.1</v>
      </c>
      <c r="VS33" s="120">
        <f t="shared" si="535"/>
        <v>0</v>
      </c>
      <c r="VT33" s="101">
        <f t="shared" si="536"/>
        <v>0</v>
      </c>
      <c r="VU33" s="101"/>
      <c r="VV33" s="121"/>
      <c r="VW33" s="122" t="e">
        <f t="shared" si="537"/>
        <v>#DIV/0!</v>
      </c>
      <c r="VX33" s="231">
        <f t="shared" si="538"/>
        <v>0</v>
      </c>
      <c r="VY33" s="122">
        <f>VX33/VX26</f>
        <v>0</v>
      </c>
      <c r="VZ33" s="101">
        <f>VZ26*VY33</f>
        <v>0</v>
      </c>
      <c r="WA33" s="119">
        <f t="shared" si="539"/>
        <v>0</v>
      </c>
      <c r="WB33" s="93">
        <f>WB26</f>
        <v>9.1</v>
      </c>
      <c r="WC33" s="120">
        <f t="shared" si="540"/>
        <v>0</v>
      </c>
      <c r="WD33" s="101">
        <f t="shared" si="541"/>
        <v>0</v>
      </c>
      <c r="WE33" s="101"/>
      <c r="WF33" s="121"/>
    </row>
    <row r="34" spans="1:604" ht="48">
      <c r="A34" s="5"/>
      <c r="B34" s="94" t="s">
        <v>426</v>
      </c>
      <c r="C34" s="12" t="s">
        <v>838</v>
      </c>
      <c r="D34" s="12" t="s">
        <v>439</v>
      </c>
      <c r="E34" s="4" t="s">
        <v>34</v>
      </c>
      <c r="F34" s="252">
        <f t="shared" si="243"/>
        <v>0</v>
      </c>
      <c r="G34" s="122">
        <f>F34/F26</f>
        <v>0</v>
      </c>
      <c r="H34" s="101">
        <f>H26*G34</f>
        <v>0</v>
      </c>
      <c r="I34" s="119">
        <f t="shared" si="244"/>
        <v>0</v>
      </c>
      <c r="J34" s="93">
        <f>J26</f>
        <v>9.1</v>
      </c>
      <c r="K34" s="120">
        <f t="shared" si="245"/>
        <v>0</v>
      </c>
      <c r="L34" s="101">
        <f t="shared" si="246"/>
        <v>0</v>
      </c>
      <c r="M34" s="101"/>
      <c r="N34" s="121"/>
      <c r="O34" s="122">
        <f t="shared" si="247"/>
        <v>0</v>
      </c>
      <c r="P34" s="252">
        <f t="shared" si="248"/>
        <v>52</v>
      </c>
      <c r="Q34" s="122">
        <f>P34/P26</f>
        <v>0.11111</v>
      </c>
      <c r="R34" s="101">
        <f>R26*Q34</f>
        <v>16545.39</v>
      </c>
      <c r="S34" s="119">
        <f t="shared" si="249"/>
        <v>318.18057692000002</v>
      </c>
      <c r="T34" s="93">
        <f>T26</f>
        <v>9.1</v>
      </c>
      <c r="U34" s="120">
        <f t="shared" si="250"/>
        <v>2895.4432499999998</v>
      </c>
      <c r="V34" s="101">
        <f t="shared" si="251"/>
        <v>150563.04999999999</v>
      </c>
      <c r="W34" s="101"/>
      <c r="X34" s="121"/>
      <c r="Y34" s="122">
        <f t="shared" si="252"/>
        <v>0.76527000000000001</v>
      </c>
      <c r="Z34" s="252">
        <f t="shared" si="253"/>
        <v>0</v>
      </c>
      <c r="AA34" s="122">
        <f>Z34/Z26</f>
        <v>0</v>
      </c>
      <c r="AB34" s="101">
        <f>AB26*AA34</f>
        <v>0</v>
      </c>
      <c r="AC34" s="119">
        <f t="shared" si="254"/>
        <v>0</v>
      </c>
      <c r="AD34" s="93">
        <f>AD26</f>
        <v>9.1</v>
      </c>
      <c r="AE34" s="120">
        <f t="shared" si="255"/>
        <v>0</v>
      </c>
      <c r="AF34" s="101">
        <f t="shared" si="256"/>
        <v>0</v>
      </c>
      <c r="AG34" s="101"/>
      <c r="AH34" s="121"/>
      <c r="AI34" s="122">
        <f t="shared" si="257"/>
        <v>0</v>
      </c>
      <c r="AJ34" s="252">
        <f t="shared" si="258"/>
        <v>0</v>
      </c>
      <c r="AK34" s="122">
        <f>AJ34/AJ26</f>
        <v>0</v>
      </c>
      <c r="AL34" s="101">
        <f>AL26*AK34</f>
        <v>0</v>
      </c>
      <c r="AM34" s="119">
        <f t="shared" si="259"/>
        <v>0</v>
      </c>
      <c r="AN34" s="93">
        <f>AN26</f>
        <v>9.1</v>
      </c>
      <c r="AO34" s="120">
        <f t="shared" si="260"/>
        <v>0</v>
      </c>
      <c r="AP34" s="101">
        <f t="shared" si="261"/>
        <v>0</v>
      </c>
      <c r="AQ34" s="101"/>
      <c r="AR34" s="121"/>
      <c r="AS34" s="122">
        <f t="shared" si="262"/>
        <v>0</v>
      </c>
      <c r="AT34" s="252">
        <f t="shared" si="263"/>
        <v>0</v>
      </c>
      <c r="AU34" s="122">
        <f>AT34/AT26</f>
        <v>0</v>
      </c>
      <c r="AV34" s="101">
        <f>AV26*AU34</f>
        <v>0</v>
      </c>
      <c r="AW34" s="119">
        <f t="shared" si="264"/>
        <v>0</v>
      </c>
      <c r="AX34" s="93">
        <f>AX26</f>
        <v>9.1</v>
      </c>
      <c r="AY34" s="120">
        <f t="shared" si="265"/>
        <v>0</v>
      </c>
      <c r="AZ34" s="101">
        <f t="shared" si="266"/>
        <v>0</v>
      </c>
      <c r="BA34" s="101"/>
      <c r="BB34" s="121"/>
      <c r="BC34" s="122">
        <f t="shared" si="267"/>
        <v>0</v>
      </c>
      <c r="BD34" s="252">
        <f t="shared" si="268"/>
        <v>0</v>
      </c>
      <c r="BE34" s="122">
        <f>BD34/BD26</f>
        <v>0</v>
      </c>
      <c r="BF34" s="101">
        <f>BF26*BE34</f>
        <v>0</v>
      </c>
      <c r="BG34" s="119">
        <f t="shared" si="269"/>
        <v>0</v>
      </c>
      <c r="BH34" s="93">
        <f>BH26</f>
        <v>9.1</v>
      </c>
      <c r="BI34" s="120">
        <f t="shared" si="270"/>
        <v>0</v>
      </c>
      <c r="BJ34" s="101">
        <f t="shared" si="271"/>
        <v>0</v>
      </c>
      <c r="BK34" s="101"/>
      <c r="BL34" s="121"/>
      <c r="BM34" s="122">
        <f t="shared" si="272"/>
        <v>0</v>
      </c>
      <c r="BN34" s="252">
        <f t="shared" si="273"/>
        <v>0</v>
      </c>
      <c r="BO34" s="122" t="e">
        <f>BN34/BN26</f>
        <v>#DIV/0!</v>
      </c>
      <c r="BP34" s="101" t="e">
        <f>BP26*BO34</f>
        <v>#DIV/0!</v>
      </c>
      <c r="BQ34" s="119">
        <f t="shared" si="274"/>
        <v>0</v>
      </c>
      <c r="BR34" s="93">
        <f>BR26</f>
        <v>0</v>
      </c>
      <c r="BS34" s="120">
        <f t="shared" si="275"/>
        <v>0</v>
      </c>
      <c r="BT34" s="101">
        <f t="shared" si="276"/>
        <v>0</v>
      </c>
      <c r="BU34" s="101"/>
      <c r="BV34" s="121"/>
      <c r="BW34" s="122">
        <f t="shared" si="277"/>
        <v>0</v>
      </c>
      <c r="BX34" s="252">
        <f t="shared" si="278"/>
        <v>14</v>
      </c>
      <c r="BY34" s="122">
        <f>BX34/BX26</f>
        <v>8.8050000000000003E-2</v>
      </c>
      <c r="BZ34" s="101">
        <f>BZ26*BY34</f>
        <v>3064.14</v>
      </c>
      <c r="CA34" s="119">
        <f t="shared" si="279"/>
        <v>218.86714286</v>
      </c>
      <c r="CB34" s="93">
        <f>CB26</f>
        <v>9.1</v>
      </c>
      <c r="CC34" s="120">
        <f t="shared" si="280"/>
        <v>1991.691</v>
      </c>
      <c r="CD34" s="101">
        <f t="shared" si="281"/>
        <v>27883.67</v>
      </c>
      <c r="CE34" s="101"/>
      <c r="CF34" s="121"/>
      <c r="CG34" s="122">
        <f t="shared" si="282"/>
        <v>0.52639999999999998</v>
      </c>
      <c r="CH34" s="252">
        <f t="shared" si="283"/>
        <v>0</v>
      </c>
      <c r="CI34" s="122" t="e">
        <f>CH34/CH26</f>
        <v>#DIV/0!</v>
      </c>
      <c r="CJ34" s="101" t="e">
        <f>CJ26*CI34</f>
        <v>#DIV/0!</v>
      </c>
      <c r="CK34" s="119">
        <f t="shared" si="284"/>
        <v>0</v>
      </c>
      <c r="CL34" s="93">
        <f>CL26</f>
        <v>0</v>
      </c>
      <c r="CM34" s="120">
        <f t="shared" si="285"/>
        <v>0</v>
      </c>
      <c r="CN34" s="101">
        <f t="shared" si="286"/>
        <v>0</v>
      </c>
      <c r="CO34" s="101"/>
      <c r="CP34" s="121"/>
      <c r="CQ34" s="122">
        <f t="shared" si="287"/>
        <v>0</v>
      </c>
      <c r="CR34" s="252">
        <f t="shared" si="288"/>
        <v>0</v>
      </c>
      <c r="CS34" s="122">
        <f>CR34/CR26</f>
        <v>0</v>
      </c>
      <c r="CT34" s="101">
        <f>CT26*CS34</f>
        <v>0</v>
      </c>
      <c r="CU34" s="119">
        <f t="shared" si="289"/>
        <v>0</v>
      </c>
      <c r="CV34" s="93">
        <f>CV26</f>
        <v>9.1</v>
      </c>
      <c r="CW34" s="120">
        <f t="shared" si="290"/>
        <v>0</v>
      </c>
      <c r="CX34" s="101">
        <f t="shared" si="291"/>
        <v>0</v>
      </c>
      <c r="CY34" s="101"/>
      <c r="CZ34" s="121"/>
      <c r="DA34" s="122">
        <f t="shared" si="292"/>
        <v>0</v>
      </c>
      <c r="DB34" s="252">
        <f t="shared" si="293"/>
        <v>37</v>
      </c>
      <c r="DC34" s="122">
        <f>DB34/DB26</f>
        <v>0.12092</v>
      </c>
      <c r="DD34" s="101">
        <f>DD26*DC34</f>
        <v>27774.11</v>
      </c>
      <c r="DE34" s="119">
        <f t="shared" si="294"/>
        <v>750.65162162000001</v>
      </c>
      <c r="DF34" s="93">
        <f>DF26</f>
        <v>9.1</v>
      </c>
      <c r="DG34" s="120">
        <f t="shared" si="295"/>
        <v>6830.92976</v>
      </c>
      <c r="DH34" s="101">
        <f t="shared" si="296"/>
        <v>252744.4</v>
      </c>
      <c r="DI34" s="101"/>
      <c r="DJ34" s="121"/>
      <c r="DK34" s="122">
        <f t="shared" si="297"/>
        <v>1.80541</v>
      </c>
      <c r="DL34" s="252">
        <f t="shared" si="298"/>
        <v>0</v>
      </c>
      <c r="DM34" s="122">
        <f>DL34/DL26</f>
        <v>0</v>
      </c>
      <c r="DN34" s="101">
        <f>DN26*DM34</f>
        <v>0</v>
      </c>
      <c r="DO34" s="119">
        <f t="shared" si="299"/>
        <v>0</v>
      </c>
      <c r="DP34" s="93">
        <f>DP26</f>
        <v>9.1</v>
      </c>
      <c r="DQ34" s="120">
        <f t="shared" si="300"/>
        <v>0</v>
      </c>
      <c r="DR34" s="101">
        <f t="shared" si="301"/>
        <v>0</v>
      </c>
      <c r="DS34" s="101"/>
      <c r="DT34" s="121"/>
      <c r="DU34" s="122">
        <f t="shared" si="302"/>
        <v>0</v>
      </c>
      <c r="DV34" s="252">
        <f t="shared" si="303"/>
        <v>51</v>
      </c>
      <c r="DW34" s="122">
        <f>DV34/DV26</f>
        <v>1</v>
      </c>
      <c r="DX34" s="101">
        <f>DX26*DW34</f>
        <v>23200</v>
      </c>
      <c r="DY34" s="119">
        <f t="shared" si="304"/>
        <v>454.90196078000002</v>
      </c>
      <c r="DZ34" s="93">
        <f>DZ26</f>
        <v>9.1</v>
      </c>
      <c r="EA34" s="120">
        <f t="shared" si="305"/>
        <v>4139.6078399999997</v>
      </c>
      <c r="EB34" s="101">
        <f t="shared" si="306"/>
        <v>211120</v>
      </c>
      <c r="EC34" s="101"/>
      <c r="ED34" s="121"/>
      <c r="EE34" s="122">
        <f t="shared" si="307"/>
        <v>1.0941000000000001</v>
      </c>
      <c r="EF34" s="252">
        <f t="shared" si="308"/>
        <v>0</v>
      </c>
      <c r="EG34" s="122">
        <f>EF34/EF26</f>
        <v>0</v>
      </c>
      <c r="EH34" s="101">
        <f>EH26*EG34</f>
        <v>0</v>
      </c>
      <c r="EI34" s="119">
        <f t="shared" si="309"/>
        <v>0</v>
      </c>
      <c r="EJ34" s="93">
        <f>EJ26</f>
        <v>9.1</v>
      </c>
      <c r="EK34" s="120">
        <f t="shared" si="310"/>
        <v>0</v>
      </c>
      <c r="EL34" s="101">
        <f t="shared" si="311"/>
        <v>0</v>
      </c>
      <c r="EM34" s="101"/>
      <c r="EN34" s="121"/>
      <c r="EO34" s="122">
        <f t="shared" si="312"/>
        <v>0</v>
      </c>
      <c r="EP34" s="252">
        <f t="shared" si="313"/>
        <v>0</v>
      </c>
      <c r="EQ34" s="122">
        <f>EP34/EP26</f>
        <v>0</v>
      </c>
      <c r="ER34" s="101">
        <f>ER26*EQ34</f>
        <v>0</v>
      </c>
      <c r="ES34" s="119">
        <f t="shared" si="314"/>
        <v>0</v>
      </c>
      <c r="ET34" s="93">
        <f>ET26</f>
        <v>9.1</v>
      </c>
      <c r="EU34" s="120">
        <f t="shared" si="315"/>
        <v>0</v>
      </c>
      <c r="EV34" s="101">
        <f t="shared" si="316"/>
        <v>0</v>
      </c>
      <c r="EW34" s="101"/>
      <c r="EX34" s="121"/>
      <c r="EY34" s="122">
        <f t="shared" si="317"/>
        <v>0</v>
      </c>
      <c r="EZ34" s="252">
        <f t="shared" si="318"/>
        <v>0</v>
      </c>
      <c r="FA34" s="122">
        <f>EZ34/EZ26</f>
        <v>0</v>
      </c>
      <c r="FB34" s="101">
        <f>FB26*FA34</f>
        <v>0</v>
      </c>
      <c r="FC34" s="119">
        <f t="shared" si="319"/>
        <v>0</v>
      </c>
      <c r="FD34" s="93">
        <f>FD26</f>
        <v>9.1</v>
      </c>
      <c r="FE34" s="120">
        <f t="shared" si="320"/>
        <v>0</v>
      </c>
      <c r="FF34" s="101">
        <f t="shared" si="321"/>
        <v>0</v>
      </c>
      <c r="FG34" s="101"/>
      <c r="FH34" s="121"/>
      <c r="FI34" s="122">
        <f t="shared" si="322"/>
        <v>0</v>
      </c>
      <c r="FJ34" s="252">
        <f t="shared" si="323"/>
        <v>0</v>
      </c>
      <c r="FK34" s="122">
        <f>FJ34/FJ26</f>
        <v>0</v>
      </c>
      <c r="FL34" s="101">
        <f>FL26*FK34</f>
        <v>0</v>
      </c>
      <c r="FM34" s="119">
        <f t="shared" si="324"/>
        <v>0</v>
      </c>
      <c r="FN34" s="93">
        <f>FN26</f>
        <v>9.1</v>
      </c>
      <c r="FO34" s="120">
        <f t="shared" si="325"/>
        <v>0</v>
      </c>
      <c r="FP34" s="101">
        <f t="shared" si="326"/>
        <v>0</v>
      </c>
      <c r="FQ34" s="101"/>
      <c r="FR34" s="121"/>
      <c r="FS34" s="122">
        <f t="shared" si="327"/>
        <v>0</v>
      </c>
      <c r="FT34" s="252">
        <f t="shared" si="328"/>
        <v>0</v>
      </c>
      <c r="FU34" s="122">
        <f>FT34/FT26</f>
        <v>0</v>
      </c>
      <c r="FV34" s="101">
        <f>FV26*FU34</f>
        <v>0</v>
      </c>
      <c r="FW34" s="119">
        <f t="shared" si="329"/>
        <v>0</v>
      </c>
      <c r="FX34" s="93">
        <f>FX26</f>
        <v>9.1</v>
      </c>
      <c r="FY34" s="120">
        <f t="shared" si="330"/>
        <v>0</v>
      </c>
      <c r="FZ34" s="101">
        <f t="shared" si="331"/>
        <v>0</v>
      </c>
      <c r="GA34" s="101"/>
      <c r="GB34" s="121"/>
      <c r="GC34" s="122">
        <f t="shared" si="332"/>
        <v>0</v>
      </c>
      <c r="GD34" s="252">
        <f t="shared" si="333"/>
        <v>0</v>
      </c>
      <c r="GE34" s="122">
        <f>GD34/GD26</f>
        <v>0</v>
      </c>
      <c r="GF34" s="101">
        <f>GF26*GE34</f>
        <v>0</v>
      </c>
      <c r="GG34" s="119">
        <f t="shared" si="334"/>
        <v>0</v>
      </c>
      <c r="GH34" s="93">
        <f>GH26</f>
        <v>9.1</v>
      </c>
      <c r="GI34" s="120">
        <f t="shared" si="335"/>
        <v>0</v>
      </c>
      <c r="GJ34" s="101">
        <f t="shared" si="336"/>
        <v>0</v>
      </c>
      <c r="GK34" s="101"/>
      <c r="GL34" s="121"/>
      <c r="GM34" s="122">
        <f t="shared" si="337"/>
        <v>0</v>
      </c>
      <c r="GN34" s="252">
        <f t="shared" si="338"/>
        <v>94</v>
      </c>
      <c r="GO34" s="122">
        <f>GN34/GN26</f>
        <v>1</v>
      </c>
      <c r="GP34" s="101">
        <f>GP26*GO34</f>
        <v>46160</v>
      </c>
      <c r="GQ34" s="119">
        <f t="shared" si="339"/>
        <v>491.06382979</v>
      </c>
      <c r="GR34" s="93">
        <f>GR26</f>
        <v>9.1</v>
      </c>
      <c r="GS34" s="120">
        <f t="shared" si="340"/>
        <v>4468.6808499999997</v>
      </c>
      <c r="GT34" s="101">
        <f t="shared" si="341"/>
        <v>420056</v>
      </c>
      <c r="GU34" s="101"/>
      <c r="GV34" s="121"/>
      <c r="GW34" s="122">
        <f t="shared" si="342"/>
        <v>1.1810700000000001</v>
      </c>
      <c r="GX34" s="252">
        <f t="shared" si="343"/>
        <v>0</v>
      </c>
      <c r="GY34" s="122">
        <f>GX34/GX26</f>
        <v>0</v>
      </c>
      <c r="GZ34" s="101">
        <f>GZ26*GY34</f>
        <v>0</v>
      </c>
      <c r="HA34" s="119">
        <f t="shared" si="344"/>
        <v>0</v>
      </c>
      <c r="HB34" s="93">
        <f>HB26</f>
        <v>9.1</v>
      </c>
      <c r="HC34" s="120">
        <f t="shared" si="345"/>
        <v>0</v>
      </c>
      <c r="HD34" s="101">
        <f t="shared" si="346"/>
        <v>0</v>
      </c>
      <c r="HE34" s="101"/>
      <c r="HF34" s="121"/>
      <c r="HG34" s="122">
        <f t="shared" si="347"/>
        <v>0</v>
      </c>
      <c r="HH34" s="252">
        <f t="shared" si="348"/>
        <v>0</v>
      </c>
      <c r="HI34" s="122">
        <f>HH34/HH26</f>
        <v>0</v>
      </c>
      <c r="HJ34" s="101">
        <f>HJ26*HI34</f>
        <v>0</v>
      </c>
      <c r="HK34" s="119">
        <f t="shared" si="349"/>
        <v>0</v>
      </c>
      <c r="HL34" s="93">
        <f>HL26</f>
        <v>9.1</v>
      </c>
      <c r="HM34" s="120">
        <f t="shared" si="350"/>
        <v>0</v>
      </c>
      <c r="HN34" s="101">
        <f t="shared" si="351"/>
        <v>0</v>
      </c>
      <c r="HO34" s="101"/>
      <c r="HP34" s="121"/>
      <c r="HQ34" s="122">
        <f t="shared" si="352"/>
        <v>0</v>
      </c>
      <c r="HR34" s="252">
        <f t="shared" si="353"/>
        <v>0</v>
      </c>
      <c r="HS34" s="122">
        <f>HR34/HR26</f>
        <v>0</v>
      </c>
      <c r="HT34" s="101">
        <f>HT26*HS34</f>
        <v>0</v>
      </c>
      <c r="HU34" s="119">
        <f t="shared" si="354"/>
        <v>0</v>
      </c>
      <c r="HV34" s="93">
        <f>HV26</f>
        <v>9.1</v>
      </c>
      <c r="HW34" s="120">
        <f t="shared" si="355"/>
        <v>0</v>
      </c>
      <c r="HX34" s="101">
        <f t="shared" si="356"/>
        <v>0</v>
      </c>
      <c r="HY34" s="101"/>
      <c r="HZ34" s="121"/>
      <c r="IA34" s="122">
        <f t="shared" si="357"/>
        <v>0</v>
      </c>
      <c r="IB34" s="252">
        <f t="shared" si="358"/>
        <v>23</v>
      </c>
      <c r="IC34" s="122">
        <f>IB34/IB26</f>
        <v>0.14649999999999999</v>
      </c>
      <c r="ID34" s="101">
        <f>ID26*IC34</f>
        <v>11841.6</v>
      </c>
      <c r="IE34" s="119">
        <f t="shared" si="359"/>
        <v>514.85217391000003</v>
      </c>
      <c r="IF34" s="93">
        <f>IF26</f>
        <v>9.1</v>
      </c>
      <c r="IG34" s="120">
        <f t="shared" si="360"/>
        <v>4685.1547799999998</v>
      </c>
      <c r="IH34" s="101">
        <f t="shared" si="361"/>
        <v>107758.56</v>
      </c>
      <c r="II34" s="101"/>
      <c r="IJ34" s="121"/>
      <c r="IK34" s="122">
        <f t="shared" si="362"/>
        <v>1.2382899999999999</v>
      </c>
      <c r="IL34" s="252">
        <f t="shared" si="363"/>
        <v>0</v>
      </c>
      <c r="IM34" s="122">
        <f>IL34/IL26</f>
        <v>0</v>
      </c>
      <c r="IN34" s="101">
        <f>IN26*IM34</f>
        <v>0</v>
      </c>
      <c r="IO34" s="119">
        <f t="shared" si="364"/>
        <v>0</v>
      </c>
      <c r="IP34" s="93">
        <f>IP26</f>
        <v>9.1</v>
      </c>
      <c r="IQ34" s="120">
        <f t="shared" si="365"/>
        <v>0</v>
      </c>
      <c r="IR34" s="101">
        <f t="shared" si="366"/>
        <v>0</v>
      </c>
      <c r="IS34" s="101"/>
      <c r="IT34" s="121"/>
      <c r="IU34" s="122">
        <f t="shared" si="367"/>
        <v>0</v>
      </c>
      <c r="IV34" s="252">
        <f t="shared" si="368"/>
        <v>0</v>
      </c>
      <c r="IW34" s="122">
        <f>IV34/IV26</f>
        <v>0</v>
      </c>
      <c r="IX34" s="101">
        <f>IX26*IW34</f>
        <v>0</v>
      </c>
      <c r="IY34" s="119">
        <f t="shared" si="369"/>
        <v>0</v>
      </c>
      <c r="IZ34" s="93">
        <f>IZ26</f>
        <v>9.1</v>
      </c>
      <c r="JA34" s="120">
        <f t="shared" si="370"/>
        <v>0</v>
      </c>
      <c r="JB34" s="101">
        <f t="shared" si="371"/>
        <v>0</v>
      </c>
      <c r="JC34" s="101"/>
      <c r="JD34" s="121"/>
      <c r="JE34" s="122">
        <f t="shared" si="372"/>
        <v>0</v>
      </c>
      <c r="JF34" s="252">
        <f t="shared" si="373"/>
        <v>43</v>
      </c>
      <c r="JG34" s="122">
        <f>JF34/JF26</f>
        <v>0.14777000000000001</v>
      </c>
      <c r="JH34" s="101">
        <f>JH26*JG34</f>
        <v>20668.59</v>
      </c>
      <c r="JI34" s="119">
        <f t="shared" si="374"/>
        <v>480.66488371999998</v>
      </c>
      <c r="JJ34" s="93">
        <f>JJ26</f>
        <v>9.1</v>
      </c>
      <c r="JK34" s="120">
        <f t="shared" si="375"/>
        <v>4374.05044</v>
      </c>
      <c r="JL34" s="101">
        <f t="shared" si="376"/>
        <v>188084.17</v>
      </c>
      <c r="JM34" s="101"/>
      <c r="JN34" s="121"/>
      <c r="JO34" s="122">
        <f t="shared" si="377"/>
        <v>1.1560600000000001</v>
      </c>
      <c r="JP34" s="252">
        <f t="shared" si="378"/>
        <v>0</v>
      </c>
      <c r="JQ34" s="122" t="e">
        <f>JP34/JP26</f>
        <v>#DIV/0!</v>
      </c>
      <c r="JR34" s="101" t="e">
        <f>JR26*JQ34</f>
        <v>#DIV/0!</v>
      </c>
      <c r="JS34" s="119">
        <f t="shared" si="379"/>
        <v>0</v>
      </c>
      <c r="JT34" s="93">
        <f>JT26</f>
        <v>0</v>
      </c>
      <c r="JU34" s="120">
        <f t="shared" si="380"/>
        <v>0</v>
      </c>
      <c r="JV34" s="101">
        <f t="shared" si="381"/>
        <v>0</v>
      </c>
      <c r="JW34" s="101"/>
      <c r="JX34" s="121"/>
      <c r="JY34" s="122">
        <f t="shared" si="382"/>
        <v>0</v>
      </c>
      <c r="JZ34" s="252">
        <f t="shared" si="383"/>
        <v>0</v>
      </c>
      <c r="KA34" s="122">
        <f>JZ34/JZ26</f>
        <v>0</v>
      </c>
      <c r="KB34" s="101">
        <f>KB26*KA34</f>
        <v>0</v>
      </c>
      <c r="KC34" s="119">
        <f t="shared" si="384"/>
        <v>0</v>
      </c>
      <c r="KD34" s="93">
        <f>KD26</f>
        <v>9.1</v>
      </c>
      <c r="KE34" s="120">
        <f t="shared" si="385"/>
        <v>0</v>
      </c>
      <c r="KF34" s="101">
        <f t="shared" si="386"/>
        <v>0</v>
      </c>
      <c r="KG34" s="101"/>
      <c r="KH34" s="121"/>
      <c r="KI34" s="122">
        <f t="shared" si="387"/>
        <v>0</v>
      </c>
      <c r="KJ34" s="252">
        <f t="shared" si="388"/>
        <v>29</v>
      </c>
      <c r="KK34" s="122">
        <f>KJ34/KJ26</f>
        <v>8.2150000000000001E-2</v>
      </c>
      <c r="KL34" s="101">
        <f>KL26*KK34</f>
        <v>10715.65</v>
      </c>
      <c r="KM34" s="119">
        <f t="shared" si="389"/>
        <v>369.50517241</v>
      </c>
      <c r="KN34" s="93">
        <f>KN26</f>
        <v>9.1</v>
      </c>
      <c r="KO34" s="120">
        <f t="shared" si="390"/>
        <v>3362.4970699999999</v>
      </c>
      <c r="KP34" s="101">
        <f t="shared" si="391"/>
        <v>97512.42</v>
      </c>
      <c r="KQ34" s="101"/>
      <c r="KR34" s="121"/>
      <c r="KS34" s="122">
        <f t="shared" si="392"/>
        <v>0.88871</v>
      </c>
      <c r="KT34" s="252">
        <f t="shared" si="393"/>
        <v>14</v>
      </c>
      <c r="KU34" s="122">
        <f>KT34/KT26</f>
        <v>4.6980000000000001E-2</v>
      </c>
      <c r="KV34" s="101">
        <f>KV26*KU34</f>
        <v>3719.41</v>
      </c>
      <c r="KW34" s="119">
        <f t="shared" si="394"/>
        <v>265.67214286000001</v>
      </c>
      <c r="KX34" s="93">
        <f>KX26</f>
        <v>9.1</v>
      </c>
      <c r="KY34" s="120">
        <f t="shared" si="395"/>
        <v>2417.6165000000001</v>
      </c>
      <c r="KZ34" s="101">
        <f t="shared" si="396"/>
        <v>33846.629999999997</v>
      </c>
      <c r="LA34" s="101"/>
      <c r="LB34" s="121"/>
      <c r="LC34" s="122">
        <f t="shared" si="397"/>
        <v>0.63897999999999999</v>
      </c>
      <c r="LD34" s="252">
        <f t="shared" si="398"/>
        <v>0</v>
      </c>
      <c r="LE34" s="122">
        <f>LD34/LD26</f>
        <v>0</v>
      </c>
      <c r="LF34" s="101">
        <f>LF26*LE34</f>
        <v>0</v>
      </c>
      <c r="LG34" s="119">
        <f t="shared" si="399"/>
        <v>0</v>
      </c>
      <c r="LH34" s="93">
        <f>LH26</f>
        <v>9.1</v>
      </c>
      <c r="LI34" s="120">
        <f t="shared" si="400"/>
        <v>0</v>
      </c>
      <c r="LJ34" s="101">
        <f t="shared" si="401"/>
        <v>0</v>
      </c>
      <c r="LK34" s="101"/>
      <c r="LL34" s="121"/>
      <c r="LM34" s="122">
        <f t="shared" si="402"/>
        <v>0</v>
      </c>
      <c r="LN34" s="252">
        <f t="shared" si="403"/>
        <v>13</v>
      </c>
      <c r="LO34" s="122">
        <f>LN34/LN26</f>
        <v>9.2200000000000004E-2</v>
      </c>
      <c r="LP34" s="101">
        <f>LP26*LO34</f>
        <v>7591.75</v>
      </c>
      <c r="LQ34" s="119">
        <f t="shared" si="404"/>
        <v>583.98076922999996</v>
      </c>
      <c r="LR34" s="93">
        <f>LR26</f>
        <v>9.1</v>
      </c>
      <c r="LS34" s="120">
        <f t="shared" si="405"/>
        <v>5314.2250000000004</v>
      </c>
      <c r="LT34" s="101">
        <f t="shared" si="406"/>
        <v>69084.929999999993</v>
      </c>
      <c r="LU34" s="101"/>
      <c r="LV34" s="121"/>
      <c r="LW34" s="122">
        <f t="shared" si="407"/>
        <v>1.40455</v>
      </c>
      <c r="LX34" s="252">
        <f t="shared" si="408"/>
        <v>14</v>
      </c>
      <c r="LY34" s="122">
        <f>LX34/LX26</f>
        <v>0.10219</v>
      </c>
      <c r="LZ34" s="101">
        <f>LZ26*LY34</f>
        <v>4611.83</v>
      </c>
      <c r="MA34" s="119">
        <f t="shared" si="409"/>
        <v>329.41642856999999</v>
      </c>
      <c r="MB34" s="93">
        <f>MB26</f>
        <v>9.1</v>
      </c>
      <c r="MC34" s="120">
        <f t="shared" si="410"/>
        <v>2997.6895</v>
      </c>
      <c r="MD34" s="101">
        <f t="shared" si="411"/>
        <v>41967.65</v>
      </c>
      <c r="ME34" s="101"/>
      <c r="MF34" s="121"/>
      <c r="MG34" s="122">
        <f t="shared" si="412"/>
        <v>0.79229000000000005</v>
      </c>
      <c r="MH34" s="252">
        <f t="shared" si="413"/>
        <v>61</v>
      </c>
      <c r="MI34" s="122">
        <f>MH34/MH26</f>
        <v>0.2</v>
      </c>
      <c r="MJ34" s="101">
        <f>MJ26*MI34</f>
        <v>14466</v>
      </c>
      <c r="MK34" s="119">
        <f t="shared" si="414"/>
        <v>237.14754098</v>
      </c>
      <c r="ML34" s="93">
        <f>ML26</f>
        <v>9.1</v>
      </c>
      <c r="MM34" s="120">
        <f t="shared" si="415"/>
        <v>2158.0426200000002</v>
      </c>
      <c r="MN34" s="101">
        <f t="shared" si="416"/>
        <v>131640.6</v>
      </c>
      <c r="MO34" s="101"/>
      <c r="MP34" s="121"/>
      <c r="MQ34" s="122">
        <f t="shared" si="417"/>
        <v>0.57037000000000004</v>
      </c>
      <c r="MR34" s="252">
        <f t="shared" si="418"/>
        <v>39</v>
      </c>
      <c r="MS34" s="122">
        <f>MR34/MR26</f>
        <v>0.34821000000000002</v>
      </c>
      <c r="MT34" s="101">
        <f>MT26*MS34</f>
        <v>14973.03</v>
      </c>
      <c r="MU34" s="119">
        <f t="shared" si="419"/>
        <v>383.92384614999997</v>
      </c>
      <c r="MV34" s="93">
        <f>MV26</f>
        <v>9.1</v>
      </c>
      <c r="MW34" s="120">
        <f t="shared" si="420"/>
        <v>3493.7069999999999</v>
      </c>
      <c r="MX34" s="101">
        <f t="shared" si="421"/>
        <v>136254.57</v>
      </c>
      <c r="MY34" s="101"/>
      <c r="MZ34" s="121"/>
      <c r="NA34" s="122">
        <f t="shared" si="422"/>
        <v>0.92339000000000004</v>
      </c>
      <c r="NB34" s="252">
        <f t="shared" si="423"/>
        <v>18</v>
      </c>
      <c r="NC34" s="122">
        <f>NB34/NB26</f>
        <v>0.10976</v>
      </c>
      <c r="ND34" s="101">
        <f>ND26*NC34</f>
        <v>6595.48</v>
      </c>
      <c r="NE34" s="119">
        <f t="shared" si="424"/>
        <v>366.41555555999997</v>
      </c>
      <c r="NF34" s="93">
        <f>NF26</f>
        <v>9.1</v>
      </c>
      <c r="NG34" s="120">
        <f t="shared" si="425"/>
        <v>3334.3815599999998</v>
      </c>
      <c r="NH34" s="101">
        <f t="shared" si="426"/>
        <v>60018.87</v>
      </c>
      <c r="NI34" s="101"/>
      <c r="NJ34" s="121"/>
      <c r="NK34" s="122">
        <f t="shared" si="427"/>
        <v>0.88127999999999995</v>
      </c>
      <c r="NL34" s="252">
        <f t="shared" si="428"/>
        <v>55</v>
      </c>
      <c r="NM34" s="122">
        <f>NL34/NL26</f>
        <v>0.10913</v>
      </c>
      <c r="NN34" s="101">
        <f>NN26*NM34</f>
        <v>15816.21</v>
      </c>
      <c r="NO34" s="119">
        <f t="shared" si="429"/>
        <v>287.56745454999998</v>
      </c>
      <c r="NP34" s="93">
        <f>NP26</f>
        <v>9.1</v>
      </c>
      <c r="NQ34" s="120">
        <f t="shared" si="430"/>
        <v>2616.86384</v>
      </c>
      <c r="NR34" s="101">
        <f t="shared" si="431"/>
        <v>143927.51</v>
      </c>
      <c r="NS34" s="101"/>
      <c r="NT34" s="121"/>
      <c r="NU34" s="122">
        <f t="shared" si="432"/>
        <v>0.69164000000000003</v>
      </c>
      <c r="NV34" s="252">
        <f t="shared" si="433"/>
        <v>0</v>
      </c>
      <c r="NW34" s="122">
        <f>NV34/NV26</f>
        <v>0</v>
      </c>
      <c r="NX34" s="101">
        <f>NX26*NW34</f>
        <v>0</v>
      </c>
      <c r="NY34" s="119">
        <f t="shared" si="434"/>
        <v>0</v>
      </c>
      <c r="NZ34" s="93">
        <f>NZ26</f>
        <v>9.1</v>
      </c>
      <c r="OA34" s="120">
        <f t="shared" si="435"/>
        <v>0</v>
      </c>
      <c r="OB34" s="101">
        <f t="shared" si="436"/>
        <v>0</v>
      </c>
      <c r="OC34" s="101"/>
      <c r="OD34" s="121"/>
      <c r="OE34" s="122">
        <f t="shared" si="437"/>
        <v>0</v>
      </c>
      <c r="OF34" s="252">
        <f t="shared" si="438"/>
        <v>0</v>
      </c>
      <c r="OG34" s="122">
        <f>OF34/OF26</f>
        <v>0</v>
      </c>
      <c r="OH34" s="101">
        <f>OH26*OG34</f>
        <v>0</v>
      </c>
      <c r="OI34" s="119">
        <f t="shared" si="439"/>
        <v>0</v>
      </c>
      <c r="OJ34" s="93">
        <f>OJ26</f>
        <v>9.1</v>
      </c>
      <c r="OK34" s="120">
        <f t="shared" si="440"/>
        <v>0</v>
      </c>
      <c r="OL34" s="101">
        <f t="shared" si="441"/>
        <v>0</v>
      </c>
      <c r="OM34" s="101"/>
      <c r="ON34" s="121"/>
      <c r="OO34" s="122">
        <f t="shared" si="442"/>
        <v>0</v>
      </c>
      <c r="OP34" s="252">
        <f t="shared" si="443"/>
        <v>0</v>
      </c>
      <c r="OQ34" s="122">
        <f>OP34/OP26</f>
        <v>0</v>
      </c>
      <c r="OR34" s="101">
        <f>OR26*OQ34</f>
        <v>0</v>
      </c>
      <c r="OS34" s="119">
        <f t="shared" si="444"/>
        <v>0</v>
      </c>
      <c r="OT34" s="93">
        <f>OT26</f>
        <v>9.1</v>
      </c>
      <c r="OU34" s="120">
        <f t="shared" si="445"/>
        <v>0</v>
      </c>
      <c r="OV34" s="101">
        <f t="shared" si="446"/>
        <v>0</v>
      </c>
      <c r="OW34" s="101"/>
      <c r="OX34" s="121"/>
      <c r="OY34" s="122">
        <f t="shared" si="447"/>
        <v>0</v>
      </c>
      <c r="OZ34" s="252">
        <f t="shared" si="448"/>
        <v>0</v>
      </c>
      <c r="PA34" s="122">
        <f>OZ34/OZ26</f>
        <v>0</v>
      </c>
      <c r="PB34" s="101">
        <f>PB26*PA34</f>
        <v>0</v>
      </c>
      <c r="PC34" s="119">
        <f t="shared" si="449"/>
        <v>0</v>
      </c>
      <c r="PD34" s="93">
        <f>PD26</f>
        <v>9.1</v>
      </c>
      <c r="PE34" s="120">
        <f t="shared" si="450"/>
        <v>0</v>
      </c>
      <c r="PF34" s="101">
        <f t="shared" si="451"/>
        <v>0</v>
      </c>
      <c r="PG34" s="101"/>
      <c r="PH34" s="121"/>
      <c r="PI34" s="122">
        <f t="shared" si="452"/>
        <v>0</v>
      </c>
      <c r="PJ34" s="252">
        <f t="shared" si="453"/>
        <v>0</v>
      </c>
      <c r="PK34" s="122">
        <f>PJ34/PJ26</f>
        <v>0</v>
      </c>
      <c r="PL34" s="101">
        <f>PL26*PK34</f>
        <v>0</v>
      </c>
      <c r="PM34" s="119">
        <f t="shared" si="454"/>
        <v>0</v>
      </c>
      <c r="PN34" s="93">
        <f>PN26</f>
        <v>9.1</v>
      </c>
      <c r="PO34" s="120">
        <f t="shared" si="455"/>
        <v>0</v>
      </c>
      <c r="PP34" s="101">
        <f t="shared" si="456"/>
        <v>0</v>
      </c>
      <c r="PQ34" s="101"/>
      <c r="PR34" s="121"/>
      <c r="PS34" s="122">
        <f t="shared" si="457"/>
        <v>0</v>
      </c>
      <c r="PT34" s="252">
        <f t="shared" si="458"/>
        <v>0</v>
      </c>
      <c r="PU34" s="122" t="e">
        <f>PT34/PT26</f>
        <v>#DIV/0!</v>
      </c>
      <c r="PV34" s="101" t="e">
        <f>PV26*PU34</f>
        <v>#DIV/0!</v>
      </c>
      <c r="PW34" s="119">
        <f t="shared" si="459"/>
        <v>0</v>
      </c>
      <c r="PX34" s="93">
        <f>PX26</f>
        <v>0</v>
      </c>
      <c r="PY34" s="120">
        <f t="shared" si="460"/>
        <v>0</v>
      </c>
      <c r="PZ34" s="101">
        <f t="shared" si="461"/>
        <v>0</v>
      </c>
      <c r="QA34" s="101"/>
      <c r="QB34" s="121"/>
      <c r="QC34" s="122">
        <f t="shared" si="462"/>
        <v>0</v>
      </c>
      <c r="QD34" s="252">
        <f t="shared" si="463"/>
        <v>0</v>
      </c>
      <c r="QE34" s="122">
        <f>QD34/QD26</f>
        <v>0</v>
      </c>
      <c r="QF34" s="101">
        <f>QF26*QE34</f>
        <v>0</v>
      </c>
      <c r="QG34" s="119">
        <f t="shared" si="464"/>
        <v>0</v>
      </c>
      <c r="QH34" s="93">
        <f>QH26</f>
        <v>9.1</v>
      </c>
      <c r="QI34" s="120">
        <f t="shared" si="465"/>
        <v>0</v>
      </c>
      <c r="QJ34" s="101">
        <f t="shared" si="466"/>
        <v>0</v>
      </c>
      <c r="QK34" s="101"/>
      <c r="QL34" s="121"/>
      <c r="QM34" s="122">
        <f t="shared" si="467"/>
        <v>0</v>
      </c>
      <c r="QN34" s="252">
        <f t="shared" si="468"/>
        <v>0</v>
      </c>
      <c r="QO34" s="122">
        <f>QN34/QN26</f>
        <v>0</v>
      </c>
      <c r="QP34" s="101">
        <f>QP26*QO34</f>
        <v>0</v>
      </c>
      <c r="QQ34" s="119">
        <f t="shared" si="469"/>
        <v>0</v>
      </c>
      <c r="QR34" s="93">
        <f>QR26</f>
        <v>9.1</v>
      </c>
      <c r="QS34" s="120">
        <f t="shared" si="470"/>
        <v>0</v>
      </c>
      <c r="QT34" s="101">
        <f t="shared" si="471"/>
        <v>0</v>
      </c>
      <c r="QU34" s="101"/>
      <c r="QV34" s="121"/>
      <c r="QW34" s="122">
        <f t="shared" si="472"/>
        <v>0</v>
      </c>
      <c r="QX34" s="252">
        <f t="shared" si="473"/>
        <v>0</v>
      </c>
      <c r="QY34" s="122">
        <f>QX34/QX26</f>
        <v>0</v>
      </c>
      <c r="QZ34" s="101">
        <f>QZ26*QY34</f>
        <v>0</v>
      </c>
      <c r="RA34" s="119">
        <f t="shared" si="474"/>
        <v>0</v>
      </c>
      <c r="RB34" s="93">
        <f>RB26</f>
        <v>9.1</v>
      </c>
      <c r="RC34" s="120">
        <f t="shared" si="475"/>
        <v>0</v>
      </c>
      <c r="RD34" s="101">
        <f t="shared" si="476"/>
        <v>0</v>
      </c>
      <c r="RE34" s="101"/>
      <c r="RF34" s="121"/>
      <c r="RG34" s="122">
        <f t="shared" si="477"/>
        <v>0</v>
      </c>
      <c r="RH34" s="252">
        <f t="shared" si="478"/>
        <v>0</v>
      </c>
      <c r="RI34" s="122">
        <f>RH34/RH26</f>
        <v>0</v>
      </c>
      <c r="RJ34" s="101">
        <f>RJ26*RI34</f>
        <v>0</v>
      </c>
      <c r="RK34" s="119">
        <f t="shared" si="479"/>
        <v>0</v>
      </c>
      <c r="RL34" s="93">
        <f>RL26</f>
        <v>9.1</v>
      </c>
      <c r="RM34" s="120">
        <f t="shared" si="480"/>
        <v>0</v>
      </c>
      <c r="RN34" s="101">
        <f t="shared" si="481"/>
        <v>0</v>
      </c>
      <c r="RO34" s="101"/>
      <c r="RP34" s="121"/>
      <c r="RQ34" s="122">
        <f t="shared" si="482"/>
        <v>0</v>
      </c>
      <c r="RR34" s="252">
        <f t="shared" si="483"/>
        <v>50</v>
      </c>
      <c r="RS34" s="122">
        <f>RR34/RR26</f>
        <v>0.14368</v>
      </c>
      <c r="RT34" s="101">
        <f>RT26*RS34</f>
        <v>15310.54</v>
      </c>
      <c r="RU34" s="119">
        <f t="shared" si="484"/>
        <v>306.21080000000001</v>
      </c>
      <c r="RV34" s="93">
        <f>RV26</f>
        <v>9.1</v>
      </c>
      <c r="RW34" s="120">
        <f t="shared" si="485"/>
        <v>2786.5182799999998</v>
      </c>
      <c r="RX34" s="101">
        <f t="shared" si="486"/>
        <v>139325.91</v>
      </c>
      <c r="RY34" s="101"/>
      <c r="RZ34" s="121"/>
      <c r="SA34" s="122">
        <f t="shared" si="487"/>
        <v>0.73648000000000002</v>
      </c>
      <c r="SB34" s="252">
        <f t="shared" si="488"/>
        <v>0</v>
      </c>
      <c r="SC34" s="122">
        <f>SB34/SB26</f>
        <v>0</v>
      </c>
      <c r="SD34" s="101">
        <f>SD26*SC34</f>
        <v>0</v>
      </c>
      <c r="SE34" s="119">
        <f t="shared" si="489"/>
        <v>0</v>
      </c>
      <c r="SF34" s="93">
        <f>SF26</f>
        <v>9.1</v>
      </c>
      <c r="SG34" s="120">
        <f t="shared" si="490"/>
        <v>0</v>
      </c>
      <c r="SH34" s="101">
        <f t="shared" si="491"/>
        <v>0</v>
      </c>
      <c r="SI34" s="101"/>
      <c r="SJ34" s="121"/>
      <c r="SK34" s="122">
        <f t="shared" si="492"/>
        <v>0</v>
      </c>
      <c r="SL34" s="252">
        <f t="shared" si="493"/>
        <v>38</v>
      </c>
      <c r="SM34" s="122">
        <f>SL34/SL26</f>
        <v>0.12459000000000001</v>
      </c>
      <c r="SN34" s="101">
        <f>SN26*SM34</f>
        <v>14292.96</v>
      </c>
      <c r="SO34" s="119">
        <f t="shared" si="494"/>
        <v>376.13052632</v>
      </c>
      <c r="SP34" s="93">
        <f>SP26</f>
        <v>9.1</v>
      </c>
      <c r="SQ34" s="120">
        <f t="shared" si="495"/>
        <v>3422.7877899999999</v>
      </c>
      <c r="SR34" s="101">
        <f t="shared" si="496"/>
        <v>130065.94</v>
      </c>
      <c r="SS34" s="101"/>
      <c r="ST34" s="121"/>
      <c r="SU34" s="122">
        <f t="shared" si="497"/>
        <v>0.90464</v>
      </c>
      <c r="SV34" s="252">
        <f t="shared" si="498"/>
        <v>0</v>
      </c>
      <c r="SW34" s="122">
        <f>SV34/SV26</f>
        <v>0</v>
      </c>
      <c r="SX34" s="101">
        <f>SX26*SW34</f>
        <v>0</v>
      </c>
      <c r="SY34" s="119">
        <f t="shared" si="499"/>
        <v>0</v>
      </c>
      <c r="SZ34" s="93">
        <f>SZ26</f>
        <v>9.1</v>
      </c>
      <c r="TA34" s="120">
        <f t="shared" si="500"/>
        <v>0</v>
      </c>
      <c r="TB34" s="101">
        <f t="shared" si="501"/>
        <v>0</v>
      </c>
      <c r="TC34" s="101"/>
      <c r="TD34" s="121"/>
      <c r="TE34" s="122">
        <f t="shared" si="502"/>
        <v>0</v>
      </c>
      <c r="TF34" s="252">
        <f t="shared" si="503"/>
        <v>0</v>
      </c>
      <c r="TG34" s="122">
        <f>TF34/TF26</f>
        <v>0</v>
      </c>
      <c r="TH34" s="101">
        <f>TH26*TG34</f>
        <v>0</v>
      </c>
      <c r="TI34" s="119">
        <f t="shared" si="504"/>
        <v>0</v>
      </c>
      <c r="TJ34" s="93">
        <f>TJ26</f>
        <v>9.1</v>
      </c>
      <c r="TK34" s="120">
        <f t="shared" si="505"/>
        <v>0</v>
      </c>
      <c r="TL34" s="101">
        <f t="shared" si="506"/>
        <v>0</v>
      </c>
      <c r="TM34" s="101"/>
      <c r="TN34" s="121"/>
      <c r="TO34" s="122">
        <f t="shared" si="507"/>
        <v>0</v>
      </c>
      <c r="TP34" s="252">
        <f t="shared" si="508"/>
        <v>49</v>
      </c>
      <c r="TQ34" s="122">
        <f>TP34/TP26</f>
        <v>0.17072999999999999</v>
      </c>
      <c r="TR34" s="101">
        <f>TR26*TQ34</f>
        <v>11584.03</v>
      </c>
      <c r="TS34" s="119">
        <f t="shared" si="509"/>
        <v>236.40877551</v>
      </c>
      <c r="TT34" s="93">
        <f>TT26</f>
        <v>9.1</v>
      </c>
      <c r="TU34" s="120">
        <f t="shared" si="510"/>
        <v>2151.3198600000001</v>
      </c>
      <c r="TV34" s="101">
        <f t="shared" si="511"/>
        <v>105414.67</v>
      </c>
      <c r="TW34" s="101"/>
      <c r="TX34" s="121"/>
      <c r="TY34" s="122">
        <f t="shared" si="512"/>
        <v>0.56859000000000004</v>
      </c>
      <c r="TZ34" s="252">
        <f t="shared" si="513"/>
        <v>0</v>
      </c>
      <c r="UA34" s="122">
        <f>TZ34/TZ26</f>
        <v>0</v>
      </c>
      <c r="UB34" s="101">
        <f>UB26*UA34</f>
        <v>0</v>
      </c>
      <c r="UC34" s="119">
        <f t="shared" si="514"/>
        <v>0</v>
      </c>
      <c r="UD34" s="93">
        <f>UD26</f>
        <v>9.1</v>
      </c>
      <c r="UE34" s="120">
        <f t="shared" si="515"/>
        <v>0</v>
      </c>
      <c r="UF34" s="101">
        <f t="shared" si="516"/>
        <v>0</v>
      </c>
      <c r="UG34" s="101"/>
      <c r="UH34" s="121"/>
      <c r="UI34" s="122">
        <f t="shared" si="517"/>
        <v>0</v>
      </c>
      <c r="UJ34" s="252">
        <f t="shared" si="518"/>
        <v>15</v>
      </c>
      <c r="UK34" s="122">
        <f>UJ34/UJ26</f>
        <v>4.5589999999999999E-2</v>
      </c>
      <c r="UL34" s="101">
        <f>UL26*UK34</f>
        <v>8680.34</v>
      </c>
      <c r="UM34" s="119">
        <f t="shared" si="519"/>
        <v>578.68933332999995</v>
      </c>
      <c r="UN34" s="93">
        <f>UN26</f>
        <v>9.1</v>
      </c>
      <c r="UO34" s="120">
        <f t="shared" si="520"/>
        <v>5266.0729300000003</v>
      </c>
      <c r="UP34" s="101">
        <f t="shared" si="521"/>
        <v>78991.09</v>
      </c>
      <c r="UQ34" s="101"/>
      <c r="UR34" s="121"/>
      <c r="US34" s="122">
        <f t="shared" si="522"/>
        <v>1.3918200000000001</v>
      </c>
      <c r="UT34" s="252">
        <f t="shared" si="523"/>
        <v>28</v>
      </c>
      <c r="UU34" s="122">
        <f>UT34/UT26</f>
        <v>8.7230000000000002E-2</v>
      </c>
      <c r="UV34" s="101">
        <f>UV26*UU34</f>
        <v>8388.91</v>
      </c>
      <c r="UW34" s="119">
        <f t="shared" si="524"/>
        <v>299.60392856999999</v>
      </c>
      <c r="UX34" s="93">
        <f>UX26</f>
        <v>9.1</v>
      </c>
      <c r="UY34" s="120">
        <f t="shared" si="525"/>
        <v>2726.3957500000001</v>
      </c>
      <c r="UZ34" s="101">
        <f t="shared" si="526"/>
        <v>76339.08</v>
      </c>
      <c r="VA34" s="101"/>
      <c r="VB34" s="121"/>
      <c r="VC34" s="122">
        <f t="shared" si="527"/>
        <v>0.72058999999999995</v>
      </c>
      <c r="VD34" s="252">
        <f t="shared" si="528"/>
        <v>21</v>
      </c>
      <c r="VE34" s="122">
        <f>VD34/VD26</f>
        <v>3.7969999999999997E-2</v>
      </c>
      <c r="VF34" s="101">
        <f>VF26*VE34</f>
        <v>11486.68</v>
      </c>
      <c r="VG34" s="119">
        <f t="shared" si="529"/>
        <v>546.98476189999997</v>
      </c>
      <c r="VH34" s="93">
        <f>VH26</f>
        <v>9.1</v>
      </c>
      <c r="VI34" s="120">
        <f t="shared" si="530"/>
        <v>4977.5613300000005</v>
      </c>
      <c r="VJ34" s="101">
        <f t="shared" si="531"/>
        <v>104528.79</v>
      </c>
      <c r="VK34" s="101"/>
      <c r="VL34" s="121"/>
      <c r="VM34" s="122">
        <f t="shared" si="532"/>
        <v>1.3155699999999999</v>
      </c>
      <c r="VN34" s="252">
        <f t="shared" si="533"/>
        <v>24</v>
      </c>
      <c r="VO34" s="122">
        <f>VN34/VN26</f>
        <v>6.8570000000000006E-2</v>
      </c>
      <c r="VP34" s="101">
        <f>VP26*VO34</f>
        <v>11585.59</v>
      </c>
      <c r="VQ34" s="119">
        <f t="shared" si="534"/>
        <v>482.73291667000001</v>
      </c>
      <c r="VR34" s="93">
        <f>VR26</f>
        <v>9.1</v>
      </c>
      <c r="VS34" s="120">
        <f t="shared" si="535"/>
        <v>4392.8695399999997</v>
      </c>
      <c r="VT34" s="101">
        <f t="shared" si="536"/>
        <v>105428.87</v>
      </c>
      <c r="VU34" s="101"/>
      <c r="VV34" s="121"/>
      <c r="VW34" s="122">
        <f t="shared" si="537"/>
        <v>1.1610400000000001</v>
      </c>
      <c r="VX34" s="231">
        <f t="shared" si="538"/>
        <v>782</v>
      </c>
      <c r="VY34" s="122">
        <f>VX34/VX26</f>
        <v>6.2109999999999999E-2</v>
      </c>
      <c r="VZ34" s="101">
        <f>VZ26*VY34</f>
        <v>325138.40000000002</v>
      </c>
      <c r="WA34" s="119">
        <f t="shared" si="539"/>
        <v>415.77800511999999</v>
      </c>
      <c r="WB34" s="93">
        <f>WB26</f>
        <v>9.1</v>
      </c>
      <c r="WC34" s="120">
        <f t="shared" si="540"/>
        <v>3783.5798500000001</v>
      </c>
      <c r="WD34" s="101">
        <f t="shared" si="541"/>
        <v>2958759.44</v>
      </c>
      <c r="WE34" s="101"/>
      <c r="WF34" s="121"/>
    </row>
    <row r="35" spans="1:604" ht="48">
      <c r="A35" s="5"/>
      <c r="B35" s="94" t="s">
        <v>431</v>
      </c>
      <c r="C35" s="12" t="s">
        <v>836</v>
      </c>
      <c r="D35" s="12" t="s">
        <v>438</v>
      </c>
      <c r="E35" s="4" t="s">
        <v>34</v>
      </c>
      <c r="F35" s="252">
        <f t="shared" si="243"/>
        <v>0</v>
      </c>
      <c r="G35" s="122">
        <f>F35/F26</f>
        <v>0</v>
      </c>
      <c r="H35" s="101">
        <f>H26*G35</f>
        <v>0</v>
      </c>
      <c r="I35" s="119">
        <f t="shared" si="244"/>
        <v>0</v>
      </c>
      <c r="J35" s="93">
        <f>J26</f>
        <v>9.1</v>
      </c>
      <c r="K35" s="120">
        <f t="shared" si="245"/>
        <v>0</v>
      </c>
      <c r="L35" s="101">
        <f t="shared" si="246"/>
        <v>0</v>
      </c>
      <c r="M35" s="101"/>
      <c r="N35" s="121"/>
      <c r="O35" s="122" t="e">
        <f t="shared" si="247"/>
        <v>#DIV/0!</v>
      </c>
      <c r="P35" s="252">
        <f t="shared" si="248"/>
        <v>0</v>
      </c>
      <c r="Q35" s="122">
        <f>P35/P26</f>
        <v>0</v>
      </c>
      <c r="R35" s="101">
        <f>R26*Q35</f>
        <v>0</v>
      </c>
      <c r="S35" s="119">
        <f t="shared" si="249"/>
        <v>0</v>
      </c>
      <c r="T35" s="93">
        <f>T26</f>
        <v>9.1</v>
      </c>
      <c r="U35" s="120">
        <f t="shared" si="250"/>
        <v>0</v>
      </c>
      <c r="V35" s="101">
        <f t="shared" si="251"/>
        <v>0</v>
      </c>
      <c r="W35" s="101"/>
      <c r="X35" s="121"/>
      <c r="Y35" s="122" t="e">
        <f t="shared" si="252"/>
        <v>#DIV/0!</v>
      </c>
      <c r="Z35" s="252">
        <f t="shared" si="253"/>
        <v>0</v>
      </c>
      <c r="AA35" s="122">
        <f>Z35/Z26</f>
        <v>0</v>
      </c>
      <c r="AB35" s="101">
        <f>AB26*AA35</f>
        <v>0</v>
      </c>
      <c r="AC35" s="119">
        <f t="shared" si="254"/>
        <v>0</v>
      </c>
      <c r="AD35" s="93">
        <f>AD26</f>
        <v>9.1</v>
      </c>
      <c r="AE35" s="120">
        <f t="shared" si="255"/>
        <v>0</v>
      </c>
      <c r="AF35" s="101">
        <f t="shared" si="256"/>
        <v>0</v>
      </c>
      <c r="AG35" s="101"/>
      <c r="AH35" s="121"/>
      <c r="AI35" s="122" t="e">
        <f t="shared" si="257"/>
        <v>#DIV/0!</v>
      </c>
      <c r="AJ35" s="252">
        <f t="shared" si="258"/>
        <v>0</v>
      </c>
      <c r="AK35" s="122">
        <f>AJ35/AJ26</f>
        <v>0</v>
      </c>
      <c r="AL35" s="101">
        <f>AL26*AK35</f>
        <v>0</v>
      </c>
      <c r="AM35" s="119">
        <f t="shared" si="259"/>
        <v>0</v>
      </c>
      <c r="AN35" s="93">
        <f>AN26</f>
        <v>9.1</v>
      </c>
      <c r="AO35" s="120">
        <f t="shared" si="260"/>
        <v>0</v>
      </c>
      <c r="AP35" s="101">
        <f t="shared" si="261"/>
        <v>0</v>
      </c>
      <c r="AQ35" s="101"/>
      <c r="AR35" s="121"/>
      <c r="AS35" s="122" t="e">
        <f t="shared" si="262"/>
        <v>#DIV/0!</v>
      </c>
      <c r="AT35" s="252">
        <f t="shared" si="263"/>
        <v>0</v>
      </c>
      <c r="AU35" s="122">
        <f>AT35/AT26</f>
        <v>0</v>
      </c>
      <c r="AV35" s="101">
        <f>AV26*AU35</f>
        <v>0</v>
      </c>
      <c r="AW35" s="119">
        <f t="shared" si="264"/>
        <v>0</v>
      </c>
      <c r="AX35" s="93">
        <f>AX26</f>
        <v>9.1</v>
      </c>
      <c r="AY35" s="120">
        <f t="shared" si="265"/>
        <v>0</v>
      </c>
      <c r="AZ35" s="101">
        <f t="shared" si="266"/>
        <v>0</v>
      </c>
      <c r="BA35" s="101"/>
      <c r="BB35" s="121"/>
      <c r="BC35" s="122" t="e">
        <f t="shared" si="267"/>
        <v>#DIV/0!</v>
      </c>
      <c r="BD35" s="252">
        <f t="shared" si="268"/>
        <v>0</v>
      </c>
      <c r="BE35" s="122">
        <f>BD35/BD26</f>
        <v>0</v>
      </c>
      <c r="BF35" s="101">
        <f>BF26*BE35</f>
        <v>0</v>
      </c>
      <c r="BG35" s="119">
        <f t="shared" si="269"/>
        <v>0</v>
      </c>
      <c r="BH35" s="93">
        <f>BH26</f>
        <v>9.1</v>
      </c>
      <c r="BI35" s="120">
        <f t="shared" si="270"/>
        <v>0</v>
      </c>
      <c r="BJ35" s="101">
        <f t="shared" si="271"/>
        <v>0</v>
      </c>
      <c r="BK35" s="101"/>
      <c r="BL35" s="121"/>
      <c r="BM35" s="122" t="e">
        <f t="shared" si="272"/>
        <v>#DIV/0!</v>
      </c>
      <c r="BN35" s="252">
        <f t="shared" si="273"/>
        <v>0</v>
      </c>
      <c r="BO35" s="122" t="e">
        <f>BN35/BN26</f>
        <v>#DIV/0!</v>
      </c>
      <c r="BP35" s="101" t="e">
        <f>BP26*BO35</f>
        <v>#DIV/0!</v>
      </c>
      <c r="BQ35" s="119">
        <f t="shared" si="274"/>
        <v>0</v>
      </c>
      <c r="BR35" s="93">
        <f>BR26</f>
        <v>0</v>
      </c>
      <c r="BS35" s="120">
        <f t="shared" si="275"/>
        <v>0</v>
      </c>
      <c r="BT35" s="101">
        <f t="shared" si="276"/>
        <v>0</v>
      </c>
      <c r="BU35" s="101"/>
      <c r="BV35" s="121"/>
      <c r="BW35" s="122" t="e">
        <f t="shared" si="277"/>
        <v>#DIV/0!</v>
      </c>
      <c r="BX35" s="252">
        <f t="shared" si="278"/>
        <v>0</v>
      </c>
      <c r="BY35" s="122">
        <f>BX35/BX26</f>
        <v>0</v>
      </c>
      <c r="BZ35" s="101">
        <f>BZ26*BY35</f>
        <v>0</v>
      </c>
      <c r="CA35" s="119">
        <f t="shared" si="279"/>
        <v>0</v>
      </c>
      <c r="CB35" s="93">
        <f>CB26</f>
        <v>9.1</v>
      </c>
      <c r="CC35" s="120">
        <f t="shared" si="280"/>
        <v>0</v>
      </c>
      <c r="CD35" s="101">
        <f t="shared" si="281"/>
        <v>0</v>
      </c>
      <c r="CE35" s="101"/>
      <c r="CF35" s="121"/>
      <c r="CG35" s="122" t="e">
        <f t="shared" si="282"/>
        <v>#DIV/0!</v>
      </c>
      <c r="CH35" s="252">
        <f t="shared" si="283"/>
        <v>0</v>
      </c>
      <c r="CI35" s="122" t="e">
        <f>CH35/CH26</f>
        <v>#DIV/0!</v>
      </c>
      <c r="CJ35" s="101" t="e">
        <f>CJ26*CI35</f>
        <v>#DIV/0!</v>
      </c>
      <c r="CK35" s="119">
        <f t="shared" si="284"/>
        <v>0</v>
      </c>
      <c r="CL35" s="93">
        <f>CL26</f>
        <v>0</v>
      </c>
      <c r="CM35" s="120">
        <f t="shared" si="285"/>
        <v>0</v>
      </c>
      <c r="CN35" s="101">
        <f t="shared" si="286"/>
        <v>0</v>
      </c>
      <c r="CO35" s="101"/>
      <c r="CP35" s="121"/>
      <c r="CQ35" s="122" t="e">
        <f t="shared" si="287"/>
        <v>#DIV/0!</v>
      </c>
      <c r="CR35" s="252">
        <f t="shared" si="288"/>
        <v>0</v>
      </c>
      <c r="CS35" s="122">
        <f>CR35/CR26</f>
        <v>0</v>
      </c>
      <c r="CT35" s="101">
        <f>CT26*CS35</f>
        <v>0</v>
      </c>
      <c r="CU35" s="119">
        <f t="shared" si="289"/>
        <v>0</v>
      </c>
      <c r="CV35" s="93">
        <f>CV26</f>
        <v>9.1</v>
      </c>
      <c r="CW35" s="120">
        <f t="shared" si="290"/>
        <v>0</v>
      </c>
      <c r="CX35" s="101">
        <f t="shared" si="291"/>
        <v>0</v>
      </c>
      <c r="CY35" s="101"/>
      <c r="CZ35" s="121"/>
      <c r="DA35" s="122" t="e">
        <f t="shared" si="292"/>
        <v>#DIV/0!</v>
      </c>
      <c r="DB35" s="252">
        <f t="shared" si="293"/>
        <v>0</v>
      </c>
      <c r="DC35" s="122">
        <f>DB35/DB26</f>
        <v>0</v>
      </c>
      <c r="DD35" s="101">
        <f>DD26*DC35</f>
        <v>0</v>
      </c>
      <c r="DE35" s="119">
        <f t="shared" si="294"/>
        <v>0</v>
      </c>
      <c r="DF35" s="93">
        <f>DF26</f>
        <v>9.1</v>
      </c>
      <c r="DG35" s="120">
        <f t="shared" si="295"/>
        <v>0</v>
      </c>
      <c r="DH35" s="101">
        <f t="shared" si="296"/>
        <v>0</v>
      </c>
      <c r="DI35" s="101"/>
      <c r="DJ35" s="121"/>
      <c r="DK35" s="122" t="e">
        <f t="shared" si="297"/>
        <v>#DIV/0!</v>
      </c>
      <c r="DL35" s="252">
        <f t="shared" si="298"/>
        <v>0</v>
      </c>
      <c r="DM35" s="122">
        <f>DL35/DL26</f>
        <v>0</v>
      </c>
      <c r="DN35" s="101">
        <f>DN26*DM35</f>
        <v>0</v>
      </c>
      <c r="DO35" s="119">
        <f t="shared" si="299"/>
        <v>0</v>
      </c>
      <c r="DP35" s="93">
        <f>DP26</f>
        <v>9.1</v>
      </c>
      <c r="DQ35" s="120">
        <f t="shared" si="300"/>
        <v>0</v>
      </c>
      <c r="DR35" s="101">
        <f t="shared" si="301"/>
        <v>0</v>
      </c>
      <c r="DS35" s="101"/>
      <c r="DT35" s="121"/>
      <c r="DU35" s="122" t="e">
        <f t="shared" si="302"/>
        <v>#DIV/0!</v>
      </c>
      <c r="DV35" s="252">
        <f t="shared" si="303"/>
        <v>0</v>
      </c>
      <c r="DW35" s="122">
        <f>DV35/DV26</f>
        <v>0</v>
      </c>
      <c r="DX35" s="101">
        <f>DX26*DW35</f>
        <v>0</v>
      </c>
      <c r="DY35" s="119">
        <f t="shared" si="304"/>
        <v>0</v>
      </c>
      <c r="DZ35" s="93">
        <f>DZ26</f>
        <v>9.1</v>
      </c>
      <c r="EA35" s="120">
        <f t="shared" si="305"/>
        <v>0</v>
      </c>
      <c r="EB35" s="101">
        <f t="shared" si="306"/>
        <v>0</v>
      </c>
      <c r="EC35" s="101"/>
      <c r="ED35" s="121"/>
      <c r="EE35" s="122" t="e">
        <f t="shared" si="307"/>
        <v>#DIV/0!</v>
      </c>
      <c r="EF35" s="252">
        <f t="shared" si="308"/>
        <v>0</v>
      </c>
      <c r="EG35" s="122">
        <f>EF35/EF26</f>
        <v>0</v>
      </c>
      <c r="EH35" s="101">
        <f>EH26*EG35</f>
        <v>0</v>
      </c>
      <c r="EI35" s="119">
        <f t="shared" si="309"/>
        <v>0</v>
      </c>
      <c r="EJ35" s="93">
        <f>EJ26</f>
        <v>9.1</v>
      </c>
      <c r="EK35" s="120">
        <f t="shared" si="310"/>
        <v>0</v>
      </c>
      <c r="EL35" s="101">
        <f t="shared" si="311"/>
        <v>0</v>
      </c>
      <c r="EM35" s="101"/>
      <c r="EN35" s="121"/>
      <c r="EO35" s="122" t="e">
        <f t="shared" si="312"/>
        <v>#DIV/0!</v>
      </c>
      <c r="EP35" s="252">
        <f t="shared" si="313"/>
        <v>0</v>
      </c>
      <c r="EQ35" s="122">
        <f>EP35/EP26</f>
        <v>0</v>
      </c>
      <c r="ER35" s="101">
        <f>ER26*EQ35</f>
        <v>0</v>
      </c>
      <c r="ES35" s="119">
        <f t="shared" si="314"/>
        <v>0</v>
      </c>
      <c r="ET35" s="93">
        <f>ET26</f>
        <v>9.1</v>
      </c>
      <c r="EU35" s="120">
        <f t="shared" si="315"/>
        <v>0</v>
      </c>
      <c r="EV35" s="101">
        <f t="shared" si="316"/>
        <v>0</v>
      </c>
      <c r="EW35" s="101"/>
      <c r="EX35" s="121"/>
      <c r="EY35" s="122" t="e">
        <f t="shared" si="317"/>
        <v>#DIV/0!</v>
      </c>
      <c r="EZ35" s="252">
        <f t="shared" si="318"/>
        <v>0</v>
      </c>
      <c r="FA35" s="122">
        <f>EZ35/EZ26</f>
        <v>0</v>
      </c>
      <c r="FB35" s="101">
        <f>FB26*FA35</f>
        <v>0</v>
      </c>
      <c r="FC35" s="119">
        <f t="shared" si="319"/>
        <v>0</v>
      </c>
      <c r="FD35" s="93">
        <f>FD26</f>
        <v>9.1</v>
      </c>
      <c r="FE35" s="120">
        <f t="shared" si="320"/>
        <v>0</v>
      </c>
      <c r="FF35" s="101">
        <f t="shared" si="321"/>
        <v>0</v>
      </c>
      <c r="FG35" s="101"/>
      <c r="FH35" s="121"/>
      <c r="FI35" s="122" t="e">
        <f t="shared" si="322"/>
        <v>#DIV/0!</v>
      </c>
      <c r="FJ35" s="252">
        <f t="shared" si="323"/>
        <v>0</v>
      </c>
      <c r="FK35" s="122">
        <f>FJ35/FJ26</f>
        <v>0</v>
      </c>
      <c r="FL35" s="101">
        <f>FL26*FK35</f>
        <v>0</v>
      </c>
      <c r="FM35" s="119">
        <f t="shared" si="324"/>
        <v>0</v>
      </c>
      <c r="FN35" s="93">
        <f>FN26</f>
        <v>9.1</v>
      </c>
      <c r="FO35" s="120">
        <f t="shared" si="325"/>
        <v>0</v>
      </c>
      <c r="FP35" s="101">
        <f t="shared" si="326"/>
        <v>0</v>
      </c>
      <c r="FQ35" s="101"/>
      <c r="FR35" s="121"/>
      <c r="FS35" s="122" t="e">
        <f t="shared" si="327"/>
        <v>#DIV/0!</v>
      </c>
      <c r="FT35" s="252">
        <f t="shared" si="328"/>
        <v>0</v>
      </c>
      <c r="FU35" s="122">
        <f>FT35/FT26</f>
        <v>0</v>
      </c>
      <c r="FV35" s="101">
        <f>FV26*FU35</f>
        <v>0</v>
      </c>
      <c r="FW35" s="119">
        <f t="shared" si="329"/>
        <v>0</v>
      </c>
      <c r="FX35" s="93">
        <f>FX26</f>
        <v>9.1</v>
      </c>
      <c r="FY35" s="120">
        <f t="shared" si="330"/>
        <v>0</v>
      </c>
      <c r="FZ35" s="101">
        <f t="shared" si="331"/>
        <v>0</v>
      </c>
      <c r="GA35" s="101"/>
      <c r="GB35" s="121"/>
      <c r="GC35" s="122" t="e">
        <f t="shared" si="332"/>
        <v>#DIV/0!</v>
      </c>
      <c r="GD35" s="252">
        <f t="shared" si="333"/>
        <v>0</v>
      </c>
      <c r="GE35" s="122">
        <f>GD35/GD26</f>
        <v>0</v>
      </c>
      <c r="GF35" s="101">
        <f>GF26*GE35</f>
        <v>0</v>
      </c>
      <c r="GG35" s="119">
        <f t="shared" si="334"/>
        <v>0</v>
      </c>
      <c r="GH35" s="93">
        <f>GH26</f>
        <v>9.1</v>
      </c>
      <c r="GI35" s="120">
        <f t="shared" si="335"/>
        <v>0</v>
      </c>
      <c r="GJ35" s="101">
        <f t="shared" si="336"/>
        <v>0</v>
      </c>
      <c r="GK35" s="101"/>
      <c r="GL35" s="121"/>
      <c r="GM35" s="122" t="e">
        <f t="shared" si="337"/>
        <v>#DIV/0!</v>
      </c>
      <c r="GN35" s="252">
        <f t="shared" si="338"/>
        <v>0</v>
      </c>
      <c r="GO35" s="122">
        <f>GN35/GN26</f>
        <v>0</v>
      </c>
      <c r="GP35" s="101">
        <f>GP26*GO35</f>
        <v>0</v>
      </c>
      <c r="GQ35" s="119">
        <f t="shared" si="339"/>
        <v>0</v>
      </c>
      <c r="GR35" s="93">
        <f>GR26</f>
        <v>9.1</v>
      </c>
      <c r="GS35" s="120">
        <f t="shared" si="340"/>
        <v>0</v>
      </c>
      <c r="GT35" s="101">
        <f t="shared" si="341"/>
        <v>0</v>
      </c>
      <c r="GU35" s="101"/>
      <c r="GV35" s="121"/>
      <c r="GW35" s="122" t="e">
        <f t="shared" si="342"/>
        <v>#DIV/0!</v>
      </c>
      <c r="GX35" s="252">
        <f t="shared" si="343"/>
        <v>0</v>
      </c>
      <c r="GY35" s="122">
        <f>GX35/GX26</f>
        <v>0</v>
      </c>
      <c r="GZ35" s="101">
        <f>GZ26*GY35</f>
        <v>0</v>
      </c>
      <c r="HA35" s="119">
        <f t="shared" si="344"/>
        <v>0</v>
      </c>
      <c r="HB35" s="93">
        <f>HB26</f>
        <v>9.1</v>
      </c>
      <c r="HC35" s="120">
        <f t="shared" si="345"/>
        <v>0</v>
      </c>
      <c r="HD35" s="101">
        <f t="shared" si="346"/>
        <v>0</v>
      </c>
      <c r="HE35" s="101"/>
      <c r="HF35" s="121"/>
      <c r="HG35" s="122" t="e">
        <f t="shared" si="347"/>
        <v>#DIV/0!</v>
      </c>
      <c r="HH35" s="252">
        <f t="shared" si="348"/>
        <v>0</v>
      </c>
      <c r="HI35" s="122">
        <f>HH35/HH26</f>
        <v>0</v>
      </c>
      <c r="HJ35" s="101">
        <f>HJ26*HI35</f>
        <v>0</v>
      </c>
      <c r="HK35" s="119">
        <f t="shared" si="349"/>
        <v>0</v>
      </c>
      <c r="HL35" s="93">
        <f>HL26</f>
        <v>9.1</v>
      </c>
      <c r="HM35" s="120">
        <f t="shared" si="350"/>
        <v>0</v>
      </c>
      <c r="HN35" s="101">
        <f t="shared" si="351"/>
        <v>0</v>
      </c>
      <c r="HO35" s="101"/>
      <c r="HP35" s="121"/>
      <c r="HQ35" s="122" t="e">
        <f t="shared" si="352"/>
        <v>#DIV/0!</v>
      </c>
      <c r="HR35" s="252">
        <f t="shared" si="353"/>
        <v>0</v>
      </c>
      <c r="HS35" s="122">
        <f>HR35/HR26</f>
        <v>0</v>
      </c>
      <c r="HT35" s="101">
        <f>HT26*HS35</f>
        <v>0</v>
      </c>
      <c r="HU35" s="119">
        <f t="shared" si="354"/>
        <v>0</v>
      </c>
      <c r="HV35" s="93">
        <f>HV26</f>
        <v>9.1</v>
      </c>
      <c r="HW35" s="120">
        <f t="shared" si="355"/>
        <v>0</v>
      </c>
      <c r="HX35" s="101">
        <f t="shared" si="356"/>
        <v>0</v>
      </c>
      <c r="HY35" s="101"/>
      <c r="HZ35" s="121"/>
      <c r="IA35" s="122" t="e">
        <f t="shared" si="357"/>
        <v>#DIV/0!</v>
      </c>
      <c r="IB35" s="252">
        <f t="shared" si="358"/>
        <v>0</v>
      </c>
      <c r="IC35" s="122">
        <f>IB35/IB26</f>
        <v>0</v>
      </c>
      <c r="ID35" s="101">
        <f>ID26*IC35</f>
        <v>0</v>
      </c>
      <c r="IE35" s="119">
        <f t="shared" si="359"/>
        <v>0</v>
      </c>
      <c r="IF35" s="93">
        <f>IF26</f>
        <v>9.1</v>
      </c>
      <c r="IG35" s="120">
        <f t="shared" si="360"/>
        <v>0</v>
      </c>
      <c r="IH35" s="101">
        <f t="shared" si="361"/>
        <v>0</v>
      </c>
      <c r="II35" s="101"/>
      <c r="IJ35" s="121"/>
      <c r="IK35" s="122" t="e">
        <f t="shared" si="362"/>
        <v>#DIV/0!</v>
      </c>
      <c r="IL35" s="252">
        <f t="shared" si="363"/>
        <v>0</v>
      </c>
      <c r="IM35" s="122">
        <f>IL35/IL26</f>
        <v>0</v>
      </c>
      <c r="IN35" s="101">
        <f>IN26*IM35</f>
        <v>0</v>
      </c>
      <c r="IO35" s="119">
        <f t="shared" si="364"/>
        <v>0</v>
      </c>
      <c r="IP35" s="93">
        <f>IP26</f>
        <v>9.1</v>
      </c>
      <c r="IQ35" s="120">
        <f t="shared" si="365"/>
        <v>0</v>
      </c>
      <c r="IR35" s="101">
        <f t="shared" si="366"/>
        <v>0</v>
      </c>
      <c r="IS35" s="101"/>
      <c r="IT35" s="121"/>
      <c r="IU35" s="122" t="e">
        <f t="shared" si="367"/>
        <v>#DIV/0!</v>
      </c>
      <c r="IV35" s="252">
        <f t="shared" si="368"/>
        <v>0</v>
      </c>
      <c r="IW35" s="122">
        <f>IV35/IV26</f>
        <v>0</v>
      </c>
      <c r="IX35" s="101">
        <f>IX26*IW35</f>
        <v>0</v>
      </c>
      <c r="IY35" s="119">
        <f t="shared" si="369"/>
        <v>0</v>
      </c>
      <c r="IZ35" s="93">
        <f>IZ26</f>
        <v>9.1</v>
      </c>
      <c r="JA35" s="120">
        <f t="shared" si="370"/>
        <v>0</v>
      </c>
      <c r="JB35" s="101">
        <f t="shared" si="371"/>
        <v>0</v>
      </c>
      <c r="JC35" s="101"/>
      <c r="JD35" s="121"/>
      <c r="JE35" s="122" t="e">
        <f t="shared" si="372"/>
        <v>#DIV/0!</v>
      </c>
      <c r="JF35" s="252">
        <f t="shared" si="373"/>
        <v>0</v>
      </c>
      <c r="JG35" s="122">
        <f>JF35/JF26</f>
        <v>0</v>
      </c>
      <c r="JH35" s="101">
        <f>JH26*JG35</f>
        <v>0</v>
      </c>
      <c r="JI35" s="119">
        <f t="shared" si="374"/>
        <v>0</v>
      </c>
      <c r="JJ35" s="93">
        <f>JJ26</f>
        <v>9.1</v>
      </c>
      <c r="JK35" s="120">
        <f t="shared" si="375"/>
        <v>0</v>
      </c>
      <c r="JL35" s="101">
        <f t="shared" si="376"/>
        <v>0</v>
      </c>
      <c r="JM35" s="101"/>
      <c r="JN35" s="121"/>
      <c r="JO35" s="122" t="e">
        <f t="shared" si="377"/>
        <v>#DIV/0!</v>
      </c>
      <c r="JP35" s="252">
        <f t="shared" si="378"/>
        <v>0</v>
      </c>
      <c r="JQ35" s="122" t="e">
        <f>JP35/JP26</f>
        <v>#DIV/0!</v>
      </c>
      <c r="JR35" s="101" t="e">
        <f>JR26*JQ35</f>
        <v>#DIV/0!</v>
      </c>
      <c r="JS35" s="119">
        <f t="shared" si="379"/>
        <v>0</v>
      </c>
      <c r="JT35" s="93">
        <f>JT26</f>
        <v>0</v>
      </c>
      <c r="JU35" s="120">
        <f t="shared" si="380"/>
        <v>0</v>
      </c>
      <c r="JV35" s="101">
        <f t="shared" si="381"/>
        <v>0</v>
      </c>
      <c r="JW35" s="101"/>
      <c r="JX35" s="121"/>
      <c r="JY35" s="122" t="e">
        <f t="shared" si="382"/>
        <v>#DIV/0!</v>
      </c>
      <c r="JZ35" s="252">
        <f t="shared" si="383"/>
        <v>0</v>
      </c>
      <c r="KA35" s="122">
        <f>JZ35/JZ26</f>
        <v>0</v>
      </c>
      <c r="KB35" s="101">
        <f>KB26*KA35</f>
        <v>0</v>
      </c>
      <c r="KC35" s="119">
        <f t="shared" si="384"/>
        <v>0</v>
      </c>
      <c r="KD35" s="93">
        <f>KD26</f>
        <v>9.1</v>
      </c>
      <c r="KE35" s="120">
        <f t="shared" si="385"/>
        <v>0</v>
      </c>
      <c r="KF35" s="101">
        <f t="shared" si="386"/>
        <v>0</v>
      </c>
      <c r="KG35" s="101"/>
      <c r="KH35" s="121"/>
      <c r="KI35" s="122" t="e">
        <f t="shared" si="387"/>
        <v>#DIV/0!</v>
      </c>
      <c r="KJ35" s="252">
        <f t="shared" si="388"/>
        <v>0</v>
      </c>
      <c r="KK35" s="122">
        <f>KJ35/KJ26</f>
        <v>0</v>
      </c>
      <c r="KL35" s="101">
        <f>KL26*KK35</f>
        <v>0</v>
      </c>
      <c r="KM35" s="119">
        <f t="shared" si="389"/>
        <v>0</v>
      </c>
      <c r="KN35" s="93">
        <f>KN26</f>
        <v>9.1</v>
      </c>
      <c r="KO35" s="120">
        <f t="shared" si="390"/>
        <v>0</v>
      </c>
      <c r="KP35" s="101">
        <f t="shared" si="391"/>
        <v>0</v>
      </c>
      <c r="KQ35" s="101"/>
      <c r="KR35" s="121"/>
      <c r="KS35" s="122" t="e">
        <f t="shared" si="392"/>
        <v>#DIV/0!</v>
      </c>
      <c r="KT35" s="252">
        <f t="shared" si="393"/>
        <v>0</v>
      </c>
      <c r="KU35" s="122">
        <f>KT35/KT26</f>
        <v>0</v>
      </c>
      <c r="KV35" s="101">
        <f>KV26*KU35</f>
        <v>0</v>
      </c>
      <c r="KW35" s="119">
        <f t="shared" si="394"/>
        <v>0</v>
      </c>
      <c r="KX35" s="93">
        <f>KX26</f>
        <v>9.1</v>
      </c>
      <c r="KY35" s="120">
        <f t="shared" si="395"/>
        <v>0</v>
      </c>
      <c r="KZ35" s="101">
        <f t="shared" si="396"/>
        <v>0</v>
      </c>
      <c r="LA35" s="101"/>
      <c r="LB35" s="121"/>
      <c r="LC35" s="122" t="e">
        <f t="shared" si="397"/>
        <v>#DIV/0!</v>
      </c>
      <c r="LD35" s="252">
        <f t="shared" si="398"/>
        <v>0</v>
      </c>
      <c r="LE35" s="122">
        <f>LD35/LD26</f>
        <v>0</v>
      </c>
      <c r="LF35" s="101">
        <f>LF26*LE35</f>
        <v>0</v>
      </c>
      <c r="LG35" s="119">
        <f t="shared" si="399"/>
        <v>0</v>
      </c>
      <c r="LH35" s="93">
        <f>LH26</f>
        <v>9.1</v>
      </c>
      <c r="LI35" s="120">
        <f t="shared" si="400"/>
        <v>0</v>
      </c>
      <c r="LJ35" s="101">
        <f t="shared" si="401"/>
        <v>0</v>
      </c>
      <c r="LK35" s="101"/>
      <c r="LL35" s="121"/>
      <c r="LM35" s="122" t="e">
        <f t="shared" si="402"/>
        <v>#DIV/0!</v>
      </c>
      <c r="LN35" s="252">
        <f t="shared" si="403"/>
        <v>0</v>
      </c>
      <c r="LO35" s="122">
        <f>LN35/LN26</f>
        <v>0</v>
      </c>
      <c r="LP35" s="101">
        <f>LP26*LO35</f>
        <v>0</v>
      </c>
      <c r="LQ35" s="119">
        <f t="shared" si="404"/>
        <v>0</v>
      </c>
      <c r="LR35" s="93">
        <f>LR26</f>
        <v>9.1</v>
      </c>
      <c r="LS35" s="120">
        <f t="shared" si="405"/>
        <v>0</v>
      </c>
      <c r="LT35" s="101">
        <f t="shared" si="406"/>
        <v>0</v>
      </c>
      <c r="LU35" s="101"/>
      <c r="LV35" s="121"/>
      <c r="LW35" s="122" t="e">
        <f t="shared" si="407"/>
        <v>#DIV/0!</v>
      </c>
      <c r="LX35" s="252">
        <f t="shared" si="408"/>
        <v>0</v>
      </c>
      <c r="LY35" s="122">
        <f>LX35/LX26</f>
        <v>0</v>
      </c>
      <c r="LZ35" s="101">
        <f>LZ26*LY35</f>
        <v>0</v>
      </c>
      <c r="MA35" s="119">
        <f t="shared" si="409"/>
        <v>0</v>
      </c>
      <c r="MB35" s="93">
        <f>MB26</f>
        <v>9.1</v>
      </c>
      <c r="MC35" s="120">
        <f t="shared" si="410"/>
        <v>0</v>
      </c>
      <c r="MD35" s="101">
        <f t="shared" si="411"/>
        <v>0</v>
      </c>
      <c r="ME35" s="101"/>
      <c r="MF35" s="121"/>
      <c r="MG35" s="122" t="e">
        <f t="shared" si="412"/>
        <v>#DIV/0!</v>
      </c>
      <c r="MH35" s="252">
        <f t="shared" si="413"/>
        <v>0</v>
      </c>
      <c r="MI35" s="122">
        <f>MH35/MH26</f>
        <v>0</v>
      </c>
      <c r="MJ35" s="101">
        <f>MJ26*MI35</f>
        <v>0</v>
      </c>
      <c r="MK35" s="119">
        <f t="shared" si="414"/>
        <v>0</v>
      </c>
      <c r="ML35" s="93">
        <f>ML26</f>
        <v>9.1</v>
      </c>
      <c r="MM35" s="120">
        <f t="shared" si="415"/>
        <v>0</v>
      </c>
      <c r="MN35" s="101">
        <f t="shared" si="416"/>
        <v>0</v>
      </c>
      <c r="MO35" s="101"/>
      <c r="MP35" s="121"/>
      <c r="MQ35" s="122" t="e">
        <f t="shared" si="417"/>
        <v>#DIV/0!</v>
      </c>
      <c r="MR35" s="252">
        <f t="shared" si="418"/>
        <v>0</v>
      </c>
      <c r="MS35" s="122">
        <f>MR35/MR26</f>
        <v>0</v>
      </c>
      <c r="MT35" s="101">
        <f>MT26*MS35</f>
        <v>0</v>
      </c>
      <c r="MU35" s="119">
        <f t="shared" si="419"/>
        <v>0</v>
      </c>
      <c r="MV35" s="93">
        <f>MV26</f>
        <v>9.1</v>
      </c>
      <c r="MW35" s="120">
        <f t="shared" si="420"/>
        <v>0</v>
      </c>
      <c r="MX35" s="101">
        <f t="shared" si="421"/>
        <v>0</v>
      </c>
      <c r="MY35" s="101"/>
      <c r="MZ35" s="121"/>
      <c r="NA35" s="122" t="e">
        <f t="shared" si="422"/>
        <v>#DIV/0!</v>
      </c>
      <c r="NB35" s="252">
        <f t="shared" si="423"/>
        <v>0</v>
      </c>
      <c r="NC35" s="122">
        <f>NB35/NB26</f>
        <v>0</v>
      </c>
      <c r="ND35" s="101">
        <f>ND26*NC35</f>
        <v>0</v>
      </c>
      <c r="NE35" s="119">
        <f t="shared" si="424"/>
        <v>0</v>
      </c>
      <c r="NF35" s="93">
        <f>NF26</f>
        <v>9.1</v>
      </c>
      <c r="NG35" s="120">
        <f t="shared" si="425"/>
        <v>0</v>
      </c>
      <c r="NH35" s="101">
        <f t="shared" si="426"/>
        <v>0</v>
      </c>
      <c r="NI35" s="101"/>
      <c r="NJ35" s="121"/>
      <c r="NK35" s="122" t="e">
        <f t="shared" si="427"/>
        <v>#DIV/0!</v>
      </c>
      <c r="NL35" s="252">
        <f t="shared" si="428"/>
        <v>0</v>
      </c>
      <c r="NM35" s="122">
        <f>NL35/NL26</f>
        <v>0</v>
      </c>
      <c r="NN35" s="101">
        <f>NN26*NM35</f>
        <v>0</v>
      </c>
      <c r="NO35" s="119">
        <f t="shared" si="429"/>
        <v>0</v>
      </c>
      <c r="NP35" s="93">
        <f>NP26</f>
        <v>9.1</v>
      </c>
      <c r="NQ35" s="120">
        <f t="shared" si="430"/>
        <v>0</v>
      </c>
      <c r="NR35" s="101">
        <f t="shared" si="431"/>
        <v>0</v>
      </c>
      <c r="NS35" s="101"/>
      <c r="NT35" s="121"/>
      <c r="NU35" s="122" t="e">
        <f t="shared" si="432"/>
        <v>#DIV/0!</v>
      </c>
      <c r="NV35" s="252">
        <f t="shared" si="433"/>
        <v>0</v>
      </c>
      <c r="NW35" s="122">
        <f>NV35/NV26</f>
        <v>0</v>
      </c>
      <c r="NX35" s="101">
        <f>NX26*NW35</f>
        <v>0</v>
      </c>
      <c r="NY35" s="119">
        <f t="shared" si="434"/>
        <v>0</v>
      </c>
      <c r="NZ35" s="93">
        <f>NZ26</f>
        <v>9.1</v>
      </c>
      <c r="OA35" s="120">
        <f t="shared" si="435"/>
        <v>0</v>
      </c>
      <c r="OB35" s="101">
        <f t="shared" si="436"/>
        <v>0</v>
      </c>
      <c r="OC35" s="101"/>
      <c r="OD35" s="121"/>
      <c r="OE35" s="122" t="e">
        <f t="shared" si="437"/>
        <v>#DIV/0!</v>
      </c>
      <c r="OF35" s="252">
        <f t="shared" si="438"/>
        <v>0</v>
      </c>
      <c r="OG35" s="122">
        <f>OF35/OF26</f>
        <v>0</v>
      </c>
      <c r="OH35" s="101">
        <f>OH26*OG35</f>
        <v>0</v>
      </c>
      <c r="OI35" s="119">
        <f t="shared" si="439"/>
        <v>0</v>
      </c>
      <c r="OJ35" s="93">
        <f>OJ26</f>
        <v>9.1</v>
      </c>
      <c r="OK35" s="120">
        <f t="shared" si="440"/>
        <v>0</v>
      </c>
      <c r="OL35" s="101">
        <f t="shared" si="441"/>
        <v>0</v>
      </c>
      <c r="OM35" s="101"/>
      <c r="ON35" s="121"/>
      <c r="OO35" s="122" t="e">
        <f t="shared" si="442"/>
        <v>#DIV/0!</v>
      </c>
      <c r="OP35" s="252">
        <f t="shared" si="443"/>
        <v>0</v>
      </c>
      <c r="OQ35" s="122">
        <f>OP35/OP26</f>
        <v>0</v>
      </c>
      <c r="OR35" s="101">
        <f>OR26*OQ35</f>
        <v>0</v>
      </c>
      <c r="OS35" s="119">
        <f t="shared" si="444"/>
        <v>0</v>
      </c>
      <c r="OT35" s="93">
        <f>OT26</f>
        <v>9.1</v>
      </c>
      <c r="OU35" s="120">
        <f t="shared" si="445"/>
        <v>0</v>
      </c>
      <c r="OV35" s="101">
        <f t="shared" si="446"/>
        <v>0</v>
      </c>
      <c r="OW35" s="101"/>
      <c r="OX35" s="121"/>
      <c r="OY35" s="122" t="e">
        <f t="shared" si="447"/>
        <v>#DIV/0!</v>
      </c>
      <c r="OZ35" s="252">
        <f t="shared" si="448"/>
        <v>0</v>
      </c>
      <c r="PA35" s="122">
        <f>OZ35/OZ26</f>
        <v>0</v>
      </c>
      <c r="PB35" s="101">
        <f>PB26*PA35</f>
        <v>0</v>
      </c>
      <c r="PC35" s="119">
        <f t="shared" si="449"/>
        <v>0</v>
      </c>
      <c r="PD35" s="93">
        <f>PD26</f>
        <v>9.1</v>
      </c>
      <c r="PE35" s="120">
        <f t="shared" si="450"/>
        <v>0</v>
      </c>
      <c r="PF35" s="101">
        <f t="shared" si="451"/>
        <v>0</v>
      </c>
      <c r="PG35" s="101"/>
      <c r="PH35" s="121"/>
      <c r="PI35" s="122" t="e">
        <f t="shared" si="452"/>
        <v>#DIV/0!</v>
      </c>
      <c r="PJ35" s="252">
        <f t="shared" si="453"/>
        <v>0</v>
      </c>
      <c r="PK35" s="122">
        <f>PJ35/PJ26</f>
        <v>0</v>
      </c>
      <c r="PL35" s="101">
        <f>PL26*PK35</f>
        <v>0</v>
      </c>
      <c r="PM35" s="119">
        <f t="shared" si="454"/>
        <v>0</v>
      </c>
      <c r="PN35" s="93">
        <f>PN26</f>
        <v>9.1</v>
      </c>
      <c r="PO35" s="120">
        <f t="shared" si="455"/>
        <v>0</v>
      </c>
      <c r="PP35" s="101">
        <f t="shared" si="456"/>
        <v>0</v>
      </c>
      <c r="PQ35" s="101"/>
      <c r="PR35" s="121"/>
      <c r="PS35" s="122" t="e">
        <f t="shared" si="457"/>
        <v>#DIV/0!</v>
      </c>
      <c r="PT35" s="252">
        <f t="shared" si="458"/>
        <v>0</v>
      </c>
      <c r="PU35" s="122" t="e">
        <f>PT35/PT26</f>
        <v>#DIV/0!</v>
      </c>
      <c r="PV35" s="101" t="e">
        <f>PV26*PU35</f>
        <v>#DIV/0!</v>
      </c>
      <c r="PW35" s="119">
        <f t="shared" si="459"/>
        <v>0</v>
      </c>
      <c r="PX35" s="93">
        <f>PX26</f>
        <v>0</v>
      </c>
      <c r="PY35" s="120">
        <f t="shared" si="460"/>
        <v>0</v>
      </c>
      <c r="PZ35" s="101">
        <f t="shared" si="461"/>
        <v>0</v>
      </c>
      <c r="QA35" s="101"/>
      <c r="QB35" s="121"/>
      <c r="QC35" s="122" t="e">
        <f t="shared" si="462"/>
        <v>#DIV/0!</v>
      </c>
      <c r="QD35" s="252">
        <f t="shared" si="463"/>
        <v>0</v>
      </c>
      <c r="QE35" s="122">
        <f>QD35/QD26</f>
        <v>0</v>
      </c>
      <c r="QF35" s="101">
        <f>QF26*QE35</f>
        <v>0</v>
      </c>
      <c r="QG35" s="119">
        <f t="shared" si="464"/>
        <v>0</v>
      </c>
      <c r="QH35" s="93">
        <f>QH26</f>
        <v>9.1</v>
      </c>
      <c r="QI35" s="120">
        <f t="shared" si="465"/>
        <v>0</v>
      </c>
      <c r="QJ35" s="101">
        <f t="shared" si="466"/>
        <v>0</v>
      </c>
      <c r="QK35" s="101"/>
      <c r="QL35" s="121"/>
      <c r="QM35" s="122" t="e">
        <f t="shared" si="467"/>
        <v>#DIV/0!</v>
      </c>
      <c r="QN35" s="252">
        <f t="shared" si="468"/>
        <v>0</v>
      </c>
      <c r="QO35" s="122">
        <f>QN35/QN26</f>
        <v>0</v>
      </c>
      <c r="QP35" s="101">
        <f>QP26*QO35</f>
        <v>0</v>
      </c>
      <c r="QQ35" s="119">
        <f t="shared" si="469"/>
        <v>0</v>
      </c>
      <c r="QR35" s="93">
        <f>QR26</f>
        <v>9.1</v>
      </c>
      <c r="QS35" s="120">
        <f t="shared" si="470"/>
        <v>0</v>
      </c>
      <c r="QT35" s="101">
        <f t="shared" si="471"/>
        <v>0</v>
      </c>
      <c r="QU35" s="101"/>
      <c r="QV35" s="121"/>
      <c r="QW35" s="122" t="e">
        <f t="shared" si="472"/>
        <v>#DIV/0!</v>
      </c>
      <c r="QX35" s="252">
        <f t="shared" si="473"/>
        <v>0</v>
      </c>
      <c r="QY35" s="122">
        <f>QX35/QX26</f>
        <v>0</v>
      </c>
      <c r="QZ35" s="101">
        <f>QZ26*QY35</f>
        <v>0</v>
      </c>
      <c r="RA35" s="119">
        <f t="shared" si="474"/>
        <v>0</v>
      </c>
      <c r="RB35" s="93">
        <f>RB26</f>
        <v>9.1</v>
      </c>
      <c r="RC35" s="120">
        <f t="shared" si="475"/>
        <v>0</v>
      </c>
      <c r="RD35" s="101">
        <f t="shared" si="476"/>
        <v>0</v>
      </c>
      <c r="RE35" s="101"/>
      <c r="RF35" s="121"/>
      <c r="RG35" s="122" t="e">
        <f t="shared" si="477"/>
        <v>#DIV/0!</v>
      </c>
      <c r="RH35" s="252">
        <f t="shared" si="478"/>
        <v>0</v>
      </c>
      <c r="RI35" s="122">
        <f>RH35/RH26</f>
        <v>0</v>
      </c>
      <c r="RJ35" s="101">
        <f>RJ26*RI35</f>
        <v>0</v>
      </c>
      <c r="RK35" s="119">
        <f t="shared" si="479"/>
        <v>0</v>
      </c>
      <c r="RL35" s="93">
        <f>RL26</f>
        <v>9.1</v>
      </c>
      <c r="RM35" s="120">
        <f t="shared" si="480"/>
        <v>0</v>
      </c>
      <c r="RN35" s="101">
        <f t="shared" si="481"/>
        <v>0</v>
      </c>
      <c r="RO35" s="101"/>
      <c r="RP35" s="121"/>
      <c r="RQ35" s="122" t="e">
        <f t="shared" si="482"/>
        <v>#DIV/0!</v>
      </c>
      <c r="RR35" s="252">
        <f t="shared" si="483"/>
        <v>0</v>
      </c>
      <c r="RS35" s="122">
        <f>RR35/RR26</f>
        <v>0</v>
      </c>
      <c r="RT35" s="101">
        <f>RT26*RS35</f>
        <v>0</v>
      </c>
      <c r="RU35" s="119">
        <f t="shared" si="484"/>
        <v>0</v>
      </c>
      <c r="RV35" s="93">
        <f>RV26</f>
        <v>9.1</v>
      </c>
      <c r="RW35" s="120">
        <f t="shared" si="485"/>
        <v>0</v>
      </c>
      <c r="RX35" s="101">
        <f t="shared" si="486"/>
        <v>0</v>
      </c>
      <c r="RY35" s="101"/>
      <c r="RZ35" s="121"/>
      <c r="SA35" s="122" t="e">
        <f t="shared" si="487"/>
        <v>#DIV/0!</v>
      </c>
      <c r="SB35" s="252">
        <f t="shared" si="488"/>
        <v>0</v>
      </c>
      <c r="SC35" s="122">
        <f>SB35/SB26</f>
        <v>0</v>
      </c>
      <c r="SD35" s="101">
        <f>SD26*SC35</f>
        <v>0</v>
      </c>
      <c r="SE35" s="119">
        <f t="shared" si="489"/>
        <v>0</v>
      </c>
      <c r="SF35" s="93">
        <f>SF26</f>
        <v>9.1</v>
      </c>
      <c r="SG35" s="120">
        <f t="shared" si="490"/>
        <v>0</v>
      </c>
      <c r="SH35" s="101">
        <f t="shared" si="491"/>
        <v>0</v>
      </c>
      <c r="SI35" s="101"/>
      <c r="SJ35" s="121"/>
      <c r="SK35" s="122" t="e">
        <f t="shared" si="492"/>
        <v>#DIV/0!</v>
      </c>
      <c r="SL35" s="252">
        <f t="shared" si="493"/>
        <v>0</v>
      </c>
      <c r="SM35" s="122">
        <f>SL35/SL26</f>
        <v>0</v>
      </c>
      <c r="SN35" s="101">
        <f>SN26*SM35</f>
        <v>0</v>
      </c>
      <c r="SO35" s="119">
        <f t="shared" si="494"/>
        <v>0</v>
      </c>
      <c r="SP35" s="93">
        <f>SP26</f>
        <v>9.1</v>
      </c>
      <c r="SQ35" s="120">
        <f t="shared" si="495"/>
        <v>0</v>
      </c>
      <c r="SR35" s="101">
        <f t="shared" si="496"/>
        <v>0</v>
      </c>
      <c r="SS35" s="101"/>
      <c r="ST35" s="121"/>
      <c r="SU35" s="122" t="e">
        <f t="shared" si="497"/>
        <v>#DIV/0!</v>
      </c>
      <c r="SV35" s="252">
        <f t="shared" si="498"/>
        <v>0</v>
      </c>
      <c r="SW35" s="122">
        <f>SV35/SV26</f>
        <v>0</v>
      </c>
      <c r="SX35" s="101">
        <f>SX26*SW35</f>
        <v>0</v>
      </c>
      <c r="SY35" s="119">
        <f t="shared" si="499"/>
        <v>0</v>
      </c>
      <c r="SZ35" s="93">
        <f>SZ26</f>
        <v>9.1</v>
      </c>
      <c r="TA35" s="120">
        <f t="shared" si="500"/>
        <v>0</v>
      </c>
      <c r="TB35" s="101">
        <f t="shared" si="501"/>
        <v>0</v>
      </c>
      <c r="TC35" s="101"/>
      <c r="TD35" s="121"/>
      <c r="TE35" s="122" t="e">
        <f t="shared" si="502"/>
        <v>#DIV/0!</v>
      </c>
      <c r="TF35" s="252">
        <f t="shared" si="503"/>
        <v>0</v>
      </c>
      <c r="TG35" s="122">
        <f>TF35/TF26</f>
        <v>0</v>
      </c>
      <c r="TH35" s="101">
        <f>TH26*TG35</f>
        <v>0</v>
      </c>
      <c r="TI35" s="119">
        <f t="shared" si="504"/>
        <v>0</v>
      </c>
      <c r="TJ35" s="93">
        <f>TJ26</f>
        <v>9.1</v>
      </c>
      <c r="TK35" s="120">
        <f t="shared" si="505"/>
        <v>0</v>
      </c>
      <c r="TL35" s="101">
        <f t="shared" si="506"/>
        <v>0</v>
      </c>
      <c r="TM35" s="101"/>
      <c r="TN35" s="121"/>
      <c r="TO35" s="122" t="e">
        <f t="shared" si="507"/>
        <v>#DIV/0!</v>
      </c>
      <c r="TP35" s="252">
        <f t="shared" si="508"/>
        <v>0</v>
      </c>
      <c r="TQ35" s="122">
        <f>TP35/TP26</f>
        <v>0</v>
      </c>
      <c r="TR35" s="101">
        <f>TR26*TQ35</f>
        <v>0</v>
      </c>
      <c r="TS35" s="119">
        <f t="shared" si="509"/>
        <v>0</v>
      </c>
      <c r="TT35" s="93">
        <f>TT26</f>
        <v>9.1</v>
      </c>
      <c r="TU35" s="120">
        <f t="shared" si="510"/>
        <v>0</v>
      </c>
      <c r="TV35" s="101">
        <f t="shared" si="511"/>
        <v>0</v>
      </c>
      <c r="TW35" s="101"/>
      <c r="TX35" s="121"/>
      <c r="TY35" s="122" t="e">
        <f t="shared" si="512"/>
        <v>#DIV/0!</v>
      </c>
      <c r="TZ35" s="252">
        <f t="shared" si="513"/>
        <v>0</v>
      </c>
      <c r="UA35" s="122">
        <f>TZ35/TZ26</f>
        <v>0</v>
      </c>
      <c r="UB35" s="101">
        <f>UB26*UA35</f>
        <v>0</v>
      </c>
      <c r="UC35" s="119">
        <f t="shared" si="514"/>
        <v>0</v>
      </c>
      <c r="UD35" s="93">
        <f>UD26</f>
        <v>9.1</v>
      </c>
      <c r="UE35" s="120">
        <f t="shared" si="515"/>
        <v>0</v>
      </c>
      <c r="UF35" s="101">
        <f t="shared" si="516"/>
        <v>0</v>
      </c>
      <c r="UG35" s="101"/>
      <c r="UH35" s="121"/>
      <c r="UI35" s="122" t="e">
        <f t="shared" si="517"/>
        <v>#DIV/0!</v>
      </c>
      <c r="UJ35" s="252">
        <f t="shared" si="518"/>
        <v>0</v>
      </c>
      <c r="UK35" s="122">
        <f>UJ35/UJ26</f>
        <v>0</v>
      </c>
      <c r="UL35" s="101">
        <f>UL26*UK35</f>
        <v>0</v>
      </c>
      <c r="UM35" s="119">
        <f t="shared" si="519"/>
        <v>0</v>
      </c>
      <c r="UN35" s="93">
        <f>UN26</f>
        <v>9.1</v>
      </c>
      <c r="UO35" s="120">
        <f t="shared" si="520"/>
        <v>0</v>
      </c>
      <c r="UP35" s="101">
        <f t="shared" si="521"/>
        <v>0</v>
      </c>
      <c r="UQ35" s="101"/>
      <c r="UR35" s="121"/>
      <c r="US35" s="122" t="e">
        <f t="shared" si="522"/>
        <v>#DIV/0!</v>
      </c>
      <c r="UT35" s="252">
        <f t="shared" si="523"/>
        <v>0</v>
      </c>
      <c r="UU35" s="122">
        <f>UT35/UT26</f>
        <v>0</v>
      </c>
      <c r="UV35" s="101">
        <f>UV26*UU35</f>
        <v>0</v>
      </c>
      <c r="UW35" s="119">
        <f t="shared" si="524"/>
        <v>0</v>
      </c>
      <c r="UX35" s="93">
        <f>UX26</f>
        <v>9.1</v>
      </c>
      <c r="UY35" s="120">
        <f t="shared" si="525"/>
        <v>0</v>
      </c>
      <c r="UZ35" s="101">
        <f t="shared" si="526"/>
        <v>0</v>
      </c>
      <c r="VA35" s="101"/>
      <c r="VB35" s="121"/>
      <c r="VC35" s="122" t="e">
        <f t="shared" si="527"/>
        <v>#DIV/0!</v>
      </c>
      <c r="VD35" s="252">
        <f t="shared" si="528"/>
        <v>0</v>
      </c>
      <c r="VE35" s="122">
        <f>VD35/VD26</f>
        <v>0</v>
      </c>
      <c r="VF35" s="101">
        <f>VF26*VE35</f>
        <v>0</v>
      </c>
      <c r="VG35" s="119">
        <f t="shared" si="529"/>
        <v>0</v>
      </c>
      <c r="VH35" s="93">
        <f>VH26</f>
        <v>9.1</v>
      </c>
      <c r="VI35" s="120">
        <f t="shared" si="530"/>
        <v>0</v>
      </c>
      <c r="VJ35" s="101">
        <f t="shared" si="531"/>
        <v>0</v>
      </c>
      <c r="VK35" s="101"/>
      <c r="VL35" s="121"/>
      <c r="VM35" s="122" t="e">
        <f t="shared" si="532"/>
        <v>#DIV/0!</v>
      </c>
      <c r="VN35" s="252">
        <f t="shared" si="533"/>
        <v>0</v>
      </c>
      <c r="VO35" s="122">
        <f>VN35/VN26</f>
        <v>0</v>
      </c>
      <c r="VP35" s="101">
        <f>VP26*VO35</f>
        <v>0</v>
      </c>
      <c r="VQ35" s="119">
        <f t="shared" si="534"/>
        <v>0</v>
      </c>
      <c r="VR35" s="93">
        <f>VR26</f>
        <v>9.1</v>
      </c>
      <c r="VS35" s="120">
        <f t="shared" si="535"/>
        <v>0</v>
      </c>
      <c r="VT35" s="101">
        <f t="shared" si="536"/>
        <v>0</v>
      </c>
      <c r="VU35" s="101"/>
      <c r="VV35" s="121"/>
      <c r="VW35" s="122" t="e">
        <f t="shared" si="537"/>
        <v>#DIV/0!</v>
      </c>
      <c r="VX35" s="231">
        <f t="shared" si="538"/>
        <v>0</v>
      </c>
      <c r="VY35" s="122">
        <f>VX35/VX26</f>
        <v>0</v>
      </c>
      <c r="VZ35" s="101">
        <f>VZ26*VY35</f>
        <v>0</v>
      </c>
      <c r="WA35" s="119">
        <f t="shared" si="539"/>
        <v>0</v>
      </c>
      <c r="WB35" s="93">
        <f>WB26</f>
        <v>9.1</v>
      </c>
      <c r="WC35" s="120">
        <f t="shared" si="540"/>
        <v>0</v>
      </c>
      <c r="WD35" s="101">
        <f t="shared" si="541"/>
        <v>0</v>
      </c>
      <c r="WE35" s="101"/>
      <c r="WF35" s="121"/>
    </row>
    <row r="36" spans="1:604" ht="48">
      <c r="A36" s="5"/>
      <c r="B36" s="94" t="s">
        <v>427</v>
      </c>
      <c r="C36" s="12" t="s">
        <v>838</v>
      </c>
      <c r="D36" s="12" t="s">
        <v>439</v>
      </c>
      <c r="E36" s="4" t="s">
        <v>34</v>
      </c>
      <c r="F36" s="252">
        <f t="shared" si="243"/>
        <v>0</v>
      </c>
      <c r="G36" s="122">
        <f>F36/F26</f>
        <v>0</v>
      </c>
      <c r="H36" s="101">
        <f>H26*G36</f>
        <v>0</v>
      </c>
      <c r="I36" s="119">
        <f t="shared" si="244"/>
        <v>0</v>
      </c>
      <c r="J36" s="93">
        <f>J26</f>
        <v>9.1</v>
      </c>
      <c r="K36" s="120">
        <f t="shared" si="245"/>
        <v>0</v>
      </c>
      <c r="L36" s="101">
        <f t="shared" si="246"/>
        <v>0</v>
      </c>
      <c r="M36" s="101"/>
      <c r="N36" s="121"/>
      <c r="O36" s="122">
        <f t="shared" si="247"/>
        <v>0</v>
      </c>
      <c r="P36" s="252">
        <f t="shared" si="248"/>
        <v>0</v>
      </c>
      <c r="Q36" s="122">
        <f>P36/P26</f>
        <v>0</v>
      </c>
      <c r="R36" s="101">
        <f>R26*Q36</f>
        <v>0</v>
      </c>
      <c r="S36" s="119">
        <f t="shared" si="249"/>
        <v>0</v>
      </c>
      <c r="T36" s="93">
        <f>T26</f>
        <v>9.1</v>
      </c>
      <c r="U36" s="120">
        <f t="shared" si="250"/>
        <v>0</v>
      </c>
      <c r="V36" s="101">
        <f t="shared" si="251"/>
        <v>0</v>
      </c>
      <c r="W36" s="101"/>
      <c r="X36" s="121"/>
      <c r="Y36" s="122">
        <f t="shared" si="252"/>
        <v>0</v>
      </c>
      <c r="Z36" s="252">
        <f t="shared" si="253"/>
        <v>0</v>
      </c>
      <c r="AA36" s="122">
        <f>Z36/Z26</f>
        <v>0</v>
      </c>
      <c r="AB36" s="101">
        <f>AB26*AA36</f>
        <v>0</v>
      </c>
      <c r="AC36" s="119">
        <f t="shared" si="254"/>
        <v>0</v>
      </c>
      <c r="AD36" s="93">
        <f>AD26</f>
        <v>9.1</v>
      </c>
      <c r="AE36" s="120">
        <f t="shared" si="255"/>
        <v>0</v>
      </c>
      <c r="AF36" s="101">
        <f t="shared" si="256"/>
        <v>0</v>
      </c>
      <c r="AG36" s="101"/>
      <c r="AH36" s="121"/>
      <c r="AI36" s="122">
        <f t="shared" si="257"/>
        <v>0</v>
      </c>
      <c r="AJ36" s="252">
        <f t="shared" si="258"/>
        <v>0</v>
      </c>
      <c r="AK36" s="122">
        <f>AJ36/AJ26</f>
        <v>0</v>
      </c>
      <c r="AL36" s="101">
        <f>AL26*AK36</f>
        <v>0</v>
      </c>
      <c r="AM36" s="119">
        <f t="shared" si="259"/>
        <v>0</v>
      </c>
      <c r="AN36" s="93">
        <f>AN26</f>
        <v>9.1</v>
      </c>
      <c r="AO36" s="120">
        <f t="shared" si="260"/>
        <v>0</v>
      </c>
      <c r="AP36" s="101">
        <f t="shared" si="261"/>
        <v>0</v>
      </c>
      <c r="AQ36" s="101"/>
      <c r="AR36" s="121"/>
      <c r="AS36" s="122">
        <f t="shared" si="262"/>
        <v>0</v>
      </c>
      <c r="AT36" s="252">
        <f t="shared" si="263"/>
        <v>0</v>
      </c>
      <c r="AU36" s="122">
        <f>AT36/AT26</f>
        <v>0</v>
      </c>
      <c r="AV36" s="101">
        <f>AV26*AU36</f>
        <v>0</v>
      </c>
      <c r="AW36" s="119">
        <f t="shared" si="264"/>
        <v>0</v>
      </c>
      <c r="AX36" s="93">
        <f>AX26</f>
        <v>9.1</v>
      </c>
      <c r="AY36" s="120">
        <f t="shared" si="265"/>
        <v>0</v>
      </c>
      <c r="AZ36" s="101">
        <f t="shared" si="266"/>
        <v>0</v>
      </c>
      <c r="BA36" s="101"/>
      <c r="BB36" s="121"/>
      <c r="BC36" s="122">
        <f t="shared" si="267"/>
        <v>0</v>
      </c>
      <c r="BD36" s="252">
        <f t="shared" si="268"/>
        <v>0</v>
      </c>
      <c r="BE36" s="122">
        <f>BD36/BD26</f>
        <v>0</v>
      </c>
      <c r="BF36" s="101">
        <f>BF26*BE36</f>
        <v>0</v>
      </c>
      <c r="BG36" s="119">
        <f t="shared" si="269"/>
        <v>0</v>
      </c>
      <c r="BH36" s="93">
        <f>BH26</f>
        <v>9.1</v>
      </c>
      <c r="BI36" s="120">
        <f t="shared" si="270"/>
        <v>0</v>
      </c>
      <c r="BJ36" s="101">
        <f t="shared" si="271"/>
        <v>0</v>
      </c>
      <c r="BK36" s="101"/>
      <c r="BL36" s="121"/>
      <c r="BM36" s="122">
        <f t="shared" si="272"/>
        <v>0</v>
      </c>
      <c r="BN36" s="252">
        <f t="shared" si="273"/>
        <v>0</v>
      </c>
      <c r="BO36" s="122" t="e">
        <f>BN36/BN26</f>
        <v>#DIV/0!</v>
      </c>
      <c r="BP36" s="101" t="e">
        <f>BP26*BO36</f>
        <v>#DIV/0!</v>
      </c>
      <c r="BQ36" s="119">
        <f t="shared" si="274"/>
        <v>0</v>
      </c>
      <c r="BR36" s="93">
        <f>BR26</f>
        <v>0</v>
      </c>
      <c r="BS36" s="120">
        <f t="shared" si="275"/>
        <v>0</v>
      </c>
      <c r="BT36" s="101">
        <f t="shared" si="276"/>
        <v>0</v>
      </c>
      <c r="BU36" s="101"/>
      <c r="BV36" s="121"/>
      <c r="BW36" s="122">
        <f t="shared" si="277"/>
        <v>0</v>
      </c>
      <c r="BX36" s="252">
        <f t="shared" si="278"/>
        <v>0</v>
      </c>
      <c r="BY36" s="122">
        <f>BX36/BX26</f>
        <v>0</v>
      </c>
      <c r="BZ36" s="101">
        <f>BZ26*BY36</f>
        <v>0</v>
      </c>
      <c r="CA36" s="119">
        <f t="shared" si="279"/>
        <v>0</v>
      </c>
      <c r="CB36" s="93">
        <f>CB26</f>
        <v>9.1</v>
      </c>
      <c r="CC36" s="120">
        <f t="shared" si="280"/>
        <v>0</v>
      </c>
      <c r="CD36" s="101">
        <f t="shared" si="281"/>
        <v>0</v>
      </c>
      <c r="CE36" s="101"/>
      <c r="CF36" s="121"/>
      <c r="CG36" s="122">
        <f t="shared" si="282"/>
        <v>0</v>
      </c>
      <c r="CH36" s="252">
        <f t="shared" si="283"/>
        <v>0</v>
      </c>
      <c r="CI36" s="122" t="e">
        <f>CH36/CH26</f>
        <v>#DIV/0!</v>
      </c>
      <c r="CJ36" s="101" t="e">
        <f>CJ26*CI36</f>
        <v>#DIV/0!</v>
      </c>
      <c r="CK36" s="119">
        <f t="shared" si="284"/>
        <v>0</v>
      </c>
      <c r="CL36" s="93">
        <f>CL26</f>
        <v>0</v>
      </c>
      <c r="CM36" s="120">
        <f t="shared" si="285"/>
        <v>0</v>
      </c>
      <c r="CN36" s="101">
        <f t="shared" si="286"/>
        <v>0</v>
      </c>
      <c r="CO36" s="101"/>
      <c r="CP36" s="121"/>
      <c r="CQ36" s="122">
        <f t="shared" si="287"/>
        <v>0</v>
      </c>
      <c r="CR36" s="252">
        <f t="shared" si="288"/>
        <v>0</v>
      </c>
      <c r="CS36" s="122">
        <f>CR36/CR26</f>
        <v>0</v>
      </c>
      <c r="CT36" s="101">
        <f>CT26*CS36</f>
        <v>0</v>
      </c>
      <c r="CU36" s="119">
        <f t="shared" si="289"/>
        <v>0</v>
      </c>
      <c r="CV36" s="93">
        <f>CV26</f>
        <v>9.1</v>
      </c>
      <c r="CW36" s="120">
        <f t="shared" si="290"/>
        <v>0</v>
      </c>
      <c r="CX36" s="101">
        <f t="shared" si="291"/>
        <v>0</v>
      </c>
      <c r="CY36" s="101"/>
      <c r="CZ36" s="121"/>
      <c r="DA36" s="122">
        <f t="shared" si="292"/>
        <v>0</v>
      </c>
      <c r="DB36" s="252">
        <f t="shared" si="293"/>
        <v>0</v>
      </c>
      <c r="DC36" s="122">
        <f>DB36/DB26</f>
        <v>0</v>
      </c>
      <c r="DD36" s="101">
        <f>DD26*DC36</f>
        <v>0</v>
      </c>
      <c r="DE36" s="119">
        <f t="shared" si="294"/>
        <v>0</v>
      </c>
      <c r="DF36" s="93">
        <f>DF26</f>
        <v>9.1</v>
      </c>
      <c r="DG36" s="120">
        <f t="shared" si="295"/>
        <v>0</v>
      </c>
      <c r="DH36" s="101">
        <f t="shared" si="296"/>
        <v>0</v>
      </c>
      <c r="DI36" s="101"/>
      <c r="DJ36" s="121"/>
      <c r="DK36" s="122">
        <f t="shared" si="297"/>
        <v>0</v>
      </c>
      <c r="DL36" s="252">
        <f t="shared" si="298"/>
        <v>0</v>
      </c>
      <c r="DM36" s="122">
        <f>DL36/DL26</f>
        <v>0</v>
      </c>
      <c r="DN36" s="101">
        <f>DN26*DM36</f>
        <v>0</v>
      </c>
      <c r="DO36" s="119">
        <f t="shared" si="299"/>
        <v>0</v>
      </c>
      <c r="DP36" s="93">
        <f>DP26</f>
        <v>9.1</v>
      </c>
      <c r="DQ36" s="120">
        <f t="shared" si="300"/>
        <v>0</v>
      </c>
      <c r="DR36" s="101">
        <f t="shared" si="301"/>
        <v>0</v>
      </c>
      <c r="DS36" s="101"/>
      <c r="DT36" s="121"/>
      <c r="DU36" s="122">
        <f t="shared" si="302"/>
        <v>0</v>
      </c>
      <c r="DV36" s="252">
        <f t="shared" si="303"/>
        <v>0</v>
      </c>
      <c r="DW36" s="122">
        <f>DV36/DV26</f>
        <v>0</v>
      </c>
      <c r="DX36" s="101">
        <f>DX26*DW36</f>
        <v>0</v>
      </c>
      <c r="DY36" s="119">
        <f t="shared" si="304"/>
        <v>0</v>
      </c>
      <c r="DZ36" s="93">
        <f>DZ26</f>
        <v>9.1</v>
      </c>
      <c r="EA36" s="120">
        <f t="shared" si="305"/>
        <v>0</v>
      </c>
      <c r="EB36" s="101">
        <f t="shared" si="306"/>
        <v>0</v>
      </c>
      <c r="EC36" s="101"/>
      <c r="ED36" s="121"/>
      <c r="EE36" s="122">
        <f t="shared" si="307"/>
        <v>0</v>
      </c>
      <c r="EF36" s="252">
        <f t="shared" si="308"/>
        <v>0</v>
      </c>
      <c r="EG36" s="122">
        <f>EF36/EF26</f>
        <v>0</v>
      </c>
      <c r="EH36" s="101">
        <f>EH26*EG36</f>
        <v>0</v>
      </c>
      <c r="EI36" s="119">
        <f t="shared" si="309"/>
        <v>0</v>
      </c>
      <c r="EJ36" s="93">
        <f>EJ26</f>
        <v>9.1</v>
      </c>
      <c r="EK36" s="120">
        <f t="shared" si="310"/>
        <v>0</v>
      </c>
      <c r="EL36" s="101">
        <f t="shared" si="311"/>
        <v>0</v>
      </c>
      <c r="EM36" s="101"/>
      <c r="EN36" s="121"/>
      <c r="EO36" s="122">
        <f t="shared" si="312"/>
        <v>0</v>
      </c>
      <c r="EP36" s="252">
        <f t="shared" si="313"/>
        <v>0</v>
      </c>
      <c r="EQ36" s="122">
        <f>EP36/EP26</f>
        <v>0</v>
      </c>
      <c r="ER36" s="101">
        <f>ER26*EQ36</f>
        <v>0</v>
      </c>
      <c r="ES36" s="119">
        <f t="shared" si="314"/>
        <v>0</v>
      </c>
      <c r="ET36" s="93">
        <f>ET26</f>
        <v>9.1</v>
      </c>
      <c r="EU36" s="120">
        <f t="shared" si="315"/>
        <v>0</v>
      </c>
      <c r="EV36" s="101">
        <f t="shared" si="316"/>
        <v>0</v>
      </c>
      <c r="EW36" s="101"/>
      <c r="EX36" s="121"/>
      <c r="EY36" s="122">
        <f t="shared" si="317"/>
        <v>0</v>
      </c>
      <c r="EZ36" s="252">
        <f t="shared" si="318"/>
        <v>0</v>
      </c>
      <c r="FA36" s="122">
        <f>EZ36/EZ26</f>
        <v>0</v>
      </c>
      <c r="FB36" s="101">
        <f>FB26*FA36</f>
        <v>0</v>
      </c>
      <c r="FC36" s="119">
        <f t="shared" si="319"/>
        <v>0</v>
      </c>
      <c r="FD36" s="93">
        <f>FD26</f>
        <v>9.1</v>
      </c>
      <c r="FE36" s="120">
        <f t="shared" si="320"/>
        <v>0</v>
      </c>
      <c r="FF36" s="101">
        <f t="shared" si="321"/>
        <v>0</v>
      </c>
      <c r="FG36" s="101"/>
      <c r="FH36" s="121"/>
      <c r="FI36" s="122">
        <f t="shared" si="322"/>
        <v>0</v>
      </c>
      <c r="FJ36" s="252">
        <f t="shared" si="323"/>
        <v>0</v>
      </c>
      <c r="FK36" s="122">
        <f>FJ36/FJ26</f>
        <v>0</v>
      </c>
      <c r="FL36" s="101">
        <f>FL26*FK36</f>
        <v>0</v>
      </c>
      <c r="FM36" s="119">
        <f t="shared" si="324"/>
        <v>0</v>
      </c>
      <c r="FN36" s="93">
        <f>FN26</f>
        <v>9.1</v>
      </c>
      <c r="FO36" s="120">
        <f t="shared" si="325"/>
        <v>0</v>
      </c>
      <c r="FP36" s="101">
        <f t="shared" si="326"/>
        <v>0</v>
      </c>
      <c r="FQ36" s="101"/>
      <c r="FR36" s="121"/>
      <c r="FS36" s="122">
        <f t="shared" si="327"/>
        <v>0</v>
      </c>
      <c r="FT36" s="252">
        <f t="shared" si="328"/>
        <v>0</v>
      </c>
      <c r="FU36" s="122">
        <f>FT36/FT26</f>
        <v>0</v>
      </c>
      <c r="FV36" s="101">
        <f>FV26*FU36</f>
        <v>0</v>
      </c>
      <c r="FW36" s="119">
        <f t="shared" si="329"/>
        <v>0</v>
      </c>
      <c r="FX36" s="93">
        <f>FX26</f>
        <v>9.1</v>
      </c>
      <c r="FY36" s="120">
        <f t="shared" si="330"/>
        <v>0</v>
      </c>
      <c r="FZ36" s="101">
        <f t="shared" si="331"/>
        <v>0</v>
      </c>
      <c r="GA36" s="101"/>
      <c r="GB36" s="121"/>
      <c r="GC36" s="122">
        <f t="shared" si="332"/>
        <v>0</v>
      </c>
      <c r="GD36" s="252">
        <f t="shared" si="333"/>
        <v>0</v>
      </c>
      <c r="GE36" s="122">
        <f>GD36/GD26</f>
        <v>0</v>
      </c>
      <c r="GF36" s="101">
        <f>GF26*GE36</f>
        <v>0</v>
      </c>
      <c r="GG36" s="119">
        <f t="shared" si="334"/>
        <v>0</v>
      </c>
      <c r="GH36" s="93">
        <f>GH26</f>
        <v>9.1</v>
      </c>
      <c r="GI36" s="120">
        <f t="shared" si="335"/>
        <v>0</v>
      </c>
      <c r="GJ36" s="101">
        <f t="shared" si="336"/>
        <v>0</v>
      </c>
      <c r="GK36" s="101"/>
      <c r="GL36" s="121"/>
      <c r="GM36" s="122">
        <f t="shared" si="337"/>
        <v>0</v>
      </c>
      <c r="GN36" s="252">
        <f t="shared" si="338"/>
        <v>0</v>
      </c>
      <c r="GO36" s="122">
        <f>GN36/GN26</f>
        <v>0</v>
      </c>
      <c r="GP36" s="101">
        <f>GP26*GO36</f>
        <v>0</v>
      </c>
      <c r="GQ36" s="119">
        <f t="shared" si="339"/>
        <v>0</v>
      </c>
      <c r="GR36" s="93">
        <f>GR26</f>
        <v>9.1</v>
      </c>
      <c r="GS36" s="120">
        <f t="shared" si="340"/>
        <v>0</v>
      </c>
      <c r="GT36" s="101">
        <f t="shared" si="341"/>
        <v>0</v>
      </c>
      <c r="GU36" s="101"/>
      <c r="GV36" s="121"/>
      <c r="GW36" s="122">
        <f t="shared" si="342"/>
        <v>0</v>
      </c>
      <c r="GX36" s="252">
        <f t="shared" si="343"/>
        <v>0</v>
      </c>
      <c r="GY36" s="122">
        <f>GX36/GX26</f>
        <v>0</v>
      </c>
      <c r="GZ36" s="101">
        <f>GZ26*GY36</f>
        <v>0</v>
      </c>
      <c r="HA36" s="119">
        <f t="shared" si="344"/>
        <v>0</v>
      </c>
      <c r="HB36" s="93">
        <f>HB26</f>
        <v>9.1</v>
      </c>
      <c r="HC36" s="120">
        <f t="shared" si="345"/>
        <v>0</v>
      </c>
      <c r="HD36" s="101">
        <f t="shared" si="346"/>
        <v>0</v>
      </c>
      <c r="HE36" s="101"/>
      <c r="HF36" s="121"/>
      <c r="HG36" s="122">
        <f t="shared" si="347"/>
        <v>0</v>
      </c>
      <c r="HH36" s="252">
        <f t="shared" si="348"/>
        <v>0</v>
      </c>
      <c r="HI36" s="122">
        <f>HH36/HH26</f>
        <v>0</v>
      </c>
      <c r="HJ36" s="101">
        <f>HJ26*HI36</f>
        <v>0</v>
      </c>
      <c r="HK36" s="119">
        <f t="shared" si="349"/>
        <v>0</v>
      </c>
      <c r="HL36" s="93">
        <f>HL26</f>
        <v>9.1</v>
      </c>
      <c r="HM36" s="120">
        <f t="shared" si="350"/>
        <v>0</v>
      </c>
      <c r="HN36" s="101">
        <f t="shared" si="351"/>
        <v>0</v>
      </c>
      <c r="HO36" s="101"/>
      <c r="HP36" s="121"/>
      <c r="HQ36" s="122">
        <f t="shared" si="352"/>
        <v>0</v>
      </c>
      <c r="HR36" s="252">
        <f t="shared" si="353"/>
        <v>0</v>
      </c>
      <c r="HS36" s="122">
        <f>HR36/HR26</f>
        <v>0</v>
      </c>
      <c r="HT36" s="101">
        <f>HT26*HS36</f>
        <v>0</v>
      </c>
      <c r="HU36" s="119">
        <f t="shared" si="354"/>
        <v>0</v>
      </c>
      <c r="HV36" s="93">
        <f>HV26</f>
        <v>9.1</v>
      </c>
      <c r="HW36" s="120">
        <f t="shared" si="355"/>
        <v>0</v>
      </c>
      <c r="HX36" s="101">
        <f t="shared" si="356"/>
        <v>0</v>
      </c>
      <c r="HY36" s="101"/>
      <c r="HZ36" s="121"/>
      <c r="IA36" s="122">
        <f t="shared" si="357"/>
        <v>0</v>
      </c>
      <c r="IB36" s="252">
        <f t="shared" si="358"/>
        <v>11</v>
      </c>
      <c r="IC36" s="122">
        <f>IB36/IB26</f>
        <v>7.0059999999999997E-2</v>
      </c>
      <c r="ID36" s="101">
        <f>ID26*IC36</f>
        <v>5662.95</v>
      </c>
      <c r="IE36" s="119">
        <f t="shared" si="359"/>
        <v>514.81363636000003</v>
      </c>
      <c r="IF36" s="93">
        <f>IF26</f>
        <v>9.1</v>
      </c>
      <c r="IG36" s="120">
        <f t="shared" si="360"/>
        <v>4684.8040899999996</v>
      </c>
      <c r="IH36" s="101">
        <f t="shared" si="361"/>
        <v>51532.84</v>
      </c>
      <c r="II36" s="101"/>
      <c r="IJ36" s="121"/>
      <c r="IK36" s="122">
        <f t="shared" si="362"/>
        <v>1.23777</v>
      </c>
      <c r="IL36" s="252">
        <f t="shared" si="363"/>
        <v>0</v>
      </c>
      <c r="IM36" s="122">
        <f>IL36/IL26</f>
        <v>0</v>
      </c>
      <c r="IN36" s="101">
        <f>IN26*IM36</f>
        <v>0</v>
      </c>
      <c r="IO36" s="119">
        <f t="shared" si="364"/>
        <v>0</v>
      </c>
      <c r="IP36" s="93">
        <f>IP26</f>
        <v>9.1</v>
      </c>
      <c r="IQ36" s="120">
        <f t="shared" si="365"/>
        <v>0</v>
      </c>
      <c r="IR36" s="101">
        <f t="shared" si="366"/>
        <v>0</v>
      </c>
      <c r="IS36" s="101"/>
      <c r="IT36" s="121"/>
      <c r="IU36" s="122">
        <f t="shared" si="367"/>
        <v>0</v>
      </c>
      <c r="IV36" s="252">
        <f t="shared" si="368"/>
        <v>0</v>
      </c>
      <c r="IW36" s="122">
        <f>IV36/IV26</f>
        <v>0</v>
      </c>
      <c r="IX36" s="101">
        <f>IX26*IW36</f>
        <v>0</v>
      </c>
      <c r="IY36" s="119">
        <f t="shared" si="369"/>
        <v>0</v>
      </c>
      <c r="IZ36" s="93">
        <f>IZ26</f>
        <v>9.1</v>
      </c>
      <c r="JA36" s="120">
        <f t="shared" si="370"/>
        <v>0</v>
      </c>
      <c r="JB36" s="101">
        <f t="shared" si="371"/>
        <v>0</v>
      </c>
      <c r="JC36" s="101"/>
      <c r="JD36" s="121"/>
      <c r="JE36" s="122">
        <f t="shared" si="372"/>
        <v>0</v>
      </c>
      <c r="JF36" s="252">
        <f t="shared" si="373"/>
        <v>0</v>
      </c>
      <c r="JG36" s="122">
        <f>JF36/JF26</f>
        <v>0</v>
      </c>
      <c r="JH36" s="101">
        <f>JH26*JG36</f>
        <v>0</v>
      </c>
      <c r="JI36" s="119">
        <f t="shared" si="374"/>
        <v>0</v>
      </c>
      <c r="JJ36" s="93">
        <f>JJ26</f>
        <v>9.1</v>
      </c>
      <c r="JK36" s="120">
        <f t="shared" si="375"/>
        <v>0</v>
      </c>
      <c r="JL36" s="101">
        <f t="shared" si="376"/>
        <v>0</v>
      </c>
      <c r="JM36" s="101"/>
      <c r="JN36" s="121"/>
      <c r="JO36" s="122">
        <f t="shared" si="377"/>
        <v>0</v>
      </c>
      <c r="JP36" s="252">
        <f t="shared" si="378"/>
        <v>0</v>
      </c>
      <c r="JQ36" s="122" t="e">
        <f>JP36/JP26</f>
        <v>#DIV/0!</v>
      </c>
      <c r="JR36" s="101" t="e">
        <f>JR26*JQ36</f>
        <v>#DIV/0!</v>
      </c>
      <c r="JS36" s="119">
        <f t="shared" si="379"/>
        <v>0</v>
      </c>
      <c r="JT36" s="93">
        <f>JT26</f>
        <v>0</v>
      </c>
      <c r="JU36" s="120">
        <f t="shared" si="380"/>
        <v>0</v>
      </c>
      <c r="JV36" s="101">
        <f t="shared" si="381"/>
        <v>0</v>
      </c>
      <c r="JW36" s="101"/>
      <c r="JX36" s="121"/>
      <c r="JY36" s="122">
        <f t="shared" si="382"/>
        <v>0</v>
      </c>
      <c r="JZ36" s="252">
        <f t="shared" si="383"/>
        <v>0</v>
      </c>
      <c r="KA36" s="122">
        <f>JZ36/JZ26</f>
        <v>0</v>
      </c>
      <c r="KB36" s="101">
        <f>KB26*KA36</f>
        <v>0</v>
      </c>
      <c r="KC36" s="119">
        <f t="shared" si="384"/>
        <v>0</v>
      </c>
      <c r="KD36" s="93">
        <f>KD26</f>
        <v>9.1</v>
      </c>
      <c r="KE36" s="120">
        <f t="shared" si="385"/>
        <v>0</v>
      </c>
      <c r="KF36" s="101">
        <f t="shared" si="386"/>
        <v>0</v>
      </c>
      <c r="KG36" s="101"/>
      <c r="KH36" s="121"/>
      <c r="KI36" s="122">
        <f t="shared" si="387"/>
        <v>0</v>
      </c>
      <c r="KJ36" s="252">
        <f t="shared" si="388"/>
        <v>0</v>
      </c>
      <c r="KK36" s="122">
        <f>KJ36/KJ26</f>
        <v>0</v>
      </c>
      <c r="KL36" s="101">
        <f>KL26*KK36</f>
        <v>0</v>
      </c>
      <c r="KM36" s="119">
        <f t="shared" si="389"/>
        <v>0</v>
      </c>
      <c r="KN36" s="93">
        <f>KN26</f>
        <v>9.1</v>
      </c>
      <c r="KO36" s="120">
        <f t="shared" si="390"/>
        <v>0</v>
      </c>
      <c r="KP36" s="101">
        <f t="shared" si="391"/>
        <v>0</v>
      </c>
      <c r="KQ36" s="101"/>
      <c r="KR36" s="121"/>
      <c r="KS36" s="122">
        <f t="shared" si="392"/>
        <v>0</v>
      </c>
      <c r="KT36" s="252">
        <f t="shared" si="393"/>
        <v>0</v>
      </c>
      <c r="KU36" s="122">
        <f>KT36/KT26</f>
        <v>0</v>
      </c>
      <c r="KV36" s="101">
        <f>KV26*KU36</f>
        <v>0</v>
      </c>
      <c r="KW36" s="119">
        <f t="shared" si="394"/>
        <v>0</v>
      </c>
      <c r="KX36" s="93">
        <f>KX26</f>
        <v>9.1</v>
      </c>
      <c r="KY36" s="120">
        <f t="shared" si="395"/>
        <v>0</v>
      </c>
      <c r="KZ36" s="101">
        <f t="shared" si="396"/>
        <v>0</v>
      </c>
      <c r="LA36" s="101"/>
      <c r="LB36" s="121"/>
      <c r="LC36" s="122">
        <f t="shared" si="397"/>
        <v>0</v>
      </c>
      <c r="LD36" s="252">
        <f t="shared" si="398"/>
        <v>0</v>
      </c>
      <c r="LE36" s="122">
        <f>LD36/LD26</f>
        <v>0</v>
      </c>
      <c r="LF36" s="101">
        <f>LF26*LE36</f>
        <v>0</v>
      </c>
      <c r="LG36" s="119">
        <f t="shared" si="399"/>
        <v>0</v>
      </c>
      <c r="LH36" s="93">
        <f>LH26</f>
        <v>9.1</v>
      </c>
      <c r="LI36" s="120">
        <f t="shared" si="400"/>
        <v>0</v>
      </c>
      <c r="LJ36" s="101">
        <f t="shared" si="401"/>
        <v>0</v>
      </c>
      <c r="LK36" s="101"/>
      <c r="LL36" s="121"/>
      <c r="LM36" s="122">
        <f t="shared" si="402"/>
        <v>0</v>
      </c>
      <c r="LN36" s="252">
        <f t="shared" si="403"/>
        <v>0</v>
      </c>
      <c r="LO36" s="122">
        <f>LN36/LN26</f>
        <v>0</v>
      </c>
      <c r="LP36" s="101">
        <f>LP26*LO36</f>
        <v>0</v>
      </c>
      <c r="LQ36" s="119">
        <f t="shared" si="404"/>
        <v>0</v>
      </c>
      <c r="LR36" s="93">
        <f>LR26</f>
        <v>9.1</v>
      </c>
      <c r="LS36" s="120">
        <f t="shared" si="405"/>
        <v>0</v>
      </c>
      <c r="LT36" s="101">
        <f t="shared" si="406"/>
        <v>0</v>
      </c>
      <c r="LU36" s="101"/>
      <c r="LV36" s="121"/>
      <c r="LW36" s="122">
        <f t="shared" si="407"/>
        <v>0</v>
      </c>
      <c r="LX36" s="252">
        <f t="shared" si="408"/>
        <v>0</v>
      </c>
      <c r="LY36" s="122">
        <f>LX36/LX26</f>
        <v>0</v>
      </c>
      <c r="LZ36" s="101">
        <f>LZ26*LY36</f>
        <v>0</v>
      </c>
      <c r="MA36" s="119">
        <f t="shared" si="409"/>
        <v>0</v>
      </c>
      <c r="MB36" s="93">
        <f>MB26</f>
        <v>9.1</v>
      </c>
      <c r="MC36" s="120">
        <f t="shared" si="410"/>
        <v>0</v>
      </c>
      <c r="MD36" s="101">
        <f t="shared" si="411"/>
        <v>0</v>
      </c>
      <c r="ME36" s="101"/>
      <c r="MF36" s="121"/>
      <c r="MG36" s="122">
        <f t="shared" si="412"/>
        <v>0</v>
      </c>
      <c r="MH36" s="252">
        <f t="shared" si="413"/>
        <v>0</v>
      </c>
      <c r="MI36" s="122">
        <f>MH36/MH26</f>
        <v>0</v>
      </c>
      <c r="MJ36" s="101">
        <f>MJ26*MI36</f>
        <v>0</v>
      </c>
      <c r="MK36" s="119">
        <f t="shared" si="414"/>
        <v>0</v>
      </c>
      <c r="ML36" s="93">
        <f>ML26</f>
        <v>9.1</v>
      </c>
      <c r="MM36" s="120">
        <f t="shared" si="415"/>
        <v>0</v>
      </c>
      <c r="MN36" s="101">
        <f t="shared" si="416"/>
        <v>0</v>
      </c>
      <c r="MO36" s="101"/>
      <c r="MP36" s="121"/>
      <c r="MQ36" s="122">
        <f t="shared" si="417"/>
        <v>0</v>
      </c>
      <c r="MR36" s="252">
        <f t="shared" si="418"/>
        <v>31</v>
      </c>
      <c r="MS36" s="122">
        <f>MR36/MR26</f>
        <v>0.27678999999999998</v>
      </c>
      <c r="MT36" s="101">
        <f>MT26*MS36</f>
        <v>11901.97</v>
      </c>
      <c r="MU36" s="119">
        <f t="shared" si="419"/>
        <v>383.93451613000002</v>
      </c>
      <c r="MV36" s="93">
        <f>MV26</f>
        <v>9.1</v>
      </c>
      <c r="MW36" s="120">
        <f t="shared" si="420"/>
        <v>3493.8040999999998</v>
      </c>
      <c r="MX36" s="101">
        <f t="shared" si="421"/>
        <v>108307.93</v>
      </c>
      <c r="MY36" s="101"/>
      <c r="MZ36" s="121"/>
      <c r="NA36" s="122">
        <f t="shared" si="422"/>
        <v>0.92308999999999997</v>
      </c>
      <c r="NB36" s="252">
        <f t="shared" si="423"/>
        <v>0</v>
      </c>
      <c r="NC36" s="122">
        <f>NB36/NB26</f>
        <v>0</v>
      </c>
      <c r="ND36" s="101">
        <f>ND26*NC36</f>
        <v>0</v>
      </c>
      <c r="NE36" s="119">
        <f t="shared" si="424"/>
        <v>0</v>
      </c>
      <c r="NF36" s="93">
        <f>NF26</f>
        <v>9.1</v>
      </c>
      <c r="NG36" s="120">
        <f t="shared" si="425"/>
        <v>0</v>
      </c>
      <c r="NH36" s="101">
        <f t="shared" si="426"/>
        <v>0</v>
      </c>
      <c r="NI36" s="101"/>
      <c r="NJ36" s="121"/>
      <c r="NK36" s="122">
        <f t="shared" si="427"/>
        <v>0</v>
      </c>
      <c r="NL36" s="252">
        <f t="shared" si="428"/>
        <v>0</v>
      </c>
      <c r="NM36" s="122">
        <f>NL36/NL26</f>
        <v>0</v>
      </c>
      <c r="NN36" s="101">
        <f>NN26*NM36</f>
        <v>0</v>
      </c>
      <c r="NO36" s="119">
        <f t="shared" si="429"/>
        <v>0</v>
      </c>
      <c r="NP36" s="93">
        <f>NP26</f>
        <v>9.1</v>
      </c>
      <c r="NQ36" s="120">
        <f t="shared" si="430"/>
        <v>0</v>
      </c>
      <c r="NR36" s="101">
        <f t="shared" si="431"/>
        <v>0</v>
      </c>
      <c r="NS36" s="101"/>
      <c r="NT36" s="121"/>
      <c r="NU36" s="122">
        <f t="shared" si="432"/>
        <v>0</v>
      </c>
      <c r="NV36" s="252">
        <f t="shared" si="433"/>
        <v>31</v>
      </c>
      <c r="NW36" s="122">
        <f>NV36/NV26</f>
        <v>0.17713999999999999</v>
      </c>
      <c r="NX36" s="101">
        <f>NX26*NW36</f>
        <v>6469.15</v>
      </c>
      <c r="NY36" s="119">
        <f t="shared" si="434"/>
        <v>208.68225806000001</v>
      </c>
      <c r="NZ36" s="93">
        <f>NZ26</f>
        <v>9.1</v>
      </c>
      <c r="OA36" s="120">
        <f t="shared" si="435"/>
        <v>1899.00855</v>
      </c>
      <c r="OB36" s="101">
        <f t="shared" si="436"/>
        <v>58869.27</v>
      </c>
      <c r="OC36" s="101"/>
      <c r="OD36" s="121"/>
      <c r="OE36" s="122">
        <f t="shared" si="437"/>
        <v>0.50173000000000001</v>
      </c>
      <c r="OF36" s="252">
        <f t="shared" si="438"/>
        <v>0</v>
      </c>
      <c r="OG36" s="122">
        <f>OF36/OF26</f>
        <v>0</v>
      </c>
      <c r="OH36" s="101">
        <f>OH26*OG36</f>
        <v>0</v>
      </c>
      <c r="OI36" s="119">
        <f t="shared" si="439"/>
        <v>0</v>
      </c>
      <c r="OJ36" s="93">
        <f>OJ26</f>
        <v>9.1</v>
      </c>
      <c r="OK36" s="120">
        <f t="shared" si="440"/>
        <v>0</v>
      </c>
      <c r="OL36" s="101">
        <f t="shared" si="441"/>
        <v>0</v>
      </c>
      <c r="OM36" s="101"/>
      <c r="ON36" s="121"/>
      <c r="OO36" s="122">
        <f t="shared" si="442"/>
        <v>0</v>
      </c>
      <c r="OP36" s="252">
        <f t="shared" si="443"/>
        <v>0</v>
      </c>
      <c r="OQ36" s="122">
        <f>OP36/OP26</f>
        <v>0</v>
      </c>
      <c r="OR36" s="101">
        <f>OR26*OQ36</f>
        <v>0</v>
      </c>
      <c r="OS36" s="119">
        <f t="shared" si="444"/>
        <v>0</v>
      </c>
      <c r="OT36" s="93">
        <f>OT26</f>
        <v>9.1</v>
      </c>
      <c r="OU36" s="120">
        <f t="shared" si="445"/>
        <v>0</v>
      </c>
      <c r="OV36" s="101">
        <f t="shared" si="446"/>
        <v>0</v>
      </c>
      <c r="OW36" s="101"/>
      <c r="OX36" s="121"/>
      <c r="OY36" s="122">
        <f t="shared" si="447"/>
        <v>0</v>
      </c>
      <c r="OZ36" s="252">
        <f t="shared" si="448"/>
        <v>0</v>
      </c>
      <c r="PA36" s="122">
        <f>OZ36/OZ26</f>
        <v>0</v>
      </c>
      <c r="PB36" s="101">
        <f>PB26*PA36</f>
        <v>0</v>
      </c>
      <c r="PC36" s="119">
        <f t="shared" si="449"/>
        <v>0</v>
      </c>
      <c r="PD36" s="93">
        <f>PD26</f>
        <v>9.1</v>
      </c>
      <c r="PE36" s="120">
        <f t="shared" si="450"/>
        <v>0</v>
      </c>
      <c r="PF36" s="101">
        <f t="shared" si="451"/>
        <v>0</v>
      </c>
      <c r="PG36" s="101"/>
      <c r="PH36" s="121"/>
      <c r="PI36" s="122">
        <f t="shared" si="452"/>
        <v>0</v>
      </c>
      <c r="PJ36" s="252">
        <f t="shared" si="453"/>
        <v>0</v>
      </c>
      <c r="PK36" s="122">
        <f>PJ36/PJ26</f>
        <v>0</v>
      </c>
      <c r="PL36" s="101">
        <f>PL26*PK36</f>
        <v>0</v>
      </c>
      <c r="PM36" s="119">
        <f t="shared" si="454"/>
        <v>0</v>
      </c>
      <c r="PN36" s="93">
        <f>PN26</f>
        <v>9.1</v>
      </c>
      <c r="PO36" s="120">
        <f t="shared" si="455"/>
        <v>0</v>
      </c>
      <c r="PP36" s="101">
        <f t="shared" si="456"/>
        <v>0</v>
      </c>
      <c r="PQ36" s="101"/>
      <c r="PR36" s="121"/>
      <c r="PS36" s="122">
        <f t="shared" si="457"/>
        <v>0</v>
      </c>
      <c r="PT36" s="252">
        <f t="shared" si="458"/>
        <v>0</v>
      </c>
      <c r="PU36" s="122" t="e">
        <f>PT36/PT26</f>
        <v>#DIV/0!</v>
      </c>
      <c r="PV36" s="101" t="e">
        <f>PV26*PU36</f>
        <v>#DIV/0!</v>
      </c>
      <c r="PW36" s="119">
        <f t="shared" si="459"/>
        <v>0</v>
      </c>
      <c r="PX36" s="93">
        <f>PX26</f>
        <v>0</v>
      </c>
      <c r="PY36" s="120">
        <f t="shared" si="460"/>
        <v>0</v>
      </c>
      <c r="PZ36" s="101">
        <f t="shared" si="461"/>
        <v>0</v>
      </c>
      <c r="QA36" s="101"/>
      <c r="QB36" s="121"/>
      <c r="QC36" s="122">
        <f t="shared" si="462"/>
        <v>0</v>
      </c>
      <c r="QD36" s="252">
        <f t="shared" si="463"/>
        <v>0</v>
      </c>
      <c r="QE36" s="122">
        <f>QD36/QD26</f>
        <v>0</v>
      </c>
      <c r="QF36" s="101">
        <f>QF26*QE36</f>
        <v>0</v>
      </c>
      <c r="QG36" s="119">
        <f t="shared" si="464"/>
        <v>0</v>
      </c>
      <c r="QH36" s="93">
        <f>QH26</f>
        <v>9.1</v>
      </c>
      <c r="QI36" s="120">
        <f t="shared" si="465"/>
        <v>0</v>
      </c>
      <c r="QJ36" s="101">
        <f t="shared" si="466"/>
        <v>0</v>
      </c>
      <c r="QK36" s="101"/>
      <c r="QL36" s="121"/>
      <c r="QM36" s="122">
        <f t="shared" si="467"/>
        <v>0</v>
      </c>
      <c r="QN36" s="252">
        <f t="shared" si="468"/>
        <v>0</v>
      </c>
      <c r="QO36" s="122">
        <f>QN36/QN26</f>
        <v>0</v>
      </c>
      <c r="QP36" s="101">
        <f>QP26*QO36</f>
        <v>0</v>
      </c>
      <c r="QQ36" s="119">
        <f t="shared" si="469"/>
        <v>0</v>
      </c>
      <c r="QR36" s="93">
        <f>QR26</f>
        <v>9.1</v>
      </c>
      <c r="QS36" s="120">
        <f t="shared" si="470"/>
        <v>0</v>
      </c>
      <c r="QT36" s="101">
        <f t="shared" si="471"/>
        <v>0</v>
      </c>
      <c r="QU36" s="101"/>
      <c r="QV36" s="121"/>
      <c r="QW36" s="122">
        <f t="shared" si="472"/>
        <v>0</v>
      </c>
      <c r="QX36" s="252">
        <f t="shared" si="473"/>
        <v>0</v>
      </c>
      <c r="QY36" s="122">
        <f>QX36/QX26</f>
        <v>0</v>
      </c>
      <c r="QZ36" s="101">
        <f>QZ26*QY36</f>
        <v>0</v>
      </c>
      <c r="RA36" s="119">
        <f t="shared" si="474"/>
        <v>0</v>
      </c>
      <c r="RB36" s="93">
        <f>RB26</f>
        <v>9.1</v>
      </c>
      <c r="RC36" s="120">
        <f t="shared" si="475"/>
        <v>0</v>
      </c>
      <c r="RD36" s="101">
        <f t="shared" si="476"/>
        <v>0</v>
      </c>
      <c r="RE36" s="101"/>
      <c r="RF36" s="121"/>
      <c r="RG36" s="122">
        <f t="shared" si="477"/>
        <v>0</v>
      </c>
      <c r="RH36" s="252">
        <f t="shared" si="478"/>
        <v>0</v>
      </c>
      <c r="RI36" s="122">
        <f>RH36/RH26</f>
        <v>0</v>
      </c>
      <c r="RJ36" s="101">
        <f>RJ26*RI36</f>
        <v>0</v>
      </c>
      <c r="RK36" s="119">
        <f t="shared" si="479"/>
        <v>0</v>
      </c>
      <c r="RL36" s="93">
        <f>RL26</f>
        <v>9.1</v>
      </c>
      <c r="RM36" s="120">
        <f t="shared" si="480"/>
        <v>0</v>
      </c>
      <c r="RN36" s="101">
        <f t="shared" si="481"/>
        <v>0</v>
      </c>
      <c r="RO36" s="101"/>
      <c r="RP36" s="121"/>
      <c r="RQ36" s="122">
        <f t="shared" si="482"/>
        <v>0</v>
      </c>
      <c r="RR36" s="252">
        <f t="shared" si="483"/>
        <v>0</v>
      </c>
      <c r="RS36" s="122">
        <f>RR36/RR26</f>
        <v>0</v>
      </c>
      <c r="RT36" s="101">
        <f>RT26*RS36</f>
        <v>0</v>
      </c>
      <c r="RU36" s="119">
        <f t="shared" si="484"/>
        <v>0</v>
      </c>
      <c r="RV36" s="93">
        <f>RV26</f>
        <v>9.1</v>
      </c>
      <c r="RW36" s="120">
        <f t="shared" si="485"/>
        <v>0</v>
      </c>
      <c r="RX36" s="101">
        <f t="shared" si="486"/>
        <v>0</v>
      </c>
      <c r="RY36" s="101"/>
      <c r="RZ36" s="121"/>
      <c r="SA36" s="122">
        <f t="shared" si="487"/>
        <v>0</v>
      </c>
      <c r="SB36" s="252">
        <f t="shared" si="488"/>
        <v>0</v>
      </c>
      <c r="SC36" s="122">
        <f>SB36/SB26</f>
        <v>0</v>
      </c>
      <c r="SD36" s="101">
        <f>SD26*SC36</f>
        <v>0</v>
      </c>
      <c r="SE36" s="119">
        <f t="shared" si="489"/>
        <v>0</v>
      </c>
      <c r="SF36" s="93">
        <f>SF26</f>
        <v>9.1</v>
      </c>
      <c r="SG36" s="120">
        <f t="shared" si="490"/>
        <v>0</v>
      </c>
      <c r="SH36" s="101">
        <f t="shared" si="491"/>
        <v>0</v>
      </c>
      <c r="SI36" s="101"/>
      <c r="SJ36" s="121"/>
      <c r="SK36" s="122">
        <f t="shared" si="492"/>
        <v>0</v>
      </c>
      <c r="SL36" s="252">
        <f t="shared" si="493"/>
        <v>0</v>
      </c>
      <c r="SM36" s="122">
        <f>SL36/SL26</f>
        <v>0</v>
      </c>
      <c r="SN36" s="101">
        <f>SN26*SM36</f>
        <v>0</v>
      </c>
      <c r="SO36" s="119">
        <f t="shared" si="494"/>
        <v>0</v>
      </c>
      <c r="SP36" s="93">
        <f>SP26</f>
        <v>9.1</v>
      </c>
      <c r="SQ36" s="120">
        <f t="shared" si="495"/>
        <v>0</v>
      </c>
      <c r="SR36" s="101">
        <f t="shared" si="496"/>
        <v>0</v>
      </c>
      <c r="SS36" s="101"/>
      <c r="ST36" s="121"/>
      <c r="SU36" s="122">
        <f t="shared" si="497"/>
        <v>0</v>
      </c>
      <c r="SV36" s="252">
        <f t="shared" si="498"/>
        <v>0</v>
      </c>
      <c r="SW36" s="122">
        <f>SV36/SV26</f>
        <v>0</v>
      </c>
      <c r="SX36" s="101">
        <f>SX26*SW36</f>
        <v>0</v>
      </c>
      <c r="SY36" s="119">
        <f t="shared" si="499"/>
        <v>0</v>
      </c>
      <c r="SZ36" s="93">
        <f>SZ26</f>
        <v>9.1</v>
      </c>
      <c r="TA36" s="120">
        <f t="shared" si="500"/>
        <v>0</v>
      </c>
      <c r="TB36" s="101">
        <f t="shared" si="501"/>
        <v>0</v>
      </c>
      <c r="TC36" s="101"/>
      <c r="TD36" s="121"/>
      <c r="TE36" s="122">
        <f t="shared" si="502"/>
        <v>0</v>
      </c>
      <c r="TF36" s="252">
        <f t="shared" si="503"/>
        <v>0</v>
      </c>
      <c r="TG36" s="122">
        <f>TF36/TF26</f>
        <v>0</v>
      </c>
      <c r="TH36" s="101">
        <f>TH26*TG36</f>
        <v>0</v>
      </c>
      <c r="TI36" s="119">
        <f t="shared" si="504"/>
        <v>0</v>
      </c>
      <c r="TJ36" s="93">
        <f>TJ26</f>
        <v>9.1</v>
      </c>
      <c r="TK36" s="120">
        <f t="shared" si="505"/>
        <v>0</v>
      </c>
      <c r="TL36" s="101">
        <f t="shared" si="506"/>
        <v>0</v>
      </c>
      <c r="TM36" s="101"/>
      <c r="TN36" s="121"/>
      <c r="TO36" s="122">
        <f t="shared" si="507"/>
        <v>0</v>
      </c>
      <c r="TP36" s="252">
        <f t="shared" si="508"/>
        <v>0</v>
      </c>
      <c r="TQ36" s="122">
        <f>TP36/TP26</f>
        <v>0</v>
      </c>
      <c r="TR36" s="101">
        <f>TR26*TQ36</f>
        <v>0</v>
      </c>
      <c r="TS36" s="119">
        <f t="shared" si="509"/>
        <v>0</v>
      </c>
      <c r="TT36" s="93">
        <f>TT26</f>
        <v>9.1</v>
      </c>
      <c r="TU36" s="120">
        <f t="shared" si="510"/>
        <v>0</v>
      </c>
      <c r="TV36" s="101">
        <f t="shared" si="511"/>
        <v>0</v>
      </c>
      <c r="TW36" s="101"/>
      <c r="TX36" s="121"/>
      <c r="TY36" s="122">
        <f t="shared" si="512"/>
        <v>0</v>
      </c>
      <c r="TZ36" s="252">
        <f t="shared" si="513"/>
        <v>0</v>
      </c>
      <c r="UA36" s="122">
        <f>TZ36/TZ26</f>
        <v>0</v>
      </c>
      <c r="UB36" s="101">
        <f>UB26*UA36</f>
        <v>0</v>
      </c>
      <c r="UC36" s="119">
        <f t="shared" si="514"/>
        <v>0</v>
      </c>
      <c r="UD36" s="93">
        <f>UD26</f>
        <v>9.1</v>
      </c>
      <c r="UE36" s="120">
        <f t="shared" si="515"/>
        <v>0</v>
      </c>
      <c r="UF36" s="101">
        <f t="shared" si="516"/>
        <v>0</v>
      </c>
      <c r="UG36" s="101"/>
      <c r="UH36" s="121"/>
      <c r="UI36" s="122">
        <f t="shared" si="517"/>
        <v>0</v>
      </c>
      <c r="UJ36" s="252">
        <f t="shared" si="518"/>
        <v>0</v>
      </c>
      <c r="UK36" s="122">
        <f>UJ36/UJ26</f>
        <v>0</v>
      </c>
      <c r="UL36" s="101">
        <f>UL26*UK36</f>
        <v>0</v>
      </c>
      <c r="UM36" s="119">
        <f t="shared" si="519"/>
        <v>0</v>
      </c>
      <c r="UN36" s="93">
        <f>UN26</f>
        <v>9.1</v>
      </c>
      <c r="UO36" s="120">
        <f t="shared" si="520"/>
        <v>0</v>
      </c>
      <c r="UP36" s="101">
        <f t="shared" si="521"/>
        <v>0</v>
      </c>
      <c r="UQ36" s="101"/>
      <c r="UR36" s="121"/>
      <c r="US36" s="122">
        <f t="shared" si="522"/>
        <v>0</v>
      </c>
      <c r="UT36" s="252">
        <f t="shared" si="523"/>
        <v>0</v>
      </c>
      <c r="UU36" s="122">
        <f>UT36/UT26</f>
        <v>0</v>
      </c>
      <c r="UV36" s="101">
        <f>UV26*UU36</f>
        <v>0</v>
      </c>
      <c r="UW36" s="119">
        <f t="shared" si="524"/>
        <v>0</v>
      </c>
      <c r="UX36" s="93">
        <f>UX26</f>
        <v>9.1</v>
      </c>
      <c r="UY36" s="120">
        <f t="shared" si="525"/>
        <v>0</v>
      </c>
      <c r="UZ36" s="101">
        <f t="shared" si="526"/>
        <v>0</v>
      </c>
      <c r="VA36" s="101"/>
      <c r="VB36" s="121"/>
      <c r="VC36" s="122">
        <f t="shared" si="527"/>
        <v>0</v>
      </c>
      <c r="VD36" s="252">
        <f t="shared" si="528"/>
        <v>0</v>
      </c>
      <c r="VE36" s="122">
        <f>VD36/VD26</f>
        <v>0</v>
      </c>
      <c r="VF36" s="101">
        <f>VF26*VE36</f>
        <v>0</v>
      </c>
      <c r="VG36" s="119">
        <f t="shared" si="529"/>
        <v>0</v>
      </c>
      <c r="VH36" s="93">
        <f>VH26</f>
        <v>9.1</v>
      </c>
      <c r="VI36" s="120">
        <f t="shared" si="530"/>
        <v>0</v>
      </c>
      <c r="VJ36" s="101">
        <f t="shared" si="531"/>
        <v>0</v>
      </c>
      <c r="VK36" s="101"/>
      <c r="VL36" s="121"/>
      <c r="VM36" s="122">
        <f t="shared" si="532"/>
        <v>0</v>
      </c>
      <c r="VN36" s="252">
        <f t="shared" si="533"/>
        <v>0</v>
      </c>
      <c r="VO36" s="122">
        <f>VN36/VN26</f>
        <v>0</v>
      </c>
      <c r="VP36" s="101">
        <f>VP26*VO36</f>
        <v>0</v>
      </c>
      <c r="VQ36" s="119">
        <f t="shared" si="534"/>
        <v>0</v>
      </c>
      <c r="VR36" s="93">
        <f>VR26</f>
        <v>9.1</v>
      </c>
      <c r="VS36" s="120">
        <f t="shared" si="535"/>
        <v>0</v>
      </c>
      <c r="VT36" s="101">
        <f t="shared" si="536"/>
        <v>0</v>
      </c>
      <c r="VU36" s="101"/>
      <c r="VV36" s="121"/>
      <c r="VW36" s="122">
        <f t="shared" si="537"/>
        <v>0</v>
      </c>
      <c r="VX36" s="231">
        <f t="shared" si="538"/>
        <v>73</v>
      </c>
      <c r="VY36" s="122">
        <f>VX36/VX26</f>
        <v>5.7999999999999996E-3</v>
      </c>
      <c r="VZ36" s="101">
        <f>VZ26*VY36</f>
        <v>30362.3</v>
      </c>
      <c r="WA36" s="119">
        <f t="shared" si="539"/>
        <v>415.92191781000002</v>
      </c>
      <c r="WB36" s="93">
        <f>WB26</f>
        <v>9.1</v>
      </c>
      <c r="WC36" s="120">
        <f t="shared" si="540"/>
        <v>3784.8894500000001</v>
      </c>
      <c r="WD36" s="101">
        <f t="shared" si="541"/>
        <v>276296.93</v>
      </c>
      <c r="WE36" s="101"/>
      <c r="WF36" s="121"/>
    </row>
    <row r="37" spans="1:604" ht="16.5" customHeight="1">
      <c r="A37" s="5"/>
      <c r="B37" s="88" t="s">
        <v>432</v>
      </c>
      <c r="C37" s="12" t="s">
        <v>837</v>
      </c>
      <c r="D37" s="12" t="s">
        <v>437</v>
      </c>
      <c r="E37" s="4" t="s">
        <v>34</v>
      </c>
      <c r="F37" s="252">
        <f t="shared" si="243"/>
        <v>0</v>
      </c>
      <c r="G37" s="122">
        <f>F37/F26</f>
        <v>0</v>
      </c>
      <c r="H37" s="101">
        <f>H26*G37</f>
        <v>0</v>
      </c>
      <c r="I37" s="119">
        <f t="shared" si="244"/>
        <v>0</v>
      </c>
      <c r="J37" s="93">
        <f>J26</f>
        <v>9.1</v>
      </c>
      <c r="K37" s="120">
        <f t="shared" si="245"/>
        <v>0</v>
      </c>
      <c r="L37" s="101">
        <f t="shared" si="246"/>
        <v>0</v>
      </c>
      <c r="M37" s="101"/>
      <c r="N37" s="121"/>
      <c r="O37" s="122" t="e">
        <f t="shared" si="247"/>
        <v>#DIV/0!</v>
      </c>
      <c r="P37" s="252">
        <f t="shared" si="248"/>
        <v>0</v>
      </c>
      <c r="Q37" s="122">
        <f>P37/P26</f>
        <v>0</v>
      </c>
      <c r="R37" s="101">
        <f>R26*Q37</f>
        <v>0</v>
      </c>
      <c r="S37" s="119">
        <f t="shared" si="249"/>
        <v>0</v>
      </c>
      <c r="T37" s="93">
        <f>T26</f>
        <v>9.1</v>
      </c>
      <c r="U37" s="120">
        <f t="shared" si="250"/>
        <v>0</v>
      </c>
      <c r="V37" s="101">
        <f t="shared" si="251"/>
        <v>0</v>
      </c>
      <c r="W37" s="101"/>
      <c r="X37" s="121"/>
      <c r="Y37" s="122" t="e">
        <f t="shared" si="252"/>
        <v>#DIV/0!</v>
      </c>
      <c r="Z37" s="252">
        <f t="shared" si="253"/>
        <v>0</v>
      </c>
      <c r="AA37" s="122">
        <f>Z37/Z26</f>
        <v>0</v>
      </c>
      <c r="AB37" s="101">
        <f>AB26*AA37</f>
        <v>0</v>
      </c>
      <c r="AC37" s="119">
        <f t="shared" si="254"/>
        <v>0</v>
      </c>
      <c r="AD37" s="93">
        <f>AD26</f>
        <v>9.1</v>
      </c>
      <c r="AE37" s="120">
        <f t="shared" si="255"/>
        <v>0</v>
      </c>
      <c r="AF37" s="101">
        <f t="shared" si="256"/>
        <v>0</v>
      </c>
      <c r="AG37" s="101"/>
      <c r="AH37" s="121"/>
      <c r="AI37" s="122" t="e">
        <f t="shared" si="257"/>
        <v>#DIV/0!</v>
      </c>
      <c r="AJ37" s="252">
        <f t="shared" si="258"/>
        <v>0</v>
      </c>
      <c r="AK37" s="122">
        <f>AJ37/AJ26</f>
        <v>0</v>
      </c>
      <c r="AL37" s="101">
        <f>AL26*AK37</f>
        <v>0</v>
      </c>
      <c r="AM37" s="119">
        <f t="shared" si="259"/>
        <v>0</v>
      </c>
      <c r="AN37" s="93">
        <f>AN26</f>
        <v>9.1</v>
      </c>
      <c r="AO37" s="120">
        <f t="shared" si="260"/>
        <v>0</v>
      </c>
      <c r="AP37" s="101">
        <f t="shared" si="261"/>
        <v>0</v>
      </c>
      <c r="AQ37" s="101"/>
      <c r="AR37" s="121"/>
      <c r="AS37" s="122" t="e">
        <f t="shared" si="262"/>
        <v>#DIV/0!</v>
      </c>
      <c r="AT37" s="252">
        <f t="shared" si="263"/>
        <v>0</v>
      </c>
      <c r="AU37" s="122">
        <f>AT37/AT26</f>
        <v>0</v>
      </c>
      <c r="AV37" s="101">
        <f>AV26*AU37</f>
        <v>0</v>
      </c>
      <c r="AW37" s="119">
        <f t="shared" si="264"/>
        <v>0</v>
      </c>
      <c r="AX37" s="93">
        <f>AX26</f>
        <v>9.1</v>
      </c>
      <c r="AY37" s="120">
        <f t="shared" si="265"/>
        <v>0</v>
      </c>
      <c r="AZ37" s="101">
        <f t="shared" si="266"/>
        <v>0</v>
      </c>
      <c r="BA37" s="101"/>
      <c r="BB37" s="121"/>
      <c r="BC37" s="122" t="e">
        <f t="shared" si="267"/>
        <v>#DIV/0!</v>
      </c>
      <c r="BD37" s="252">
        <f t="shared" si="268"/>
        <v>0</v>
      </c>
      <c r="BE37" s="122">
        <f>BD37/BD26</f>
        <v>0</v>
      </c>
      <c r="BF37" s="101">
        <f>BF26*BE37</f>
        <v>0</v>
      </c>
      <c r="BG37" s="119">
        <f t="shared" si="269"/>
        <v>0</v>
      </c>
      <c r="BH37" s="93">
        <f>BH26</f>
        <v>9.1</v>
      </c>
      <c r="BI37" s="120">
        <f t="shared" si="270"/>
        <v>0</v>
      </c>
      <c r="BJ37" s="101">
        <f t="shared" si="271"/>
        <v>0</v>
      </c>
      <c r="BK37" s="101"/>
      <c r="BL37" s="121"/>
      <c r="BM37" s="122" t="e">
        <f t="shared" si="272"/>
        <v>#DIV/0!</v>
      </c>
      <c r="BN37" s="252">
        <f t="shared" si="273"/>
        <v>0</v>
      </c>
      <c r="BO37" s="122" t="e">
        <f>BN37/BN26</f>
        <v>#DIV/0!</v>
      </c>
      <c r="BP37" s="101" t="e">
        <f>BP26*BO37</f>
        <v>#DIV/0!</v>
      </c>
      <c r="BQ37" s="119">
        <f t="shared" si="274"/>
        <v>0</v>
      </c>
      <c r="BR37" s="93">
        <f>BR26</f>
        <v>0</v>
      </c>
      <c r="BS37" s="120">
        <f t="shared" si="275"/>
        <v>0</v>
      </c>
      <c r="BT37" s="101">
        <f t="shared" si="276"/>
        <v>0</v>
      </c>
      <c r="BU37" s="101"/>
      <c r="BV37" s="121"/>
      <c r="BW37" s="122" t="e">
        <f t="shared" si="277"/>
        <v>#DIV/0!</v>
      </c>
      <c r="BX37" s="252">
        <f t="shared" si="278"/>
        <v>0</v>
      </c>
      <c r="BY37" s="122">
        <f>BX37/BX26</f>
        <v>0</v>
      </c>
      <c r="BZ37" s="101">
        <f>BZ26*BY37</f>
        <v>0</v>
      </c>
      <c r="CA37" s="119">
        <f t="shared" si="279"/>
        <v>0</v>
      </c>
      <c r="CB37" s="93">
        <f>CB26</f>
        <v>9.1</v>
      </c>
      <c r="CC37" s="120">
        <f t="shared" si="280"/>
        <v>0</v>
      </c>
      <c r="CD37" s="101">
        <f t="shared" si="281"/>
        <v>0</v>
      </c>
      <c r="CE37" s="101"/>
      <c r="CF37" s="121"/>
      <c r="CG37" s="122" t="e">
        <f t="shared" si="282"/>
        <v>#DIV/0!</v>
      </c>
      <c r="CH37" s="252">
        <f t="shared" si="283"/>
        <v>0</v>
      </c>
      <c r="CI37" s="122" t="e">
        <f>CH37/CH26</f>
        <v>#DIV/0!</v>
      </c>
      <c r="CJ37" s="101" t="e">
        <f>CJ26*CI37</f>
        <v>#DIV/0!</v>
      </c>
      <c r="CK37" s="119">
        <f t="shared" si="284"/>
        <v>0</v>
      </c>
      <c r="CL37" s="93">
        <f>CL26</f>
        <v>0</v>
      </c>
      <c r="CM37" s="120">
        <f t="shared" si="285"/>
        <v>0</v>
      </c>
      <c r="CN37" s="101">
        <f t="shared" si="286"/>
        <v>0</v>
      </c>
      <c r="CO37" s="101"/>
      <c r="CP37" s="121"/>
      <c r="CQ37" s="122" t="e">
        <f t="shared" si="287"/>
        <v>#DIV/0!</v>
      </c>
      <c r="CR37" s="252">
        <f t="shared" si="288"/>
        <v>0</v>
      </c>
      <c r="CS37" s="122">
        <f>CR37/CR26</f>
        <v>0</v>
      </c>
      <c r="CT37" s="101">
        <f>CT26*CS37</f>
        <v>0</v>
      </c>
      <c r="CU37" s="119">
        <f t="shared" si="289"/>
        <v>0</v>
      </c>
      <c r="CV37" s="93">
        <f>CV26</f>
        <v>9.1</v>
      </c>
      <c r="CW37" s="120">
        <f t="shared" si="290"/>
        <v>0</v>
      </c>
      <c r="CX37" s="101">
        <f t="shared" si="291"/>
        <v>0</v>
      </c>
      <c r="CY37" s="101"/>
      <c r="CZ37" s="121"/>
      <c r="DA37" s="122" t="e">
        <f t="shared" si="292"/>
        <v>#DIV/0!</v>
      </c>
      <c r="DB37" s="252">
        <f t="shared" si="293"/>
        <v>0</v>
      </c>
      <c r="DC37" s="122">
        <f>DB37/DB26</f>
        <v>0</v>
      </c>
      <c r="DD37" s="101">
        <f>DD26*DC37</f>
        <v>0</v>
      </c>
      <c r="DE37" s="119">
        <f t="shared" si="294"/>
        <v>0</v>
      </c>
      <c r="DF37" s="93">
        <f>DF26</f>
        <v>9.1</v>
      </c>
      <c r="DG37" s="120">
        <f t="shared" si="295"/>
        <v>0</v>
      </c>
      <c r="DH37" s="101">
        <f t="shared" si="296"/>
        <v>0</v>
      </c>
      <c r="DI37" s="101"/>
      <c r="DJ37" s="121"/>
      <c r="DK37" s="122" t="e">
        <f t="shared" si="297"/>
        <v>#DIV/0!</v>
      </c>
      <c r="DL37" s="252">
        <f t="shared" si="298"/>
        <v>0</v>
      </c>
      <c r="DM37" s="122">
        <f>DL37/DL26</f>
        <v>0</v>
      </c>
      <c r="DN37" s="101">
        <f>DN26*DM37</f>
        <v>0</v>
      </c>
      <c r="DO37" s="119">
        <f t="shared" si="299"/>
        <v>0</v>
      </c>
      <c r="DP37" s="93">
        <f>DP26</f>
        <v>9.1</v>
      </c>
      <c r="DQ37" s="120">
        <f t="shared" si="300"/>
        <v>0</v>
      </c>
      <c r="DR37" s="101">
        <f t="shared" si="301"/>
        <v>0</v>
      </c>
      <c r="DS37" s="101"/>
      <c r="DT37" s="121"/>
      <c r="DU37" s="122" t="e">
        <f t="shared" si="302"/>
        <v>#DIV/0!</v>
      </c>
      <c r="DV37" s="252">
        <f t="shared" si="303"/>
        <v>0</v>
      </c>
      <c r="DW37" s="122">
        <f>DV37/DV26</f>
        <v>0</v>
      </c>
      <c r="DX37" s="101">
        <f>DX26*DW37</f>
        <v>0</v>
      </c>
      <c r="DY37" s="119">
        <f t="shared" si="304"/>
        <v>0</v>
      </c>
      <c r="DZ37" s="93">
        <f>DZ26</f>
        <v>9.1</v>
      </c>
      <c r="EA37" s="120">
        <f t="shared" si="305"/>
        <v>0</v>
      </c>
      <c r="EB37" s="101">
        <f t="shared" si="306"/>
        <v>0</v>
      </c>
      <c r="EC37" s="101"/>
      <c r="ED37" s="121"/>
      <c r="EE37" s="122" t="e">
        <f t="shared" si="307"/>
        <v>#DIV/0!</v>
      </c>
      <c r="EF37" s="252">
        <f t="shared" si="308"/>
        <v>0</v>
      </c>
      <c r="EG37" s="122">
        <f>EF37/EF26</f>
        <v>0</v>
      </c>
      <c r="EH37" s="101">
        <f>EH26*EG37</f>
        <v>0</v>
      </c>
      <c r="EI37" s="119">
        <f t="shared" si="309"/>
        <v>0</v>
      </c>
      <c r="EJ37" s="93">
        <f>EJ26</f>
        <v>9.1</v>
      </c>
      <c r="EK37" s="120">
        <f t="shared" si="310"/>
        <v>0</v>
      </c>
      <c r="EL37" s="101">
        <f t="shared" si="311"/>
        <v>0</v>
      </c>
      <c r="EM37" s="101"/>
      <c r="EN37" s="121"/>
      <c r="EO37" s="122" t="e">
        <f t="shared" si="312"/>
        <v>#DIV/0!</v>
      </c>
      <c r="EP37" s="252">
        <f t="shared" si="313"/>
        <v>0</v>
      </c>
      <c r="EQ37" s="122">
        <f>EP37/EP26</f>
        <v>0</v>
      </c>
      <c r="ER37" s="101">
        <f>ER26*EQ37</f>
        <v>0</v>
      </c>
      <c r="ES37" s="119">
        <f t="shared" si="314"/>
        <v>0</v>
      </c>
      <c r="ET37" s="93">
        <f>ET26</f>
        <v>9.1</v>
      </c>
      <c r="EU37" s="120">
        <f t="shared" si="315"/>
        <v>0</v>
      </c>
      <c r="EV37" s="101">
        <f t="shared" si="316"/>
        <v>0</v>
      </c>
      <c r="EW37" s="101"/>
      <c r="EX37" s="121"/>
      <c r="EY37" s="122" t="e">
        <f t="shared" si="317"/>
        <v>#DIV/0!</v>
      </c>
      <c r="EZ37" s="252">
        <f t="shared" si="318"/>
        <v>0</v>
      </c>
      <c r="FA37" s="122">
        <f>EZ37/EZ26</f>
        <v>0</v>
      </c>
      <c r="FB37" s="101">
        <f>FB26*FA37</f>
        <v>0</v>
      </c>
      <c r="FC37" s="119">
        <f t="shared" si="319"/>
        <v>0</v>
      </c>
      <c r="FD37" s="93">
        <f>FD26</f>
        <v>9.1</v>
      </c>
      <c r="FE37" s="120">
        <f t="shared" si="320"/>
        <v>0</v>
      </c>
      <c r="FF37" s="101">
        <f t="shared" si="321"/>
        <v>0</v>
      </c>
      <c r="FG37" s="101"/>
      <c r="FH37" s="121"/>
      <c r="FI37" s="122" t="e">
        <f t="shared" si="322"/>
        <v>#DIV/0!</v>
      </c>
      <c r="FJ37" s="252">
        <f t="shared" si="323"/>
        <v>0</v>
      </c>
      <c r="FK37" s="122">
        <f>FJ37/FJ26</f>
        <v>0</v>
      </c>
      <c r="FL37" s="101">
        <f>FL26*FK37</f>
        <v>0</v>
      </c>
      <c r="FM37" s="119">
        <f t="shared" si="324"/>
        <v>0</v>
      </c>
      <c r="FN37" s="93">
        <f>FN26</f>
        <v>9.1</v>
      </c>
      <c r="FO37" s="120">
        <f t="shared" si="325"/>
        <v>0</v>
      </c>
      <c r="FP37" s="101">
        <f t="shared" si="326"/>
        <v>0</v>
      </c>
      <c r="FQ37" s="101"/>
      <c r="FR37" s="121"/>
      <c r="FS37" s="122" t="e">
        <f t="shared" si="327"/>
        <v>#DIV/0!</v>
      </c>
      <c r="FT37" s="252">
        <f t="shared" si="328"/>
        <v>0</v>
      </c>
      <c r="FU37" s="122">
        <f>FT37/FT26</f>
        <v>0</v>
      </c>
      <c r="FV37" s="101">
        <f>FV26*FU37</f>
        <v>0</v>
      </c>
      <c r="FW37" s="119">
        <f t="shared" si="329"/>
        <v>0</v>
      </c>
      <c r="FX37" s="93">
        <f>FX26</f>
        <v>9.1</v>
      </c>
      <c r="FY37" s="120">
        <f t="shared" si="330"/>
        <v>0</v>
      </c>
      <c r="FZ37" s="101">
        <f t="shared" si="331"/>
        <v>0</v>
      </c>
      <c r="GA37" s="101"/>
      <c r="GB37" s="121"/>
      <c r="GC37" s="122" t="e">
        <f t="shared" si="332"/>
        <v>#DIV/0!</v>
      </c>
      <c r="GD37" s="252">
        <f t="shared" si="333"/>
        <v>0</v>
      </c>
      <c r="GE37" s="122">
        <f>GD37/GD26</f>
        <v>0</v>
      </c>
      <c r="GF37" s="101">
        <f>GF26*GE37</f>
        <v>0</v>
      </c>
      <c r="GG37" s="119">
        <f t="shared" si="334"/>
        <v>0</v>
      </c>
      <c r="GH37" s="93">
        <f>GH26</f>
        <v>9.1</v>
      </c>
      <c r="GI37" s="120">
        <f t="shared" si="335"/>
        <v>0</v>
      </c>
      <c r="GJ37" s="101">
        <f t="shared" si="336"/>
        <v>0</v>
      </c>
      <c r="GK37" s="101"/>
      <c r="GL37" s="121"/>
      <c r="GM37" s="122" t="e">
        <f t="shared" si="337"/>
        <v>#DIV/0!</v>
      </c>
      <c r="GN37" s="252">
        <f t="shared" si="338"/>
        <v>0</v>
      </c>
      <c r="GO37" s="122">
        <f>GN37/GN26</f>
        <v>0</v>
      </c>
      <c r="GP37" s="101">
        <f>GP26*GO37</f>
        <v>0</v>
      </c>
      <c r="GQ37" s="119">
        <f t="shared" si="339"/>
        <v>0</v>
      </c>
      <c r="GR37" s="93">
        <f>GR26</f>
        <v>9.1</v>
      </c>
      <c r="GS37" s="120">
        <f t="shared" si="340"/>
        <v>0</v>
      </c>
      <c r="GT37" s="101">
        <f t="shared" si="341"/>
        <v>0</v>
      </c>
      <c r="GU37" s="101"/>
      <c r="GV37" s="121"/>
      <c r="GW37" s="122" t="e">
        <f t="shared" si="342"/>
        <v>#DIV/0!</v>
      </c>
      <c r="GX37" s="252">
        <f t="shared" si="343"/>
        <v>0</v>
      </c>
      <c r="GY37" s="122">
        <f>GX37/GX26</f>
        <v>0</v>
      </c>
      <c r="GZ37" s="101">
        <f>GZ26*GY37</f>
        <v>0</v>
      </c>
      <c r="HA37" s="119">
        <f t="shared" si="344"/>
        <v>0</v>
      </c>
      <c r="HB37" s="93">
        <f>HB26</f>
        <v>9.1</v>
      </c>
      <c r="HC37" s="120">
        <f t="shared" si="345"/>
        <v>0</v>
      </c>
      <c r="HD37" s="101">
        <f t="shared" si="346"/>
        <v>0</v>
      </c>
      <c r="HE37" s="101"/>
      <c r="HF37" s="121"/>
      <c r="HG37" s="122" t="e">
        <f t="shared" si="347"/>
        <v>#DIV/0!</v>
      </c>
      <c r="HH37" s="252">
        <f t="shared" si="348"/>
        <v>0</v>
      </c>
      <c r="HI37" s="122">
        <f>HH37/HH26</f>
        <v>0</v>
      </c>
      <c r="HJ37" s="101">
        <f>HJ26*HI37</f>
        <v>0</v>
      </c>
      <c r="HK37" s="119">
        <f t="shared" si="349"/>
        <v>0</v>
      </c>
      <c r="HL37" s="93">
        <f>HL26</f>
        <v>9.1</v>
      </c>
      <c r="HM37" s="120">
        <f t="shared" si="350"/>
        <v>0</v>
      </c>
      <c r="HN37" s="101">
        <f t="shared" si="351"/>
        <v>0</v>
      </c>
      <c r="HO37" s="101"/>
      <c r="HP37" s="121"/>
      <c r="HQ37" s="122" t="e">
        <f t="shared" si="352"/>
        <v>#DIV/0!</v>
      </c>
      <c r="HR37" s="252">
        <f t="shared" si="353"/>
        <v>0</v>
      </c>
      <c r="HS37" s="122">
        <f>HR37/HR26</f>
        <v>0</v>
      </c>
      <c r="HT37" s="101">
        <f>HT26*HS37</f>
        <v>0</v>
      </c>
      <c r="HU37" s="119">
        <f t="shared" si="354"/>
        <v>0</v>
      </c>
      <c r="HV37" s="93">
        <f>HV26</f>
        <v>9.1</v>
      </c>
      <c r="HW37" s="120">
        <f t="shared" si="355"/>
        <v>0</v>
      </c>
      <c r="HX37" s="101">
        <f t="shared" si="356"/>
        <v>0</v>
      </c>
      <c r="HY37" s="101"/>
      <c r="HZ37" s="121"/>
      <c r="IA37" s="122" t="e">
        <f t="shared" si="357"/>
        <v>#DIV/0!</v>
      </c>
      <c r="IB37" s="252">
        <f t="shared" si="358"/>
        <v>0</v>
      </c>
      <c r="IC37" s="122">
        <f>IB37/IB26</f>
        <v>0</v>
      </c>
      <c r="ID37" s="101">
        <f>ID26*IC37</f>
        <v>0</v>
      </c>
      <c r="IE37" s="119">
        <f t="shared" si="359"/>
        <v>0</v>
      </c>
      <c r="IF37" s="93">
        <f>IF26</f>
        <v>9.1</v>
      </c>
      <c r="IG37" s="120">
        <f t="shared" si="360"/>
        <v>0</v>
      </c>
      <c r="IH37" s="101">
        <f t="shared" si="361"/>
        <v>0</v>
      </c>
      <c r="II37" s="101"/>
      <c r="IJ37" s="121"/>
      <c r="IK37" s="122" t="e">
        <f t="shared" si="362"/>
        <v>#DIV/0!</v>
      </c>
      <c r="IL37" s="252">
        <f t="shared" si="363"/>
        <v>0</v>
      </c>
      <c r="IM37" s="122">
        <f>IL37/IL26</f>
        <v>0</v>
      </c>
      <c r="IN37" s="101">
        <f>IN26*IM37</f>
        <v>0</v>
      </c>
      <c r="IO37" s="119">
        <f t="shared" si="364"/>
        <v>0</v>
      </c>
      <c r="IP37" s="93">
        <f>IP26</f>
        <v>9.1</v>
      </c>
      <c r="IQ37" s="120">
        <f t="shared" si="365"/>
        <v>0</v>
      </c>
      <c r="IR37" s="101">
        <f t="shared" si="366"/>
        <v>0</v>
      </c>
      <c r="IS37" s="101"/>
      <c r="IT37" s="121"/>
      <c r="IU37" s="122" t="e">
        <f t="shared" si="367"/>
        <v>#DIV/0!</v>
      </c>
      <c r="IV37" s="252">
        <f t="shared" si="368"/>
        <v>0</v>
      </c>
      <c r="IW37" s="122">
        <f>IV37/IV26</f>
        <v>0</v>
      </c>
      <c r="IX37" s="101">
        <f>IX26*IW37</f>
        <v>0</v>
      </c>
      <c r="IY37" s="119">
        <f t="shared" si="369"/>
        <v>0</v>
      </c>
      <c r="IZ37" s="93">
        <f>IZ26</f>
        <v>9.1</v>
      </c>
      <c r="JA37" s="120">
        <f t="shared" si="370"/>
        <v>0</v>
      </c>
      <c r="JB37" s="101">
        <f t="shared" si="371"/>
        <v>0</v>
      </c>
      <c r="JC37" s="101"/>
      <c r="JD37" s="121"/>
      <c r="JE37" s="122" t="e">
        <f t="shared" si="372"/>
        <v>#DIV/0!</v>
      </c>
      <c r="JF37" s="252">
        <f t="shared" si="373"/>
        <v>0</v>
      </c>
      <c r="JG37" s="122">
        <f>JF37/JF26</f>
        <v>0</v>
      </c>
      <c r="JH37" s="101">
        <f>JH26*JG37</f>
        <v>0</v>
      </c>
      <c r="JI37" s="119">
        <f t="shared" si="374"/>
        <v>0</v>
      </c>
      <c r="JJ37" s="93">
        <f>JJ26</f>
        <v>9.1</v>
      </c>
      <c r="JK37" s="120">
        <f t="shared" si="375"/>
        <v>0</v>
      </c>
      <c r="JL37" s="101">
        <f t="shared" si="376"/>
        <v>0</v>
      </c>
      <c r="JM37" s="101"/>
      <c r="JN37" s="121"/>
      <c r="JO37" s="122" t="e">
        <f t="shared" si="377"/>
        <v>#DIV/0!</v>
      </c>
      <c r="JP37" s="252">
        <f t="shared" si="378"/>
        <v>0</v>
      </c>
      <c r="JQ37" s="122" t="e">
        <f>JP37/JP26</f>
        <v>#DIV/0!</v>
      </c>
      <c r="JR37" s="101" t="e">
        <f>JR26*JQ37</f>
        <v>#DIV/0!</v>
      </c>
      <c r="JS37" s="119">
        <f t="shared" si="379"/>
        <v>0</v>
      </c>
      <c r="JT37" s="93">
        <f>JT26</f>
        <v>0</v>
      </c>
      <c r="JU37" s="120">
        <f t="shared" si="380"/>
        <v>0</v>
      </c>
      <c r="JV37" s="101">
        <f t="shared" si="381"/>
        <v>0</v>
      </c>
      <c r="JW37" s="101"/>
      <c r="JX37" s="121"/>
      <c r="JY37" s="122" t="e">
        <f t="shared" si="382"/>
        <v>#DIV/0!</v>
      </c>
      <c r="JZ37" s="252">
        <f t="shared" si="383"/>
        <v>0</v>
      </c>
      <c r="KA37" s="122">
        <f>JZ37/JZ26</f>
        <v>0</v>
      </c>
      <c r="KB37" s="101">
        <f>KB26*KA37</f>
        <v>0</v>
      </c>
      <c r="KC37" s="119">
        <f t="shared" si="384"/>
        <v>0</v>
      </c>
      <c r="KD37" s="93">
        <f>KD26</f>
        <v>9.1</v>
      </c>
      <c r="KE37" s="120">
        <f t="shared" si="385"/>
        <v>0</v>
      </c>
      <c r="KF37" s="101">
        <f t="shared" si="386"/>
        <v>0</v>
      </c>
      <c r="KG37" s="101"/>
      <c r="KH37" s="121"/>
      <c r="KI37" s="122" t="e">
        <f t="shared" si="387"/>
        <v>#DIV/0!</v>
      </c>
      <c r="KJ37" s="252">
        <f t="shared" si="388"/>
        <v>0</v>
      </c>
      <c r="KK37" s="122">
        <f>KJ37/KJ26</f>
        <v>0</v>
      </c>
      <c r="KL37" s="101">
        <f>KL26*KK37</f>
        <v>0</v>
      </c>
      <c r="KM37" s="119">
        <f t="shared" si="389"/>
        <v>0</v>
      </c>
      <c r="KN37" s="93">
        <f>KN26</f>
        <v>9.1</v>
      </c>
      <c r="KO37" s="120">
        <f t="shared" si="390"/>
        <v>0</v>
      </c>
      <c r="KP37" s="101">
        <f t="shared" si="391"/>
        <v>0</v>
      </c>
      <c r="KQ37" s="101"/>
      <c r="KR37" s="121"/>
      <c r="KS37" s="122" t="e">
        <f t="shared" si="392"/>
        <v>#DIV/0!</v>
      </c>
      <c r="KT37" s="252">
        <f t="shared" si="393"/>
        <v>0</v>
      </c>
      <c r="KU37" s="122">
        <f>KT37/KT26</f>
        <v>0</v>
      </c>
      <c r="KV37" s="101">
        <f>KV26*KU37</f>
        <v>0</v>
      </c>
      <c r="KW37" s="119">
        <f t="shared" si="394"/>
        <v>0</v>
      </c>
      <c r="KX37" s="93">
        <f>KX26</f>
        <v>9.1</v>
      </c>
      <c r="KY37" s="120">
        <f t="shared" si="395"/>
        <v>0</v>
      </c>
      <c r="KZ37" s="101">
        <f t="shared" si="396"/>
        <v>0</v>
      </c>
      <c r="LA37" s="101"/>
      <c r="LB37" s="121"/>
      <c r="LC37" s="122" t="e">
        <f t="shared" si="397"/>
        <v>#DIV/0!</v>
      </c>
      <c r="LD37" s="252">
        <f t="shared" si="398"/>
        <v>0</v>
      </c>
      <c r="LE37" s="122">
        <f>LD37/LD26</f>
        <v>0</v>
      </c>
      <c r="LF37" s="101">
        <f>LF26*LE37</f>
        <v>0</v>
      </c>
      <c r="LG37" s="119">
        <f t="shared" si="399"/>
        <v>0</v>
      </c>
      <c r="LH37" s="93">
        <f>LH26</f>
        <v>9.1</v>
      </c>
      <c r="LI37" s="120">
        <f t="shared" si="400"/>
        <v>0</v>
      </c>
      <c r="LJ37" s="101">
        <f t="shared" si="401"/>
        <v>0</v>
      </c>
      <c r="LK37" s="101"/>
      <c r="LL37" s="121"/>
      <c r="LM37" s="122" t="e">
        <f t="shared" si="402"/>
        <v>#DIV/0!</v>
      </c>
      <c r="LN37" s="252">
        <f t="shared" si="403"/>
        <v>0</v>
      </c>
      <c r="LO37" s="122">
        <f>LN37/LN26</f>
        <v>0</v>
      </c>
      <c r="LP37" s="101">
        <f>LP26*LO37</f>
        <v>0</v>
      </c>
      <c r="LQ37" s="119">
        <f t="shared" si="404"/>
        <v>0</v>
      </c>
      <c r="LR37" s="93">
        <f>LR26</f>
        <v>9.1</v>
      </c>
      <c r="LS37" s="120">
        <f t="shared" si="405"/>
        <v>0</v>
      </c>
      <c r="LT37" s="101">
        <f t="shared" si="406"/>
        <v>0</v>
      </c>
      <c r="LU37" s="101"/>
      <c r="LV37" s="121"/>
      <c r="LW37" s="122" t="e">
        <f t="shared" si="407"/>
        <v>#DIV/0!</v>
      </c>
      <c r="LX37" s="252">
        <f t="shared" si="408"/>
        <v>0</v>
      </c>
      <c r="LY37" s="122">
        <f>LX37/LX26</f>
        <v>0</v>
      </c>
      <c r="LZ37" s="101">
        <f>LZ26*LY37</f>
        <v>0</v>
      </c>
      <c r="MA37" s="119">
        <f t="shared" si="409"/>
        <v>0</v>
      </c>
      <c r="MB37" s="93">
        <f>MB26</f>
        <v>9.1</v>
      </c>
      <c r="MC37" s="120">
        <f t="shared" si="410"/>
        <v>0</v>
      </c>
      <c r="MD37" s="101">
        <f t="shared" si="411"/>
        <v>0</v>
      </c>
      <c r="ME37" s="101"/>
      <c r="MF37" s="121"/>
      <c r="MG37" s="122" t="e">
        <f t="shared" si="412"/>
        <v>#DIV/0!</v>
      </c>
      <c r="MH37" s="252">
        <f t="shared" si="413"/>
        <v>0</v>
      </c>
      <c r="MI37" s="122">
        <f>MH37/MH26</f>
        <v>0</v>
      </c>
      <c r="MJ37" s="101">
        <f>MJ26*MI37</f>
        <v>0</v>
      </c>
      <c r="MK37" s="119">
        <f t="shared" si="414"/>
        <v>0</v>
      </c>
      <c r="ML37" s="93">
        <f>ML26</f>
        <v>9.1</v>
      </c>
      <c r="MM37" s="120">
        <f t="shared" si="415"/>
        <v>0</v>
      </c>
      <c r="MN37" s="101">
        <f t="shared" si="416"/>
        <v>0</v>
      </c>
      <c r="MO37" s="101"/>
      <c r="MP37" s="121"/>
      <c r="MQ37" s="122" t="e">
        <f t="shared" si="417"/>
        <v>#DIV/0!</v>
      </c>
      <c r="MR37" s="252">
        <f t="shared" si="418"/>
        <v>0</v>
      </c>
      <c r="MS37" s="122">
        <f>MR37/MR26</f>
        <v>0</v>
      </c>
      <c r="MT37" s="101">
        <f>MT26*MS37</f>
        <v>0</v>
      </c>
      <c r="MU37" s="119">
        <f t="shared" si="419"/>
        <v>0</v>
      </c>
      <c r="MV37" s="93">
        <f>MV26</f>
        <v>9.1</v>
      </c>
      <c r="MW37" s="120">
        <f t="shared" si="420"/>
        <v>0</v>
      </c>
      <c r="MX37" s="101">
        <f t="shared" si="421"/>
        <v>0</v>
      </c>
      <c r="MY37" s="101"/>
      <c r="MZ37" s="121"/>
      <c r="NA37" s="122" t="e">
        <f t="shared" si="422"/>
        <v>#DIV/0!</v>
      </c>
      <c r="NB37" s="252">
        <f t="shared" si="423"/>
        <v>0</v>
      </c>
      <c r="NC37" s="122">
        <f>NB37/NB26</f>
        <v>0</v>
      </c>
      <c r="ND37" s="101">
        <f>ND26*NC37</f>
        <v>0</v>
      </c>
      <c r="NE37" s="119">
        <f t="shared" si="424"/>
        <v>0</v>
      </c>
      <c r="NF37" s="93">
        <f>NF26</f>
        <v>9.1</v>
      </c>
      <c r="NG37" s="120">
        <f t="shared" si="425"/>
        <v>0</v>
      </c>
      <c r="NH37" s="101">
        <f t="shared" si="426"/>
        <v>0</v>
      </c>
      <c r="NI37" s="101"/>
      <c r="NJ37" s="121"/>
      <c r="NK37" s="122" t="e">
        <f t="shared" si="427"/>
        <v>#DIV/0!</v>
      </c>
      <c r="NL37" s="252">
        <f t="shared" si="428"/>
        <v>0</v>
      </c>
      <c r="NM37" s="122">
        <f>NL37/NL26</f>
        <v>0</v>
      </c>
      <c r="NN37" s="101">
        <f>NN26*NM37</f>
        <v>0</v>
      </c>
      <c r="NO37" s="119">
        <f t="shared" si="429"/>
        <v>0</v>
      </c>
      <c r="NP37" s="93">
        <f>NP26</f>
        <v>9.1</v>
      </c>
      <c r="NQ37" s="120">
        <f t="shared" si="430"/>
        <v>0</v>
      </c>
      <c r="NR37" s="101">
        <f t="shared" si="431"/>
        <v>0</v>
      </c>
      <c r="NS37" s="101"/>
      <c r="NT37" s="121"/>
      <c r="NU37" s="122" t="e">
        <f t="shared" si="432"/>
        <v>#DIV/0!</v>
      </c>
      <c r="NV37" s="252">
        <f t="shared" si="433"/>
        <v>0</v>
      </c>
      <c r="NW37" s="122">
        <f>NV37/NV26</f>
        <v>0</v>
      </c>
      <c r="NX37" s="101">
        <f>NX26*NW37</f>
        <v>0</v>
      </c>
      <c r="NY37" s="119">
        <f t="shared" si="434"/>
        <v>0</v>
      </c>
      <c r="NZ37" s="93">
        <f>NZ26</f>
        <v>9.1</v>
      </c>
      <c r="OA37" s="120">
        <f t="shared" si="435"/>
        <v>0</v>
      </c>
      <c r="OB37" s="101">
        <f t="shared" si="436"/>
        <v>0</v>
      </c>
      <c r="OC37" s="101"/>
      <c r="OD37" s="121"/>
      <c r="OE37" s="122" t="e">
        <f t="shared" si="437"/>
        <v>#DIV/0!</v>
      </c>
      <c r="OF37" s="252">
        <f t="shared" si="438"/>
        <v>0</v>
      </c>
      <c r="OG37" s="122">
        <f>OF37/OF26</f>
        <v>0</v>
      </c>
      <c r="OH37" s="101">
        <f>OH26*OG37</f>
        <v>0</v>
      </c>
      <c r="OI37" s="119">
        <f t="shared" si="439"/>
        <v>0</v>
      </c>
      <c r="OJ37" s="93">
        <f>OJ26</f>
        <v>9.1</v>
      </c>
      <c r="OK37" s="120">
        <f t="shared" si="440"/>
        <v>0</v>
      </c>
      <c r="OL37" s="101">
        <f t="shared" si="441"/>
        <v>0</v>
      </c>
      <c r="OM37" s="101"/>
      <c r="ON37" s="121"/>
      <c r="OO37" s="122" t="e">
        <f t="shared" si="442"/>
        <v>#DIV/0!</v>
      </c>
      <c r="OP37" s="252">
        <f t="shared" si="443"/>
        <v>0</v>
      </c>
      <c r="OQ37" s="122">
        <f>OP37/OP26</f>
        <v>0</v>
      </c>
      <c r="OR37" s="101">
        <f>OR26*OQ37</f>
        <v>0</v>
      </c>
      <c r="OS37" s="119">
        <f t="shared" si="444"/>
        <v>0</v>
      </c>
      <c r="OT37" s="93">
        <f>OT26</f>
        <v>9.1</v>
      </c>
      <c r="OU37" s="120">
        <f t="shared" si="445"/>
        <v>0</v>
      </c>
      <c r="OV37" s="101">
        <f t="shared" si="446"/>
        <v>0</v>
      </c>
      <c r="OW37" s="101"/>
      <c r="OX37" s="121"/>
      <c r="OY37" s="122" t="e">
        <f t="shared" si="447"/>
        <v>#DIV/0!</v>
      </c>
      <c r="OZ37" s="252">
        <f t="shared" si="448"/>
        <v>0</v>
      </c>
      <c r="PA37" s="122">
        <f>OZ37/OZ26</f>
        <v>0</v>
      </c>
      <c r="PB37" s="101">
        <f>PB26*PA37</f>
        <v>0</v>
      </c>
      <c r="PC37" s="119">
        <f t="shared" si="449"/>
        <v>0</v>
      </c>
      <c r="PD37" s="93">
        <f>PD26</f>
        <v>9.1</v>
      </c>
      <c r="PE37" s="120">
        <f t="shared" si="450"/>
        <v>0</v>
      </c>
      <c r="PF37" s="101">
        <f t="shared" si="451"/>
        <v>0</v>
      </c>
      <c r="PG37" s="101"/>
      <c r="PH37" s="121"/>
      <c r="PI37" s="122" t="e">
        <f t="shared" si="452"/>
        <v>#DIV/0!</v>
      </c>
      <c r="PJ37" s="252">
        <f t="shared" si="453"/>
        <v>0</v>
      </c>
      <c r="PK37" s="122">
        <f>PJ37/PJ26</f>
        <v>0</v>
      </c>
      <c r="PL37" s="101">
        <f>PL26*PK37</f>
        <v>0</v>
      </c>
      <c r="PM37" s="119">
        <f t="shared" si="454"/>
        <v>0</v>
      </c>
      <c r="PN37" s="93">
        <f>PN26</f>
        <v>9.1</v>
      </c>
      <c r="PO37" s="120">
        <f t="shared" si="455"/>
        <v>0</v>
      </c>
      <c r="PP37" s="101">
        <f t="shared" si="456"/>
        <v>0</v>
      </c>
      <c r="PQ37" s="101"/>
      <c r="PR37" s="121"/>
      <c r="PS37" s="122" t="e">
        <f t="shared" si="457"/>
        <v>#DIV/0!</v>
      </c>
      <c r="PT37" s="252">
        <f t="shared" si="458"/>
        <v>0</v>
      </c>
      <c r="PU37" s="122" t="e">
        <f>PT37/PT26</f>
        <v>#DIV/0!</v>
      </c>
      <c r="PV37" s="101" t="e">
        <f>PV26*PU37</f>
        <v>#DIV/0!</v>
      </c>
      <c r="PW37" s="119">
        <f t="shared" si="459"/>
        <v>0</v>
      </c>
      <c r="PX37" s="93">
        <f>PX26</f>
        <v>0</v>
      </c>
      <c r="PY37" s="120">
        <f t="shared" si="460"/>
        <v>0</v>
      </c>
      <c r="PZ37" s="101">
        <f t="shared" si="461"/>
        <v>0</v>
      </c>
      <c r="QA37" s="101"/>
      <c r="QB37" s="121"/>
      <c r="QC37" s="122" t="e">
        <f t="shared" si="462"/>
        <v>#DIV/0!</v>
      </c>
      <c r="QD37" s="252">
        <f t="shared" si="463"/>
        <v>0</v>
      </c>
      <c r="QE37" s="122">
        <f>QD37/QD26</f>
        <v>0</v>
      </c>
      <c r="QF37" s="101">
        <f>QF26*QE37</f>
        <v>0</v>
      </c>
      <c r="QG37" s="119">
        <f t="shared" si="464"/>
        <v>0</v>
      </c>
      <c r="QH37" s="93">
        <f>QH26</f>
        <v>9.1</v>
      </c>
      <c r="QI37" s="120">
        <f t="shared" si="465"/>
        <v>0</v>
      </c>
      <c r="QJ37" s="101">
        <f t="shared" si="466"/>
        <v>0</v>
      </c>
      <c r="QK37" s="101"/>
      <c r="QL37" s="121"/>
      <c r="QM37" s="122" t="e">
        <f t="shared" si="467"/>
        <v>#DIV/0!</v>
      </c>
      <c r="QN37" s="252">
        <f t="shared" si="468"/>
        <v>0</v>
      </c>
      <c r="QO37" s="122">
        <f>QN37/QN26</f>
        <v>0</v>
      </c>
      <c r="QP37" s="101">
        <f>QP26*QO37</f>
        <v>0</v>
      </c>
      <c r="QQ37" s="119">
        <f t="shared" si="469"/>
        <v>0</v>
      </c>
      <c r="QR37" s="93">
        <f>QR26</f>
        <v>9.1</v>
      </c>
      <c r="QS37" s="120">
        <f t="shared" si="470"/>
        <v>0</v>
      </c>
      <c r="QT37" s="101">
        <f t="shared" si="471"/>
        <v>0</v>
      </c>
      <c r="QU37" s="101"/>
      <c r="QV37" s="121"/>
      <c r="QW37" s="122" t="e">
        <f t="shared" si="472"/>
        <v>#DIV/0!</v>
      </c>
      <c r="QX37" s="252">
        <f t="shared" si="473"/>
        <v>0</v>
      </c>
      <c r="QY37" s="122">
        <f>QX37/QX26</f>
        <v>0</v>
      </c>
      <c r="QZ37" s="101">
        <f>QZ26*QY37</f>
        <v>0</v>
      </c>
      <c r="RA37" s="119">
        <f t="shared" si="474"/>
        <v>0</v>
      </c>
      <c r="RB37" s="93">
        <f>RB26</f>
        <v>9.1</v>
      </c>
      <c r="RC37" s="120">
        <f t="shared" si="475"/>
        <v>0</v>
      </c>
      <c r="RD37" s="101">
        <f t="shared" si="476"/>
        <v>0</v>
      </c>
      <c r="RE37" s="101"/>
      <c r="RF37" s="121"/>
      <c r="RG37" s="122" t="e">
        <f t="shared" si="477"/>
        <v>#DIV/0!</v>
      </c>
      <c r="RH37" s="252">
        <f t="shared" si="478"/>
        <v>0</v>
      </c>
      <c r="RI37" s="122">
        <f>RH37/RH26</f>
        <v>0</v>
      </c>
      <c r="RJ37" s="101">
        <f>RJ26*RI37</f>
        <v>0</v>
      </c>
      <c r="RK37" s="119">
        <f t="shared" si="479"/>
        <v>0</v>
      </c>
      <c r="RL37" s="93">
        <f>RL26</f>
        <v>9.1</v>
      </c>
      <c r="RM37" s="120">
        <f t="shared" si="480"/>
        <v>0</v>
      </c>
      <c r="RN37" s="101">
        <f t="shared" si="481"/>
        <v>0</v>
      </c>
      <c r="RO37" s="101"/>
      <c r="RP37" s="121"/>
      <c r="RQ37" s="122" t="e">
        <f t="shared" si="482"/>
        <v>#DIV/0!</v>
      </c>
      <c r="RR37" s="252">
        <f t="shared" si="483"/>
        <v>0</v>
      </c>
      <c r="RS37" s="122">
        <f>RR37/RR26</f>
        <v>0</v>
      </c>
      <c r="RT37" s="101">
        <f>RT26*RS37</f>
        <v>0</v>
      </c>
      <c r="RU37" s="119">
        <f t="shared" si="484"/>
        <v>0</v>
      </c>
      <c r="RV37" s="93">
        <f>RV26</f>
        <v>9.1</v>
      </c>
      <c r="RW37" s="120">
        <f t="shared" si="485"/>
        <v>0</v>
      </c>
      <c r="RX37" s="101">
        <f t="shared" si="486"/>
        <v>0</v>
      </c>
      <c r="RY37" s="101"/>
      <c r="RZ37" s="121"/>
      <c r="SA37" s="122" t="e">
        <f t="shared" si="487"/>
        <v>#DIV/0!</v>
      </c>
      <c r="SB37" s="252">
        <f t="shared" si="488"/>
        <v>0</v>
      </c>
      <c r="SC37" s="122">
        <f>SB37/SB26</f>
        <v>0</v>
      </c>
      <c r="SD37" s="101">
        <f>SD26*SC37</f>
        <v>0</v>
      </c>
      <c r="SE37" s="119">
        <f t="shared" si="489"/>
        <v>0</v>
      </c>
      <c r="SF37" s="93">
        <f>SF26</f>
        <v>9.1</v>
      </c>
      <c r="SG37" s="120">
        <f t="shared" si="490"/>
        <v>0</v>
      </c>
      <c r="SH37" s="101">
        <f t="shared" si="491"/>
        <v>0</v>
      </c>
      <c r="SI37" s="101"/>
      <c r="SJ37" s="121"/>
      <c r="SK37" s="122" t="e">
        <f t="shared" si="492"/>
        <v>#DIV/0!</v>
      </c>
      <c r="SL37" s="252">
        <f t="shared" si="493"/>
        <v>0</v>
      </c>
      <c r="SM37" s="122">
        <f>SL37/SL26</f>
        <v>0</v>
      </c>
      <c r="SN37" s="101">
        <f>SN26*SM37</f>
        <v>0</v>
      </c>
      <c r="SO37" s="119">
        <f t="shared" si="494"/>
        <v>0</v>
      </c>
      <c r="SP37" s="93">
        <f>SP26</f>
        <v>9.1</v>
      </c>
      <c r="SQ37" s="120">
        <f t="shared" si="495"/>
        <v>0</v>
      </c>
      <c r="SR37" s="101">
        <f t="shared" si="496"/>
        <v>0</v>
      </c>
      <c r="SS37" s="101"/>
      <c r="ST37" s="121"/>
      <c r="SU37" s="122" t="e">
        <f t="shared" si="497"/>
        <v>#DIV/0!</v>
      </c>
      <c r="SV37" s="252">
        <f t="shared" si="498"/>
        <v>0</v>
      </c>
      <c r="SW37" s="122">
        <f>SV37/SV26</f>
        <v>0</v>
      </c>
      <c r="SX37" s="101">
        <f>SX26*SW37</f>
        <v>0</v>
      </c>
      <c r="SY37" s="119">
        <f t="shared" si="499"/>
        <v>0</v>
      </c>
      <c r="SZ37" s="93">
        <f>SZ26</f>
        <v>9.1</v>
      </c>
      <c r="TA37" s="120">
        <f t="shared" si="500"/>
        <v>0</v>
      </c>
      <c r="TB37" s="101">
        <f t="shared" si="501"/>
        <v>0</v>
      </c>
      <c r="TC37" s="101"/>
      <c r="TD37" s="121"/>
      <c r="TE37" s="122" t="e">
        <f t="shared" si="502"/>
        <v>#DIV/0!</v>
      </c>
      <c r="TF37" s="252">
        <f t="shared" si="503"/>
        <v>0</v>
      </c>
      <c r="TG37" s="122">
        <f>TF37/TF26</f>
        <v>0</v>
      </c>
      <c r="TH37" s="101">
        <f>TH26*TG37</f>
        <v>0</v>
      </c>
      <c r="TI37" s="119">
        <f t="shared" si="504"/>
        <v>0</v>
      </c>
      <c r="TJ37" s="93">
        <f>TJ26</f>
        <v>9.1</v>
      </c>
      <c r="TK37" s="120">
        <f t="shared" si="505"/>
        <v>0</v>
      </c>
      <c r="TL37" s="101">
        <f t="shared" si="506"/>
        <v>0</v>
      </c>
      <c r="TM37" s="101"/>
      <c r="TN37" s="121"/>
      <c r="TO37" s="122" t="e">
        <f t="shared" si="507"/>
        <v>#DIV/0!</v>
      </c>
      <c r="TP37" s="252">
        <f t="shared" si="508"/>
        <v>0</v>
      </c>
      <c r="TQ37" s="122">
        <f>TP37/TP26</f>
        <v>0</v>
      </c>
      <c r="TR37" s="101">
        <f>TR26*TQ37</f>
        <v>0</v>
      </c>
      <c r="TS37" s="119">
        <f t="shared" si="509"/>
        <v>0</v>
      </c>
      <c r="TT37" s="93">
        <f>TT26</f>
        <v>9.1</v>
      </c>
      <c r="TU37" s="120">
        <f t="shared" si="510"/>
        <v>0</v>
      </c>
      <c r="TV37" s="101">
        <f t="shared" si="511"/>
        <v>0</v>
      </c>
      <c r="TW37" s="101"/>
      <c r="TX37" s="121"/>
      <c r="TY37" s="122" t="e">
        <f t="shared" si="512"/>
        <v>#DIV/0!</v>
      </c>
      <c r="TZ37" s="252">
        <f t="shared" si="513"/>
        <v>0</v>
      </c>
      <c r="UA37" s="122">
        <f>TZ37/TZ26</f>
        <v>0</v>
      </c>
      <c r="UB37" s="101">
        <f>UB26*UA37</f>
        <v>0</v>
      </c>
      <c r="UC37" s="119">
        <f t="shared" si="514"/>
        <v>0</v>
      </c>
      <c r="UD37" s="93">
        <f>UD26</f>
        <v>9.1</v>
      </c>
      <c r="UE37" s="120">
        <f t="shared" si="515"/>
        <v>0</v>
      </c>
      <c r="UF37" s="101">
        <f t="shared" si="516"/>
        <v>0</v>
      </c>
      <c r="UG37" s="101"/>
      <c r="UH37" s="121"/>
      <c r="UI37" s="122" t="e">
        <f t="shared" si="517"/>
        <v>#DIV/0!</v>
      </c>
      <c r="UJ37" s="252">
        <f t="shared" si="518"/>
        <v>0</v>
      </c>
      <c r="UK37" s="122">
        <f>UJ37/UJ26</f>
        <v>0</v>
      </c>
      <c r="UL37" s="101">
        <f>UL26*UK37</f>
        <v>0</v>
      </c>
      <c r="UM37" s="119">
        <f t="shared" si="519"/>
        <v>0</v>
      </c>
      <c r="UN37" s="93">
        <f>UN26</f>
        <v>9.1</v>
      </c>
      <c r="UO37" s="120">
        <f t="shared" si="520"/>
        <v>0</v>
      </c>
      <c r="UP37" s="101">
        <f t="shared" si="521"/>
        <v>0</v>
      </c>
      <c r="UQ37" s="101"/>
      <c r="UR37" s="121"/>
      <c r="US37" s="122" t="e">
        <f t="shared" si="522"/>
        <v>#DIV/0!</v>
      </c>
      <c r="UT37" s="252">
        <f t="shared" si="523"/>
        <v>0</v>
      </c>
      <c r="UU37" s="122">
        <f>UT37/UT26</f>
        <v>0</v>
      </c>
      <c r="UV37" s="101">
        <f>UV26*UU37</f>
        <v>0</v>
      </c>
      <c r="UW37" s="119">
        <f t="shared" si="524"/>
        <v>0</v>
      </c>
      <c r="UX37" s="93">
        <f>UX26</f>
        <v>9.1</v>
      </c>
      <c r="UY37" s="120">
        <f t="shared" si="525"/>
        <v>0</v>
      </c>
      <c r="UZ37" s="101">
        <f t="shared" si="526"/>
        <v>0</v>
      </c>
      <c r="VA37" s="101"/>
      <c r="VB37" s="121"/>
      <c r="VC37" s="122" t="e">
        <f t="shared" si="527"/>
        <v>#DIV/0!</v>
      </c>
      <c r="VD37" s="252">
        <f t="shared" si="528"/>
        <v>0</v>
      </c>
      <c r="VE37" s="122">
        <f>VD37/VD26</f>
        <v>0</v>
      </c>
      <c r="VF37" s="101">
        <f>VF26*VE37</f>
        <v>0</v>
      </c>
      <c r="VG37" s="119">
        <f t="shared" si="529"/>
        <v>0</v>
      </c>
      <c r="VH37" s="93">
        <f>VH26</f>
        <v>9.1</v>
      </c>
      <c r="VI37" s="120">
        <f t="shared" si="530"/>
        <v>0</v>
      </c>
      <c r="VJ37" s="101">
        <f t="shared" si="531"/>
        <v>0</v>
      </c>
      <c r="VK37" s="101"/>
      <c r="VL37" s="121"/>
      <c r="VM37" s="122" t="e">
        <f t="shared" si="532"/>
        <v>#DIV/0!</v>
      </c>
      <c r="VN37" s="252">
        <f t="shared" si="533"/>
        <v>0</v>
      </c>
      <c r="VO37" s="122">
        <f>VN37/VN26</f>
        <v>0</v>
      </c>
      <c r="VP37" s="101">
        <f>VP26*VO37</f>
        <v>0</v>
      </c>
      <c r="VQ37" s="119">
        <f t="shared" si="534"/>
        <v>0</v>
      </c>
      <c r="VR37" s="93">
        <f>VR26</f>
        <v>9.1</v>
      </c>
      <c r="VS37" s="120">
        <f t="shared" si="535"/>
        <v>0</v>
      </c>
      <c r="VT37" s="101">
        <f t="shared" si="536"/>
        <v>0</v>
      </c>
      <c r="VU37" s="101"/>
      <c r="VV37" s="121"/>
      <c r="VW37" s="122" t="e">
        <f t="shared" si="537"/>
        <v>#DIV/0!</v>
      </c>
      <c r="VX37" s="231">
        <f t="shared" si="538"/>
        <v>0</v>
      </c>
      <c r="VY37" s="122">
        <f>VX37/VX26</f>
        <v>0</v>
      </c>
      <c r="VZ37" s="101">
        <f>VZ26*VY37</f>
        <v>0</v>
      </c>
      <c r="WA37" s="119">
        <f t="shared" si="539"/>
        <v>0</v>
      </c>
      <c r="WB37" s="93">
        <f>WB26</f>
        <v>9.1</v>
      </c>
      <c r="WC37" s="120">
        <f t="shared" si="540"/>
        <v>0</v>
      </c>
      <c r="WD37" s="101">
        <f t="shared" si="541"/>
        <v>0</v>
      </c>
      <c r="WE37" s="101"/>
      <c r="WF37" s="121"/>
    </row>
    <row r="38" spans="1:604" ht="17.25" customHeight="1">
      <c r="A38" s="5"/>
      <c r="B38" s="94" t="s">
        <v>428</v>
      </c>
      <c r="C38" s="12" t="s">
        <v>839</v>
      </c>
      <c r="D38" s="12" t="s">
        <v>440</v>
      </c>
      <c r="E38" s="4" t="s">
        <v>34</v>
      </c>
      <c r="F38" s="252">
        <f t="shared" si="243"/>
        <v>0</v>
      </c>
      <c r="G38" s="122">
        <f>F38/F26</f>
        <v>0</v>
      </c>
      <c r="H38" s="101">
        <f>H26*G38</f>
        <v>0</v>
      </c>
      <c r="I38" s="119">
        <f t="shared" si="244"/>
        <v>0</v>
      </c>
      <c r="J38" s="93">
        <f>J26</f>
        <v>9.1</v>
      </c>
      <c r="K38" s="120">
        <f t="shared" si="245"/>
        <v>0</v>
      </c>
      <c r="L38" s="101">
        <f t="shared" si="246"/>
        <v>0</v>
      </c>
      <c r="M38" s="101"/>
      <c r="N38" s="121"/>
      <c r="O38" s="122">
        <f t="shared" si="247"/>
        <v>0</v>
      </c>
      <c r="P38" s="252">
        <f t="shared" si="248"/>
        <v>0</v>
      </c>
      <c r="Q38" s="122">
        <f>P38/P26</f>
        <v>0</v>
      </c>
      <c r="R38" s="101">
        <f>R26*Q38</f>
        <v>0</v>
      </c>
      <c r="S38" s="119">
        <f t="shared" si="249"/>
        <v>0</v>
      </c>
      <c r="T38" s="93">
        <f>T26</f>
        <v>9.1</v>
      </c>
      <c r="U38" s="120">
        <f t="shared" si="250"/>
        <v>0</v>
      </c>
      <c r="V38" s="101">
        <f t="shared" si="251"/>
        <v>0</v>
      </c>
      <c r="W38" s="101"/>
      <c r="X38" s="121"/>
      <c r="Y38" s="122">
        <f t="shared" si="252"/>
        <v>0</v>
      </c>
      <c r="Z38" s="252">
        <f t="shared" si="253"/>
        <v>0</v>
      </c>
      <c r="AA38" s="122">
        <f>Z38/Z26</f>
        <v>0</v>
      </c>
      <c r="AB38" s="101">
        <f>AB26*AA38</f>
        <v>0</v>
      </c>
      <c r="AC38" s="119">
        <f t="shared" si="254"/>
        <v>0</v>
      </c>
      <c r="AD38" s="93">
        <f>AD26</f>
        <v>9.1</v>
      </c>
      <c r="AE38" s="120">
        <f t="shared" si="255"/>
        <v>0</v>
      </c>
      <c r="AF38" s="101">
        <f t="shared" si="256"/>
        <v>0</v>
      </c>
      <c r="AG38" s="101"/>
      <c r="AH38" s="121"/>
      <c r="AI38" s="122">
        <f t="shared" si="257"/>
        <v>0</v>
      </c>
      <c r="AJ38" s="252">
        <f t="shared" si="258"/>
        <v>0</v>
      </c>
      <c r="AK38" s="122">
        <f>AJ38/AJ26</f>
        <v>0</v>
      </c>
      <c r="AL38" s="101">
        <f>AL26*AK38</f>
        <v>0</v>
      </c>
      <c r="AM38" s="119">
        <f t="shared" si="259"/>
        <v>0</v>
      </c>
      <c r="AN38" s="93">
        <f>AN26</f>
        <v>9.1</v>
      </c>
      <c r="AO38" s="120">
        <f t="shared" si="260"/>
        <v>0</v>
      </c>
      <c r="AP38" s="101">
        <f t="shared" si="261"/>
        <v>0</v>
      </c>
      <c r="AQ38" s="101"/>
      <c r="AR38" s="121"/>
      <c r="AS38" s="122">
        <f t="shared" si="262"/>
        <v>0</v>
      </c>
      <c r="AT38" s="252">
        <f t="shared" si="263"/>
        <v>0</v>
      </c>
      <c r="AU38" s="122">
        <f>AT38/AT26</f>
        <v>0</v>
      </c>
      <c r="AV38" s="101">
        <f>AV26*AU38</f>
        <v>0</v>
      </c>
      <c r="AW38" s="119">
        <f t="shared" si="264"/>
        <v>0</v>
      </c>
      <c r="AX38" s="93">
        <f>AX26</f>
        <v>9.1</v>
      </c>
      <c r="AY38" s="120">
        <f t="shared" si="265"/>
        <v>0</v>
      </c>
      <c r="AZ38" s="101">
        <f t="shared" si="266"/>
        <v>0</v>
      </c>
      <c r="BA38" s="101"/>
      <c r="BB38" s="121"/>
      <c r="BC38" s="122">
        <f t="shared" si="267"/>
        <v>0</v>
      </c>
      <c r="BD38" s="252">
        <f t="shared" si="268"/>
        <v>0</v>
      </c>
      <c r="BE38" s="122">
        <f>BD38/BD26</f>
        <v>0</v>
      </c>
      <c r="BF38" s="101">
        <f>BF26*BE38</f>
        <v>0</v>
      </c>
      <c r="BG38" s="119">
        <f t="shared" si="269"/>
        <v>0</v>
      </c>
      <c r="BH38" s="93">
        <f>BH26</f>
        <v>9.1</v>
      </c>
      <c r="BI38" s="120">
        <f t="shared" si="270"/>
        <v>0</v>
      </c>
      <c r="BJ38" s="101">
        <f t="shared" si="271"/>
        <v>0</v>
      </c>
      <c r="BK38" s="101"/>
      <c r="BL38" s="121"/>
      <c r="BM38" s="122">
        <f t="shared" si="272"/>
        <v>0</v>
      </c>
      <c r="BN38" s="252">
        <f t="shared" si="273"/>
        <v>0</v>
      </c>
      <c r="BO38" s="122" t="e">
        <f>BN38/BN26</f>
        <v>#DIV/0!</v>
      </c>
      <c r="BP38" s="101" t="e">
        <f>BP26*BO38</f>
        <v>#DIV/0!</v>
      </c>
      <c r="BQ38" s="119">
        <f t="shared" si="274"/>
        <v>0</v>
      </c>
      <c r="BR38" s="93">
        <f>BR26</f>
        <v>0</v>
      </c>
      <c r="BS38" s="120">
        <f t="shared" si="275"/>
        <v>0</v>
      </c>
      <c r="BT38" s="101">
        <f t="shared" si="276"/>
        <v>0</v>
      </c>
      <c r="BU38" s="101"/>
      <c r="BV38" s="121"/>
      <c r="BW38" s="122">
        <f t="shared" si="277"/>
        <v>0</v>
      </c>
      <c r="BX38" s="252">
        <f t="shared" si="278"/>
        <v>0</v>
      </c>
      <c r="BY38" s="122">
        <f>BX38/BX26</f>
        <v>0</v>
      </c>
      <c r="BZ38" s="101">
        <f>BZ26*BY38</f>
        <v>0</v>
      </c>
      <c r="CA38" s="119">
        <f t="shared" si="279"/>
        <v>0</v>
      </c>
      <c r="CB38" s="93">
        <f>CB26</f>
        <v>9.1</v>
      </c>
      <c r="CC38" s="120">
        <f t="shared" si="280"/>
        <v>0</v>
      </c>
      <c r="CD38" s="101">
        <f t="shared" si="281"/>
        <v>0</v>
      </c>
      <c r="CE38" s="101"/>
      <c r="CF38" s="121"/>
      <c r="CG38" s="122">
        <f t="shared" si="282"/>
        <v>0</v>
      </c>
      <c r="CH38" s="252">
        <f t="shared" si="283"/>
        <v>0</v>
      </c>
      <c r="CI38" s="122" t="e">
        <f>CH38/CH26</f>
        <v>#DIV/0!</v>
      </c>
      <c r="CJ38" s="101" t="e">
        <f>CJ26*CI38</f>
        <v>#DIV/0!</v>
      </c>
      <c r="CK38" s="119">
        <f t="shared" si="284"/>
        <v>0</v>
      </c>
      <c r="CL38" s="93">
        <f>CL26</f>
        <v>0</v>
      </c>
      <c r="CM38" s="120">
        <f t="shared" si="285"/>
        <v>0</v>
      </c>
      <c r="CN38" s="101">
        <f t="shared" si="286"/>
        <v>0</v>
      </c>
      <c r="CO38" s="101"/>
      <c r="CP38" s="121"/>
      <c r="CQ38" s="122">
        <f t="shared" si="287"/>
        <v>0</v>
      </c>
      <c r="CR38" s="252">
        <f t="shared" si="288"/>
        <v>0</v>
      </c>
      <c r="CS38" s="122">
        <f>CR38/CR26</f>
        <v>0</v>
      </c>
      <c r="CT38" s="101">
        <f>CT26*CS38</f>
        <v>0</v>
      </c>
      <c r="CU38" s="119">
        <f t="shared" si="289"/>
        <v>0</v>
      </c>
      <c r="CV38" s="93">
        <f>CV26</f>
        <v>9.1</v>
      </c>
      <c r="CW38" s="120">
        <f t="shared" si="290"/>
        <v>0</v>
      </c>
      <c r="CX38" s="101">
        <f t="shared" si="291"/>
        <v>0</v>
      </c>
      <c r="CY38" s="101"/>
      <c r="CZ38" s="121"/>
      <c r="DA38" s="122">
        <f t="shared" si="292"/>
        <v>0</v>
      </c>
      <c r="DB38" s="252">
        <f t="shared" si="293"/>
        <v>0</v>
      </c>
      <c r="DC38" s="122">
        <f>DB38/DB26</f>
        <v>0</v>
      </c>
      <c r="DD38" s="101">
        <f>DD26*DC38</f>
        <v>0</v>
      </c>
      <c r="DE38" s="119">
        <f t="shared" si="294"/>
        <v>0</v>
      </c>
      <c r="DF38" s="93">
        <f>DF26</f>
        <v>9.1</v>
      </c>
      <c r="DG38" s="120">
        <f t="shared" si="295"/>
        <v>0</v>
      </c>
      <c r="DH38" s="101">
        <f t="shared" si="296"/>
        <v>0</v>
      </c>
      <c r="DI38" s="101"/>
      <c r="DJ38" s="121"/>
      <c r="DK38" s="122">
        <f t="shared" si="297"/>
        <v>0</v>
      </c>
      <c r="DL38" s="252">
        <f t="shared" si="298"/>
        <v>0</v>
      </c>
      <c r="DM38" s="122">
        <f>DL38/DL26</f>
        <v>0</v>
      </c>
      <c r="DN38" s="101">
        <f>DN26*DM38</f>
        <v>0</v>
      </c>
      <c r="DO38" s="119">
        <f t="shared" si="299"/>
        <v>0</v>
      </c>
      <c r="DP38" s="93">
        <f>DP26</f>
        <v>9.1</v>
      </c>
      <c r="DQ38" s="120">
        <f t="shared" si="300"/>
        <v>0</v>
      </c>
      <c r="DR38" s="101">
        <f t="shared" si="301"/>
        <v>0</v>
      </c>
      <c r="DS38" s="101"/>
      <c r="DT38" s="121"/>
      <c r="DU38" s="122">
        <f t="shared" si="302"/>
        <v>0</v>
      </c>
      <c r="DV38" s="252">
        <f t="shared" si="303"/>
        <v>0</v>
      </c>
      <c r="DW38" s="122">
        <f>DV38/DV26</f>
        <v>0</v>
      </c>
      <c r="DX38" s="101">
        <f>DX26*DW38</f>
        <v>0</v>
      </c>
      <c r="DY38" s="119">
        <f t="shared" si="304"/>
        <v>0</v>
      </c>
      <c r="DZ38" s="93">
        <f>DZ26</f>
        <v>9.1</v>
      </c>
      <c r="EA38" s="120">
        <f t="shared" si="305"/>
        <v>0</v>
      </c>
      <c r="EB38" s="101">
        <f t="shared" si="306"/>
        <v>0</v>
      </c>
      <c r="EC38" s="101"/>
      <c r="ED38" s="121"/>
      <c r="EE38" s="122">
        <f t="shared" si="307"/>
        <v>0</v>
      </c>
      <c r="EF38" s="252">
        <f t="shared" si="308"/>
        <v>0</v>
      </c>
      <c r="EG38" s="122">
        <f>EF38/EF26</f>
        <v>0</v>
      </c>
      <c r="EH38" s="101">
        <f>EH26*EG38</f>
        <v>0</v>
      </c>
      <c r="EI38" s="119">
        <f t="shared" si="309"/>
        <v>0</v>
      </c>
      <c r="EJ38" s="93">
        <f>EJ26</f>
        <v>9.1</v>
      </c>
      <c r="EK38" s="120">
        <f t="shared" si="310"/>
        <v>0</v>
      </c>
      <c r="EL38" s="101">
        <f t="shared" si="311"/>
        <v>0</v>
      </c>
      <c r="EM38" s="101"/>
      <c r="EN38" s="121"/>
      <c r="EO38" s="122">
        <f t="shared" si="312"/>
        <v>0</v>
      </c>
      <c r="EP38" s="252">
        <f t="shared" si="313"/>
        <v>0</v>
      </c>
      <c r="EQ38" s="122">
        <f>EP38/EP26</f>
        <v>0</v>
      </c>
      <c r="ER38" s="101">
        <f>ER26*EQ38</f>
        <v>0</v>
      </c>
      <c r="ES38" s="119">
        <f t="shared" si="314"/>
        <v>0</v>
      </c>
      <c r="ET38" s="93">
        <f>ET26</f>
        <v>9.1</v>
      </c>
      <c r="EU38" s="120">
        <f t="shared" si="315"/>
        <v>0</v>
      </c>
      <c r="EV38" s="101">
        <f t="shared" si="316"/>
        <v>0</v>
      </c>
      <c r="EW38" s="101"/>
      <c r="EX38" s="121"/>
      <c r="EY38" s="122">
        <f t="shared" si="317"/>
        <v>0</v>
      </c>
      <c r="EZ38" s="252">
        <f t="shared" si="318"/>
        <v>0</v>
      </c>
      <c r="FA38" s="122">
        <f>EZ38/EZ26</f>
        <v>0</v>
      </c>
      <c r="FB38" s="101">
        <f>FB26*FA38</f>
        <v>0</v>
      </c>
      <c r="FC38" s="119">
        <f t="shared" si="319"/>
        <v>0</v>
      </c>
      <c r="FD38" s="93">
        <f>FD26</f>
        <v>9.1</v>
      </c>
      <c r="FE38" s="120">
        <f t="shared" si="320"/>
        <v>0</v>
      </c>
      <c r="FF38" s="101">
        <f t="shared" si="321"/>
        <v>0</v>
      </c>
      <c r="FG38" s="101"/>
      <c r="FH38" s="121"/>
      <c r="FI38" s="122">
        <f t="shared" si="322"/>
        <v>0</v>
      </c>
      <c r="FJ38" s="252">
        <f t="shared" si="323"/>
        <v>0</v>
      </c>
      <c r="FK38" s="122">
        <f>FJ38/FJ26</f>
        <v>0</v>
      </c>
      <c r="FL38" s="101">
        <f>FL26*FK38</f>
        <v>0</v>
      </c>
      <c r="FM38" s="119">
        <f t="shared" si="324"/>
        <v>0</v>
      </c>
      <c r="FN38" s="93">
        <f>FN26</f>
        <v>9.1</v>
      </c>
      <c r="FO38" s="120">
        <f t="shared" si="325"/>
        <v>0</v>
      </c>
      <c r="FP38" s="101">
        <f t="shared" si="326"/>
        <v>0</v>
      </c>
      <c r="FQ38" s="101"/>
      <c r="FR38" s="121"/>
      <c r="FS38" s="122">
        <f t="shared" si="327"/>
        <v>0</v>
      </c>
      <c r="FT38" s="252">
        <f t="shared" si="328"/>
        <v>0</v>
      </c>
      <c r="FU38" s="122">
        <f>FT38/FT26</f>
        <v>0</v>
      </c>
      <c r="FV38" s="101">
        <f>FV26*FU38</f>
        <v>0</v>
      </c>
      <c r="FW38" s="119">
        <f t="shared" si="329"/>
        <v>0</v>
      </c>
      <c r="FX38" s="93">
        <f>FX26</f>
        <v>9.1</v>
      </c>
      <c r="FY38" s="120">
        <f t="shared" si="330"/>
        <v>0</v>
      </c>
      <c r="FZ38" s="101">
        <f t="shared" si="331"/>
        <v>0</v>
      </c>
      <c r="GA38" s="101"/>
      <c r="GB38" s="121"/>
      <c r="GC38" s="122">
        <f t="shared" si="332"/>
        <v>0</v>
      </c>
      <c r="GD38" s="252">
        <f t="shared" si="333"/>
        <v>0</v>
      </c>
      <c r="GE38" s="122">
        <f>GD38/GD26</f>
        <v>0</v>
      </c>
      <c r="GF38" s="101">
        <f>GF26*GE38</f>
        <v>0</v>
      </c>
      <c r="GG38" s="119">
        <f t="shared" si="334"/>
        <v>0</v>
      </c>
      <c r="GH38" s="93">
        <f>GH26</f>
        <v>9.1</v>
      </c>
      <c r="GI38" s="120">
        <f t="shared" si="335"/>
        <v>0</v>
      </c>
      <c r="GJ38" s="101">
        <f t="shared" si="336"/>
        <v>0</v>
      </c>
      <c r="GK38" s="101"/>
      <c r="GL38" s="121"/>
      <c r="GM38" s="122">
        <f t="shared" si="337"/>
        <v>0</v>
      </c>
      <c r="GN38" s="252">
        <f t="shared" si="338"/>
        <v>0</v>
      </c>
      <c r="GO38" s="122">
        <f>GN38/GN26</f>
        <v>0</v>
      </c>
      <c r="GP38" s="101">
        <f>GP26*GO38</f>
        <v>0</v>
      </c>
      <c r="GQ38" s="119">
        <f t="shared" si="339"/>
        <v>0</v>
      </c>
      <c r="GR38" s="93">
        <f>GR26</f>
        <v>9.1</v>
      </c>
      <c r="GS38" s="120">
        <f t="shared" si="340"/>
        <v>0</v>
      </c>
      <c r="GT38" s="101">
        <f t="shared" si="341"/>
        <v>0</v>
      </c>
      <c r="GU38" s="101"/>
      <c r="GV38" s="121"/>
      <c r="GW38" s="122">
        <f t="shared" si="342"/>
        <v>0</v>
      </c>
      <c r="GX38" s="252">
        <f t="shared" si="343"/>
        <v>0</v>
      </c>
      <c r="GY38" s="122">
        <f>GX38/GX26</f>
        <v>0</v>
      </c>
      <c r="GZ38" s="101">
        <f>GZ26*GY38</f>
        <v>0</v>
      </c>
      <c r="HA38" s="119">
        <f t="shared" si="344"/>
        <v>0</v>
      </c>
      <c r="HB38" s="93">
        <f>HB26</f>
        <v>9.1</v>
      </c>
      <c r="HC38" s="120">
        <f t="shared" si="345"/>
        <v>0</v>
      </c>
      <c r="HD38" s="101">
        <f t="shared" si="346"/>
        <v>0</v>
      </c>
      <c r="HE38" s="101"/>
      <c r="HF38" s="121"/>
      <c r="HG38" s="122">
        <f t="shared" si="347"/>
        <v>0</v>
      </c>
      <c r="HH38" s="252">
        <f t="shared" si="348"/>
        <v>0</v>
      </c>
      <c r="HI38" s="122">
        <f>HH38/HH26</f>
        <v>0</v>
      </c>
      <c r="HJ38" s="101">
        <f>HJ26*HI38</f>
        <v>0</v>
      </c>
      <c r="HK38" s="119">
        <f t="shared" si="349"/>
        <v>0</v>
      </c>
      <c r="HL38" s="93">
        <f>HL26</f>
        <v>9.1</v>
      </c>
      <c r="HM38" s="120">
        <f t="shared" si="350"/>
        <v>0</v>
      </c>
      <c r="HN38" s="101">
        <f t="shared" si="351"/>
        <v>0</v>
      </c>
      <c r="HO38" s="101"/>
      <c r="HP38" s="121"/>
      <c r="HQ38" s="122">
        <f t="shared" si="352"/>
        <v>0</v>
      </c>
      <c r="HR38" s="252">
        <f t="shared" si="353"/>
        <v>0</v>
      </c>
      <c r="HS38" s="122">
        <f>HR38/HR26</f>
        <v>0</v>
      </c>
      <c r="HT38" s="101">
        <f>HT26*HS38</f>
        <v>0</v>
      </c>
      <c r="HU38" s="119">
        <f t="shared" si="354"/>
        <v>0</v>
      </c>
      <c r="HV38" s="93">
        <f>HV26</f>
        <v>9.1</v>
      </c>
      <c r="HW38" s="120">
        <f t="shared" si="355"/>
        <v>0</v>
      </c>
      <c r="HX38" s="101">
        <f t="shared" si="356"/>
        <v>0</v>
      </c>
      <c r="HY38" s="101"/>
      <c r="HZ38" s="121"/>
      <c r="IA38" s="122">
        <f t="shared" si="357"/>
        <v>0</v>
      </c>
      <c r="IB38" s="252">
        <f t="shared" si="358"/>
        <v>0</v>
      </c>
      <c r="IC38" s="122">
        <f>IB38/IB26</f>
        <v>0</v>
      </c>
      <c r="ID38" s="101">
        <f>ID26*IC38</f>
        <v>0</v>
      </c>
      <c r="IE38" s="119">
        <f t="shared" si="359"/>
        <v>0</v>
      </c>
      <c r="IF38" s="93">
        <f>IF26</f>
        <v>9.1</v>
      </c>
      <c r="IG38" s="120">
        <f t="shared" si="360"/>
        <v>0</v>
      </c>
      <c r="IH38" s="101">
        <f t="shared" si="361"/>
        <v>0</v>
      </c>
      <c r="II38" s="101"/>
      <c r="IJ38" s="121"/>
      <c r="IK38" s="122">
        <f t="shared" si="362"/>
        <v>0</v>
      </c>
      <c r="IL38" s="252">
        <f t="shared" si="363"/>
        <v>0</v>
      </c>
      <c r="IM38" s="122">
        <f>IL38/IL26</f>
        <v>0</v>
      </c>
      <c r="IN38" s="101">
        <f>IN26*IM38</f>
        <v>0</v>
      </c>
      <c r="IO38" s="119">
        <f t="shared" si="364"/>
        <v>0</v>
      </c>
      <c r="IP38" s="93">
        <f>IP26</f>
        <v>9.1</v>
      </c>
      <c r="IQ38" s="120">
        <f t="shared" si="365"/>
        <v>0</v>
      </c>
      <c r="IR38" s="101">
        <f t="shared" si="366"/>
        <v>0</v>
      </c>
      <c r="IS38" s="101"/>
      <c r="IT38" s="121"/>
      <c r="IU38" s="122">
        <f t="shared" si="367"/>
        <v>0</v>
      </c>
      <c r="IV38" s="252">
        <f t="shared" si="368"/>
        <v>0</v>
      </c>
      <c r="IW38" s="122">
        <f>IV38/IV26</f>
        <v>0</v>
      </c>
      <c r="IX38" s="101">
        <f>IX26*IW38</f>
        <v>0</v>
      </c>
      <c r="IY38" s="119">
        <f t="shared" si="369"/>
        <v>0</v>
      </c>
      <c r="IZ38" s="93">
        <f>IZ26</f>
        <v>9.1</v>
      </c>
      <c r="JA38" s="120">
        <f t="shared" si="370"/>
        <v>0</v>
      </c>
      <c r="JB38" s="101">
        <f t="shared" si="371"/>
        <v>0</v>
      </c>
      <c r="JC38" s="101"/>
      <c r="JD38" s="121"/>
      <c r="JE38" s="122">
        <f t="shared" si="372"/>
        <v>0</v>
      </c>
      <c r="JF38" s="252">
        <f t="shared" si="373"/>
        <v>13</v>
      </c>
      <c r="JG38" s="122">
        <f>JF38/JF26</f>
        <v>4.4670000000000001E-2</v>
      </c>
      <c r="JH38" s="101">
        <f>JH26*JG38</f>
        <v>6247.99</v>
      </c>
      <c r="JI38" s="119">
        <f t="shared" si="374"/>
        <v>480.61461537999998</v>
      </c>
      <c r="JJ38" s="93">
        <f>JJ26</f>
        <v>9.1</v>
      </c>
      <c r="JK38" s="120">
        <f t="shared" si="375"/>
        <v>4373.5929999999998</v>
      </c>
      <c r="JL38" s="101">
        <f t="shared" si="376"/>
        <v>56856.71</v>
      </c>
      <c r="JM38" s="101"/>
      <c r="JN38" s="121"/>
      <c r="JO38" s="122">
        <f t="shared" si="377"/>
        <v>1.1587700000000001</v>
      </c>
      <c r="JP38" s="252">
        <f t="shared" si="378"/>
        <v>0</v>
      </c>
      <c r="JQ38" s="122" t="e">
        <f>JP38/JP26</f>
        <v>#DIV/0!</v>
      </c>
      <c r="JR38" s="101" t="e">
        <f>JR26*JQ38</f>
        <v>#DIV/0!</v>
      </c>
      <c r="JS38" s="119">
        <f t="shared" si="379"/>
        <v>0</v>
      </c>
      <c r="JT38" s="93">
        <f>JT26</f>
        <v>0</v>
      </c>
      <c r="JU38" s="120">
        <f t="shared" si="380"/>
        <v>0</v>
      </c>
      <c r="JV38" s="101">
        <f t="shared" si="381"/>
        <v>0</v>
      </c>
      <c r="JW38" s="101"/>
      <c r="JX38" s="121"/>
      <c r="JY38" s="122">
        <f t="shared" si="382"/>
        <v>0</v>
      </c>
      <c r="JZ38" s="252">
        <f t="shared" si="383"/>
        <v>0</v>
      </c>
      <c r="KA38" s="122">
        <f>JZ38/JZ26</f>
        <v>0</v>
      </c>
      <c r="KB38" s="101">
        <f>KB26*KA38</f>
        <v>0</v>
      </c>
      <c r="KC38" s="119">
        <f t="shared" si="384"/>
        <v>0</v>
      </c>
      <c r="KD38" s="93">
        <f>KD26</f>
        <v>9.1</v>
      </c>
      <c r="KE38" s="120">
        <f t="shared" si="385"/>
        <v>0</v>
      </c>
      <c r="KF38" s="101">
        <f t="shared" si="386"/>
        <v>0</v>
      </c>
      <c r="KG38" s="101"/>
      <c r="KH38" s="121"/>
      <c r="KI38" s="122">
        <f t="shared" si="387"/>
        <v>0</v>
      </c>
      <c r="KJ38" s="252">
        <f t="shared" si="388"/>
        <v>0</v>
      </c>
      <c r="KK38" s="122">
        <f>KJ38/KJ26</f>
        <v>0</v>
      </c>
      <c r="KL38" s="101">
        <f>KL26*KK38</f>
        <v>0</v>
      </c>
      <c r="KM38" s="119">
        <f t="shared" si="389"/>
        <v>0</v>
      </c>
      <c r="KN38" s="93">
        <f>KN26</f>
        <v>9.1</v>
      </c>
      <c r="KO38" s="120">
        <f t="shared" si="390"/>
        <v>0</v>
      </c>
      <c r="KP38" s="101">
        <f t="shared" si="391"/>
        <v>0</v>
      </c>
      <c r="KQ38" s="101"/>
      <c r="KR38" s="121"/>
      <c r="KS38" s="122">
        <f t="shared" si="392"/>
        <v>0</v>
      </c>
      <c r="KT38" s="252">
        <f t="shared" si="393"/>
        <v>0</v>
      </c>
      <c r="KU38" s="122">
        <f>KT38/KT26</f>
        <v>0</v>
      </c>
      <c r="KV38" s="101">
        <f>KV26*KU38</f>
        <v>0</v>
      </c>
      <c r="KW38" s="119">
        <f t="shared" si="394"/>
        <v>0</v>
      </c>
      <c r="KX38" s="93">
        <f>KX26</f>
        <v>9.1</v>
      </c>
      <c r="KY38" s="120">
        <f t="shared" si="395"/>
        <v>0</v>
      </c>
      <c r="KZ38" s="101">
        <f t="shared" si="396"/>
        <v>0</v>
      </c>
      <c r="LA38" s="101"/>
      <c r="LB38" s="121"/>
      <c r="LC38" s="122">
        <f t="shared" si="397"/>
        <v>0</v>
      </c>
      <c r="LD38" s="252">
        <f t="shared" si="398"/>
        <v>0</v>
      </c>
      <c r="LE38" s="122">
        <f>LD38/LD26</f>
        <v>0</v>
      </c>
      <c r="LF38" s="101">
        <f>LF26*LE38</f>
        <v>0</v>
      </c>
      <c r="LG38" s="119">
        <f t="shared" si="399"/>
        <v>0</v>
      </c>
      <c r="LH38" s="93">
        <f>LH26</f>
        <v>9.1</v>
      </c>
      <c r="LI38" s="120">
        <f t="shared" si="400"/>
        <v>0</v>
      </c>
      <c r="LJ38" s="101">
        <f t="shared" si="401"/>
        <v>0</v>
      </c>
      <c r="LK38" s="101"/>
      <c r="LL38" s="121"/>
      <c r="LM38" s="122">
        <f t="shared" si="402"/>
        <v>0</v>
      </c>
      <c r="LN38" s="252">
        <f t="shared" si="403"/>
        <v>0</v>
      </c>
      <c r="LO38" s="122">
        <f>LN38/LN26</f>
        <v>0</v>
      </c>
      <c r="LP38" s="101">
        <f>LP26*LO38</f>
        <v>0</v>
      </c>
      <c r="LQ38" s="119">
        <f t="shared" si="404"/>
        <v>0</v>
      </c>
      <c r="LR38" s="93">
        <f>LR26</f>
        <v>9.1</v>
      </c>
      <c r="LS38" s="120">
        <f t="shared" si="405"/>
        <v>0</v>
      </c>
      <c r="LT38" s="101">
        <f t="shared" si="406"/>
        <v>0</v>
      </c>
      <c r="LU38" s="101"/>
      <c r="LV38" s="121"/>
      <c r="LW38" s="122">
        <f t="shared" si="407"/>
        <v>0</v>
      </c>
      <c r="LX38" s="252">
        <f t="shared" si="408"/>
        <v>0</v>
      </c>
      <c r="LY38" s="122">
        <f>LX38/LX26</f>
        <v>0</v>
      </c>
      <c r="LZ38" s="101">
        <f>LZ26*LY38</f>
        <v>0</v>
      </c>
      <c r="MA38" s="119">
        <f t="shared" si="409"/>
        <v>0</v>
      </c>
      <c r="MB38" s="93">
        <f>MB26</f>
        <v>9.1</v>
      </c>
      <c r="MC38" s="120">
        <f t="shared" si="410"/>
        <v>0</v>
      </c>
      <c r="MD38" s="101">
        <f t="shared" si="411"/>
        <v>0</v>
      </c>
      <c r="ME38" s="101"/>
      <c r="MF38" s="121"/>
      <c r="MG38" s="122">
        <f t="shared" si="412"/>
        <v>0</v>
      </c>
      <c r="MH38" s="252">
        <f t="shared" si="413"/>
        <v>0</v>
      </c>
      <c r="MI38" s="122">
        <f>MH38/MH26</f>
        <v>0</v>
      </c>
      <c r="MJ38" s="101">
        <f>MJ26*MI38</f>
        <v>0</v>
      </c>
      <c r="MK38" s="119">
        <f t="shared" si="414"/>
        <v>0</v>
      </c>
      <c r="ML38" s="93">
        <f>ML26</f>
        <v>9.1</v>
      </c>
      <c r="MM38" s="120">
        <f t="shared" si="415"/>
        <v>0</v>
      </c>
      <c r="MN38" s="101">
        <f t="shared" si="416"/>
        <v>0</v>
      </c>
      <c r="MO38" s="101"/>
      <c r="MP38" s="121"/>
      <c r="MQ38" s="122">
        <f t="shared" si="417"/>
        <v>0</v>
      </c>
      <c r="MR38" s="252">
        <f t="shared" si="418"/>
        <v>0</v>
      </c>
      <c r="MS38" s="122">
        <f>MR38/MR26</f>
        <v>0</v>
      </c>
      <c r="MT38" s="101">
        <f>MT26*MS38</f>
        <v>0</v>
      </c>
      <c r="MU38" s="119">
        <f t="shared" si="419"/>
        <v>0</v>
      </c>
      <c r="MV38" s="93">
        <f>MV26</f>
        <v>9.1</v>
      </c>
      <c r="MW38" s="120">
        <f t="shared" si="420"/>
        <v>0</v>
      </c>
      <c r="MX38" s="101">
        <f t="shared" si="421"/>
        <v>0</v>
      </c>
      <c r="MY38" s="101"/>
      <c r="MZ38" s="121"/>
      <c r="NA38" s="122">
        <f t="shared" si="422"/>
        <v>0</v>
      </c>
      <c r="NB38" s="252">
        <f t="shared" si="423"/>
        <v>0</v>
      </c>
      <c r="NC38" s="122">
        <f>NB38/NB26</f>
        <v>0</v>
      </c>
      <c r="ND38" s="101">
        <f>ND26*NC38</f>
        <v>0</v>
      </c>
      <c r="NE38" s="119">
        <f t="shared" si="424"/>
        <v>0</v>
      </c>
      <c r="NF38" s="93">
        <f>NF26</f>
        <v>9.1</v>
      </c>
      <c r="NG38" s="120">
        <f t="shared" si="425"/>
        <v>0</v>
      </c>
      <c r="NH38" s="101">
        <f t="shared" si="426"/>
        <v>0</v>
      </c>
      <c r="NI38" s="101"/>
      <c r="NJ38" s="121"/>
      <c r="NK38" s="122">
        <f t="shared" si="427"/>
        <v>0</v>
      </c>
      <c r="NL38" s="252">
        <f t="shared" si="428"/>
        <v>0</v>
      </c>
      <c r="NM38" s="122">
        <f>NL38/NL26</f>
        <v>0</v>
      </c>
      <c r="NN38" s="101">
        <f>NN26*NM38</f>
        <v>0</v>
      </c>
      <c r="NO38" s="119">
        <f t="shared" si="429"/>
        <v>0</v>
      </c>
      <c r="NP38" s="93">
        <f>NP26</f>
        <v>9.1</v>
      </c>
      <c r="NQ38" s="120">
        <f t="shared" si="430"/>
        <v>0</v>
      </c>
      <c r="NR38" s="101">
        <f t="shared" si="431"/>
        <v>0</v>
      </c>
      <c r="NS38" s="101"/>
      <c r="NT38" s="121"/>
      <c r="NU38" s="122">
        <f t="shared" si="432"/>
        <v>0</v>
      </c>
      <c r="NV38" s="252">
        <f t="shared" si="433"/>
        <v>0</v>
      </c>
      <c r="NW38" s="122">
        <f>NV38/NV26</f>
        <v>0</v>
      </c>
      <c r="NX38" s="101">
        <f>NX26*NW38</f>
        <v>0</v>
      </c>
      <c r="NY38" s="119">
        <f t="shared" si="434"/>
        <v>0</v>
      </c>
      <c r="NZ38" s="93">
        <f>NZ26</f>
        <v>9.1</v>
      </c>
      <c r="OA38" s="120">
        <f t="shared" si="435"/>
        <v>0</v>
      </c>
      <c r="OB38" s="101">
        <f t="shared" si="436"/>
        <v>0</v>
      </c>
      <c r="OC38" s="101"/>
      <c r="OD38" s="121"/>
      <c r="OE38" s="122">
        <f t="shared" si="437"/>
        <v>0</v>
      </c>
      <c r="OF38" s="252">
        <f t="shared" si="438"/>
        <v>0</v>
      </c>
      <c r="OG38" s="122">
        <f>OF38/OF26</f>
        <v>0</v>
      </c>
      <c r="OH38" s="101">
        <f>OH26*OG38</f>
        <v>0</v>
      </c>
      <c r="OI38" s="119">
        <f t="shared" si="439"/>
        <v>0</v>
      </c>
      <c r="OJ38" s="93">
        <f>OJ26</f>
        <v>9.1</v>
      </c>
      <c r="OK38" s="120">
        <f t="shared" si="440"/>
        <v>0</v>
      </c>
      <c r="OL38" s="101">
        <f t="shared" si="441"/>
        <v>0</v>
      </c>
      <c r="OM38" s="101"/>
      <c r="ON38" s="121"/>
      <c r="OO38" s="122">
        <f t="shared" si="442"/>
        <v>0</v>
      </c>
      <c r="OP38" s="252">
        <f t="shared" si="443"/>
        <v>0</v>
      </c>
      <c r="OQ38" s="122">
        <f>OP38/OP26</f>
        <v>0</v>
      </c>
      <c r="OR38" s="101">
        <f>OR26*OQ38</f>
        <v>0</v>
      </c>
      <c r="OS38" s="119">
        <f t="shared" si="444"/>
        <v>0</v>
      </c>
      <c r="OT38" s="93">
        <f>OT26</f>
        <v>9.1</v>
      </c>
      <c r="OU38" s="120">
        <f t="shared" si="445"/>
        <v>0</v>
      </c>
      <c r="OV38" s="101">
        <f t="shared" si="446"/>
        <v>0</v>
      </c>
      <c r="OW38" s="101"/>
      <c r="OX38" s="121"/>
      <c r="OY38" s="122">
        <f t="shared" si="447"/>
        <v>0</v>
      </c>
      <c r="OZ38" s="252">
        <f t="shared" si="448"/>
        <v>0</v>
      </c>
      <c r="PA38" s="122">
        <f>OZ38/OZ26</f>
        <v>0</v>
      </c>
      <c r="PB38" s="101">
        <f>PB26*PA38</f>
        <v>0</v>
      </c>
      <c r="PC38" s="119">
        <f t="shared" si="449"/>
        <v>0</v>
      </c>
      <c r="PD38" s="93">
        <f>PD26</f>
        <v>9.1</v>
      </c>
      <c r="PE38" s="120">
        <f t="shared" si="450"/>
        <v>0</v>
      </c>
      <c r="PF38" s="101">
        <f t="shared" si="451"/>
        <v>0</v>
      </c>
      <c r="PG38" s="101"/>
      <c r="PH38" s="121"/>
      <c r="PI38" s="122">
        <f t="shared" si="452"/>
        <v>0</v>
      </c>
      <c r="PJ38" s="252">
        <f t="shared" si="453"/>
        <v>0</v>
      </c>
      <c r="PK38" s="122">
        <f>PJ38/PJ26</f>
        <v>0</v>
      </c>
      <c r="PL38" s="101">
        <f>PL26*PK38</f>
        <v>0</v>
      </c>
      <c r="PM38" s="119">
        <f t="shared" si="454"/>
        <v>0</v>
      </c>
      <c r="PN38" s="93">
        <f>PN26</f>
        <v>9.1</v>
      </c>
      <c r="PO38" s="120">
        <f t="shared" si="455"/>
        <v>0</v>
      </c>
      <c r="PP38" s="101">
        <f t="shared" si="456"/>
        <v>0</v>
      </c>
      <c r="PQ38" s="101"/>
      <c r="PR38" s="121"/>
      <c r="PS38" s="122">
        <f t="shared" si="457"/>
        <v>0</v>
      </c>
      <c r="PT38" s="252">
        <f t="shared" si="458"/>
        <v>0</v>
      </c>
      <c r="PU38" s="122" t="e">
        <f>PT38/PT26</f>
        <v>#DIV/0!</v>
      </c>
      <c r="PV38" s="101" t="e">
        <f>PV26*PU38</f>
        <v>#DIV/0!</v>
      </c>
      <c r="PW38" s="119">
        <f t="shared" si="459"/>
        <v>0</v>
      </c>
      <c r="PX38" s="93">
        <f>PX26</f>
        <v>0</v>
      </c>
      <c r="PY38" s="120">
        <f t="shared" si="460"/>
        <v>0</v>
      </c>
      <c r="PZ38" s="101">
        <f t="shared" si="461"/>
        <v>0</v>
      </c>
      <c r="QA38" s="101"/>
      <c r="QB38" s="121"/>
      <c r="QC38" s="122">
        <f t="shared" si="462"/>
        <v>0</v>
      </c>
      <c r="QD38" s="252">
        <f t="shared" si="463"/>
        <v>0</v>
      </c>
      <c r="QE38" s="122">
        <f>QD38/QD26</f>
        <v>0</v>
      </c>
      <c r="QF38" s="101">
        <f>QF26*QE38</f>
        <v>0</v>
      </c>
      <c r="QG38" s="119">
        <f t="shared" si="464"/>
        <v>0</v>
      </c>
      <c r="QH38" s="93">
        <f>QH26</f>
        <v>9.1</v>
      </c>
      <c r="QI38" s="120">
        <f t="shared" si="465"/>
        <v>0</v>
      </c>
      <c r="QJ38" s="101">
        <f t="shared" si="466"/>
        <v>0</v>
      </c>
      <c r="QK38" s="101"/>
      <c r="QL38" s="121"/>
      <c r="QM38" s="122">
        <f t="shared" si="467"/>
        <v>0</v>
      </c>
      <c r="QN38" s="252">
        <f t="shared" si="468"/>
        <v>0</v>
      </c>
      <c r="QO38" s="122">
        <f>QN38/QN26</f>
        <v>0</v>
      </c>
      <c r="QP38" s="101">
        <f>QP26*QO38</f>
        <v>0</v>
      </c>
      <c r="QQ38" s="119">
        <f t="shared" si="469"/>
        <v>0</v>
      </c>
      <c r="QR38" s="93">
        <f>QR26</f>
        <v>9.1</v>
      </c>
      <c r="QS38" s="120">
        <f t="shared" si="470"/>
        <v>0</v>
      </c>
      <c r="QT38" s="101">
        <f t="shared" si="471"/>
        <v>0</v>
      </c>
      <c r="QU38" s="101"/>
      <c r="QV38" s="121"/>
      <c r="QW38" s="122">
        <f t="shared" si="472"/>
        <v>0</v>
      </c>
      <c r="QX38" s="252">
        <f t="shared" si="473"/>
        <v>0</v>
      </c>
      <c r="QY38" s="122">
        <f>QX38/QX26</f>
        <v>0</v>
      </c>
      <c r="QZ38" s="101">
        <f>QZ26*QY38</f>
        <v>0</v>
      </c>
      <c r="RA38" s="119">
        <f t="shared" si="474"/>
        <v>0</v>
      </c>
      <c r="RB38" s="93">
        <f>RB26</f>
        <v>9.1</v>
      </c>
      <c r="RC38" s="120">
        <f t="shared" si="475"/>
        <v>0</v>
      </c>
      <c r="RD38" s="101">
        <f t="shared" si="476"/>
        <v>0</v>
      </c>
      <c r="RE38" s="101"/>
      <c r="RF38" s="121"/>
      <c r="RG38" s="122">
        <f t="shared" si="477"/>
        <v>0</v>
      </c>
      <c r="RH38" s="252">
        <f t="shared" si="478"/>
        <v>0</v>
      </c>
      <c r="RI38" s="122">
        <f>RH38/RH26</f>
        <v>0</v>
      </c>
      <c r="RJ38" s="101">
        <f>RJ26*RI38</f>
        <v>0</v>
      </c>
      <c r="RK38" s="119">
        <f t="shared" si="479"/>
        <v>0</v>
      </c>
      <c r="RL38" s="93">
        <f>RL26</f>
        <v>9.1</v>
      </c>
      <c r="RM38" s="120">
        <f t="shared" si="480"/>
        <v>0</v>
      </c>
      <c r="RN38" s="101">
        <f t="shared" si="481"/>
        <v>0</v>
      </c>
      <c r="RO38" s="101"/>
      <c r="RP38" s="121"/>
      <c r="RQ38" s="122">
        <f t="shared" si="482"/>
        <v>0</v>
      </c>
      <c r="RR38" s="252">
        <f t="shared" si="483"/>
        <v>0</v>
      </c>
      <c r="RS38" s="122">
        <f>RR38/RR26</f>
        <v>0</v>
      </c>
      <c r="RT38" s="101">
        <f>RT26*RS38</f>
        <v>0</v>
      </c>
      <c r="RU38" s="119">
        <f t="shared" si="484"/>
        <v>0</v>
      </c>
      <c r="RV38" s="93">
        <f>RV26</f>
        <v>9.1</v>
      </c>
      <c r="RW38" s="120">
        <f t="shared" si="485"/>
        <v>0</v>
      </c>
      <c r="RX38" s="101">
        <f t="shared" si="486"/>
        <v>0</v>
      </c>
      <c r="RY38" s="101"/>
      <c r="RZ38" s="121"/>
      <c r="SA38" s="122">
        <f t="shared" si="487"/>
        <v>0</v>
      </c>
      <c r="SB38" s="252">
        <f t="shared" si="488"/>
        <v>0</v>
      </c>
      <c r="SC38" s="122">
        <f>SB38/SB26</f>
        <v>0</v>
      </c>
      <c r="SD38" s="101">
        <f>SD26*SC38</f>
        <v>0</v>
      </c>
      <c r="SE38" s="119">
        <f t="shared" si="489"/>
        <v>0</v>
      </c>
      <c r="SF38" s="93">
        <f>SF26</f>
        <v>9.1</v>
      </c>
      <c r="SG38" s="120">
        <f t="shared" si="490"/>
        <v>0</v>
      </c>
      <c r="SH38" s="101">
        <f t="shared" si="491"/>
        <v>0</v>
      </c>
      <c r="SI38" s="101"/>
      <c r="SJ38" s="121"/>
      <c r="SK38" s="122">
        <f t="shared" si="492"/>
        <v>0</v>
      </c>
      <c r="SL38" s="252">
        <f t="shared" si="493"/>
        <v>0</v>
      </c>
      <c r="SM38" s="122">
        <f>SL38/SL26</f>
        <v>0</v>
      </c>
      <c r="SN38" s="101">
        <f>SN26*SM38</f>
        <v>0</v>
      </c>
      <c r="SO38" s="119">
        <f t="shared" si="494"/>
        <v>0</v>
      </c>
      <c r="SP38" s="93">
        <f>SP26</f>
        <v>9.1</v>
      </c>
      <c r="SQ38" s="120">
        <f t="shared" si="495"/>
        <v>0</v>
      </c>
      <c r="SR38" s="101">
        <f t="shared" si="496"/>
        <v>0</v>
      </c>
      <c r="SS38" s="101"/>
      <c r="ST38" s="121"/>
      <c r="SU38" s="122">
        <f t="shared" si="497"/>
        <v>0</v>
      </c>
      <c r="SV38" s="252">
        <f t="shared" si="498"/>
        <v>0</v>
      </c>
      <c r="SW38" s="122">
        <f>SV38/SV26</f>
        <v>0</v>
      </c>
      <c r="SX38" s="101">
        <f>SX26*SW38</f>
        <v>0</v>
      </c>
      <c r="SY38" s="119">
        <f t="shared" si="499"/>
        <v>0</v>
      </c>
      <c r="SZ38" s="93">
        <f>SZ26</f>
        <v>9.1</v>
      </c>
      <c r="TA38" s="120">
        <f t="shared" si="500"/>
        <v>0</v>
      </c>
      <c r="TB38" s="101">
        <f t="shared" si="501"/>
        <v>0</v>
      </c>
      <c r="TC38" s="101"/>
      <c r="TD38" s="121"/>
      <c r="TE38" s="122">
        <f t="shared" si="502"/>
        <v>0</v>
      </c>
      <c r="TF38" s="252">
        <f t="shared" si="503"/>
        <v>0</v>
      </c>
      <c r="TG38" s="122">
        <f>TF38/TF26</f>
        <v>0</v>
      </c>
      <c r="TH38" s="101">
        <f>TH26*TG38</f>
        <v>0</v>
      </c>
      <c r="TI38" s="119">
        <f t="shared" si="504"/>
        <v>0</v>
      </c>
      <c r="TJ38" s="93">
        <f>TJ26</f>
        <v>9.1</v>
      </c>
      <c r="TK38" s="120">
        <f t="shared" si="505"/>
        <v>0</v>
      </c>
      <c r="TL38" s="101">
        <f t="shared" si="506"/>
        <v>0</v>
      </c>
      <c r="TM38" s="101"/>
      <c r="TN38" s="121"/>
      <c r="TO38" s="122">
        <f t="shared" si="507"/>
        <v>0</v>
      </c>
      <c r="TP38" s="252">
        <f t="shared" si="508"/>
        <v>0</v>
      </c>
      <c r="TQ38" s="122">
        <f>TP38/TP26</f>
        <v>0</v>
      </c>
      <c r="TR38" s="101">
        <f>TR26*TQ38</f>
        <v>0</v>
      </c>
      <c r="TS38" s="119">
        <f t="shared" si="509"/>
        <v>0</v>
      </c>
      <c r="TT38" s="93">
        <f>TT26</f>
        <v>9.1</v>
      </c>
      <c r="TU38" s="120">
        <f t="shared" si="510"/>
        <v>0</v>
      </c>
      <c r="TV38" s="101">
        <f t="shared" si="511"/>
        <v>0</v>
      </c>
      <c r="TW38" s="101"/>
      <c r="TX38" s="121"/>
      <c r="TY38" s="122">
        <f t="shared" si="512"/>
        <v>0</v>
      </c>
      <c r="TZ38" s="252">
        <f t="shared" si="513"/>
        <v>0</v>
      </c>
      <c r="UA38" s="122">
        <f>TZ38/TZ26</f>
        <v>0</v>
      </c>
      <c r="UB38" s="101">
        <f>UB26*UA38</f>
        <v>0</v>
      </c>
      <c r="UC38" s="119">
        <f t="shared" si="514"/>
        <v>0</v>
      </c>
      <c r="UD38" s="93">
        <f>UD26</f>
        <v>9.1</v>
      </c>
      <c r="UE38" s="120">
        <f t="shared" si="515"/>
        <v>0</v>
      </c>
      <c r="UF38" s="101">
        <f t="shared" si="516"/>
        <v>0</v>
      </c>
      <c r="UG38" s="101"/>
      <c r="UH38" s="121"/>
      <c r="UI38" s="122">
        <f t="shared" si="517"/>
        <v>0</v>
      </c>
      <c r="UJ38" s="252">
        <f t="shared" si="518"/>
        <v>0</v>
      </c>
      <c r="UK38" s="122">
        <f>UJ38/UJ26</f>
        <v>0</v>
      </c>
      <c r="UL38" s="101">
        <f>UL26*UK38</f>
        <v>0</v>
      </c>
      <c r="UM38" s="119">
        <f t="shared" si="519"/>
        <v>0</v>
      </c>
      <c r="UN38" s="93">
        <f>UN26</f>
        <v>9.1</v>
      </c>
      <c r="UO38" s="120">
        <f t="shared" si="520"/>
        <v>0</v>
      </c>
      <c r="UP38" s="101">
        <f t="shared" si="521"/>
        <v>0</v>
      </c>
      <c r="UQ38" s="101"/>
      <c r="UR38" s="121"/>
      <c r="US38" s="122">
        <f t="shared" si="522"/>
        <v>0</v>
      </c>
      <c r="UT38" s="252">
        <f t="shared" si="523"/>
        <v>0</v>
      </c>
      <c r="UU38" s="122">
        <f>UT38/UT26</f>
        <v>0</v>
      </c>
      <c r="UV38" s="101">
        <f>UV26*UU38</f>
        <v>0</v>
      </c>
      <c r="UW38" s="119">
        <f t="shared" si="524"/>
        <v>0</v>
      </c>
      <c r="UX38" s="93">
        <f>UX26</f>
        <v>9.1</v>
      </c>
      <c r="UY38" s="120">
        <f t="shared" si="525"/>
        <v>0</v>
      </c>
      <c r="UZ38" s="101">
        <f t="shared" si="526"/>
        <v>0</v>
      </c>
      <c r="VA38" s="101"/>
      <c r="VB38" s="121"/>
      <c r="VC38" s="122">
        <f t="shared" si="527"/>
        <v>0</v>
      </c>
      <c r="VD38" s="252">
        <f t="shared" si="528"/>
        <v>0</v>
      </c>
      <c r="VE38" s="122">
        <f>VD38/VD26</f>
        <v>0</v>
      </c>
      <c r="VF38" s="101">
        <f>VF26*VE38</f>
        <v>0</v>
      </c>
      <c r="VG38" s="119">
        <f t="shared" si="529"/>
        <v>0</v>
      </c>
      <c r="VH38" s="93">
        <f>VH26</f>
        <v>9.1</v>
      </c>
      <c r="VI38" s="120">
        <f t="shared" si="530"/>
        <v>0</v>
      </c>
      <c r="VJ38" s="101">
        <f t="shared" si="531"/>
        <v>0</v>
      </c>
      <c r="VK38" s="101"/>
      <c r="VL38" s="121"/>
      <c r="VM38" s="122">
        <f t="shared" si="532"/>
        <v>0</v>
      </c>
      <c r="VN38" s="252">
        <f t="shared" si="533"/>
        <v>0</v>
      </c>
      <c r="VO38" s="122">
        <f>VN38/VN26</f>
        <v>0</v>
      </c>
      <c r="VP38" s="101">
        <f>VP26*VO38</f>
        <v>0</v>
      </c>
      <c r="VQ38" s="119">
        <f t="shared" si="534"/>
        <v>0</v>
      </c>
      <c r="VR38" s="93">
        <f>VR26</f>
        <v>9.1</v>
      </c>
      <c r="VS38" s="120">
        <f t="shared" si="535"/>
        <v>0</v>
      </c>
      <c r="VT38" s="101">
        <f t="shared" si="536"/>
        <v>0</v>
      </c>
      <c r="VU38" s="101"/>
      <c r="VV38" s="121"/>
      <c r="VW38" s="122">
        <f t="shared" si="537"/>
        <v>0</v>
      </c>
      <c r="VX38" s="231">
        <f t="shared" si="538"/>
        <v>13</v>
      </c>
      <c r="VY38" s="122">
        <f>VX38/VX26</f>
        <v>1.0300000000000001E-3</v>
      </c>
      <c r="VZ38" s="101">
        <f>VZ26*VY38</f>
        <v>5391.93</v>
      </c>
      <c r="WA38" s="119">
        <f t="shared" si="539"/>
        <v>414.76384615000001</v>
      </c>
      <c r="WB38" s="93">
        <f>WB26</f>
        <v>9.1</v>
      </c>
      <c r="WC38" s="120">
        <f t="shared" si="540"/>
        <v>3774.3510000000001</v>
      </c>
      <c r="WD38" s="101">
        <f t="shared" si="541"/>
        <v>49066.559999999998</v>
      </c>
      <c r="WE38" s="101"/>
      <c r="WF38" s="121"/>
    </row>
    <row r="39" spans="1:604" ht="16.5" customHeight="1">
      <c r="A39" s="5"/>
      <c r="B39" s="88" t="s">
        <v>433</v>
      </c>
      <c r="C39" s="12" t="s">
        <v>837</v>
      </c>
      <c r="D39" s="12" t="s">
        <v>437</v>
      </c>
      <c r="E39" s="4" t="s">
        <v>34</v>
      </c>
      <c r="F39" s="252">
        <f t="shared" si="243"/>
        <v>0</v>
      </c>
      <c r="G39" s="122">
        <f>F39/F26</f>
        <v>0</v>
      </c>
      <c r="H39" s="101">
        <f>H26*G39</f>
        <v>0</v>
      </c>
      <c r="I39" s="119">
        <f t="shared" si="244"/>
        <v>0</v>
      </c>
      <c r="J39" s="93">
        <f>J26</f>
        <v>9.1</v>
      </c>
      <c r="K39" s="120">
        <f t="shared" si="245"/>
        <v>0</v>
      </c>
      <c r="L39" s="101">
        <f t="shared" si="246"/>
        <v>0</v>
      </c>
      <c r="M39" s="101"/>
      <c r="N39" s="121"/>
      <c r="O39" s="122" t="e">
        <f t="shared" si="247"/>
        <v>#DIV/0!</v>
      </c>
      <c r="P39" s="252">
        <f t="shared" si="248"/>
        <v>0</v>
      </c>
      <c r="Q39" s="122">
        <f>P39/P26</f>
        <v>0</v>
      </c>
      <c r="R39" s="101">
        <f>R26*Q39</f>
        <v>0</v>
      </c>
      <c r="S39" s="119">
        <f t="shared" si="249"/>
        <v>0</v>
      </c>
      <c r="T39" s="93">
        <f>T26</f>
        <v>9.1</v>
      </c>
      <c r="U39" s="120">
        <f t="shared" si="250"/>
        <v>0</v>
      </c>
      <c r="V39" s="101">
        <f t="shared" si="251"/>
        <v>0</v>
      </c>
      <c r="W39" s="101"/>
      <c r="X39" s="121"/>
      <c r="Y39" s="122" t="e">
        <f t="shared" si="252"/>
        <v>#DIV/0!</v>
      </c>
      <c r="Z39" s="252">
        <f t="shared" si="253"/>
        <v>0</v>
      </c>
      <c r="AA39" s="122">
        <f>Z39/Z26</f>
        <v>0</v>
      </c>
      <c r="AB39" s="101">
        <f>AB26*AA39</f>
        <v>0</v>
      </c>
      <c r="AC39" s="119">
        <f t="shared" si="254"/>
        <v>0</v>
      </c>
      <c r="AD39" s="93">
        <f>AD26</f>
        <v>9.1</v>
      </c>
      <c r="AE39" s="120">
        <f t="shared" si="255"/>
        <v>0</v>
      </c>
      <c r="AF39" s="101">
        <f t="shared" si="256"/>
        <v>0</v>
      </c>
      <c r="AG39" s="101"/>
      <c r="AH39" s="121"/>
      <c r="AI39" s="122" t="e">
        <f t="shared" si="257"/>
        <v>#DIV/0!</v>
      </c>
      <c r="AJ39" s="252">
        <f t="shared" si="258"/>
        <v>0</v>
      </c>
      <c r="AK39" s="122">
        <f>AJ39/AJ26</f>
        <v>0</v>
      </c>
      <c r="AL39" s="101">
        <f>AL26*AK39</f>
        <v>0</v>
      </c>
      <c r="AM39" s="119">
        <f t="shared" si="259"/>
        <v>0</v>
      </c>
      <c r="AN39" s="93">
        <f>AN26</f>
        <v>9.1</v>
      </c>
      <c r="AO39" s="120">
        <f t="shared" si="260"/>
        <v>0</v>
      </c>
      <c r="AP39" s="101">
        <f t="shared" si="261"/>
        <v>0</v>
      </c>
      <c r="AQ39" s="101"/>
      <c r="AR39" s="121"/>
      <c r="AS39" s="122" t="e">
        <f t="shared" si="262"/>
        <v>#DIV/0!</v>
      </c>
      <c r="AT39" s="252">
        <f t="shared" si="263"/>
        <v>0</v>
      </c>
      <c r="AU39" s="122">
        <f>AT39/AT26</f>
        <v>0</v>
      </c>
      <c r="AV39" s="101">
        <f>AV26*AU39</f>
        <v>0</v>
      </c>
      <c r="AW39" s="119">
        <f t="shared" si="264"/>
        <v>0</v>
      </c>
      <c r="AX39" s="93">
        <f>AX26</f>
        <v>9.1</v>
      </c>
      <c r="AY39" s="120">
        <f t="shared" si="265"/>
        <v>0</v>
      </c>
      <c r="AZ39" s="101">
        <f t="shared" si="266"/>
        <v>0</v>
      </c>
      <c r="BA39" s="101"/>
      <c r="BB39" s="121"/>
      <c r="BC39" s="122" t="e">
        <f t="shared" si="267"/>
        <v>#DIV/0!</v>
      </c>
      <c r="BD39" s="252">
        <f t="shared" si="268"/>
        <v>0</v>
      </c>
      <c r="BE39" s="122">
        <f>BD39/BD26</f>
        <v>0</v>
      </c>
      <c r="BF39" s="101">
        <f>BF26*BE39</f>
        <v>0</v>
      </c>
      <c r="BG39" s="119">
        <f t="shared" si="269"/>
        <v>0</v>
      </c>
      <c r="BH39" s="93">
        <f>BH26</f>
        <v>9.1</v>
      </c>
      <c r="BI39" s="120">
        <f t="shared" si="270"/>
        <v>0</v>
      </c>
      <c r="BJ39" s="101">
        <f t="shared" si="271"/>
        <v>0</v>
      </c>
      <c r="BK39" s="101"/>
      <c r="BL39" s="121"/>
      <c r="BM39" s="122" t="e">
        <f t="shared" si="272"/>
        <v>#DIV/0!</v>
      </c>
      <c r="BN39" s="252">
        <f t="shared" si="273"/>
        <v>0</v>
      </c>
      <c r="BO39" s="122" t="e">
        <f>BN39/BN26</f>
        <v>#DIV/0!</v>
      </c>
      <c r="BP39" s="101" t="e">
        <f>BP26*BO39</f>
        <v>#DIV/0!</v>
      </c>
      <c r="BQ39" s="119">
        <f t="shared" si="274"/>
        <v>0</v>
      </c>
      <c r="BR39" s="93">
        <f>BR26</f>
        <v>0</v>
      </c>
      <c r="BS39" s="120">
        <f t="shared" si="275"/>
        <v>0</v>
      </c>
      <c r="BT39" s="101">
        <f t="shared" si="276"/>
        <v>0</v>
      </c>
      <c r="BU39" s="101"/>
      <c r="BV39" s="121"/>
      <c r="BW39" s="122" t="e">
        <f t="shared" si="277"/>
        <v>#DIV/0!</v>
      </c>
      <c r="BX39" s="252">
        <f t="shared" si="278"/>
        <v>0</v>
      </c>
      <c r="BY39" s="122">
        <f>BX39/BX26</f>
        <v>0</v>
      </c>
      <c r="BZ39" s="101">
        <f>BZ26*BY39</f>
        <v>0</v>
      </c>
      <c r="CA39" s="119">
        <f t="shared" si="279"/>
        <v>0</v>
      </c>
      <c r="CB39" s="93">
        <f>CB26</f>
        <v>9.1</v>
      </c>
      <c r="CC39" s="120">
        <f t="shared" si="280"/>
        <v>0</v>
      </c>
      <c r="CD39" s="101">
        <f t="shared" si="281"/>
        <v>0</v>
      </c>
      <c r="CE39" s="101"/>
      <c r="CF39" s="121"/>
      <c r="CG39" s="122" t="e">
        <f t="shared" si="282"/>
        <v>#DIV/0!</v>
      </c>
      <c r="CH39" s="252">
        <f t="shared" si="283"/>
        <v>0</v>
      </c>
      <c r="CI39" s="122" t="e">
        <f>CH39/CH26</f>
        <v>#DIV/0!</v>
      </c>
      <c r="CJ39" s="101" t="e">
        <f>CJ26*CI39</f>
        <v>#DIV/0!</v>
      </c>
      <c r="CK39" s="119">
        <f t="shared" si="284"/>
        <v>0</v>
      </c>
      <c r="CL39" s="93">
        <f>CL26</f>
        <v>0</v>
      </c>
      <c r="CM39" s="120">
        <f t="shared" si="285"/>
        <v>0</v>
      </c>
      <c r="CN39" s="101">
        <f t="shared" si="286"/>
        <v>0</v>
      </c>
      <c r="CO39" s="101"/>
      <c r="CP39" s="121"/>
      <c r="CQ39" s="122" t="e">
        <f t="shared" si="287"/>
        <v>#DIV/0!</v>
      </c>
      <c r="CR39" s="252">
        <f t="shared" si="288"/>
        <v>0</v>
      </c>
      <c r="CS39" s="122">
        <f>CR39/CR26</f>
        <v>0</v>
      </c>
      <c r="CT39" s="101">
        <f>CT26*CS39</f>
        <v>0</v>
      </c>
      <c r="CU39" s="119">
        <f t="shared" si="289"/>
        <v>0</v>
      </c>
      <c r="CV39" s="93">
        <f>CV26</f>
        <v>9.1</v>
      </c>
      <c r="CW39" s="120">
        <f t="shared" si="290"/>
        <v>0</v>
      </c>
      <c r="CX39" s="101">
        <f t="shared" si="291"/>
        <v>0</v>
      </c>
      <c r="CY39" s="101"/>
      <c r="CZ39" s="121"/>
      <c r="DA39" s="122" t="e">
        <f t="shared" si="292"/>
        <v>#DIV/0!</v>
      </c>
      <c r="DB39" s="252">
        <f t="shared" si="293"/>
        <v>0</v>
      </c>
      <c r="DC39" s="122">
        <f>DB39/DB26</f>
        <v>0</v>
      </c>
      <c r="DD39" s="101">
        <f>DD26*DC39</f>
        <v>0</v>
      </c>
      <c r="DE39" s="119">
        <f t="shared" si="294"/>
        <v>0</v>
      </c>
      <c r="DF39" s="93">
        <f>DF26</f>
        <v>9.1</v>
      </c>
      <c r="DG39" s="120">
        <f t="shared" si="295"/>
        <v>0</v>
      </c>
      <c r="DH39" s="101">
        <f t="shared" si="296"/>
        <v>0</v>
      </c>
      <c r="DI39" s="101"/>
      <c r="DJ39" s="121"/>
      <c r="DK39" s="122" t="e">
        <f t="shared" si="297"/>
        <v>#DIV/0!</v>
      </c>
      <c r="DL39" s="252">
        <f t="shared" si="298"/>
        <v>0</v>
      </c>
      <c r="DM39" s="122">
        <f>DL39/DL26</f>
        <v>0</v>
      </c>
      <c r="DN39" s="101">
        <f>DN26*DM39</f>
        <v>0</v>
      </c>
      <c r="DO39" s="119">
        <f t="shared" si="299"/>
        <v>0</v>
      </c>
      <c r="DP39" s="93">
        <f>DP26</f>
        <v>9.1</v>
      </c>
      <c r="DQ39" s="120">
        <f t="shared" si="300"/>
        <v>0</v>
      </c>
      <c r="DR39" s="101">
        <f t="shared" si="301"/>
        <v>0</v>
      </c>
      <c r="DS39" s="101"/>
      <c r="DT39" s="121"/>
      <c r="DU39" s="122" t="e">
        <f t="shared" si="302"/>
        <v>#DIV/0!</v>
      </c>
      <c r="DV39" s="252">
        <f t="shared" si="303"/>
        <v>0</v>
      </c>
      <c r="DW39" s="122">
        <f>DV39/DV26</f>
        <v>0</v>
      </c>
      <c r="DX39" s="101">
        <f>DX26*DW39</f>
        <v>0</v>
      </c>
      <c r="DY39" s="119">
        <f t="shared" si="304"/>
        <v>0</v>
      </c>
      <c r="DZ39" s="93">
        <f>DZ26</f>
        <v>9.1</v>
      </c>
      <c r="EA39" s="120">
        <f t="shared" si="305"/>
        <v>0</v>
      </c>
      <c r="EB39" s="101">
        <f t="shared" si="306"/>
        <v>0</v>
      </c>
      <c r="EC39" s="101"/>
      <c r="ED39" s="121"/>
      <c r="EE39" s="122" t="e">
        <f t="shared" si="307"/>
        <v>#DIV/0!</v>
      </c>
      <c r="EF39" s="252">
        <f t="shared" si="308"/>
        <v>0</v>
      </c>
      <c r="EG39" s="122">
        <f>EF39/EF26</f>
        <v>0</v>
      </c>
      <c r="EH39" s="101">
        <f>EH26*EG39</f>
        <v>0</v>
      </c>
      <c r="EI39" s="119">
        <f t="shared" si="309"/>
        <v>0</v>
      </c>
      <c r="EJ39" s="93">
        <f>EJ26</f>
        <v>9.1</v>
      </c>
      <c r="EK39" s="120">
        <f t="shared" si="310"/>
        <v>0</v>
      </c>
      <c r="EL39" s="101">
        <f t="shared" si="311"/>
        <v>0</v>
      </c>
      <c r="EM39" s="101"/>
      <c r="EN39" s="121"/>
      <c r="EO39" s="122" t="e">
        <f t="shared" si="312"/>
        <v>#DIV/0!</v>
      </c>
      <c r="EP39" s="252">
        <f t="shared" si="313"/>
        <v>0</v>
      </c>
      <c r="EQ39" s="122">
        <f>EP39/EP26</f>
        <v>0</v>
      </c>
      <c r="ER39" s="101">
        <f>ER26*EQ39</f>
        <v>0</v>
      </c>
      <c r="ES39" s="119">
        <f t="shared" si="314"/>
        <v>0</v>
      </c>
      <c r="ET39" s="93">
        <f>ET26</f>
        <v>9.1</v>
      </c>
      <c r="EU39" s="120">
        <f t="shared" si="315"/>
        <v>0</v>
      </c>
      <c r="EV39" s="101">
        <f t="shared" si="316"/>
        <v>0</v>
      </c>
      <c r="EW39" s="101"/>
      <c r="EX39" s="121"/>
      <c r="EY39" s="122" t="e">
        <f t="shared" si="317"/>
        <v>#DIV/0!</v>
      </c>
      <c r="EZ39" s="252">
        <f t="shared" si="318"/>
        <v>0</v>
      </c>
      <c r="FA39" s="122">
        <f>EZ39/EZ26</f>
        <v>0</v>
      </c>
      <c r="FB39" s="101">
        <f>FB26*FA39</f>
        <v>0</v>
      </c>
      <c r="FC39" s="119">
        <f t="shared" si="319"/>
        <v>0</v>
      </c>
      <c r="FD39" s="93">
        <f>FD26</f>
        <v>9.1</v>
      </c>
      <c r="FE39" s="120">
        <f t="shared" si="320"/>
        <v>0</v>
      </c>
      <c r="FF39" s="101">
        <f t="shared" si="321"/>
        <v>0</v>
      </c>
      <c r="FG39" s="101"/>
      <c r="FH39" s="121"/>
      <c r="FI39" s="122" t="e">
        <f t="shared" si="322"/>
        <v>#DIV/0!</v>
      </c>
      <c r="FJ39" s="252">
        <f t="shared" si="323"/>
        <v>0</v>
      </c>
      <c r="FK39" s="122">
        <f>FJ39/FJ26</f>
        <v>0</v>
      </c>
      <c r="FL39" s="101">
        <f>FL26*FK39</f>
        <v>0</v>
      </c>
      <c r="FM39" s="119">
        <f t="shared" si="324"/>
        <v>0</v>
      </c>
      <c r="FN39" s="93">
        <f>FN26</f>
        <v>9.1</v>
      </c>
      <c r="FO39" s="120">
        <f t="shared" si="325"/>
        <v>0</v>
      </c>
      <c r="FP39" s="101">
        <f t="shared" si="326"/>
        <v>0</v>
      </c>
      <c r="FQ39" s="101"/>
      <c r="FR39" s="121"/>
      <c r="FS39" s="122" t="e">
        <f t="shared" si="327"/>
        <v>#DIV/0!</v>
      </c>
      <c r="FT39" s="252">
        <f t="shared" si="328"/>
        <v>0</v>
      </c>
      <c r="FU39" s="122">
        <f>FT39/FT26</f>
        <v>0</v>
      </c>
      <c r="FV39" s="101">
        <f>FV26*FU39</f>
        <v>0</v>
      </c>
      <c r="FW39" s="119">
        <f t="shared" si="329"/>
        <v>0</v>
      </c>
      <c r="FX39" s="93">
        <f>FX26</f>
        <v>9.1</v>
      </c>
      <c r="FY39" s="120">
        <f t="shared" si="330"/>
        <v>0</v>
      </c>
      <c r="FZ39" s="101">
        <f t="shared" si="331"/>
        <v>0</v>
      </c>
      <c r="GA39" s="101"/>
      <c r="GB39" s="121"/>
      <c r="GC39" s="122" t="e">
        <f t="shared" si="332"/>
        <v>#DIV/0!</v>
      </c>
      <c r="GD39" s="252">
        <f t="shared" si="333"/>
        <v>0</v>
      </c>
      <c r="GE39" s="122">
        <f>GD39/GD26</f>
        <v>0</v>
      </c>
      <c r="GF39" s="101">
        <f>GF26*GE39</f>
        <v>0</v>
      </c>
      <c r="GG39" s="119">
        <f t="shared" si="334"/>
        <v>0</v>
      </c>
      <c r="GH39" s="93">
        <f>GH26</f>
        <v>9.1</v>
      </c>
      <c r="GI39" s="120">
        <f t="shared" si="335"/>
        <v>0</v>
      </c>
      <c r="GJ39" s="101">
        <f t="shared" si="336"/>
        <v>0</v>
      </c>
      <c r="GK39" s="101"/>
      <c r="GL39" s="121"/>
      <c r="GM39" s="122" t="e">
        <f t="shared" si="337"/>
        <v>#DIV/0!</v>
      </c>
      <c r="GN39" s="252">
        <f t="shared" si="338"/>
        <v>0</v>
      </c>
      <c r="GO39" s="122">
        <f>GN39/GN26</f>
        <v>0</v>
      </c>
      <c r="GP39" s="101">
        <f>GP26*GO39</f>
        <v>0</v>
      </c>
      <c r="GQ39" s="119">
        <f t="shared" si="339"/>
        <v>0</v>
      </c>
      <c r="GR39" s="93">
        <f>GR26</f>
        <v>9.1</v>
      </c>
      <c r="GS39" s="120">
        <f t="shared" si="340"/>
        <v>0</v>
      </c>
      <c r="GT39" s="101">
        <f t="shared" si="341"/>
        <v>0</v>
      </c>
      <c r="GU39" s="101"/>
      <c r="GV39" s="121"/>
      <c r="GW39" s="122" t="e">
        <f t="shared" si="342"/>
        <v>#DIV/0!</v>
      </c>
      <c r="GX39" s="252">
        <f t="shared" si="343"/>
        <v>0</v>
      </c>
      <c r="GY39" s="122">
        <f>GX39/GX26</f>
        <v>0</v>
      </c>
      <c r="GZ39" s="101">
        <f>GZ26*GY39</f>
        <v>0</v>
      </c>
      <c r="HA39" s="119">
        <f t="shared" si="344"/>
        <v>0</v>
      </c>
      <c r="HB39" s="93">
        <f>HB26</f>
        <v>9.1</v>
      </c>
      <c r="HC39" s="120">
        <f t="shared" si="345"/>
        <v>0</v>
      </c>
      <c r="HD39" s="101">
        <f t="shared" si="346"/>
        <v>0</v>
      </c>
      <c r="HE39" s="101"/>
      <c r="HF39" s="121"/>
      <c r="HG39" s="122" t="e">
        <f t="shared" si="347"/>
        <v>#DIV/0!</v>
      </c>
      <c r="HH39" s="252">
        <f t="shared" si="348"/>
        <v>0</v>
      </c>
      <c r="HI39" s="122">
        <f>HH39/HH26</f>
        <v>0</v>
      </c>
      <c r="HJ39" s="101">
        <f>HJ26*HI39</f>
        <v>0</v>
      </c>
      <c r="HK39" s="119">
        <f t="shared" si="349"/>
        <v>0</v>
      </c>
      <c r="HL39" s="93">
        <f>HL26</f>
        <v>9.1</v>
      </c>
      <c r="HM39" s="120">
        <f t="shared" si="350"/>
        <v>0</v>
      </c>
      <c r="HN39" s="101">
        <f t="shared" si="351"/>
        <v>0</v>
      </c>
      <c r="HO39" s="101"/>
      <c r="HP39" s="121"/>
      <c r="HQ39" s="122" t="e">
        <f t="shared" si="352"/>
        <v>#DIV/0!</v>
      </c>
      <c r="HR39" s="252">
        <f t="shared" si="353"/>
        <v>0</v>
      </c>
      <c r="HS39" s="122">
        <f>HR39/HR26</f>
        <v>0</v>
      </c>
      <c r="HT39" s="101">
        <f>HT26*HS39</f>
        <v>0</v>
      </c>
      <c r="HU39" s="119">
        <f t="shared" si="354"/>
        <v>0</v>
      </c>
      <c r="HV39" s="93">
        <f>HV26</f>
        <v>9.1</v>
      </c>
      <c r="HW39" s="120">
        <f t="shared" si="355"/>
        <v>0</v>
      </c>
      <c r="HX39" s="101">
        <f t="shared" si="356"/>
        <v>0</v>
      </c>
      <c r="HY39" s="101"/>
      <c r="HZ39" s="121"/>
      <c r="IA39" s="122" t="e">
        <f t="shared" si="357"/>
        <v>#DIV/0!</v>
      </c>
      <c r="IB39" s="252">
        <f t="shared" si="358"/>
        <v>0</v>
      </c>
      <c r="IC39" s="122">
        <f>IB39/IB26</f>
        <v>0</v>
      </c>
      <c r="ID39" s="101">
        <f>ID26*IC39</f>
        <v>0</v>
      </c>
      <c r="IE39" s="119">
        <f t="shared" si="359"/>
        <v>0</v>
      </c>
      <c r="IF39" s="93">
        <f>IF26</f>
        <v>9.1</v>
      </c>
      <c r="IG39" s="120">
        <f t="shared" si="360"/>
        <v>0</v>
      </c>
      <c r="IH39" s="101">
        <f t="shared" si="361"/>
        <v>0</v>
      </c>
      <c r="II39" s="101"/>
      <c r="IJ39" s="121"/>
      <c r="IK39" s="122" t="e">
        <f t="shared" si="362"/>
        <v>#DIV/0!</v>
      </c>
      <c r="IL39" s="252">
        <f t="shared" si="363"/>
        <v>0</v>
      </c>
      <c r="IM39" s="122">
        <f>IL39/IL26</f>
        <v>0</v>
      </c>
      <c r="IN39" s="101">
        <f>IN26*IM39</f>
        <v>0</v>
      </c>
      <c r="IO39" s="119">
        <f t="shared" si="364"/>
        <v>0</v>
      </c>
      <c r="IP39" s="93">
        <f>IP26</f>
        <v>9.1</v>
      </c>
      <c r="IQ39" s="120">
        <f t="shared" si="365"/>
        <v>0</v>
      </c>
      <c r="IR39" s="101">
        <f t="shared" si="366"/>
        <v>0</v>
      </c>
      <c r="IS39" s="101"/>
      <c r="IT39" s="121"/>
      <c r="IU39" s="122" t="e">
        <f t="shared" si="367"/>
        <v>#DIV/0!</v>
      </c>
      <c r="IV39" s="252">
        <f t="shared" si="368"/>
        <v>0</v>
      </c>
      <c r="IW39" s="122">
        <f>IV39/IV26</f>
        <v>0</v>
      </c>
      <c r="IX39" s="101">
        <f>IX26*IW39</f>
        <v>0</v>
      </c>
      <c r="IY39" s="119">
        <f t="shared" si="369"/>
        <v>0</v>
      </c>
      <c r="IZ39" s="93">
        <f>IZ26</f>
        <v>9.1</v>
      </c>
      <c r="JA39" s="120">
        <f t="shared" si="370"/>
        <v>0</v>
      </c>
      <c r="JB39" s="101">
        <f t="shared" si="371"/>
        <v>0</v>
      </c>
      <c r="JC39" s="101"/>
      <c r="JD39" s="121"/>
      <c r="JE39" s="122" t="e">
        <f t="shared" si="372"/>
        <v>#DIV/0!</v>
      </c>
      <c r="JF39" s="252">
        <f t="shared" si="373"/>
        <v>0</v>
      </c>
      <c r="JG39" s="122">
        <f>JF39/JF26</f>
        <v>0</v>
      </c>
      <c r="JH39" s="101">
        <f>JH26*JG39</f>
        <v>0</v>
      </c>
      <c r="JI39" s="119">
        <f t="shared" si="374"/>
        <v>0</v>
      </c>
      <c r="JJ39" s="93">
        <f>JJ26</f>
        <v>9.1</v>
      </c>
      <c r="JK39" s="120">
        <f t="shared" si="375"/>
        <v>0</v>
      </c>
      <c r="JL39" s="101">
        <f t="shared" si="376"/>
        <v>0</v>
      </c>
      <c r="JM39" s="101"/>
      <c r="JN39" s="121"/>
      <c r="JO39" s="122" t="e">
        <f t="shared" si="377"/>
        <v>#DIV/0!</v>
      </c>
      <c r="JP39" s="252">
        <f t="shared" si="378"/>
        <v>0</v>
      </c>
      <c r="JQ39" s="122" t="e">
        <f>JP39/JP26</f>
        <v>#DIV/0!</v>
      </c>
      <c r="JR39" s="101" t="e">
        <f>JR26*JQ39</f>
        <v>#DIV/0!</v>
      </c>
      <c r="JS39" s="119">
        <f t="shared" si="379"/>
        <v>0</v>
      </c>
      <c r="JT39" s="93">
        <f>JT26</f>
        <v>0</v>
      </c>
      <c r="JU39" s="120">
        <f t="shared" si="380"/>
        <v>0</v>
      </c>
      <c r="JV39" s="101">
        <f t="shared" si="381"/>
        <v>0</v>
      </c>
      <c r="JW39" s="101"/>
      <c r="JX39" s="121"/>
      <c r="JY39" s="122" t="e">
        <f t="shared" si="382"/>
        <v>#DIV/0!</v>
      </c>
      <c r="JZ39" s="252">
        <f t="shared" si="383"/>
        <v>0</v>
      </c>
      <c r="KA39" s="122">
        <f>JZ39/JZ26</f>
        <v>0</v>
      </c>
      <c r="KB39" s="101">
        <f>KB26*KA39</f>
        <v>0</v>
      </c>
      <c r="KC39" s="119">
        <f t="shared" si="384"/>
        <v>0</v>
      </c>
      <c r="KD39" s="93">
        <f>KD26</f>
        <v>9.1</v>
      </c>
      <c r="KE39" s="120">
        <f t="shared" si="385"/>
        <v>0</v>
      </c>
      <c r="KF39" s="101">
        <f t="shared" si="386"/>
        <v>0</v>
      </c>
      <c r="KG39" s="101"/>
      <c r="KH39" s="121"/>
      <c r="KI39" s="122" t="e">
        <f t="shared" si="387"/>
        <v>#DIV/0!</v>
      </c>
      <c r="KJ39" s="252">
        <f t="shared" si="388"/>
        <v>0</v>
      </c>
      <c r="KK39" s="122">
        <f>KJ39/KJ26</f>
        <v>0</v>
      </c>
      <c r="KL39" s="101">
        <f>KL26*KK39</f>
        <v>0</v>
      </c>
      <c r="KM39" s="119">
        <f t="shared" si="389"/>
        <v>0</v>
      </c>
      <c r="KN39" s="93">
        <f>KN26</f>
        <v>9.1</v>
      </c>
      <c r="KO39" s="120">
        <f t="shared" si="390"/>
        <v>0</v>
      </c>
      <c r="KP39" s="101">
        <f t="shared" si="391"/>
        <v>0</v>
      </c>
      <c r="KQ39" s="101"/>
      <c r="KR39" s="121"/>
      <c r="KS39" s="122" t="e">
        <f t="shared" si="392"/>
        <v>#DIV/0!</v>
      </c>
      <c r="KT39" s="252">
        <f t="shared" si="393"/>
        <v>0</v>
      </c>
      <c r="KU39" s="122">
        <f>KT39/KT26</f>
        <v>0</v>
      </c>
      <c r="KV39" s="101">
        <f>KV26*KU39</f>
        <v>0</v>
      </c>
      <c r="KW39" s="119">
        <f t="shared" si="394"/>
        <v>0</v>
      </c>
      <c r="KX39" s="93">
        <f>KX26</f>
        <v>9.1</v>
      </c>
      <c r="KY39" s="120">
        <f t="shared" si="395"/>
        <v>0</v>
      </c>
      <c r="KZ39" s="101">
        <f t="shared" si="396"/>
        <v>0</v>
      </c>
      <c r="LA39" s="101"/>
      <c r="LB39" s="121"/>
      <c r="LC39" s="122" t="e">
        <f t="shared" si="397"/>
        <v>#DIV/0!</v>
      </c>
      <c r="LD39" s="252">
        <f t="shared" si="398"/>
        <v>0</v>
      </c>
      <c r="LE39" s="122">
        <f>LD39/LD26</f>
        <v>0</v>
      </c>
      <c r="LF39" s="101">
        <f>LF26*LE39</f>
        <v>0</v>
      </c>
      <c r="LG39" s="119">
        <f t="shared" si="399"/>
        <v>0</v>
      </c>
      <c r="LH39" s="93">
        <f>LH26</f>
        <v>9.1</v>
      </c>
      <c r="LI39" s="120">
        <f t="shared" si="400"/>
        <v>0</v>
      </c>
      <c r="LJ39" s="101">
        <f t="shared" si="401"/>
        <v>0</v>
      </c>
      <c r="LK39" s="101"/>
      <c r="LL39" s="121"/>
      <c r="LM39" s="122" t="e">
        <f t="shared" si="402"/>
        <v>#DIV/0!</v>
      </c>
      <c r="LN39" s="252">
        <f t="shared" si="403"/>
        <v>0</v>
      </c>
      <c r="LO39" s="122">
        <f>LN39/LN26</f>
        <v>0</v>
      </c>
      <c r="LP39" s="101">
        <f>LP26*LO39</f>
        <v>0</v>
      </c>
      <c r="LQ39" s="119">
        <f t="shared" si="404"/>
        <v>0</v>
      </c>
      <c r="LR39" s="93">
        <f>LR26</f>
        <v>9.1</v>
      </c>
      <c r="LS39" s="120">
        <f t="shared" si="405"/>
        <v>0</v>
      </c>
      <c r="LT39" s="101">
        <f t="shared" si="406"/>
        <v>0</v>
      </c>
      <c r="LU39" s="101"/>
      <c r="LV39" s="121"/>
      <c r="LW39" s="122" t="e">
        <f t="shared" si="407"/>
        <v>#DIV/0!</v>
      </c>
      <c r="LX39" s="252">
        <f t="shared" si="408"/>
        <v>0</v>
      </c>
      <c r="LY39" s="122">
        <f>LX39/LX26</f>
        <v>0</v>
      </c>
      <c r="LZ39" s="101">
        <f>LZ26*LY39</f>
        <v>0</v>
      </c>
      <c r="MA39" s="119">
        <f t="shared" si="409"/>
        <v>0</v>
      </c>
      <c r="MB39" s="93">
        <f>MB26</f>
        <v>9.1</v>
      </c>
      <c r="MC39" s="120">
        <f t="shared" si="410"/>
        <v>0</v>
      </c>
      <c r="MD39" s="101">
        <f t="shared" si="411"/>
        <v>0</v>
      </c>
      <c r="ME39" s="101"/>
      <c r="MF39" s="121"/>
      <c r="MG39" s="122" t="e">
        <f t="shared" si="412"/>
        <v>#DIV/0!</v>
      </c>
      <c r="MH39" s="252">
        <f t="shared" si="413"/>
        <v>0</v>
      </c>
      <c r="MI39" s="122">
        <f>MH39/MH26</f>
        <v>0</v>
      </c>
      <c r="MJ39" s="101">
        <f>MJ26*MI39</f>
        <v>0</v>
      </c>
      <c r="MK39" s="119">
        <f t="shared" si="414"/>
        <v>0</v>
      </c>
      <c r="ML39" s="93">
        <f>ML26</f>
        <v>9.1</v>
      </c>
      <c r="MM39" s="120">
        <f t="shared" si="415"/>
        <v>0</v>
      </c>
      <c r="MN39" s="101">
        <f t="shared" si="416"/>
        <v>0</v>
      </c>
      <c r="MO39" s="101"/>
      <c r="MP39" s="121"/>
      <c r="MQ39" s="122" t="e">
        <f t="shared" si="417"/>
        <v>#DIV/0!</v>
      </c>
      <c r="MR39" s="252">
        <f t="shared" si="418"/>
        <v>0</v>
      </c>
      <c r="MS39" s="122">
        <f>MR39/MR26</f>
        <v>0</v>
      </c>
      <c r="MT39" s="101">
        <f>MT26*MS39</f>
        <v>0</v>
      </c>
      <c r="MU39" s="119">
        <f t="shared" si="419"/>
        <v>0</v>
      </c>
      <c r="MV39" s="93">
        <f>MV26</f>
        <v>9.1</v>
      </c>
      <c r="MW39" s="120">
        <f t="shared" si="420"/>
        <v>0</v>
      </c>
      <c r="MX39" s="101">
        <f t="shared" si="421"/>
        <v>0</v>
      </c>
      <c r="MY39" s="101"/>
      <c r="MZ39" s="121"/>
      <c r="NA39" s="122" t="e">
        <f t="shared" si="422"/>
        <v>#DIV/0!</v>
      </c>
      <c r="NB39" s="252">
        <f t="shared" si="423"/>
        <v>0</v>
      </c>
      <c r="NC39" s="122">
        <f>NB39/NB26</f>
        <v>0</v>
      </c>
      <c r="ND39" s="101">
        <f>ND26*NC39</f>
        <v>0</v>
      </c>
      <c r="NE39" s="119">
        <f t="shared" si="424"/>
        <v>0</v>
      </c>
      <c r="NF39" s="93">
        <f>NF26</f>
        <v>9.1</v>
      </c>
      <c r="NG39" s="120">
        <f t="shared" si="425"/>
        <v>0</v>
      </c>
      <c r="NH39" s="101">
        <f t="shared" si="426"/>
        <v>0</v>
      </c>
      <c r="NI39" s="101"/>
      <c r="NJ39" s="121"/>
      <c r="NK39" s="122" t="e">
        <f t="shared" si="427"/>
        <v>#DIV/0!</v>
      </c>
      <c r="NL39" s="252">
        <f t="shared" si="428"/>
        <v>0</v>
      </c>
      <c r="NM39" s="122">
        <f>NL39/NL26</f>
        <v>0</v>
      </c>
      <c r="NN39" s="101">
        <f>NN26*NM39</f>
        <v>0</v>
      </c>
      <c r="NO39" s="119">
        <f t="shared" si="429"/>
        <v>0</v>
      </c>
      <c r="NP39" s="93">
        <f>NP26</f>
        <v>9.1</v>
      </c>
      <c r="NQ39" s="120">
        <f t="shared" si="430"/>
        <v>0</v>
      </c>
      <c r="NR39" s="101">
        <f t="shared" si="431"/>
        <v>0</v>
      </c>
      <c r="NS39" s="101"/>
      <c r="NT39" s="121"/>
      <c r="NU39" s="122" t="e">
        <f t="shared" si="432"/>
        <v>#DIV/0!</v>
      </c>
      <c r="NV39" s="252">
        <f t="shared" si="433"/>
        <v>0</v>
      </c>
      <c r="NW39" s="122">
        <f>NV39/NV26</f>
        <v>0</v>
      </c>
      <c r="NX39" s="101">
        <f>NX26*NW39</f>
        <v>0</v>
      </c>
      <c r="NY39" s="119">
        <f t="shared" si="434"/>
        <v>0</v>
      </c>
      <c r="NZ39" s="93">
        <f>NZ26</f>
        <v>9.1</v>
      </c>
      <c r="OA39" s="120">
        <f t="shared" si="435"/>
        <v>0</v>
      </c>
      <c r="OB39" s="101">
        <f t="shared" si="436"/>
        <v>0</v>
      </c>
      <c r="OC39" s="101"/>
      <c r="OD39" s="121"/>
      <c r="OE39" s="122" t="e">
        <f t="shared" si="437"/>
        <v>#DIV/0!</v>
      </c>
      <c r="OF39" s="252">
        <f t="shared" si="438"/>
        <v>0</v>
      </c>
      <c r="OG39" s="122">
        <f>OF39/OF26</f>
        <v>0</v>
      </c>
      <c r="OH39" s="101">
        <f>OH26*OG39</f>
        <v>0</v>
      </c>
      <c r="OI39" s="119">
        <f t="shared" si="439"/>
        <v>0</v>
      </c>
      <c r="OJ39" s="93">
        <f>OJ26</f>
        <v>9.1</v>
      </c>
      <c r="OK39" s="120">
        <f t="shared" si="440"/>
        <v>0</v>
      </c>
      <c r="OL39" s="101">
        <f t="shared" si="441"/>
        <v>0</v>
      </c>
      <c r="OM39" s="101"/>
      <c r="ON39" s="121"/>
      <c r="OO39" s="122" t="e">
        <f t="shared" si="442"/>
        <v>#DIV/0!</v>
      </c>
      <c r="OP39" s="252">
        <f t="shared" si="443"/>
        <v>0</v>
      </c>
      <c r="OQ39" s="122">
        <f>OP39/OP26</f>
        <v>0</v>
      </c>
      <c r="OR39" s="101">
        <f>OR26*OQ39</f>
        <v>0</v>
      </c>
      <c r="OS39" s="119">
        <f t="shared" si="444"/>
        <v>0</v>
      </c>
      <c r="OT39" s="93">
        <f>OT26</f>
        <v>9.1</v>
      </c>
      <c r="OU39" s="120">
        <f t="shared" si="445"/>
        <v>0</v>
      </c>
      <c r="OV39" s="101">
        <f t="shared" si="446"/>
        <v>0</v>
      </c>
      <c r="OW39" s="101"/>
      <c r="OX39" s="121"/>
      <c r="OY39" s="122" t="e">
        <f t="shared" si="447"/>
        <v>#DIV/0!</v>
      </c>
      <c r="OZ39" s="252">
        <f t="shared" si="448"/>
        <v>0</v>
      </c>
      <c r="PA39" s="122">
        <f>OZ39/OZ26</f>
        <v>0</v>
      </c>
      <c r="PB39" s="101">
        <f>PB26*PA39</f>
        <v>0</v>
      </c>
      <c r="PC39" s="119">
        <f t="shared" si="449"/>
        <v>0</v>
      </c>
      <c r="PD39" s="93">
        <f>PD26</f>
        <v>9.1</v>
      </c>
      <c r="PE39" s="120">
        <f t="shared" si="450"/>
        <v>0</v>
      </c>
      <c r="PF39" s="101">
        <f t="shared" si="451"/>
        <v>0</v>
      </c>
      <c r="PG39" s="101"/>
      <c r="PH39" s="121"/>
      <c r="PI39" s="122" t="e">
        <f t="shared" si="452"/>
        <v>#DIV/0!</v>
      </c>
      <c r="PJ39" s="252">
        <f t="shared" si="453"/>
        <v>0</v>
      </c>
      <c r="PK39" s="122">
        <f>PJ39/PJ26</f>
        <v>0</v>
      </c>
      <c r="PL39" s="101">
        <f>PL26*PK39</f>
        <v>0</v>
      </c>
      <c r="PM39" s="119">
        <f t="shared" si="454"/>
        <v>0</v>
      </c>
      <c r="PN39" s="93">
        <f>PN26</f>
        <v>9.1</v>
      </c>
      <c r="PO39" s="120">
        <f t="shared" si="455"/>
        <v>0</v>
      </c>
      <c r="PP39" s="101">
        <f t="shared" si="456"/>
        <v>0</v>
      </c>
      <c r="PQ39" s="101"/>
      <c r="PR39" s="121"/>
      <c r="PS39" s="122" t="e">
        <f t="shared" si="457"/>
        <v>#DIV/0!</v>
      </c>
      <c r="PT39" s="252">
        <f t="shared" si="458"/>
        <v>0</v>
      </c>
      <c r="PU39" s="122" t="e">
        <f>PT39/PT26</f>
        <v>#DIV/0!</v>
      </c>
      <c r="PV39" s="101" t="e">
        <f>PV26*PU39</f>
        <v>#DIV/0!</v>
      </c>
      <c r="PW39" s="119">
        <f t="shared" si="459"/>
        <v>0</v>
      </c>
      <c r="PX39" s="93">
        <f>PX26</f>
        <v>0</v>
      </c>
      <c r="PY39" s="120">
        <f t="shared" si="460"/>
        <v>0</v>
      </c>
      <c r="PZ39" s="101">
        <f t="shared" si="461"/>
        <v>0</v>
      </c>
      <c r="QA39" s="101"/>
      <c r="QB39" s="121"/>
      <c r="QC39" s="122" t="e">
        <f t="shared" si="462"/>
        <v>#DIV/0!</v>
      </c>
      <c r="QD39" s="252">
        <f t="shared" si="463"/>
        <v>0</v>
      </c>
      <c r="QE39" s="122">
        <f>QD39/QD26</f>
        <v>0</v>
      </c>
      <c r="QF39" s="101">
        <f>QF26*QE39</f>
        <v>0</v>
      </c>
      <c r="QG39" s="119">
        <f t="shared" si="464"/>
        <v>0</v>
      </c>
      <c r="QH39" s="93">
        <f>QH26</f>
        <v>9.1</v>
      </c>
      <c r="QI39" s="120">
        <f t="shared" si="465"/>
        <v>0</v>
      </c>
      <c r="QJ39" s="101">
        <f t="shared" si="466"/>
        <v>0</v>
      </c>
      <c r="QK39" s="101"/>
      <c r="QL39" s="121"/>
      <c r="QM39" s="122" t="e">
        <f t="shared" si="467"/>
        <v>#DIV/0!</v>
      </c>
      <c r="QN39" s="252">
        <f t="shared" si="468"/>
        <v>0</v>
      </c>
      <c r="QO39" s="122">
        <f>QN39/QN26</f>
        <v>0</v>
      </c>
      <c r="QP39" s="101">
        <f>QP26*QO39</f>
        <v>0</v>
      </c>
      <c r="QQ39" s="119">
        <f t="shared" si="469"/>
        <v>0</v>
      </c>
      <c r="QR39" s="93">
        <f>QR26</f>
        <v>9.1</v>
      </c>
      <c r="QS39" s="120">
        <f t="shared" si="470"/>
        <v>0</v>
      </c>
      <c r="QT39" s="101">
        <f t="shared" si="471"/>
        <v>0</v>
      </c>
      <c r="QU39" s="101"/>
      <c r="QV39" s="121"/>
      <c r="QW39" s="122" t="e">
        <f t="shared" si="472"/>
        <v>#DIV/0!</v>
      </c>
      <c r="QX39" s="252">
        <f t="shared" si="473"/>
        <v>0</v>
      </c>
      <c r="QY39" s="122">
        <f>QX39/QX26</f>
        <v>0</v>
      </c>
      <c r="QZ39" s="101">
        <f>QZ26*QY39</f>
        <v>0</v>
      </c>
      <c r="RA39" s="119">
        <f t="shared" si="474"/>
        <v>0</v>
      </c>
      <c r="RB39" s="93">
        <f>RB26</f>
        <v>9.1</v>
      </c>
      <c r="RC39" s="120">
        <f t="shared" si="475"/>
        <v>0</v>
      </c>
      <c r="RD39" s="101">
        <f t="shared" si="476"/>
        <v>0</v>
      </c>
      <c r="RE39" s="101"/>
      <c r="RF39" s="121"/>
      <c r="RG39" s="122" t="e">
        <f t="shared" si="477"/>
        <v>#DIV/0!</v>
      </c>
      <c r="RH39" s="252">
        <f t="shared" si="478"/>
        <v>0</v>
      </c>
      <c r="RI39" s="122">
        <f>RH39/RH26</f>
        <v>0</v>
      </c>
      <c r="RJ39" s="101">
        <f>RJ26*RI39</f>
        <v>0</v>
      </c>
      <c r="RK39" s="119">
        <f t="shared" si="479"/>
        <v>0</v>
      </c>
      <c r="RL39" s="93">
        <f>RL26</f>
        <v>9.1</v>
      </c>
      <c r="RM39" s="120">
        <f t="shared" si="480"/>
        <v>0</v>
      </c>
      <c r="RN39" s="101">
        <f t="shared" si="481"/>
        <v>0</v>
      </c>
      <c r="RO39" s="101"/>
      <c r="RP39" s="121"/>
      <c r="RQ39" s="122" t="e">
        <f t="shared" si="482"/>
        <v>#DIV/0!</v>
      </c>
      <c r="RR39" s="252">
        <f t="shared" si="483"/>
        <v>0</v>
      </c>
      <c r="RS39" s="122">
        <f>RR39/RR26</f>
        <v>0</v>
      </c>
      <c r="RT39" s="101">
        <f>RT26*RS39</f>
        <v>0</v>
      </c>
      <c r="RU39" s="119">
        <f t="shared" si="484"/>
        <v>0</v>
      </c>
      <c r="RV39" s="93">
        <f>RV26</f>
        <v>9.1</v>
      </c>
      <c r="RW39" s="120">
        <f t="shared" si="485"/>
        <v>0</v>
      </c>
      <c r="RX39" s="101">
        <f t="shared" si="486"/>
        <v>0</v>
      </c>
      <c r="RY39" s="101"/>
      <c r="RZ39" s="121"/>
      <c r="SA39" s="122" t="e">
        <f t="shared" si="487"/>
        <v>#DIV/0!</v>
      </c>
      <c r="SB39" s="252">
        <f t="shared" si="488"/>
        <v>0</v>
      </c>
      <c r="SC39" s="122">
        <f>SB39/SB26</f>
        <v>0</v>
      </c>
      <c r="SD39" s="101">
        <f>SD26*SC39</f>
        <v>0</v>
      </c>
      <c r="SE39" s="119">
        <f t="shared" si="489"/>
        <v>0</v>
      </c>
      <c r="SF39" s="93">
        <f>SF26</f>
        <v>9.1</v>
      </c>
      <c r="SG39" s="120">
        <f t="shared" si="490"/>
        <v>0</v>
      </c>
      <c r="SH39" s="101">
        <f t="shared" si="491"/>
        <v>0</v>
      </c>
      <c r="SI39" s="101"/>
      <c r="SJ39" s="121"/>
      <c r="SK39" s="122" t="e">
        <f t="shared" si="492"/>
        <v>#DIV/0!</v>
      </c>
      <c r="SL39" s="252">
        <f t="shared" si="493"/>
        <v>0</v>
      </c>
      <c r="SM39" s="122">
        <f>SL39/SL26</f>
        <v>0</v>
      </c>
      <c r="SN39" s="101">
        <f>SN26*SM39</f>
        <v>0</v>
      </c>
      <c r="SO39" s="119">
        <f t="shared" si="494"/>
        <v>0</v>
      </c>
      <c r="SP39" s="93">
        <f>SP26</f>
        <v>9.1</v>
      </c>
      <c r="SQ39" s="120">
        <f t="shared" si="495"/>
        <v>0</v>
      </c>
      <c r="SR39" s="101">
        <f t="shared" si="496"/>
        <v>0</v>
      </c>
      <c r="SS39" s="101"/>
      <c r="ST39" s="121"/>
      <c r="SU39" s="122" t="e">
        <f t="shared" si="497"/>
        <v>#DIV/0!</v>
      </c>
      <c r="SV39" s="252">
        <f t="shared" si="498"/>
        <v>0</v>
      </c>
      <c r="SW39" s="122">
        <f>SV39/SV26</f>
        <v>0</v>
      </c>
      <c r="SX39" s="101">
        <f>SX26*SW39</f>
        <v>0</v>
      </c>
      <c r="SY39" s="119">
        <f t="shared" si="499"/>
        <v>0</v>
      </c>
      <c r="SZ39" s="93">
        <f>SZ26</f>
        <v>9.1</v>
      </c>
      <c r="TA39" s="120">
        <f t="shared" si="500"/>
        <v>0</v>
      </c>
      <c r="TB39" s="101">
        <f t="shared" si="501"/>
        <v>0</v>
      </c>
      <c r="TC39" s="101"/>
      <c r="TD39" s="121"/>
      <c r="TE39" s="122" t="e">
        <f t="shared" si="502"/>
        <v>#DIV/0!</v>
      </c>
      <c r="TF39" s="252">
        <f t="shared" si="503"/>
        <v>0</v>
      </c>
      <c r="TG39" s="122">
        <f>TF39/TF26</f>
        <v>0</v>
      </c>
      <c r="TH39" s="101">
        <f>TH26*TG39</f>
        <v>0</v>
      </c>
      <c r="TI39" s="119">
        <f t="shared" si="504"/>
        <v>0</v>
      </c>
      <c r="TJ39" s="93">
        <f>TJ26</f>
        <v>9.1</v>
      </c>
      <c r="TK39" s="120">
        <f t="shared" si="505"/>
        <v>0</v>
      </c>
      <c r="TL39" s="101">
        <f t="shared" si="506"/>
        <v>0</v>
      </c>
      <c r="TM39" s="101"/>
      <c r="TN39" s="121"/>
      <c r="TO39" s="122" t="e">
        <f t="shared" si="507"/>
        <v>#DIV/0!</v>
      </c>
      <c r="TP39" s="252">
        <f t="shared" si="508"/>
        <v>0</v>
      </c>
      <c r="TQ39" s="122">
        <f>TP39/TP26</f>
        <v>0</v>
      </c>
      <c r="TR39" s="101">
        <f>TR26*TQ39</f>
        <v>0</v>
      </c>
      <c r="TS39" s="119">
        <f t="shared" si="509"/>
        <v>0</v>
      </c>
      <c r="TT39" s="93">
        <f>TT26</f>
        <v>9.1</v>
      </c>
      <c r="TU39" s="120">
        <f t="shared" si="510"/>
        <v>0</v>
      </c>
      <c r="TV39" s="101">
        <f t="shared" si="511"/>
        <v>0</v>
      </c>
      <c r="TW39" s="101"/>
      <c r="TX39" s="121"/>
      <c r="TY39" s="122" t="e">
        <f t="shared" si="512"/>
        <v>#DIV/0!</v>
      </c>
      <c r="TZ39" s="252">
        <f t="shared" si="513"/>
        <v>0</v>
      </c>
      <c r="UA39" s="122">
        <f>TZ39/TZ26</f>
        <v>0</v>
      </c>
      <c r="UB39" s="101">
        <f>UB26*UA39</f>
        <v>0</v>
      </c>
      <c r="UC39" s="119">
        <f t="shared" si="514"/>
        <v>0</v>
      </c>
      <c r="UD39" s="93">
        <f>UD26</f>
        <v>9.1</v>
      </c>
      <c r="UE39" s="120">
        <f t="shared" si="515"/>
        <v>0</v>
      </c>
      <c r="UF39" s="101">
        <f t="shared" si="516"/>
        <v>0</v>
      </c>
      <c r="UG39" s="101"/>
      <c r="UH39" s="121"/>
      <c r="UI39" s="122" t="e">
        <f t="shared" si="517"/>
        <v>#DIV/0!</v>
      </c>
      <c r="UJ39" s="252">
        <f t="shared" si="518"/>
        <v>0</v>
      </c>
      <c r="UK39" s="122">
        <f>UJ39/UJ26</f>
        <v>0</v>
      </c>
      <c r="UL39" s="101">
        <f>UL26*UK39</f>
        <v>0</v>
      </c>
      <c r="UM39" s="119">
        <f t="shared" si="519"/>
        <v>0</v>
      </c>
      <c r="UN39" s="93">
        <f>UN26</f>
        <v>9.1</v>
      </c>
      <c r="UO39" s="120">
        <f t="shared" si="520"/>
        <v>0</v>
      </c>
      <c r="UP39" s="101">
        <f t="shared" si="521"/>
        <v>0</v>
      </c>
      <c r="UQ39" s="101"/>
      <c r="UR39" s="121"/>
      <c r="US39" s="122" t="e">
        <f t="shared" si="522"/>
        <v>#DIV/0!</v>
      </c>
      <c r="UT39" s="252">
        <f t="shared" si="523"/>
        <v>0</v>
      </c>
      <c r="UU39" s="122">
        <f>UT39/UT26</f>
        <v>0</v>
      </c>
      <c r="UV39" s="101">
        <f>UV26*UU39</f>
        <v>0</v>
      </c>
      <c r="UW39" s="119">
        <f t="shared" si="524"/>
        <v>0</v>
      </c>
      <c r="UX39" s="93">
        <f>UX26</f>
        <v>9.1</v>
      </c>
      <c r="UY39" s="120">
        <f t="shared" si="525"/>
        <v>0</v>
      </c>
      <c r="UZ39" s="101">
        <f t="shared" si="526"/>
        <v>0</v>
      </c>
      <c r="VA39" s="101"/>
      <c r="VB39" s="121"/>
      <c r="VC39" s="122" t="e">
        <f t="shared" si="527"/>
        <v>#DIV/0!</v>
      </c>
      <c r="VD39" s="252">
        <f t="shared" si="528"/>
        <v>0</v>
      </c>
      <c r="VE39" s="122">
        <f>VD39/VD26</f>
        <v>0</v>
      </c>
      <c r="VF39" s="101">
        <f>VF26*VE39</f>
        <v>0</v>
      </c>
      <c r="VG39" s="119">
        <f t="shared" si="529"/>
        <v>0</v>
      </c>
      <c r="VH39" s="93">
        <f>VH26</f>
        <v>9.1</v>
      </c>
      <c r="VI39" s="120">
        <f t="shared" si="530"/>
        <v>0</v>
      </c>
      <c r="VJ39" s="101">
        <f t="shared" si="531"/>
        <v>0</v>
      </c>
      <c r="VK39" s="101"/>
      <c r="VL39" s="121"/>
      <c r="VM39" s="122" t="e">
        <f t="shared" si="532"/>
        <v>#DIV/0!</v>
      </c>
      <c r="VN39" s="252">
        <f t="shared" si="533"/>
        <v>0</v>
      </c>
      <c r="VO39" s="122">
        <f>VN39/VN26</f>
        <v>0</v>
      </c>
      <c r="VP39" s="101">
        <f>VP26*VO39</f>
        <v>0</v>
      </c>
      <c r="VQ39" s="119">
        <f t="shared" si="534"/>
        <v>0</v>
      </c>
      <c r="VR39" s="93">
        <f>VR26</f>
        <v>9.1</v>
      </c>
      <c r="VS39" s="120">
        <f t="shared" si="535"/>
        <v>0</v>
      </c>
      <c r="VT39" s="101">
        <f t="shared" si="536"/>
        <v>0</v>
      </c>
      <c r="VU39" s="101"/>
      <c r="VV39" s="121"/>
      <c r="VW39" s="122" t="e">
        <f t="shared" si="537"/>
        <v>#DIV/0!</v>
      </c>
      <c r="VX39" s="231">
        <f t="shared" si="538"/>
        <v>0</v>
      </c>
      <c r="VY39" s="122">
        <f>VX39/VX26</f>
        <v>0</v>
      </c>
      <c r="VZ39" s="101">
        <f>VZ26*VY39</f>
        <v>0</v>
      </c>
      <c r="WA39" s="119">
        <f t="shared" si="539"/>
        <v>0</v>
      </c>
      <c r="WB39" s="93">
        <f>WB26</f>
        <v>9.1</v>
      </c>
      <c r="WC39" s="120">
        <f t="shared" si="540"/>
        <v>0</v>
      </c>
      <c r="WD39" s="101">
        <f t="shared" si="541"/>
        <v>0</v>
      </c>
      <c r="WE39" s="101"/>
      <c r="WF39" s="121"/>
    </row>
    <row r="40" spans="1:604" ht="18" customHeight="1">
      <c r="A40" s="5"/>
      <c r="B40" s="94" t="s">
        <v>429</v>
      </c>
      <c r="C40" s="12" t="s">
        <v>839</v>
      </c>
      <c r="D40" s="12" t="s">
        <v>440</v>
      </c>
      <c r="E40" s="4" t="s">
        <v>34</v>
      </c>
      <c r="F40" s="252">
        <f t="shared" si="243"/>
        <v>0</v>
      </c>
      <c r="G40" s="122">
        <f>F40/F26</f>
        <v>0</v>
      </c>
      <c r="H40" s="101">
        <f>H26*G40</f>
        <v>0</v>
      </c>
      <c r="I40" s="119">
        <f t="shared" si="244"/>
        <v>0</v>
      </c>
      <c r="J40" s="93">
        <f>J26</f>
        <v>9.1</v>
      </c>
      <c r="K40" s="120">
        <f t="shared" si="245"/>
        <v>0</v>
      </c>
      <c r="L40" s="101">
        <f t="shared" si="246"/>
        <v>0</v>
      </c>
      <c r="M40" s="101"/>
      <c r="N40" s="121"/>
      <c r="O40" s="122">
        <f t="shared" si="247"/>
        <v>0</v>
      </c>
      <c r="P40" s="252">
        <f t="shared" si="248"/>
        <v>0</v>
      </c>
      <c r="Q40" s="122">
        <f>P40/P26</f>
        <v>0</v>
      </c>
      <c r="R40" s="101">
        <f>R26*Q40</f>
        <v>0</v>
      </c>
      <c r="S40" s="119">
        <f t="shared" si="249"/>
        <v>0</v>
      </c>
      <c r="T40" s="93">
        <f>T26</f>
        <v>9.1</v>
      </c>
      <c r="U40" s="120">
        <f t="shared" si="250"/>
        <v>0</v>
      </c>
      <c r="V40" s="101">
        <f t="shared" si="251"/>
        <v>0</v>
      </c>
      <c r="W40" s="101"/>
      <c r="X40" s="121"/>
      <c r="Y40" s="122">
        <f t="shared" si="252"/>
        <v>0</v>
      </c>
      <c r="Z40" s="252">
        <f t="shared" si="253"/>
        <v>0</v>
      </c>
      <c r="AA40" s="122">
        <f>Z40/Z26</f>
        <v>0</v>
      </c>
      <c r="AB40" s="101">
        <f>AB26*AA40</f>
        <v>0</v>
      </c>
      <c r="AC40" s="119">
        <f t="shared" si="254"/>
        <v>0</v>
      </c>
      <c r="AD40" s="93">
        <f>AD26</f>
        <v>9.1</v>
      </c>
      <c r="AE40" s="120">
        <f t="shared" si="255"/>
        <v>0</v>
      </c>
      <c r="AF40" s="101">
        <f t="shared" si="256"/>
        <v>0</v>
      </c>
      <c r="AG40" s="101"/>
      <c r="AH40" s="121"/>
      <c r="AI40" s="122">
        <f t="shared" si="257"/>
        <v>0</v>
      </c>
      <c r="AJ40" s="252">
        <f t="shared" si="258"/>
        <v>0</v>
      </c>
      <c r="AK40" s="122">
        <f>AJ40/AJ26</f>
        <v>0</v>
      </c>
      <c r="AL40" s="101">
        <f>AL26*AK40</f>
        <v>0</v>
      </c>
      <c r="AM40" s="119">
        <f t="shared" si="259"/>
        <v>0</v>
      </c>
      <c r="AN40" s="93">
        <f>AN26</f>
        <v>9.1</v>
      </c>
      <c r="AO40" s="120">
        <f t="shared" si="260"/>
        <v>0</v>
      </c>
      <c r="AP40" s="101">
        <f t="shared" si="261"/>
        <v>0</v>
      </c>
      <c r="AQ40" s="101"/>
      <c r="AR40" s="121"/>
      <c r="AS40" s="122">
        <f t="shared" si="262"/>
        <v>0</v>
      </c>
      <c r="AT40" s="252">
        <f t="shared" si="263"/>
        <v>0</v>
      </c>
      <c r="AU40" s="122">
        <f>AT40/AT26</f>
        <v>0</v>
      </c>
      <c r="AV40" s="101">
        <f>AV26*AU40</f>
        <v>0</v>
      </c>
      <c r="AW40" s="119">
        <f t="shared" si="264"/>
        <v>0</v>
      </c>
      <c r="AX40" s="93">
        <f>AX26</f>
        <v>9.1</v>
      </c>
      <c r="AY40" s="120">
        <f t="shared" si="265"/>
        <v>0</v>
      </c>
      <c r="AZ40" s="101">
        <f t="shared" si="266"/>
        <v>0</v>
      </c>
      <c r="BA40" s="101"/>
      <c r="BB40" s="121"/>
      <c r="BC40" s="122">
        <f t="shared" si="267"/>
        <v>0</v>
      </c>
      <c r="BD40" s="252">
        <f t="shared" si="268"/>
        <v>0</v>
      </c>
      <c r="BE40" s="122">
        <f>BD40/BD26</f>
        <v>0</v>
      </c>
      <c r="BF40" s="101">
        <f>BF26*BE40</f>
        <v>0</v>
      </c>
      <c r="BG40" s="119">
        <f t="shared" si="269"/>
        <v>0</v>
      </c>
      <c r="BH40" s="93">
        <f>BH26</f>
        <v>9.1</v>
      </c>
      <c r="BI40" s="120">
        <f t="shared" si="270"/>
        <v>0</v>
      </c>
      <c r="BJ40" s="101">
        <f t="shared" si="271"/>
        <v>0</v>
      </c>
      <c r="BK40" s="101"/>
      <c r="BL40" s="121"/>
      <c r="BM40" s="122">
        <f t="shared" si="272"/>
        <v>0</v>
      </c>
      <c r="BN40" s="252">
        <f t="shared" si="273"/>
        <v>0</v>
      </c>
      <c r="BO40" s="122" t="e">
        <f>BN40/BN26</f>
        <v>#DIV/0!</v>
      </c>
      <c r="BP40" s="101" t="e">
        <f>BP26*BO40</f>
        <v>#DIV/0!</v>
      </c>
      <c r="BQ40" s="119">
        <f t="shared" si="274"/>
        <v>0</v>
      </c>
      <c r="BR40" s="93">
        <f>BR26</f>
        <v>0</v>
      </c>
      <c r="BS40" s="120">
        <f t="shared" si="275"/>
        <v>0</v>
      </c>
      <c r="BT40" s="101">
        <f t="shared" si="276"/>
        <v>0</v>
      </c>
      <c r="BU40" s="101"/>
      <c r="BV40" s="121"/>
      <c r="BW40" s="122">
        <f t="shared" si="277"/>
        <v>0</v>
      </c>
      <c r="BX40" s="252">
        <f t="shared" si="278"/>
        <v>0</v>
      </c>
      <c r="BY40" s="122">
        <f>BX40/BX26</f>
        <v>0</v>
      </c>
      <c r="BZ40" s="101">
        <f>BZ26*BY40</f>
        <v>0</v>
      </c>
      <c r="CA40" s="119">
        <f t="shared" si="279"/>
        <v>0</v>
      </c>
      <c r="CB40" s="93">
        <f>CB26</f>
        <v>9.1</v>
      </c>
      <c r="CC40" s="120">
        <f t="shared" si="280"/>
        <v>0</v>
      </c>
      <c r="CD40" s="101">
        <f t="shared" si="281"/>
        <v>0</v>
      </c>
      <c r="CE40" s="101"/>
      <c r="CF40" s="121"/>
      <c r="CG40" s="122">
        <f t="shared" si="282"/>
        <v>0</v>
      </c>
      <c r="CH40" s="252">
        <f t="shared" si="283"/>
        <v>0</v>
      </c>
      <c r="CI40" s="122" t="e">
        <f>CH40/CH26</f>
        <v>#DIV/0!</v>
      </c>
      <c r="CJ40" s="101" t="e">
        <f>CJ26*CI40</f>
        <v>#DIV/0!</v>
      </c>
      <c r="CK40" s="119">
        <f t="shared" si="284"/>
        <v>0</v>
      </c>
      <c r="CL40" s="93">
        <f>CL26</f>
        <v>0</v>
      </c>
      <c r="CM40" s="120">
        <f t="shared" si="285"/>
        <v>0</v>
      </c>
      <c r="CN40" s="101">
        <f t="shared" si="286"/>
        <v>0</v>
      </c>
      <c r="CO40" s="101"/>
      <c r="CP40" s="121"/>
      <c r="CQ40" s="122">
        <f t="shared" si="287"/>
        <v>0</v>
      </c>
      <c r="CR40" s="252">
        <f t="shared" si="288"/>
        <v>0</v>
      </c>
      <c r="CS40" s="122">
        <f>CR40/CR26</f>
        <v>0</v>
      </c>
      <c r="CT40" s="101">
        <f>CT26*CS40</f>
        <v>0</v>
      </c>
      <c r="CU40" s="119">
        <f t="shared" si="289"/>
        <v>0</v>
      </c>
      <c r="CV40" s="93">
        <f>CV26</f>
        <v>9.1</v>
      </c>
      <c r="CW40" s="120">
        <f t="shared" si="290"/>
        <v>0</v>
      </c>
      <c r="CX40" s="101">
        <f t="shared" si="291"/>
        <v>0</v>
      </c>
      <c r="CY40" s="101"/>
      <c r="CZ40" s="121"/>
      <c r="DA40" s="122">
        <f t="shared" si="292"/>
        <v>0</v>
      </c>
      <c r="DB40" s="252">
        <f t="shared" si="293"/>
        <v>0</v>
      </c>
      <c r="DC40" s="122">
        <f>DB40/DB26</f>
        <v>0</v>
      </c>
      <c r="DD40" s="101">
        <f>DD26*DC40</f>
        <v>0</v>
      </c>
      <c r="DE40" s="119">
        <f t="shared" si="294"/>
        <v>0</v>
      </c>
      <c r="DF40" s="93">
        <f>DF26</f>
        <v>9.1</v>
      </c>
      <c r="DG40" s="120">
        <f t="shared" si="295"/>
        <v>0</v>
      </c>
      <c r="DH40" s="101">
        <f t="shared" si="296"/>
        <v>0</v>
      </c>
      <c r="DI40" s="101"/>
      <c r="DJ40" s="121"/>
      <c r="DK40" s="122">
        <f t="shared" si="297"/>
        <v>0</v>
      </c>
      <c r="DL40" s="252">
        <f t="shared" si="298"/>
        <v>0</v>
      </c>
      <c r="DM40" s="122">
        <f>DL40/DL26</f>
        <v>0</v>
      </c>
      <c r="DN40" s="101">
        <f>DN26*DM40</f>
        <v>0</v>
      </c>
      <c r="DO40" s="119">
        <f t="shared" si="299"/>
        <v>0</v>
      </c>
      <c r="DP40" s="93">
        <f>DP26</f>
        <v>9.1</v>
      </c>
      <c r="DQ40" s="120">
        <f t="shared" si="300"/>
        <v>0</v>
      </c>
      <c r="DR40" s="101">
        <f t="shared" si="301"/>
        <v>0</v>
      </c>
      <c r="DS40" s="101"/>
      <c r="DT40" s="121"/>
      <c r="DU40" s="122">
        <f t="shared" si="302"/>
        <v>0</v>
      </c>
      <c r="DV40" s="252">
        <f t="shared" si="303"/>
        <v>0</v>
      </c>
      <c r="DW40" s="122">
        <f>DV40/DV26</f>
        <v>0</v>
      </c>
      <c r="DX40" s="101">
        <f>DX26*DW40</f>
        <v>0</v>
      </c>
      <c r="DY40" s="119">
        <f t="shared" si="304"/>
        <v>0</v>
      </c>
      <c r="DZ40" s="93">
        <f>DZ26</f>
        <v>9.1</v>
      </c>
      <c r="EA40" s="120">
        <f t="shared" si="305"/>
        <v>0</v>
      </c>
      <c r="EB40" s="101">
        <f t="shared" si="306"/>
        <v>0</v>
      </c>
      <c r="EC40" s="101"/>
      <c r="ED40" s="121"/>
      <c r="EE40" s="122">
        <f t="shared" si="307"/>
        <v>0</v>
      </c>
      <c r="EF40" s="252">
        <f t="shared" si="308"/>
        <v>0</v>
      </c>
      <c r="EG40" s="122">
        <f>EF40/EF26</f>
        <v>0</v>
      </c>
      <c r="EH40" s="101">
        <f>EH26*EG40</f>
        <v>0</v>
      </c>
      <c r="EI40" s="119">
        <f t="shared" si="309"/>
        <v>0</v>
      </c>
      <c r="EJ40" s="93">
        <f>EJ26</f>
        <v>9.1</v>
      </c>
      <c r="EK40" s="120">
        <f t="shared" si="310"/>
        <v>0</v>
      </c>
      <c r="EL40" s="101">
        <f t="shared" si="311"/>
        <v>0</v>
      </c>
      <c r="EM40" s="101"/>
      <c r="EN40" s="121"/>
      <c r="EO40" s="122">
        <f t="shared" si="312"/>
        <v>0</v>
      </c>
      <c r="EP40" s="252">
        <f t="shared" si="313"/>
        <v>0</v>
      </c>
      <c r="EQ40" s="122">
        <f>EP40/EP26</f>
        <v>0</v>
      </c>
      <c r="ER40" s="101">
        <f>ER26*EQ40</f>
        <v>0</v>
      </c>
      <c r="ES40" s="119">
        <f t="shared" si="314"/>
        <v>0</v>
      </c>
      <c r="ET40" s="93">
        <f>ET26</f>
        <v>9.1</v>
      </c>
      <c r="EU40" s="120">
        <f t="shared" si="315"/>
        <v>0</v>
      </c>
      <c r="EV40" s="101">
        <f t="shared" si="316"/>
        <v>0</v>
      </c>
      <c r="EW40" s="101"/>
      <c r="EX40" s="121"/>
      <c r="EY40" s="122">
        <f t="shared" si="317"/>
        <v>0</v>
      </c>
      <c r="EZ40" s="252">
        <f t="shared" si="318"/>
        <v>0</v>
      </c>
      <c r="FA40" s="122">
        <f>EZ40/EZ26</f>
        <v>0</v>
      </c>
      <c r="FB40" s="101">
        <f>FB26*FA40</f>
        <v>0</v>
      </c>
      <c r="FC40" s="119">
        <f t="shared" si="319"/>
        <v>0</v>
      </c>
      <c r="FD40" s="93">
        <f>FD26</f>
        <v>9.1</v>
      </c>
      <c r="FE40" s="120">
        <f t="shared" si="320"/>
        <v>0</v>
      </c>
      <c r="FF40" s="101">
        <f t="shared" si="321"/>
        <v>0</v>
      </c>
      <c r="FG40" s="101"/>
      <c r="FH40" s="121"/>
      <c r="FI40" s="122">
        <f t="shared" si="322"/>
        <v>0</v>
      </c>
      <c r="FJ40" s="252">
        <f t="shared" si="323"/>
        <v>0</v>
      </c>
      <c r="FK40" s="122">
        <f>FJ40/FJ26</f>
        <v>0</v>
      </c>
      <c r="FL40" s="101">
        <f>FL26*FK40</f>
        <v>0</v>
      </c>
      <c r="FM40" s="119">
        <f t="shared" si="324"/>
        <v>0</v>
      </c>
      <c r="FN40" s="93">
        <f>FN26</f>
        <v>9.1</v>
      </c>
      <c r="FO40" s="120">
        <f t="shared" si="325"/>
        <v>0</v>
      </c>
      <c r="FP40" s="101">
        <f t="shared" si="326"/>
        <v>0</v>
      </c>
      <c r="FQ40" s="101"/>
      <c r="FR40" s="121"/>
      <c r="FS40" s="122">
        <f t="shared" si="327"/>
        <v>0</v>
      </c>
      <c r="FT40" s="252">
        <f t="shared" si="328"/>
        <v>0</v>
      </c>
      <c r="FU40" s="122">
        <f>FT40/FT26</f>
        <v>0</v>
      </c>
      <c r="FV40" s="101">
        <f>FV26*FU40</f>
        <v>0</v>
      </c>
      <c r="FW40" s="119">
        <f t="shared" si="329"/>
        <v>0</v>
      </c>
      <c r="FX40" s="93">
        <f>FX26</f>
        <v>9.1</v>
      </c>
      <c r="FY40" s="120">
        <f t="shared" si="330"/>
        <v>0</v>
      </c>
      <c r="FZ40" s="101">
        <f t="shared" si="331"/>
        <v>0</v>
      </c>
      <c r="GA40" s="101"/>
      <c r="GB40" s="121"/>
      <c r="GC40" s="122">
        <f t="shared" si="332"/>
        <v>0</v>
      </c>
      <c r="GD40" s="252">
        <f t="shared" si="333"/>
        <v>0</v>
      </c>
      <c r="GE40" s="122">
        <f>GD40/GD26</f>
        <v>0</v>
      </c>
      <c r="GF40" s="101">
        <f>GF26*GE40</f>
        <v>0</v>
      </c>
      <c r="GG40" s="119">
        <f t="shared" si="334"/>
        <v>0</v>
      </c>
      <c r="GH40" s="93">
        <f>GH26</f>
        <v>9.1</v>
      </c>
      <c r="GI40" s="120">
        <f t="shared" si="335"/>
        <v>0</v>
      </c>
      <c r="GJ40" s="101">
        <f t="shared" si="336"/>
        <v>0</v>
      </c>
      <c r="GK40" s="101"/>
      <c r="GL40" s="121"/>
      <c r="GM40" s="122">
        <f t="shared" si="337"/>
        <v>0</v>
      </c>
      <c r="GN40" s="252">
        <f t="shared" si="338"/>
        <v>0</v>
      </c>
      <c r="GO40" s="122">
        <f>GN40/GN26</f>
        <v>0</v>
      </c>
      <c r="GP40" s="101">
        <f>GP26*GO40</f>
        <v>0</v>
      </c>
      <c r="GQ40" s="119">
        <f t="shared" si="339"/>
        <v>0</v>
      </c>
      <c r="GR40" s="93">
        <f>GR26</f>
        <v>9.1</v>
      </c>
      <c r="GS40" s="120">
        <f t="shared" si="340"/>
        <v>0</v>
      </c>
      <c r="GT40" s="101">
        <f t="shared" si="341"/>
        <v>0</v>
      </c>
      <c r="GU40" s="101"/>
      <c r="GV40" s="121"/>
      <c r="GW40" s="122">
        <f t="shared" si="342"/>
        <v>0</v>
      </c>
      <c r="GX40" s="252">
        <f t="shared" si="343"/>
        <v>0</v>
      </c>
      <c r="GY40" s="122">
        <f>GX40/GX26</f>
        <v>0</v>
      </c>
      <c r="GZ40" s="101">
        <f>GZ26*GY40</f>
        <v>0</v>
      </c>
      <c r="HA40" s="119">
        <f t="shared" si="344"/>
        <v>0</v>
      </c>
      <c r="HB40" s="93">
        <f>HB26</f>
        <v>9.1</v>
      </c>
      <c r="HC40" s="120">
        <f t="shared" si="345"/>
        <v>0</v>
      </c>
      <c r="HD40" s="101">
        <f t="shared" si="346"/>
        <v>0</v>
      </c>
      <c r="HE40" s="101"/>
      <c r="HF40" s="121"/>
      <c r="HG40" s="122">
        <f t="shared" si="347"/>
        <v>0</v>
      </c>
      <c r="HH40" s="252">
        <f t="shared" si="348"/>
        <v>0</v>
      </c>
      <c r="HI40" s="122">
        <f>HH40/HH26</f>
        <v>0</v>
      </c>
      <c r="HJ40" s="101">
        <f>HJ26*HI40</f>
        <v>0</v>
      </c>
      <c r="HK40" s="119">
        <f t="shared" si="349"/>
        <v>0</v>
      </c>
      <c r="HL40" s="93">
        <f>HL26</f>
        <v>9.1</v>
      </c>
      <c r="HM40" s="120">
        <f t="shared" si="350"/>
        <v>0</v>
      </c>
      <c r="HN40" s="101">
        <f t="shared" si="351"/>
        <v>0</v>
      </c>
      <c r="HO40" s="101"/>
      <c r="HP40" s="121"/>
      <c r="HQ40" s="122">
        <f t="shared" si="352"/>
        <v>0</v>
      </c>
      <c r="HR40" s="252">
        <f t="shared" si="353"/>
        <v>0</v>
      </c>
      <c r="HS40" s="122">
        <f>HR40/HR26</f>
        <v>0</v>
      </c>
      <c r="HT40" s="101">
        <f>HT26*HS40</f>
        <v>0</v>
      </c>
      <c r="HU40" s="119">
        <f t="shared" si="354"/>
        <v>0</v>
      </c>
      <c r="HV40" s="93">
        <f>HV26</f>
        <v>9.1</v>
      </c>
      <c r="HW40" s="120">
        <f t="shared" si="355"/>
        <v>0</v>
      </c>
      <c r="HX40" s="101">
        <f t="shared" si="356"/>
        <v>0</v>
      </c>
      <c r="HY40" s="101"/>
      <c r="HZ40" s="121"/>
      <c r="IA40" s="122">
        <f t="shared" si="357"/>
        <v>0</v>
      </c>
      <c r="IB40" s="252">
        <f t="shared" si="358"/>
        <v>0</v>
      </c>
      <c r="IC40" s="122">
        <f>IB40/IB26</f>
        <v>0</v>
      </c>
      <c r="ID40" s="101">
        <f>ID26*IC40</f>
        <v>0</v>
      </c>
      <c r="IE40" s="119">
        <f t="shared" si="359"/>
        <v>0</v>
      </c>
      <c r="IF40" s="93">
        <f>IF26</f>
        <v>9.1</v>
      </c>
      <c r="IG40" s="120">
        <f t="shared" si="360"/>
        <v>0</v>
      </c>
      <c r="IH40" s="101">
        <f t="shared" si="361"/>
        <v>0</v>
      </c>
      <c r="II40" s="101"/>
      <c r="IJ40" s="121"/>
      <c r="IK40" s="122">
        <f t="shared" si="362"/>
        <v>0</v>
      </c>
      <c r="IL40" s="252">
        <f t="shared" si="363"/>
        <v>0</v>
      </c>
      <c r="IM40" s="122">
        <f>IL40/IL26</f>
        <v>0</v>
      </c>
      <c r="IN40" s="101">
        <f>IN26*IM40</f>
        <v>0</v>
      </c>
      <c r="IO40" s="119">
        <f t="shared" si="364"/>
        <v>0</v>
      </c>
      <c r="IP40" s="93">
        <f>IP26</f>
        <v>9.1</v>
      </c>
      <c r="IQ40" s="120">
        <f t="shared" si="365"/>
        <v>0</v>
      </c>
      <c r="IR40" s="101">
        <f t="shared" si="366"/>
        <v>0</v>
      </c>
      <c r="IS40" s="101"/>
      <c r="IT40" s="121"/>
      <c r="IU40" s="122">
        <f t="shared" si="367"/>
        <v>0</v>
      </c>
      <c r="IV40" s="252">
        <f t="shared" si="368"/>
        <v>0</v>
      </c>
      <c r="IW40" s="122">
        <f>IV40/IV26</f>
        <v>0</v>
      </c>
      <c r="IX40" s="101">
        <f>IX26*IW40</f>
        <v>0</v>
      </c>
      <c r="IY40" s="119">
        <f t="shared" si="369"/>
        <v>0</v>
      </c>
      <c r="IZ40" s="93">
        <f>IZ26</f>
        <v>9.1</v>
      </c>
      <c r="JA40" s="120">
        <f t="shared" si="370"/>
        <v>0</v>
      </c>
      <c r="JB40" s="101">
        <f t="shared" si="371"/>
        <v>0</v>
      </c>
      <c r="JC40" s="101"/>
      <c r="JD40" s="121"/>
      <c r="JE40" s="122">
        <f t="shared" si="372"/>
        <v>0</v>
      </c>
      <c r="JF40" s="252">
        <f t="shared" si="373"/>
        <v>0</v>
      </c>
      <c r="JG40" s="122">
        <f>JF40/JF26</f>
        <v>0</v>
      </c>
      <c r="JH40" s="101">
        <f>JH26*JG40</f>
        <v>0</v>
      </c>
      <c r="JI40" s="119">
        <f t="shared" si="374"/>
        <v>0</v>
      </c>
      <c r="JJ40" s="93">
        <f>JJ26</f>
        <v>9.1</v>
      </c>
      <c r="JK40" s="120">
        <f t="shared" si="375"/>
        <v>0</v>
      </c>
      <c r="JL40" s="101">
        <f t="shared" si="376"/>
        <v>0</v>
      </c>
      <c r="JM40" s="101"/>
      <c r="JN40" s="121"/>
      <c r="JO40" s="122">
        <f t="shared" si="377"/>
        <v>0</v>
      </c>
      <c r="JP40" s="252">
        <f t="shared" si="378"/>
        <v>0</v>
      </c>
      <c r="JQ40" s="122" t="e">
        <f>JP40/JP26</f>
        <v>#DIV/0!</v>
      </c>
      <c r="JR40" s="101" t="e">
        <f>JR26*JQ40</f>
        <v>#DIV/0!</v>
      </c>
      <c r="JS40" s="119">
        <f t="shared" si="379"/>
        <v>0</v>
      </c>
      <c r="JT40" s="93">
        <f>JT26</f>
        <v>0</v>
      </c>
      <c r="JU40" s="120">
        <f t="shared" si="380"/>
        <v>0</v>
      </c>
      <c r="JV40" s="101">
        <f t="shared" si="381"/>
        <v>0</v>
      </c>
      <c r="JW40" s="101"/>
      <c r="JX40" s="121"/>
      <c r="JY40" s="122">
        <f t="shared" si="382"/>
        <v>0</v>
      </c>
      <c r="JZ40" s="252">
        <f t="shared" si="383"/>
        <v>0</v>
      </c>
      <c r="KA40" s="122">
        <f>JZ40/JZ26</f>
        <v>0</v>
      </c>
      <c r="KB40" s="101">
        <f>KB26*KA40</f>
        <v>0</v>
      </c>
      <c r="KC40" s="119">
        <f t="shared" si="384"/>
        <v>0</v>
      </c>
      <c r="KD40" s="93">
        <f>KD26</f>
        <v>9.1</v>
      </c>
      <c r="KE40" s="120">
        <f t="shared" si="385"/>
        <v>0</v>
      </c>
      <c r="KF40" s="101">
        <f t="shared" si="386"/>
        <v>0</v>
      </c>
      <c r="KG40" s="101"/>
      <c r="KH40" s="121"/>
      <c r="KI40" s="122">
        <f t="shared" si="387"/>
        <v>0</v>
      </c>
      <c r="KJ40" s="252">
        <f t="shared" si="388"/>
        <v>0</v>
      </c>
      <c r="KK40" s="122">
        <f>KJ40/KJ26</f>
        <v>0</v>
      </c>
      <c r="KL40" s="101">
        <f>KL26*KK40</f>
        <v>0</v>
      </c>
      <c r="KM40" s="119">
        <f t="shared" si="389"/>
        <v>0</v>
      </c>
      <c r="KN40" s="93">
        <f>KN26</f>
        <v>9.1</v>
      </c>
      <c r="KO40" s="120">
        <f t="shared" si="390"/>
        <v>0</v>
      </c>
      <c r="KP40" s="101">
        <f t="shared" si="391"/>
        <v>0</v>
      </c>
      <c r="KQ40" s="101"/>
      <c r="KR40" s="121"/>
      <c r="KS40" s="122">
        <f t="shared" si="392"/>
        <v>0</v>
      </c>
      <c r="KT40" s="252">
        <f t="shared" si="393"/>
        <v>0</v>
      </c>
      <c r="KU40" s="122">
        <f>KT40/KT26</f>
        <v>0</v>
      </c>
      <c r="KV40" s="101">
        <f>KV26*KU40</f>
        <v>0</v>
      </c>
      <c r="KW40" s="119">
        <f t="shared" si="394"/>
        <v>0</v>
      </c>
      <c r="KX40" s="93">
        <f>KX26</f>
        <v>9.1</v>
      </c>
      <c r="KY40" s="120">
        <f t="shared" si="395"/>
        <v>0</v>
      </c>
      <c r="KZ40" s="101">
        <f t="shared" si="396"/>
        <v>0</v>
      </c>
      <c r="LA40" s="101"/>
      <c r="LB40" s="121"/>
      <c r="LC40" s="122">
        <f t="shared" si="397"/>
        <v>0</v>
      </c>
      <c r="LD40" s="252">
        <f t="shared" si="398"/>
        <v>0</v>
      </c>
      <c r="LE40" s="122">
        <f>LD40/LD26</f>
        <v>0</v>
      </c>
      <c r="LF40" s="101">
        <f>LF26*LE40</f>
        <v>0</v>
      </c>
      <c r="LG40" s="119">
        <f t="shared" si="399"/>
        <v>0</v>
      </c>
      <c r="LH40" s="93">
        <f>LH26</f>
        <v>9.1</v>
      </c>
      <c r="LI40" s="120">
        <f t="shared" si="400"/>
        <v>0</v>
      </c>
      <c r="LJ40" s="101">
        <f t="shared" si="401"/>
        <v>0</v>
      </c>
      <c r="LK40" s="101"/>
      <c r="LL40" s="121"/>
      <c r="LM40" s="122">
        <f t="shared" si="402"/>
        <v>0</v>
      </c>
      <c r="LN40" s="252">
        <f t="shared" si="403"/>
        <v>0</v>
      </c>
      <c r="LO40" s="122">
        <f>LN40/LN26</f>
        <v>0</v>
      </c>
      <c r="LP40" s="101">
        <f>LP26*LO40</f>
        <v>0</v>
      </c>
      <c r="LQ40" s="119">
        <f t="shared" si="404"/>
        <v>0</v>
      </c>
      <c r="LR40" s="93">
        <f>LR26</f>
        <v>9.1</v>
      </c>
      <c r="LS40" s="120">
        <f t="shared" si="405"/>
        <v>0</v>
      </c>
      <c r="LT40" s="101">
        <f t="shared" si="406"/>
        <v>0</v>
      </c>
      <c r="LU40" s="101"/>
      <c r="LV40" s="121"/>
      <c r="LW40" s="122">
        <f t="shared" si="407"/>
        <v>0</v>
      </c>
      <c r="LX40" s="252">
        <f t="shared" si="408"/>
        <v>0</v>
      </c>
      <c r="LY40" s="122">
        <f>LX40/LX26</f>
        <v>0</v>
      </c>
      <c r="LZ40" s="101">
        <f>LZ26*LY40</f>
        <v>0</v>
      </c>
      <c r="MA40" s="119">
        <f t="shared" si="409"/>
        <v>0</v>
      </c>
      <c r="MB40" s="93">
        <f>MB26</f>
        <v>9.1</v>
      </c>
      <c r="MC40" s="120">
        <f t="shared" si="410"/>
        <v>0</v>
      </c>
      <c r="MD40" s="101">
        <f t="shared" si="411"/>
        <v>0</v>
      </c>
      <c r="ME40" s="101"/>
      <c r="MF40" s="121"/>
      <c r="MG40" s="122">
        <f t="shared" si="412"/>
        <v>0</v>
      </c>
      <c r="MH40" s="252">
        <f t="shared" si="413"/>
        <v>66</v>
      </c>
      <c r="MI40" s="122">
        <f>MH40/MH26</f>
        <v>0.21639</v>
      </c>
      <c r="MJ40" s="101">
        <f>MJ26*MI40</f>
        <v>15651.49</v>
      </c>
      <c r="MK40" s="119">
        <f t="shared" si="414"/>
        <v>237.14378787999999</v>
      </c>
      <c r="ML40" s="93">
        <f>ML26</f>
        <v>9.1</v>
      </c>
      <c r="MM40" s="120">
        <f t="shared" si="415"/>
        <v>2158.0084700000002</v>
      </c>
      <c r="MN40" s="101">
        <f t="shared" si="416"/>
        <v>142428.56</v>
      </c>
      <c r="MO40" s="101"/>
      <c r="MP40" s="121"/>
      <c r="MQ40" s="122">
        <f t="shared" si="417"/>
        <v>0.57035999999999998</v>
      </c>
      <c r="MR40" s="252">
        <f t="shared" si="418"/>
        <v>0</v>
      </c>
      <c r="MS40" s="122">
        <f>MR40/MR26</f>
        <v>0</v>
      </c>
      <c r="MT40" s="101">
        <f>MT26*MS40</f>
        <v>0</v>
      </c>
      <c r="MU40" s="119">
        <f t="shared" si="419"/>
        <v>0</v>
      </c>
      <c r="MV40" s="93">
        <f>MV26</f>
        <v>9.1</v>
      </c>
      <c r="MW40" s="120">
        <f t="shared" si="420"/>
        <v>0</v>
      </c>
      <c r="MX40" s="101">
        <f t="shared" si="421"/>
        <v>0</v>
      </c>
      <c r="MY40" s="101"/>
      <c r="MZ40" s="121"/>
      <c r="NA40" s="122">
        <f t="shared" si="422"/>
        <v>0</v>
      </c>
      <c r="NB40" s="252">
        <f t="shared" si="423"/>
        <v>0</v>
      </c>
      <c r="NC40" s="122">
        <f>NB40/NB26</f>
        <v>0</v>
      </c>
      <c r="ND40" s="101">
        <f>ND26*NC40</f>
        <v>0</v>
      </c>
      <c r="NE40" s="119">
        <f t="shared" si="424"/>
        <v>0</v>
      </c>
      <c r="NF40" s="93">
        <f>NF26</f>
        <v>9.1</v>
      </c>
      <c r="NG40" s="120">
        <f t="shared" si="425"/>
        <v>0</v>
      </c>
      <c r="NH40" s="101">
        <f t="shared" si="426"/>
        <v>0</v>
      </c>
      <c r="NI40" s="101"/>
      <c r="NJ40" s="121"/>
      <c r="NK40" s="122">
        <f t="shared" si="427"/>
        <v>0</v>
      </c>
      <c r="NL40" s="252">
        <f t="shared" si="428"/>
        <v>0</v>
      </c>
      <c r="NM40" s="122">
        <f>NL40/NL26</f>
        <v>0</v>
      </c>
      <c r="NN40" s="101">
        <f>NN26*NM40</f>
        <v>0</v>
      </c>
      <c r="NO40" s="119">
        <f t="shared" si="429"/>
        <v>0</v>
      </c>
      <c r="NP40" s="93">
        <f>NP26</f>
        <v>9.1</v>
      </c>
      <c r="NQ40" s="120">
        <f t="shared" si="430"/>
        <v>0</v>
      </c>
      <c r="NR40" s="101">
        <f t="shared" si="431"/>
        <v>0</v>
      </c>
      <c r="NS40" s="101"/>
      <c r="NT40" s="121"/>
      <c r="NU40" s="122">
        <f t="shared" si="432"/>
        <v>0</v>
      </c>
      <c r="NV40" s="252">
        <f t="shared" si="433"/>
        <v>0</v>
      </c>
      <c r="NW40" s="122">
        <f>NV40/NV26</f>
        <v>0</v>
      </c>
      <c r="NX40" s="101">
        <f>NX26*NW40</f>
        <v>0</v>
      </c>
      <c r="NY40" s="119">
        <f t="shared" si="434"/>
        <v>0</v>
      </c>
      <c r="NZ40" s="93">
        <f>NZ26</f>
        <v>9.1</v>
      </c>
      <c r="OA40" s="120">
        <f t="shared" si="435"/>
        <v>0</v>
      </c>
      <c r="OB40" s="101">
        <f t="shared" si="436"/>
        <v>0</v>
      </c>
      <c r="OC40" s="101"/>
      <c r="OD40" s="121"/>
      <c r="OE40" s="122">
        <f t="shared" si="437"/>
        <v>0</v>
      </c>
      <c r="OF40" s="252">
        <f t="shared" si="438"/>
        <v>0</v>
      </c>
      <c r="OG40" s="122">
        <f>OF40/OF26</f>
        <v>0</v>
      </c>
      <c r="OH40" s="101">
        <f>OH26*OG40</f>
        <v>0</v>
      </c>
      <c r="OI40" s="119">
        <f t="shared" si="439"/>
        <v>0</v>
      </c>
      <c r="OJ40" s="93">
        <f>OJ26</f>
        <v>9.1</v>
      </c>
      <c r="OK40" s="120">
        <f t="shared" si="440"/>
        <v>0</v>
      </c>
      <c r="OL40" s="101">
        <f t="shared" si="441"/>
        <v>0</v>
      </c>
      <c r="OM40" s="101"/>
      <c r="ON40" s="121"/>
      <c r="OO40" s="122">
        <f t="shared" si="442"/>
        <v>0</v>
      </c>
      <c r="OP40" s="252">
        <f t="shared" si="443"/>
        <v>0</v>
      </c>
      <c r="OQ40" s="122">
        <f>OP40/OP26</f>
        <v>0</v>
      </c>
      <c r="OR40" s="101">
        <f>OR26*OQ40</f>
        <v>0</v>
      </c>
      <c r="OS40" s="119">
        <f t="shared" si="444"/>
        <v>0</v>
      </c>
      <c r="OT40" s="93">
        <f>OT26</f>
        <v>9.1</v>
      </c>
      <c r="OU40" s="120">
        <f t="shared" si="445"/>
        <v>0</v>
      </c>
      <c r="OV40" s="101">
        <f t="shared" si="446"/>
        <v>0</v>
      </c>
      <c r="OW40" s="101"/>
      <c r="OX40" s="121"/>
      <c r="OY40" s="122">
        <f t="shared" si="447"/>
        <v>0</v>
      </c>
      <c r="OZ40" s="252">
        <f t="shared" si="448"/>
        <v>0</v>
      </c>
      <c r="PA40" s="122">
        <f>OZ40/OZ26</f>
        <v>0</v>
      </c>
      <c r="PB40" s="101">
        <f>PB26*PA40</f>
        <v>0</v>
      </c>
      <c r="PC40" s="119">
        <f t="shared" si="449"/>
        <v>0</v>
      </c>
      <c r="PD40" s="93">
        <f>PD26</f>
        <v>9.1</v>
      </c>
      <c r="PE40" s="120">
        <f t="shared" si="450"/>
        <v>0</v>
      </c>
      <c r="PF40" s="101">
        <f t="shared" si="451"/>
        <v>0</v>
      </c>
      <c r="PG40" s="101"/>
      <c r="PH40" s="121"/>
      <c r="PI40" s="122">
        <f t="shared" si="452"/>
        <v>0</v>
      </c>
      <c r="PJ40" s="252">
        <f t="shared" si="453"/>
        <v>0</v>
      </c>
      <c r="PK40" s="122">
        <f>PJ40/PJ26</f>
        <v>0</v>
      </c>
      <c r="PL40" s="101">
        <f>PL26*PK40</f>
        <v>0</v>
      </c>
      <c r="PM40" s="119">
        <f t="shared" si="454"/>
        <v>0</v>
      </c>
      <c r="PN40" s="93">
        <f>PN26</f>
        <v>9.1</v>
      </c>
      <c r="PO40" s="120">
        <f t="shared" si="455"/>
        <v>0</v>
      </c>
      <c r="PP40" s="101">
        <f t="shared" si="456"/>
        <v>0</v>
      </c>
      <c r="PQ40" s="101"/>
      <c r="PR40" s="121"/>
      <c r="PS40" s="122">
        <f t="shared" si="457"/>
        <v>0</v>
      </c>
      <c r="PT40" s="252">
        <f t="shared" si="458"/>
        <v>0</v>
      </c>
      <c r="PU40" s="122" t="e">
        <f>PT40/PT26</f>
        <v>#DIV/0!</v>
      </c>
      <c r="PV40" s="101" t="e">
        <f>PV26*PU40</f>
        <v>#DIV/0!</v>
      </c>
      <c r="PW40" s="119">
        <f t="shared" si="459"/>
        <v>0</v>
      </c>
      <c r="PX40" s="93">
        <f>PX26</f>
        <v>0</v>
      </c>
      <c r="PY40" s="120">
        <f t="shared" si="460"/>
        <v>0</v>
      </c>
      <c r="PZ40" s="101">
        <f t="shared" si="461"/>
        <v>0</v>
      </c>
      <c r="QA40" s="101"/>
      <c r="QB40" s="121"/>
      <c r="QC40" s="122">
        <f t="shared" si="462"/>
        <v>0</v>
      </c>
      <c r="QD40" s="252">
        <f t="shared" si="463"/>
        <v>0</v>
      </c>
      <c r="QE40" s="122">
        <f>QD40/QD26</f>
        <v>0</v>
      </c>
      <c r="QF40" s="101">
        <f>QF26*QE40</f>
        <v>0</v>
      </c>
      <c r="QG40" s="119">
        <f t="shared" si="464"/>
        <v>0</v>
      </c>
      <c r="QH40" s="93">
        <f>QH26</f>
        <v>9.1</v>
      </c>
      <c r="QI40" s="120">
        <f t="shared" si="465"/>
        <v>0</v>
      </c>
      <c r="QJ40" s="101">
        <f t="shared" si="466"/>
        <v>0</v>
      </c>
      <c r="QK40" s="101"/>
      <c r="QL40" s="121"/>
      <c r="QM40" s="122">
        <f t="shared" si="467"/>
        <v>0</v>
      </c>
      <c r="QN40" s="252">
        <f t="shared" si="468"/>
        <v>0</v>
      </c>
      <c r="QO40" s="122">
        <f>QN40/QN26</f>
        <v>0</v>
      </c>
      <c r="QP40" s="101">
        <f>QP26*QO40</f>
        <v>0</v>
      </c>
      <c r="QQ40" s="119">
        <f t="shared" si="469"/>
        <v>0</v>
      </c>
      <c r="QR40" s="93">
        <f>QR26</f>
        <v>9.1</v>
      </c>
      <c r="QS40" s="120">
        <f t="shared" si="470"/>
        <v>0</v>
      </c>
      <c r="QT40" s="101">
        <f t="shared" si="471"/>
        <v>0</v>
      </c>
      <c r="QU40" s="101"/>
      <c r="QV40" s="121"/>
      <c r="QW40" s="122">
        <f t="shared" si="472"/>
        <v>0</v>
      </c>
      <c r="QX40" s="252">
        <f t="shared" si="473"/>
        <v>0</v>
      </c>
      <c r="QY40" s="122">
        <f>QX40/QX26</f>
        <v>0</v>
      </c>
      <c r="QZ40" s="101">
        <f>QZ26*QY40</f>
        <v>0</v>
      </c>
      <c r="RA40" s="119">
        <f t="shared" si="474"/>
        <v>0</v>
      </c>
      <c r="RB40" s="93">
        <f>RB26</f>
        <v>9.1</v>
      </c>
      <c r="RC40" s="120">
        <f t="shared" si="475"/>
        <v>0</v>
      </c>
      <c r="RD40" s="101">
        <f t="shared" si="476"/>
        <v>0</v>
      </c>
      <c r="RE40" s="101"/>
      <c r="RF40" s="121"/>
      <c r="RG40" s="122">
        <f t="shared" si="477"/>
        <v>0</v>
      </c>
      <c r="RH40" s="252">
        <f t="shared" si="478"/>
        <v>0</v>
      </c>
      <c r="RI40" s="122">
        <f>RH40/RH26</f>
        <v>0</v>
      </c>
      <c r="RJ40" s="101">
        <f>RJ26*RI40</f>
        <v>0</v>
      </c>
      <c r="RK40" s="119">
        <f t="shared" si="479"/>
        <v>0</v>
      </c>
      <c r="RL40" s="93">
        <f>RL26</f>
        <v>9.1</v>
      </c>
      <c r="RM40" s="120">
        <f t="shared" si="480"/>
        <v>0</v>
      </c>
      <c r="RN40" s="101">
        <f t="shared" si="481"/>
        <v>0</v>
      </c>
      <c r="RO40" s="101"/>
      <c r="RP40" s="121"/>
      <c r="RQ40" s="122">
        <f t="shared" si="482"/>
        <v>0</v>
      </c>
      <c r="RR40" s="252">
        <f t="shared" si="483"/>
        <v>0</v>
      </c>
      <c r="RS40" s="122">
        <f>RR40/RR26</f>
        <v>0</v>
      </c>
      <c r="RT40" s="101">
        <f>RT26*RS40</f>
        <v>0</v>
      </c>
      <c r="RU40" s="119">
        <f t="shared" si="484"/>
        <v>0</v>
      </c>
      <c r="RV40" s="93">
        <f>RV26</f>
        <v>9.1</v>
      </c>
      <c r="RW40" s="120">
        <f t="shared" si="485"/>
        <v>0</v>
      </c>
      <c r="RX40" s="101">
        <f t="shared" si="486"/>
        <v>0</v>
      </c>
      <c r="RY40" s="101"/>
      <c r="RZ40" s="121"/>
      <c r="SA40" s="122">
        <f t="shared" si="487"/>
        <v>0</v>
      </c>
      <c r="SB40" s="252">
        <f t="shared" si="488"/>
        <v>0</v>
      </c>
      <c r="SC40" s="122">
        <f>SB40/SB26</f>
        <v>0</v>
      </c>
      <c r="SD40" s="101">
        <f>SD26*SC40</f>
        <v>0</v>
      </c>
      <c r="SE40" s="119">
        <f t="shared" si="489"/>
        <v>0</v>
      </c>
      <c r="SF40" s="93">
        <f>SF26</f>
        <v>9.1</v>
      </c>
      <c r="SG40" s="120">
        <f t="shared" si="490"/>
        <v>0</v>
      </c>
      <c r="SH40" s="101">
        <f t="shared" si="491"/>
        <v>0</v>
      </c>
      <c r="SI40" s="101"/>
      <c r="SJ40" s="121"/>
      <c r="SK40" s="122">
        <f t="shared" si="492"/>
        <v>0</v>
      </c>
      <c r="SL40" s="252">
        <f t="shared" si="493"/>
        <v>0</v>
      </c>
      <c r="SM40" s="122">
        <f>SL40/SL26</f>
        <v>0</v>
      </c>
      <c r="SN40" s="101">
        <f>SN26*SM40</f>
        <v>0</v>
      </c>
      <c r="SO40" s="119">
        <f t="shared" si="494"/>
        <v>0</v>
      </c>
      <c r="SP40" s="93">
        <f>SP26</f>
        <v>9.1</v>
      </c>
      <c r="SQ40" s="120">
        <f t="shared" si="495"/>
        <v>0</v>
      </c>
      <c r="SR40" s="101">
        <f t="shared" si="496"/>
        <v>0</v>
      </c>
      <c r="SS40" s="101"/>
      <c r="ST40" s="121"/>
      <c r="SU40" s="122">
        <f t="shared" si="497"/>
        <v>0</v>
      </c>
      <c r="SV40" s="252">
        <f t="shared" si="498"/>
        <v>21</v>
      </c>
      <c r="SW40" s="122">
        <f>SV40/SV26</f>
        <v>7.2919999999999999E-2</v>
      </c>
      <c r="SX40" s="101">
        <f>SX26*SW40</f>
        <v>16535.34</v>
      </c>
      <c r="SY40" s="119">
        <f t="shared" si="499"/>
        <v>787.39714286000003</v>
      </c>
      <c r="SZ40" s="93">
        <f>SZ26</f>
        <v>9.1</v>
      </c>
      <c r="TA40" s="120">
        <f t="shared" si="500"/>
        <v>7165.3140000000003</v>
      </c>
      <c r="TB40" s="101">
        <f t="shared" si="501"/>
        <v>150471.59</v>
      </c>
      <c r="TC40" s="101"/>
      <c r="TD40" s="121"/>
      <c r="TE40" s="122">
        <f t="shared" si="502"/>
        <v>1.89377</v>
      </c>
      <c r="TF40" s="252">
        <f t="shared" si="503"/>
        <v>0</v>
      </c>
      <c r="TG40" s="122">
        <f>TF40/TF26</f>
        <v>0</v>
      </c>
      <c r="TH40" s="101">
        <f>TH26*TG40</f>
        <v>0</v>
      </c>
      <c r="TI40" s="119">
        <f t="shared" si="504"/>
        <v>0</v>
      </c>
      <c r="TJ40" s="93">
        <f>TJ26</f>
        <v>9.1</v>
      </c>
      <c r="TK40" s="120">
        <f t="shared" si="505"/>
        <v>0</v>
      </c>
      <c r="TL40" s="101">
        <f t="shared" si="506"/>
        <v>0</v>
      </c>
      <c r="TM40" s="101"/>
      <c r="TN40" s="121"/>
      <c r="TO40" s="122">
        <f t="shared" si="507"/>
        <v>0</v>
      </c>
      <c r="TP40" s="252">
        <f t="shared" si="508"/>
        <v>0</v>
      </c>
      <c r="TQ40" s="122">
        <f>TP40/TP26</f>
        <v>0</v>
      </c>
      <c r="TR40" s="101">
        <f>TR26*TQ40</f>
        <v>0</v>
      </c>
      <c r="TS40" s="119">
        <f t="shared" si="509"/>
        <v>0</v>
      </c>
      <c r="TT40" s="93">
        <f>TT26</f>
        <v>9.1</v>
      </c>
      <c r="TU40" s="120">
        <f t="shared" si="510"/>
        <v>0</v>
      </c>
      <c r="TV40" s="101">
        <f t="shared" si="511"/>
        <v>0</v>
      </c>
      <c r="TW40" s="101"/>
      <c r="TX40" s="121"/>
      <c r="TY40" s="122">
        <f t="shared" si="512"/>
        <v>0</v>
      </c>
      <c r="TZ40" s="252">
        <f t="shared" si="513"/>
        <v>0</v>
      </c>
      <c r="UA40" s="122">
        <f>TZ40/TZ26</f>
        <v>0</v>
      </c>
      <c r="UB40" s="101">
        <f>UB26*UA40</f>
        <v>0</v>
      </c>
      <c r="UC40" s="119">
        <f t="shared" si="514"/>
        <v>0</v>
      </c>
      <c r="UD40" s="93">
        <f>UD26</f>
        <v>9.1</v>
      </c>
      <c r="UE40" s="120">
        <f t="shared" si="515"/>
        <v>0</v>
      </c>
      <c r="UF40" s="101">
        <f t="shared" si="516"/>
        <v>0</v>
      </c>
      <c r="UG40" s="101"/>
      <c r="UH40" s="121"/>
      <c r="UI40" s="122">
        <f t="shared" si="517"/>
        <v>0</v>
      </c>
      <c r="UJ40" s="252">
        <f t="shared" si="518"/>
        <v>0</v>
      </c>
      <c r="UK40" s="122">
        <f>UJ40/UJ26</f>
        <v>0</v>
      </c>
      <c r="UL40" s="101">
        <f>UL26*UK40</f>
        <v>0</v>
      </c>
      <c r="UM40" s="119">
        <f t="shared" si="519"/>
        <v>0</v>
      </c>
      <c r="UN40" s="93">
        <f>UN26</f>
        <v>9.1</v>
      </c>
      <c r="UO40" s="120">
        <f t="shared" si="520"/>
        <v>0</v>
      </c>
      <c r="UP40" s="101">
        <f t="shared" si="521"/>
        <v>0</v>
      </c>
      <c r="UQ40" s="101"/>
      <c r="UR40" s="121"/>
      <c r="US40" s="122">
        <f t="shared" si="522"/>
        <v>0</v>
      </c>
      <c r="UT40" s="252">
        <f t="shared" si="523"/>
        <v>0</v>
      </c>
      <c r="UU40" s="122">
        <f>UT40/UT26</f>
        <v>0</v>
      </c>
      <c r="UV40" s="101">
        <f>UV26*UU40</f>
        <v>0</v>
      </c>
      <c r="UW40" s="119">
        <f t="shared" si="524"/>
        <v>0</v>
      </c>
      <c r="UX40" s="93">
        <f>UX26</f>
        <v>9.1</v>
      </c>
      <c r="UY40" s="120">
        <f t="shared" si="525"/>
        <v>0</v>
      </c>
      <c r="UZ40" s="101">
        <f t="shared" si="526"/>
        <v>0</v>
      </c>
      <c r="VA40" s="101"/>
      <c r="VB40" s="121"/>
      <c r="VC40" s="122">
        <f t="shared" si="527"/>
        <v>0</v>
      </c>
      <c r="VD40" s="252">
        <f t="shared" si="528"/>
        <v>0</v>
      </c>
      <c r="VE40" s="122">
        <f>VD40/VD26</f>
        <v>0</v>
      </c>
      <c r="VF40" s="101">
        <f>VF26*VE40</f>
        <v>0</v>
      </c>
      <c r="VG40" s="119">
        <f t="shared" si="529"/>
        <v>0</v>
      </c>
      <c r="VH40" s="93">
        <f>VH26</f>
        <v>9.1</v>
      </c>
      <c r="VI40" s="120">
        <f t="shared" si="530"/>
        <v>0</v>
      </c>
      <c r="VJ40" s="101">
        <f t="shared" si="531"/>
        <v>0</v>
      </c>
      <c r="VK40" s="101"/>
      <c r="VL40" s="121"/>
      <c r="VM40" s="122">
        <f t="shared" si="532"/>
        <v>0</v>
      </c>
      <c r="VN40" s="252">
        <f t="shared" si="533"/>
        <v>0</v>
      </c>
      <c r="VO40" s="122">
        <f>VN40/VN26</f>
        <v>0</v>
      </c>
      <c r="VP40" s="101">
        <f>VP26*VO40</f>
        <v>0</v>
      </c>
      <c r="VQ40" s="119">
        <f t="shared" si="534"/>
        <v>0</v>
      </c>
      <c r="VR40" s="93">
        <f>VR26</f>
        <v>9.1</v>
      </c>
      <c r="VS40" s="120">
        <f t="shared" si="535"/>
        <v>0</v>
      </c>
      <c r="VT40" s="101">
        <f t="shared" si="536"/>
        <v>0</v>
      </c>
      <c r="VU40" s="101"/>
      <c r="VV40" s="121"/>
      <c r="VW40" s="122">
        <f t="shared" si="537"/>
        <v>0</v>
      </c>
      <c r="VX40" s="231">
        <f t="shared" si="538"/>
        <v>87</v>
      </c>
      <c r="VY40" s="122">
        <f>VX40/VX26</f>
        <v>6.9100000000000003E-3</v>
      </c>
      <c r="VZ40" s="101">
        <f>VZ26*VY40</f>
        <v>36173.019999999997</v>
      </c>
      <c r="WA40" s="119">
        <f t="shared" si="539"/>
        <v>415.78183908</v>
      </c>
      <c r="WB40" s="93">
        <f>WB26</f>
        <v>9.1</v>
      </c>
      <c r="WC40" s="120">
        <f t="shared" si="540"/>
        <v>3783.61474</v>
      </c>
      <c r="WD40" s="101">
        <f t="shared" si="541"/>
        <v>329174.48</v>
      </c>
      <c r="WE40" s="101"/>
      <c r="WF40" s="121"/>
    </row>
    <row r="41" spans="1:604" ht="24">
      <c r="A41" s="5"/>
      <c r="B41" s="223" t="s">
        <v>1248</v>
      </c>
      <c r="C41" s="12"/>
      <c r="D41" s="12"/>
      <c r="E41" s="4" t="s">
        <v>34</v>
      </c>
      <c r="F41" s="252">
        <f t="shared" si="243"/>
        <v>0</v>
      </c>
      <c r="G41" s="122">
        <f>F41/F26</f>
        <v>0</v>
      </c>
      <c r="H41" s="101">
        <f>H26*G41</f>
        <v>0</v>
      </c>
      <c r="I41" s="119">
        <f t="shared" si="244"/>
        <v>0</v>
      </c>
      <c r="J41" s="93">
        <f>J26</f>
        <v>9.1</v>
      </c>
      <c r="K41" s="120">
        <f t="shared" si="245"/>
        <v>0</v>
      </c>
      <c r="L41" s="101">
        <f t="shared" si="246"/>
        <v>0</v>
      </c>
      <c r="M41" s="101"/>
      <c r="N41" s="121"/>
      <c r="O41" s="122">
        <f t="shared" si="247"/>
        <v>0</v>
      </c>
      <c r="P41" s="252">
        <f t="shared" si="248"/>
        <v>0</v>
      </c>
      <c r="Q41" s="122">
        <f>P41/P26</f>
        <v>0</v>
      </c>
      <c r="R41" s="101">
        <f>R26*Q41</f>
        <v>0</v>
      </c>
      <c r="S41" s="119">
        <f t="shared" si="249"/>
        <v>0</v>
      </c>
      <c r="T41" s="93">
        <f>T26</f>
        <v>9.1</v>
      </c>
      <c r="U41" s="120">
        <f t="shared" si="250"/>
        <v>0</v>
      </c>
      <c r="V41" s="101">
        <f t="shared" si="251"/>
        <v>0</v>
      </c>
      <c r="W41" s="101"/>
      <c r="X41" s="121"/>
      <c r="Y41" s="122">
        <f t="shared" si="252"/>
        <v>0</v>
      </c>
      <c r="Z41" s="252">
        <f t="shared" si="253"/>
        <v>0</v>
      </c>
      <c r="AA41" s="122">
        <f>Z41/Z26</f>
        <v>0</v>
      </c>
      <c r="AB41" s="101">
        <f>AB26*AA41</f>
        <v>0</v>
      </c>
      <c r="AC41" s="119">
        <f t="shared" si="254"/>
        <v>0</v>
      </c>
      <c r="AD41" s="93">
        <f>AD26</f>
        <v>9.1</v>
      </c>
      <c r="AE41" s="120">
        <f t="shared" si="255"/>
        <v>0</v>
      </c>
      <c r="AF41" s="101">
        <f t="shared" si="256"/>
        <v>0</v>
      </c>
      <c r="AG41" s="101"/>
      <c r="AH41" s="121"/>
      <c r="AI41" s="122">
        <f t="shared" si="257"/>
        <v>0</v>
      </c>
      <c r="AJ41" s="252">
        <f t="shared" si="258"/>
        <v>0</v>
      </c>
      <c r="AK41" s="122">
        <f>AJ41/AJ26</f>
        <v>0</v>
      </c>
      <c r="AL41" s="101">
        <f>AL26*AK41</f>
        <v>0</v>
      </c>
      <c r="AM41" s="119">
        <f t="shared" si="259"/>
        <v>0</v>
      </c>
      <c r="AN41" s="93">
        <f>AN26</f>
        <v>9.1</v>
      </c>
      <c r="AO41" s="120">
        <f t="shared" si="260"/>
        <v>0</v>
      </c>
      <c r="AP41" s="101">
        <f t="shared" si="261"/>
        <v>0</v>
      </c>
      <c r="AQ41" s="101"/>
      <c r="AR41" s="121"/>
      <c r="AS41" s="122">
        <f t="shared" si="262"/>
        <v>0</v>
      </c>
      <c r="AT41" s="252">
        <f t="shared" si="263"/>
        <v>0</v>
      </c>
      <c r="AU41" s="122">
        <f>AT41/AT26</f>
        <v>0</v>
      </c>
      <c r="AV41" s="101">
        <f>AV26*AU41</f>
        <v>0</v>
      </c>
      <c r="AW41" s="119">
        <f t="shared" si="264"/>
        <v>0</v>
      </c>
      <c r="AX41" s="93">
        <f>AX26</f>
        <v>9.1</v>
      </c>
      <c r="AY41" s="120">
        <f t="shared" si="265"/>
        <v>0</v>
      </c>
      <c r="AZ41" s="101">
        <f t="shared" si="266"/>
        <v>0</v>
      </c>
      <c r="BA41" s="101"/>
      <c r="BB41" s="121"/>
      <c r="BC41" s="122">
        <f t="shared" si="267"/>
        <v>0</v>
      </c>
      <c r="BD41" s="252">
        <f t="shared" si="268"/>
        <v>0</v>
      </c>
      <c r="BE41" s="122">
        <f>BD41/BD26</f>
        <v>0</v>
      </c>
      <c r="BF41" s="101">
        <f>BF26*BE41</f>
        <v>0</v>
      </c>
      <c r="BG41" s="119">
        <f t="shared" si="269"/>
        <v>0</v>
      </c>
      <c r="BH41" s="93">
        <f>BH26</f>
        <v>9.1</v>
      </c>
      <c r="BI41" s="120">
        <f t="shared" si="270"/>
        <v>0</v>
      </c>
      <c r="BJ41" s="101">
        <f t="shared" si="271"/>
        <v>0</v>
      </c>
      <c r="BK41" s="101"/>
      <c r="BL41" s="121"/>
      <c r="BM41" s="122">
        <f t="shared" si="272"/>
        <v>0</v>
      </c>
      <c r="BN41" s="252">
        <f t="shared" si="273"/>
        <v>0</v>
      </c>
      <c r="BO41" s="122" t="e">
        <f>BN41/BN26</f>
        <v>#DIV/0!</v>
      </c>
      <c r="BP41" s="101" t="e">
        <f>BP26*BO41</f>
        <v>#DIV/0!</v>
      </c>
      <c r="BQ41" s="119">
        <f t="shared" si="274"/>
        <v>0</v>
      </c>
      <c r="BR41" s="93">
        <f>BR26</f>
        <v>0</v>
      </c>
      <c r="BS41" s="120">
        <f t="shared" si="275"/>
        <v>0</v>
      </c>
      <c r="BT41" s="101">
        <f t="shared" si="276"/>
        <v>0</v>
      </c>
      <c r="BU41" s="101"/>
      <c r="BV41" s="121"/>
      <c r="BW41" s="122">
        <f t="shared" si="277"/>
        <v>0</v>
      </c>
      <c r="BX41" s="252">
        <f t="shared" si="278"/>
        <v>0</v>
      </c>
      <c r="BY41" s="122">
        <f>BX41/BX26</f>
        <v>0</v>
      </c>
      <c r="BZ41" s="101">
        <f>BZ26*BY41</f>
        <v>0</v>
      </c>
      <c r="CA41" s="119">
        <f t="shared" si="279"/>
        <v>0</v>
      </c>
      <c r="CB41" s="93">
        <f>CB26</f>
        <v>9.1</v>
      </c>
      <c r="CC41" s="120">
        <f t="shared" si="280"/>
        <v>0</v>
      </c>
      <c r="CD41" s="101">
        <f t="shared" si="281"/>
        <v>0</v>
      </c>
      <c r="CE41" s="101"/>
      <c r="CF41" s="121"/>
      <c r="CG41" s="122">
        <f t="shared" si="282"/>
        <v>0</v>
      </c>
      <c r="CH41" s="252">
        <f t="shared" si="283"/>
        <v>0</v>
      </c>
      <c r="CI41" s="122" t="e">
        <f>CH41/CH26</f>
        <v>#DIV/0!</v>
      </c>
      <c r="CJ41" s="101" t="e">
        <f>CJ26*CI41</f>
        <v>#DIV/0!</v>
      </c>
      <c r="CK41" s="119">
        <f t="shared" si="284"/>
        <v>0</v>
      </c>
      <c r="CL41" s="93">
        <f>CL26</f>
        <v>0</v>
      </c>
      <c r="CM41" s="120">
        <f t="shared" si="285"/>
        <v>0</v>
      </c>
      <c r="CN41" s="101">
        <f t="shared" si="286"/>
        <v>0</v>
      </c>
      <c r="CO41" s="101"/>
      <c r="CP41" s="121"/>
      <c r="CQ41" s="122">
        <f t="shared" si="287"/>
        <v>0</v>
      </c>
      <c r="CR41" s="252">
        <f t="shared" si="288"/>
        <v>0</v>
      </c>
      <c r="CS41" s="122">
        <f>CR41/CR26</f>
        <v>0</v>
      </c>
      <c r="CT41" s="101">
        <f>CT26*CS41</f>
        <v>0</v>
      </c>
      <c r="CU41" s="119">
        <f t="shared" si="289"/>
        <v>0</v>
      </c>
      <c r="CV41" s="93">
        <f>CV26</f>
        <v>9.1</v>
      </c>
      <c r="CW41" s="120">
        <f t="shared" si="290"/>
        <v>0</v>
      </c>
      <c r="CX41" s="101">
        <f t="shared" si="291"/>
        <v>0</v>
      </c>
      <c r="CY41" s="101"/>
      <c r="CZ41" s="121"/>
      <c r="DA41" s="122">
        <f t="shared" si="292"/>
        <v>0</v>
      </c>
      <c r="DB41" s="252">
        <f t="shared" si="293"/>
        <v>0</v>
      </c>
      <c r="DC41" s="122">
        <f>DB41/DB26</f>
        <v>0</v>
      </c>
      <c r="DD41" s="101">
        <f>DD26*DC41</f>
        <v>0</v>
      </c>
      <c r="DE41" s="119">
        <f t="shared" si="294"/>
        <v>0</v>
      </c>
      <c r="DF41" s="93">
        <f>DF26</f>
        <v>9.1</v>
      </c>
      <c r="DG41" s="120">
        <f t="shared" si="295"/>
        <v>0</v>
      </c>
      <c r="DH41" s="101">
        <f t="shared" si="296"/>
        <v>0</v>
      </c>
      <c r="DI41" s="101"/>
      <c r="DJ41" s="121"/>
      <c r="DK41" s="122">
        <f t="shared" si="297"/>
        <v>0</v>
      </c>
      <c r="DL41" s="252">
        <f t="shared" si="298"/>
        <v>0</v>
      </c>
      <c r="DM41" s="122">
        <f>DL41/DL26</f>
        <v>0</v>
      </c>
      <c r="DN41" s="101">
        <f>DN26*DM41</f>
        <v>0</v>
      </c>
      <c r="DO41" s="119">
        <f t="shared" si="299"/>
        <v>0</v>
      </c>
      <c r="DP41" s="93">
        <f>DP26</f>
        <v>9.1</v>
      </c>
      <c r="DQ41" s="120">
        <f t="shared" si="300"/>
        <v>0</v>
      </c>
      <c r="DR41" s="101">
        <f t="shared" si="301"/>
        <v>0</v>
      </c>
      <c r="DS41" s="101"/>
      <c r="DT41" s="121"/>
      <c r="DU41" s="122">
        <f t="shared" si="302"/>
        <v>0</v>
      </c>
      <c r="DV41" s="252">
        <f t="shared" si="303"/>
        <v>0</v>
      </c>
      <c r="DW41" s="122">
        <f>DV41/DV26</f>
        <v>0</v>
      </c>
      <c r="DX41" s="101">
        <f>DX26*DW41</f>
        <v>0</v>
      </c>
      <c r="DY41" s="119">
        <f t="shared" si="304"/>
        <v>0</v>
      </c>
      <c r="DZ41" s="93">
        <f>DZ26</f>
        <v>9.1</v>
      </c>
      <c r="EA41" s="120">
        <f t="shared" si="305"/>
        <v>0</v>
      </c>
      <c r="EB41" s="101">
        <f t="shared" si="306"/>
        <v>0</v>
      </c>
      <c r="EC41" s="101"/>
      <c r="ED41" s="121"/>
      <c r="EE41" s="122">
        <f t="shared" si="307"/>
        <v>0</v>
      </c>
      <c r="EF41" s="252">
        <f t="shared" si="308"/>
        <v>0</v>
      </c>
      <c r="EG41" s="122">
        <f>EF41/EF26</f>
        <v>0</v>
      </c>
      <c r="EH41" s="101">
        <f>EH26*EG41</f>
        <v>0</v>
      </c>
      <c r="EI41" s="119">
        <f t="shared" si="309"/>
        <v>0</v>
      </c>
      <c r="EJ41" s="93">
        <f>EJ26</f>
        <v>9.1</v>
      </c>
      <c r="EK41" s="120">
        <f t="shared" si="310"/>
        <v>0</v>
      </c>
      <c r="EL41" s="101">
        <f t="shared" si="311"/>
        <v>0</v>
      </c>
      <c r="EM41" s="101"/>
      <c r="EN41" s="121"/>
      <c r="EO41" s="122">
        <f t="shared" si="312"/>
        <v>0</v>
      </c>
      <c r="EP41" s="252">
        <f t="shared" si="313"/>
        <v>0</v>
      </c>
      <c r="EQ41" s="122">
        <f>EP41/EP26</f>
        <v>0</v>
      </c>
      <c r="ER41" s="101">
        <f>ER26*EQ41</f>
        <v>0</v>
      </c>
      <c r="ES41" s="119">
        <f t="shared" si="314"/>
        <v>0</v>
      </c>
      <c r="ET41" s="93">
        <f>ET26</f>
        <v>9.1</v>
      </c>
      <c r="EU41" s="120">
        <f t="shared" si="315"/>
        <v>0</v>
      </c>
      <c r="EV41" s="101">
        <f t="shared" si="316"/>
        <v>0</v>
      </c>
      <c r="EW41" s="101"/>
      <c r="EX41" s="121"/>
      <c r="EY41" s="122">
        <f t="shared" si="317"/>
        <v>0</v>
      </c>
      <c r="EZ41" s="252">
        <f t="shared" si="318"/>
        <v>0</v>
      </c>
      <c r="FA41" s="122">
        <f>EZ41/EZ26</f>
        <v>0</v>
      </c>
      <c r="FB41" s="101">
        <f>FB26*FA41</f>
        <v>0</v>
      </c>
      <c r="FC41" s="119">
        <f t="shared" si="319"/>
        <v>0</v>
      </c>
      <c r="FD41" s="93">
        <f>FD26</f>
        <v>9.1</v>
      </c>
      <c r="FE41" s="120">
        <f t="shared" si="320"/>
        <v>0</v>
      </c>
      <c r="FF41" s="101">
        <f t="shared" si="321"/>
        <v>0</v>
      </c>
      <c r="FG41" s="101"/>
      <c r="FH41" s="121"/>
      <c r="FI41" s="122">
        <f t="shared" si="322"/>
        <v>0</v>
      </c>
      <c r="FJ41" s="252">
        <f t="shared" si="323"/>
        <v>0</v>
      </c>
      <c r="FK41" s="122">
        <f>FJ41/FJ26</f>
        <v>0</v>
      </c>
      <c r="FL41" s="101">
        <f>FL26*FK41</f>
        <v>0</v>
      </c>
      <c r="FM41" s="119">
        <f t="shared" si="324"/>
        <v>0</v>
      </c>
      <c r="FN41" s="93">
        <f>FN26</f>
        <v>9.1</v>
      </c>
      <c r="FO41" s="120">
        <f t="shared" si="325"/>
        <v>0</v>
      </c>
      <c r="FP41" s="101">
        <f t="shared" si="326"/>
        <v>0</v>
      </c>
      <c r="FQ41" s="101"/>
      <c r="FR41" s="121"/>
      <c r="FS41" s="122">
        <f t="shared" si="327"/>
        <v>0</v>
      </c>
      <c r="FT41" s="252">
        <f t="shared" si="328"/>
        <v>0</v>
      </c>
      <c r="FU41" s="122">
        <f>FT41/FT26</f>
        <v>0</v>
      </c>
      <c r="FV41" s="101">
        <f>FV26*FU41</f>
        <v>0</v>
      </c>
      <c r="FW41" s="119">
        <f t="shared" si="329"/>
        <v>0</v>
      </c>
      <c r="FX41" s="93">
        <f>FX26</f>
        <v>9.1</v>
      </c>
      <c r="FY41" s="120">
        <f t="shared" si="330"/>
        <v>0</v>
      </c>
      <c r="FZ41" s="101">
        <f t="shared" si="331"/>
        <v>0</v>
      </c>
      <c r="GA41" s="101"/>
      <c r="GB41" s="121"/>
      <c r="GC41" s="122">
        <f t="shared" si="332"/>
        <v>0</v>
      </c>
      <c r="GD41" s="252">
        <f t="shared" si="333"/>
        <v>0</v>
      </c>
      <c r="GE41" s="122">
        <f>GD41/GD26</f>
        <v>0</v>
      </c>
      <c r="GF41" s="101">
        <f>GF26*GE41</f>
        <v>0</v>
      </c>
      <c r="GG41" s="119">
        <f t="shared" si="334"/>
        <v>0</v>
      </c>
      <c r="GH41" s="93">
        <f>GH26</f>
        <v>9.1</v>
      </c>
      <c r="GI41" s="120">
        <f t="shared" si="335"/>
        <v>0</v>
      </c>
      <c r="GJ41" s="101">
        <f t="shared" si="336"/>
        <v>0</v>
      </c>
      <c r="GK41" s="101"/>
      <c r="GL41" s="121"/>
      <c r="GM41" s="122">
        <f t="shared" si="337"/>
        <v>0</v>
      </c>
      <c r="GN41" s="252">
        <f t="shared" si="338"/>
        <v>0</v>
      </c>
      <c r="GO41" s="122">
        <f>GN41/GN26</f>
        <v>0</v>
      </c>
      <c r="GP41" s="101">
        <f>GP26*GO41</f>
        <v>0</v>
      </c>
      <c r="GQ41" s="119">
        <f t="shared" si="339"/>
        <v>0</v>
      </c>
      <c r="GR41" s="93">
        <f>GR26</f>
        <v>9.1</v>
      </c>
      <c r="GS41" s="120">
        <f t="shared" si="340"/>
        <v>0</v>
      </c>
      <c r="GT41" s="101">
        <f t="shared" si="341"/>
        <v>0</v>
      </c>
      <c r="GU41" s="101"/>
      <c r="GV41" s="121"/>
      <c r="GW41" s="122">
        <f t="shared" si="342"/>
        <v>0</v>
      </c>
      <c r="GX41" s="252">
        <f t="shared" si="343"/>
        <v>0</v>
      </c>
      <c r="GY41" s="122">
        <f>GX41/GX26</f>
        <v>0</v>
      </c>
      <c r="GZ41" s="101">
        <f>GZ26*GY41</f>
        <v>0</v>
      </c>
      <c r="HA41" s="119">
        <f t="shared" si="344"/>
        <v>0</v>
      </c>
      <c r="HB41" s="93">
        <f>HB26</f>
        <v>9.1</v>
      </c>
      <c r="HC41" s="120">
        <f t="shared" si="345"/>
        <v>0</v>
      </c>
      <c r="HD41" s="101">
        <f t="shared" si="346"/>
        <v>0</v>
      </c>
      <c r="HE41" s="101"/>
      <c r="HF41" s="121"/>
      <c r="HG41" s="122">
        <f t="shared" si="347"/>
        <v>0</v>
      </c>
      <c r="HH41" s="252">
        <f t="shared" si="348"/>
        <v>0</v>
      </c>
      <c r="HI41" s="122">
        <f>HH41/HH26</f>
        <v>0</v>
      </c>
      <c r="HJ41" s="101">
        <f>HJ26*HI41</f>
        <v>0</v>
      </c>
      <c r="HK41" s="119">
        <f t="shared" si="349"/>
        <v>0</v>
      </c>
      <c r="HL41" s="93">
        <f>HL26</f>
        <v>9.1</v>
      </c>
      <c r="HM41" s="120">
        <f t="shared" si="350"/>
        <v>0</v>
      </c>
      <c r="HN41" s="101">
        <f t="shared" si="351"/>
        <v>0</v>
      </c>
      <c r="HO41" s="101"/>
      <c r="HP41" s="121"/>
      <c r="HQ41" s="122">
        <f t="shared" si="352"/>
        <v>0</v>
      </c>
      <c r="HR41" s="252">
        <f t="shared" si="353"/>
        <v>0</v>
      </c>
      <c r="HS41" s="122">
        <f>HR41/HR26</f>
        <v>0</v>
      </c>
      <c r="HT41" s="101">
        <f>HT26*HS41</f>
        <v>0</v>
      </c>
      <c r="HU41" s="119">
        <f t="shared" si="354"/>
        <v>0</v>
      </c>
      <c r="HV41" s="93">
        <f>HV26</f>
        <v>9.1</v>
      </c>
      <c r="HW41" s="120">
        <f t="shared" si="355"/>
        <v>0</v>
      </c>
      <c r="HX41" s="101">
        <f t="shared" si="356"/>
        <v>0</v>
      </c>
      <c r="HY41" s="101"/>
      <c r="HZ41" s="121"/>
      <c r="IA41" s="122">
        <f t="shared" si="357"/>
        <v>0</v>
      </c>
      <c r="IB41" s="252">
        <f t="shared" si="358"/>
        <v>0</v>
      </c>
      <c r="IC41" s="122">
        <f>IB41/IB26</f>
        <v>0</v>
      </c>
      <c r="ID41" s="101">
        <f>ID26*IC41</f>
        <v>0</v>
      </c>
      <c r="IE41" s="119">
        <f t="shared" si="359"/>
        <v>0</v>
      </c>
      <c r="IF41" s="93">
        <f>IF26</f>
        <v>9.1</v>
      </c>
      <c r="IG41" s="120">
        <f t="shared" si="360"/>
        <v>0</v>
      </c>
      <c r="IH41" s="101">
        <f t="shared" si="361"/>
        <v>0</v>
      </c>
      <c r="II41" s="101"/>
      <c r="IJ41" s="121"/>
      <c r="IK41" s="122">
        <f t="shared" si="362"/>
        <v>0</v>
      </c>
      <c r="IL41" s="252">
        <f t="shared" si="363"/>
        <v>0</v>
      </c>
      <c r="IM41" s="122">
        <f>IL41/IL26</f>
        <v>0</v>
      </c>
      <c r="IN41" s="101">
        <f>IN26*IM41</f>
        <v>0</v>
      </c>
      <c r="IO41" s="119">
        <f t="shared" si="364"/>
        <v>0</v>
      </c>
      <c r="IP41" s="93">
        <f>IP26</f>
        <v>9.1</v>
      </c>
      <c r="IQ41" s="120">
        <f t="shared" si="365"/>
        <v>0</v>
      </c>
      <c r="IR41" s="101">
        <f t="shared" si="366"/>
        <v>0</v>
      </c>
      <c r="IS41" s="101"/>
      <c r="IT41" s="121"/>
      <c r="IU41" s="122">
        <f t="shared" si="367"/>
        <v>0</v>
      </c>
      <c r="IV41" s="252">
        <f t="shared" si="368"/>
        <v>0</v>
      </c>
      <c r="IW41" s="122">
        <f>IV41/IV26</f>
        <v>0</v>
      </c>
      <c r="IX41" s="101">
        <f>IX26*IW41</f>
        <v>0</v>
      </c>
      <c r="IY41" s="119">
        <f t="shared" si="369"/>
        <v>0</v>
      </c>
      <c r="IZ41" s="93">
        <f>IZ26</f>
        <v>9.1</v>
      </c>
      <c r="JA41" s="120">
        <f t="shared" si="370"/>
        <v>0</v>
      </c>
      <c r="JB41" s="101">
        <f t="shared" si="371"/>
        <v>0</v>
      </c>
      <c r="JC41" s="101"/>
      <c r="JD41" s="121"/>
      <c r="JE41" s="122">
        <f t="shared" si="372"/>
        <v>0</v>
      </c>
      <c r="JF41" s="252">
        <f t="shared" si="373"/>
        <v>28</v>
      </c>
      <c r="JG41" s="122">
        <f>JF41/JF26</f>
        <v>9.622E-2</v>
      </c>
      <c r="JH41" s="101">
        <f>JH26*JG41</f>
        <v>13458.29</v>
      </c>
      <c r="JI41" s="119">
        <f t="shared" si="374"/>
        <v>480.65321428999999</v>
      </c>
      <c r="JJ41" s="93">
        <f>JJ26</f>
        <v>9.1</v>
      </c>
      <c r="JK41" s="120">
        <f t="shared" si="375"/>
        <v>4373.9442499999996</v>
      </c>
      <c r="JL41" s="101">
        <f t="shared" si="376"/>
        <v>122470.44</v>
      </c>
      <c r="JM41" s="101"/>
      <c r="JN41" s="121"/>
      <c r="JO41" s="122">
        <f t="shared" si="377"/>
        <v>1.1580600000000001</v>
      </c>
      <c r="JP41" s="252">
        <f t="shared" si="378"/>
        <v>0</v>
      </c>
      <c r="JQ41" s="122" t="e">
        <f>JP41/JP26</f>
        <v>#DIV/0!</v>
      </c>
      <c r="JR41" s="101" t="e">
        <f>JR26*JQ41</f>
        <v>#DIV/0!</v>
      </c>
      <c r="JS41" s="119">
        <f t="shared" si="379"/>
        <v>0</v>
      </c>
      <c r="JT41" s="93">
        <f>JT26</f>
        <v>0</v>
      </c>
      <c r="JU41" s="120">
        <f t="shared" si="380"/>
        <v>0</v>
      </c>
      <c r="JV41" s="101">
        <f t="shared" si="381"/>
        <v>0</v>
      </c>
      <c r="JW41" s="101"/>
      <c r="JX41" s="121"/>
      <c r="JY41" s="122">
        <f t="shared" si="382"/>
        <v>0</v>
      </c>
      <c r="JZ41" s="252">
        <f t="shared" si="383"/>
        <v>0</v>
      </c>
      <c r="KA41" s="122">
        <f>JZ41/JZ26</f>
        <v>0</v>
      </c>
      <c r="KB41" s="101">
        <f>KB26*KA41</f>
        <v>0</v>
      </c>
      <c r="KC41" s="119">
        <f t="shared" si="384"/>
        <v>0</v>
      </c>
      <c r="KD41" s="93">
        <f>KD26</f>
        <v>9.1</v>
      </c>
      <c r="KE41" s="120">
        <f t="shared" si="385"/>
        <v>0</v>
      </c>
      <c r="KF41" s="101">
        <f t="shared" si="386"/>
        <v>0</v>
      </c>
      <c r="KG41" s="101"/>
      <c r="KH41" s="121"/>
      <c r="KI41" s="122">
        <f t="shared" si="387"/>
        <v>0</v>
      </c>
      <c r="KJ41" s="252">
        <f t="shared" si="388"/>
        <v>0</v>
      </c>
      <c r="KK41" s="122">
        <f>KJ41/KJ26</f>
        <v>0</v>
      </c>
      <c r="KL41" s="101">
        <f>KL26*KK41</f>
        <v>0</v>
      </c>
      <c r="KM41" s="119">
        <f t="shared" si="389"/>
        <v>0</v>
      </c>
      <c r="KN41" s="93">
        <f>KN26</f>
        <v>9.1</v>
      </c>
      <c r="KO41" s="120">
        <f t="shared" si="390"/>
        <v>0</v>
      </c>
      <c r="KP41" s="101">
        <f t="shared" si="391"/>
        <v>0</v>
      </c>
      <c r="KQ41" s="101"/>
      <c r="KR41" s="121"/>
      <c r="KS41" s="122">
        <f t="shared" si="392"/>
        <v>0</v>
      </c>
      <c r="KT41" s="252">
        <f t="shared" si="393"/>
        <v>0</v>
      </c>
      <c r="KU41" s="122">
        <f>KT41/KT26</f>
        <v>0</v>
      </c>
      <c r="KV41" s="101">
        <f>KV26*KU41</f>
        <v>0</v>
      </c>
      <c r="KW41" s="119">
        <f t="shared" si="394"/>
        <v>0</v>
      </c>
      <c r="KX41" s="93">
        <f>KX26</f>
        <v>9.1</v>
      </c>
      <c r="KY41" s="120">
        <f t="shared" si="395"/>
        <v>0</v>
      </c>
      <c r="KZ41" s="101">
        <f t="shared" si="396"/>
        <v>0</v>
      </c>
      <c r="LA41" s="101"/>
      <c r="LB41" s="121"/>
      <c r="LC41" s="122">
        <f t="shared" si="397"/>
        <v>0</v>
      </c>
      <c r="LD41" s="252">
        <f t="shared" si="398"/>
        <v>0</v>
      </c>
      <c r="LE41" s="122">
        <f>LD41/LD26</f>
        <v>0</v>
      </c>
      <c r="LF41" s="101">
        <f>LF26*LE41</f>
        <v>0</v>
      </c>
      <c r="LG41" s="119">
        <f t="shared" si="399"/>
        <v>0</v>
      </c>
      <c r="LH41" s="93">
        <f>LH26</f>
        <v>9.1</v>
      </c>
      <c r="LI41" s="120">
        <f t="shared" si="400"/>
        <v>0</v>
      </c>
      <c r="LJ41" s="101">
        <f t="shared" si="401"/>
        <v>0</v>
      </c>
      <c r="LK41" s="101"/>
      <c r="LL41" s="121"/>
      <c r="LM41" s="122">
        <f t="shared" si="402"/>
        <v>0</v>
      </c>
      <c r="LN41" s="252">
        <f t="shared" si="403"/>
        <v>0</v>
      </c>
      <c r="LO41" s="122">
        <f>LN41/LN26</f>
        <v>0</v>
      </c>
      <c r="LP41" s="101">
        <f>LP26*LO41</f>
        <v>0</v>
      </c>
      <c r="LQ41" s="119">
        <f t="shared" si="404"/>
        <v>0</v>
      </c>
      <c r="LR41" s="93">
        <f>LR26</f>
        <v>9.1</v>
      </c>
      <c r="LS41" s="120">
        <f t="shared" si="405"/>
        <v>0</v>
      </c>
      <c r="LT41" s="101">
        <f t="shared" si="406"/>
        <v>0</v>
      </c>
      <c r="LU41" s="101"/>
      <c r="LV41" s="121"/>
      <c r="LW41" s="122">
        <f t="shared" si="407"/>
        <v>0</v>
      </c>
      <c r="LX41" s="252">
        <f t="shared" si="408"/>
        <v>0</v>
      </c>
      <c r="LY41" s="122">
        <f>LX41/LX26</f>
        <v>0</v>
      </c>
      <c r="LZ41" s="101">
        <f>LZ26*LY41</f>
        <v>0</v>
      </c>
      <c r="MA41" s="119">
        <f t="shared" si="409"/>
        <v>0</v>
      </c>
      <c r="MB41" s="93">
        <f>MB26</f>
        <v>9.1</v>
      </c>
      <c r="MC41" s="120">
        <f t="shared" si="410"/>
        <v>0</v>
      </c>
      <c r="MD41" s="101">
        <f t="shared" si="411"/>
        <v>0</v>
      </c>
      <c r="ME41" s="101"/>
      <c r="MF41" s="121"/>
      <c r="MG41" s="122">
        <f t="shared" si="412"/>
        <v>0</v>
      </c>
      <c r="MH41" s="252">
        <f t="shared" si="413"/>
        <v>0</v>
      </c>
      <c r="MI41" s="122">
        <f>MH41/MH26</f>
        <v>0</v>
      </c>
      <c r="MJ41" s="101">
        <f>MJ26*MI41</f>
        <v>0</v>
      </c>
      <c r="MK41" s="119">
        <f t="shared" si="414"/>
        <v>0</v>
      </c>
      <c r="ML41" s="93">
        <f>ML26</f>
        <v>9.1</v>
      </c>
      <c r="MM41" s="120">
        <f t="shared" si="415"/>
        <v>0</v>
      </c>
      <c r="MN41" s="101">
        <f t="shared" si="416"/>
        <v>0</v>
      </c>
      <c r="MO41" s="101"/>
      <c r="MP41" s="121"/>
      <c r="MQ41" s="122">
        <f t="shared" si="417"/>
        <v>0</v>
      </c>
      <c r="MR41" s="252">
        <f t="shared" si="418"/>
        <v>0</v>
      </c>
      <c r="MS41" s="122">
        <f>MR41/MR26</f>
        <v>0</v>
      </c>
      <c r="MT41" s="101">
        <f>MT26*MS41</f>
        <v>0</v>
      </c>
      <c r="MU41" s="119">
        <f t="shared" si="419"/>
        <v>0</v>
      </c>
      <c r="MV41" s="93">
        <f>MV26</f>
        <v>9.1</v>
      </c>
      <c r="MW41" s="120">
        <f t="shared" si="420"/>
        <v>0</v>
      </c>
      <c r="MX41" s="101">
        <f t="shared" si="421"/>
        <v>0</v>
      </c>
      <c r="MY41" s="101"/>
      <c r="MZ41" s="121"/>
      <c r="NA41" s="122">
        <f t="shared" si="422"/>
        <v>0</v>
      </c>
      <c r="NB41" s="252">
        <f t="shared" si="423"/>
        <v>0</v>
      </c>
      <c r="NC41" s="122">
        <f>NB41/NB26</f>
        <v>0</v>
      </c>
      <c r="ND41" s="101">
        <f>ND26*NC41</f>
        <v>0</v>
      </c>
      <c r="NE41" s="119">
        <f t="shared" si="424"/>
        <v>0</v>
      </c>
      <c r="NF41" s="93">
        <f>NF26</f>
        <v>9.1</v>
      </c>
      <c r="NG41" s="120">
        <f t="shared" si="425"/>
        <v>0</v>
      </c>
      <c r="NH41" s="101">
        <f t="shared" si="426"/>
        <v>0</v>
      </c>
      <c r="NI41" s="101"/>
      <c r="NJ41" s="121"/>
      <c r="NK41" s="122">
        <f t="shared" si="427"/>
        <v>0</v>
      </c>
      <c r="NL41" s="252">
        <f t="shared" si="428"/>
        <v>0</v>
      </c>
      <c r="NM41" s="122">
        <f>NL41/NL26</f>
        <v>0</v>
      </c>
      <c r="NN41" s="101">
        <f>NN26*NM41</f>
        <v>0</v>
      </c>
      <c r="NO41" s="119">
        <f t="shared" si="429"/>
        <v>0</v>
      </c>
      <c r="NP41" s="93">
        <f>NP26</f>
        <v>9.1</v>
      </c>
      <c r="NQ41" s="120">
        <f t="shared" si="430"/>
        <v>0</v>
      </c>
      <c r="NR41" s="101">
        <f t="shared" si="431"/>
        <v>0</v>
      </c>
      <c r="NS41" s="101"/>
      <c r="NT41" s="121"/>
      <c r="NU41" s="122">
        <f t="shared" si="432"/>
        <v>0</v>
      </c>
      <c r="NV41" s="252">
        <f t="shared" si="433"/>
        <v>0</v>
      </c>
      <c r="NW41" s="122">
        <f>NV41/NV26</f>
        <v>0</v>
      </c>
      <c r="NX41" s="101">
        <f>NX26*NW41</f>
        <v>0</v>
      </c>
      <c r="NY41" s="119">
        <f t="shared" si="434"/>
        <v>0</v>
      </c>
      <c r="NZ41" s="93">
        <f>NZ26</f>
        <v>9.1</v>
      </c>
      <c r="OA41" s="120">
        <f t="shared" si="435"/>
        <v>0</v>
      </c>
      <c r="OB41" s="101">
        <f t="shared" si="436"/>
        <v>0</v>
      </c>
      <c r="OC41" s="101"/>
      <c r="OD41" s="121"/>
      <c r="OE41" s="122">
        <f t="shared" si="437"/>
        <v>0</v>
      </c>
      <c r="OF41" s="252">
        <f t="shared" si="438"/>
        <v>0</v>
      </c>
      <c r="OG41" s="122">
        <f>OF41/OF26</f>
        <v>0</v>
      </c>
      <c r="OH41" s="101">
        <f>OH26*OG41</f>
        <v>0</v>
      </c>
      <c r="OI41" s="119">
        <f t="shared" si="439"/>
        <v>0</v>
      </c>
      <c r="OJ41" s="93">
        <f>OJ26</f>
        <v>9.1</v>
      </c>
      <c r="OK41" s="120">
        <f t="shared" si="440"/>
        <v>0</v>
      </c>
      <c r="OL41" s="101">
        <f t="shared" si="441"/>
        <v>0</v>
      </c>
      <c r="OM41" s="101"/>
      <c r="ON41" s="121"/>
      <c r="OO41" s="122">
        <f t="shared" si="442"/>
        <v>0</v>
      </c>
      <c r="OP41" s="252">
        <f t="shared" si="443"/>
        <v>0</v>
      </c>
      <c r="OQ41" s="122">
        <f>OP41/OP26</f>
        <v>0</v>
      </c>
      <c r="OR41" s="101">
        <f>OR26*OQ41</f>
        <v>0</v>
      </c>
      <c r="OS41" s="119">
        <f t="shared" si="444"/>
        <v>0</v>
      </c>
      <c r="OT41" s="93">
        <f>OT26</f>
        <v>9.1</v>
      </c>
      <c r="OU41" s="120">
        <f t="shared" si="445"/>
        <v>0</v>
      </c>
      <c r="OV41" s="101">
        <f t="shared" si="446"/>
        <v>0</v>
      </c>
      <c r="OW41" s="101"/>
      <c r="OX41" s="121"/>
      <c r="OY41" s="122">
        <f t="shared" si="447"/>
        <v>0</v>
      </c>
      <c r="OZ41" s="252">
        <f t="shared" si="448"/>
        <v>0</v>
      </c>
      <c r="PA41" s="122">
        <f>OZ41/OZ26</f>
        <v>0</v>
      </c>
      <c r="PB41" s="101">
        <f>PB26*PA41</f>
        <v>0</v>
      </c>
      <c r="PC41" s="119">
        <f t="shared" si="449"/>
        <v>0</v>
      </c>
      <c r="PD41" s="93">
        <f>PD26</f>
        <v>9.1</v>
      </c>
      <c r="PE41" s="120">
        <f t="shared" si="450"/>
        <v>0</v>
      </c>
      <c r="PF41" s="101">
        <f t="shared" si="451"/>
        <v>0</v>
      </c>
      <c r="PG41" s="101"/>
      <c r="PH41" s="121"/>
      <c r="PI41" s="122">
        <f t="shared" si="452"/>
        <v>0</v>
      </c>
      <c r="PJ41" s="252">
        <f t="shared" si="453"/>
        <v>0</v>
      </c>
      <c r="PK41" s="122">
        <f>PJ41/PJ26</f>
        <v>0</v>
      </c>
      <c r="PL41" s="101">
        <f>PL26*PK41</f>
        <v>0</v>
      </c>
      <c r="PM41" s="119">
        <f t="shared" si="454"/>
        <v>0</v>
      </c>
      <c r="PN41" s="93">
        <f>PN26</f>
        <v>9.1</v>
      </c>
      <c r="PO41" s="120">
        <f t="shared" si="455"/>
        <v>0</v>
      </c>
      <c r="PP41" s="101">
        <f t="shared" si="456"/>
        <v>0</v>
      </c>
      <c r="PQ41" s="101"/>
      <c r="PR41" s="121"/>
      <c r="PS41" s="122">
        <f t="shared" si="457"/>
        <v>0</v>
      </c>
      <c r="PT41" s="252">
        <f t="shared" si="458"/>
        <v>0</v>
      </c>
      <c r="PU41" s="122" t="e">
        <f>PT41/PT26</f>
        <v>#DIV/0!</v>
      </c>
      <c r="PV41" s="101" t="e">
        <f>PV26*PU41</f>
        <v>#DIV/0!</v>
      </c>
      <c r="PW41" s="119">
        <f t="shared" si="459"/>
        <v>0</v>
      </c>
      <c r="PX41" s="93">
        <f>PX26</f>
        <v>0</v>
      </c>
      <c r="PY41" s="120">
        <f t="shared" si="460"/>
        <v>0</v>
      </c>
      <c r="PZ41" s="101">
        <f t="shared" si="461"/>
        <v>0</v>
      </c>
      <c r="QA41" s="101"/>
      <c r="QB41" s="121"/>
      <c r="QC41" s="122">
        <f t="shared" si="462"/>
        <v>0</v>
      </c>
      <c r="QD41" s="252">
        <f t="shared" si="463"/>
        <v>0</v>
      </c>
      <c r="QE41" s="122">
        <f>QD41/QD26</f>
        <v>0</v>
      </c>
      <c r="QF41" s="101">
        <f>QF26*QE41</f>
        <v>0</v>
      </c>
      <c r="QG41" s="119">
        <f t="shared" si="464"/>
        <v>0</v>
      </c>
      <c r="QH41" s="93">
        <f>QH26</f>
        <v>9.1</v>
      </c>
      <c r="QI41" s="120">
        <f t="shared" si="465"/>
        <v>0</v>
      </c>
      <c r="QJ41" s="101">
        <f t="shared" si="466"/>
        <v>0</v>
      </c>
      <c r="QK41" s="101"/>
      <c r="QL41" s="121"/>
      <c r="QM41" s="122">
        <f t="shared" si="467"/>
        <v>0</v>
      </c>
      <c r="QN41" s="252">
        <f t="shared" si="468"/>
        <v>0</v>
      </c>
      <c r="QO41" s="122">
        <f>QN41/QN26</f>
        <v>0</v>
      </c>
      <c r="QP41" s="101">
        <f>QP26*QO41</f>
        <v>0</v>
      </c>
      <c r="QQ41" s="119">
        <f t="shared" si="469"/>
        <v>0</v>
      </c>
      <c r="QR41" s="93">
        <f>QR26</f>
        <v>9.1</v>
      </c>
      <c r="QS41" s="120">
        <f t="shared" si="470"/>
        <v>0</v>
      </c>
      <c r="QT41" s="101">
        <f t="shared" si="471"/>
        <v>0</v>
      </c>
      <c r="QU41" s="101"/>
      <c r="QV41" s="121"/>
      <c r="QW41" s="122">
        <f t="shared" si="472"/>
        <v>0</v>
      </c>
      <c r="QX41" s="252">
        <f t="shared" si="473"/>
        <v>0</v>
      </c>
      <c r="QY41" s="122">
        <f>QX41/QX26</f>
        <v>0</v>
      </c>
      <c r="QZ41" s="101">
        <f>QZ26*QY41</f>
        <v>0</v>
      </c>
      <c r="RA41" s="119">
        <f t="shared" si="474"/>
        <v>0</v>
      </c>
      <c r="RB41" s="93">
        <f>RB26</f>
        <v>9.1</v>
      </c>
      <c r="RC41" s="120">
        <f t="shared" si="475"/>
        <v>0</v>
      </c>
      <c r="RD41" s="101">
        <f t="shared" si="476"/>
        <v>0</v>
      </c>
      <c r="RE41" s="101"/>
      <c r="RF41" s="121"/>
      <c r="RG41" s="122">
        <f t="shared" si="477"/>
        <v>0</v>
      </c>
      <c r="RH41" s="252">
        <f t="shared" si="478"/>
        <v>0</v>
      </c>
      <c r="RI41" s="122">
        <f>RH41/RH26</f>
        <v>0</v>
      </c>
      <c r="RJ41" s="101">
        <f>RJ26*RI41</f>
        <v>0</v>
      </c>
      <c r="RK41" s="119">
        <f t="shared" si="479"/>
        <v>0</v>
      </c>
      <c r="RL41" s="93">
        <f>RL26</f>
        <v>9.1</v>
      </c>
      <c r="RM41" s="120">
        <f t="shared" si="480"/>
        <v>0</v>
      </c>
      <c r="RN41" s="101">
        <f t="shared" si="481"/>
        <v>0</v>
      </c>
      <c r="RO41" s="101"/>
      <c r="RP41" s="121"/>
      <c r="RQ41" s="122">
        <f t="shared" si="482"/>
        <v>0</v>
      </c>
      <c r="RR41" s="252">
        <f t="shared" si="483"/>
        <v>0</v>
      </c>
      <c r="RS41" s="122">
        <f>RR41/RR26</f>
        <v>0</v>
      </c>
      <c r="RT41" s="101">
        <f>RT26*RS41</f>
        <v>0</v>
      </c>
      <c r="RU41" s="119">
        <f t="shared" si="484"/>
        <v>0</v>
      </c>
      <c r="RV41" s="93">
        <f>RV26</f>
        <v>9.1</v>
      </c>
      <c r="RW41" s="120">
        <f t="shared" si="485"/>
        <v>0</v>
      </c>
      <c r="RX41" s="101">
        <f t="shared" si="486"/>
        <v>0</v>
      </c>
      <c r="RY41" s="101"/>
      <c r="RZ41" s="121"/>
      <c r="SA41" s="122">
        <f t="shared" si="487"/>
        <v>0</v>
      </c>
      <c r="SB41" s="252">
        <f t="shared" si="488"/>
        <v>0</v>
      </c>
      <c r="SC41" s="122">
        <f>SB41/SB26</f>
        <v>0</v>
      </c>
      <c r="SD41" s="101">
        <f>SD26*SC41</f>
        <v>0</v>
      </c>
      <c r="SE41" s="119">
        <f t="shared" si="489"/>
        <v>0</v>
      </c>
      <c r="SF41" s="93">
        <f>SF26</f>
        <v>9.1</v>
      </c>
      <c r="SG41" s="120">
        <f t="shared" si="490"/>
        <v>0</v>
      </c>
      <c r="SH41" s="101">
        <f t="shared" si="491"/>
        <v>0</v>
      </c>
      <c r="SI41" s="101"/>
      <c r="SJ41" s="121"/>
      <c r="SK41" s="122">
        <f t="shared" si="492"/>
        <v>0</v>
      </c>
      <c r="SL41" s="252">
        <f t="shared" si="493"/>
        <v>0</v>
      </c>
      <c r="SM41" s="122">
        <f>SL41/SL26</f>
        <v>0</v>
      </c>
      <c r="SN41" s="101">
        <f>SN26*SM41</f>
        <v>0</v>
      </c>
      <c r="SO41" s="119">
        <f t="shared" si="494"/>
        <v>0</v>
      </c>
      <c r="SP41" s="93">
        <f>SP26</f>
        <v>9.1</v>
      </c>
      <c r="SQ41" s="120">
        <f t="shared" si="495"/>
        <v>0</v>
      </c>
      <c r="SR41" s="101">
        <f t="shared" si="496"/>
        <v>0</v>
      </c>
      <c r="SS41" s="101"/>
      <c r="ST41" s="121"/>
      <c r="SU41" s="122">
        <f t="shared" si="497"/>
        <v>0</v>
      </c>
      <c r="SV41" s="252">
        <f t="shared" si="498"/>
        <v>0</v>
      </c>
      <c r="SW41" s="122">
        <f>SV41/SV26</f>
        <v>0</v>
      </c>
      <c r="SX41" s="101">
        <f>SX26*SW41</f>
        <v>0</v>
      </c>
      <c r="SY41" s="119">
        <f t="shared" si="499"/>
        <v>0</v>
      </c>
      <c r="SZ41" s="93">
        <f>SZ26</f>
        <v>9.1</v>
      </c>
      <c r="TA41" s="120">
        <f t="shared" si="500"/>
        <v>0</v>
      </c>
      <c r="TB41" s="101">
        <f t="shared" si="501"/>
        <v>0</v>
      </c>
      <c r="TC41" s="101"/>
      <c r="TD41" s="121"/>
      <c r="TE41" s="122">
        <f t="shared" si="502"/>
        <v>0</v>
      </c>
      <c r="TF41" s="252">
        <f t="shared" si="503"/>
        <v>0</v>
      </c>
      <c r="TG41" s="122">
        <f>TF41/TF26</f>
        <v>0</v>
      </c>
      <c r="TH41" s="101">
        <f>TH26*TG41</f>
        <v>0</v>
      </c>
      <c r="TI41" s="119">
        <f t="shared" si="504"/>
        <v>0</v>
      </c>
      <c r="TJ41" s="93">
        <f>TJ26</f>
        <v>9.1</v>
      </c>
      <c r="TK41" s="120">
        <f t="shared" si="505"/>
        <v>0</v>
      </c>
      <c r="TL41" s="101">
        <f t="shared" si="506"/>
        <v>0</v>
      </c>
      <c r="TM41" s="101"/>
      <c r="TN41" s="121"/>
      <c r="TO41" s="122">
        <f t="shared" si="507"/>
        <v>0</v>
      </c>
      <c r="TP41" s="252">
        <f t="shared" si="508"/>
        <v>0</v>
      </c>
      <c r="TQ41" s="122">
        <f>TP41/TP26</f>
        <v>0</v>
      </c>
      <c r="TR41" s="101">
        <f>TR26*TQ41</f>
        <v>0</v>
      </c>
      <c r="TS41" s="119">
        <f t="shared" si="509"/>
        <v>0</v>
      </c>
      <c r="TT41" s="93">
        <f>TT26</f>
        <v>9.1</v>
      </c>
      <c r="TU41" s="120">
        <f t="shared" si="510"/>
        <v>0</v>
      </c>
      <c r="TV41" s="101">
        <f t="shared" si="511"/>
        <v>0</v>
      </c>
      <c r="TW41" s="101"/>
      <c r="TX41" s="121"/>
      <c r="TY41" s="122">
        <f t="shared" si="512"/>
        <v>0</v>
      </c>
      <c r="TZ41" s="252">
        <f t="shared" si="513"/>
        <v>0</v>
      </c>
      <c r="UA41" s="122">
        <f>TZ41/TZ26</f>
        <v>0</v>
      </c>
      <c r="UB41" s="101">
        <f>UB26*UA41</f>
        <v>0</v>
      </c>
      <c r="UC41" s="119">
        <f t="shared" si="514"/>
        <v>0</v>
      </c>
      <c r="UD41" s="93">
        <f>UD26</f>
        <v>9.1</v>
      </c>
      <c r="UE41" s="120">
        <f t="shared" si="515"/>
        <v>0</v>
      </c>
      <c r="UF41" s="101">
        <f t="shared" si="516"/>
        <v>0</v>
      </c>
      <c r="UG41" s="101"/>
      <c r="UH41" s="121"/>
      <c r="UI41" s="122">
        <f t="shared" si="517"/>
        <v>0</v>
      </c>
      <c r="UJ41" s="252">
        <f t="shared" si="518"/>
        <v>0</v>
      </c>
      <c r="UK41" s="122">
        <f>UJ41/UJ26</f>
        <v>0</v>
      </c>
      <c r="UL41" s="101">
        <f>UL26*UK41</f>
        <v>0</v>
      </c>
      <c r="UM41" s="119">
        <f t="shared" si="519"/>
        <v>0</v>
      </c>
      <c r="UN41" s="93">
        <f>UN26</f>
        <v>9.1</v>
      </c>
      <c r="UO41" s="120">
        <f t="shared" si="520"/>
        <v>0</v>
      </c>
      <c r="UP41" s="101">
        <f t="shared" si="521"/>
        <v>0</v>
      </c>
      <c r="UQ41" s="101"/>
      <c r="UR41" s="121"/>
      <c r="US41" s="122">
        <f t="shared" si="522"/>
        <v>0</v>
      </c>
      <c r="UT41" s="252">
        <f t="shared" si="523"/>
        <v>0</v>
      </c>
      <c r="UU41" s="122">
        <f>UT41/UT26</f>
        <v>0</v>
      </c>
      <c r="UV41" s="101">
        <f>UV26*UU41</f>
        <v>0</v>
      </c>
      <c r="UW41" s="119">
        <f t="shared" si="524"/>
        <v>0</v>
      </c>
      <c r="UX41" s="93">
        <f>UX26</f>
        <v>9.1</v>
      </c>
      <c r="UY41" s="120">
        <f t="shared" si="525"/>
        <v>0</v>
      </c>
      <c r="UZ41" s="101">
        <f t="shared" si="526"/>
        <v>0</v>
      </c>
      <c r="VA41" s="101"/>
      <c r="VB41" s="121"/>
      <c r="VC41" s="122">
        <f t="shared" si="527"/>
        <v>0</v>
      </c>
      <c r="VD41" s="252">
        <f t="shared" si="528"/>
        <v>0</v>
      </c>
      <c r="VE41" s="122">
        <f>VD41/VD26</f>
        <v>0</v>
      </c>
      <c r="VF41" s="101">
        <f>VF26*VE41</f>
        <v>0</v>
      </c>
      <c r="VG41" s="119">
        <f t="shared" si="529"/>
        <v>0</v>
      </c>
      <c r="VH41" s="93">
        <f>VH26</f>
        <v>9.1</v>
      </c>
      <c r="VI41" s="120">
        <f t="shared" si="530"/>
        <v>0</v>
      </c>
      <c r="VJ41" s="101">
        <f t="shared" si="531"/>
        <v>0</v>
      </c>
      <c r="VK41" s="101"/>
      <c r="VL41" s="121"/>
      <c r="VM41" s="122">
        <f t="shared" si="532"/>
        <v>0</v>
      </c>
      <c r="VN41" s="252">
        <f t="shared" si="533"/>
        <v>0</v>
      </c>
      <c r="VO41" s="122">
        <f>VN41/VN26</f>
        <v>0</v>
      </c>
      <c r="VP41" s="101">
        <f>VP26*VO41</f>
        <v>0</v>
      </c>
      <c r="VQ41" s="119">
        <f t="shared" si="534"/>
        <v>0</v>
      </c>
      <c r="VR41" s="93">
        <f>VR26</f>
        <v>9.1</v>
      </c>
      <c r="VS41" s="120">
        <f t="shared" si="535"/>
        <v>0</v>
      </c>
      <c r="VT41" s="101">
        <f t="shared" si="536"/>
        <v>0</v>
      </c>
      <c r="VU41" s="101"/>
      <c r="VV41" s="121"/>
      <c r="VW41" s="122">
        <f t="shared" si="537"/>
        <v>0</v>
      </c>
      <c r="VX41" s="231">
        <f t="shared" si="538"/>
        <v>28</v>
      </c>
      <c r="VY41" s="122">
        <f>VX41/VX26</f>
        <v>2.2200000000000002E-3</v>
      </c>
      <c r="VZ41" s="101">
        <f>VZ26*VY41</f>
        <v>11621.43</v>
      </c>
      <c r="WA41" s="119">
        <f t="shared" si="539"/>
        <v>415.05107142999998</v>
      </c>
      <c r="WB41" s="93">
        <f>WB26</f>
        <v>9.1</v>
      </c>
      <c r="WC41" s="120">
        <f t="shared" si="540"/>
        <v>3776.9647500000001</v>
      </c>
      <c r="WD41" s="101">
        <f t="shared" si="541"/>
        <v>105755.01</v>
      </c>
      <c r="WE41" s="101"/>
      <c r="WF41" s="121"/>
    </row>
    <row r="42" spans="1:604">
      <c r="A42" s="5" t="s">
        <v>42</v>
      </c>
      <c r="B42" s="14" t="s">
        <v>43</v>
      </c>
      <c r="C42" s="14"/>
      <c r="D42" s="14"/>
      <c r="E42" s="4" t="s">
        <v>35</v>
      </c>
      <c r="F42" s="18">
        <f>SUM(F44:F57)</f>
        <v>264</v>
      </c>
      <c r="G42" s="4"/>
      <c r="H42" s="95">
        <v>462.68</v>
      </c>
      <c r="I42" s="119">
        <f>IF(F42&gt;0,H42/F42,0)</f>
        <v>1.75257576</v>
      </c>
      <c r="J42" s="101">
        <f>IF(M42&gt;0,M42/H42,0)</f>
        <v>2350</v>
      </c>
      <c r="K42" s="120">
        <f>I42*J42</f>
        <v>4118.5530399999998</v>
      </c>
      <c r="L42" s="101">
        <f>K42*F42</f>
        <v>1087298</v>
      </c>
      <c r="M42" s="95">
        <v>1087298</v>
      </c>
      <c r="N42" s="121">
        <f>M42-L42</f>
        <v>0</v>
      </c>
      <c r="O42" s="122">
        <f t="shared" si="247"/>
        <v>0.96986000000000006</v>
      </c>
      <c r="P42" s="18">
        <f>SUM(P44:P57)</f>
        <v>468</v>
      </c>
      <c r="Q42" s="4"/>
      <c r="R42" s="95">
        <v>615.42999999999995</v>
      </c>
      <c r="S42" s="119">
        <f>IF(P42&gt;0,R42/P42,0)</f>
        <v>1.31502137</v>
      </c>
      <c r="T42" s="101">
        <f>IF(W42&gt;0,W42/R42,0)</f>
        <v>2350</v>
      </c>
      <c r="U42" s="120">
        <f>S42*T42</f>
        <v>3090.3002200000001</v>
      </c>
      <c r="V42" s="101">
        <f>U42*P42</f>
        <v>1446260.5</v>
      </c>
      <c r="W42" s="95">
        <v>1446260.5</v>
      </c>
      <c r="X42" s="121">
        <f>W42-V42</f>
        <v>0</v>
      </c>
      <c r="Y42" s="122">
        <f t="shared" si="252"/>
        <v>0.72772000000000003</v>
      </c>
      <c r="Z42" s="18">
        <f>SUM(Z44:Z57)</f>
        <v>279</v>
      </c>
      <c r="AA42" s="4"/>
      <c r="AB42" s="95">
        <v>276.57</v>
      </c>
      <c r="AC42" s="119">
        <f>IF(Z42&gt;0,AB42/Z42,0)</f>
        <v>0.99129031999999995</v>
      </c>
      <c r="AD42" s="101">
        <f>IF(AG42&gt;0,AG42/AB42,0)</f>
        <v>2350</v>
      </c>
      <c r="AE42" s="120">
        <f>AC42*AD42</f>
        <v>2329.5322500000002</v>
      </c>
      <c r="AF42" s="101">
        <f>AE42*Z42</f>
        <v>649939.5</v>
      </c>
      <c r="AG42" s="95">
        <v>649939.5</v>
      </c>
      <c r="AH42" s="121">
        <f>AG42-AF42</f>
        <v>0</v>
      </c>
      <c r="AI42" s="122">
        <f t="shared" si="257"/>
        <v>0.54857</v>
      </c>
      <c r="AJ42" s="18">
        <f>SUM(AJ44:AJ57)</f>
        <v>246</v>
      </c>
      <c r="AK42" s="4"/>
      <c r="AL42" s="95">
        <v>501.62</v>
      </c>
      <c r="AM42" s="119">
        <f>IF(AJ42&gt;0,AL42/AJ42,0)</f>
        <v>2.03910569</v>
      </c>
      <c r="AN42" s="101">
        <f>IF(AQ42&gt;0,AQ42/AL42,0)</f>
        <v>2350</v>
      </c>
      <c r="AO42" s="120">
        <f>AM42*AN42</f>
        <v>4791.8983699999999</v>
      </c>
      <c r="AP42" s="101">
        <f>AO42*AJ42</f>
        <v>1178807</v>
      </c>
      <c r="AQ42" s="95">
        <v>1178807</v>
      </c>
      <c r="AR42" s="121">
        <f>AQ42-AP42</f>
        <v>0</v>
      </c>
      <c r="AS42" s="122">
        <f t="shared" si="262"/>
        <v>1.12843</v>
      </c>
      <c r="AT42" s="18">
        <f>SUM(AT44:AT57)</f>
        <v>133</v>
      </c>
      <c r="AU42" s="4"/>
      <c r="AV42" s="95">
        <v>186.96</v>
      </c>
      <c r="AW42" s="119">
        <f>IF(AT42&gt;0,AV42/AT42,0)</f>
        <v>1.4057142899999999</v>
      </c>
      <c r="AX42" s="101">
        <f>IF(BA42&gt;0,BA42/AV42,0)</f>
        <v>2350</v>
      </c>
      <c r="AY42" s="120">
        <f>AW42*AX42</f>
        <v>3303.4285799999998</v>
      </c>
      <c r="AZ42" s="101">
        <f>AY42*AT42</f>
        <v>439356</v>
      </c>
      <c r="BA42" s="95">
        <v>439356</v>
      </c>
      <c r="BB42" s="121">
        <f>BA42-AZ42</f>
        <v>0</v>
      </c>
      <c r="BC42" s="122">
        <f t="shared" si="267"/>
        <v>0.77790999999999999</v>
      </c>
      <c r="BD42" s="18">
        <f>SUM(BD44:BD57)</f>
        <v>162</v>
      </c>
      <c r="BE42" s="4"/>
      <c r="BF42" s="95">
        <v>143.88999999999999</v>
      </c>
      <c r="BG42" s="119">
        <f>IF(BD42&gt;0,BF42/BD42,0)</f>
        <v>0.88820988000000001</v>
      </c>
      <c r="BH42" s="101">
        <f>IF(BK42&gt;0,BK42/BF42,0)</f>
        <v>3800</v>
      </c>
      <c r="BI42" s="120">
        <f>BG42*BH42</f>
        <v>3375.1975400000001</v>
      </c>
      <c r="BJ42" s="101">
        <f>BI42*BD42</f>
        <v>546782</v>
      </c>
      <c r="BK42" s="95">
        <v>546782</v>
      </c>
      <c r="BL42" s="121">
        <f>BK42-BJ42</f>
        <v>0</v>
      </c>
      <c r="BM42" s="122">
        <f t="shared" si="272"/>
        <v>0.79481000000000002</v>
      </c>
      <c r="BN42" s="18">
        <f>SUM(BN44:BN57)</f>
        <v>0</v>
      </c>
      <c r="BO42" s="4"/>
      <c r="BP42" s="95">
        <v>0</v>
      </c>
      <c r="BQ42" s="119">
        <f>IF(BN42&gt;0,BP42/BN42,0)</f>
        <v>0</v>
      </c>
      <c r="BR42" s="101">
        <f>IF(BU42&gt;0,BU42/BP42,0)</f>
        <v>0</v>
      </c>
      <c r="BS42" s="120">
        <f>BQ42*BR42</f>
        <v>0</v>
      </c>
      <c r="BT42" s="101">
        <f>BS42*BN42</f>
        <v>0</v>
      </c>
      <c r="BU42" s="95">
        <v>0</v>
      </c>
      <c r="BV42" s="121">
        <f>BU42-BT42</f>
        <v>0</v>
      </c>
      <c r="BW42" s="122">
        <f t="shared" si="277"/>
        <v>0</v>
      </c>
      <c r="BX42" s="18">
        <f>SUM(BX44:BX57)</f>
        <v>159</v>
      </c>
      <c r="BY42" s="4"/>
      <c r="BZ42" s="95">
        <v>265.58</v>
      </c>
      <c r="CA42" s="119">
        <f>IF(BX42&gt;0,BZ42/BX42,0)</f>
        <v>1.6703144700000001</v>
      </c>
      <c r="CB42" s="101">
        <f>IF(CE42&gt;0,CE42/BZ42,0)</f>
        <v>3800</v>
      </c>
      <c r="CC42" s="120">
        <f>CA42*CB42</f>
        <v>6347.19499</v>
      </c>
      <c r="CD42" s="101">
        <f>CC42*BX42</f>
        <v>1009204</v>
      </c>
      <c r="CE42" s="95">
        <v>1009204</v>
      </c>
      <c r="CF42" s="121">
        <f>CE42-CD42</f>
        <v>0</v>
      </c>
      <c r="CG42" s="122">
        <f t="shared" si="282"/>
        <v>1.49468</v>
      </c>
      <c r="CH42" s="18">
        <f>SUM(CH44:CH57)</f>
        <v>0</v>
      </c>
      <c r="CI42" s="4"/>
      <c r="CJ42" s="95"/>
      <c r="CK42" s="119">
        <f>IF(CH42&gt;0,CJ42/CH42,0)</f>
        <v>0</v>
      </c>
      <c r="CL42" s="101">
        <f>IF(CO42&gt;0,CO42/CJ42,0)</f>
        <v>0</v>
      </c>
      <c r="CM42" s="120">
        <f>CK42*CL42</f>
        <v>0</v>
      </c>
      <c r="CN42" s="101">
        <f>CM42*CH42</f>
        <v>0</v>
      </c>
      <c r="CO42" s="95"/>
      <c r="CP42" s="121">
        <f>CO42-CN42</f>
        <v>0</v>
      </c>
      <c r="CQ42" s="122">
        <f t="shared" si="287"/>
        <v>0</v>
      </c>
      <c r="CR42" s="18">
        <f>SUM(CR44:CR57)</f>
        <v>130</v>
      </c>
      <c r="CS42" s="4"/>
      <c r="CT42" s="95">
        <v>124.46</v>
      </c>
      <c r="CU42" s="119">
        <f>IF(CR42&gt;0,CT42/CR42,0)</f>
        <v>0.95738462000000002</v>
      </c>
      <c r="CV42" s="101">
        <f>IF(CY42&gt;0,CY42/CT42,0)</f>
        <v>3800</v>
      </c>
      <c r="CW42" s="120">
        <f>CU42*CV42</f>
        <v>3638.0615600000001</v>
      </c>
      <c r="CX42" s="101">
        <f>CW42*CR42</f>
        <v>472948</v>
      </c>
      <c r="CY42" s="95">
        <v>472948</v>
      </c>
      <c r="CZ42" s="121">
        <f>CY42-CX42</f>
        <v>0</v>
      </c>
      <c r="DA42" s="122">
        <f t="shared" si="292"/>
        <v>0.85670999999999997</v>
      </c>
      <c r="DB42" s="18">
        <f>SUM(DB44:DB57)</f>
        <v>306</v>
      </c>
      <c r="DC42" s="4"/>
      <c r="DD42" s="95">
        <v>364.69</v>
      </c>
      <c r="DE42" s="119">
        <f>IF(DB42&gt;0,DD42/DB42,0)</f>
        <v>1.1917973900000001</v>
      </c>
      <c r="DF42" s="101">
        <f>IF(DI42&gt;0,DI42/DD42,0)</f>
        <v>3800</v>
      </c>
      <c r="DG42" s="120">
        <f>DE42*DF42</f>
        <v>4528.8300799999997</v>
      </c>
      <c r="DH42" s="101">
        <f>DG42*DB42</f>
        <v>1385822</v>
      </c>
      <c r="DI42" s="95">
        <v>1385822</v>
      </c>
      <c r="DJ42" s="121">
        <f>DI42-DH42</f>
        <v>0</v>
      </c>
      <c r="DK42" s="122">
        <f t="shared" si="297"/>
        <v>1.0664800000000001</v>
      </c>
      <c r="DL42" s="18">
        <f>SUM(DL44:DL57)</f>
        <v>159</v>
      </c>
      <c r="DM42" s="4"/>
      <c r="DN42" s="95">
        <v>220.06</v>
      </c>
      <c r="DO42" s="119">
        <f>IF(DL42&gt;0,DN42/DL42,0)</f>
        <v>1.38402516</v>
      </c>
      <c r="DP42" s="101">
        <f>IF(DS42&gt;0,DS42/DN42,0)</f>
        <v>3800</v>
      </c>
      <c r="DQ42" s="120">
        <f>DO42*DP42</f>
        <v>5259.2956100000001</v>
      </c>
      <c r="DR42" s="101">
        <f>DQ42*DL42</f>
        <v>836228</v>
      </c>
      <c r="DS42" s="95">
        <v>836228</v>
      </c>
      <c r="DT42" s="121">
        <f>DS42-DR42</f>
        <v>0</v>
      </c>
      <c r="DU42" s="122">
        <f t="shared" si="302"/>
        <v>1.2384900000000001</v>
      </c>
      <c r="DV42" s="18">
        <f>SUM(DV44:DV57)</f>
        <v>51</v>
      </c>
      <c r="DW42" s="4"/>
      <c r="DX42" s="95"/>
      <c r="DY42" s="119">
        <f>IF(DV42&gt;0,DX42/DV42,0)</f>
        <v>0</v>
      </c>
      <c r="DZ42" s="101">
        <f>IF(EC42&gt;0,EC42/DX42,0)</f>
        <v>0</v>
      </c>
      <c r="EA42" s="120">
        <f>DY42*DZ42</f>
        <v>0</v>
      </c>
      <c r="EB42" s="101">
        <f>EA42*DV42</f>
        <v>0</v>
      </c>
      <c r="EC42" s="95"/>
      <c r="ED42" s="121">
        <f>EC42-EB42</f>
        <v>0</v>
      </c>
      <c r="EE42" s="122">
        <f t="shared" si="307"/>
        <v>0</v>
      </c>
      <c r="EF42" s="18">
        <f>SUM(EF44:EF57)</f>
        <v>197</v>
      </c>
      <c r="EG42" s="4"/>
      <c r="EH42" s="95">
        <v>441.66</v>
      </c>
      <c r="EI42" s="119">
        <f>IF(EF42&gt;0,EH42/EF42,0)</f>
        <v>2.2419289299999998</v>
      </c>
      <c r="EJ42" s="101">
        <f>IF(EM42&gt;0,EM42/EH42,0)</f>
        <v>3800</v>
      </c>
      <c r="EK42" s="120">
        <f>EI42*EJ42</f>
        <v>8519.3299299999999</v>
      </c>
      <c r="EL42" s="101">
        <f>EK42*EF42</f>
        <v>1678308</v>
      </c>
      <c r="EM42" s="95">
        <v>1678308</v>
      </c>
      <c r="EN42" s="121">
        <f>EM42-EL42</f>
        <v>0</v>
      </c>
      <c r="EO42" s="122">
        <f t="shared" si="312"/>
        <v>2.0061800000000001</v>
      </c>
      <c r="EP42" s="18">
        <f>SUM(EP44:EP57)</f>
        <v>232</v>
      </c>
      <c r="EQ42" s="4"/>
      <c r="ER42" s="95"/>
      <c r="ES42" s="119">
        <f>IF(EP42&gt;0,ER42/EP42,0)</f>
        <v>0</v>
      </c>
      <c r="ET42" s="101">
        <f>IF(EW42&gt;0,EW42/ER42,0)</f>
        <v>0</v>
      </c>
      <c r="EU42" s="120">
        <f>ES42*ET42</f>
        <v>0</v>
      </c>
      <c r="EV42" s="101">
        <f>EU42*EP42</f>
        <v>0</v>
      </c>
      <c r="EW42" s="95"/>
      <c r="EX42" s="121">
        <f>EW42-EV42</f>
        <v>0</v>
      </c>
      <c r="EY42" s="122">
        <f t="shared" si="317"/>
        <v>0</v>
      </c>
      <c r="EZ42" s="18">
        <f>SUM(EZ44:EZ57)</f>
        <v>107</v>
      </c>
      <c r="FA42" s="4"/>
      <c r="FB42" s="95">
        <v>172.17</v>
      </c>
      <c r="FC42" s="119">
        <f>IF(EZ42&gt;0,FB42/EZ42,0)</f>
        <v>1.6090654200000001</v>
      </c>
      <c r="FD42" s="101">
        <f>IF(FG42&gt;0,FG42/FB42,0)</f>
        <v>2350</v>
      </c>
      <c r="FE42" s="120">
        <f>FC42*FD42</f>
        <v>3781.3037399999998</v>
      </c>
      <c r="FF42" s="101">
        <f>FE42*EZ42</f>
        <v>404599.5</v>
      </c>
      <c r="FG42" s="95">
        <v>404599.5</v>
      </c>
      <c r="FH42" s="121">
        <f>FG42-FF42</f>
        <v>0</v>
      </c>
      <c r="FI42" s="122">
        <f t="shared" si="322"/>
        <v>0.89044000000000001</v>
      </c>
      <c r="FJ42" s="18">
        <f>SUM(FJ44:FJ57)</f>
        <v>188</v>
      </c>
      <c r="FK42" s="4"/>
      <c r="FL42" s="95">
        <v>284.52999999999997</v>
      </c>
      <c r="FM42" s="119">
        <f>IF(FJ42&gt;0,FL42/FJ42,0)</f>
        <v>1.51345745</v>
      </c>
      <c r="FN42" s="101">
        <f>IF(FQ42&gt;0,FQ42/FL42,0)</f>
        <v>3800</v>
      </c>
      <c r="FO42" s="120">
        <f>FM42*FN42</f>
        <v>5751.1383100000003</v>
      </c>
      <c r="FP42" s="101">
        <f>FO42*FJ42</f>
        <v>1081214</v>
      </c>
      <c r="FQ42" s="95">
        <v>1081214</v>
      </c>
      <c r="FR42" s="121">
        <f>FQ42-FP42</f>
        <v>0</v>
      </c>
      <c r="FS42" s="122">
        <f t="shared" si="327"/>
        <v>1.3543099999999999</v>
      </c>
      <c r="FT42" s="18">
        <f>SUM(FT44:FT57)</f>
        <v>313</v>
      </c>
      <c r="FU42" s="4"/>
      <c r="FV42" s="95">
        <v>316.82</v>
      </c>
      <c r="FW42" s="119">
        <f>IF(FT42&gt;0,FV42/FT42,0)</f>
        <v>1.0122044699999999</v>
      </c>
      <c r="FX42" s="101">
        <f>IF(GA42&gt;0,GA42/FV42,0)</f>
        <v>3800</v>
      </c>
      <c r="FY42" s="120">
        <f>FW42*FX42</f>
        <v>3846.3769900000002</v>
      </c>
      <c r="FZ42" s="101">
        <f>FY42*FT42</f>
        <v>1203916</v>
      </c>
      <c r="GA42" s="95">
        <v>1203916</v>
      </c>
      <c r="GB42" s="121">
        <f>GA42-FZ42</f>
        <v>0</v>
      </c>
      <c r="GC42" s="122">
        <f t="shared" si="332"/>
        <v>0.90576999999999996</v>
      </c>
      <c r="GD42" s="18">
        <f>SUM(GD44:GD57)</f>
        <v>170</v>
      </c>
      <c r="GE42" s="4"/>
      <c r="GF42" s="95">
        <v>199.44</v>
      </c>
      <c r="GG42" s="119">
        <f>IF(GD42&gt;0,GF42/GD42,0)</f>
        <v>1.17317647</v>
      </c>
      <c r="GH42" s="101">
        <f>IF(GK42&gt;0,GK42/GF42,0)</f>
        <v>2350</v>
      </c>
      <c r="GI42" s="120">
        <f>GG42*GH42</f>
        <v>2756.9647</v>
      </c>
      <c r="GJ42" s="101">
        <f>GI42*GD42</f>
        <v>468684</v>
      </c>
      <c r="GK42" s="95">
        <v>468684</v>
      </c>
      <c r="GL42" s="121">
        <f>GK42-GJ42</f>
        <v>0</v>
      </c>
      <c r="GM42" s="122">
        <f t="shared" si="337"/>
        <v>0.64922999999999997</v>
      </c>
      <c r="GN42" s="18">
        <f>SUM(GN44:GN57)</f>
        <v>94</v>
      </c>
      <c r="GO42" s="4"/>
      <c r="GP42" s="95">
        <v>170.41</v>
      </c>
      <c r="GQ42" s="119">
        <f>IF(GN42&gt;0,GP42/GN42,0)</f>
        <v>1.81287234</v>
      </c>
      <c r="GR42" s="101">
        <f>IF(GU42&gt;0,GU42/GP42,0)</f>
        <v>2350</v>
      </c>
      <c r="GS42" s="120">
        <f>GQ42*GR42</f>
        <v>4260.25</v>
      </c>
      <c r="GT42" s="101">
        <f>GS42*GN42</f>
        <v>400463.5</v>
      </c>
      <c r="GU42" s="95">
        <v>400463.5</v>
      </c>
      <c r="GV42" s="121">
        <f>GU42-GT42</f>
        <v>0</v>
      </c>
      <c r="GW42" s="122">
        <f t="shared" si="342"/>
        <v>1.0032300000000001</v>
      </c>
      <c r="GX42" s="18">
        <f>SUM(GX44:GX57)</f>
        <v>181</v>
      </c>
      <c r="GY42" s="4"/>
      <c r="GZ42" s="95">
        <v>309.95</v>
      </c>
      <c r="HA42" s="119">
        <f>IF(GX42&gt;0,GZ42/GX42,0)</f>
        <v>1.71243094</v>
      </c>
      <c r="HB42" s="101">
        <f>IF(HE42&gt;0,HE42/GZ42,0)</f>
        <v>2350</v>
      </c>
      <c r="HC42" s="120">
        <f>HA42*HB42</f>
        <v>4024.2127099999998</v>
      </c>
      <c r="HD42" s="101">
        <f>HC42*GX42</f>
        <v>728382.5</v>
      </c>
      <c r="HE42" s="95">
        <v>728382.5</v>
      </c>
      <c r="HF42" s="121">
        <f>HE42-HD42</f>
        <v>0</v>
      </c>
      <c r="HG42" s="122">
        <f t="shared" si="347"/>
        <v>0.94764999999999999</v>
      </c>
      <c r="HH42" s="18">
        <f>SUM(HH44:HH57)</f>
        <v>279</v>
      </c>
      <c r="HI42" s="4"/>
      <c r="HJ42" s="95">
        <v>256.26</v>
      </c>
      <c r="HK42" s="119">
        <f>IF(HH42&gt;0,HJ42/HH42,0)</f>
        <v>0.91849462000000004</v>
      </c>
      <c r="HL42" s="101">
        <f>IF(HO42&gt;0,HO42/HJ42,0)</f>
        <v>2350</v>
      </c>
      <c r="HM42" s="120">
        <f>HK42*HL42</f>
        <v>2158.46236</v>
      </c>
      <c r="HN42" s="101">
        <f>HM42*HH42</f>
        <v>602211</v>
      </c>
      <c r="HO42" s="95">
        <v>602211</v>
      </c>
      <c r="HP42" s="121">
        <f>HO42-HN42</f>
        <v>0</v>
      </c>
      <c r="HQ42" s="122">
        <f t="shared" si="352"/>
        <v>0.50829000000000002</v>
      </c>
      <c r="HR42" s="18">
        <f>SUM(HR44:HR57)</f>
        <v>481</v>
      </c>
      <c r="HS42" s="4"/>
      <c r="HT42" s="95">
        <v>376.6</v>
      </c>
      <c r="HU42" s="119">
        <f>IF(HR42&gt;0,HT42/HR42,0)</f>
        <v>0.78295218</v>
      </c>
      <c r="HV42" s="101">
        <f>IF(HY42&gt;0,HY42/HT42,0)</f>
        <v>3800</v>
      </c>
      <c r="HW42" s="120">
        <f>HU42*HV42</f>
        <v>2975.21828</v>
      </c>
      <c r="HX42" s="101">
        <f>HW42*HR42</f>
        <v>1431079.99</v>
      </c>
      <c r="HY42" s="95">
        <v>1431080</v>
      </c>
      <c r="HZ42" s="121">
        <f>HY42-HX42</f>
        <v>0.01</v>
      </c>
      <c r="IA42" s="122">
        <f t="shared" si="357"/>
        <v>0.70062000000000002</v>
      </c>
      <c r="IB42" s="18">
        <f>SUM(IB44:IB57)</f>
        <v>157</v>
      </c>
      <c r="IC42" s="4"/>
      <c r="ID42" s="95">
        <v>289.58</v>
      </c>
      <c r="IE42" s="119">
        <f>IF(IB42&gt;0,ID42/IB42,0)</f>
        <v>1.8444586000000001</v>
      </c>
      <c r="IF42" s="101">
        <f>IF(II42&gt;0,II42/ID42,0)</f>
        <v>3800</v>
      </c>
      <c r="IG42" s="120">
        <f>IE42*IF42</f>
        <v>7008.9426800000001</v>
      </c>
      <c r="IH42" s="101">
        <f>IG42*IB42</f>
        <v>1100404</v>
      </c>
      <c r="II42" s="95">
        <v>1100404</v>
      </c>
      <c r="IJ42" s="121">
        <f>II42-IH42</f>
        <v>0</v>
      </c>
      <c r="IK42" s="122">
        <f t="shared" si="362"/>
        <v>1.6505099999999999</v>
      </c>
      <c r="IL42" s="18">
        <f>SUM(IL44:IL57)</f>
        <v>123</v>
      </c>
      <c r="IM42" s="4"/>
      <c r="IN42" s="95">
        <v>176.37</v>
      </c>
      <c r="IO42" s="119">
        <f>IF(IL42&gt;0,IN42/IL42,0)</f>
        <v>1.43390244</v>
      </c>
      <c r="IP42" s="101">
        <f>IF(IS42&gt;0,IS42/IN42,0)</f>
        <v>3800</v>
      </c>
      <c r="IQ42" s="120">
        <f>IO42*IP42</f>
        <v>5448.8292700000002</v>
      </c>
      <c r="IR42" s="101">
        <f>IQ42*IL42</f>
        <v>670206</v>
      </c>
      <c r="IS42" s="95">
        <v>670206</v>
      </c>
      <c r="IT42" s="121">
        <f>IS42-IR42</f>
        <v>0</v>
      </c>
      <c r="IU42" s="122">
        <f t="shared" si="367"/>
        <v>1.28312</v>
      </c>
      <c r="IV42" s="18">
        <f>SUM(IV44:IV57)</f>
        <v>284</v>
      </c>
      <c r="IW42" s="4"/>
      <c r="IX42" s="95">
        <v>444.37</v>
      </c>
      <c r="IY42" s="119">
        <f>IF(IV42&gt;0,IX42/IV42,0)</f>
        <v>1.5646831000000001</v>
      </c>
      <c r="IZ42" s="101">
        <f>IF(JC42&gt;0,JC42/IX42,0)</f>
        <v>3800</v>
      </c>
      <c r="JA42" s="120">
        <f>IY42*IZ42</f>
        <v>5945.7957800000004</v>
      </c>
      <c r="JB42" s="101">
        <f>JA42*IV42</f>
        <v>1688606</v>
      </c>
      <c r="JC42" s="95">
        <v>1688606</v>
      </c>
      <c r="JD42" s="121">
        <f>JC42-JB42</f>
        <v>0</v>
      </c>
      <c r="JE42" s="122">
        <f t="shared" si="372"/>
        <v>1.40015</v>
      </c>
      <c r="JF42" s="18">
        <f>SUM(JF44:JF57)</f>
        <v>291</v>
      </c>
      <c r="JG42" s="4"/>
      <c r="JH42" s="95">
        <v>407.5</v>
      </c>
      <c r="JI42" s="119">
        <f>IF(JF42&gt;0,JH42/JF42,0)</f>
        <v>1.40034364</v>
      </c>
      <c r="JJ42" s="101">
        <f>IF(JM42&gt;0,JM42/JH42,0)</f>
        <v>3800</v>
      </c>
      <c r="JK42" s="120">
        <f>JI42*JJ42</f>
        <v>5321.3058300000002</v>
      </c>
      <c r="JL42" s="101">
        <f>JK42*JF42</f>
        <v>1548500</v>
      </c>
      <c r="JM42" s="95">
        <v>1548500</v>
      </c>
      <c r="JN42" s="121">
        <f>JM42-JL42</f>
        <v>0</v>
      </c>
      <c r="JO42" s="122">
        <f t="shared" si="377"/>
        <v>1.25309</v>
      </c>
      <c r="JP42" s="18">
        <f>SUM(JP44:JP57)</f>
        <v>0</v>
      </c>
      <c r="JQ42" s="4"/>
      <c r="JR42" s="95"/>
      <c r="JS42" s="119">
        <f>IF(JP42&gt;0,JR42/JP42,0)</f>
        <v>0</v>
      </c>
      <c r="JT42" s="101">
        <f>IF(JW42&gt;0,JW42/JR42,0)</f>
        <v>0</v>
      </c>
      <c r="JU42" s="120">
        <f>JS42*JT42</f>
        <v>0</v>
      </c>
      <c r="JV42" s="101">
        <f>JU42*JP42</f>
        <v>0</v>
      </c>
      <c r="JW42" s="95"/>
      <c r="JX42" s="121">
        <f>JW42-JV42</f>
        <v>0</v>
      </c>
      <c r="JY42" s="122">
        <f t="shared" si="382"/>
        <v>0</v>
      </c>
      <c r="JZ42" s="18">
        <f>SUM(JZ44:JZ57)</f>
        <v>179</v>
      </c>
      <c r="KA42" s="4"/>
      <c r="KB42" s="95">
        <v>148.33000000000001</v>
      </c>
      <c r="KC42" s="119">
        <f>IF(JZ42&gt;0,KB42/JZ42,0)</f>
        <v>0.82865922000000003</v>
      </c>
      <c r="KD42" s="101">
        <f>IF(KG42&gt;0,KG42/KB42,0)</f>
        <v>2350</v>
      </c>
      <c r="KE42" s="120">
        <f>KC42*KD42</f>
        <v>1947.34917</v>
      </c>
      <c r="KF42" s="101">
        <f>KE42*JZ42</f>
        <v>348575.5</v>
      </c>
      <c r="KG42" s="95">
        <v>348575.5</v>
      </c>
      <c r="KH42" s="121">
        <f>KG42-KF42</f>
        <v>0</v>
      </c>
      <c r="KI42" s="122">
        <f t="shared" si="387"/>
        <v>0.45856999999999998</v>
      </c>
      <c r="KJ42" s="18">
        <f>SUM(KJ44:KJ57)</f>
        <v>353</v>
      </c>
      <c r="KK42" s="4"/>
      <c r="KL42" s="95">
        <v>494.97</v>
      </c>
      <c r="KM42" s="119">
        <f>IF(KJ42&gt;0,KL42/KJ42,0)</f>
        <v>1.4021813000000001</v>
      </c>
      <c r="KN42" s="101">
        <f>IF(KQ42&gt;0,KQ42/KL42,0)</f>
        <v>2350</v>
      </c>
      <c r="KO42" s="120">
        <f>KM42*KN42</f>
        <v>3295.1260600000001</v>
      </c>
      <c r="KP42" s="101">
        <f>KO42*KJ42</f>
        <v>1163179.5</v>
      </c>
      <c r="KQ42" s="95">
        <v>1163179.5</v>
      </c>
      <c r="KR42" s="121">
        <f>KQ42-KP42</f>
        <v>0</v>
      </c>
      <c r="KS42" s="122">
        <f t="shared" si="392"/>
        <v>0.77595999999999998</v>
      </c>
      <c r="KT42" s="18">
        <f>SUM(KT44:KT57)</f>
        <v>298</v>
      </c>
      <c r="KU42" s="4"/>
      <c r="KV42" s="95">
        <v>483.57</v>
      </c>
      <c r="KW42" s="119">
        <f>IF(KT42&gt;0,KV42/KT42,0)</f>
        <v>1.62271812</v>
      </c>
      <c r="KX42" s="101">
        <f>IF(LA42&gt;0,LA42/KV42,0)</f>
        <v>3800</v>
      </c>
      <c r="KY42" s="120">
        <f>KW42*KX42</f>
        <v>6166.3288599999996</v>
      </c>
      <c r="KZ42" s="101">
        <f>KY42*KT42</f>
        <v>1837566</v>
      </c>
      <c r="LA42" s="95">
        <v>1837566</v>
      </c>
      <c r="LB42" s="121">
        <f>LA42-KZ42</f>
        <v>0</v>
      </c>
      <c r="LC42" s="122">
        <f t="shared" si="397"/>
        <v>1.45208</v>
      </c>
      <c r="LD42" s="18">
        <f>SUM(LD44:LD57)</f>
        <v>242</v>
      </c>
      <c r="LE42" s="4"/>
      <c r="LF42" s="95">
        <v>544.38</v>
      </c>
      <c r="LG42" s="119">
        <f>IF(LD42&gt;0,LF42/LD42,0)</f>
        <v>2.24950413</v>
      </c>
      <c r="LH42" s="101">
        <f>IF(LK42&gt;0,LK42/LF42,0)</f>
        <v>2350</v>
      </c>
      <c r="LI42" s="120">
        <f>LG42*LH42</f>
        <v>5286.3347100000001</v>
      </c>
      <c r="LJ42" s="101">
        <f>LI42*LD42</f>
        <v>1279293</v>
      </c>
      <c r="LK42" s="95">
        <v>1279293</v>
      </c>
      <c r="LL42" s="121">
        <f>LK42-LJ42</f>
        <v>0</v>
      </c>
      <c r="LM42" s="122">
        <f t="shared" si="402"/>
        <v>1.2448600000000001</v>
      </c>
      <c r="LN42" s="18">
        <f>SUM(LN44:LN57)</f>
        <v>141</v>
      </c>
      <c r="LO42" s="4"/>
      <c r="LP42" s="95">
        <v>322.89</v>
      </c>
      <c r="LQ42" s="119">
        <f>IF(LN42&gt;0,LP42/LN42,0)</f>
        <v>2.29</v>
      </c>
      <c r="LR42" s="101">
        <f>IF(LU42&gt;0,LU42/LP42,0)</f>
        <v>3800</v>
      </c>
      <c r="LS42" s="120">
        <f>LQ42*LR42</f>
        <v>8702</v>
      </c>
      <c r="LT42" s="101">
        <f>LS42*LN42</f>
        <v>1226982</v>
      </c>
      <c r="LU42" s="95">
        <v>1226982</v>
      </c>
      <c r="LV42" s="121">
        <f>LU42-LT42</f>
        <v>0</v>
      </c>
      <c r="LW42" s="122">
        <f t="shared" si="407"/>
        <v>2.0491999999999999</v>
      </c>
      <c r="LX42" s="18">
        <f>SUM(LX44:LX57)</f>
        <v>137</v>
      </c>
      <c r="LY42" s="4"/>
      <c r="LZ42" s="95">
        <v>262.37</v>
      </c>
      <c r="MA42" s="119">
        <f>IF(LX42&gt;0,LZ42/LX42,0)</f>
        <v>1.9151094900000001</v>
      </c>
      <c r="MB42" s="101">
        <f>IF(ME42&gt;0,ME42/LZ42,0)</f>
        <v>2350</v>
      </c>
      <c r="MC42" s="120">
        <f>MA42*MB42</f>
        <v>4500.5073000000002</v>
      </c>
      <c r="MD42" s="101">
        <f>MC42*LX42</f>
        <v>616569.5</v>
      </c>
      <c r="ME42" s="95">
        <v>616569.5</v>
      </c>
      <c r="MF42" s="121">
        <f>ME42-MD42</f>
        <v>0</v>
      </c>
      <c r="MG42" s="122">
        <f t="shared" si="412"/>
        <v>1.0598099999999999</v>
      </c>
      <c r="MH42" s="18">
        <f>SUM(MH44:MH57)</f>
        <v>305</v>
      </c>
      <c r="MI42" s="4"/>
      <c r="MJ42" s="95">
        <v>501.22</v>
      </c>
      <c r="MK42" s="119">
        <f>IF(MH42&gt;0,MJ42/MH42,0)</f>
        <v>1.6433442599999999</v>
      </c>
      <c r="ML42" s="101">
        <f>IF(MO42&gt;0,MO42/MJ42,0)</f>
        <v>3800</v>
      </c>
      <c r="MM42" s="120">
        <f>MK42*ML42</f>
        <v>6244.7081900000003</v>
      </c>
      <c r="MN42" s="101">
        <f>MM42*MH42</f>
        <v>1904636</v>
      </c>
      <c r="MO42" s="95">
        <v>1904636</v>
      </c>
      <c r="MP42" s="121">
        <f>MO42-MN42</f>
        <v>0</v>
      </c>
      <c r="MQ42" s="122">
        <f t="shared" si="417"/>
        <v>1.47054</v>
      </c>
      <c r="MR42" s="18">
        <f>SUM(MR44:MR57)</f>
        <v>112</v>
      </c>
      <c r="MS42" s="4"/>
      <c r="MT42" s="95">
        <v>155.80000000000001</v>
      </c>
      <c r="MU42" s="119">
        <f>IF(MR42&gt;0,MT42/MR42,0)</f>
        <v>1.39107143</v>
      </c>
      <c r="MV42" s="101">
        <f>IF(MY42&gt;0,MY42/MT42,0)</f>
        <v>2350</v>
      </c>
      <c r="MW42" s="120">
        <f>MU42*MV42</f>
        <v>3269.0178599999999</v>
      </c>
      <c r="MX42" s="101">
        <f>MW42*MR42</f>
        <v>366130</v>
      </c>
      <c r="MY42" s="95">
        <v>366130</v>
      </c>
      <c r="MZ42" s="121">
        <f>MY42-MX42</f>
        <v>0</v>
      </c>
      <c r="NA42" s="122">
        <f t="shared" si="422"/>
        <v>0.76980999999999999</v>
      </c>
      <c r="NB42" s="18">
        <f>SUM(NB44:NB57)</f>
        <v>164</v>
      </c>
      <c r="NC42" s="4"/>
      <c r="ND42" s="95">
        <v>169.05</v>
      </c>
      <c r="NE42" s="119">
        <f>IF(NB42&gt;0,ND42/NB42,0)</f>
        <v>1.03079268</v>
      </c>
      <c r="NF42" s="101">
        <f>IF(NI42&gt;0,NI42/ND42,0)</f>
        <v>3800</v>
      </c>
      <c r="NG42" s="120">
        <f>NE42*NF42</f>
        <v>3917.0121800000002</v>
      </c>
      <c r="NH42" s="101">
        <f>NG42*NB42</f>
        <v>642390</v>
      </c>
      <c r="NI42" s="95">
        <v>642390</v>
      </c>
      <c r="NJ42" s="121">
        <f>NI42-NH42</f>
        <v>0</v>
      </c>
      <c r="NK42" s="122">
        <f t="shared" si="427"/>
        <v>0.9224</v>
      </c>
      <c r="NL42" s="18">
        <f>SUM(NL44:NL57)</f>
        <v>504</v>
      </c>
      <c r="NM42" s="4"/>
      <c r="NN42" s="95">
        <v>747.13</v>
      </c>
      <c r="NO42" s="119">
        <f>IF(NL42&gt;0,NN42/NL42,0)</f>
        <v>1.48240079</v>
      </c>
      <c r="NP42" s="101">
        <f>IF(NS42&gt;0,NS42/NN42,0)</f>
        <v>3800</v>
      </c>
      <c r="NQ42" s="120">
        <f>NO42*NP42</f>
        <v>5633.1229999999996</v>
      </c>
      <c r="NR42" s="101">
        <f>NQ42*NL42</f>
        <v>2839093.99</v>
      </c>
      <c r="NS42" s="95">
        <v>2839094</v>
      </c>
      <c r="NT42" s="121">
        <f>NS42-NR42</f>
        <v>0.01</v>
      </c>
      <c r="NU42" s="122">
        <f t="shared" si="432"/>
        <v>1.3265199999999999</v>
      </c>
      <c r="NV42" s="18">
        <f>SUM(NV44:NV57)</f>
        <v>175</v>
      </c>
      <c r="NW42" s="4"/>
      <c r="NX42" s="95">
        <v>280.89</v>
      </c>
      <c r="NY42" s="119">
        <f>IF(NV42&gt;0,NX42/NV42,0)</f>
        <v>1.60508571</v>
      </c>
      <c r="NZ42" s="101">
        <f>IF(OC42&gt;0,OC42/NX42,0)</f>
        <v>3800</v>
      </c>
      <c r="OA42" s="120">
        <f>NY42*NZ42</f>
        <v>6099.3257000000003</v>
      </c>
      <c r="OB42" s="101">
        <f>OA42*NV42</f>
        <v>1067382</v>
      </c>
      <c r="OC42" s="95">
        <v>1067382</v>
      </c>
      <c r="OD42" s="121">
        <f>OC42-OB42</f>
        <v>0</v>
      </c>
      <c r="OE42" s="122">
        <f t="shared" si="437"/>
        <v>1.43631</v>
      </c>
      <c r="OF42" s="18">
        <f>SUM(OF44:OF57)</f>
        <v>141</v>
      </c>
      <c r="OG42" s="4"/>
      <c r="OH42" s="95">
        <v>181.09</v>
      </c>
      <c r="OI42" s="119">
        <f>IF(OF42&gt;0,OH42/OF42,0)</f>
        <v>1.28432624</v>
      </c>
      <c r="OJ42" s="101">
        <f>IF(OM42&gt;0,OM42/OH42,0)</f>
        <v>2350</v>
      </c>
      <c r="OK42" s="120">
        <f>OI42*OJ42</f>
        <v>3018.1666599999999</v>
      </c>
      <c r="OL42" s="101">
        <f>OK42*OF42</f>
        <v>425561.5</v>
      </c>
      <c r="OM42" s="95">
        <v>425561.5</v>
      </c>
      <c r="ON42" s="121">
        <f>OM42-OL42</f>
        <v>0</v>
      </c>
      <c r="OO42" s="122">
        <f t="shared" si="442"/>
        <v>0.71074000000000004</v>
      </c>
      <c r="OP42" s="18">
        <f>SUM(OP44:OP57)</f>
        <v>234</v>
      </c>
      <c r="OQ42" s="4"/>
      <c r="OR42" s="95">
        <v>151.07</v>
      </c>
      <c r="OS42" s="119">
        <f>IF(OP42&gt;0,OR42/OP42,0)</f>
        <v>0.64559829000000002</v>
      </c>
      <c r="OT42" s="101">
        <f>IF(OW42&gt;0,OW42/OR42,0)</f>
        <v>3800</v>
      </c>
      <c r="OU42" s="120">
        <f>OS42*OT42</f>
        <v>2453.2734999999998</v>
      </c>
      <c r="OV42" s="101">
        <f>OU42*OP42</f>
        <v>574066</v>
      </c>
      <c r="OW42" s="95">
        <v>574066</v>
      </c>
      <c r="OX42" s="121">
        <f>OW42-OV42</f>
        <v>0</v>
      </c>
      <c r="OY42" s="122">
        <f t="shared" si="447"/>
        <v>0.57770999999999995</v>
      </c>
      <c r="OZ42" s="18">
        <f>SUM(OZ44:OZ57)</f>
        <v>66</v>
      </c>
      <c r="PA42" s="4"/>
      <c r="PB42" s="95">
        <v>101.61</v>
      </c>
      <c r="PC42" s="119">
        <f>IF(OZ42&gt;0,PB42/OZ42,0)</f>
        <v>1.5395454500000001</v>
      </c>
      <c r="PD42" s="101">
        <f>IF(PG42&gt;0,PG42/PB42,0)</f>
        <v>3800</v>
      </c>
      <c r="PE42" s="120">
        <f>PC42*PD42</f>
        <v>5850.2727100000002</v>
      </c>
      <c r="PF42" s="101">
        <f>PE42*OZ42</f>
        <v>386118</v>
      </c>
      <c r="PG42" s="95">
        <v>386118</v>
      </c>
      <c r="PH42" s="121">
        <f>PG42-PF42</f>
        <v>0</v>
      </c>
      <c r="PI42" s="122">
        <f t="shared" si="452"/>
        <v>1.3776600000000001</v>
      </c>
      <c r="PJ42" s="18">
        <f>SUM(PJ44:PJ57)</f>
        <v>156</v>
      </c>
      <c r="PK42" s="4"/>
      <c r="PL42" s="95">
        <v>257.62</v>
      </c>
      <c r="PM42" s="119">
        <f>IF(PJ42&gt;0,PL42/PJ42,0)</f>
        <v>1.65141026</v>
      </c>
      <c r="PN42" s="101">
        <f>IF(PQ42&gt;0,PQ42/PL42,0)</f>
        <v>3800</v>
      </c>
      <c r="PO42" s="120">
        <f>PM42*PN42</f>
        <v>6275.3589899999997</v>
      </c>
      <c r="PP42" s="101">
        <f>PO42*PJ42</f>
        <v>978956</v>
      </c>
      <c r="PQ42" s="95">
        <v>978956</v>
      </c>
      <c r="PR42" s="121">
        <f>PQ42-PP42</f>
        <v>0</v>
      </c>
      <c r="PS42" s="122">
        <f t="shared" si="457"/>
        <v>1.47776</v>
      </c>
      <c r="PT42" s="18">
        <f>SUM(PT44:PT57)</f>
        <v>0</v>
      </c>
      <c r="PU42" s="4"/>
      <c r="PV42" s="95"/>
      <c r="PW42" s="119">
        <f>IF(PT42&gt;0,PV42/PT42,0)</f>
        <v>0</v>
      </c>
      <c r="PX42" s="101">
        <f>IF(QA42&gt;0,QA42/PV42,0)</f>
        <v>0</v>
      </c>
      <c r="PY42" s="120">
        <f>PW42*PX42</f>
        <v>0</v>
      </c>
      <c r="PZ42" s="101">
        <f>PY42*PT42</f>
        <v>0</v>
      </c>
      <c r="QA42" s="95"/>
      <c r="QB42" s="121">
        <f>QA42-PZ42</f>
        <v>0</v>
      </c>
      <c r="QC42" s="122">
        <f t="shared" si="462"/>
        <v>0</v>
      </c>
      <c r="QD42" s="18">
        <f>SUM(QD44:QD57)</f>
        <v>246</v>
      </c>
      <c r="QE42" s="4"/>
      <c r="QF42" s="95">
        <v>185.01</v>
      </c>
      <c r="QG42" s="119">
        <f>IF(QD42&gt;0,QF42/QD42,0)</f>
        <v>0.75207316999999996</v>
      </c>
      <c r="QH42" s="101">
        <f>IF(QK42&gt;0,QK42/QF42,0)</f>
        <v>3800</v>
      </c>
      <c r="QI42" s="120">
        <f>QG42*QH42</f>
        <v>2857.8780499999998</v>
      </c>
      <c r="QJ42" s="101">
        <f>QI42*QD42</f>
        <v>703038</v>
      </c>
      <c r="QK42" s="95">
        <v>703038</v>
      </c>
      <c r="QL42" s="121">
        <f>QK42-QJ42</f>
        <v>0</v>
      </c>
      <c r="QM42" s="122">
        <f t="shared" si="467"/>
        <v>0.67298999999999998</v>
      </c>
      <c r="QN42" s="18">
        <f>SUM(QN44:QN57)</f>
        <v>165</v>
      </c>
      <c r="QO42" s="4"/>
      <c r="QP42" s="95">
        <v>210.32</v>
      </c>
      <c r="QQ42" s="119">
        <f>IF(QN42&gt;0,QP42/QN42,0)</f>
        <v>1.27466667</v>
      </c>
      <c r="QR42" s="101">
        <f>IF(QU42&gt;0,QU42/QP42,0)</f>
        <v>2350</v>
      </c>
      <c r="QS42" s="120">
        <f>QQ42*QR42</f>
        <v>2995.4666699999998</v>
      </c>
      <c r="QT42" s="101">
        <f>QS42*QN42</f>
        <v>494252</v>
      </c>
      <c r="QU42" s="95">
        <v>494252</v>
      </c>
      <c r="QV42" s="121">
        <f>QU42-QT42</f>
        <v>0</v>
      </c>
      <c r="QW42" s="122">
        <f t="shared" si="472"/>
        <v>0.70538999999999996</v>
      </c>
      <c r="QX42" s="18">
        <f>SUM(QX44:QX57)</f>
        <v>169</v>
      </c>
      <c r="QY42" s="4"/>
      <c r="QZ42" s="95">
        <v>270.32</v>
      </c>
      <c r="RA42" s="119">
        <f>IF(QX42&gt;0,QZ42/QX42,0)</f>
        <v>1.5995266299999999</v>
      </c>
      <c r="RB42" s="101">
        <f>IF(RE42&gt;0,RE42/QZ42,0)</f>
        <v>3800</v>
      </c>
      <c r="RC42" s="120">
        <f>RA42*RB42</f>
        <v>6078.2011899999998</v>
      </c>
      <c r="RD42" s="101">
        <f>RC42*QX42</f>
        <v>1027216</v>
      </c>
      <c r="RE42" s="95">
        <v>1027216</v>
      </c>
      <c r="RF42" s="121">
        <f>RE42-RD42</f>
        <v>0</v>
      </c>
      <c r="RG42" s="122">
        <f t="shared" si="477"/>
        <v>1.43133</v>
      </c>
      <c r="RH42" s="18">
        <f>SUM(RH44:RH57)</f>
        <v>136</v>
      </c>
      <c r="RI42" s="4"/>
      <c r="RJ42" s="95">
        <v>272.98</v>
      </c>
      <c r="RK42" s="119">
        <f>IF(RH42&gt;0,RJ42/RH42,0)</f>
        <v>2.0072058799999999</v>
      </c>
      <c r="RL42" s="101">
        <f>IF(RO42&gt;0,RO42/RJ42,0)</f>
        <v>3800</v>
      </c>
      <c r="RM42" s="120">
        <f>RK42*RL42</f>
        <v>7627.3823400000001</v>
      </c>
      <c r="RN42" s="101">
        <f>RM42*RH42</f>
        <v>1037324</v>
      </c>
      <c r="RO42" s="95">
        <v>1037324</v>
      </c>
      <c r="RP42" s="121">
        <f>RO42-RN42</f>
        <v>0</v>
      </c>
      <c r="RQ42" s="122">
        <f t="shared" si="482"/>
        <v>1.7961400000000001</v>
      </c>
      <c r="RR42" s="18">
        <f>SUM(RR44:RR57)</f>
        <v>348</v>
      </c>
      <c r="RS42" s="4"/>
      <c r="RT42" s="95">
        <v>563.55999999999995</v>
      </c>
      <c r="RU42" s="119">
        <f>IF(RR42&gt;0,RT42/RR42,0)</f>
        <v>1.6194252899999999</v>
      </c>
      <c r="RV42" s="101">
        <f>IF(RY42&gt;0,RY42/RT42,0)</f>
        <v>3800</v>
      </c>
      <c r="RW42" s="120">
        <f>RU42*RV42</f>
        <v>6153.8161</v>
      </c>
      <c r="RX42" s="101">
        <f>RW42*RR42</f>
        <v>2141528</v>
      </c>
      <c r="RY42" s="95">
        <v>2141528</v>
      </c>
      <c r="RZ42" s="121">
        <f>RY42-RX42</f>
        <v>0</v>
      </c>
      <c r="SA42" s="122">
        <f t="shared" si="487"/>
        <v>1.4491400000000001</v>
      </c>
      <c r="SB42" s="18">
        <f>SUM(SB44:SB57)</f>
        <v>84</v>
      </c>
      <c r="SC42" s="4"/>
      <c r="SD42" s="95"/>
      <c r="SE42" s="119">
        <f>IF(SB42&gt;0,SD42/SB42,0)</f>
        <v>0</v>
      </c>
      <c r="SF42" s="101">
        <f>IF(SI42&gt;0,SI42/SD42,0)</f>
        <v>0</v>
      </c>
      <c r="SG42" s="120">
        <f>SE42*SF42</f>
        <v>0</v>
      </c>
      <c r="SH42" s="101">
        <f>SG42*SB42</f>
        <v>0</v>
      </c>
      <c r="SI42" s="95"/>
      <c r="SJ42" s="121">
        <f>SI42-SH42</f>
        <v>0</v>
      </c>
      <c r="SK42" s="122">
        <f t="shared" si="492"/>
        <v>0</v>
      </c>
      <c r="SL42" s="18">
        <f>SUM(SL44:SL57)</f>
        <v>305</v>
      </c>
      <c r="SM42" s="4"/>
      <c r="SN42" s="95">
        <v>517.87</v>
      </c>
      <c r="SO42" s="119">
        <f>IF(SL42&gt;0,SN42/SL42,0)</f>
        <v>1.6979344300000001</v>
      </c>
      <c r="SP42" s="101">
        <f>IF(SS42&gt;0,SS42/SN42,0)</f>
        <v>2350</v>
      </c>
      <c r="SQ42" s="120">
        <f>SO42*SP42</f>
        <v>3990.1459100000002</v>
      </c>
      <c r="SR42" s="101">
        <f>SQ42*SL42</f>
        <v>1216994.5</v>
      </c>
      <c r="SS42" s="95">
        <v>1216994.5</v>
      </c>
      <c r="ST42" s="121">
        <f>SS42-SR42</f>
        <v>0</v>
      </c>
      <c r="SU42" s="122">
        <f t="shared" si="497"/>
        <v>0.93962000000000001</v>
      </c>
      <c r="SV42" s="18">
        <f>SUM(SV44:SV57)</f>
        <v>288</v>
      </c>
      <c r="SW42" s="4"/>
      <c r="SX42" s="95">
        <v>369.99</v>
      </c>
      <c r="SY42" s="119">
        <f>IF(SV42&gt;0,SX42/SV42,0)</f>
        <v>1.2846875</v>
      </c>
      <c r="SZ42" s="101">
        <f>IF(TC42&gt;0,TC42/SX42,0)</f>
        <v>3800</v>
      </c>
      <c r="TA42" s="120">
        <f>SY42*SZ42</f>
        <v>4881.8125</v>
      </c>
      <c r="TB42" s="101">
        <f>TA42*SV42</f>
        <v>1405962</v>
      </c>
      <c r="TC42" s="95">
        <v>1405962</v>
      </c>
      <c r="TD42" s="121">
        <f>TC42-TB42</f>
        <v>0</v>
      </c>
      <c r="TE42" s="122">
        <f t="shared" si="502"/>
        <v>1.1496</v>
      </c>
      <c r="TF42" s="18">
        <f>SUM(TF44:TF57)</f>
        <v>153</v>
      </c>
      <c r="TG42" s="4"/>
      <c r="TH42" s="95">
        <v>257.94</v>
      </c>
      <c r="TI42" s="119">
        <f>IF(TF42&gt;0,TH42/TF42,0)</f>
        <v>1.68588235</v>
      </c>
      <c r="TJ42" s="101">
        <f>IF(TM42&gt;0,TM42/TH42,0)</f>
        <v>3800</v>
      </c>
      <c r="TK42" s="120">
        <f>TI42*TJ42</f>
        <v>6406.35293</v>
      </c>
      <c r="TL42" s="101">
        <f>TK42*TF42</f>
        <v>980172</v>
      </c>
      <c r="TM42" s="95">
        <v>980172</v>
      </c>
      <c r="TN42" s="121">
        <f>TM42-TL42</f>
        <v>0</v>
      </c>
      <c r="TO42" s="122">
        <f t="shared" si="507"/>
        <v>1.50861</v>
      </c>
      <c r="TP42" s="18">
        <f>SUM(TP44:TP57)</f>
        <v>287</v>
      </c>
      <c r="TQ42" s="4"/>
      <c r="TR42" s="95">
        <v>423.21</v>
      </c>
      <c r="TS42" s="119">
        <f>IF(TP42&gt;0,TR42/TP42,0)</f>
        <v>1.4745992999999999</v>
      </c>
      <c r="TT42" s="101">
        <f>IF(TW42&gt;0,TW42/TR42,0)</f>
        <v>2350</v>
      </c>
      <c r="TU42" s="120">
        <f>TS42*TT42</f>
        <v>3465.30836</v>
      </c>
      <c r="TV42" s="101">
        <f>TU42*TP42</f>
        <v>994543.5</v>
      </c>
      <c r="TW42" s="95">
        <v>994543.5</v>
      </c>
      <c r="TX42" s="121">
        <f>TW42-TV42</f>
        <v>0</v>
      </c>
      <c r="TY42" s="122">
        <f t="shared" si="512"/>
        <v>0.81603000000000003</v>
      </c>
      <c r="TZ42" s="18">
        <f>SUM(TZ44:TZ57)</f>
        <v>196</v>
      </c>
      <c r="UA42" s="4"/>
      <c r="UB42" s="95">
        <v>283.42</v>
      </c>
      <c r="UC42" s="119">
        <f>IF(TZ42&gt;0,UB42/TZ42,0)</f>
        <v>1.44602041</v>
      </c>
      <c r="UD42" s="101">
        <f>IF(UG42&gt;0,UG42/UB42,0)</f>
        <v>2350</v>
      </c>
      <c r="UE42" s="120">
        <f>UC42*UD42</f>
        <v>3398.1479599999998</v>
      </c>
      <c r="UF42" s="101">
        <f>UE42*TZ42</f>
        <v>666037</v>
      </c>
      <c r="UG42" s="95">
        <v>666037</v>
      </c>
      <c r="UH42" s="121">
        <f>UG42-UF42</f>
        <v>0</v>
      </c>
      <c r="UI42" s="122">
        <f t="shared" si="517"/>
        <v>0.80022000000000004</v>
      </c>
      <c r="UJ42" s="18">
        <f>SUM(UJ44:UJ57)</f>
        <v>329</v>
      </c>
      <c r="UK42" s="4"/>
      <c r="UL42" s="95">
        <v>475.19</v>
      </c>
      <c r="UM42" s="119">
        <f>IF(UJ42&gt;0,UL42/UJ42,0)</f>
        <v>1.4443465</v>
      </c>
      <c r="UN42" s="101">
        <f>IF(UQ42&gt;0,UQ42/UL42,0)</f>
        <v>2350</v>
      </c>
      <c r="UO42" s="120">
        <f>UM42*UN42</f>
        <v>3394.2142800000001</v>
      </c>
      <c r="UP42" s="101">
        <f>UO42*UJ42</f>
        <v>1116696.5</v>
      </c>
      <c r="UQ42" s="95">
        <v>1116696.5</v>
      </c>
      <c r="UR42" s="121">
        <f>UQ42-UP42</f>
        <v>0</v>
      </c>
      <c r="US42" s="122">
        <f t="shared" si="522"/>
        <v>0.79928999999999994</v>
      </c>
      <c r="UT42" s="18">
        <f>SUM(UT44:UT57)</f>
        <v>321</v>
      </c>
      <c r="UU42" s="4"/>
      <c r="UV42" s="95">
        <v>614.73</v>
      </c>
      <c r="UW42" s="119">
        <f>IF(UT42&gt;0,UV42/UT42,0)</f>
        <v>1.91504673</v>
      </c>
      <c r="UX42" s="101">
        <f>IF(VA42&gt;0,VA42/UV42,0)</f>
        <v>2350</v>
      </c>
      <c r="UY42" s="120">
        <f>UW42*UX42</f>
        <v>4500.3598199999997</v>
      </c>
      <c r="UZ42" s="101">
        <f>UY42*UT42</f>
        <v>1444615.5</v>
      </c>
      <c r="VA42" s="95">
        <v>1444615.5</v>
      </c>
      <c r="VB42" s="121">
        <f>VA42-UZ42</f>
        <v>0</v>
      </c>
      <c r="VC42" s="122">
        <f t="shared" si="527"/>
        <v>1.0597700000000001</v>
      </c>
      <c r="VD42" s="18">
        <f>SUM(VD44:VD57)</f>
        <v>553</v>
      </c>
      <c r="VE42" s="4"/>
      <c r="VF42" s="95">
        <v>474.94</v>
      </c>
      <c r="VG42" s="119">
        <f>IF(VD42&gt;0,VF42/VD42,0)</f>
        <v>0.85884267999999997</v>
      </c>
      <c r="VH42" s="101">
        <f>IF(VK42&gt;0,VK42/VF42,0)</f>
        <v>2350</v>
      </c>
      <c r="VI42" s="120">
        <f>VG42*VH42</f>
        <v>2018.2802999999999</v>
      </c>
      <c r="VJ42" s="101">
        <f>VI42*VD42</f>
        <v>1116109.01</v>
      </c>
      <c r="VK42" s="95">
        <v>1116109</v>
      </c>
      <c r="VL42" s="121">
        <f>VK42-VJ42</f>
        <v>-0.01</v>
      </c>
      <c r="VM42" s="122">
        <f t="shared" si="532"/>
        <v>0.47527999999999998</v>
      </c>
      <c r="VN42" s="18">
        <f>SUM(VN44:VN57)</f>
        <v>350</v>
      </c>
      <c r="VO42" s="4"/>
      <c r="VP42" s="95">
        <v>599.09</v>
      </c>
      <c r="VQ42" s="119">
        <f>IF(VN42&gt;0,VP42/VN42,0)</f>
        <v>1.71168571</v>
      </c>
      <c r="VR42" s="101">
        <f>IF(VU42&gt;0,VU42/VP42,0)</f>
        <v>2350</v>
      </c>
      <c r="VS42" s="120">
        <f>VQ42*VR42</f>
        <v>4022.4614200000001</v>
      </c>
      <c r="VT42" s="101">
        <f>VS42*VN42</f>
        <v>1407861.5</v>
      </c>
      <c r="VU42" s="95">
        <v>1407861.5</v>
      </c>
      <c r="VV42" s="121">
        <f>VU42-VT42</f>
        <v>0</v>
      </c>
      <c r="VW42" s="122">
        <f t="shared" si="537"/>
        <v>0.94723000000000002</v>
      </c>
      <c r="VX42" s="18">
        <f>SUM(VX44:VX57)</f>
        <v>12591</v>
      </c>
      <c r="VY42" s="4"/>
      <c r="VZ42" s="127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</f>
        <v>17328.16</v>
      </c>
      <c r="WA42" s="119">
        <f>IF(VX42&gt;0,VZ42/VX42,0)</f>
        <v>1.3762338199999999</v>
      </c>
      <c r="WB42" s="101">
        <f>IF(WE42&gt;0,WE42/VZ42,0)</f>
        <v>3085.62</v>
      </c>
      <c r="WC42" s="120">
        <f>WA42*WB42</f>
        <v>4246.5346</v>
      </c>
      <c r="WD42" s="101">
        <f>WC42*VX42</f>
        <v>53468117.149999999</v>
      </c>
      <c r="WE42" s="127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</f>
        <v>53468068</v>
      </c>
      <c r="WF42" s="121">
        <f>WE42-WD42</f>
        <v>-49.15</v>
      </c>
    </row>
    <row r="43" spans="1:604" s="114" customFormat="1">
      <c r="A43" s="112"/>
      <c r="B43" s="113" t="s">
        <v>473</v>
      </c>
      <c r="C43" s="113"/>
      <c r="D43" s="113"/>
      <c r="E43" s="113"/>
      <c r="F43" s="123"/>
      <c r="G43" s="113"/>
      <c r="H43" s="121">
        <f>H42-(SUM(H44:H57))</f>
        <v>0</v>
      </c>
      <c r="I43" s="124"/>
      <c r="J43" s="121"/>
      <c r="K43" s="125"/>
      <c r="L43" s="121">
        <f>L42-(SUM(L44:L57))</f>
        <v>0</v>
      </c>
      <c r="M43" s="121"/>
      <c r="N43" s="121"/>
      <c r="O43" s="113"/>
      <c r="P43" s="123"/>
      <c r="Q43" s="113"/>
      <c r="R43" s="121">
        <f>R42-(SUM(R44:R57))</f>
        <v>0.01</v>
      </c>
      <c r="S43" s="124"/>
      <c r="T43" s="121"/>
      <c r="U43" s="125"/>
      <c r="V43" s="121">
        <f>V42-(SUM(V44:V57))</f>
        <v>23.5</v>
      </c>
      <c r="W43" s="121"/>
      <c r="X43" s="121"/>
      <c r="Y43" s="113"/>
      <c r="Z43" s="123"/>
      <c r="AA43" s="113"/>
      <c r="AB43" s="121">
        <f>AB42-(SUM(AB44:AB57))</f>
        <v>0</v>
      </c>
      <c r="AC43" s="124"/>
      <c r="AD43" s="121"/>
      <c r="AE43" s="125"/>
      <c r="AF43" s="121">
        <f>AF42-(SUM(AF44:AF57))</f>
        <v>0</v>
      </c>
      <c r="AG43" s="121"/>
      <c r="AH43" s="121"/>
      <c r="AI43" s="113"/>
      <c r="AJ43" s="123"/>
      <c r="AK43" s="113"/>
      <c r="AL43" s="121">
        <f>AL42-(SUM(AL44:AL57))</f>
        <v>0</v>
      </c>
      <c r="AM43" s="124"/>
      <c r="AN43" s="121"/>
      <c r="AO43" s="125"/>
      <c r="AP43" s="121">
        <f>AP42-(SUM(AP44:AP57))</f>
        <v>0</v>
      </c>
      <c r="AQ43" s="121"/>
      <c r="AR43" s="121"/>
      <c r="AS43" s="113"/>
      <c r="AT43" s="123"/>
      <c r="AU43" s="113"/>
      <c r="AV43" s="121">
        <f>AV42-(SUM(AV44:AV57))</f>
        <v>0</v>
      </c>
      <c r="AW43" s="124"/>
      <c r="AX43" s="121"/>
      <c r="AY43" s="125"/>
      <c r="AZ43" s="121">
        <f>AZ42-(SUM(AZ44:AZ57))</f>
        <v>0</v>
      </c>
      <c r="BA43" s="121"/>
      <c r="BB43" s="121"/>
      <c r="BC43" s="113"/>
      <c r="BD43" s="123"/>
      <c r="BE43" s="113"/>
      <c r="BF43" s="121">
        <f>BF42-(SUM(BF44:BF57))</f>
        <v>0</v>
      </c>
      <c r="BG43" s="124"/>
      <c r="BH43" s="121"/>
      <c r="BI43" s="125"/>
      <c r="BJ43" s="121">
        <f>BJ42-(SUM(BJ44:BJ57))</f>
        <v>0</v>
      </c>
      <c r="BK43" s="121"/>
      <c r="BL43" s="121"/>
      <c r="BM43" s="113"/>
      <c r="BN43" s="123"/>
      <c r="BO43" s="113"/>
      <c r="BP43" s="121" t="e">
        <f>BP42-(SUM(BP44:BP57))</f>
        <v>#DIV/0!</v>
      </c>
      <c r="BQ43" s="124"/>
      <c r="BR43" s="121"/>
      <c r="BS43" s="125"/>
      <c r="BT43" s="121">
        <f>BT42-(SUM(BT44:BT57))</f>
        <v>0</v>
      </c>
      <c r="BU43" s="121"/>
      <c r="BV43" s="121"/>
      <c r="BW43" s="113"/>
      <c r="BX43" s="123"/>
      <c r="BY43" s="113"/>
      <c r="BZ43" s="121">
        <f>BZ42-(SUM(BZ44:BZ57))</f>
        <v>0.01</v>
      </c>
      <c r="CA43" s="124"/>
      <c r="CB43" s="121"/>
      <c r="CC43" s="125"/>
      <c r="CD43" s="121">
        <f>CD42-(SUM(CD44:CD57))</f>
        <v>38</v>
      </c>
      <c r="CE43" s="121"/>
      <c r="CF43" s="121"/>
      <c r="CG43" s="113"/>
      <c r="CH43" s="123"/>
      <c r="CI43" s="113"/>
      <c r="CJ43" s="121" t="e">
        <f>CJ42-(SUM(CJ44:CJ57))</f>
        <v>#DIV/0!</v>
      </c>
      <c r="CK43" s="124"/>
      <c r="CL43" s="121"/>
      <c r="CM43" s="125"/>
      <c r="CN43" s="121">
        <f>CN42-(SUM(CN44:CN57))</f>
        <v>0</v>
      </c>
      <c r="CO43" s="121"/>
      <c r="CP43" s="121"/>
      <c r="CQ43" s="113"/>
      <c r="CR43" s="123"/>
      <c r="CS43" s="113"/>
      <c r="CT43" s="121">
        <f>CT42-(SUM(CT44:CT57))</f>
        <v>0</v>
      </c>
      <c r="CU43" s="124"/>
      <c r="CV43" s="121"/>
      <c r="CW43" s="125"/>
      <c r="CX43" s="121">
        <f>CX42-(SUM(CX44:CX57))</f>
        <v>0</v>
      </c>
      <c r="CY43" s="121"/>
      <c r="CZ43" s="121"/>
      <c r="DA43" s="113"/>
      <c r="DB43" s="123"/>
      <c r="DC43" s="113"/>
      <c r="DD43" s="121">
        <f>DD42-(SUM(DD44:DD57))</f>
        <v>0</v>
      </c>
      <c r="DE43" s="124"/>
      <c r="DF43" s="121"/>
      <c r="DG43" s="125"/>
      <c r="DH43" s="121">
        <f>DH42-(SUM(DH44:DH57))</f>
        <v>0</v>
      </c>
      <c r="DI43" s="121"/>
      <c r="DJ43" s="121"/>
      <c r="DK43" s="113"/>
      <c r="DL43" s="123"/>
      <c r="DM43" s="113"/>
      <c r="DN43" s="121">
        <f>DN42-(SUM(DN44:DN57))</f>
        <v>0</v>
      </c>
      <c r="DO43" s="124"/>
      <c r="DP43" s="121"/>
      <c r="DQ43" s="125"/>
      <c r="DR43" s="121">
        <f>DR42-(SUM(DR44:DR57))</f>
        <v>0</v>
      </c>
      <c r="DS43" s="121"/>
      <c r="DT43" s="121"/>
      <c r="DU43" s="113"/>
      <c r="DV43" s="123"/>
      <c r="DW43" s="113"/>
      <c r="DX43" s="121">
        <f>DX42-(SUM(DX44:DX57))</f>
        <v>0</v>
      </c>
      <c r="DY43" s="124"/>
      <c r="DZ43" s="121"/>
      <c r="EA43" s="125"/>
      <c r="EB43" s="121">
        <f>EB42-(SUM(EB44:EB57))</f>
        <v>0</v>
      </c>
      <c r="EC43" s="121"/>
      <c r="ED43" s="121"/>
      <c r="EE43" s="113"/>
      <c r="EF43" s="123"/>
      <c r="EG43" s="113"/>
      <c r="EH43" s="121">
        <f>EH42-(SUM(EH44:EH57))</f>
        <v>0</v>
      </c>
      <c r="EI43" s="124"/>
      <c r="EJ43" s="121"/>
      <c r="EK43" s="125"/>
      <c r="EL43" s="121">
        <f>EL42-(SUM(EL44:EL57))</f>
        <v>0</v>
      </c>
      <c r="EM43" s="121"/>
      <c r="EN43" s="121"/>
      <c r="EO43" s="113"/>
      <c r="EP43" s="123"/>
      <c r="EQ43" s="113"/>
      <c r="ER43" s="121">
        <f>ER42-(SUM(ER44:ER57))</f>
        <v>0</v>
      </c>
      <c r="ES43" s="124"/>
      <c r="ET43" s="121"/>
      <c r="EU43" s="125"/>
      <c r="EV43" s="121">
        <f>EV42-(SUM(EV44:EV57))</f>
        <v>0</v>
      </c>
      <c r="EW43" s="121"/>
      <c r="EX43" s="121"/>
      <c r="EY43" s="113"/>
      <c r="EZ43" s="123"/>
      <c r="FA43" s="113"/>
      <c r="FB43" s="121">
        <f>FB42-(SUM(FB44:FB57))</f>
        <v>0</v>
      </c>
      <c r="FC43" s="124"/>
      <c r="FD43" s="121"/>
      <c r="FE43" s="125"/>
      <c r="FF43" s="121">
        <f>FF42-(SUM(FF44:FF57))</f>
        <v>0</v>
      </c>
      <c r="FG43" s="121"/>
      <c r="FH43" s="121"/>
      <c r="FI43" s="113"/>
      <c r="FJ43" s="123"/>
      <c r="FK43" s="113"/>
      <c r="FL43" s="121">
        <f>FL42-(SUM(FL44:FL57))</f>
        <v>0</v>
      </c>
      <c r="FM43" s="124"/>
      <c r="FN43" s="121"/>
      <c r="FO43" s="125"/>
      <c r="FP43" s="121">
        <f>FP42-(SUM(FP44:FP57))</f>
        <v>0</v>
      </c>
      <c r="FQ43" s="121"/>
      <c r="FR43" s="121"/>
      <c r="FS43" s="113"/>
      <c r="FT43" s="123"/>
      <c r="FU43" s="113"/>
      <c r="FV43" s="121">
        <f>FV42-(SUM(FV44:FV57))</f>
        <v>0</v>
      </c>
      <c r="FW43" s="124"/>
      <c r="FX43" s="121"/>
      <c r="FY43" s="125"/>
      <c r="FZ43" s="121">
        <f>FZ42-(SUM(FZ44:FZ57))</f>
        <v>0</v>
      </c>
      <c r="GA43" s="121"/>
      <c r="GB43" s="121"/>
      <c r="GC43" s="113"/>
      <c r="GD43" s="123"/>
      <c r="GE43" s="113"/>
      <c r="GF43" s="121">
        <f>GF42-(SUM(GF44:GF57))</f>
        <v>0</v>
      </c>
      <c r="GG43" s="124"/>
      <c r="GH43" s="121"/>
      <c r="GI43" s="125"/>
      <c r="GJ43" s="121">
        <f>GJ42-(SUM(GJ44:GJ57))</f>
        <v>0</v>
      </c>
      <c r="GK43" s="121"/>
      <c r="GL43" s="121"/>
      <c r="GM43" s="113"/>
      <c r="GN43" s="123"/>
      <c r="GO43" s="113"/>
      <c r="GP43" s="121">
        <f>GP42-(SUM(GP44:GP57))</f>
        <v>0</v>
      </c>
      <c r="GQ43" s="124"/>
      <c r="GR43" s="121"/>
      <c r="GS43" s="125"/>
      <c r="GT43" s="121">
        <f>GT42-(SUM(GT44:GT57))</f>
        <v>0</v>
      </c>
      <c r="GU43" s="121"/>
      <c r="GV43" s="121"/>
      <c r="GW43" s="113"/>
      <c r="GX43" s="123"/>
      <c r="GY43" s="113"/>
      <c r="GZ43" s="121">
        <f>GZ42-(SUM(GZ44:GZ57))</f>
        <v>0</v>
      </c>
      <c r="HA43" s="124"/>
      <c r="HB43" s="121"/>
      <c r="HC43" s="125"/>
      <c r="HD43" s="121">
        <f>HD42-(SUM(HD44:HD57))</f>
        <v>0</v>
      </c>
      <c r="HE43" s="121"/>
      <c r="HF43" s="121"/>
      <c r="HG43" s="113"/>
      <c r="HH43" s="123"/>
      <c r="HI43" s="113"/>
      <c r="HJ43" s="121">
        <f>HJ42-(SUM(HJ44:HJ57))</f>
        <v>0</v>
      </c>
      <c r="HK43" s="124"/>
      <c r="HL43" s="121"/>
      <c r="HM43" s="125"/>
      <c r="HN43" s="121">
        <f>HN42-(SUM(HN44:HN57))</f>
        <v>0</v>
      </c>
      <c r="HO43" s="121"/>
      <c r="HP43" s="121"/>
      <c r="HQ43" s="113"/>
      <c r="HR43" s="123"/>
      <c r="HS43" s="113"/>
      <c r="HT43" s="121">
        <f>HT42-(SUM(HT44:HT57))</f>
        <v>-0.01</v>
      </c>
      <c r="HU43" s="124"/>
      <c r="HV43" s="121"/>
      <c r="HW43" s="125"/>
      <c r="HX43" s="121">
        <f>HX42-(SUM(HX44:HX57))</f>
        <v>-38</v>
      </c>
      <c r="HY43" s="121"/>
      <c r="HZ43" s="121"/>
      <c r="IA43" s="113"/>
      <c r="IB43" s="123"/>
      <c r="IC43" s="113"/>
      <c r="ID43" s="121">
        <f>ID42-(SUM(ID44:ID57))</f>
        <v>0</v>
      </c>
      <c r="IE43" s="124"/>
      <c r="IF43" s="121"/>
      <c r="IG43" s="125"/>
      <c r="IH43" s="121">
        <f>IH42-(SUM(IH44:IH57))</f>
        <v>0</v>
      </c>
      <c r="II43" s="121"/>
      <c r="IJ43" s="121"/>
      <c r="IK43" s="113"/>
      <c r="IL43" s="123"/>
      <c r="IM43" s="113"/>
      <c r="IN43" s="121">
        <f>IN42-(SUM(IN44:IN57))</f>
        <v>0</v>
      </c>
      <c r="IO43" s="124"/>
      <c r="IP43" s="121"/>
      <c r="IQ43" s="125"/>
      <c r="IR43" s="121">
        <f>IR42-(SUM(IR44:IR57))</f>
        <v>0</v>
      </c>
      <c r="IS43" s="121"/>
      <c r="IT43" s="121"/>
      <c r="IU43" s="113"/>
      <c r="IV43" s="123"/>
      <c r="IW43" s="113"/>
      <c r="IX43" s="121">
        <f>IX42-(SUM(IX44:IX57))</f>
        <v>0</v>
      </c>
      <c r="IY43" s="124"/>
      <c r="IZ43" s="121"/>
      <c r="JA43" s="125"/>
      <c r="JB43" s="121">
        <f>JB42-(SUM(JB44:JB57))</f>
        <v>0</v>
      </c>
      <c r="JC43" s="121"/>
      <c r="JD43" s="121"/>
      <c r="JE43" s="113"/>
      <c r="JF43" s="123"/>
      <c r="JG43" s="113"/>
      <c r="JH43" s="121">
        <f>JH42-(SUM(JH44:JH57))</f>
        <v>0</v>
      </c>
      <c r="JI43" s="124"/>
      <c r="JJ43" s="121"/>
      <c r="JK43" s="125"/>
      <c r="JL43" s="121">
        <f>JL42-(SUM(JL44:JL57))</f>
        <v>0</v>
      </c>
      <c r="JM43" s="121"/>
      <c r="JN43" s="121"/>
      <c r="JO43" s="113"/>
      <c r="JP43" s="123"/>
      <c r="JQ43" s="113"/>
      <c r="JR43" s="121" t="e">
        <f>JR42-(SUM(JR44:JR57))</f>
        <v>#DIV/0!</v>
      </c>
      <c r="JS43" s="124"/>
      <c r="JT43" s="121"/>
      <c r="JU43" s="125"/>
      <c r="JV43" s="121">
        <f>JV42-(SUM(JV44:JV57))</f>
        <v>0</v>
      </c>
      <c r="JW43" s="121"/>
      <c r="JX43" s="121"/>
      <c r="JY43" s="113"/>
      <c r="JZ43" s="123"/>
      <c r="KA43" s="113"/>
      <c r="KB43" s="121">
        <f>KB42-(SUM(KB44:KB57))</f>
        <v>0</v>
      </c>
      <c r="KC43" s="124"/>
      <c r="KD43" s="121"/>
      <c r="KE43" s="125"/>
      <c r="KF43" s="121">
        <f>KF42-(SUM(KF44:KF57))</f>
        <v>0</v>
      </c>
      <c r="KG43" s="121"/>
      <c r="KH43" s="121"/>
      <c r="KI43" s="113"/>
      <c r="KJ43" s="123"/>
      <c r="KK43" s="113"/>
      <c r="KL43" s="121">
        <f>KL42-(SUM(KL44:KL57))</f>
        <v>0.01</v>
      </c>
      <c r="KM43" s="124"/>
      <c r="KN43" s="121"/>
      <c r="KO43" s="125"/>
      <c r="KP43" s="121">
        <f>KP42-(SUM(KP44:KP57))</f>
        <v>23.5</v>
      </c>
      <c r="KQ43" s="121"/>
      <c r="KR43" s="121"/>
      <c r="KS43" s="113"/>
      <c r="KT43" s="123"/>
      <c r="KU43" s="113"/>
      <c r="KV43" s="121">
        <f>KV42-(SUM(KV44:KV57))</f>
        <v>0</v>
      </c>
      <c r="KW43" s="124"/>
      <c r="KX43" s="121"/>
      <c r="KY43" s="125"/>
      <c r="KZ43" s="121">
        <f>KZ42-(SUM(KZ44:KZ57))</f>
        <v>0</v>
      </c>
      <c r="LA43" s="121"/>
      <c r="LB43" s="121"/>
      <c r="LC43" s="113"/>
      <c r="LD43" s="123"/>
      <c r="LE43" s="113"/>
      <c r="LF43" s="121">
        <f>LF42-(SUM(LF44:LF57))</f>
        <v>0</v>
      </c>
      <c r="LG43" s="124"/>
      <c r="LH43" s="121"/>
      <c r="LI43" s="125"/>
      <c r="LJ43" s="121">
        <f>LJ42-(SUM(LJ44:LJ57))</f>
        <v>0</v>
      </c>
      <c r="LK43" s="121"/>
      <c r="LL43" s="121"/>
      <c r="LM43" s="113"/>
      <c r="LN43" s="123"/>
      <c r="LO43" s="113"/>
      <c r="LP43" s="121">
        <f>LP42-(SUM(LP44:LP57))</f>
        <v>0</v>
      </c>
      <c r="LQ43" s="124"/>
      <c r="LR43" s="121"/>
      <c r="LS43" s="125"/>
      <c r="LT43" s="121">
        <f>LT42-(SUM(LT44:LT57))</f>
        <v>0</v>
      </c>
      <c r="LU43" s="121"/>
      <c r="LV43" s="121"/>
      <c r="LW43" s="113"/>
      <c r="LX43" s="123"/>
      <c r="LY43" s="113"/>
      <c r="LZ43" s="121">
        <f>LZ42-(SUM(LZ44:LZ57))</f>
        <v>0</v>
      </c>
      <c r="MA43" s="124"/>
      <c r="MB43" s="121"/>
      <c r="MC43" s="125"/>
      <c r="MD43" s="121">
        <f>MD42-(SUM(MD44:MD57))</f>
        <v>0</v>
      </c>
      <c r="ME43" s="121"/>
      <c r="MF43" s="121"/>
      <c r="MG43" s="113"/>
      <c r="MH43" s="123"/>
      <c r="MI43" s="113"/>
      <c r="MJ43" s="121">
        <f>MJ42-(SUM(MJ44:MJ57))</f>
        <v>0.01</v>
      </c>
      <c r="MK43" s="124"/>
      <c r="ML43" s="121"/>
      <c r="MM43" s="125"/>
      <c r="MN43" s="121">
        <f>MN42-(SUM(MN44:MN57))</f>
        <v>38</v>
      </c>
      <c r="MO43" s="121"/>
      <c r="MP43" s="121"/>
      <c r="MQ43" s="113"/>
      <c r="MR43" s="123"/>
      <c r="MS43" s="113"/>
      <c r="MT43" s="121">
        <f>MT42-(SUM(MT44:MT57))</f>
        <v>0</v>
      </c>
      <c r="MU43" s="124"/>
      <c r="MV43" s="121"/>
      <c r="MW43" s="125"/>
      <c r="MX43" s="121">
        <f>MX42-(SUM(MX44:MX57))</f>
        <v>0</v>
      </c>
      <c r="MY43" s="121"/>
      <c r="MZ43" s="121"/>
      <c r="NA43" s="113"/>
      <c r="NB43" s="123"/>
      <c r="NC43" s="113"/>
      <c r="ND43" s="121">
        <f>ND42-(SUM(ND44:ND57))</f>
        <v>0.01</v>
      </c>
      <c r="NE43" s="124"/>
      <c r="NF43" s="121"/>
      <c r="NG43" s="125"/>
      <c r="NH43" s="121">
        <f>NH42-(SUM(NH44:NH57))</f>
        <v>38</v>
      </c>
      <c r="NI43" s="121"/>
      <c r="NJ43" s="121"/>
      <c r="NK43" s="113"/>
      <c r="NL43" s="123"/>
      <c r="NM43" s="113"/>
      <c r="NN43" s="121">
        <f>NN42-(SUM(NN44:NN57))</f>
        <v>0.01</v>
      </c>
      <c r="NO43" s="124"/>
      <c r="NP43" s="121"/>
      <c r="NQ43" s="125"/>
      <c r="NR43" s="121">
        <f>NR42-(SUM(NR44:NR57))</f>
        <v>37.99</v>
      </c>
      <c r="NS43" s="121"/>
      <c r="NT43" s="121"/>
      <c r="NU43" s="113"/>
      <c r="NV43" s="123"/>
      <c r="NW43" s="113"/>
      <c r="NX43" s="121">
        <f>NX42-(SUM(NX44:NX57))</f>
        <v>0</v>
      </c>
      <c r="NY43" s="124"/>
      <c r="NZ43" s="121"/>
      <c r="OA43" s="125"/>
      <c r="OB43" s="121">
        <f>OB42-(SUM(OB44:OB57))</f>
        <v>0</v>
      </c>
      <c r="OC43" s="121"/>
      <c r="OD43" s="121"/>
      <c r="OE43" s="113"/>
      <c r="OF43" s="123"/>
      <c r="OG43" s="113"/>
      <c r="OH43" s="121">
        <f>OH42-(SUM(OH44:OH57))</f>
        <v>0</v>
      </c>
      <c r="OI43" s="124"/>
      <c r="OJ43" s="121"/>
      <c r="OK43" s="125"/>
      <c r="OL43" s="121">
        <f>OL42-(SUM(OL44:OL57))</f>
        <v>0</v>
      </c>
      <c r="OM43" s="121"/>
      <c r="ON43" s="121"/>
      <c r="OO43" s="113"/>
      <c r="OP43" s="123"/>
      <c r="OQ43" s="113"/>
      <c r="OR43" s="121">
        <f>OR42-(SUM(OR44:OR57))</f>
        <v>0</v>
      </c>
      <c r="OS43" s="124"/>
      <c r="OT43" s="121"/>
      <c r="OU43" s="125"/>
      <c r="OV43" s="121">
        <f>OV42-(SUM(OV44:OV57))</f>
        <v>0</v>
      </c>
      <c r="OW43" s="121"/>
      <c r="OX43" s="121"/>
      <c r="OY43" s="113"/>
      <c r="OZ43" s="123"/>
      <c r="PA43" s="113"/>
      <c r="PB43" s="121">
        <f>PB42-(SUM(PB44:PB57))</f>
        <v>0</v>
      </c>
      <c r="PC43" s="124"/>
      <c r="PD43" s="121"/>
      <c r="PE43" s="125"/>
      <c r="PF43" s="121">
        <f>PF42-(SUM(PF44:PF57))</f>
        <v>0</v>
      </c>
      <c r="PG43" s="121"/>
      <c r="PH43" s="121"/>
      <c r="PI43" s="113"/>
      <c r="PJ43" s="123"/>
      <c r="PK43" s="113"/>
      <c r="PL43" s="121">
        <f>PL42-(SUM(PL44:PL57))</f>
        <v>0</v>
      </c>
      <c r="PM43" s="124"/>
      <c r="PN43" s="121"/>
      <c r="PO43" s="125"/>
      <c r="PP43" s="121">
        <f>PP42-(SUM(PP44:PP57))</f>
        <v>0</v>
      </c>
      <c r="PQ43" s="121"/>
      <c r="PR43" s="121"/>
      <c r="PS43" s="113"/>
      <c r="PT43" s="123"/>
      <c r="PU43" s="113"/>
      <c r="PV43" s="121" t="e">
        <f>PV42-(SUM(PV44:PV57))</f>
        <v>#DIV/0!</v>
      </c>
      <c r="PW43" s="124"/>
      <c r="PX43" s="121"/>
      <c r="PY43" s="125"/>
      <c r="PZ43" s="121">
        <f>PZ42-(SUM(PZ44:PZ57))</f>
        <v>0</v>
      </c>
      <c r="QA43" s="121"/>
      <c r="QB43" s="121"/>
      <c r="QC43" s="113"/>
      <c r="QD43" s="123"/>
      <c r="QE43" s="113"/>
      <c r="QF43" s="121">
        <f>QF42-(SUM(QF44:QF57))</f>
        <v>0</v>
      </c>
      <c r="QG43" s="124"/>
      <c r="QH43" s="121"/>
      <c r="QI43" s="125"/>
      <c r="QJ43" s="121">
        <f>QJ42-(SUM(QJ44:QJ57))</f>
        <v>0</v>
      </c>
      <c r="QK43" s="121"/>
      <c r="QL43" s="121"/>
      <c r="QM43" s="113"/>
      <c r="QN43" s="123"/>
      <c r="QO43" s="113"/>
      <c r="QP43" s="121">
        <f>QP42-(SUM(QP44:QP57))</f>
        <v>0</v>
      </c>
      <c r="QQ43" s="124"/>
      <c r="QR43" s="121"/>
      <c r="QS43" s="125"/>
      <c r="QT43" s="121">
        <f>QT42-(SUM(QT44:QT57))</f>
        <v>0</v>
      </c>
      <c r="QU43" s="121"/>
      <c r="QV43" s="121"/>
      <c r="QW43" s="113"/>
      <c r="QX43" s="123"/>
      <c r="QY43" s="113"/>
      <c r="QZ43" s="121">
        <f>QZ42-(SUM(QZ44:QZ57))</f>
        <v>0</v>
      </c>
      <c r="RA43" s="124"/>
      <c r="RB43" s="121"/>
      <c r="RC43" s="125"/>
      <c r="RD43" s="121">
        <f>RD42-(SUM(RD44:RD57))</f>
        <v>0</v>
      </c>
      <c r="RE43" s="121"/>
      <c r="RF43" s="121"/>
      <c r="RG43" s="113"/>
      <c r="RH43" s="123"/>
      <c r="RI43" s="113"/>
      <c r="RJ43" s="121">
        <f>RJ42-(SUM(RJ44:RJ57))</f>
        <v>0</v>
      </c>
      <c r="RK43" s="124"/>
      <c r="RL43" s="121"/>
      <c r="RM43" s="125"/>
      <c r="RN43" s="121">
        <f>RN42-(SUM(RN44:RN57))</f>
        <v>0</v>
      </c>
      <c r="RO43" s="121"/>
      <c r="RP43" s="121"/>
      <c r="RQ43" s="113"/>
      <c r="RR43" s="123"/>
      <c r="RS43" s="113"/>
      <c r="RT43" s="121">
        <f>RT42-(SUM(RT44:RT57))</f>
        <v>0</v>
      </c>
      <c r="RU43" s="124"/>
      <c r="RV43" s="121"/>
      <c r="RW43" s="125"/>
      <c r="RX43" s="121">
        <f>RX42-(SUM(RX44:RX57))</f>
        <v>0</v>
      </c>
      <c r="RY43" s="121"/>
      <c r="RZ43" s="121"/>
      <c r="SA43" s="113"/>
      <c r="SB43" s="123"/>
      <c r="SC43" s="113"/>
      <c r="SD43" s="121">
        <f>SD42-(SUM(SD44:SD57))</f>
        <v>0</v>
      </c>
      <c r="SE43" s="124"/>
      <c r="SF43" s="121"/>
      <c r="SG43" s="125"/>
      <c r="SH43" s="121">
        <f>SH42-(SUM(SH44:SH57))</f>
        <v>0</v>
      </c>
      <c r="SI43" s="121"/>
      <c r="SJ43" s="121"/>
      <c r="SK43" s="113"/>
      <c r="SL43" s="123"/>
      <c r="SM43" s="113"/>
      <c r="SN43" s="121">
        <f>SN42-(SUM(SN44:SN57))</f>
        <v>0</v>
      </c>
      <c r="SO43" s="124"/>
      <c r="SP43" s="121"/>
      <c r="SQ43" s="125"/>
      <c r="SR43" s="121">
        <f>SR42-(SUM(SR44:SR57))</f>
        <v>0</v>
      </c>
      <c r="SS43" s="121"/>
      <c r="ST43" s="121"/>
      <c r="SU43" s="113"/>
      <c r="SV43" s="123"/>
      <c r="SW43" s="113"/>
      <c r="SX43" s="121">
        <f>SX42-(SUM(SX44:SX57))</f>
        <v>0</v>
      </c>
      <c r="SY43" s="124"/>
      <c r="SZ43" s="121"/>
      <c r="TA43" s="125"/>
      <c r="TB43" s="121">
        <f>TB42-(SUM(TB44:TB57))</f>
        <v>0</v>
      </c>
      <c r="TC43" s="121"/>
      <c r="TD43" s="121"/>
      <c r="TE43" s="113"/>
      <c r="TF43" s="123"/>
      <c r="TG43" s="113"/>
      <c r="TH43" s="121">
        <f>TH42-(SUM(TH44:TH57))</f>
        <v>0</v>
      </c>
      <c r="TI43" s="124"/>
      <c r="TJ43" s="121"/>
      <c r="TK43" s="125"/>
      <c r="TL43" s="121">
        <f>TL42-(SUM(TL44:TL57))</f>
        <v>0</v>
      </c>
      <c r="TM43" s="121"/>
      <c r="TN43" s="121"/>
      <c r="TO43" s="113"/>
      <c r="TP43" s="123"/>
      <c r="TQ43" s="113"/>
      <c r="TR43" s="121">
        <f>TR42-(SUM(TR44:TR57))</f>
        <v>0.01</v>
      </c>
      <c r="TS43" s="124"/>
      <c r="TT43" s="121"/>
      <c r="TU43" s="125"/>
      <c r="TV43" s="121">
        <f>TV42-(SUM(TV44:TV57))</f>
        <v>23.5</v>
      </c>
      <c r="TW43" s="121"/>
      <c r="TX43" s="121"/>
      <c r="TY43" s="113"/>
      <c r="TZ43" s="123"/>
      <c r="UA43" s="113"/>
      <c r="UB43" s="121">
        <f>UB42-(SUM(UB44:UB57))</f>
        <v>0</v>
      </c>
      <c r="UC43" s="124"/>
      <c r="UD43" s="121"/>
      <c r="UE43" s="125"/>
      <c r="UF43" s="121">
        <f>UF42-(SUM(UF44:UF57))</f>
        <v>0</v>
      </c>
      <c r="UG43" s="121"/>
      <c r="UH43" s="121"/>
      <c r="UI43" s="113"/>
      <c r="UJ43" s="123"/>
      <c r="UK43" s="113"/>
      <c r="UL43" s="121">
        <f>UL42-(SUM(UL44:UL57))</f>
        <v>0.01</v>
      </c>
      <c r="UM43" s="124"/>
      <c r="UN43" s="121"/>
      <c r="UO43" s="125"/>
      <c r="UP43" s="121">
        <f>UP42-(SUM(UP44:UP57))</f>
        <v>23.5</v>
      </c>
      <c r="UQ43" s="121"/>
      <c r="UR43" s="121"/>
      <c r="US43" s="113"/>
      <c r="UT43" s="123"/>
      <c r="UU43" s="113"/>
      <c r="UV43" s="121">
        <f>UV42-(SUM(UV44:UV57))</f>
        <v>0</v>
      </c>
      <c r="UW43" s="124"/>
      <c r="UX43" s="121"/>
      <c r="UY43" s="125"/>
      <c r="UZ43" s="121">
        <f>UZ42-(SUM(UZ44:UZ57))</f>
        <v>0</v>
      </c>
      <c r="VA43" s="121"/>
      <c r="VB43" s="121"/>
      <c r="VC43" s="113"/>
      <c r="VD43" s="123"/>
      <c r="VE43" s="113"/>
      <c r="VF43" s="121">
        <f>VF42-(SUM(VF44:VF57))</f>
        <v>0</v>
      </c>
      <c r="VG43" s="124"/>
      <c r="VH43" s="121"/>
      <c r="VI43" s="125"/>
      <c r="VJ43" s="121">
        <f>VJ42-(SUM(VJ44:VJ57))</f>
        <v>0.01</v>
      </c>
      <c r="VK43" s="121"/>
      <c r="VL43" s="121"/>
      <c r="VM43" s="113"/>
      <c r="VN43" s="123"/>
      <c r="VO43" s="113"/>
      <c r="VP43" s="121">
        <f>VP42-(SUM(VP44:VP57))</f>
        <v>0</v>
      </c>
      <c r="VQ43" s="124"/>
      <c r="VR43" s="121"/>
      <c r="VS43" s="125"/>
      <c r="VT43" s="121">
        <f>VT42-(SUM(VT44:VT57))</f>
        <v>0</v>
      </c>
      <c r="VU43" s="121"/>
      <c r="VV43" s="121"/>
      <c r="VW43" s="113"/>
      <c r="VX43" s="123"/>
      <c r="VY43" s="113"/>
      <c r="VZ43" s="121">
        <f>VZ42-(SUM(VZ44:VZ57))</f>
        <v>-0.01</v>
      </c>
      <c r="WA43" s="124"/>
      <c r="WB43" s="121"/>
      <c r="WC43" s="125"/>
      <c r="WD43" s="121">
        <f>WD42-(SUM(WD44:WD57))</f>
        <v>-30.68</v>
      </c>
      <c r="WE43" s="121"/>
      <c r="WF43" s="121"/>
    </row>
    <row r="44" spans="1:604" ht="26.25" customHeight="1">
      <c r="A44" s="5"/>
      <c r="B44" s="223" t="s">
        <v>430</v>
      </c>
      <c r="C44" s="12" t="s">
        <v>837</v>
      </c>
      <c r="D44" s="12" t="s">
        <v>437</v>
      </c>
      <c r="E44" s="4" t="s">
        <v>35</v>
      </c>
      <c r="F44" s="252">
        <f t="shared" ref="F44:F57" si="542">F12</f>
        <v>0</v>
      </c>
      <c r="G44" s="122">
        <f>F44/F42</f>
        <v>0</v>
      </c>
      <c r="H44" s="101">
        <f>H42*G44</f>
        <v>0</v>
      </c>
      <c r="I44" s="119">
        <f t="shared" ref="I44:I57" si="543">IF(F44&gt;0,H44/F44,0)</f>
        <v>0</v>
      </c>
      <c r="J44" s="93">
        <f>J42</f>
        <v>2350</v>
      </c>
      <c r="K44" s="120">
        <f t="shared" ref="K44:K57" si="544">I44*J44</f>
        <v>0</v>
      </c>
      <c r="L44" s="101">
        <f t="shared" ref="L44:L57" si="545">K44*F44</f>
        <v>0</v>
      </c>
      <c r="M44" s="101"/>
      <c r="N44" s="121"/>
      <c r="O44" s="122">
        <f t="shared" ref="O44:O58" si="546">K44/$WC44</f>
        <v>0</v>
      </c>
      <c r="P44" s="252">
        <f t="shared" ref="P44:P57" si="547">P12</f>
        <v>45</v>
      </c>
      <c r="Q44" s="122">
        <f>P44/P42</f>
        <v>9.6149999999999999E-2</v>
      </c>
      <c r="R44" s="101">
        <f>R42*Q44</f>
        <v>59.17</v>
      </c>
      <c r="S44" s="119">
        <f t="shared" ref="S44:S57" si="548">IF(P44&gt;0,R44/P44,0)</f>
        <v>1.31488889</v>
      </c>
      <c r="T44" s="93">
        <f>T42</f>
        <v>2350</v>
      </c>
      <c r="U44" s="120">
        <f t="shared" ref="U44:U57" si="549">S44*T44</f>
        <v>3089.9888900000001</v>
      </c>
      <c r="V44" s="101">
        <f t="shared" ref="V44:V57" si="550">U44*P44</f>
        <v>139049.5</v>
      </c>
      <c r="W44" s="101"/>
      <c r="X44" s="121"/>
      <c r="Y44" s="122">
        <f t="shared" ref="Y44:Y58" si="551">U44/$WC44</f>
        <v>0.72765000000000002</v>
      </c>
      <c r="Z44" s="252">
        <f t="shared" ref="Z44:Z57" si="552">Z12</f>
        <v>15</v>
      </c>
      <c r="AA44" s="122">
        <f>Z44/Z42</f>
        <v>5.3760000000000002E-2</v>
      </c>
      <c r="AB44" s="101">
        <f>AB42*AA44</f>
        <v>14.87</v>
      </c>
      <c r="AC44" s="119">
        <f t="shared" ref="AC44:AC57" si="553">IF(Z44&gt;0,AB44/Z44,0)</f>
        <v>0.99133333000000001</v>
      </c>
      <c r="AD44" s="93">
        <f>AD42</f>
        <v>2350</v>
      </c>
      <c r="AE44" s="120">
        <f t="shared" ref="AE44:AE57" si="554">AC44*AD44</f>
        <v>2329.6333300000001</v>
      </c>
      <c r="AF44" s="101">
        <f t="shared" ref="AF44:AF57" si="555">AE44*Z44</f>
        <v>34944.5</v>
      </c>
      <c r="AG44" s="101"/>
      <c r="AH44" s="121"/>
      <c r="AI44" s="122">
        <f t="shared" ref="AI44:AI58" si="556">AE44/$WC44</f>
        <v>0.54859999999999998</v>
      </c>
      <c r="AJ44" s="252">
        <f t="shared" ref="AJ44:AJ57" si="557">AJ12</f>
        <v>139</v>
      </c>
      <c r="AK44" s="122">
        <f>AJ44/AJ42</f>
        <v>0.56503999999999999</v>
      </c>
      <c r="AL44" s="101">
        <f>AL42*AK44</f>
        <v>283.44</v>
      </c>
      <c r="AM44" s="119">
        <f t="shared" ref="AM44:AM57" si="558">IF(AJ44&gt;0,AL44/AJ44,0)</f>
        <v>2.0391366899999999</v>
      </c>
      <c r="AN44" s="93">
        <f>AN42</f>
        <v>2350</v>
      </c>
      <c r="AO44" s="120">
        <f t="shared" ref="AO44:AO57" si="559">AM44*AN44</f>
        <v>4791.9712200000004</v>
      </c>
      <c r="AP44" s="101">
        <f t="shared" ref="AP44:AP57" si="560">AO44*AJ44</f>
        <v>666084</v>
      </c>
      <c r="AQ44" s="101"/>
      <c r="AR44" s="121"/>
      <c r="AS44" s="122">
        <f t="shared" ref="AS44:AS58" si="561">AO44/$WC44</f>
        <v>1.1284400000000001</v>
      </c>
      <c r="AT44" s="252">
        <f t="shared" ref="AT44:AT57" si="562">AT12</f>
        <v>0</v>
      </c>
      <c r="AU44" s="122">
        <f>AT44/AT42</f>
        <v>0</v>
      </c>
      <c r="AV44" s="101">
        <f>AV42*AU44</f>
        <v>0</v>
      </c>
      <c r="AW44" s="119">
        <f t="shared" ref="AW44:AW57" si="563">IF(AT44&gt;0,AV44/AT44,0)</f>
        <v>0</v>
      </c>
      <c r="AX44" s="93">
        <f>AX42</f>
        <v>2350</v>
      </c>
      <c r="AY44" s="120">
        <f t="shared" ref="AY44:AY57" si="564">AW44*AX44</f>
        <v>0</v>
      </c>
      <c r="AZ44" s="101">
        <f t="shared" ref="AZ44:AZ57" si="565">AY44*AT44</f>
        <v>0</v>
      </c>
      <c r="BA44" s="101"/>
      <c r="BB44" s="121"/>
      <c r="BC44" s="122">
        <f t="shared" ref="BC44:BC58" si="566">AY44/$WC44</f>
        <v>0</v>
      </c>
      <c r="BD44" s="252">
        <f t="shared" ref="BD44:BD57" si="567">BD12</f>
        <v>0</v>
      </c>
      <c r="BE44" s="122">
        <f>BD44/BD42</f>
        <v>0</v>
      </c>
      <c r="BF44" s="101">
        <f>BF42*BE44</f>
        <v>0</v>
      </c>
      <c r="BG44" s="119">
        <f t="shared" ref="BG44:BG57" si="568">IF(BD44&gt;0,BF44/BD44,0)</f>
        <v>0</v>
      </c>
      <c r="BH44" s="93">
        <f>BH42</f>
        <v>3800</v>
      </c>
      <c r="BI44" s="120">
        <f t="shared" ref="BI44:BI57" si="569">BG44*BH44</f>
        <v>0</v>
      </c>
      <c r="BJ44" s="101">
        <f t="shared" ref="BJ44:BJ57" si="570">BI44*BD44</f>
        <v>0</v>
      </c>
      <c r="BK44" s="101"/>
      <c r="BL44" s="121"/>
      <c r="BM44" s="122">
        <f t="shared" ref="BM44:BM58" si="571">BI44/$WC44</f>
        <v>0</v>
      </c>
      <c r="BN44" s="252">
        <f t="shared" ref="BN44:BN57" si="572">BN12</f>
        <v>0</v>
      </c>
      <c r="BO44" s="122" t="e">
        <f>BN44/BN42</f>
        <v>#DIV/0!</v>
      </c>
      <c r="BP44" s="101" t="e">
        <f>BP42*BO44</f>
        <v>#DIV/0!</v>
      </c>
      <c r="BQ44" s="119">
        <f t="shared" ref="BQ44:BQ57" si="573">IF(BN44&gt;0,BP44/BN44,0)</f>
        <v>0</v>
      </c>
      <c r="BR44" s="93">
        <f>BR42</f>
        <v>0</v>
      </c>
      <c r="BS44" s="120">
        <f t="shared" ref="BS44:BS57" si="574">BQ44*BR44</f>
        <v>0</v>
      </c>
      <c r="BT44" s="101">
        <f t="shared" ref="BT44:BT57" si="575">BS44*BN44</f>
        <v>0</v>
      </c>
      <c r="BU44" s="101"/>
      <c r="BV44" s="121"/>
      <c r="BW44" s="122">
        <f t="shared" ref="BW44:BW58" si="576">BS44/$WC44</f>
        <v>0</v>
      </c>
      <c r="BX44" s="252">
        <f t="shared" ref="BX44:BX57" si="577">BX12</f>
        <v>33</v>
      </c>
      <c r="BY44" s="122">
        <f>BX44/BX42</f>
        <v>0.20755000000000001</v>
      </c>
      <c r="BZ44" s="101">
        <f>BZ42*BY44</f>
        <v>55.12</v>
      </c>
      <c r="CA44" s="119">
        <f t="shared" ref="CA44:CA57" si="578">IF(BX44&gt;0,BZ44/BX44,0)</f>
        <v>1.6703030299999999</v>
      </c>
      <c r="CB44" s="93">
        <f>CB42</f>
        <v>3800</v>
      </c>
      <c r="CC44" s="120">
        <f t="shared" ref="CC44:CC57" si="579">CA44*CB44</f>
        <v>6347.1515099999997</v>
      </c>
      <c r="CD44" s="101">
        <f t="shared" ref="CD44:CD57" si="580">CC44*BX44</f>
        <v>209456</v>
      </c>
      <c r="CE44" s="101"/>
      <c r="CF44" s="121"/>
      <c r="CG44" s="122">
        <f t="shared" ref="CG44:CG58" si="581">CC44/$WC44</f>
        <v>1.4946699999999999</v>
      </c>
      <c r="CH44" s="252">
        <f t="shared" ref="CH44:CH57" si="582">CH12</f>
        <v>0</v>
      </c>
      <c r="CI44" s="122" t="e">
        <f>CH44/CH42</f>
        <v>#DIV/0!</v>
      </c>
      <c r="CJ44" s="101" t="e">
        <f>CJ42*CI44</f>
        <v>#DIV/0!</v>
      </c>
      <c r="CK44" s="119">
        <f t="shared" ref="CK44:CK57" si="583">IF(CH44&gt;0,CJ44/CH44,0)</f>
        <v>0</v>
      </c>
      <c r="CL44" s="93">
        <f>CL42</f>
        <v>0</v>
      </c>
      <c r="CM44" s="120">
        <f t="shared" ref="CM44:CM57" si="584">CK44*CL44</f>
        <v>0</v>
      </c>
      <c r="CN44" s="101">
        <f t="shared" ref="CN44:CN57" si="585">CM44*CH44</f>
        <v>0</v>
      </c>
      <c r="CO44" s="101"/>
      <c r="CP44" s="121"/>
      <c r="CQ44" s="122">
        <f t="shared" ref="CQ44:CQ58" si="586">CM44/$WC44</f>
        <v>0</v>
      </c>
      <c r="CR44" s="252">
        <f t="shared" ref="CR44:CR57" si="587">CR12</f>
        <v>0</v>
      </c>
      <c r="CS44" s="122">
        <f>CR44/CR42</f>
        <v>0</v>
      </c>
      <c r="CT44" s="101">
        <f>CT42*CS44</f>
        <v>0</v>
      </c>
      <c r="CU44" s="119">
        <f t="shared" ref="CU44:CU57" si="588">IF(CR44&gt;0,CT44/CR44,0)</f>
        <v>0</v>
      </c>
      <c r="CV44" s="93">
        <f>CV42</f>
        <v>3800</v>
      </c>
      <c r="CW44" s="120">
        <f t="shared" ref="CW44:CW57" si="589">CU44*CV44</f>
        <v>0</v>
      </c>
      <c r="CX44" s="101">
        <f t="shared" ref="CX44:CX57" si="590">CW44*CR44</f>
        <v>0</v>
      </c>
      <c r="CY44" s="101"/>
      <c r="CZ44" s="121"/>
      <c r="DA44" s="122">
        <f t="shared" ref="DA44:DA58" si="591">CW44/$WC44</f>
        <v>0</v>
      </c>
      <c r="DB44" s="252">
        <f t="shared" ref="DB44:DB57" si="592">DB12</f>
        <v>52</v>
      </c>
      <c r="DC44" s="122">
        <f>DB44/DB42</f>
        <v>0.16993</v>
      </c>
      <c r="DD44" s="101">
        <f>DD42*DC44</f>
        <v>61.97</v>
      </c>
      <c r="DE44" s="119">
        <f t="shared" ref="DE44:DE57" si="593">IF(DB44&gt;0,DD44/DB44,0)</f>
        <v>1.1917307699999999</v>
      </c>
      <c r="DF44" s="93">
        <f>DF42</f>
        <v>3800</v>
      </c>
      <c r="DG44" s="120">
        <f t="shared" ref="DG44:DG57" si="594">DE44*DF44</f>
        <v>4528.5769300000002</v>
      </c>
      <c r="DH44" s="101">
        <f t="shared" ref="DH44:DH57" si="595">DG44*DB44</f>
        <v>235486</v>
      </c>
      <c r="DI44" s="101"/>
      <c r="DJ44" s="121"/>
      <c r="DK44" s="122">
        <f t="shared" ref="DK44:DK58" si="596">DG44/$WC44</f>
        <v>1.0664199999999999</v>
      </c>
      <c r="DL44" s="252">
        <f t="shared" ref="DL44:DL57" si="597">DL12</f>
        <v>11</v>
      </c>
      <c r="DM44" s="122">
        <f>DL44/DL42</f>
        <v>6.9180000000000005E-2</v>
      </c>
      <c r="DN44" s="101">
        <f>DN42*DM44</f>
        <v>15.22</v>
      </c>
      <c r="DO44" s="119">
        <f t="shared" ref="DO44:DO57" si="598">IF(DL44&gt;0,DN44/DL44,0)</f>
        <v>1.3836363599999999</v>
      </c>
      <c r="DP44" s="93">
        <f>DP42</f>
        <v>3800</v>
      </c>
      <c r="DQ44" s="120">
        <f t="shared" ref="DQ44:DQ57" si="599">DO44*DP44</f>
        <v>5257.8181699999996</v>
      </c>
      <c r="DR44" s="101">
        <f t="shared" ref="DR44:DR57" si="600">DQ44*DL44</f>
        <v>57836</v>
      </c>
      <c r="DS44" s="101"/>
      <c r="DT44" s="121"/>
      <c r="DU44" s="122">
        <f t="shared" ref="DU44:DU58" si="601">DQ44/$WC44</f>
        <v>1.23814</v>
      </c>
      <c r="DV44" s="252">
        <f t="shared" ref="DV44:DV57" si="602">DV12</f>
        <v>0</v>
      </c>
      <c r="DW44" s="122">
        <f>DV44/DV42</f>
        <v>0</v>
      </c>
      <c r="DX44" s="101">
        <f>DX42*DW44</f>
        <v>0</v>
      </c>
      <c r="DY44" s="119">
        <f t="shared" ref="DY44:DY57" si="603">IF(DV44&gt;0,DX44/DV44,0)</f>
        <v>0</v>
      </c>
      <c r="DZ44" s="93">
        <f>DZ42</f>
        <v>0</v>
      </c>
      <c r="EA44" s="120">
        <f t="shared" ref="EA44:EA57" si="604">DY44*DZ44</f>
        <v>0</v>
      </c>
      <c r="EB44" s="101">
        <f t="shared" ref="EB44:EB57" si="605">EA44*DV44</f>
        <v>0</v>
      </c>
      <c r="EC44" s="101"/>
      <c r="ED44" s="121"/>
      <c r="EE44" s="122">
        <f t="shared" ref="EE44:EE58" si="606">EA44/$WC44</f>
        <v>0</v>
      </c>
      <c r="EF44" s="252">
        <f t="shared" ref="EF44:EF57" si="607">EF12</f>
        <v>23</v>
      </c>
      <c r="EG44" s="122">
        <f>EF44/EF42</f>
        <v>0.11675000000000001</v>
      </c>
      <c r="EH44" s="101">
        <f>EH42*EG44</f>
        <v>51.56</v>
      </c>
      <c r="EI44" s="119">
        <f t="shared" ref="EI44:EI57" si="608">IF(EF44&gt;0,EH44/EF44,0)</f>
        <v>2.24173913</v>
      </c>
      <c r="EJ44" s="93">
        <f>EJ42</f>
        <v>3800</v>
      </c>
      <c r="EK44" s="120">
        <f t="shared" ref="EK44:EK57" si="609">EI44*EJ44</f>
        <v>8518.6086899999991</v>
      </c>
      <c r="EL44" s="101">
        <f t="shared" ref="EL44:EL57" si="610">EK44*EF44</f>
        <v>195928</v>
      </c>
      <c r="EM44" s="101"/>
      <c r="EN44" s="121"/>
      <c r="EO44" s="122">
        <f t="shared" ref="EO44:EO58" si="611">EK44/$WC44</f>
        <v>2.0060099999999998</v>
      </c>
      <c r="EP44" s="252">
        <f t="shared" ref="EP44:EP57" si="612">EP12</f>
        <v>43</v>
      </c>
      <c r="EQ44" s="122">
        <f>EP44/EP42</f>
        <v>0.18534</v>
      </c>
      <c r="ER44" s="101">
        <f>ER42*EQ44</f>
        <v>0</v>
      </c>
      <c r="ES44" s="119">
        <f t="shared" ref="ES44:ES57" si="613">IF(EP44&gt;0,ER44/EP44,0)</f>
        <v>0</v>
      </c>
      <c r="ET44" s="93">
        <f>ET42</f>
        <v>0</v>
      </c>
      <c r="EU44" s="120">
        <f t="shared" ref="EU44:EU57" si="614">ES44*ET44</f>
        <v>0</v>
      </c>
      <c r="EV44" s="101">
        <f t="shared" ref="EV44:EV57" si="615">EU44*EP44</f>
        <v>0</v>
      </c>
      <c r="EW44" s="101"/>
      <c r="EX44" s="121"/>
      <c r="EY44" s="122">
        <f t="shared" ref="EY44:EY58" si="616">EU44/$WC44</f>
        <v>0</v>
      </c>
      <c r="EZ44" s="252">
        <f t="shared" ref="EZ44:EZ57" si="617">EZ12</f>
        <v>24</v>
      </c>
      <c r="FA44" s="122">
        <f>EZ44/EZ42</f>
        <v>0.2243</v>
      </c>
      <c r="FB44" s="101">
        <f>FB42*FA44</f>
        <v>38.619999999999997</v>
      </c>
      <c r="FC44" s="119">
        <f t="shared" ref="FC44:FC57" si="618">IF(EZ44&gt;0,FB44/EZ44,0)</f>
        <v>1.60916667</v>
      </c>
      <c r="FD44" s="93">
        <f>FD42</f>
        <v>2350</v>
      </c>
      <c r="FE44" s="120">
        <f t="shared" ref="FE44:FE57" si="619">FC44*FD44</f>
        <v>3781.5416700000001</v>
      </c>
      <c r="FF44" s="101">
        <f t="shared" ref="FF44:FF57" si="620">FE44*EZ44</f>
        <v>90757</v>
      </c>
      <c r="FG44" s="101"/>
      <c r="FH44" s="121"/>
      <c r="FI44" s="122">
        <f t="shared" ref="FI44:FI58" si="621">FE44/$WC44</f>
        <v>0.89049999999999996</v>
      </c>
      <c r="FJ44" s="252">
        <f t="shared" ref="FJ44:FJ57" si="622">FJ12</f>
        <v>41</v>
      </c>
      <c r="FK44" s="122">
        <f>FJ44/FJ42</f>
        <v>0.21809000000000001</v>
      </c>
      <c r="FL44" s="101">
        <f>FL42*FK44</f>
        <v>62.05</v>
      </c>
      <c r="FM44" s="119">
        <f t="shared" ref="FM44:FM57" si="623">IF(FJ44&gt;0,FL44/FJ44,0)</f>
        <v>1.51341463</v>
      </c>
      <c r="FN44" s="93">
        <f>FN42</f>
        <v>3800</v>
      </c>
      <c r="FO44" s="120">
        <f t="shared" ref="FO44:FO57" si="624">FM44*FN44</f>
        <v>5750.97559</v>
      </c>
      <c r="FP44" s="101">
        <f t="shared" ref="FP44:FP57" si="625">FO44*FJ44</f>
        <v>235790</v>
      </c>
      <c r="FQ44" s="101"/>
      <c r="FR44" s="121"/>
      <c r="FS44" s="122">
        <f t="shared" ref="FS44:FS58" si="626">FO44/$WC44</f>
        <v>1.3542700000000001</v>
      </c>
      <c r="FT44" s="252">
        <f t="shared" ref="FT44:FT57" si="627">FT12</f>
        <v>34</v>
      </c>
      <c r="FU44" s="122">
        <f>FT44/FT42</f>
        <v>0.10863</v>
      </c>
      <c r="FV44" s="101">
        <f>FV42*FU44</f>
        <v>34.42</v>
      </c>
      <c r="FW44" s="119">
        <f t="shared" ref="FW44:FW57" si="628">IF(FT44&gt;0,FV44/FT44,0)</f>
        <v>1.01235294</v>
      </c>
      <c r="FX44" s="93">
        <f>FX42</f>
        <v>3800</v>
      </c>
      <c r="FY44" s="120">
        <f t="shared" ref="FY44:FY57" si="629">FW44*FX44</f>
        <v>3846.9411700000001</v>
      </c>
      <c r="FZ44" s="101">
        <f t="shared" ref="FZ44:FZ57" si="630">FY44*FT44</f>
        <v>130796</v>
      </c>
      <c r="GA44" s="101"/>
      <c r="GB44" s="121"/>
      <c r="GC44" s="122">
        <f t="shared" ref="GC44:GC58" si="631">FY44/$WC44</f>
        <v>0.90590000000000004</v>
      </c>
      <c r="GD44" s="252">
        <f t="shared" ref="GD44:GD57" si="632">GD12</f>
        <v>39</v>
      </c>
      <c r="GE44" s="122">
        <f>GD44/GD42</f>
        <v>0.22941</v>
      </c>
      <c r="GF44" s="101">
        <f>GF42*GE44</f>
        <v>45.75</v>
      </c>
      <c r="GG44" s="119">
        <f t="shared" ref="GG44:GG57" si="633">IF(GD44&gt;0,GF44/GD44,0)</f>
        <v>1.17307692</v>
      </c>
      <c r="GH44" s="93">
        <f>GH42</f>
        <v>2350</v>
      </c>
      <c r="GI44" s="120">
        <f t="shared" ref="GI44:GI57" si="634">GG44*GH44</f>
        <v>2756.7307599999999</v>
      </c>
      <c r="GJ44" s="101">
        <f t="shared" ref="GJ44:GJ57" si="635">GI44*GD44</f>
        <v>107512.5</v>
      </c>
      <c r="GK44" s="101"/>
      <c r="GL44" s="121"/>
      <c r="GM44" s="122">
        <f t="shared" ref="GM44:GM58" si="636">GI44/$WC44</f>
        <v>0.64917000000000002</v>
      </c>
      <c r="GN44" s="252">
        <f t="shared" ref="GN44:GN57" si="637">GN12</f>
        <v>0</v>
      </c>
      <c r="GO44" s="122">
        <f>GN44/GN42</f>
        <v>0</v>
      </c>
      <c r="GP44" s="101">
        <f>GP42*GO44</f>
        <v>0</v>
      </c>
      <c r="GQ44" s="119">
        <f t="shared" ref="GQ44:GQ57" si="638">IF(GN44&gt;0,GP44/GN44,0)</f>
        <v>0</v>
      </c>
      <c r="GR44" s="93">
        <f>GR42</f>
        <v>2350</v>
      </c>
      <c r="GS44" s="120">
        <f t="shared" ref="GS44:GS57" si="639">GQ44*GR44</f>
        <v>0</v>
      </c>
      <c r="GT44" s="101">
        <f t="shared" ref="GT44:GT57" si="640">GS44*GN44</f>
        <v>0</v>
      </c>
      <c r="GU44" s="101"/>
      <c r="GV44" s="121"/>
      <c r="GW44" s="122">
        <f t="shared" ref="GW44:GW58" si="641">GS44/$WC44</f>
        <v>0</v>
      </c>
      <c r="GX44" s="252">
        <f t="shared" ref="GX44:GX57" si="642">GX12</f>
        <v>27</v>
      </c>
      <c r="GY44" s="122">
        <f>GX44/GX42</f>
        <v>0.14917</v>
      </c>
      <c r="GZ44" s="101">
        <f>GZ42*GY44</f>
        <v>46.24</v>
      </c>
      <c r="HA44" s="119">
        <f t="shared" ref="HA44:HA57" si="643">IF(GX44&gt;0,GZ44/GX44,0)</f>
        <v>1.7125925900000001</v>
      </c>
      <c r="HB44" s="93">
        <f>HB42</f>
        <v>2350</v>
      </c>
      <c r="HC44" s="120">
        <f t="shared" ref="HC44:HC57" si="644">HA44*HB44</f>
        <v>4024.5925900000002</v>
      </c>
      <c r="HD44" s="101">
        <f t="shared" ref="HD44:HD57" si="645">HC44*GX44</f>
        <v>108664</v>
      </c>
      <c r="HE44" s="101"/>
      <c r="HF44" s="121"/>
      <c r="HG44" s="122">
        <f t="shared" ref="HG44:HG58" si="646">HC44/$WC44</f>
        <v>0.94774000000000003</v>
      </c>
      <c r="HH44" s="252">
        <f t="shared" ref="HH44:HH57" si="647">HH12</f>
        <v>22</v>
      </c>
      <c r="HI44" s="122">
        <f>HH44/HH42</f>
        <v>7.8850000000000003E-2</v>
      </c>
      <c r="HJ44" s="101">
        <f>HJ42*HI44</f>
        <v>20.21</v>
      </c>
      <c r="HK44" s="119">
        <f t="shared" ref="HK44:HK57" si="648">IF(HH44&gt;0,HJ44/HH44,0)</f>
        <v>0.91863636000000004</v>
      </c>
      <c r="HL44" s="93">
        <f>HL42</f>
        <v>2350</v>
      </c>
      <c r="HM44" s="120">
        <f t="shared" ref="HM44:HM57" si="649">HK44*HL44</f>
        <v>2158.7954500000001</v>
      </c>
      <c r="HN44" s="101">
        <f t="shared" ref="HN44:HN57" si="650">HM44*HH44</f>
        <v>47493.5</v>
      </c>
      <c r="HO44" s="101"/>
      <c r="HP44" s="121"/>
      <c r="HQ44" s="122">
        <f t="shared" ref="HQ44:HQ58" si="651">HM44/$WC44</f>
        <v>0.50836999999999999</v>
      </c>
      <c r="HR44" s="252">
        <f t="shared" ref="HR44:HR57" si="652">HR12</f>
        <v>88</v>
      </c>
      <c r="HS44" s="122">
        <f>HR44/HR42</f>
        <v>0.18295</v>
      </c>
      <c r="HT44" s="101">
        <f>HT42*HS44</f>
        <v>68.900000000000006</v>
      </c>
      <c r="HU44" s="119">
        <f t="shared" ref="HU44:HU57" si="653">IF(HR44&gt;0,HT44/HR44,0)</f>
        <v>0.78295455000000003</v>
      </c>
      <c r="HV44" s="93">
        <f>HV42</f>
        <v>3800</v>
      </c>
      <c r="HW44" s="120">
        <f t="shared" ref="HW44:HW57" si="654">HU44*HV44</f>
        <v>2975.2272899999998</v>
      </c>
      <c r="HX44" s="101">
        <f t="shared" ref="HX44:HX57" si="655">HW44*HR44</f>
        <v>261820</v>
      </c>
      <c r="HY44" s="101"/>
      <c r="HZ44" s="121"/>
      <c r="IA44" s="122">
        <f t="shared" ref="IA44:IA58" si="656">HW44/$WC44</f>
        <v>0.70062000000000002</v>
      </c>
      <c r="IB44" s="252">
        <f t="shared" ref="IB44:IB57" si="657">IB12</f>
        <v>0</v>
      </c>
      <c r="IC44" s="122">
        <f>IB44/IB42</f>
        <v>0</v>
      </c>
      <c r="ID44" s="101">
        <f>ID42*IC44</f>
        <v>0</v>
      </c>
      <c r="IE44" s="119">
        <f t="shared" ref="IE44:IE57" si="658">IF(IB44&gt;0,ID44/IB44,0)</f>
        <v>0</v>
      </c>
      <c r="IF44" s="93">
        <f>IF42</f>
        <v>3800</v>
      </c>
      <c r="IG44" s="120">
        <f t="shared" ref="IG44:IG57" si="659">IE44*IF44</f>
        <v>0</v>
      </c>
      <c r="IH44" s="101">
        <f t="shared" ref="IH44:IH57" si="660">IG44*IB44</f>
        <v>0</v>
      </c>
      <c r="II44" s="101"/>
      <c r="IJ44" s="121"/>
      <c r="IK44" s="122">
        <f t="shared" ref="IK44:IK58" si="661">IG44/$WC44</f>
        <v>0</v>
      </c>
      <c r="IL44" s="252">
        <f t="shared" ref="IL44:IL57" si="662">IL12</f>
        <v>29</v>
      </c>
      <c r="IM44" s="122">
        <f>IL44/IL42</f>
        <v>0.23577000000000001</v>
      </c>
      <c r="IN44" s="101">
        <f>IN42*IM44</f>
        <v>41.58</v>
      </c>
      <c r="IO44" s="119">
        <f t="shared" ref="IO44:IO57" si="663">IF(IL44&gt;0,IN44/IL44,0)</f>
        <v>1.4337930999999999</v>
      </c>
      <c r="IP44" s="93">
        <f>IP42</f>
        <v>3800</v>
      </c>
      <c r="IQ44" s="120">
        <f t="shared" ref="IQ44:IQ57" si="664">IO44*IP44</f>
        <v>5448.4137799999999</v>
      </c>
      <c r="IR44" s="101">
        <f t="shared" ref="IR44:IR57" si="665">IQ44*IL44</f>
        <v>158004</v>
      </c>
      <c r="IS44" s="101"/>
      <c r="IT44" s="121"/>
      <c r="IU44" s="122">
        <f t="shared" ref="IU44:IU58" si="666">IQ44/$WC44</f>
        <v>1.2830299999999999</v>
      </c>
      <c r="IV44" s="252">
        <f t="shared" ref="IV44:IV57" si="667">IV12</f>
        <v>70</v>
      </c>
      <c r="IW44" s="122">
        <f>IV44/IV42</f>
        <v>0.24648</v>
      </c>
      <c r="IX44" s="101">
        <f>IX42*IW44</f>
        <v>109.53</v>
      </c>
      <c r="IY44" s="119">
        <f t="shared" ref="IY44:IY57" si="668">IF(IV44&gt;0,IX44/IV44,0)</f>
        <v>1.56471429</v>
      </c>
      <c r="IZ44" s="93">
        <f>IZ42</f>
        <v>3800</v>
      </c>
      <c r="JA44" s="120">
        <f t="shared" ref="JA44:JA57" si="669">IY44*IZ44</f>
        <v>5945.9143000000004</v>
      </c>
      <c r="JB44" s="101">
        <f t="shared" ref="JB44:JB57" si="670">JA44*IV44</f>
        <v>416214</v>
      </c>
      <c r="JC44" s="101"/>
      <c r="JD44" s="121"/>
      <c r="JE44" s="122">
        <f t="shared" ref="JE44:JE58" si="671">JA44/$WC44</f>
        <v>1.40018</v>
      </c>
      <c r="JF44" s="252">
        <f t="shared" ref="JF44:JF57" si="672">JF12</f>
        <v>83</v>
      </c>
      <c r="JG44" s="122">
        <f>JF44/JF42</f>
        <v>0.28521999999999997</v>
      </c>
      <c r="JH44" s="101">
        <f>JH42*JG44</f>
        <v>116.23</v>
      </c>
      <c r="JI44" s="119">
        <f t="shared" ref="JI44:JI57" si="673">IF(JF44&gt;0,JH44/JF44,0)</f>
        <v>1.4003614499999999</v>
      </c>
      <c r="JJ44" s="93">
        <f>JJ42</f>
        <v>3800</v>
      </c>
      <c r="JK44" s="120">
        <f t="shared" ref="JK44:JK57" si="674">JI44*JJ44</f>
        <v>5321.3735100000004</v>
      </c>
      <c r="JL44" s="101">
        <f t="shared" ref="JL44:JL57" si="675">JK44*JF44</f>
        <v>441674</v>
      </c>
      <c r="JM44" s="101"/>
      <c r="JN44" s="121"/>
      <c r="JO44" s="122">
        <f t="shared" ref="JO44:JO58" si="676">JK44/$WC44</f>
        <v>1.2531099999999999</v>
      </c>
      <c r="JP44" s="252">
        <f t="shared" ref="JP44:JP57" si="677">JP12</f>
        <v>0</v>
      </c>
      <c r="JQ44" s="122" t="e">
        <f>JP44/JP42</f>
        <v>#DIV/0!</v>
      </c>
      <c r="JR44" s="101" t="e">
        <f>JR42*JQ44</f>
        <v>#DIV/0!</v>
      </c>
      <c r="JS44" s="119">
        <f t="shared" ref="JS44:JS57" si="678">IF(JP44&gt;0,JR44/JP44,0)</f>
        <v>0</v>
      </c>
      <c r="JT44" s="93">
        <f>JT42</f>
        <v>0</v>
      </c>
      <c r="JU44" s="120">
        <f t="shared" ref="JU44:JU57" si="679">JS44*JT44</f>
        <v>0</v>
      </c>
      <c r="JV44" s="101">
        <f t="shared" ref="JV44:JV57" si="680">JU44*JP44</f>
        <v>0</v>
      </c>
      <c r="JW44" s="101"/>
      <c r="JX44" s="121"/>
      <c r="JY44" s="122">
        <f t="shared" ref="JY44:JY58" si="681">JU44/$WC44</f>
        <v>0</v>
      </c>
      <c r="JZ44" s="252">
        <f t="shared" ref="JZ44:JZ57" si="682">JZ12</f>
        <v>30</v>
      </c>
      <c r="KA44" s="122">
        <f>JZ44/JZ42</f>
        <v>0.1676</v>
      </c>
      <c r="KB44" s="101">
        <f>KB42*KA44</f>
        <v>24.86</v>
      </c>
      <c r="KC44" s="119">
        <f t="shared" ref="KC44:KC57" si="683">IF(JZ44&gt;0,KB44/JZ44,0)</f>
        <v>0.82866667000000005</v>
      </c>
      <c r="KD44" s="93">
        <f>KD42</f>
        <v>2350</v>
      </c>
      <c r="KE44" s="120">
        <f t="shared" ref="KE44:KE57" si="684">KC44*KD44</f>
        <v>1947.3666700000001</v>
      </c>
      <c r="KF44" s="101">
        <f t="shared" ref="KF44:KF57" si="685">KE44*JZ44</f>
        <v>58421</v>
      </c>
      <c r="KG44" s="101"/>
      <c r="KH44" s="121"/>
      <c r="KI44" s="122">
        <f t="shared" ref="KI44:KI58" si="686">KE44/$WC44</f>
        <v>0.45857999999999999</v>
      </c>
      <c r="KJ44" s="252">
        <f t="shared" ref="KJ44:KJ57" si="687">KJ12</f>
        <v>53</v>
      </c>
      <c r="KK44" s="122">
        <f>KJ44/KJ42</f>
        <v>0.15014</v>
      </c>
      <c r="KL44" s="101">
        <f>KL42*KK44</f>
        <v>74.31</v>
      </c>
      <c r="KM44" s="119">
        <f t="shared" ref="KM44:KM57" si="688">IF(KJ44&gt;0,KL44/KJ44,0)</f>
        <v>1.40207547</v>
      </c>
      <c r="KN44" s="93">
        <f>KN42</f>
        <v>2350</v>
      </c>
      <c r="KO44" s="120">
        <f t="shared" ref="KO44:KO57" si="689">KM44*KN44</f>
        <v>3294.8773500000002</v>
      </c>
      <c r="KP44" s="101">
        <f t="shared" ref="KP44:KP57" si="690">KO44*KJ44</f>
        <v>174628.5</v>
      </c>
      <c r="KQ44" s="101"/>
      <c r="KR44" s="121"/>
      <c r="KS44" s="122">
        <f t="shared" ref="KS44:KS58" si="691">KO44/$WC44</f>
        <v>0.77590000000000003</v>
      </c>
      <c r="KT44" s="252">
        <f t="shared" ref="KT44:KT57" si="692">KT12</f>
        <v>74</v>
      </c>
      <c r="KU44" s="122">
        <f>KT44/KT42</f>
        <v>0.24832000000000001</v>
      </c>
      <c r="KV44" s="101">
        <f>KV42*KU44</f>
        <v>120.08</v>
      </c>
      <c r="KW44" s="119">
        <f t="shared" ref="KW44:KW57" si="693">IF(KT44&gt;0,KV44/KT44,0)</f>
        <v>1.6227027000000001</v>
      </c>
      <c r="KX44" s="93">
        <f>KX42</f>
        <v>3800</v>
      </c>
      <c r="KY44" s="120">
        <f t="shared" ref="KY44:KY57" si="694">KW44*KX44</f>
        <v>6166.2702600000002</v>
      </c>
      <c r="KZ44" s="101">
        <f t="shared" ref="KZ44:KZ57" si="695">KY44*KT44</f>
        <v>456304</v>
      </c>
      <c r="LA44" s="101"/>
      <c r="LB44" s="121"/>
      <c r="LC44" s="122">
        <f t="shared" ref="LC44:LC58" si="696">KY44/$WC44</f>
        <v>1.45207</v>
      </c>
      <c r="LD44" s="252">
        <f t="shared" ref="LD44:LD57" si="697">LD12</f>
        <v>33</v>
      </c>
      <c r="LE44" s="122">
        <f>LD44/LD42</f>
        <v>0.13636000000000001</v>
      </c>
      <c r="LF44" s="101">
        <f>LF42*LE44</f>
        <v>74.23</v>
      </c>
      <c r="LG44" s="119">
        <f t="shared" ref="LG44:LG57" si="698">IF(LD44&gt;0,LF44/LD44,0)</f>
        <v>2.24939394</v>
      </c>
      <c r="LH44" s="93">
        <f>LH42</f>
        <v>2350</v>
      </c>
      <c r="LI44" s="120">
        <f t="shared" ref="LI44:LI57" si="699">LG44*LH44</f>
        <v>5286.0757599999997</v>
      </c>
      <c r="LJ44" s="101">
        <f t="shared" ref="LJ44:LJ57" si="700">LI44*LD44</f>
        <v>174440.5</v>
      </c>
      <c r="LK44" s="101"/>
      <c r="LL44" s="121"/>
      <c r="LM44" s="122">
        <f t="shared" ref="LM44:LM58" si="701">LI44/$WC44</f>
        <v>1.2447999999999999</v>
      </c>
      <c r="LN44" s="252">
        <f t="shared" ref="LN44:LN57" si="702">LN12</f>
        <v>32</v>
      </c>
      <c r="LO44" s="122">
        <f>LN44/LN42</f>
        <v>0.22695000000000001</v>
      </c>
      <c r="LP44" s="101">
        <f>LP42*LO44</f>
        <v>73.28</v>
      </c>
      <c r="LQ44" s="119">
        <f t="shared" ref="LQ44:LQ57" si="703">IF(LN44&gt;0,LP44/LN44,0)</f>
        <v>2.29</v>
      </c>
      <c r="LR44" s="93">
        <f>LR42</f>
        <v>3800</v>
      </c>
      <c r="LS44" s="120">
        <f t="shared" ref="LS44:LS57" si="704">LQ44*LR44</f>
        <v>8702</v>
      </c>
      <c r="LT44" s="101">
        <f t="shared" ref="LT44:LT57" si="705">LS44*LN44</f>
        <v>278464</v>
      </c>
      <c r="LU44" s="101"/>
      <c r="LV44" s="121"/>
      <c r="LW44" s="122">
        <f t="shared" ref="LW44:LW58" si="706">LS44/$WC44</f>
        <v>2.0491999999999999</v>
      </c>
      <c r="LX44" s="252">
        <f t="shared" ref="LX44:LX57" si="707">LX12</f>
        <v>28</v>
      </c>
      <c r="LY44" s="122">
        <f>LX44/LX42</f>
        <v>0.20438000000000001</v>
      </c>
      <c r="LZ44" s="101">
        <f>LZ42*LY44</f>
        <v>53.62</v>
      </c>
      <c r="MA44" s="119">
        <f t="shared" ref="MA44:MA57" si="708">IF(LX44&gt;0,LZ44/LX44,0)</f>
        <v>1.915</v>
      </c>
      <c r="MB44" s="93">
        <f>MB42</f>
        <v>2350</v>
      </c>
      <c r="MC44" s="120">
        <f t="shared" ref="MC44:MC57" si="709">MA44*MB44</f>
        <v>4500.25</v>
      </c>
      <c r="MD44" s="101">
        <f t="shared" ref="MD44:MD57" si="710">MC44*LX44</f>
        <v>126007</v>
      </c>
      <c r="ME44" s="101"/>
      <c r="MF44" s="121"/>
      <c r="MG44" s="122">
        <f t="shared" ref="MG44:MG58" si="711">MC44/$WC44</f>
        <v>1.05975</v>
      </c>
      <c r="MH44" s="252">
        <f t="shared" ref="MH44:MH57" si="712">MH12</f>
        <v>28</v>
      </c>
      <c r="MI44" s="122">
        <f>MH44/MH42</f>
        <v>9.1800000000000007E-2</v>
      </c>
      <c r="MJ44" s="101">
        <f>MJ42*MI44</f>
        <v>46.01</v>
      </c>
      <c r="MK44" s="119">
        <f t="shared" ref="MK44:MK57" si="713">IF(MH44&gt;0,MJ44/MH44,0)</f>
        <v>1.64321429</v>
      </c>
      <c r="ML44" s="93">
        <f>ML42</f>
        <v>3800</v>
      </c>
      <c r="MM44" s="120">
        <f t="shared" ref="MM44:MM57" si="714">MK44*ML44</f>
        <v>6244.2142999999996</v>
      </c>
      <c r="MN44" s="101">
        <f t="shared" ref="MN44:MN57" si="715">MM44*MH44</f>
        <v>174838</v>
      </c>
      <c r="MO44" s="101"/>
      <c r="MP44" s="121"/>
      <c r="MQ44" s="122">
        <f t="shared" ref="MQ44:MQ58" si="716">MM44/$WC44</f>
        <v>1.4704299999999999</v>
      </c>
      <c r="MR44" s="252">
        <f t="shared" ref="MR44:MR57" si="717">MR12</f>
        <v>19</v>
      </c>
      <c r="MS44" s="122">
        <f>MR44/MR42</f>
        <v>0.16964000000000001</v>
      </c>
      <c r="MT44" s="101">
        <f>MT42*MS44</f>
        <v>26.43</v>
      </c>
      <c r="MU44" s="119">
        <f t="shared" ref="MU44:MU57" si="718">IF(MR44&gt;0,MT44/MR44,0)</f>
        <v>1.3910526299999999</v>
      </c>
      <c r="MV44" s="93">
        <f>MV42</f>
        <v>2350</v>
      </c>
      <c r="MW44" s="120">
        <f t="shared" ref="MW44:MW57" si="719">MU44*MV44</f>
        <v>3268.9736800000001</v>
      </c>
      <c r="MX44" s="101">
        <f t="shared" ref="MX44:MX57" si="720">MW44*MR44</f>
        <v>62110.5</v>
      </c>
      <c r="MY44" s="101"/>
      <c r="MZ44" s="121"/>
      <c r="NA44" s="122">
        <f t="shared" ref="NA44:NA58" si="721">MW44/$WC44</f>
        <v>0.76980000000000004</v>
      </c>
      <c r="NB44" s="252">
        <f t="shared" ref="NB44:NB57" si="722">NB12</f>
        <v>27</v>
      </c>
      <c r="NC44" s="122">
        <f>NB44/NB42</f>
        <v>0.16463</v>
      </c>
      <c r="ND44" s="101">
        <f>ND42*NC44</f>
        <v>27.83</v>
      </c>
      <c r="NE44" s="119">
        <f t="shared" ref="NE44:NE57" si="723">IF(NB44&gt;0,ND44/NB44,0)</f>
        <v>1.0307407399999999</v>
      </c>
      <c r="NF44" s="93">
        <f>NF42</f>
        <v>3800</v>
      </c>
      <c r="NG44" s="120">
        <f t="shared" ref="NG44:NG57" si="724">NE44*NF44</f>
        <v>3916.8148099999999</v>
      </c>
      <c r="NH44" s="101">
        <f t="shared" ref="NH44:NH57" si="725">NG44*NB44</f>
        <v>105754</v>
      </c>
      <c r="NI44" s="101"/>
      <c r="NJ44" s="121"/>
      <c r="NK44" s="122">
        <f t="shared" ref="NK44:NK58" si="726">NG44/$WC44</f>
        <v>0.92235999999999996</v>
      </c>
      <c r="NL44" s="252">
        <f t="shared" ref="NL44:NL57" si="727">NL12</f>
        <v>143</v>
      </c>
      <c r="NM44" s="122">
        <f>NL44/NL42</f>
        <v>0.28372999999999998</v>
      </c>
      <c r="NN44" s="101">
        <f>NN42*NM44</f>
        <v>211.98</v>
      </c>
      <c r="NO44" s="119">
        <f t="shared" ref="NO44:NO57" si="728">IF(NL44&gt;0,NN44/NL44,0)</f>
        <v>1.4823776200000001</v>
      </c>
      <c r="NP44" s="93">
        <f>NP42</f>
        <v>3800</v>
      </c>
      <c r="NQ44" s="120">
        <f t="shared" ref="NQ44:NQ57" si="729">NO44*NP44</f>
        <v>5633.03496</v>
      </c>
      <c r="NR44" s="101">
        <f t="shared" ref="NR44:NR57" si="730">NQ44*NL44</f>
        <v>805524</v>
      </c>
      <c r="NS44" s="101"/>
      <c r="NT44" s="121"/>
      <c r="NU44" s="122">
        <f t="shared" ref="NU44:NU58" si="731">NQ44/$WC44</f>
        <v>1.3265</v>
      </c>
      <c r="NV44" s="252">
        <f t="shared" ref="NV44:NV57" si="732">NV12</f>
        <v>0</v>
      </c>
      <c r="NW44" s="122">
        <f>NV44/NV42</f>
        <v>0</v>
      </c>
      <c r="NX44" s="101">
        <f>NX42*NW44</f>
        <v>0</v>
      </c>
      <c r="NY44" s="119">
        <f t="shared" ref="NY44:NY57" si="733">IF(NV44&gt;0,NX44/NV44,0)</f>
        <v>0</v>
      </c>
      <c r="NZ44" s="93">
        <f>NZ42</f>
        <v>3800</v>
      </c>
      <c r="OA44" s="120">
        <f t="shared" ref="OA44:OA57" si="734">NY44*NZ44</f>
        <v>0</v>
      </c>
      <c r="OB44" s="101">
        <f t="shared" ref="OB44:OB57" si="735">OA44*NV44</f>
        <v>0</v>
      </c>
      <c r="OC44" s="101"/>
      <c r="OD44" s="121"/>
      <c r="OE44" s="122">
        <f t="shared" ref="OE44:OE58" si="736">OA44/$WC44</f>
        <v>0</v>
      </c>
      <c r="OF44" s="252">
        <f t="shared" ref="OF44:OF57" si="737">OF12</f>
        <v>0</v>
      </c>
      <c r="OG44" s="122">
        <f>OF44/OF42</f>
        <v>0</v>
      </c>
      <c r="OH44" s="101">
        <f>OH42*OG44</f>
        <v>0</v>
      </c>
      <c r="OI44" s="119">
        <f t="shared" ref="OI44:OI57" si="738">IF(OF44&gt;0,OH44/OF44,0)</f>
        <v>0</v>
      </c>
      <c r="OJ44" s="93">
        <f>OJ42</f>
        <v>2350</v>
      </c>
      <c r="OK44" s="120">
        <f t="shared" ref="OK44:OK57" si="739">OI44*OJ44</f>
        <v>0</v>
      </c>
      <c r="OL44" s="101">
        <f t="shared" ref="OL44:OL57" si="740">OK44*OF44</f>
        <v>0</v>
      </c>
      <c r="OM44" s="101"/>
      <c r="ON44" s="121"/>
      <c r="OO44" s="122">
        <f t="shared" ref="OO44:OO58" si="741">OK44/$WC44</f>
        <v>0</v>
      </c>
      <c r="OP44" s="252">
        <f t="shared" ref="OP44:OP57" si="742">OP12</f>
        <v>24</v>
      </c>
      <c r="OQ44" s="122">
        <f>OP44/OP42</f>
        <v>0.10256</v>
      </c>
      <c r="OR44" s="101">
        <f>OR42*OQ44</f>
        <v>15.49</v>
      </c>
      <c r="OS44" s="119">
        <f t="shared" ref="OS44:OS57" si="743">IF(OP44&gt;0,OR44/OP44,0)</f>
        <v>0.64541667000000003</v>
      </c>
      <c r="OT44" s="93">
        <f>OT42</f>
        <v>3800</v>
      </c>
      <c r="OU44" s="120">
        <f t="shared" ref="OU44:OU57" si="744">OS44*OT44</f>
        <v>2452.5833499999999</v>
      </c>
      <c r="OV44" s="101">
        <f t="shared" ref="OV44:OV57" si="745">OU44*OP44</f>
        <v>58862</v>
      </c>
      <c r="OW44" s="101"/>
      <c r="OX44" s="121"/>
      <c r="OY44" s="122">
        <f t="shared" ref="OY44:OY58" si="746">OU44/$WC44</f>
        <v>0.57755000000000001</v>
      </c>
      <c r="OZ44" s="252">
        <f t="shared" ref="OZ44:OZ57" si="747">OZ12</f>
        <v>0</v>
      </c>
      <c r="PA44" s="122">
        <f>OZ44/OZ42</f>
        <v>0</v>
      </c>
      <c r="PB44" s="101">
        <f>PB42*PA44</f>
        <v>0</v>
      </c>
      <c r="PC44" s="119">
        <f t="shared" ref="PC44:PC57" si="748">IF(OZ44&gt;0,PB44/OZ44,0)</f>
        <v>0</v>
      </c>
      <c r="PD44" s="93">
        <f>PD42</f>
        <v>3800</v>
      </c>
      <c r="PE44" s="120">
        <f t="shared" ref="PE44:PE57" si="749">PC44*PD44</f>
        <v>0</v>
      </c>
      <c r="PF44" s="101">
        <f t="shared" ref="PF44:PF57" si="750">PE44*OZ44</f>
        <v>0</v>
      </c>
      <c r="PG44" s="101"/>
      <c r="PH44" s="121"/>
      <c r="PI44" s="122">
        <f t="shared" ref="PI44:PI58" si="751">PE44/$WC44</f>
        <v>0</v>
      </c>
      <c r="PJ44" s="252">
        <f t="shared" ref="PJ44:PJ57" si="752">PJ12</f>
        <v>45</v>
      </c>
      <c r="PK44" s="122">
        <f>PJ44/PJ42</f>
        <v>0.28845999999999999</v>
      </c>
      <c r="PL44" s="101">
        <f>PL42*PK44</f>
        <v>74.31</v>
      </c>
      <c r="PM44" s="119">
        <f t="shared" ref="PM44:PM57" si="753">IF(PJ44&gt;0,PL44/PJ44,0)</f>
        <v>1.6513333299999999</v>
      </c>
      <c r="PN44" s="93">
        <f>PN42</f>
        <v>3800</v>
      </c>
      <c r="PO44" s="120">
        <f t="shared" ref="PO44:PO57" si="754">PM44*PN44</f>
        <v>6275.0666499999998</v>
      </c>
      <c r="PP44" s="101">
        <f t="shared" ref="PP44:PP57" si="755">PO44*PJ44</f>
        <v>282378</v>
      </c>
      <c r="PQ44" s="101"/>
      <c r="PR44" s="121"/>
      <c r="PS44" s="122">
        <f t="shared" ref="PS44:PS58" si="756">PO44/$WC44</f>
        <v>1.4776899999999999</v>
      </c>
      <c r="PT44" s="252">
        <f t="shared" ref="PT44:PT57" si="757">PT12</f>
        <v>0</v>
      </c>
      <c r="PU44" s="122" t="e">
        <f>PT44/PT42</f>
        <v>#DIV/0!</v>
      </c>
      <c r="PV44" s="101" t="e">
        <f>PV42*PU44</f>
        <v>#DIV/0!</v>
      </c>
      <c r="PW44" s="119">
        <f t="shared" ref="PW44:PW57" si="758">IF(PT44&gt;0,PV44/PT44,0)</f>
        <v>0</v>
      </c>
      <c r="PX44" s="93">
        <f>PX42</f>
        <v>0</v>
      </c>
      <c r="PY44" s="120">
        <f t="shared" ref="PY44:PY57" si="759">PW44*PX44</f>
        <v>0</v>
      </c>
      <c r="PZ44" s="101">
        <f t="shared" ref="PZ44:PZ57" si="760">PY44*PT44</f>
        <v>0</v>
      </c>
      <c r="QA44" s="101"/>
      <c r="QB44" s="121"/>
      <c r="QC44" s="122">
        <f t="shared" ref="QC44:QC58" si="761">PY44/$WC44</f>
        <v>0</v>
      </c>
      <c r="QD44" s="252">
        <f t="shared" ref="QD44:QD57" si="762">QD12</f>
        <v>39</v>
      </c>
      <c r="QE44" s="122">
        <f>QD44/QD42</f>
        <v>0.15853999999999999</v>
      </c>
      <c r="QF44" s="101">
        <f>QF42*QE44</f>
        <v>29.33</v>
      </c>
      <c r="QG44" s="119">
        <f t="shared" ref="QG44:QG57" si="763">IF(QD44&gt;0,QF44/QD44,0)</f>
        <v>0.75205127999999999</v>
      </c>
      <c r="QH44" s="93">
        <f>QH42</f>
        <v>3800</v>
      </c>
      <c r="QI44" s="120">
        <f t="shared" ref="QI44:QI57" si="764">QG44*QH44</f>
        <v>2857.79486</v>
      </c>
      <c r="QJ44" s="101">
        <f t="shared" ref="QJ44:QJ57" si="765">QI44*QD44</f>
        <v>111454</v>
      </c>
      <c r="QK44" s="101"/>
      <c r="QL44" s="121"/>
      <c r="QM44" s="122">
        <f t="shared" ref="QM44:QM58" si="766">QI44/$WC44</f>
        <v>0.67296999999999996</v>
      </c>
      <c r="QN44" s="252">
        <f t="shared" ref="QN44:QN57" si="767">QN12</f>
        <v>25</v>
      </c>
      <c r="QO44" s="122">
        <f>QN44/QN42</f>
        <v>0.15151999999999999</v>
      </c>
      <c r="QP44" s="101">
        <f>QP42*QO44</f>
        <v>31.87</v>
      </c>
      <c r="QQ44" s="119">
        <f t="shared" ref="QQ44:QQ57" si="768">IF(QN44&gt;0,QP44/QN44,0)</f>
        <v>1.2747999999999999</v>
      </c>
      <c r="QR44" s="93">
        <f>QR42</f>
        <v>2350</v>
      </c>
      <c r="QS44" s="120">
        <f t="shared" ref="QS44:QS57" si="769">QQ44*QR44</f>
        <v>2995.78</v>
      </c>
      <c r="QT44" s="101">
        <f t="shared" ref="QT44:QT57" si="770">QS44*QN44</f>
        <v>74894.5</v>
      </c>
      <c r="QU44" s="101"/>
      <c r="QV44" s="121"/>
      <c r="QW44" s="122">
        <f t="shared" ref="QW44:QW58" si="771">QS44/$WC44</f>
        <v>0.70545999999999998</v>
      </c>
      <c r="QX44" s="252">
        <f t="shared" ref="QX44:QX57" si="772">QX12</f>
        <v>28</v>
      </c>
      <c r="QY44" s="122">
        <f>QX44/QX42</f>
        <v>0.16567999999999999</v>
      </c>
      <c r="QZ44" s="101">
        <f>QZ42*QY44</f>
        <v>44.79</v>
      </c>
      <c r="RA44" s="119">
        <f t="shared" ref="RA44:RA57" si="773">IF(QX44&gt;0,QZ44/QX44,0)</f>
        <v>1.5996428600000001</v>
      </c>
      <c r="RB44" s="93">
        <f>RB42</f>
        <v>3800</v>
      </c>
      <c r="RC44" s="120">
        <f t="shared" ref="RC44:RC57" si="774">RA44*RB44</f>
        <v>6078.6428699999997</v>
      </c>
      <c r="RD44" s="101">
        <f t="shared" ref="RD44:RD57" si="775">RC44*QX44</f>
        <v>170202</v>
      </c>
      <c r="RE44" s="101"/>
      <c r="RF44" s="121"/>
      <c r="RG44" s="122">
        <f t="shared" ref="RG44:RG58" si="776">RC44/$WC44</f>
        <v>1.43144</v>
      </c>
      <c r="RH44" s="252">
        <f t="shared" ref="RH44:RH57" si="777">RH12</f>
        <v>23</v>
      </c>
      <c r="RI44" s="122">
        <f>RH44/RH42</f>
        <v>0.16911999999999999</v>
      </c>
      <c r="RJ44" s="101">
        <f>RJ42*RI44</f>
        <v>46.17</v>
      </c>
      <c r="RK44" s="119">
        <f t="shared" ref="RK44:RK57" si="778">IF(RH44&gt;0,RJ44/RH44,0)</f>
        <v>2.0073913000000001</v>
      </c>
      <c r="RL44" s="93">
        <f>RL42</f>
        <v>3800</v>
      </c>
      <c r="RM44" s="120">
        <f t="shared" ref="RM44:RM57" si="779">RK44*RL44</f>
        <v>7628.0869400000001</v>
      </c>
      <c r="RN44" s="101">
        <f t="shared" ref="RN44:RN57" si="780">RM44*RH44</f>
        <v>175446</v>
      </c>
      <c r="RO44" s="101"/>
      <c r="RP44" s="121"/>
      <c r="RQ44" s="122">
        <f t="shared" ref="RQ44:RQ58" si="781">RM44/$WC44</f>
        <v>1.7963100000000001</v>
      </c>
      <c r="RR44" s="252">
        <f t="shared" ref="RR44:RR57" si="782">RR12</f>
        <v>61</v>
      </c>
      <c r="RS44" s="122">
        <f>RR44/RR42</f>
        <v>0.17529</v>
      </c>
      <c r="RT44" s="101">
        <f>RT42*RS44</f>
        <v>98.79</v>
      </c>
      <c r="RU44" s="119">
        <f t="shared" ref="RU44:RU57" si="783">IF(RR44&gt;0,RT44/RR44,0)</f>
        <v>1.6195082000000001</v>
      </c>
      <c r="RV44" s="93">
        <f>RV42</f>
        <v>3800</v>
      </c>
      <c r="RW44" s="120">
        <f t="shared" ref="RW44:RW57" si="784">RU44*RV44</f>
        <v>6154.1311599999999</v>
      </c>
      <c r="RX44" s="101">
        <f t="shared" ref="RX44:RX57" si="785">RW44*RR44</f>
        <v>375402</v>
      </c>
      <c r="RY44" s="101"/>
      <c r="RZ44" s="121"/>
      <c r="SA44" s="122">
        <f t="shared" ref="SA44:SA58" si="786">RW44/$WC44</f>
        <v>1.4492100000000001</v>
      </c>
      <c r="SB44" s="252">
        <f t="shared" ref="SB44:SB57" si="787">SB12</f>
        <v>22</v>
      </c>
      <c r="SC44" s="122">
        <f>SB44/SB42</f>
        <v>0.26190000000000002</v>
      </c>
      <c r="SD44" s="101">
        <f>SD42*SC44</f>
        <v>0</v>
      </c>
      <c r="SE44" s="119">
        <f t="shared" ref="SE44:SE57" si="788">IF(SB44&gt;0,SD44/SB44,0)</f>
        <v>0</v>
      </c>
      <c r="SF44" s="93">
        <f>SF42</f>
        <v>0</v>
      </c>
      <c r="SG44" s="120">
        <f t="shared" ref="SG44:SG57" si="789">SE44*SF44</f>
        <v>0</v>
      </c>
      <c r="SH44" s="101">
        <f t="shared" ref="SH44:SH57" si="790">SG44*SB44</f>
        <v>0</v>
      </c>
      <c r="SI44" s="101"/>
      <c r="SJ44" s="121"/>
      <c r="SK44" s="122">
        <f t="shared" ref="SK44:SK58" si="791">SG44/$WC44</f>
        <v>0</v>
      </c>
      <c r="SL44" s="252">
        <f t="shared" ref="SL44:SL57" si="792">SL12</f>
        <v>29</v>
      </c>
      <c r="SM44" s="122">
        <f>SL44/SL42</f>
        <v>9.5079999999999998E-2</v>
      </c>
      <c r="SN44" s="101">
        <f>SN42*SM44</f>
        <v>49.24</v>
      </c>
      <c r="SO44" s="119">
        <f t="shared" ref="SO44:SO57" si="793">IF(SL44&gt;0,SN44/SL44,0)</f>
        <v>1.6979310299999999</v>
      </c>
      <c r="SP44" s="93">
        <f>SP42</f>
        <v>2350</v>
      </c>
      <c r="SQ44" s="120">
        <f t="shared" ref="SQ44:SQ57" si="794">SO44*SP44</f>
        <v>3990.1379200000001</v>
      </c>
      <c r="SR44" s="101">
        <f t="shared" ref="SR44:SR57" si="795">SQ44*SL44</f>
        <v>115714</v>
      </c>
      <c r="SS44" s="101"/>
      <c r="ST44" s="121"/>
      <c r="SU44" s="122">
        <f t="shared" ref="SU44:SU58" si="796">SQ44/$WC44</f>
        <v>0.93962000000000001</v>
      </c>
      <c r="SV44" s="252">
        <f t="shared" ref="SV44:SV57" si="797">SV12</f>
        <v>47</v>
      </c>
      <c r="SW44" s="122">
        <f>SV44/SV42</f>
        <v>0.16319</v>
      </c>
      <c r="SX44" s="101">
        <f>SX42*SW44</f>
        <v>60.38</v>
      </c>
      <c r="SY44" s="119">
        <f t="shared" ref="SY44:SY57" si="798">IF(SV44&gt;0,SX44/SV44,0)</f>
        <v>1.28468085</v>
      </c>
      <c r="SZ44" s="93">
        <f>SZ42</f>
        <v>3800</v>
      </c>
      <c r="TA44" s="120">
        <f t="shared" ref="TA44:TA57" si="799">SY44*SZ44</f>
        <v>4881.7872299999999</v>
      </c>
      <c r="TB44" s="101">
        <f t="shared" ref="TB44:TB57" si="800">TA44*SV44</f>
        <v>229444</v>
      </c>
      <c r="TC44" s="101"/>
      <c r="TD44" s="121"/>
      <c r="TE44" s="122">
        <f t="shared" ref="TE44:TE58" si="801">TA44/$WC44</f>
        <v>1.1495899999999999</v>
      </c>
      <c r="TF44" s="252">
        <f t="shared" ref="TF44:TF57" si="802">TF12</f>
        <v>13</v>
      </c>
      <c r="TG44" s="122">
        <f>TF44/TF42</f>
        <v>8.4970000000000004E-2</v>
      </c>
      <c r="TH44" s="101">
        <f>TH42*TG44</f>
        <v>21.92</v>
      </c>
      <c r="TI44" s="119">
        <f t="shared" ref="TI44:TI57" si="803">IF(TF44&gt;0,TH44/TF44,0)</f>
        <v>1.68615385</v>
      </c>
      <c r="TJ44" s="93">
        <f>TJ42</f>
        <v>3800</v>
      </c>
      <c r="TK44" s="120">
        <f t="shared" ref="TK44:TK57" si="804">TI44*TJ44</f>
        <v>6407.3846299999996</v>
      </c>
      <c r="TL44" s="101">
        <f t="shared" ref="TL44:TL57" si="805">TK44*TF44</f>
        <v>83296</v>
      </c>
      <c r="TM44" s="101"/>
      <c r="TN44" s="121"/>
      <c r="TO44" s="122">
        <f t="shared" ref="TO44:TO58" si="806">TK44/$WC44</f>
        <v>1.50885</v>
      </c>
      <c r="TP44" s="252">
        <f t="shared" ref="TP44:TP57" si="807">TP12</f>
        <v>51</v>
      </c>
      <c r="TQ44" s="122">
        <f>TP44/TP42</f>
        <v>0.1777</v>
      </c>
      <c r="TR44" s="101">
        <f>TR42*TQ44</f>
        <v>75.2</v>
      </c>
      <c r="TS44" s="119">
        <f t="shared" ref="TS44:TS57" si="808">IF(TP44&gt;0,TR44/TP44,0)</f>
        <v>1.4745098000000001</v>
      </c>
      <c r="TT44" s="93">
        <f>TT42</f>
        <v>2350</v>
      </c>
      <c r="TU44" s="120">
        <f t="shared" ref="TU44:TU57" si="809">TS44*TT44</f>
        <v>3465.0980300000001</v>
      </c>
      <c r="TV44" s="101">
        <f t="shared" ref="TV44:TV57" si="810">TU44*TP44</f>
        <v>176720</v>
      </c>
      <c r="TW44" s="101"/>
      <c r="TX44" s="121"/>
      <c r="TY44" s="122">
        <f t="shared" ref="TY44:TY58" si="811">TU44/$WC44</f>
        <v>0.81598000000000004</v>
      </c>
      <c r="TZ44" s="252">
        <f t="shared" ref="TZ44:TZ57" si="812">TZ12</f>
        <v>64</v>
      </c>
      <c r="UA44" s="122">
        <f>TZ44/TZ42</f>
        <v>0.32652999999999999</v>
      </c>
      <c r="UB44" s="101">
        <f>UB42*UA44</f>
        <v>92.55</v>
      </c>
      <c r="UC44" s="119">
        <f t="shared" ref="UC44:UC57" si="813">IF(TZ44&gt;0,UB44/TZ44,0)</f>
        <v>1.44609375</v>
      </c>
      <c r="UD44" s="93">
        <f>UD42</f>
        <v>2350</v>
      </c>
      <c r="UE44" s="120">
        <f t="shared" ref="UE44:UE57" si="814">UC44*UD44</f>
        <v>3398.3203100000001</v>
      </c>
      <c r="UF44" s="101">
        <f t="shared" ref="UF44:UF57" si="815">UE44*TZ44</f>
        <v>217492.5</v>
      </c>
      <c r="UG44" s="101"/>
      <c r="UH44" s="121"/>
      <c r="UI44" s="122">
        <f t="shared" ref="UI44:UI58" si="816">UE44/$WC44</f>
        <v>0.80025999999999997</v>
      </c>
      <c r="UJ44" s="252">
        <f t="shared" ref="UJ44:UJ57" si="817">UJ12</f>
        <v>76</v>
      </c>
      <c r="UK44" s="122">
        <f>UJ44/UJ42</f>
        <v>0.23100000000000001</v>
      </c>
      <c r="UL44" s="101">
        <f>UL42*UK44</f>
        <v>109.77</v>
      </c>
      <c r="UM44" s="119">
        <f t="shared" ref="UM44:UM57" si="818">IF(UJ44&gt;0,UL44/UJ44,0)</f>
        <v>1.44434211</v>
      </c>
      <c r="UN44" s="93">
        <f>UN42</f>
        <v>2350</v>
      </c>
      <c r="UO44" s="120">
        <f t="shared" ref="UO44:UO57" si="819">UM44*UN44</f>
        <v>3394.2039599999998</v>
      </c>
      <c r="UP44" s="101">
        <f t="shared" ref="UP44:UP57" si="820">UO44*UJ44</f>
        <v>257959.5</v>
      </c>
      <c r="UQ44" s="101"/>
      <c r="UR44" s="121"/>
      <c r="US44" s="122">
        <f t="shared" ref="US44:US58" si="821">UO44/$WC44</f>
        <v>0.79928999999999994</v>
      </c>
      <c r="UT44" s="252">
        <f t="shared" ref="UT44:UT57" si="822">UT12</f>
        <v>61</v>
      </c>
      <c r="UU44" s="122">
        <f>UT44/UT42</f>
        <v>0.19003</v>
      </c>
      <c r="UV44" s="101">
        <f>UV42*UU44</f>
        <v>116.82</v>
      </c>
      <c r="UW44" s="119">
        <f t="shared" ref="UW44:UW57" si="823">IF(UT44&gt;0,UV44/UT44,0)</f>
        <v>1.9150819699999999</v>
      </c>
      <c r="UX44" s="93">
        <f>UX42</f>
        <v>2350</v>
      </c>
      <c r="UY44" s="120">
        <f t="shared" ref="UY44:UY57" si="824">UW44*UX44</f>
        <v>4500.4426299999996</v>
      </c>
      <c r="UZ44" s="101">
        <f t="shared" ref="UZ44:UZ57" si="825">UY44*UT44</f>
        <v>274527</v>
      </c>
      <c r="VA44" s="101"/>
      <c r="VB44" s="121"/>
      <c r="VC44" s="122">
        <f t="shared" ref="VC44:VC58" si="826">UY44/$WC44</f>
        <v>1.05979</v>
      </c>
      <c r="VD44" s="252">
        <f t="shared" ref="VD44:VD57" si="827">VD12</f>
        <v>47</v>
      </c>
      <c r="VE44" s="122">
        <f>VD44/VD42</f>
        <v>8.4989999999999996E-2</v>
      </c>
      <c r="VF44" s="101">
        <f>VF42*VE44</f>
        <v>40.369999999999997</v>
      </c>
      <c r="VG44" s="119">
        <f t="shared" ref="VG44:VG57" si="828">IF(VD44&gt;0,VF44/VD44,0)</f>
        <v>0.85893617</v>
      </c>
      <c r="VH44" s="93">
        <f>VH42</f>
        <v>2350</v>
      </c>
      <c r="VI44" s="120">
        <f t="shared" ref="VI44:VI57" si="829">VG44*VH44</f>
        <v>2018.5</v>
      </c>
      <c r="VJ44" s="101">
        <f t="shared" ref="VJ44:VJ57" si="830">VI44*VD44</f>
        <v>94869.5</v>
      </c>
      <c r="VK44" s="101"/>
      <c r="VL44" s="121"/>
      <c r="VM44" s="122">
        <f t="shared" ref="VM44:VM58" si="831">VI44/$WC44</f>
        <v>0.47532999999999997</v>
      </c>
      <c r="VN44" s="252">
        <f t="shared" ref="VN44:VN57" si="832">VN12</f>
        <v>49</v>
      </c>
      <c r="VO44" s="122">
        <f>VN44/VN42</f>
        <v>0.14000000000000001</v>
      </c>
      <c r="VP44" s="101">
        <f>VP42*VO44</f>
        <v>83.87</v>
      </c>
      <c r="VQ44" s="119">
        <f t="shared" ref="VQ44:VQ57" si="833">IF(VN44&gt;0,VP44/VN44,0)</f>
        <v>1.7116326500000001</v>
      </c>
      <c r="VR44" s="93">
        <f>VR42</f>
        <v>2350</v>
      </c>
      <c r="VS44" s="120">
        <f t="shared" ref="VS44:VS57" si="834">VQ44*VR44</f>
        <v>4022.33673</v>
      </c>
      <c r="VT44" s="101">
        <f t="shared" ref="VT44:VT57" si="835">VS44*VN44</f>
        <v>197094.5</v>
      </c>
      <c r="VU44" s="101"/>
      <c r="VV44" s="121"/>
      <c r="VW44" s="122">
        <f t="shared" ref="VW44:VW58" si="836">VS44/$WC44</f>
        <v>0.94720000000000004</v>
      </c>
      <c r="VX44" s="231">
        <f t="shared" ref="VX44:VX57" si="837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</f>
        <v>1989</v>
      </c>
      <c r="VY44" s="122">
        <f>VX44/VX42</f>
        <v>0.15797</v>
      </c>
      <c r="VZ44" s="101">
        <f>VZ42*VY44</f>
        <v>2737.33</v>
      </c>
      <c r="WA44" s="119">
        <f t="shared" ref="WA44:WA57" si="838">IF(VX44&gt;0,VZ44/VX44,0)</f>
        <v>1.37623429</v>
      </c>
      <c r="WB44" s="93">
        <f>WB42</f>
        <v>3085.62</v>
      </c>
      <c r="WC44" s="120">
        <f t="shared" ref="WC44:WC57" si="839">WA44*WB44</f>
        <v>4246.5360499999997</v>
      </c>
      <c r="WD44" s="101">
        <f t="shared" ref="WD44:WD57" si="840">WC44*VX44</f>
        <v>8446360.1999999993</v>
      </c>
      <c r="WE44" s="101"/>
      <c r="WF44" s="121"/>
    </row>
    <row r="45" spans="1:604" ht="27.75" customHeight="1">
      <c r="A45" s="5"/>
      <c r="B45" s="223" t="s">
        <v>422</v>
      </c>
      <c r="C45" s="12" t="s">
        <v>839</v>
      </c>
      <c r="D45" s="12" t="s">
        <v>440</v>
      </c>
      <c r="E45" s="4" t="s">
        <v>35</v>
      </c>
      <c r="F45" s="252">
        <f t="shared" si="542"/>
        <v>264</v>
      </c>
      <c r="G45" s="122">
        <f>F45/F42</f>
        <v>1</v>
      </c>
      <c r="H45" s="101">
        <f>H42*G45</f>
        <v>462.68</v>
      </c>
      <c r="I45" s="119">
        <f t="shared" si="543"/>
        <v>1.75257576</v>
      </c>
      <c r="J45" s="93">
        <f>J42</f>
        <v>2350</v>
      </c>
      <c r="K45" s="120">
        <f t="shared" si="544"/>
        <v>4118.5530399999998</v>
      </c>
      <c r="L45" s="101">
        <f t="shared" si="545"/>
        <v>1087298</v>
      </c>
      <c r="M45" s="101"/>
      <c r="N45" s="121"/>
      <c r="O45" s="122">
        <f t="shared" si="546"/>
        <v>0.96986000000000006</v>
      </c>
      <c r="P45" s="252">
        <f t="shared" si="547"/>
        <v>350</v>
      </c>
      <c r="Q45" s="122">
        <f>P45/P42</f>
        <v>0.74785999999999997</v>
      </c>
      <c r="R45" s="101">
        <f>R42*Q45</f>
        <v>460.26</v>
      </c>
      <c r="S45" s="119">
        <f t="shared" si="548"/>
        <v>1.31502857</v>
      </c>
      <c r="T45" s="93">
        <f>T42</f>
        <v>2350</v>
      </c>
      <c r="U45" s="120">
        <f t="shared" si="549"/>
        <v>3090.3171400000001</v>
      </c>
      <c r="V45" s="101">
        <f t="shared" si="550"/>
        <v>1081611</v>
      </c>
      <c r="W45" s="101"/>
      <c r="X45" s="121"/>
      <c r="Y45" s="122">
        <f t="shared" si="551"/>
        <v>0.72772999999999999</v>
      </c>
      <c r="Z45" s="252">
        <f t="shared" si="552"/>
        <v>264</v>
      </c>
      <c r="AA45" s="122">
        <f>Z45/Z42</f>
        <v>0.94623999999999997</v>
      </c>
      <c r="AB45" s="101">
        <f>AB42*AA45</f>
        <v>261.7</v>
      </c>
      <c r="AC45" s="119">
        <f t="shared" si="553"/>
        <v>0.99128788000000001</v>
      </c>
      <c r="AD45" s="93">
        <f>AD42</f>
        <v>2350</v>
      </c>
      <c r="AE45" s="120">
        <f t="shared" si="554"/>
        <v>2329.5265199999999</v>
      </c>
      <c r="AF45" s="101">
        <f t="shared" si="555"/>
        <v>614995</v>
      </c>
      <c r="AG45" s="101"/>
      <c r="AH45" s="121"/>
      <c r="AI45" s="122">
        <f t="shared" si="556"/>
        <v>0.54857</v>
      </c>
      <c r="AJ45" s="252">
        <f t="shared" si="557"/>
        <v>72</v>
      </c>
      <c r="AK45" s="122">
        <f>AJ45/AJ42</f>
        <v>0.29268</v>
      </c>
      <c r="AL45" s="101">
        <f>AL42*AK45</f>
        <v>146.81</v>
      </c>
      <c r="AM45" s="119">
        <f t="shared" si="558"/>
        <v>2.0390277800000001</v>
      </c>
      <c r="AN45" s="93">
        <f>AN42</f>
        <v>2350</v>
      </c>
      <c r="AO45" s="120">
        <f t="shared" si="559"/>
        <v>4791.7152800000003</v>
      </c>
      <c r="AP45" s="101">
        <f t="shared" si="560"/>
        <v>345003.5</v>
      </c>
      <c r="AQ45" s="101"/>
      <c r="AR45" s="121"/>
      <c r="AS45" s="122">
        <f t="shared" si="561"/>
        <v>1.12839</v>
      </c>
      <c r="AT45" s="252">
        <f t="shared" si="562"/>
        <v>133</v>
      </c>
      <c r="AU45" s="122">
        <f>AT45/AT42</f>
        <v>1</v>
      </c>
      <c r="AV45" s="101">
        <f>AV42*AU45</f>
        <v>186.96</v>
      </c>
      <c r="AW45" s="119">
        <f t="shared" si="563"/>
        <v>1.4057142899999999</v>
      </c>
      <c r="AX45" s="93">
        <f>AX42</f>
        <v>2350</v>
      </c>
      <c r="AY45" s="120">
        <f t="shared" si="564"/>
        <v>3303.4285799999998</v>
      </c>
      <c r="AZ45" s="101">
        <f t="shared" si="565"/>
        <v>439356</v>
      </c>
      <c r="BA45" s="101"/>
      <c r="BB45" s="121"/>
      <c r="BC45" s="122">
        <f t="shared" si="566"/>
        <v>0.77790999999999999</v>
      </c>
      <c r="BD45" s="252">
        <f t="shared" si="567"/>
        <v>109</v>
      </c>
      <c r="BE45" s="122">
        <f>BD45/BD42</f>
        <v>0.67283999999999999</v>
      </c>
      <c r="BF45" s="101">
        <f>BF42*BE45</f>
        <v>96.81</v>
      </c>
      <c r="BG45" s="119">
        <f t="shared" si="568"/>
        <v>0.88816514000000002</v>
      </c>
      <c r="BH45" s="93">
        <f>BH42</f>
        <v>3800</v>
      </c>
      <c r="BI45" s="120">
        <f t="shared" si="569"/>
        <v>3375.0275299999998</v>
      </c>
      <c r="BJ45" s="101">
        <f t="shared" si="570"/>
        <v>367878</v>
      </c>
      <c r="BK45" s="101"/>
      <c r="BL45" s="121"/>
      <c r="BM45" s="122">
        <f t="shared" si="571"/>
        <v>0.79476999999999998</v>
      </c>
      <c r="BN45" s="252">
        <f t="shared" si="572"/>
        <v>0</v>
      </c>
      <c r="BO45" s="122" t="e">
        <f>BN45/BN42</f>
        <v>#DIV/0!</v>
      </c>
      <c r="BP45" s="101" t="e">
        <f>BP42*BO45</f>
        <v>#DIV/0!</v>
      </c>
      <c r="BQ45" s="119">
        <f t="shared" si="573"/>
        <v>0</v>
      </c>
      <c r="BR45" s="93">
        <f>BR42</f>
        <v>0</v>
      </c>
      <c r="BS45" s="120">
        <f t="shared" si="574"/>
        <v>0</v>
      </c>
      <c r="BT45" s="101">
        <f t="shared" si="575"/>
        <v>0</v>
      </c>
      <c r="BU45" s="101"/>
      <c r="BV45" s="121"/>
      <c r="BW45" s="122">
        <f t="shared" si="576"/>
        <v>0</v>
      </c>
      <c r="BX45" s="252">
        <f t="shared" si="577"/>
        <v>112</v>
      </c>
      <c r="BY45" s="122">
        <f>BX45/BX42</f>
        <v>0.70440000000000003</v>
      </c>
      <c r="BZ45" s="101">
        <f>BZ42*BY45</f>
        <v>187.07</v>
      </c>
      <c r="CA45" s="119">
        <f t="shared" si="578"/>
        <v>1.67026786</v>
      </c>
      <c r="CB45" s="93">
        <f>CB42</f>
        <v>3800</v>
      </c>
      <c r="CC45" s="120">
        <f t="shared" si="579"/>
        <v>6347.0178699999997</v>
      </c>
      <c r="CD45" s="101">
        <f t="shared" si="580"/>
        <v>710866</v>
      </c>
      <c r="CE45" s="101"/>
      <c r="CF45" s="121"/>
      <c r="CG45" s="122">
        <f t="shared" si="581"/>
        <v>1.49464</v>
      </c>
      <c r="CH45" s="252">
        <f t="shared" si="582"/>
        <v>0</v>
      </c>
      <c r="CI45" s="122" t="e">
        <f>CH45/CH42</f>
        <v>#DIV/0!</v>
      </c>
      <c r="CJ45" s="101" t="e">
        <f>CJ42*CI45</f>
        <v>#DIV/0!</v>
      </c>
      <c r="CK45" s="119">
        <f t="shared" si="583"/>
        <v>0</v>
      </c>
      <c r="CL45" s="93">
        <f>CL42</f>
        <v>0</v>
      </c>
      <c r="CM45" s="120">
        <f t="shared" si="584"/>
        <v>0</v>
      </c>
      <c r="CN45" s="101">
        <f t="shared" si="585"/>
        <v>0</v>
      </c>
      <c r="CO45" s="101"/>
      <c r="CP45" s="121"/>
      <c r="CQ45" s="122">
        <f t="shared" si="586"/>
        <v>0</v>
      </c>
      <c r="CR45" s="252">
        <f t="shared" si="587"/>
        <v>130</v>
      </c>
      <c r="CS45" s="122">
        <f>CR45/CR42</f>
        <v>1</v>
      </c>
      <c r="CT45" s="101">
        <f>CT42*CS45</f>
        <v>124.46</v>
      </c>
      <c r="CU45" s="119">
        <f t="shared" si="588"/>
        <v>0.95738462000000002</v>
      </c>
      <c r="CV45" s="93">
        <f>CV42</f>
        <v>3800</v>
      </c>
      <c r="CW45" s="120">
        <f t="shared" si="589"/>
        <v>3638.0615600000001</v>
      </c>
      <c r="CX45" s="101">
        <f t="shared" si="590"/>
        <v>472948</v>
      </c>
      <c r="CY45" s="101"/>
      <c r="CZ45" s="121"/>
      <c r="DA45" s="122">
        <f t="shared" si="591"/>
        <v>0.85670999999999997</v>
      </c>
      <c r="DB45" s="252">
        <f t="shared" si="592"/>
        <v>217</v>
      </c>
      <c r="DC45" s="122">
        <f>DB45/DB42</f>
        <v>0.70914999999999995</v>
      </c>
      <c r="DD45" s="101">
        <f>DD42*DC45</f>
        <v>258.62</v>
      </c>
      <c r="DE45" s="119">
        <f t="shared" si="593"/>
        <v>1.1917972400000001</v>
      </c>
      <c r="DF45" s="93">
        <f>DF42</f>
        <v>3800</v>
      </c>
      <c r="DG45" s="120">
        <f t="shared" si="594"/>
        <v>4528.8295099999996</v>
      </c>
      <c r="DH45" s="101">
        <f t="shared" si="595"/>
        <v>982756</v>
      </c>
      <c r="DI45" s="101"/>
      <c r="DJ45" s="121"/>
      <c r="DK45" s="122">
        <f t="shared" si="596"/>
        <v>1.0664800000000001</v>
      </c>
      <c r="DL45" s="252">
        <f t="shared" si="597"/>
        <v>148</v>
      </c>
      <c r="DM45" s="122">
        <f>DL45/DL42</f>
        <v>0.93081999999999998</v>
      </c>
      <c r="DN45" s="101">
        <f>DN42*DM45</f>
        <v>204.84</v>
      </c>
      <c r="DO45" s="119">
        <f t="shared" si="598"/>
        <v>1.38405405</v>
      </c>
      <c r="DP45" s="93">
        <f>DP42</f>
        <v>3800</v>
      </c>
      <c r="DQ45" s="120">
        <f t="shared" si="599"/>
        <v>5259.4053899999999</v>
      </c>
      <c r="DR45" s="101">
        <f t="shared" si="600"/>
        <v>778392</v>
      </c>
      <c r="DS45" s="101"/>
      <c r="DT45" s="121"/>
      <c r="DU45" s="122">
        <f t="shared" si="601"/>
        <v>1.2385200000000001</v>
      </c>
      <c r="DV45" s="252">
        <f t="shared" si="602"/>
        <v>0</v>
      </c>
      <c r="DW45" s="122">
        <f>DV45/DV42</f>
        <v>0</v>
      </c>
      <c r="DX45" s="101">
        <f>DX42*DW45</f>
        <v>0</v>
      </c>
      <c r="DY45" s="119">
        <f t="shared" si="603"/>
        <v>0</v>
      </c>
      <c r="DZ45" s="93">
        <f>DZ42</f>
        <v>0</v>
      </c>
      <c r="EA45" s="120">
        <f t="shared" si="604"/>
        <v>0</v>
      </c>
      <c r="EB45" s="101">
        <f t="shared" si="605"/>
        <v>0</v>
      </c>
      <c r="EC45" s="101"/>
      <c r="ED45" s="121"/>
      <c r="EE45" s="122">
        <f t="shared" si="606"/>
        <v>0</v>
      </c>
      <c r="EF45" s="252">
        <f t="shared" si="607"/>
        <v>174</v>
      </c>
      <c r="EG45" s="122">
        <f>EF45/EF42</f>
        <v>0.88324999999999998</v>
      </c>
      <c r="EH45" s="101">
        <f>EH42*EG45</f>
        <v>390.1</v>
      </c>
      <c r="EI45" s="119">
        <f t="shared" si="608"/>
        <v>2.2419540200000001</v>
      </c>
      <c r="EJ45" s="93">
        <f>EJ42</f>
        <v>3800</v>
      </c>
      <c r="EK45" s="120">
        <f t="shared" si="609"/>
        <v>8519.4252799999995</v>
      </c>
      <c r="EL45" s="101">
        <f t="shared" si="610"/>
        <v>1482380</v>
      </c>
      <c r="EM45" s="101"/>
      <c r="EN45" s="121"/>
      <c r="EO45" s="122">
        <f t="shared" si="611"/>
        <v>2.0062099999999998</v>
      </c>
      <c r="EP45" s="252">
        <f t="shared" si="612"/>
        <v>189</v>
      </c>
      <c r="EQ45" s="122">
        <f>EP45/EP42</f>
        <v>0.81466000000000005</v>
      </c>
      <c r="ER45" s="101">
        <f>ER42*EQ45</f>
        <v>0</v>
      </c>
      <c r="ES45" s="119">
        <f t="shared" si="613"/>
        <v>0</v>
      </c>
      <c r="ET45" s="93">
        <f>ET42</f>
        <v>0</v>
      </c>
      <c r="EU45" s="120">
        <f t="shared" si="614"/>
        <v>0</v>
      </c>
      <c r="EV45" s="101">
        <f t="shared" si="615"/>
        <v>0</v>
      </c>
      <c r="EW45" s="101"/>
      <c r="EX45" s="121"/>
      <c r="EY45" s="122">
        <f t="shared" si="616"/>
        <v>0</v>
      </c>
      <c r="EZ45" s="252">
        <f t="shared" si="617"/>
        <v>12</v>
      </c>
      <c r="FA45" s="122">
        <f>EZ45/EZ42</f>
        <v>0.11215</v>
      </c>
      <c r="FB45" s="101">
        <f>FB42*FA45</f>
        <v>19.309999999999999</v>
      </c>
      <c r="FC45" s="119">
        <f t="shared" si="618"/>
        <v>1.60916667</v>
      </c>
      <c r="FD45" s="93">
        <f>FD42</f>
        <v>2350</v>
      </c>
      <c r="FE45" s="120">
        <f t="shared" si="619"/>
        <v>3781.5416700000001</v>
      </c>
      <c r="FF45" s="101">
        <f t="shared" si="620"/>
        <v>45378.5</v>
      </c>
      <c r="FG45" s="101"/>
      <c r="FH45" s="121"/>
      <c r="FI45" s="122">
        <f t="shared" si="621"/>
        <v>0.89049999999999996</v>
      </c>
      <c r="FJ45" s="252">
        <f t="shared" si="622"/>
        <v>147</v>
      </c>
      <c r="FK45" s="122">
        <f>FJ45/FJ42</f>
        <v>0.78190999999999999</v>
      </c>
      <c r="FL45" s="101">
        <f>FL42*FK45</f>
        <v>222.48</v>
      </c>
      <c r="FM45" s="119">
        <f t="shared" si="623"/>
        <v>1.51346939</v>
      </c>
      <c r="FN45" s="93">
        <f>FN42</f>
        <v>3800</v>
      </c>
      <c r="FO45" s="120">
        <f t="shared" si="624"/>
        <v>5751.1836800000001</v>
      </c>
      <c r="FP45" s="101">
        <f t="shared" si="625"/>
        <v>845424</v>
      </c>
      <c r="FQ45" s="101"/>
      <c r="FR45" s="121"/>
      <c r="FS45" s="122">
        <f t="shared" si="626"/>
        <v>1.35433</v>
      </c>
      <c r="FT45" s="252">
        <f t="shared" si="627"/>
        <v>279</v>
      </c>
      <c r="FU45" s="122">
        <f>FT45/FT42</f>
        <v>0.89137</v>
      </c>
      <c r="FV45" s="101">
        <f>FV42*FU45</f>
        <v>282.39999999999998</v>
      </c>
      <c r="FW45" s="119">
        <f t="shared" si="628"/>
        <v>1.0121863799999999</v>
      </c>
      <c r="FX45" s="93">
        <f>FX42</f>
        <v>3800</v>
      </c>
      <c r="FY45" s="120">
        <f t="shared" si="629"/>
        <v>3846.3082399999998</v>
      </c>
      <c r="FZ45" s="101">
        <f t="shared" si="630"/>
        <v>1073120</v>
      </c>
      <c r="GA45" s="101"/>
      <c r="GB45" s="121"/>
      <c r="GC45" s="122">
        <f t="shared" si="631"/>
        <v>0.90575000000000006</v>
      </c>
      <c r="GD45" s="252">
        <f t="shared" si="632"/>
        <v>131</v>
      </c>
      <c r="GE45" s="122">
        <f>GD45/GD42</f>
        <v>0.77059</v>
      </c>
      <c r="GF45" s="101">
        <f>GF42*GE45</f>
        <v>153.69</v>
      </c>
      <c r="GG45" s="119">
        <f t="shared" si="633"/>
        <v>1.17320611</v>
      </c>
      <c r="GH45" s="93">
        <f>GH42</f>
        <v>2350</v>
      </c>
      <c r="GI45" s="120">
        <f t="shared" si="634"/>
        <v>2757.0343600000001</v>
      </c>
      <c r="GJ45" s="101">
        <f t="shared" si="635"/>
        <v>361171.5</v>
      </c>
      <c r="GK45" s="101"/>
      <c r="GL45" s="121"/>
      <c r="GM45" s="122">
        <f t="shared" si="636"/>
        <v>0.64924000000000004</v>
      </c>
      <c r="GN45" s="252">
        <f t="shared" si="637"/>
        <v>0</v>
      </c>
      <c r="GO45" s="122">
        <f>GN45/GN42</f>
        <v>0</v>
      </c>
      <c r="GP45" s="101">
        <f>GP42*GO45</f>
        <v>0</v>
      </c>
      <c r="GQ45" s="119">
        <f t="shared" si="638"/>
        <v>0</v>
      </c>
      <c r="GR45" s="93">
        <f>GR42</f>
        <v>2350</v>
      </c>
      <c r="GS45" s="120">
        <f t="shared" si="639"/>
        <v>0</v>
      </c>
      <c r="GT45" s="101">
        <f t="shared" si="640"/>
        <v>0</v>
      </c>
      <c r="GU45" s="101"/>
      <c r="GV45" s="121"/>
      <c r="GW45" s="122">
        <f t="shared" si="641"/>
        <v>0</v>
      </c>
      <c r="GX45" s="252">
        <f t="shared" si="642"/>
        <v>154</v>
      </c>
      <c r="GY45" s="122">
        <f>GX45/GX42</f>
        <v>0.85082999999999998</v>
      </c>
      <c r="GZ45" s="101">
        <f>GZ42*GY45</f>
        <v>263.70999999999998</v>
      </c>
      <c r="HA45" s="119">
        <f t="shared" si="643"/>
        <v>1.7124026000000001</v>
      </c>
      <c r="HB45" s="93">
        <f>HB42</f>
        <v>2350</v>
      </c>
      <c r="HC45" s="120">
        <f t="shared" si="644"/>
        <v>4024.1461100000001</v>
      </c>
      <c r="HD45" s="101">
        <f t="shared" si="645"/>
        <v>619718.5</v>
      </c>
      <c r="HE45" s="101"/>
      <c r="HF45" s="121"/>
      <c r="HG45" s="122">
        <f t="shared" si="646"/>
        <v>0.94762999999999997</v>
      </c>
      <c r="HH45" s="252">
        <f t="shared" si="647"/>
        <v>257</v>
      </c>
      <c r="HI45" s="122">
        <f>HH45/HH42</f>
        <v>0.92115000000000002</v>
      </c>
      <c r="HJ45" s="101">
        <f>HJ42*HI45</f>
        <v>236.05</v>
      </c>
      <c r="HK45" s="119">
        <f t="shared" si="648"/>
        <v>0.91848249000000004</v>
      </c>
      <c r="HL45" s="93">
        <f>HL42</f>
        <v>2350</v>
      </c>
      <c r="HM45" s="120">
        <f t="shared" si="649"/>
        <v>2158.4338499999999</v>
      </c>
      <c r="HN45" s="101">
        <f t="shared" si="650"/>
        <v>554717.5</v>
      </c>
      <c r="HO45" s="101"/>
      <c r="HP45" s="121"/>
      <c r="HQ45" s="122">
        <f t="shared" si="651"/>
        <v>0.50827999999999995</v>
      </c>
      <c r="HR45" s="252">
        <f t="shared" si="652"/>
        <v>364</v>
      </c>
      <c r="HS45" s="122">
        <f>HR45/HR42</f>
        <v>0.75675999999999999</v>
      </c>
      <c r="HT45" s="101">
        <f>HT42*HS45</f>
        <v>285</v>
      </c>
      <c r="HU45" s="119">
        <f t="shared" si="653"/>
        <v>0.78296703000000001</v>
      </c>
      <c r="HV45" s="93">
        <f>HV42</f>
        <v>3800</v>
      </c>
      <c r="HW45" s="120">
        <f t="shared" si="654"/>
        <v>2975.2747100000001</v>
      </c>
      <c r="HX45" s="101">
        <f t="shared" si="655"/>
        <v>1082999.99</v>
      </c>
      <c r="HY45" s="101"/>
      <c r="HZ45" s="121"/>
      <c r="IA45" s="122">
        <f t="shared" si="656"/>
        <v>0.70064000000000004</v>
      </c>
      <c r="IB45" s="252">
        <f t="shared" si="657"/>
        <v>123</v>
      </c>
      <c r="IC45" s="122">
        <f>IB45/IB42</f>
        <v>0.78344000000000003</v>
      </c>
      <c r="ID45" s="101">
        <f>ID42*IC45</f>
        <v>226.87</v>
      </c>
      <c r="IE45" s="119">
        <f t="shared" si="658"/>
        <v>1.84447154</v>
      </c>
      <c r="IF45" s="93">
        <f>IF42</f>
        <v>3800</v>
      </c>
      <c r="IG45" s="120">
        <f t="shared" si="659"/>
        <v>7008.9918500000003</v>
      </c>
      <c r="IH45" s="101">
        <f t="shared" si="660"/>
        <v>862106</v>
      </c>
      <c r="II45" s="101"/>
      <c r="IJ45" s="121"/>
      <c r="IK45" s="122">
        <f t="shared" si="661"/>
        <v>1.65052</v>
      </c>
      <c r="IL45" s="252">
        <f t="shared" si="662"/>
        <v>94</v>
      </c>
      <c r="IM45" s="122">
        <f>IL45/IL42</f>
        <v>0.76422999999999996</v>
      </c>
      <c r="IN45" s="101">
        <f>IN42*IM45</f>
        <v>134.79</v>
      </c>
      <c r="IO45" s="119">
        <f t="shared" si="663"/>
        <v>1.43393617</v>
      </c>
      <c r="IP45" s="93">
        <f>IP42</f>
        <v>3800</v>
      </c>
      <c r="IQ45" s="120">
        <f t="shared" si="664"/>
        <v>5448.9574499999999</v>
      </c>
      <c r="IR45" s="101">
        <f t="shared" si="665"/>
        <v>512202</v>
      </c>
      <c r="IS45" s="101"/>
      <c r="IT45" s="121"/>
      <c r="IU45" s="122">
        <f t="shared" si="666"/>
        <v>1.2831600000000001</v>
      </c>
      <c r="IV45" s="252">
        <f t="shared" si="667"/>
        <v>214</v>
      </c>
      <c r="IW45" s="122">
        <f>IV45/IV42</f>
        <v>0.75351999999999997</v>
      </c>
      <c r="IX45" s="101">
        <f>IX42*IW45</f>
        <v>334.84</v>
      </c>
      <c r="IY45" s="119">
        <f t="shared" si="668"/>
        <v>1.5646728999999999</v>
      </c>
      <c r="IZ45" s="93">
        <f>IZ42</f>
        <v>3800</v>
      </c>
      <c r="JA45" s="120">
        <f t="shared" si="669"/>
        <v>5945.75702</v>
      </c>
      <c r="JB45" s="101">
        <f t="shared" si="670"/>
        <v>1272392</v>
      </c>
      <c r="JC45" s="101"/>
      <c r="JD45" s="121"/>
      <c r="JE45" s="122">
        <f t="shared" si="671"/>
        <v>1.40015</v>
      </c>
      <c r="JF45" s="252">
        <f t="shared" si="672"/>
        <v>124</v>
      </c>
      <c r="JG45" s="122">
        <f>JF45/JF42</f>
        <v>0.42612</v>
      </c>
      <c r="JH45" s="101">
        <f>JH42*JG45</f>
        <v>173.64</v>
      </c>
      <c r="JI45" s="119">
        <f t="shared" si="673"/>
        <v>1.4003225800000001</v>
      </c>
      <c r="JJ45" s="93">
        <f>JJ42</f>
        <v>3800</v>
      </c>
      <c r="JK45" s="120">
        <f t="shared" si="674"/>
        <v>5321.2258000000002</v>
      </c>
      <c r="JL45" s="101">
        <f t="shared" si="675"/>
        <v>659832</v>
      </c>
      <c r="JM45" s="101"/>
      <c r="JN45" s="121"/>
      <c r="JO45" s="122">
        <f t="shared" si="676"/>
        <v>1.25308</v>
      </c>
      <c r="JP45" s="252">
        <f t="shared" si="677"/>
        <v>0</v>
      </c>
      <c r="JQ45" s="122" t="e">
        <f>JP45/JP42</f>
        <v>#DIV/0!</v>
      </c>
      <c r="JR45" s="101" t="e">
        <f>JR42*JQ45</f>
        <v>#DIV/0!</v>
      </c>
      <c r="JS45" s="119">
        <f t="shared" si="678"/>
        <v>0</v>
      </c>
      <c r="JT45" s="93">
        <f>JT42</f>
        <v>0</v>
      </c>
      <c r="JU45" s="120">
        <f t="shared" si="679"/>
        <v>0</v>
      </c>
      <c r="JV45" s="101">
        <f t="shared" si="680"/>
        <v>0</v>
      </c>
      <c r="JW45" s="101"/>
      <c r="JX45" s="121"/>
      <c r="JY45" s="122">
        <f t="shared" si="681"/>
        <v>0</v>
      </c>
      <c r="JZ45" s="252">
        <f t="shared" si="682"/>
        <v>149</v>
      </c>
      <c r="KA45" s="122">
        <f>JZ45/JZ42</f>
        <v>0.83240000000000003</v>
      </c>
      <c r="KB45" s="101">
        <f>KB42*KA45</f>
        <v>123.47</v>
      </c>
      <c r="KC45" s="119">
        <f t="shared" si="683"/>
        <v>0.82865772000000004</v>
      </c>
      <c r="KD45" s="93">
        <f>KD42</f>
        <v>2350</v>
      </c>
      <c r="KE45" s="120">
        <f t="shared" si="684"/>
        <v>1947.34564</v>
      </c>
      <c r="KF45" s="101">
        <f t="shared" si="685"/>
        <v>290154.5</v>
      </c>
      <c r="KG45" s="101"/>
      <c r="KH45" s="121"/>
      <c r="KI45" s="122">
        <f t="shared" si="686"/>
        <v>0.45856999999999998</v>
      </c>
      <c r="KJ45" s="252">
        <f t="shared" si="687"/>
        <v>271</v>
      </c>
      <c r="KK45" s="122">
        <f>KJ45/KJ42</f>
        <v>0.76771</v>
      </c>
      <c r="KL45" s="101">
        <f>KL42*KK45</f>
        <v>379.99</v>
      </c>
      <c r="KM45" s="119">
        <f t="shared" si="688"/>
        <v>1.4021771199999999</v>
      </c>
      <c r="KN45" s="93">
        <f>KN42</f>
        <v>2350</v>
      </c>
      <c r="KO45" s="120">
        <f t="shared" si="689"/>
        <v>3295.1162300000001</v>
      </c>
      <c r="KP45" s="101">
        <f t="shared" si="690"/>
        <v>892976.5</v>
      </c>
      <c r="KQ45" s="101"/>
      <c r="KR45" s="121"/>
      <c r="KS45" s="122">
        <f t="shared" si="691"/>
        <v>0.77595999999999998</v>
      </c>
      <c r="KT45" s="252">
        <f t="shared" si="692"/>
        <v>210</v>
      </c>
      <c r="KU45" s="122">
        <f>KT45/KT42</f>
        <v>0.70469999999999999</v>
      </c>
      <c r="KV45" s="101">
        <f>KV42*KU45</f>
        <v>340.77</v>
      </c>
      <c r="KW45" s="119">
        <f t="shared" si="693"/>
        <v>1.62271429</v>
      </c>
      <c r="KX45" s="93">
        <f>KX42</f>
        <v>3800</v>
      </c>
      <c r="KY45" s="120">
        <f t="shared" si="694"/>
        <v>6166.3143</v>
      </c>
      <c r="KZ45" s="101">
        <f t="shared" si="695"/>
        <v>1294926</v>
      </c>
      <c r="LA45" s="101"/>
      <c r="LB45" s="121"/>
      <c r="LC45" s="122">
        <f t="shared" si="696"/>
        <v>1.45208</v>
      </c>
      <c r="LD45" s="252">
        <f t="shared" si="697"/>
        <v>209</v>
      </c>
      <c r="LE45" s="122">
        <f>LD45/LD42</f>
        <v>0.86363999999999996</v>
      </c>
      <c r="LF45" s="101">
        <f>LF42*LE45</f>
        <v>470.15</v>
      </c>
      <c r="LG45" s="119">
        <f t="shared" si="698"/>
        <v>2.24952153</v>
      </c>
      <c r="LH45" s="93">
        <f>LH42</f>
        <v>2350</v>
      </c>
      <c r="LI45" s="120">
        <f t="shared" si="699"/>
        <v>5286.3756000000003</v>
      </c>
      <c r="LJ45" s="101">
        <f t="shared" si="700"/>
        <v>1104852.5</v>
      </c>
      <c r="LK45" s="101"/>
      <c r="LL45" s="121"/>
      <c r="LM45" s="122">
        <f t="shared" si="701"/>
        <v>1.2448699999999999</v>
      </c>
      <c r="LN45" s="252">
        <f t="shared" si="702"/>
        <v>96</v>
      </c>
      <c r="LO45" s="122">
        <f>LN45/LN42</f>
        <v>0.68084999999999996</v>
      </c>
      <c r="LP45" s="101">
        <f>LP42*LO45</f>
        <v>219.84</v>
      </c>
      <c r="LQ45" s="119">
        <f t="shared" si="703"/>
        <v>2.29</v>
      </c>
      <c r="LR45" s="93">
        <f>LR42</f>
        <v>3800</v>
      </c>
      <c r="LS45" s="120">
        <f t="shared" si="704"/>
        <v>8702</v>
      </c>
      <c r="LT45" s="101">
        <f t="shared" si="705"/>
        <v>835392</v>
      </c>
      <c r="LU45" s="101"/>
      <c r="LV45" s="121"/>
      <c r="LW45" s="122">
        <f t="shared" si="706"/>
        <v>2.0491999999999999</v>
      </c>
      <c r="LX45" s="252">
        <f t="shared" si="707"/>
        <v>95</v>
      </c>
      <c r="LY45" s="122">
        <f>LX45/LX42</f>
        <v>0.69342999999999999</v>
      </c>
      <c r="LZ45" s="101">
        <f>LZ42*LY45</f>
        <v>181.94</v>
      </c>
      <c r="MA45" s="119">
        <f t="shared" si="708"/>
        <v>1.9151578899999999</v>
      </c>
      <c r="MB45" s="93">
        <f>MB42</f>
        <v>2350</v>
      </c>
      <c r="MC45" s="120">
        <f t="shared" si="709"/>
        <v>4500.62104</v>
      </c>
      <c r="MD45" s="101">
        <f t="shared" si="710"/>
        <v>427559</v>
      </c>
      <c r="ME45" s="101"/>
      <c r="MF45" s="121"/>
      <c r="MG45" s="122">
        <f t="shared" si="711"/>
        <v>1.0598399999999999</v>
      </c>
      <c r="MH45" s="252">
        <f t="shared" si="712"/>
        <v>150</v>
      </c>
      <c r="MI45" s="122">
        <f>MH45/MH42</f>
        <v>0.49180000000000001</v>
      </c>
      <c r="MJ45" s="101">
        <f>MJ42*MI45</f>
        <v>246.5</v>
      </c>
      <c r="MK45" s="119">
        <f t="shared" si="713"/>
        <v>1.6433333299999999</v>
      </c>
      <c r="ML45" s="93">
        <f>ML42</f>
        <v>3800</v>
      </c>
      <c r="MM45" s="120">
        <f t="shared" si="714"/>
        <v>6244.6666500000001</v>
      </c>
      <c r="MN45" s="101">
        <f t="shared" si="715"/>
        <v>936700</v>
      </c>
      <c r="MO45" s="101"/>
      <c r="MP45" s="121"/>
      <c r="MQ45" s="122">
        <f t="shared" si="716"/>
        <v>1.47054</v>
      </c>
      <c r="MR45" s="252">
        <f t="shared" si="717"/>
        <v>23</v>
      </c>
      <c r="MS45" s="122">
        <f>MR45/MR42</f>
        <v>0.20535999999999999</v>
      </c>
      <c r="MT45" s="101">
        <f>MT42*MS45</f>
        <v>32</v>
      </c>
      <c r="MU45" s="119">
        <f t="shared" si="718"/>
        <v>1.39130435</v>
      </c>
      <c r="MV45" s="93">
        <f>MV42</f>
        <v>2350</v>
      </c>
      <c r="MW45" s="120">
        <f t="shared" si="719"/>
        <v>3269.56522</v>
      </c>
      <c r="MX45" s="101">
        <f t="shared" si="720"/>
        <v>75200</v>
      </c>
      <c r="MY45" s="101"/>
      <c r="MZ45" s="121"/>
      <c r="NA45" s="122">
        <f t="shared" si="721"/>
        <v>0.76993999999999996</v>
      </c>
      <c r="NB45" s="252">
        <f t="shared" si="722"/>
        <v>119</v>
      </c>
      <c r="NC45" s="122">
        <f>NB45/NB42</f>
        <v>0.72560999999999998</v>
      </c>
      <c r="ND45" s="101">
        <f>ND42*NC45</f>
        <v>122.66</v>
      </c>
      <c r="NE45" s="119">
        <f t="shared" si="723"/>
        <v>1.0307563</v>
      </c>
      <c r="NF45" s="93">
        <f>NF42</f>
        <v>3800</v>
      </c>
      <c r="NG45" s="120">
        <f t="shared" si="724"/>
        <v>3916.8739399999999</v>
      </c>
      <c r="NH45" s="101">
        <f t="shared" si="725"/>
        <v>466108</v>
      </c>
      <c r="NI45" s="101"/>
      <c r="NJ45" s="121"/>
      <c r="NK45" s="122">
        <f t="shared" si="726"/>
        <v>0.92237000000000002</v>
      </c>
      <c r="NL45" s="252">
        <f t="shared" si="727"/>
        <v>306</v>
      </c>
      <c r="NM45" s="122">
        <f>NL45/NL42</f>
        <v>0.60714000000000001</v>
      </c>
      <c r="NN45" s="101">
        <f>NN42*NM45</f>
        <v>453.61</v>
      </c>
      <c r="NO45" s="119">
        <f t="shared" si="728"/>
        <v>1.4823856200000001</v>
      </c>
      <c r="NP45" s="93">
        <f>NP42</f>
        <v>3800</v>
      </c>
      <c r="NQ45" s="120">
        <f t="shared" si="729"/>
        <v>5633.0653599999996</v>
      </c>
      <c r="NR45" s="101">
        <f t="shared" si="730"/>
        <v>1723718</v>
      </c>
      <c r="NS45" s="101"/>
      <c r="NT45" s="121"/>
      <c r="NU45" s="122">
        <f t="shared" si="731"/>
        <v>1.3265100000000001</v>
      </c>
      <c r="NV45" s="252">
        <f t="shared" si="732"/>
        <v>98</v>
      </c>
      <c r="NW45" s="122">
        <f>NV45/NV42</f>
        <v>0.56000000000000005</v>
      </c>
      <c r="NX45" s="101">
        <f>NX42*NW45</f>
        <v>157.30000000000001</v>
      </c>
      <c r="NY45" s="119">
        <f t="shared" si="733"/>
        <v>1.60510204</v>
      </c>
      <c r="NZ45" s="93">
        <f>NZ42</f>
        <v>3800</v>
      </c>
      <c r="OA45" s="120">
        <f t="shared" si="734"/>
        <v>6099.3877499999999</v>
      </c>
      <c r="OB45" s="101">
        <f t="shared" si="735"/>
        <v>597740</v>
      </c>
      <c r="OC45" s="101"/>
      <c r="OD45" s="121"/>
      <c r="OE45" s="122">
        <f t="shared" si="736"/>
        <v>1.43632</v>
      </c>
      <c r="OF45" s="252">
        <f t="shared" si="737"/>
        <v>128</v>
      </c>
      <c r="OG45" s="122">
        <f>OF45/OF42</f>
        <v>0.90780000000000005</v>
      </c>
      <c r="OH45" s="101">
        <f>OH42*OG45</f>
        <v>164.39</v>
      </c>
      <c r="OI45" s="119">
        <f t="shared" si="738"/>
        <v>1.2842968800000001</v>
      </c>
      <c r="OJ45" s="93">
        <f>OJ42</f>
        <v>2350</v>
      </c>
      <c r="OK45" s="120">
        <f t="shared" si="739"/>
        <v>3018.0976700000001</v>
      </c>
      <c r="OL45" s="101">
        <f t="shared" si="740"/>
        <v>386316.5</v>
      </c>
      <c r="OM45" s="101"/>
      <c r="ON45" s="121"/>
      <c r="OO45" s="122">
        <f t="shared" si="741"/>
        <v>0.71072000000000002</v>
      </c>
      <c r="OP45" s="252">
        <f t="shared" si="742"/>
        <v>210</v>
      </c>
      <c r="OQ45" s="122">
        <f>OP45/OP42</f>
        <v>0.89744000000000002</v>
      </c>
      <c r="OR45" s="101">
        <f>OR42*OQ45</f>
        <v>135.58000000000001</v>
      </c>
      <c r="OS45" s="119">
        <f t="shared" si="743"/>
        <v>0.64561904999999997</v>
      </c>
      <c r="OT45" s="93">
        <f>OT42</f>
        <v>3800</v>
      </c>
      <c r="OU45" s="120">
        <f t="shared" si="744"/>
        <v>2453.35239</v>
      </c>
      <c r="OV45" s="101">
        <f t="shared" si="745"/>
        <v>515204</v>
      </c>
      <c r="OW45" s="101"/>
      <c r="OX45" s="121"/>
      <c r="OY45" s="122">
        <f t="shared" si="746"/>
        <v>0.57772999999999997</v>
      </c>
      <c r="OZ45" s="252">
        <f t="shared" si="747"/>
        <v>0</v>
      </c>
      <c r="PA45" s="122">
        <f>OZ45/OZ42</f>
        <v>0</v>
      </c>
      <c r="PB45" s="101">
        <f>PB42*PA45</f>
        <v>0</v>
      </c>
      <c r="PC45" s="119">
        <f t="shared" si="748"/>
        <v>0</v>
      </c>
      <c r="PD45" s="93">
        <f>PD42</f>
        <v>3800</v>
      </c>
      <c r="PE45" s="120">
        <f t="shared" si="749"/>
        <v>0</v>
      </c>
      <c r="PF45" s="101">
        <f t="shared" si="750"/>
        <v>0</v>
      </c>
      <c r="PG45" s="101"/>
      <c r="PH45" s="121"/>
      <c r="PI45" s="122">
        <f t="shared" si="751"/>
        <v>0</v>
      </c>
      <c r="PJ45" s="252">
        <f t="shared" si="752"/>
        <v>111</v>
      </c>
      <c r="PK45" s="122">
        <f>PJ45/PJ42</f>
        <v>0.71153999999999995</v>
      </c>
      <c r="PL45" s="101">
        <f>PL42*PK45</f>
        <v>183.31</v>
      </c>
      <c r="PM45" s="119">
        <f t="shared" si="753"/>
        <v>1.6514414399999999</v>
      </c>
      <c r="PN45" s="93">
        <f>PN42</f>
        <v>3800</v>
      </c>
      <c r="PO45" s="120">
        <f t="shared" si="754"/>
        <v>6275.4774699999998</v>
      </c>
      <c r="PP45" s="101">
        <f t="shared" si="755"/>
        <v>696578</v>
      </c>
      <c r="PQ45" s="101"/>
      <c r="PR45" s="121"/>
      <c r="PS45" s="122">
        <f t="shared" si="756"/>
        <v>1.4777899999999999</v>
      </c>
      <c r="PT45" s="252">
        <f t="shared" si="757"/>
        <v>0</v>
      </c>
      <c r="PU45" s="122" t="e">
        <f>PT45/PT42</f>
        <v>#DIV/0!</v>
      </c>
      <c r="PV45" s="101" t="e">
        <f>PV42*PU45</f>
        <v>#DIV/0!</v>
      </c>
      <c r="PW45" s="119">
        <f t="shared" si="758"/>
        <v>0</v>
      </c>
      <c r="PX45" s="93">
        <f>PX42</f>
        <v>0</v>
      </c>
      <c r="PY45" s="120">
        <f t="shared" si="759"/>
        <v>0</v>
      </c>
      <c r="PZ45" s="101">
        <f t="shared" si="760"/>
        <v>0</v>
      </c>
      <c r="QA45" s="101"/>
      <c r="QB45" s="121"/>
      <c r="QC45" s="122">
        <f t="shared" si="761"/>
        <v>0</v>
      </c>
      <c r="QD45" s="252">
        <f t="shared" si="762"/>
        <v>207</v>
      </c>
      <c r="QE45" s="122">
        <f>QD45/QD42</f>
        <v>0.84145999999999999</v>
      </c>
      <c r="QF45" s="101">
        <f>QF42*QE45</f>
        <v>155.68</v>
      </c>
      <c r="QG45" s="119">
        <f t="shared" si="763"/>
        <v>0.75207729000000001</v>
      </c>
      <c r="QH45" s="93">
        <f>QH42</f>
        <v>3800</v>
      </c>
      <c r="QI45" s="120">
        <f t="shared" si="764"/>
        <v>2857.8937000000001</v>
      </c>
      <c r="QJ45" s="101">
        <f t="shared" si="765"/>
        <v>591584</v>
      </c>
      <c r="QK45" s="101"/>
      <c r="QL45" s="121"/>
      <c r="QM45" s="122">
        <f t="shared" si="766"/>
        <v>0.67300000000000004</v>
      </c>
      <c r="QN45" s="252">
        <f t="shared" si="767"/>
        <v>140</v>
      </c>
      <c r="QO45" s="122">
        <f>QN45/QN42</f>
        <v>0.84848000000000001</v>
      </c>
      <c r="QP45" s="101">
        <f>QP42*QO45</f>
        <v>178.45</v>
      </c>
      <c r="QQ45" s="119">
        <f t="shared" si="768"/>
        <v>1.2746428599999999</v>
      </c>
      <c r="QR45" s="93">
        <f>QR42</f>
        <v>2350</v>
      </c>
      <c r="QS45" s="120">
        <f t="shared" si="769"/>
        <v>2995.4107199999999</v>
      </c>
      <c r="QT45" s="101">
        <f t="shared" si="770"/>
        <v>419357.5</v>
      </c>
      <c r="QU45" s="101"/>
      <c r="QV45" s="121"/>
      <c r="QW45" s="122">
        <f t="shared" si="771"/>
        <v>0.70538000000000001</v>
      </c>
      <c r="QX45" s="252">
        <f t="shared" si="772"/>
        <v>116</v>
      </c>
      <c r="QY45" s="122">
        <f>QX45/QX42</f>
        <v>0.68638999999999994</v>
      </c>
      <c r="QZ45" s="101">
        <f>QZ42*QY45</f>
        <v>185.54</v>
      </c>
      <c r="RA45" s="119">
        <f t="shared" si="773"/>
        <v>1.5994827599999999</v>
      </c>
      <c r="RB45" s="93">
        <f>RB42</f>
        <v>3800</v>
      </c>
      <c r="RC45" s="120">
        <f t="shared" si="774"/>
        <v>6078.03449</v>
      </c>
      <c r="RD45" s="101">
        <f t="shared" si="775"/>
        <v>705052</v>
      </c>
      <c r="RE45" s="101"/>
      <c r="RF45" s="121"/>
      <c r="RG45" s="122">
        <f t="shared" si="776"/>
        <v>1.4313</v>
      </c>
      <c r="RH45" s="252">
        <f t="shared" si="777"/>
        <v>113</v>
      </c>
      <c r="RI45" s="122">
        <f>RH45/RH42</f>
        <v>0.83087999999999995</v>
      </c>
      <c r="RJ45" s="101">
        <f>RJ42*RI45</f>
        <v>226.81</v>
      </c>
      <c r="RK45" s="119">
        <f t="shared" si="778"/>
        <v>2.0071681400000001</v>
      </c>
      <c r="RL45" s="93">
        <f>RL42</f>
        <v>3800</v>
      </c>
      <c r="RM45" s="120">
        <f t="shared" si="779"/>
        <v>7627.2389300000004</v>
      </c>
      <c r="RN45" s="101">
        <f t="shared" si="780"/>
        <v>861878</v>
      </c>
      <c r="RO45" s="101"/>
      <c r="RP45" s="121"/>
      <c r="RQ45" s="122">
        <f t="shared" si="781"/>
        <v>1.7961100000000001</v>
      </c>
      <c r="RR45" s="252">
        <f t="shared" si="782"/>
        <v>237</v>
      </c>
      <c r="RS45" s="122">
        <f>RR45/RR42</f>
        <v>0.68103000000000002</v>
      </c>
      <c r="RT45" s="101">
        <f>RT42*RS45</f>
        <v>383.8</v>
      </c>
      <c r="RU45" s="119">
        <f t="shared" si="783"/>
        <v>1.61940928</v>
      </c>
      <c r="RV45" s="93">
        <f>RV42</f>
        <v>3800</v>
      </c>
      <c r="RW45" s="120">
        <f t="shared" si="784"/>
        <v>6153.7552599999999</v>
      </c>
      <c r="RX45" s="101">
        <f t="shared" si="785"/>
        <v>1458440</v>
      </c>
      <c r="RY45" s="101"/>
      <c r="RZ45" s="121"/>
      <c r="SA45" s="122">
        <f t="shared" si="786"/>
        <v>1.44913</v>
      </c>
      <c r="SB45" s="252">
        <f t="shared" si="787"/>
        <v>0</v>
      </c>
      <c r="SC45" s="122">
        <f>SB45/SB42</f>
        <v>0</v>
      </c>
      <c r="SD45" s="101">
        <f>SD42*SC45</f>
        <v>0</v>
      </c>
      <c r="SE45" s="119">
        <f t="shared" si="788"/>
        <v>0</v>
      </c>
      <c r="SF45" s="93">
        <f>SF42</f>
        <v>0</v>
      </c>
      <c r="SG45" s="120">
        <f t="shared" si="789"/>
        <v>0</v>
      </c>
      <c r="SH45" s="101">
        <f t="shared" si="790"/>
        <v>0</v>
      </c>
      <c r="SI45" s="101"/>
      <c r="SJ45" s="121"/>
      <c r="SK45" s="122">
        <f t="shared" si="791"/>
        <v>0</v>
      </c>
      <c r="SL45" s="252">
        <f t="shared" si="792"/>
        <v>238</v>
      </c>
      <c r="SM45" s="122">
        <f>SL45/SL42</f>
        <v>0.78032999999999997</v>
      </c>
      <c r="SN45" s="101">
        <f>SN42*SM45</f>
        <v>404.11</v>
      </c>
      <c r="SO45" s="119">
        <f t="shared" si="793"/>
        <v>1.6979411799999999</v>
      </c>
      <c r="SP45" s="93">
        <f>SP42</f>
        <v>2350</v>
      </c>
      <c r="SQ45" s="120">
        <f t="shared" si="794"/>
        <v>3990.1617700000002</v>
      </c>
      <c r="SR45" s="101">
        <f t="shared" si="795"/>
        <v>949658.5</v>
      </c>
      <c r="SS45" s="101"/>
      <c r="ST45" s="121"/>
      <c r="SU45" s="122">
        <f t="shared" si="796"/>
        <v>0.93962999999999997</v>
      </c>
      <c r="SV45" s="252">
        <f t="shared" si="797"/>
        <v>220</v>
      </c>
      <c r="SW45" s="122">
        <f>SV45/SV42</f>
        <v>0.76388999999999996</v>
      </c>
      <c r="SX45" s="101">
        <f>SX42*SW45</f>
        <v>282.63</v>
      </c>
      <c r="SY45" s="119">
        <f t="shared" si="798"/>
        <v>1.2846818200000001</v>
      </c>
      <c r="SZ45" s="93">
        <f>SZ42</f>
        <v>3800</v>
      </c>
      <c r="TA45" s="120">
        <f t="shared" si="799"/>
        <v>4881.7909200000004</v>
      </c>
      <c r="TB45" s="101">
        <f t="shared" si="800"/>
        <v>1073994</v>
      </c>
      <c r="TC45" s="101"/>
      <c r="TD45" s="121"/>
      <c r="TE45" s="122">
        <f t="shared" si="801"/>
        <v>1.1496</v>
      </c>
      <c r="TF45" s="252">
        <f t="shared" si="802"/>
        <v>140</v>
      </c>
      <c r="TG45" s="122">
        <f>TF45/TF42</f>
        <v>0.91503000000000001</v>
      </c>
      <c r="TH45" s="101">
        <f>TH42*TG45</f>
        <v>236.02</v>
      </c>
      <c r="TI45" s="119">
        <f t="shared" si="803"/>
        <v>1.68585714</v>
      </c>
      <c r="TJ45" s="93">
        <f>TJ42</f>
        <v>3800</v>
      </c>
      <c r="TK45" s="120">
        <f t="shared" si="804"/>
        <v>6406.25713</v>
      </c>
      <c r="TL45" s="101">
        <f t="shared" si="805"/>
        <v>896876</v>
      </c>
      <c r="TM45" s="101"/>
      <c r="TN45" s="121"/>
      <c r="TO45" s="122">
        <f t="shared" si="806"/>
        <v>1.5085900000000001</v>
      </c>
      <c r="TP45" s="252">
        <f t="shared" si="807"/>
        <v>187</v>
      </c>
      <c r="TQ45" s="122">
        <f>TP45/TP42</f>
        <v>0.65156999999999998</v>
      </c>
      <c r="TR45" s="101">
        <f>TR42*TQ45</f>
        <v>275.75</v>
      </c>
      <c r="TS45" s="119">
        <f t="shared" si="808"/>
        <v>1.47459893</v>
      </c>
      <c r="TT45" s="93">
        <f>TT42</f>
        <v>2350</v>
      </c>
      <c r="TU45" s="120">
        <f t="shared" si="809"/>
        <v>3465.3074900000001</v>
      </c>
      <c r="TV45" s="101">
        <f t="shared" si="810"/>
        <v>648012.5</v>
      </c>
      <c r="TW45" s="101"/>
      <c r="TX45" s="121"/>
      <c r="TY45" s="122">
        <f t="shared" si="811"/>
        <v>0.81603000000000003</v>
      </c>
      <c r="TZ45" s="252">
        <f t="shared" si="812"/>
        <v>132</v>
      </c>
      <c r="UA45" s="122">
        <f>TZ45/TZ42</f>
        <v>0.67347000000000001</v>
      </c>
      <c r="UB45" s="101">
        <f>UB42*UA45</f>
        <v>190.87</v>
      </c>
      <c r="UC45" s="119">
        <f t="shared" si="813"/>
        <v>1.4459848500000001</v>
      </c>
      <c r="UD45" s="93">
        <f>UD42</f>
        <v>2350</v>
      </c>
      <c r="UE45" s="120">
        <f t="shared" si="814"/>
        <v>3398.0644000000002</v>
      </c>
      <c r="UF45" s="101">
        <f t="shared" si="815"/>
        <v>448544.5</v>
      </c>
      <c r="UG45" s="101"/>
      <c r="UH45" s="121"/>
      <c r="UI45" s="122">
        <f t="shared" si="816"/>
        <v>0.80020000000000002</v>
      </c>
      <c r="UJ45" s="252">
        <f t="shared" si="817"/>
        <v>238</v>
      </c>
      <c r="UK45" s="122">
        <f>UJ45/UJ42</f>
        <v>0.72340000000000004</v>
      </c>
      <c r="UL45" s="101">
        <f>UL42*UK45</f>
        <v>343.75</v>
      </c>
      <c r="UM45" s="119">
        <f t="shared" si="818"/>
        <v>1.4443277299999999</v>
      </c>
      <c r="UN45" s="93">
        <f>UN42</f>
        <v>2350</v>
      </c>
      <c r="UO45" s="120">
        <f t="shared" si="819"/>
        <v>3394.1701699999999</v>
      </c>
      <c r="UP45" s="101">
        <f t="shared" si="820"/>
        <v>807812.5</v>
      </c>
      <c r="UQ45" s="101"/>
      <c r="UR45" s="121"/>
      <c r="US45" s="122">
        <f t="shared" si="821"/>
        <v>0.79927999999999999</v>
      </c>
      <c r="UT45" s="252">
        <f t="shared" si="822"/>
        <v>232</v>
      </c>
      <c r="UU45" s="122">
        <f>UT45/UT42</f>
        <v>0.72274000000000005</v>
      </c>
      <c r="UV45" s="101">
        <f>UV42*UU45</f>
        <v>444.29</v>
      </c>
      <c r="UW45" s="119">
        <f t="shared" si="823"/>
        <v>1.9150431000000001</v>
      </c>
      <c r="UX45" s="93">
        <f>UX42</f>
        <v>2350</v>
      </c>
      <c r="UY45" s="120">
        <f t="shared" si="824"/>
        <v>4500.3512899999996</v>
      </c>
      <c r="UZ45" s="101">
        <f t="shared" si="825"/>
        <v>1044081.5</v>
      </c>
      <c r="VA45" s="101"/>
      <c r="VB45" s="121"/>
      <c r="VC45" s="122">
        <f t="shared" si="826"/>
        <v>1.0597700000000001</v>
      </c>
      <c r="VD45" s="252">
        <f t="shared" si="827"/>
        <v>485</v>
      </c>
      <c r="VE45" s="122">
        <f>VD45/VD42</f>
        <v>0.87702999999999998</v>
      </c>
      <c r="VF45" s="101">
        <f>VF42*VE45</f>
        <v>416.54</v>
      </c>
      <c r="VG45" s="119">
        <f t="shared" si="828"/>
        <v>0.85884536</v>
      </c>
      <c r="VH45" s="93">
        <f>VH42</f>
        <v>2350</v>
      </c>
      <c r="VI45" s="120">
        <f t="shared" si="829"/>
        <v>2018.2865999999999</v>
      </c>
      <c r="VJ45" s="101">
        <f t="shared" si="830"/>
        <v>978869</v>
      </c>
      <c r="VK45" s="101"/>
      <c r="VL45" s="121"/>
      <c r="VM45" s="122">
        <f t="shared" si="831"/>
        <v>0.47527999999999998</v>
      </c>
      <c r="VN45" s="252">
        <f t="shared" si="832"/>
        <v>277</v>
      </c>
      <c r="VO45" s="122">
        <f>VN45/VN42</f>
        <v>0.79142999999999997</v>
      </c>
      <c r="VP45" s="101">
        <f>VP42*VO45</f>
        <v>474.14</v>
      </c>
      <c r="VQ45" s="119">
        <f t="shared" si="833"/>
        <v>1.71169675</v>
      </c>
      <c r="VR45" s="93">
        <f>VR42</f>
        <v>2350</v>
      </c>
      <c r="VS45" s="120">
        <f t="shared" si="834"/>
        <v>4022.4873600000001</v>
      </c>
      <c r="VT45" s="101">
        <f t="shared" si="835"/>
        <v>1114229</v>
      </c>
      <c r="VU45" s="101"/>
      <c r="VV45" s="121"/>
      <c r="VW45" s="122">
        <f t="shared" si="836"/>
        <v>0.94723999999999997</v>
      </c>
      <c r="VX45" s="231">
        <f t="shared" si="837"/>
        <v>9198</v>
      </c>
      <c r="VY45" s="122">
        <f>VX45/VX42</f>
        <v>0.73051999999999995</v>
      </c>
      <c r="VZ45" s="101">
        <f>VZ42*VY45</f>
        <v>12658.57</v>
      </c>
      <c r="WA45" s="119">
        <f t="shared" si="838"/>
        <v>1.3762307</v>
      </c>
      <c r="WB45" s="93">
        <f>WB42</f>
        <v>3085.62</v>
      </c>
      <c r="WC45" s="120">
        <f t="shared" si="839"/>
        <v>4246.5249700000004</v>
      </c>
      <c r="WD45" s="101">
        <f t="shared" si="840"/>
        <v>39059536.670000002</v>
      </c>
      <c r="WE45" s="101"/>
      <c r="WF45" s="121"/>
    </row>
    <row r="46" spans="1:604" ht="26.25" customHeight="1">
      <c r="A46" s="5"/>
      <c r="B46" s="223" t="s">
        <v>712</v>
      </c>
      <c r="C46" s="12" t="s">
        <v>837</v>
      </c>
      <c r="D46" s="12" t="s">
        <v>437</v>
      </c>
      <c r="E46" s="4" t="s">
        <v>35</v>
      </c>
      <c r="F46" s="252">
        <f t="shared" si="542"/>
        <v>0</v>
      </c>
      <c r="G46" s="122">
        <f>F46/F42</f>
        <v>0</v>
      </c>
      <c r="H46" s="101">
        <f>H42*G46</f>
        <v>0</v>
      </c>
      <c r="I46" s="119">
        <f t="shared" si="543"/>
        <v>0</v>
      </c>
      <c r="J46" s="93">
        <f>J42</f>
        <v>2350</v>
      </c>
      <c r="K46" s="120">
        <f t="shared" si="544"/>
        <v>0</v>
      </c>
      <c r="L46" s="101">
        <f t="shared" si="545"/>
        <v>0</v>
      </c>
      <c r="M46" s="101"/>
      <c r="N46" s="121"/>
      <c r="O46" s="122">
        <f t="shared" si="546"/>
        <v>0</v>
      </c>
      <c r="P46" s="252">
        <f t="shared" si="547"/>
        <v>0</v>
      </c>
      <c r="Q46" s="122">
        <f>P46/P42</f>
        <v>0</v>
      </c>
      <c r="R46" s="101">
        <f>R42*Q46</f>
        <v>0</v>
      </c>
      <c r="S46" s="119">
        <f t="shared" si="548"/>
        <v>0</v>
      </c>
      <c r="T46" s="93">
        <f>T42</f>
        <v>2350</v>
      </c>
      <c r="U46" s="120">
        <f t="shared" si="549"/>
        <v>0</v>
      </c>
      <c r="V46" s="101">
        <f t="shared" si="550"/>
        <v>0</v>
      </c>
      <c r="W46" s="101"/>
      <c r="X46" s="121"/>
      <c r="Y46" s="122">
        <f t="shared" si="551"/>
        <v>0</v>
      </c>
      <c r="Z46" s="252">
        <f t="shared" si="552"/>
        <v>0</v>
      </c>
      <c r="AA46" s="122">
        <f>Z46/Z42</f>
        <v>0</v>
      </c>
      <c r="AB46" s="101">
        <f>AB42*AA46</f>
        <v>0</v>
      </c>
      <c r="AC46" s="119">
        <f t="shared" si="553"/>
        <v>0</v>
      </c>
      <c r="AD46" s="93">
        <f>AD42</f>
        <v>2350</v>
      </c>
      <c r="AE46" s="120">
        <f t="shared" si="554"/>
        <v>0</v>
      </c>
      <c r="AF46" s="101">
        <f t="shared" si="555"/>
        <v>0</v>
      </c>
      <c r="AG46" s="101"/>
      <c r="AH46" s="121"/>
      <c r="AI46" s="122">
        <f t="shared" si="556"/>
        <v>0</v>
      </c>
      <c r="AJ46" s="252">
        <f t="shared" si="557"/>
        <v>0</v>
      </c>
      <c r="AK46" s="122">
        <f>AJ46/AJ42</f>
        <v>0</v>
      </c>
      <c r="AL46" s="101">
        <f>AL42*AK46</f>
        <v>0</v>
      </c>
      <c r="AM46" s="119">
        <f t="shared" si="558"/>
        <v>0</v>
      </c>
      <c r="AN46" s="93">
        <f>AN42</f>
        <v>2350</v>
      </c>
      <c r="AO46" s="120">
        <f t="shared" si="559"/>
        <v>0</v>
      </c>
      <c r="AP46" s="101">
        <f t="shared" si="560"/>
        <v>0</v>
      </c>
      <c r="AQ46" s="101"/>
      <c r="AR46" s="121"/>
      <c r="AS46" s="122">
        <f t="shared" si="561"/>
        <v>0</v>
      </c>
      <c r="AT46" s="252">
        <f t="shared" si="562"/>
        <v>0</v>
      </c>
      <c r="AU46" s="122">
        <f>AT46/AT42</f>
        <v>0</v>
      </c>
      <c r="AV46" s="101">
        <f>AV42*AU46</f>
        <v>0</v>
      </c>
      <c r="AW46" s="119">
        <f t="shared" si="563"/>
        <v>0</v>
      </c>
      <c r="AX46" s="93">
        <f>AX42</f>
        <v>2350</v>
      </c>
      <c r="AY46" s="120">
        <f t="shared" si="564"/>
        <v>0</v>
      </c>
      <c r="AZ46" s="101">
        <f t="shared" si="565"/>
        <v>0</v>
      </c>
      <c r="BA46" s="101"/>
      <c r="BB46" s="121"/>
      <c r="BC46" s="122">
        <f t="shared" si="566"/>
        <v>0</v>
      </c>
      <c r="BD46" s="252">
        <f t="shared" si="567"/>
        <v>0</v>
      </c>
      <c r="BE46" s="122">
        <f>BD46/BD42</f>
        <v>0</v>
      </c>
      <c r="BF46" s="101">
        <f>BF42*BE46</f>
        <v>0</v>
      </c>
      <c r="BG46" s="119">
        <f t="shared" si="568"/>
        <v>0</v>
      </c>
      <c r="BH46" s="93">
        <f>BH42</f>
        <v>3800</v>
      </c>
      <c r="BI46" s="120">
        <f t="shared" si="569"/>
        <v>0</v>
      </c>
      <c r="BJ46" s="101">
        <f t="shared" si="570"/>
        <v>0</v>
      </c>
      <c r="BK46" s="101"/>
      <c r="BL46" s="121"/>
      <c r="BM46" s="122">
        <f t="shared" si="571"/>
        <v>0</v>
      </c>
      <c r="BN46" s="252">
        <f t="shared" si="572"/>
        <v>0</v>
      </c>
      <c r="BO46" s="122" t="e">
        <f>BN46/BN42</f>
        <v>#DIV/0!</v>
      </c>
      <c r="BP46" s="101" t="e">
        <f>BP42*BO46</f>
        <v>#DIV/0!</v>
      </c>
      <c r="BQ46" s="119">
        <f t="shared" si="573"/>
        <v>0</v>
      </c>
      <c r="BR46" s="93">
        <f>BR42</f>
        <v>0</v>
      </c>
      <c r="BS46" s="120">
        <f t="shared" si="574"/>
        <v>0</v>
      </c>
      <c r="BT46" s="101">
        <f t="shared" si="575"/>
        <v>0</v>
      </c>
      <c r="BU46" s="101"/>
      <c r="BV46" s="121"/>
      <c r="BW46" s="122">
        <f t="shared" si="576"/>
        <v>0</v>
      </c>
      <c r="BX46" s="252">
        <f t="shared" si="577"/>
        <v>0</v>
      </c>
      <c r="BY46" s="122">
        <f>BX46/BX42</f>
        <v>0</v>
      </c>
      <c r="BZ46" s="101">
        <f>BZ42*BY46</f>
        <v>0</v>
      </c>
      <c r="CA46" s="119">
        <f t="shared" si="578"/>
        <v>0</v>
      </c>
      <c r="CB46" s="93">
        <f>CB42</f>
        <v>3800</v>
      </c>
      <c r="CC46" s="120">
        <f t="shared" si="579"/>
        <v>0</v>
      </c>
      <c r="CD46" s="101">
        <f t="shared" si="580"/>
        <v>0</v>
      </c>
      <c r="CE46" s="101"/>
      <c r="CF46" s="121"/>
      <c r="CG46" s="122">
        <f t="shared" si="581"/>
        <v>0</v>
      </c>
      <c r="CH46" s="252">
        <f t="shared" si="582"/>
        <v>0</v>
      </c>
      <c r="CI46" s="122" t="e">
        <f>CH46/CH42</f>
        <v>#DIV/0!</v>
      </c>
      <c r="CJ46" s="101" t="e">
        <f>CJ42*CI46</f>
        <v>#DIV/0!</v>
      </c>
      <c r="CK46" s="119">
        <f t="shared" si="583"/>
        <v>0</v>
      </c>
      <c r="CL46" s="93">
        <f>CL42</f>
        <v>0</v>
      </c>
      <c r="CM46" s="120">
        <f t="shared" si="584"/>
        <v>0</v>
      </c>
      <c r="CN46" s="101">
        <f t="shared" si="585"/>
        <v>0</v>
      </c>
      <c r="CO46" s="101"/>
      <c r="CP46" s="121"/>
      <c r="CQ46" s="122">
        <f t="shared" si="586"/>
        <v>0</v>
      </c>
      <c r="CR46" s="252">
        <f t="shared" si="587"/>
        <v>0</v>
      </c>
      <c r="CS46" s="122">
        <f>CR46/CR42</f>
        <v>0</v>
      </c>
      <c r="CT46" s="101">
        <f>CT42*CS46</f>
        <v>0</v>
      </c>
      <c r="CU46" s="119">
        <f t="shared" si="588"/>
        <v>0</v>
      </c>
      <c r="CV46" s="93">
        <f>CV42</f>
        <v>3800</v>
      </c>
      <c r="CW46" s="120">
        <f t="shared" si="589"/>
        <v>0</v>
      </c>
      <c r="CX46" s="101">
        <f t="shared" si="590"/>
        <v>0</v>
      </c>
      <c r="CY46" s="101"/>
      <c r="CZ46" s="121"/>
      <c r="DA46" s="122">
        <f t="shared" si="591"/>
        <v>0</v>
      </c>
      <c r="DB46" s="252">
        <f t="shared" si="592"/>
        <v>0</v>
      </c>
      <c r="DC46" s="122">
        <f>DB46/DB42</f>
        <v>0</v>
      </c>
      <c r="DD46" s="101">
        <f>DD42*DC46</f>
        <v>0</v>
      </c>
      <c r="DE46" s="119">
        <f t="shared" si="593"/>
        <v>0</v>
      </c>
      <c r="DF46" s="93">
        <f>DF42</f>
        <v>3800</v>
      </c>
      <c r="DG46" s="120">
        <f t="shared" si="594"/>
        <v>0</v>
      </c>
      <c r="DH46" s="101">
        <f t="shared" si="595"/>
        <v>0</v>
      </c>
      <c r="DI46" s="101"/>
      <c r="DJ46" s="121"/>
      <c r="DK46" s="122">
        <f t="shared" si="596"/>
        <v>0</v>
      </c>
      <c r="DL46" s="252">
        <f t="shared" si="597"/>
        <v>0</v>
      </c>
      <c r="DM46" s="122">
        <f>DL46/DL42</f>
        <v>0</v>
      </c>
      <c r="DN46" s="101">
        <f>DN42*DM46</f>
        <v>0</v>
      </c>
      <c r="DO46" s="119">
        <f t="shared" si="598"/>
        <v>0</v>
      </c>
      <c r="DP46" s="93">
        <f>DP42</f>
        <v>3800</v>
      </c>
      <c r="DQ46" s="120">
        <f t="shared" si="599"/>
        <v>0</v>
      </c>
      <c r="DR46" s="101">
        <f t="shared" si="600"/>
        <v>0</v>
      </c>
      <c r="DS46" s="101"/>
      <c r="DT46" s="121"/>
      <c r="DU46" s="122">
        <f t="shared" si="601"/>
        <v>0</v>
      </c>
      <c r="DV46" s="252">
        <f t="shared" si="602"/>
        <v>0</v>
      </c>
      <c r="DW46" s="122">
        <f>DV46/DV42</f>
        <v>0</v>
      </c>
      <c r="DX46" s="101">
        <f>DX42*DW46</f>
        <v>0</v>
      </c>
      <c r="DY46" s="119">
        <f t="shared" si="603"/>
        <v>0</v>
      </c>
      <c r="DZ46" s="93">
        <f>DZ42</f>
        <v>0</v>
      </c>
      <c r="EA46" s="120">
        <f t="shared" si="604"/>
        <v>0</v>
      </c>
      <c r="EB46" s="101">
        <f t="shared" si="605"/>
        <v>0</v>
      </c>
      <c r="EC46" s="101"/>
      <c r="ED46" s="121"/>
      <c r="EE46" s="122">
        <f t="shared" si="606"/>
        <v>0</v>
      </c>
      <c r="EF46" s="252">
        <f t="shared" si="607"/>
        <v>0</v>
      </c>
      <c r="EG46" s="122">
        <f>EF46/EF42</f>
        <v>0</v>
      </c>
      <c r="EH46" s="101">
        <f>EH42*EG46</f>
        <v>0</v>
      </c>
      <c r="EI46" s="119">
        <f t="shared" si="608"/>
        <v>0</v>
      </c>
      <c r="EJ46" s="93">
        <f>EJ42</f>
        <v>3800</v>
      </c>
      <c r="EK46" s="120">
        <f t="shared" si="609"/>
        <v>0</v>
      </c>
      <c r="EL46" s="101">
        <f t="shared" si="610"/>
        <v>0</v>
      </c>
      <c r="EM46" s="101"/>
      <c r="EN46" s="121"/>
      <c r="EO46" s="122">
        <f t="shared" si="611"/>
        <v>0</v>
      </c>
      <c r="EP46" s="252">
        <f t="shared" si="612"/>
        <v>0</v>
      </c>
      <c r="EQ46" s="122">
        <f>EP46/EP42</f>
        <v>0</v>
      </c>
      <c r="ER46" s="101">
        <f>ER42*EQ46</f>
        <v>0</v>
      </c>
      <c r="ES46" s="119">
        <f t="shared" si="613"/>
        <v>0</v>
      </c>
      <c r="ET46" s="93">
        <f>ET42</f>
        <v>0</v>
      </c>
      <c r="EU46" s="120">
        <f t="shared" si="614"/>
        <v>0</v>
      </c>
      <c r="EV46" s="101">
        <f t="shared" si="615"/>
        <v>0</v>
      </c>
      <c r="EW46" s="101"/>
      <c r="EX46" s="121"/>
      <c r="EY46" s="122">
        <f t="shared" si="616"/>
        <v>0</v>
      </c>
      <c r="EZ46" s="252">
        <f t="shared" si="617"/>
        <v>0</v>
      </c>
      <c r="FA46" s="122">
        <f>EZ46/EZ42</f>
        <v>0</v>
      </c>
      <c r="FB46" s="101">
        <f>FB42*FA46</f>
        <v>0</v>
      </c>
      <c r="FC46" s="119">
        <f t="shared" si="618"/>
        <v>0</v>
      </c>
      <c r="FD46" s="93">
        <f>FD42</f>
        <v>2350</v>
      </c>
      <c r="FE46" s="120">
        <f t="shared" si="619"/>
        <v>0</v>
      </c>
      <c r="FF46" s="101">
        <f t="shared" si="620"/>
        <v>0</v>
      </c>
      <c r="FG46" s="101"/>
      <c r="FH46" s="121"/>
      <c r="FI46" s="122">
        <f t="shared" si="621"/>
        <v>0</v>
      </c>
      <c r="FJ46" s="252">
        <f t="shared" si="622"/>
        <v>0</v>
      </c>
      <c r="FK46" s="122">
        <f>FJ46/FJ42</f>
        <v>0</v>
      </c>
      <c r="FL46" s="101">
        <f>FL42*FK46</f>
        <v>0</v>
      </c>
      <c r="FM46" s="119">
        <f t="shared" si="623"/>
        <v>0</v>
      </c>
      <c r="FN46" s="93">
        <f>FN42</f>
        <v>3800</v>
      </c>
      <c r="FO46" s="120">
        <f t="shared" si="624"/>
        <v>0</v>
      </c>
      <c r="FP46" s="101">
        <f t="shared" si="625"/>
        <v>0</v>
      </c>
      <c r="FQ46" s="101"/>
      <c r="FR46" s="121"/>
      <c r="FS46" s="122">
        <f t="shared" si="626"/>
        <v>0</v>
      </c>
      <c r="FT46" s="252">
        <f t="shared" si="627"/>
        <v>0</v>
      </c>
      <c r="FU46" s="122">
        <f>FT46/FT42</f>
        <v>0</v>
      </c>
      <c r="FV46" s="101">
        <f>FV42*FU46</f>
        <v>0</v>
      </c>
      <c r="FW46" s="119">
        <f t="shared" si="628"/>
        <v>0</v>
      </c>
      <c r="FX46" s="93">
        <f>FX42</f>
        <v>3800</v>
      </c>
      <c r="FY46" s="120">
        <f t="shared" si="629"/>
        <v>0</v>
      </c>
      <c r="FZ46" s="101">
        <f t="shared" si="630"/>
        <v>0</v>
      </c>
      <c r="GA46" s="101"/>
      <c r="GB46" s="121"/>
      <c r="GC46" s="122">
        <f t="shared" si="631"/>
        <v>0</v>
      </c>
      <c r="GD46" s="252">
        <f t="shared" si="632"/>
        <v>0</v>
      </c>
      <c r="GE46" s="122">
        <f>GD46/GD42</f>
        <v>0</v>
      </c>
      <c r="GF46" s="101">
        <f>GF42*GE46</f>
        <v>0</v>
      </c>
      <c r="GG46" s="119">
        <f t="shared" si="633"/>
        <v>0</v>
      </c>
      <c r="GH46" s="93">
        <f>GH42</f>
        <v>2350</v>
      </c>
      <c r="GI46" s="120">
        <f t="shared" si="634"/>
        <v>0</v>
      </c>
      <c r="GJ46" s="101">
        <f t="shared" si="635"/>
        <v>0</v>
      </c>
      <c r="GK46" s="101"/>
      <c r="GL46" s="121"/>
      <c r="GM46" s="122">
        <f t="shared" si="636"/>
        <v>0</v>
      </c>
      <c r="GN46" s="252">
        <f t="shared" si="637"/>
        <v>0</v>
      </c>
      <c r="GO46" s="122">
        <f>GN46/GN42</f>
        <v>0</v>
      </c>
      <c r="GP46" s="101">
        <f>GP42*GO46</f>
        <v>0</v>
      </c>
      <c r="GQ46" s="119">
        <f t="shared" si="638"/>
        <v>0</v>
      </c>
      <c r="GR46" s="93">
        <f>GR42</f>
        <v>2350</v>
      </c>
      <c r="GS46" s="120">
        <f t="shared" si="639"/>
        <v>0</v>
      </c>
      <c r="GT46" s="101">
        <f t="shared" si="640"/>
        <v>0</v>
      </c>
      <c r="GU46" s="101"/>
      <c r="GV46" s="121"/>
      <c r="GW46" s="122">
        <f t="shared" si="641"/>
        <v>0</v>
      </c>
      <c r="GX46" s="252">
        <f t="shared" si="642"/>
        <v>0</v>
      </c>
      <c r="GY46" s="122">
        <f>GX46/GX42</f>
        <v>0</v>
      </c>
      <c r="GZ46" s="101">
        <f>GZ42*GY46</f>
        <v>0</v>
      </c>
      <c r="HA46" s="119">
        <f t="shared" si="643"/>
        <v>0</v>
      </c>
      <c r="HB46" s="93">
        <f>HB42</f>
        <v>2350</v>
      </c>
      <c r="HC46" s="120">
        <f t="shared" si="644"/>
        <v>0</v>
      </c>
      <c r="HD46" s="101">
        <f t="shared" si="645"/>
        <v>0</v>
      </c>
      <c r="HE46" s="101"/>
      <c r="HF46" s="121"/>
      <c r="HG46" s="122">
        <f t="shared" si="646"/>
        <v>0</v>
      </c>
      <c r="HH46" s="252">
        <f t="shared" si="647"/>
        <v>0</v>
      </c>
      <c r="HI46" s="122">
        <f>HH46/HH42</f>
        <v>0</v>
      </c>
      <c r="HJ46" s="101">
        <f>HJ42*HI46</f>
        <v>0</v>
      </c>
      <c r="HK46" s="119">
        <f t="shared" si="648"/>
        <v>0</v>
      </c>
      <c r="HL46" s="93">
        <f>HL42</f>
        <v>2350</v>
      </c>
      <c r="HM46" s="120">
        <f t="shared" si="649"/>
        <v>0</v>
      </c>
      <c r="HN46" s="101">
        <f t="shared" si="650"/>
        <v>0</v>
      </c>
      <c r="HO46" s="101"/>
      <c r="HP46" s="121"/>
      <c r="HQ46" s="122">
        <f t="shared" si="651"/>
        <v>0</v>
      </c>
      <c r="HR46" s="252">
        <f t="shared" si="652"/>
        <v>0</v>
      </c>
      <c r="HS46" s="122">
        <f>HR46/HR42</f>
        <v>0</v>
      </c>
      <c r="HT46" s="101">
        <f>HT42*HS46</f>
        <v>0</v>
      </c>
      <c r="HU46" s="119">
        <f t="shared" si="653"/>
        <v>0</v>
      </c>
      <c r="HV46" s="93">
        <f>HV42</f>
        <v>3800</v>
      </c>
      <c r="HW46" s="120">
        <f t="shared" si="654"/>
        <v>0</v>
      </c>
      <c r="HX46" s="101">
        <f t="shared" si="655"/>
        <v>0</v>
      </c>
      <c r="HY46" s="101"/>
      <c r="HZ46" s="121"/>
      <c r="IA46" s="122">
        <f t="shared" si="656"/>
        <v>0</v>
      </c>
      <c r="IB46" s="252">
        <f t="shared" si="657"/>
        <v>0</v>
      </c>
      <c r="IC46" s="122">
        <f>IB46/IB42</f>
        <v>0</v>
      </c>
      <c r="ID46" s="101">
        <f>ID42*IC46</f>
        <v>0</v>
      </c>
      <c r="IE46" s="119">
        <f t="shared" si="658"/>
        <v>0</v>
      </c>
      <c r="IF46" s="93">
        <f>IF42</f>
        <v>3800</v>
      </c>
      <c r="IG46" s="120">
        <f t="shared" si="659"/>
        <v>0</v>
      </c>
      <c r="IH46" s="101">
        <f t="shared" si="660"/>
        <v>0</v>
      </c>
      <c r="II46" s="101"/>
      <c r="IJ46" s="121"/>
      <c r="IK46" s="122">
        <f t="shared" si="661"/>
        <v>0</v>
      </c>
      <c r="IL46" s="252">
        <f t="shared" si="662"/>
        <v>0</v>
      </c>
      <c r="IM46" s="122">
        <f>IL46/IL42</f>
        <v>0</v>
      </c>
      <c r="IN46" s="101">
        <f>IN42*IM46</f>
        <v>0</v>
      </c>
      <c r="IO46" s="119">
        <f t="shared" si="663"/>
        <v>0</v>
      </c>
      <c r="IP46" s="93">
        <f>IP42</f>
        <v>3800</v>
      </c>
      <c r="IQ46" s="120">
        <f t="shared" si="664"/>
        <v>0</v>
      </c>
      <c r="IR46" s="101">
        <f t="shared" si="665"/>
        <v>0</v>
      </c>
      <c r="IS46" s="101"/>
      <c r="IT46" s="121"/>
      <c r="IU46" s="122">
        <f t="shared" si="666"/>
        <v>0</v>
      </c>
      <c r="IV46" s="252">
        <f t="shared" si="667"/>
        <v>0</v>
      </c>
      <c r="IW46" s="122">
        <f>IV46/IV42</f>
        <v>0</v>
      </c>
      <c r="IX46" s="101">
        <f>IX42*IW46</f>
        <v>0</v>
      </c>
      <c r="IY46" s="119">
        <f t="shared" si="668"/>
        <v>0</v>
      </c>
      <c r="IZ46" s="93">
        <f>IZ42</f>
        <v>3800</v>
      </c>
      <c r="JA46" s="120">
        <f t="shared" si="669"/>
        <v>0</v>
      </c>
      <c r="JB46" s="101">
        <f t="shared" si="670"/>
        <v>0</v>
      </c>
      <c r="JC46" s="101"/>
      <c r="JD46" s="121"/>
      <c r="JE46" s="122">
        <f t="shared" si="671"/>
        <v>0</v>
      </c>
      <c r="JF46" s="252">
        <f t="shared" si="672"/>
        <v>0</v>
      </c>
      <c r="JG46" s="122">
        <f>JF46/JF42</f>
        <v>0</v>
      </c>
      <c r="JH46" s="101">
        <f>JH42*JG46</f>
        <v>0</v>
      </c>
      <c r="JI46" s="119">
        <f t="shared" si="673"/>
        <v>0</v>
      </c>
      <c r="JJ46" s="93">
        <f>JJ42</f>
        <v>3800</v>
      </c>
      <c r="JK46" s="120">
        <f t="shared" si="674"/>
        <v>0</v>
      </c>
      <c r="JL46" s="101">
        <f t="shared" si="675"/>
        <v>0</v>
      </c>
      <c r="JM46" s="101"/>
      <c r="JN46" s="121"/>
      <c r="JO46" s="122">
        <f t="shared" si="676"/>
        <v>0</v>
      </c>
      <c r="JP46" s="252">
        <f t="shared" si="677"/>
        <v>0</v>
      </c>
      <c r="JQ46" s="122" t="e">
        <f>JP46/JP42</f>
        <v>#DIV/0!</v>
      </c>
      <c r="JR46" s="101" t="e">
        <f>JR42*JQ46</f>
        <v>#DIV/0!</v>
      </c>
      <c r="JS46" s="119">
        <f t="shared" si="678"/>
        <v>0</v>
      </c>
      <c r="JT46" s="93">
        <f>JT42</f>
        <v>0</v>
      </c>
      <c r="JU46" s="120">
        <f t="shared" si="679"/>
        <v>0</v>
      </c>
      <c r="JV46" s="101">
        <f t="shared" si="680"/>
        <v>0</v>
      </c>
      <c r="JW46" s="101"/>
      <c r="JX46" s="121"/>
      <c r="JY46" s="122">
        <f t="shared" si="681"/>
        <v>0</v>
      </c>
      <c r="JZ46" s="252">
        <f t="shared" si="682"/>
        <v>0</v>
      </c>
      <c r="KA46" s="122">
        <f>JZ46/JZ42</f>
        <v>0</v>
      </c>
      <c r="KB46" s="101">
        <f>KB42*KA46</f>
        <v>0</v>
      </c>
      <c r="KC46" s="119">
        <f t="shared" si="683"/>
        <v>0</v>
      </c>
      <c r="KD46" s="93">
        <f>KD42</f>
        <v>2350</v>
      </c>
      <c r="KE46" s="120">
        <f t="shared" si="684"/>
        <v>0</v>
      </c>
      <c r="KF46" s="101">
        <f t="shared" si="685"/>
        <v>0</v>
      </c>
      <c r="KG46" s="101"/>
      <c r="KH46" s="121"/>
      <c r="KI46" s="122">
        <f t="shared" si="686"/>
        <v>0</v>
      </c>
      <c r="KJ46" s="252">
        <f t="shared" si="687"/>
        <v>0</v>
      </c>
      <c r="KK46" s="122">
        <f>KJ46/KJ42</f>
        <v>0</v>
      </c>
      <c r="KL46" s="101">
        <f>KL42*KK46</f>
        <v>0</v>
      </c>
      <c r="KM46" s="119">
        <f t="shared" si="688"/>
        <v>0</v>
      </c>
      <c r="KN46" s="93">
        <f>KN42</f>
        <v>2350</v>
      </c>
      <c r="KO46" s="120">
        <f t="shared" si="689"/>
        <v>0</v>
      </c>
      <c r="KP46" s="101">
        <f t="shared" si="690"/>
        <v>0</v>
      </c>
      <c r="KQ46" s="101"/>
      <c r="KR46" s="121"/>
      <c r="KS46" s="122">
        <f t="shared" si="691"/>
        <v>0</v>
      </c>
      <c r="KT46" s="252">
        <f t="shared" si="692"/>
        <v>0</v>
      </c>
      <c r="KU46" s="122">
        <f>KT46/KT42</f>
        <v>0</v>
      </c>
      <c r="KV46" s="101">
        <f>KV42*KU46</f>
        <v>0</v>
      </c>
      <c r="KW46" s="119">
        <f t="shared" si="693"/>
        <v>0</v>
      </c>
      <c r="KX46" s="93">
        <f>KX42</f>
        <v>3800</v>
      </c>
      <c r="KY46" s="120">
        <f t="shared" si="694"/>
        <v>0</v>
      </c>
      <c r="KZ46" s="101">
        <f t="shared" si="695"/>
        <v>0</v>
      </c>
      <c r="LA46" s="101"/>
      <c r="LB46" s="121"/>
      <c r="LC46" s="122">
        <f t="shared" si="696"/>
        <v>0</v>
      </c>
      <c r="LD46" s="252">
        <f t="shared" si="697"/>
        <v>0</v>
      </c>
      <c r="LE46" s="122">
        <f>LD46/LD42</f>
        <v>0</v>
      </c>
      <c r="LF46" s="101">
        <f>LF42*LE46</f>
        <v>0</v>
      </c>
      <c r="LG46" s="119">
        <f t="shared" si="698"/>
        <v>0</v>
      </c>
      <c r="LH46" s="93">
        <f>LH42</f>
        <v>2350</v>
      </c>
      <c r="LI46" s="120">
        <f t="shared" si="699"/>
        <v>0</v>
      </c>
      <c r="LJ46" s="101">
        <f t="shared" si="700"/>
        <v>0</v>
      </c>
      <c r="LK46" s="101"/>
      <c r="LL46" s="121"/>
      <c r="LM46" s="122">
        <f t="shared" si="701"/>
        <v>0</v>
      </c>
      <c r="LN46" s="252">
        <f t="shared" si="702"/>
        <v>0</v>
      </c>
      <c r="LO46" s="122">
        <f>LN46/LN42</f>
        <v>0</v>
      </c>
      <c r="LP46" s="101">
        <f>LP42*LO46</f>
        <v>0</v>
      </c>
      <c r="LQ46" s="119">
        <f t="shared" si="703"/>
        <v>0</v>
      </c>
      <c r="LR46" s="93">
        <f>LR42</f>
        <v>3800</v>
      </c>
      <c r="LS46" s="120">
        <f t="shared" si="704"/>
        <v>0</v>
      </c>
      <c r="LT46" s="101">
        <f t="shared" si="705"/>
        <v>0</v>
      </c>
      <c r="LU46" s="101"/>
      <c r="LV46" s="121"/>
      <c r="LW46" s="122">
        <f t="shared" si="706"/>
        <v>0</v>
      </c>
      <c r="LX46" s="252">
        <f t="shared" si="707"/>
        <v>0</v>
      </c>
      <c r="LY46" s="122">
        <f>LX46/LX42</f>
        <v>0</v>
      </c>
      <c r="LZ46" s="101">
        <f>LZ42*LY46</f>
        <v>0</v>
      </c>
      <c r="MA46" s="119">
        <f t="shared" si="708"/>
        <v>0</v>
      </c>
      <c r="MB46" s="93">
        <f>MB42</f>
        <v>2350</v>
      </c>
      <c r="MC46" s="120">
        <f t="shared" si="709"/>
        <v>0</v>
      </c>
      <c r="MD46" s="101">
        <f t="shared" si="710"/>
        <v>0</v>
      </c>
      <c r="ME46" s="101"/>
      <c r="MF46" s="121"/>
      <c r="MG46" s="122">
        <f t="shared" si="711"/>
        <v>0</v>
      </c>
      <c r="MH46" s="252">
        <f t="shared" si="712"/>
        <v>0</v>
      </c>
      <c r="MI46" s="122">
        <f>MH46/MH42</f>
        <v>0</v>
      </c>
      <c r="MJ46" s="101">
        <f>MJ42*MI46</f>
        <v>0</v>
      </c>
      <c r="MK46" s="119">
        <f t="shared" si="713"/>
        <v>0</v>
      </c>
      <c r="ML46" s="93">
        <f>ML42</f>
        <v>3800</v>
      </c>
      <c r="MM46" s="120">
        <f t="shared" si="714"/>
        <v>0</v>
      </c>
      <c r="MN46" s="101">
        <f t="shared" si="715"/>
        <v>0</v>
      </c>
      <c r="MO46" s="101"/>
      <c r="MP46" s="121"/>
      <c r="MQ46" s="122">
        <f t="shared" si="716"/>
        <v>0</v>
      </c>
      <c r="MR46" s="252">
        <f t="shared" si="717"/>
        <v>0</v>
      </c>
      <c r="MS46" s="122">
        <f>MR46/MR42</f>
        <v>0</v>
      </c>
      <c r="MT46" s="101">
        <f>MT42*MS46</f>
        <v>0</v>
      </c>
      <c r="MU46" s="119">
        <f t="shared" si="718"/>
        <v>0</v>
      </c>
      <c r="MV46" s="93">
        <f>MV42</f>
        <v>2350</v>
      </c>
      <c r="MW46" s="120">
        <f t="shared" si="719"/>
        <v>0</v>
      </c>
      <c r="MX46" s="101">
        <f t="shared" si="720"/>
        <v>0</v>
      </c>
      <c r="MY46" s="101"/>
      <c r="MZ46" s="121"/>
      <c r="NA46" s="122">
        <f t="shared" si="721"/>
        <v>0</v>
      </c>
      <c r="NB46" s="252">
        <f t="shared" si="722"/>
        <v>0</v>
      </c>
      <c r="NC46" s="122">
        <f>NB46/NB42</f>
        <v>0</v>
      </c>
      <c r="ND46" s="101">
        <f>ND42*NC46</f>
        <v>0</v>
      </c>
      <c r="NE46" s="119">
        <f t="shared" si="723"/>
        <v>0</v>
      </c>
      <c r="NF46" s="93">
        <f>NF42</f>
        <v>3800</v>
      </c>
      <c r="NG46" s="120">
        <f t="shared" si="724"/>
        <v>0</v>
      </c>
      <c r="NH46" s="101">
        <f t="shared" si="725"/>
        <v>0</v>
      </c>
      <c r="NI46" s="101"/>
      <c r="NJ46" s="121"/>
      <c r="NK46" s="122">
        <f t="shared" si="726"/>
        <v>0</v>
      </c>
      <c r="NL46" s="252">
        <f t="shared" si="727"/>
        <v>0</v>
      </c>
      <c r="NM46" s="122">
        <f>NL46/NL42</f>
        <v>0</v>
      </c>
      <c r="NN46" s="101">
        <f>NN42*NM46</f>
        <v>0</v>
      </c>
      <c r="NO46" s="119">
        <f t="shared" si="728"/>
        <v>0</v>
      </c>
      <c r="NP46" s="93">
        <f>NP42</f>
        <v>3800</v>
      </c>
      <c r="NQ46" s="120">
        <f t="shared" si="729"/>
        <v>0</v>
      </c>
      <c r="NR46" s="101">
        <f t="shared" si="730"/>
        <v>0</v>
      </c>
      <c r="NS46" s="101"/>
      <c r="NT46" s="121"/>
      <c r="NU46" s="122">
        <f t="shared" si="731"/>
        <v>0</v>
      </c>
      <c r="NV46" s="252">
        <f t="shared" si="732"/>
        <v>46</v>
      </c>
      <c r="NW46" s="122">
        <f>NV46/NV42</f>
        <v>0.26285999999999998</v>
      </c>
      <c r="NX46" s="101">
        <f>NX42*NW46</f>
        <v>73.83</v>
      </c>
      <c r="NY46" s="119">
        <f t="shared" si="733"/>
        <v>1.605</v>
      </c>
      <c r="NZ46" s="93">
        <f>NZ42</f>
        <v>3800</v>
      </c>
      <c r="OA46" s="120">
        <f t="shared" si="734"/>
        <v>6099</v>
      </c>
      <c r="OB46" s="101">
        <f t="shared" si="735"/>
        <v>280554</v>
      </c>
      <c r="OC46" s="101"/>
      <c r="OD46" s="121"/>
      <c r="OE46" s="122">
        <f t="shared" si="736"/>
        <v>1.4375199999999999</v>
      </c>
      <c r="OF46" s="252">
        <f t="shared" si="737"/>
        <v>0</v>
      </c>
      <c r="OG46" s="122">
        <f>OF46/OF42</f>
        <v>0</v>
      </c>
      <c r="OH46" s="101">
        <f>OH42*OG46</f>
        <v>0</v>
      </c>
      <c r="OI46" s="119">
        <f t="shared" si="738"/>
        <v>0</v>
      </c>
      <c r="OJ46" s="93">
        <f>OJ42</f>
        <v>2350</v>
      </c>
      <c r="OK46" s="120">
        <f t="shared" si="739"/>
        <v>0</v>
      </c>
      <c r="OL46" s="101">
        <f t="shared" si="740"/>
        <v>0</v>
      </c>
      <c r="OM46" s="101"/>
      <c r="ON46" s="121"/>
      <c r="OO46" s="122">
        <f t="shared" si="741"/>
        <v>0</v>
      </c>
      <c r="OP46" s="252">
        <f t="shared" si="742"/>
        <v>0</v>
      </c>
      <c r="OQ46" s="122">
        <f>OP46/OP42</f>
        <v>0</v>
      </c>
      <c r="OR46" s="101">
        <f>OR42*OQ46</f>
        <v>0</v>
      </c>
      <c r="OS46" s="119">
        <f t="shared" si="743"/>
        <v>0</v>
      </c>
      <c r="OT46" s="93">
        <f>OT42</f>
        <v>3800</v>
      </c>
      <c r="OU46" s="120">
        <f t="shared" si="744"/>
        <v>0</v>
      </c>
      <c r="OV46" s="101">
        <f t="shared" si="745"/>
        <v>0</v>
      </c>
      <c r="OW46" s="101"/>
      <c r="OX46" s="121"/>
      <c r="OY46" s="122">
        <f t="shared" si="746"/>
        <v>0</v>
      </c>
      <c r="OZ46" s="252">
        <f t="shared" si="747"/>
        <v>0</v>
      </c>
      <c r="PA46" s="122">
        <f>OZ46/OZ42</f>
        <v>0</v>
      </c>
      <c r="PB46" s="101">
        <f>PB42*PA46</f>
        <v>0</v>
      </c>
      <c r="PC46" s="119">
        <f t="shared" si="748"/>
        <v>0</v>
      </c>
      <c r="PD46" s="93">
        <f>PD42</f>
        <v>3800</v>
      </c>
      <c r="PE46" s="120">
        <f t="shared" si="749"/>
        <v>0</v>
      </c>
      <c r="PF46" s="101">
        <f t="shared" si="750"/>
        <v>0</v>
      </c>
      <c r="PG46" s="101"/>
      <c r="PH46" s="121"/>
      <c r="PI46" s="122">
        <f t="shared" si="751"/>
        <v>0</v>
      </c>
      <c r="PJ46" s="252">
        <f t="shared" si="752"/>
        <v>0</v>
      </c>
      <c r="PK46" s="122">
        <f>PJ46/PJ42</f>
        <v>0</v>
      </c>
      <c r="PL46" s="101">
        <f>PL42*PK46</f>
        <v>0</v>
      </c>
      <c r="PM46" s="119">
        <f t="shared" si="753"/>
        <v>0</v>
      </c>
      <c r="PN46" s="93">
        <f>PN42</f>
        <v>3800</v>
      </c>
      <c r="PO46" s="120">
        <f t="shared" si="754"/>
        <v>0</v>
      </c>
      <c r="PP46" s="101">
        <f t="shared" si="755"/>
        <v>0</v>
      </c>
      <c r="PQ46" s="101"/>
      <c r="PR46" s="121"/>
      <c r="PS46" s="122">
        <f t="shared" si="756"/>
        <v>0</v>
      </c>
      <c r="PT46" s="252">
        <f t="shared" si="757"/>
        <v>0</v>
      </c>
      <c r="PU46" s="122" t="e">
        <f>PT46/PT42</f>
        <v>#DIV/0!</v>
      </c>
      <c r="PV46" s="101" t="e">
        <f>PV42*PU46</f>
        <v>#DIV/0!</v>
      </c>
      <c r="PW46" s="119">
        <f t="shared" si="758"/>
        <v>0</v>
      </c>
      <c r="PX46" s="93">
        <f>PX42</f>
        <v>0</v>
      </c>
      <c r="PY46" s="120">
        <f t="shared" si="759"/>
        <v>0</v>
      </c>
      <c r="PZ46" s="101">
        <f t="shared" si="760"/>
        <v>0</v>
      </c>
      <c r="QA46" s="101"/>
      <c r="QB46" s="121"/>
      <c r="QC46" s="122">
        <f t="shared" si="761"/>
        <v>0</v>
      </c>
      <c r="QD46" s="252">
        <f t="shared" si="762"/>
        <v>0</v>
      </c>
      <c r="QE46" s="122">
        <f>QD46/QD42</f>
        <v>0</v>
      </c>
      <c r="QF46" s="101">
        <f>QF42*QE46</f>
        <v>0</v>
      </c>
      <c r="QG46" s="119">
        <f t="shared" si="763"/>
        <v>0</v>
      </c>
      <c r="QH46" s="93">
        <f>QH42</f>
        <v>3800</v>
      </c>
      <c r="QI46" s="120">
        <f t="shared" si="764"/>
        <v>0</v>
      </c>
      <c r="QJ46" s="101">
        <f t="shared" si="765"/>
        <v>0</v>
      </c>
      <c r="QK46" s="101"/>
      <c r="QL46" s="121"/>
      <c r="QM46" s="122">
        <f t="shared" si="766"/>
        <v>0</v>
      </c>
      <c r="QN46" s="252">
        <f t="shared" si="767"/>
        <v>0</v>
      </c>
      <c r="QO46" s="122">
        <f>QN46/QN42</f>
        <v>0</v>
      </c>
      <c r="QP46" s="101">
        <f>QP42*QO46</f>
        <v>0</v>
      </c>
      <c r="QQ46" s="119">
        <f t="shared" si="768"/>
        <v>0</v>
      </c>
      <c r="QR46" s="93">
        <f>QR42</f>
        <v>2350</v>
      </c>
      <c r="QS46" s="120">
        <f t="shared" si="769"/>
        <v>0</v>
      </c>
      <c r="QT46" s="101">
        <f t="shared" si="770"/>
        <v>0</v>
      </c>
      <c r="QU46" s="101"/>
      <c r="QV46" s="121"/>
      <c r="QW46" s="122">
        <f t="shared" si="771"/>
        <v>0</v>
      </c>
      <c r="QX46" s="252">
        <f t="shared" si="772"/>
        <v>0</v>
      </c>
      <c r="QY46" s="122">
        <f>QX46/QX42</f>
        <v>0</v>
      </c>
      <c r="QZ46" s="101">
        <f>QZ42*QY46</f>
        <v>0</v>
      </c>
      <c r="RA46" s="119">
        <f t="shared" si="773"/>
        <v>0</v>
      </c>
      <c r="RB46" s="93">
        <f>RB42</f>
        <v>3800</v>
      </c>
      <c r="RC46" s="120">
        <f t="shared" si="774"/>
        <v>0</v>
      </c>
      <c r="RD46" s="101">
        <f t="shared" si="775"/>
        <v>0</v>
      </c>
      <c r="RE46" s="101"/>
      <c r="RF46" s="121"/>
      <c r="RG46" s="122">
        <f t="shared" si="776"/>
        <v>0</v>
      </c>
      <c r="RH46" s="252">
        <f t="shared" si="777"/>
        <v>0</v>
      </c>
      <c r="RI46" s="122">
        <f>RH46/RH42</f>
        <v>0</v>
      </c>
      <c r="RJ46" s="101">
        <f>RJ42*RI46</f>
        <v>0</v>
      </c>
      <c r="RK46" s="119">
        <f t="shared" si="778"/>
        <v>0</v>
      </c>
      <c r="RL46" s="93">
        <f>RL42</f>
        <v>3800</v>
      </c>
      <c r="RM46" s="120">
        <f t="shared" si="779"/>
        <v>0</v>
      </c>
      <c r="RN46" s="101">
        <f t="shared" si="780"/>
        <v>0</v>
      </c>
      <c r="RO46" s="101"/>
      <c r="RP46" s="121"/>
      <c r="RQ46" s="122">
        <f t="shared" si="781"/>
        <v>0</v>
      </c>
      <c r="RR46" s="252">
        <f t="shared" si="782"/>
        <v>0</v>
      </c>
      <c r="RS46" s="122">
        <f>RR46/RR42</f>
        <v>0</v>
      </c>
      <c r="RT46" s="101">
        <f>RT42*RS46</f>
        <v>0</v>
      </c>
      <c r="RU46" s="119">
        <f t="shared" si="783"/>
        <v>0</v>
      </c>
      <c r="RV46" s="93">
        <f>RV42</f>
        <v>3800</v>
      </c>
      <c r="RW46" s="120">
        <f t="shared" si="784"/>
        <v>0</v>
      </c>
      <c r="RX46" s="101">
        <f t="shared" si="785"/>
        <v>0</v>
      </c>
      <c r="RY46" s="101"/>
      <c r="RZ46" s="121"/>
      <c r="SA46" s="122">
        <f t="shared" si="786"/>
        <v>0</v>
      </c>
      <c r="SB46" s="252">
        <f t="shared" si="787"/>
        <v>0</v>
      </c>
      <c r="SC46" s="122">
        <f>SB46/SB42</f>
        <v>0</v>
      </c>
      <c r="SD46" s="101">
        <f>SD42*SC46</f>
        <v>0</v>
      </c>
      <c r="SE46" s="119">
        <f t="shared" si="788"/>
        <v>0</v>
      </c>
      <c r="SF46" s="93">
        <f>SF42</f>
        <v>0</v>
      </c>
      <c r="SG46" s="120">
        <f t="shared" si="789"/>
        <v>0</v>
      </c>
      <c r="SH46" s="101">
        <f t="shared" si="790"/>
        <v>0</v>
      </c>
      <c r="SI46" s="101"/>
      <c r="SJ46" s="121"/>
      <c r="SK46" s="122">
        <f t="shared" si="791"/>
        <v>0</v>
      </c>
      <c r="SL46" s="252">
        <f t="shared" si="792"/>
        <v>0</v>
      </c>
      <c r="SM46" s="122">
        <f>SL46/SL42</f>
        <v>0</v>
      </c>
      <c r="SN46" s="101">
        <f>SN42*SM46</f>
        <v>0</v>
      </c>
      <c r="SO46" s="119">
        <f t="shared" si="793"/>
        <v>0</v>
      </c>
      <c r="SP46" s="93">
        <f>SP42</f>
        <v>2350</v>
      </c>
      <c r="SQ46" s="120">
        <f t="shared" si="794"/>
        <v>0</v>
      </c>
      <c r="SR46" s="101">
        <f t="shared" si="795"/>
        <v>0</v>
      </c>
      <c r="SS46" s="101"/>
      <c r="ST46" s="121"/>
      <c r="SU46" s="122">
        <f t="shared" si="796"/>
        <v>0</v>
      </c>
      <c r="SV46" s="252">
        <f t="shared" si="797"/>
        <v>0</v>
      </c>
      <c r="SW46" s="122">
        <f>SV46/SV42</f>
        <v>0</v>
      </c>
      <c r="SX46" s="101">
        <f>SX42*SW46</f>
        <v>0</v>
      </c>
      <c r="SY46" s="119">
        <f t="shared" si="798"/>
        <v>0</v>
      </c>
      <c r="SZ46" s="93">
        <f>SZ42</f>
        <v>3800</v>
      </c>
      <c r="TA46" s="120">
        <f t="shared" si="799"/>
        <v>0</v>
      </c>
      <c r="TB46" s="101">
        <f t="shared" si="800"/>
        <v>0</v>
      </c>
      <c r="TC46" s="101"/>
      <c r="TD46" s="121"/>
      <c r="TE46" s="122">
        <f t="shared" si="801"/>
        <v>0</v>
      </c>
      <c r="TF46" s="252">
        <f t="shared" si="802"/>
        <v>0</v>
      </c>
      <c r="TG46" s="122">
        <f>TF46/TF42</f>
        <v>0</v>
      </c>
      <c r="TH46" s="101">
        <f>TH42*TG46</f>
        <v>0</v>
      </c>
      <c r="TI46" s="119">
        <f t="shared" si="803"/>
        <v>0</v>
      </c>
      <c r="TJ46" s="93">
        <f>TJ42</f>
        <v>3800</v>
      </c>
      <c r="TK46" s="120">
        <f t="shared" si="804"/>
        <v>0</v>
      </c>
      <c r="TL46" s="101">
        <f t="shared" si="805"/>
        <v>0</v>
      </c>
      <c r="TM46" s="101"/>
      <c r="TN46" s="121"/>
      <c r="TO46" s="122">
        <f t="shared" si="806"/>
        <v>0</v>
      </c>
      <c r="TP46" s="252">
        <f t="shared" si="807"/>
        <v>0</v>
      </c>
      <c r="TQ46" s="122">
        <f>TP46/TP42</f>
        <v>0</v>
      </c>
      <c r="TR46" s="101">
        <f>TR42*TQ46</f>
        <v>0</v>
      </c>
      <c r="TS46" s="119">
        <f t="shared" si="808"/>
        <v>0</v>
      </c>
      <c r="TT46" s="93">
        <f>TT42</f>
        <v>2350</v>
      </c>
      <c r="TU46" s="120">
        <f t="shared" si="809"/>
        <v>0</v>
      </c>
      <c r="TV46" s="101">
        <f t="shared" si="810"/>
        <v>0</v>
      </c>
      <c r="TW46" s="101"/>
      <c r="TX46" s="121"/>
      <c r="TY46" s="122">
        <f t="shared" si="811"/>
        <v>0</v>
      </c>
      <c r="TZ46" s="252">
        <f t="shared" si="812"/>
        <v>0</v>
      </c>
      <c r="UA46" s="122">
        <f>TZ46/TZ42</f>
        <v>0</v>
      </c>
      <c r="UB46" s="101">
        <f>UB42*UA46</f>
        <v>0</v>
      </c>
      <c r="UC46" s="119">
        <f t="shared" si="813"/>
        <v>0</v>
      </c>
      <c r="UD46" s="93">
        <f>UD42</f>
        <v>2350</v>
      </c>
      <c r="UE46" s="120">
        <f t="shared" si="814"/>
        <v>0</v>
      </c>
      <c r="UF46" s="101">
        <f t="shared" si="815"/>
        <v>0</v>
      </c>
      <c r="UG46" s="101"/>
      <c r="UH46" s="121"/>
      <c r="UI46" s="122">
        <f t="shared" si="816"/>
        <v>0</v>
      </c>
      <c r="UJ46" s="252">
        <f t="shared" si="817"/>
        <v>0</v>
      </c>
      <c r="UK46" s="122">
        <f>UJ46/UJ42</f>
        <v>0</v>
      </c>
      <c r="UL46" s="101">
        <f>UL42*UK46</f>
        <v>0</v>
      </c>
      <c r="UM46" s="119">
        <f t="shared" si="818"/>
        <v>0</v>
      </c>
      <c r="UN46" s="93">
        <f>UN42</f>
        <v>2350</v>
      </c>
      <c r="UO46" s="120">
        <f t="shared" si="819"/>
        <v>0</v>
      </c>
      <c r="UP46" s="101">
        <f t="shared" si="820"/>
        <v>0</v>
      </c>
      <c r="UQ46" s="101"/>
      <c r="UR46" s="121"/>
      <c r="US46" s="122">
        <f t="shared" si="821"/>
        <v>0</v>
      </c>
      <c r="UT46" s="252">
        <f t="shared" si="822"/>
        <v>0</v>
      </c>
      <c r="UU46" s="122">
        <f>UT46/UT42</f>
        <v>0</v>
      </c>
      <c r="UV46" s="101">
        <f>UV42*UU46</f>
        <v>0</v>
      </c>
      <c r="UW46" s="119">
        <f t="shared" si="823"/>
        <v>0</v>
      </c>
      <c r="UX46" s="93">
        <f>UX42</f>
        <v>2350</v>
      </c>
      <c r="UY46" s="120">
        <f t="shared" si="824"/>
        <v>0</v>
      </c>
      <c r="UZ46" s="101">
        <f t="shared" si="825"/>
        <v>0</v>
      </c>
      <c r="VA46" s="101"/>
      <c r="VB46" s="121"/>
      <c r="VC46" s="122">
        <f t="shared" si="826"/>
        <v>0</v>
      </c>
      <c r="VD46" s="252">
        <f t="shared" si="827"/>
        <v>0</v>
      </c>
      <c r="VE46" s="122">
        <f>VD46/VD42</f>
        <v>0</v>
      </c>
      <c r="VF46" s="101">
        <f>VF42*VE46</f>
        <v>0</v>
      </c>
      <c r="VG46" s="119">
        <f t="shared" si="828"/>
        <v>0</v>
      </c>
      <c r="VH46" s="93">
        <f>VH42</f>
        <v>2350</v>
      </c>
      <c r="VI46" s="120">
        <f t="shared" si="829"/>
        <v>0</v>
      </c>
      <c r="VJ46" s="101">
        <f t="shared" si="830"/>
        <v>0</v>
      </c>
      <c r="VK46" s="101"/>
      <c r="VL46" s="121"/>
      <c r="VM46" s="122">
        <f t="shared" si="831"/>
        <v>0</v>
      </c>
      <c r="VN46" s="252">
        <f t="shared" si="832"/>
        <v>0</v>
      </c>
      <c r="VO46" s="122">
        <f>VN46/VN42</f>
        <v>0</v>
      </c>
      <c r="VP46" s="101">
        <f>VP42*VO46</f>
        <v>0</v>
      </c>
      <c r="VQ46" s="119">
        <f t="shared" si="833"/>
        <v>0</v>
      </c>
      <c r="VR46" s="93">
        <f>VR42</f>
        <v>2350</v>
      </c>
      <c r="VS46" s="120">
        <f t="shared" si="834"/>
        <v>0</v>
      </c>
      <c r="VT46" s="101">
        <f t="shared" si="835"/>
        <v>0</v>
      </c>
      <c r="VU46" s="101"/>
      <c r="VV46" s="121"/>
      <c r="VW46" s="122">
        <f t="shared" si="836"/>
        <v>0</v>
      </c>
      <c r="VX46" s="231">
        <f t="shared" si="837"/>
        <v>46</v>
      </c>
      <c r="VY46" s="122">
        <f>VX46/VX42</f>
        <v>3.65E-3</v>
      </c>
      <c r="VZ46" s="101">
        <f>VZ42*VY46</f>
        <v>63.25</v>
      </c>
      <c r="WA46" s="119">
        <f t="shared" si="838"/>
        <v>1.375</v>
      </c>
      <c r="WB46" s="93">
        <f>WB42</f>
        <v>3085.62</v>
      </c>
      <c r="WC46" s="120">
        <f t="shared" si="839"/>
        <v>4242.7275</v>
      </c>
      <c r="WD46" s="101">
        <f t="shared" si="840"/>
        <v>195165.47</v>
      </c>
      <c r="WE46" s="101"/>
      <c r="WF46" s="121"/>
    </row>
    <row r="47" spans="1:604" ht="26.25" customHeight="1">
      <c r="A47" s="5"/>
      <c r="B47" s="223" t="s">
        <v>423</v>
      </c>
      <c r="C47" s="12" t="s">
        <v>839</v>
      </c>
      <c r="D47" s="12" t="s">
        <v>440</v>
      </c>
      <c r="E47" s="4" t="s">
        <v>35</v>
      </c>
      <c r="F47" s="252">
        <f t="shared" si="542"/>
        <v>0</v>
      </c>
      <c r="G47" s="122">
        <f>F47/F42</f>
        <v>0</v>
      </c>
      <c r="H47" s="101">
        <f>H42*G47</f>
        <v>0</v>
      </c>
      <c r="I47" s="119">
        <f t="shared" si="543"/>
        <v>0</v>
      </c>
      <c r="J47" s="93">
        <f>J42</f>
        <v>2350</v>
      </c>
      <c r="K47" s="120">
        <f t="shared" si="544"/>
        <v>0</v>
      </c>
      <c r="L47" s="101">
        <f t="shared" si="545"/>
        <v>0</v>
      </c>
      <c r="M47" s="101"/>
      <c r="N47" s="121"/>
      <c r="O47" s="122">
        <f t="shared" si="546"/>
        <v>0</v>
      </c>
      <c r="P47" s="252">
        <f t="shared" si="547"/>
        <v>0</v>
      </c>
      <c r="Q47" s="122">
        <f>P47/P42</f>
        <v>0</v>
      </c>
      <c r="R47" s="101">
        <f>R42*Q47</f>
        <v>0</v>
      </c>
      <c r="S47" s="119">
        <f t="shared" si="548"/>
        <v>0</v>
      </c>
      <c r="T47" s="93">
        <f>T42</f>
        <v>2350</v>
      </c>
      <c r="U47" s="120">
        <f t="shared" si="549"/>
        <v>0</v>
      </c>
      <c r="V47" s="101">
        <f t="shared" si="550"/>
        <v>0</v>
      </c>
      <c r="W47" s="101"/>
      <c r="X47" s="121"/>
      <c r="Y47" s="122">
        <f t="shared" si="551"/>
        <v>0</v>
      </c>
      <c r="Z47" s="252">
        <f t="shared" si="552"/>
        <v>0</v>
      </c>
      <c r="AA47" s="122">
        <f>Z47/Z42</f>
        <v>0</v>
      </c>
      <c r="AB47" s="101">
        <f>AB42*AA47</f>
        <v>0</v>
      </c>
      <c r="AC47" s="119">
        <f t="shared" si="553"/>
        <v>0</v>
      </c>
      <c r="AD47" s="93">
        <f>AD42</f>
        <v>2350</v>
      </c>
      <c r="AE47" s="120">
        <f t="shared" si="554"/>
        <v>0</v>
      </c>
      <c r="AF47" s="101">
        <f t="shared" si="555"/>
        <v>0</v>
      </c>
      <c r="AG47" s="101"/>
      <c r="AH47" s="121"/>
      <c r="AI47" s="122">
        <f t="shared" si="556"/>
        <v>0</v>
      </c>
      <c r="AJ47" s="252">
        <f t="shared" si="557"/>
        <v>35</v>
      </c>
      <c r="AK47" s="122">
        <f>AJ47/AJ42</f>
        <v>0.14227999999999999</v>
      </c>
      <c r="AL47" s="101">
        <f>AL42*AK47</f>
        <v>71.37</v>
      </c>
      <c r="AM47" s="119">
        <f t="shared" si="558"/>
        <v>2.0391428600000001</v>
      </c>
      <c r="AN47" s="93">
        <f>AN42</f>
        <v>2350</v>
      </c>
      <c r="AO47" s="120">
        <f t="shared" si="559"/>
        <v>4791.9857199999997</v>
      </c>
      <c r="AP47" s="101">
        <f t="shared" si="560"/>
        <v>167719.5</v>
      </c>
      <c r="AQ47" s="101"/>
      <c r="AR47" s="121"/>
      <c r="AS47" s="122">
        <f t="shared" si="561"/>
        <v>1.12826</v>
      </c>
      <c r="AT47" s="252">
        <f t="shared" si="562"/>
        <v>0</v>
      </c>
      <c r="AU47" s="122">
        <f>AT47/AT42</f>
        <v>0</v>
      </c>
      <c r="AV47" s="101">
        <f>AV42*AU47</f>
        <v>0</v>
      </c>
      <c r="AW47" s="119">
        <f t="shared" si="563"/>
        <v>0</v>
      </c>
      <c r="AX47" s="93">
        <f>AX42</f>
        <v>2350</v>
      </c>
      <c r="AY47" s="120">
        <f t="shared" si="564"/>
        <v>0</v>
      </c>
      <c r="AZ47" s="101">
        <f t="shared" si="565"/>
        <v>0</v>
      </c>
      <c r="BA47" s="101"/>
      <c r="BB47" s="121"/>
      <c r="BC47" s="122">
        <f t="shared" si="566"/>
        <v>0</v>
      </c>
      <c r="BD47" s="252">
        <f t="shared" si="567"/>
        <v>53</v>
      </c>
      <c r="BE47" s="122">
        <f>BD47/BD42</f>
        <v>0.32716000000000001</v>
      </c>
      <c r="BF47" s="101">
        <f>BF42*BE47</f>
        <v>47.08</v>
      </c>
      <c r="BG47" s="119">
        <f t="shared" si="568"/>
        <v>0.88830189000000004</v>
      </c>
      <c r="BH47" s="93">
        <f>BH42</f>
        <v>3800</v>
      </c>
      <c r="BI47" s="120">
        <f t="shared" si="569"/>
        <v>3375.54718</v>
      </c>
      <c r="BJ47" s="101">
        <f t="shared" si="570"/>
        <v>178904</v>
      </c>
      <c r="BK47" s="101"/>
      <c r="BL47" s="121"/>
      <c r="BM47" s="122">
        <f t="shared" si="571"/>
        <v>0.79476000000000002</v>
      </c>
      <c r="BN47" s="252">
        <f t="shared" si="572"/>
        <v>0</v>
      </c>
      <c r="BO47" s="122" t="e">
        <f>BN47/BN42</f>
        <v>#DIV/0!</v>
      </c>
      <c r="BP47" s="101" t="e">
        <f>BP42*BO47</f>
        <v>#DIV/0!</v>
      </c>
      <c r="BQ47" s="119">
        <f t="shared" si="573"/>
        <v>0</v>
      </c>
      <c r="BR47" s="93">
        <f>BR42</f>
        <v>0</v>
      </c>
      <c r="BS47" s="120">
        <f t="shared" si="574"/>
        <v>0</v>
      </c>
      <c r="BT47" s="101">
        <f t="shared" si="575"/>
        <v>0</v>
      </c>
      <c r="BU47" s="101"/>
      <c r="BV47" s="121"/>
      <c r="BW47" s="122">
        <f t="shared" si="576"/>
        <v>0</v>
      </c>
      <c r="BX47" s="252">
        <f t="shared" si="577"/>
        <v>0</v>
      </c>
      <c r="BY47" s="122">
        <f>BX47/BX42</f>
        <v>0</v>
      </c>
      <c r="BZ47" s="101">
        <f>BZ42*BY47</f>
        <v>0</v>
      </c>
      <c r="CA47" s="119">
        <f t="shared" si="578"/>
        <v>0</v>
      </c>
      <c r="CB47" s="93">
        <f>CB42</f>
        <v>3800</v>
      </c>
      <c r="CC47" s="120">
        <f t="shared" si="579"/>
        <v>0</v>
      </c>
      <c r="CD47" s="101">
        <f t="shared" si="580"/>
        <v>0</v>
      </c>
      <c r="CE47" s="101"/>
      <c r="CF47" s="121"/>
      <c r="CG47" s="122">
        <f t="shared" si="581"/>
        <v>0</v>
      </c>
      <c r="CH47" s="252">
        <f t="shared" si="582"/>
        <v>0</v>
      </c>
      <c r="CI47" s="122" t="e">
        <f>CH47/CH42</f>
        <v>#DIV/0!</v>
      </c>
      <c r="CJ47" s="101" t="e">
        <f>CJ42*CI47</f>
        <v>#DIV/0!</v>
      </c>
      <c r="CK47" s="119">
        <f t="shared" si="583"/>
        <v>0</v>
      </c>
      <c r="CL47" s="93">
        <f>CL42</f>
        <v>0</v>
      </c>
      <c r="CM47" s="120">
        <f t="shared" si="584"/>
        <v>0</v>
      </c>
      <c r="CN47" s="101">
        <f t="shared" si="585"/>
        <v>0</v>
      </c>
      <c r="CO47" s="101"/>
      <c r="CP47" s="121"/>
      <c r="CQ47" s="122">
        <f t="shared" si="586"/>
        <v>0</v>
      </c>
      <c r="CR47" s="252">
        <f t="shared" si="587"/>
        <v>0</v>
      </c>
      <c r="CS47" s="122">
        <f>CR47/CR42</f>
        <v>0</v>
      </c>
      <c r="CT47" s="101">
        <f>CT42*CS47</f>
        <v>0</v>
      </c>
      <c r="CU47" s="119">
        <f t="shared" si="588"/>
        <v>0</v>
      </c>
      <c r="CV47" s="93">
        <f>CV42</f>
        <v>3800</v>
      </c>
      <c r="CW47" s="120">
        <f t="shared" si="589"/>
        <v>0</v>
      </c>
      <c r="CX47" s="101">
        <f t="shared" si="590"/>
        <v>0</v>
      </c>
      <c r="CY47" s="101"/>
      <c r="CZ47" s="121"/>
      <c r="DA47" s="122">
        <f t="shared" si="591"/>
        <v>0</v>
      </c>
      <c r="DB47" s="252">
        <f t="shared" si="592"/>
        <v>0</v>
      </c>
      <c r="DC47" s="122">
        <f>DB47/DB42</f>
        <v>0</v>
      </c>
      <c r="DD47" s="101">
        <f>DD42*DC47</f>
        <v>0</v>
      </c>
      <c r="DE47" s="119">
        <f t="shared" si="593"/>
        <v>0</v>
      </c>
      <c r="DF47" s="93">
        <f>DF42</f>
        <v>3800</v>
      </c>
      <c r="DG47" s="120">
        <f t="shared" si="594"/>
        <v>0</v>
      </c>
      <c r="DH47" s="101">
        <f t="shared" si="595"/>
        <v>0</v>
      </c>
      <c r="DI47" s="101"/>
      <c r="DJ47" s="121"/>
      <c r="DK47" s="122">
        <f t="shared" si="596"/>
        <v>0</v>
      </c>
      <c r="DL47" s="252">
        <f t="shared" si="597"/>
        <v>0</v>
      </c>
      <c r="DM47" s="122">
        <f>DL47/DL42</f>
        <v>0</v>
      </c>
      <c r="DN47" s="101">
        <f>DN42*DM47</f>
        <v>0</v>
      </c>
      <c r="DO47" s="119">
        <f t="shared" si="598"/>
        <v>0</v>
      </c>
      <c r="DP47" s="93">
        <f>DP42</f>
        <v>3800</v>
      </c>
      <c r="DQ47" s="120">
        <f t="shared" si="599"/>
        <v>0</v>
      </c>
      <c r="DR47" s="101">
        <f t="shared" si="600"/>
        <v>0</v>
      </c>
      <c r="DS47" s="101"/>
      <c r="DT47" s="121"/>
      <c r="DU47" s="122">
        <f t="shared" si="601"/>
        <v>0</v>
      </c>
      <c r="DV47" s="252">
        <f t="shared" si="602"/>
        <v>0</v>
      </c>
      <c r="DW47" s="122">
        <f>DV47/DV42</f>
        <v>0</v>
      </c>
      <c r="DX47" s="101">
        <f>DX42*DW47</f>
        <v>0</v>
      </c>
      <c r="DY47" s="119">
        <f t="shared" si="603"/>
        <v>0</v>
      </c>
      <c r="DZ47" s="93">
        <f>DZ42</f>
        <v>0</v>
      </c>
      <c r="EA47" s="120">
        <f t="shared" si="604"/>
        <v>0</v>
      </c>
      <c r="EB47" s="101">
        <f t="shared" si="605"/>
        <v>0</v>
      </c>
      <c r="EC47" s="101"/>
      <c r="ED47" s="121"/>
      <c r="EE47" s="122">
        <f t="shared" si="606"/>
        <v>0</v>
      </c>
      <c r="EF47" s="252">
        <f t="shared" si="607"/>
        <v>0</v>
      </c>
      <c r="EG47" s="122">
        <f>EF47/EF42</f>
        <v>0</v>
      </c>
      <c r="EH47" s="101">
        <f>EH42*EG47</f>
        <v>0</v>
      </c>
      <c r="EI47" s="119">
        <f t="shared" si="608"/>
        <v>0</v>
      </c>
      <c r="EJ47" s="93">
        <f>EJ42</f>
        <v>3800</v>
      </c>
      <c r="EK47" s="120">
        <f t="shared" si="609"/>
        <v>0</v>
      </c>
      <c r="EL47" s="101">
        <f t="shared" si="610"/>
        <v>0</v>
      </c>
      <c r="EM47" s="101"/>
      <c r="EN47" s="121"/>
      <c r="EO47" s="122">
        <f t="shared" si="611"/>
        <v>0</v>
      </c>
      <c r="EP47" s="252">
        <f t="shared" si="612"/>
        <v>0</v>
      </c>
      <c r="EQ47" s="122">
        <f>EP47/EP42</f>
        <v>0</v>
      </c>
      <c r="ER47" s="101">
        <f>ER42*EQ47</f>
        <v>0</v>
      </c>
      <c r="ES47" s="119">
        <f t="shared" si="613"/>
        <v>0</v>
      </c>
      <c r="ET47" s="93">
        <f>ET42</f>
        <v>0</v>
      </c>
      <c r="EU47" s="120">
        <f t="shared" si="614"/>
        <v>0</v>
      </c>
      <c r="EV47" s="101">
        <f t="shared" si="615"/>
        <v>0</v>
      </c>
      <c r="EW47" s="101"/>
      <c r="EX47" s="121"/>
      <c r="EY47" s="122">
        <f t="shared" si="616"/>
        <v>0</v>
      </c>
      <c r="EZ47" s="252">
        <f t="shared" si="617"/>
        <v>31</v>
      </c>
      <c r="FA47" s="122">
        <f>EZ47/EZ42</f>
        <v>0.28971999999999998</v>
      </c>
      <c r="FB47" s="101">
        <f>FB42*FA47</f>
        <v>49.88</v>
      </c>
      <c r="FC47" s="119">
        <f t="shared" si="618"/>
        <v>1.60903226</v>
      </c>
      <c r="FD47" s="93">
        <f>FD42</f>
        <v>2350</v>
      </c>
      <c r="FE47" s="120">
        <f t="shared" si="619"/>
        <v>3781.2258099999999</v>
      </c>
      <c r="FF47" s="101">
        <f t="shared" si="620"/>
        <v>117218</v>
      </c>
      <c r="FG47" s="101"/>
      <c r="FH47" s="121"/>
      <c r="FI47" s="122">
        <f t="shared" si="621"/>
        <v>0.89027999999999996</v>
      </c>
      <c r="FJ47" s="252">
        <f t="shared" si="622"/>
        <v>0</v>
      </c>
      <c r="FK47" s="122">
        <f>FJ47/FJ42</f>
        <v>0</v>
      </c>
      <c r="FL47" s="101">
        <f>FL42*FK47</f>
        <v>0</v>
      </c>
      <c r="FM47" s="119">
        <f t="shared" si="623"/>
        <v>0</v>
      </c>
      <c r="FN47" s="93">
        <f>FN42</f>
        <v>3800</v>
      </c>
      <c r="FO47" s="120">
        <f t="shared" si="624"/>
        <v>0</v>
      </c>
      <c r="FP47" s="101">
        <f t="shared" si="625"/>
        <v>0</v>
      </c>
      <c r="FQ47" s="101"/>
      <c r="FR47" s="121"/>
      <c r="FS47" s="122">
        <f t="shared" si="626"/>
        <v>0</v>
      </c>
      <c r="FT47" s="252">
        <f t="shared" si="627"/>
        <v>0</v>
      </c>
      <c r="FU47" s="122">
        <f>FT47/FT42</f>
        <v>0</v>
      </c>
      <c r="FV47" s="101">
        <f>FV42*FU47</f>
        <v>0</v>
      </c>
      <c r="FW47" s="119">
        <f t="shared" si="628"/>
        <v>0</v>
      </c>
      <c r="FX47" s="93">
        <f>FX42</f>
        <v>3800</v>
      </c>
      <c r="FY47" s="120">
        <f t="shared" si="629"/>
        <v>0</v>
      </c>
      <c r="FZ47" s="101">
        <f t="shared" si="630"/>
        <v>0</v>
      </c>
      <c r="GA47" s="101"/>
      <c r="GB47" s="121"/>
      <c r="GC47" s="122">
        <f t="shared" si="631"/>
        <v>0</v>
      </c>
      <c r="GD47" s="252">
        <f t="shared" si="632"/>
        <v>0</v>
      </c>
      <c r="GE47" s="122">
        <f>GD47/GD42</f>
        <v>0</v>
      </c>
      <c r="GF47" s="101">
        <f>GF42*GE47</f>
        <v>0</v>
      </c>
      <c r="GG47" s="119">
        <f t="shared" si="633"/>
        <v>0</v>
      </c>
      <c r="GH47" s="93">
        <f>GH42</f>
        <v>2350</v>
      </c>
      <c r="GI47" s="120">
        <f t="shared" si="634"/>
        <v>0</v>
      </c>
      <c r="GJ47" s="101">
        <f t="shared" si="635"/>
        <v>0</v>
      </c>
      <c r="GK47" s="101"/>
      <c r="GL47" s="121"/>
      <c r="GM47" s="122">
        <f t="shared" si="636"/>
        <v>0</v>
      </c>
      <c r="GN47" s="252">
        <f t="shared" si="637"/>
        <v>0</v>
      </c>
      <c r="GO47" s="122">
        <f>GN47/GN42</f>
        <v>0</v>
      </c>
      <c r="GP47" s="101">
        <f>GP42*GO47</f>
        <v>0</v>
      </c>
      <c r="GQ47" s="119">
        <f t="shared" si="638"/>
        <v>0</v>
      </c>
      <c r="GR47" s="93">
        <f>GR42</f>
        <v>2350</v>
      </c>
      <c r="GS47" s="120">
        <f t="shared" si="639"/>
        <v>0</v>
      </c>
      <c r="GT47" s="101">
        <f t="shared" si="640"/>
        <v>0</v>
      </c>
      <c r="GU47" s="101"/>
      <c r="GV47" s="121"/>
      <c r="GW47" s="122">
        <f t="shared" si="641"/>
        <v>0</v>
      </c>
      <c r="GX47" s="252">
        <f t="shared" si="642"/>
        <v>0</v>
      </c>
      <c r="GY47" s="122">
        <f>GX47/GX42</f>
        <v>0</v>
      </c>
      <c r="GZ47" s="101">
        <f>GZ42*GY47</f>
        <v>0</v>
      </c>
      <c r="HA47" s="119">
        <f t="shared" si="643"/>
        <v>0</v>
      </c>
      <c r="HB47" s="93">
        <f>HB42</f>
        <v>2350</v>
      </c>
      <c r="HC47" s="120">
        <f t="shared" si="644"/>
        <v>0</v>
      </c>
      <c r="HD47" s="101">
        <f t="shared" si="645"/>
        <v>0</v>
      </c>
      <c r="HE47" s="101"/>
      <c r="HF47" s="121"/>
      <c r="HG47" s="122">
        <f t="shared" si="646"/>
        <v>0</v>
      </c>
      <c r="HH47" s="252">
        <f t="shared" si="647"/>
        <v>0</v>
      </c>
      <c r="HI47" s="122">
        <f>HH47/HH42</f>
        <v>0</v>
      </c>
      <c r="HJ47" s="101">
        <f>HJ42*HI47</f>
        <v>0</v>
      </c>
      <c r="HK47" s="119">
        <f t="shared" si="648"/>
        <v>0</v>
      </c>
      <c r="HL47" s="93">
        <f>HL42</f>
        <v>2350</v>
      </c>
      <c r="HM47" s="120">
        <f t="shared" si="649"/>
        <v>0</v>
      </c>
      <c r="HN47" s="101">
        <f t="shared" si="650"/>
        <v>0</v>
      </c>
      <c r="HO47" s="101"/>
      <c r="HP47" s="121"/>
      <c r="HQ47" s="122">
        <f t="shared" si="651"/>
        <v>0</v>
      </c>
      <c r="HR47" s="252">
        <f t="shared" si="652"/>
        <v>0</v>
      </c>
      <c r="HS47" s="122">
        <f>HR47/HR42</f>
        <v>0</v>
      </c>
      <c r="HT47" s="101">
        <f>HT42*HS47</f>
        <v>0</v>
      </c>
      <c r="HU47" s="119">
        <f t="shared" si="653"/>
        <v>0</v>
      </c>
      <c r="HV47" s="93">
        <f>HV42</f>
        <v>3800</v>
      </c>
      <c r="HW47" s="120">
        <f t="shared" si="654"/>
        <v>0</v>
      </c>
      <c r="HX47" s="101">
        <f t="shared" si="655"/>
        <v>0</v>
      </c>
      <c r="HY47" s="101"/>
      <c r="HZ47" s="121"/>
      <c r="IA47" s="122">
        <f t="shared" si="656"/>
        <v>0</v>
      </c>
      <c r="IB47" s="252">
        <f t="shared" si="657"/>
        <v>0</v>
      </c>
      <c r="IC47" s="122">
        <f>IB47/IB42</f>
        <v>0</v>
      </c>
      <c r="ID47" s="101">
        <f>ID42*IC47</f>
        <v>0</v>
      </c>
      <c r="IE47" s="119">
        <f t="shared" si="658"/>
        <v>0</v>
      </c>
      <c r="IF47" s="93">
        <f>IF42</f>
        <v>3800</v>
      </c>
      <c r="IG47" s="120">
        <f t="shared" si="659"/>
        <v>0</v>
      </c>
      <c r="IH47" s="101">
        <f t="shared" si="660"/>
        <v>0</v>
      </c>
      <c r="II47" s="101"/>
      <c r="IJ47" s="121"/>
      <c r="IK47" s="122">
        <f t="shared" si="661"/>
        <v>0</v>
      </c>
      <c r="IL47" s="252">
        <f t="shared" si="662"/>
        <v>0</v>
      </c>
      <c r="IM47" s="122">
        <f>IL47/IL42</f>
        <v>0</v>
      </c>
      <c r="IN47" s="101">
        <f>IN42*IM47</f>
        <v>0</v>
      </c>
      <c r="IO47" s="119">
        <f t="shared" si="663"/>
        <v>0</v>
      </c>
      <c r="IP47" s="93">
        <f>IP42</f>
        <v>3800</v>
      </c>
      <c r="IQ47" s="120">
        <f t="shared" si="664"/>
        <v>0</v>
      </c>
      <c r="IR47" s="101">
        <f t="shared" si="665"/>
        <v>0</v>
      </c>
      <c r="IS47" s="101"/>
      <c r="IT47" s="121"/>
      <c r="IU47" s="122">
        <f t="shared" si="666"/>
        <v>0</v>
      </c>
      <c r="IV47" s="252">
        <f t="shared" si="667"/>
        <v>0</v>
      </c>
      <c r="IW47" s="122">
        <f>IV47/IV42</f>
        <v>0</v>
      </c>
      <c r="IX47" s="101">
        <f>IX42*IW47</f>
        <v>0</v>
      </c>
      <c r="IY47" s="119">
        <f t="shared" si="668"/>
        <v>0</v>
      </c>
      <c r="IZ47" s="93">
        <f>IZ42</f>
        <v>3800</v>
      </c>
      <c r="JA47" s="120">
        <f t="shared" si="669"/>
        <v>0</v>
      </c>
      <c r="JB47" s="101">
        <f t="shared" si="670"/>
        <v>0</v>
      </c>
      <c r="JC47" s="101"/>
      <c r="JD47" s="121"/>
      <c r="JE47" s="122">
        <f t="shared" si="671"/>
        <v>0</v>
      </c>
      <c r="JF47" s="252">
        <f t="shared" si="672"/>
        <v>0</v>
      </c>
      <c r="JG47" s="122">
        <f>JF47/JF42</f>
        <v>0</v>
      </c>
      <c r="JH47" s="101">
        <f>JH42*JG47</f>
        <v>0</v>
      </c>
      <c r="JI47" s="119">
        <f t="shared" si="673"/>
        <v>0</v>
      </c>
      <c r="JJ47" s="93">
        <f>JJ42</f>
        <v>3800</v>
      </c>
      <c r="JK47" s="120">
        <f t="shared" si="674"/>
        <v>0</v>
      </c>
      <c r="JL47" s="101">
        <f t="shared" si="675"/>
        <v>0</v>
      </c>
      <c r="JM47" s="101"/>
      <c r="JN47" s="121"/>
      <c r="JO47" s="122">
        <f t="shared" si="676"/>
        <v>0</v>
      </c>
      <c r="JP47" s="252">
        <f t="shared" si="677"/>
        <v>0</v>
      </c>
      <c r="JQ47" s="122" t="e">
        <f>JP47/JP42</f>
        <v>#DIV/0!</v>
      </c>
      <c r="JR47" s="101" t="e">
        <f>JR42*JQ47</f>
        <v>#DIV/0!</v>
      </c>
      <c r="JS47" s="119">
        <f t="shared" si="678"/>
        <v>0</v>
      </c>
      <c r="JT47" s="93">
        <f>JT42</f>
        <v>0</v>
      </c>
      <c r="JU47" s="120">
        <f t="shared" si="679"/>
        <v>0</v>
      </c>
      <c r="JV47" s="101">
        <f t="shared" si="680"/>
        <v>0</v>
      </c>
      <c r="JW47" s="101"/>
      <c r="JX47" s="121"/>
      <c r="JY47" s="122">
        <f t="shared" si="681"/>
        <v>0</v>
      </c>
      <c r="JZ47" s="252">
        <f t="shared" si="682"/>
        <v>0</v>
      </c>
      <c r="KA47" s="122">
        <f>JZ47/JZ42</f>
        <v>0</v>
      </c>
      <c r="KB47" s="101">
        <f>KB42*KA47</f>
        <v>0</v>
      </c>
      <c r="KC47" s="119">
        <f t="shared" si="683"/>
        <v>0</v>
      </c>
      <c r="KD47" s="93">
        <f>KD42</f>
        <v>2350</v>
      </c>
      <c r="KE47" s="120">
        <f t="shared" si="684"/>
        <v>0</v>
      </c>
      <c r="KF47" s="101">
        <f t="shared" si="685"/>
        <v>0</v>
      </c>
      <c r="KG47" s="101"/>
      <c r="KH47" s="121"/>
      <c r="KI47" s="122">
        <f t="shared" si="686"/>
        <v>0</v>
      </c>
      <c r="KJ47" s="252">
        <f t="shared" si="687"/>
        <v>0</v>
      </c>
      <c r="KK47" s="122">
        <f>KJ47/KJ42</f>
        <v>0</v>
      </c>
      <c r="KL47" s="101">
        <f>KL42*KK47</f>
        <v>0</v>
      </c>
      <c r="KM47" s="119">
        <f t="shared" si="688"/>
        <v>0</v>
      </c>
      <c r="KN47" s="93">
        <f>KN42</f>
        <v>2350</v>
      </c>
      <c r="KO47" s="120">
        <f t="shared" si="689"/>
        <v>0</v>
      </c>
      <c r="KP47" s="101">
        <f t="shared" si="690"/>
        <v>0</v>
      </c>
      <c r="KQ47" s="101"/>
      <c r="KR47" s="121"/>
      <c r="KS47" s="122">
        <f t="shared" si="691"/>
        <v>0</v>
      </c>
      <c r="KT47" s="252">
        <f t="shared" si="692"/>
        <v>0</v>
      </c>
      <c r="KU47" s="122">
        <f>KT47/KT42</f>
        <v>0</v>
      </c>
      <c r="KV47" s="101">
        <f>KV42*KU47</f>
        <v>0</v>
      </c>
      <c r="KW47" s="119">
        <f t="shared" si="693"/>
        <v>0</v>
      </c>
      <c r="KX47" s="93">
        <f>KX42</f>
        <v>3800</v>
      </c>
      <c r="KY47" s="120">
        <f t="shared" si="694"/>
        <v>0</v>
      </c>
      <c r="KZ47" s="101">
        <f t="shared" si="695"/>
        <v>0</v>
      </c>
      <c r="LA47" s="101"/>
      <c r="LB47" s="121"/>
      <c r="LC47" s="122">
        <f t="shared" si="696"/>
        <v>0</v>
      </c>
      <c r="LD47" s="252">
        <f t="shared" si="697"/>
        <v>0</v>
      </c>
      <c r="LE47" s="122">
        <f>LD47/LD42</f>
        <v>0</v>
      </c>
      <c r="LF47" s="101">
        <f>LF42*LE47</f>
        <v>0</v>
      </c>
      <c r="LG47" s="119">
        <f t="shared" si="698"/>
        <v>0</v>
      </c>
      <c r="LH47" s="93">
        <f>LH42</f>
        <v>2350</v>
      </c>
      <c r="LI47" s="120">
        <f t="shared" si="699"/>
        <v>0</v>
      </c>
      <c r="LJ47" s="101">
        <f t="shared" si="700"/>
        <v>0</v>
      </c>
      <c r="LK47" s="101"/>
      <c r="LL47" s="121"/>
      <c r="LM47" s="122">
        <f t="shared" si="701"/>
        <v>0</v>
      </c>
      <c r="LN47" s="252">
        <f t="shared" si="702"/>
        <v>0</v>
      </c>
      <c r="LO47" s="122">
        <f>LN47/LN42</f>
        <v>0</v>
      </c>
      <c r="LP47" s="101">
        <f>LP42*LO47</f>
        <v>0</v>
      </c>
      <c r="LQ47" s="119">
        <f t="shared" si="703"/>
        <v>0</v>
      </c>
      <c r="LR47" s="93">
        <f>LR42</f>
        <v>3800</v>
      </c>
      <c r="LS47" s="120">
        <f t="shared" si="704"/>
        <v>0</v>
      </c>
      <c r="LT47" s="101">
        <f t="shared" si="705"/>
        <v>0</v>
      </c>
      <c r="LU47" s="101"/>
      <c r="LV47" s="121"/>
      <c r="LW47" s="122">
        <f t="shared" si="706"/>
        <v>0</v>
      </c>
      <c r="LX47" s="252">
        <f t="shared" si="707"/>
        <v>0</v>
      </c>
      <c r="LY47" s="122">
        <f>LX47/LX42</f>
        <v>0</v>
      </c>
      <c r="LZ47" s="101">
        <f>LZ42*LY47</f>
        <v>0</v>
      </c>
      <c r="MA47" s="119">
        <f t="shared" si="708"/>
        <v>0</v>
      </c>
      <c r="MB47" s="93">
        <f>MB42</f>
        <v>2350</v>
      </c>
      <c r="MC47" s="120">
        <f t="shared" si="709"/>
        <v>0</v>
      </c>
      <c r="MD47" s="101">
        <f t="shared" si="710"/>
        <v>0</v>
      </c>
      <c r="ME47" s="101"/>
      <c r="MF47" s="121"/>
      <c r="MG47" s="122">
        <f t="shared" si="711"/>
        <v>0</v>
      </c>
      <c r="MH47" s="252">
        <f t="shared" si="712"/>
        <v>0</v>
      </c>
      <c r="MI47" s="122">
        <f>MH47/MH42</f>
        <v>0</v>
      </c>
      <c r="MJ47" s="101">
        <f>MJ42*MI47</f>
        <v>0</v>
      </c>
      <c r="MK47" s="119">
        <f t="shared" si="713"/>
        <v>0</v>
      </c>
      <c r="ML47" s="93">
        <f>ML42</f>
        <v>3800</v>
      </c>
      <c r="MM47" s="120">
        <f t="shared" si="714"/>
        <v>0</v>
      </c>
      <c r="MN47" s="101">
        <f t="shared" si="715"/>
        <v>0</v>
      </c>
      <c r="MO47" s="101"/>
      <c r="MP47" s="121"/>
      <c r="MQ47" s="122">
        <f t="shared" si="716"/>
        <v>0</v>
      </c>
      <c r="MR47" s="252">
        <f t="shared" si="717"/>
        <v>0</v>
      </c>
      <c r="MS47" s="122">
        <f>MR47/MR42</f>
        <v>0</v>
      </c>
      <c r="MT47" s="101">
        <f>MT42*MS47</f>
        <v>0</v>
      </c>
      <c r="MU47" s="119">
        <f t="shared" si="718"/>
        <v>0</v>
      </c>
      <c r="MV47" s="93">
        <f>MV42</f>
        <v>2350</v>
      </c>
      <c r="MW47" s="120">
        <f t="shared" si="719"/>
        <v>0</v>
      </c>
      <c r="MX47" s="101">
        <f t="shared" si="720"/>
        <v>0</v>
      </c>
      <c r="MY47" s="101"/>
      <c r="MZ47" s="121"/>
      <c r="NA47" s="122">
        <f t="shared" si="721"/>
        <v>0</v>
      </c>
      <c r="NB47" s="252">
        <f t="shared" si="722"/>
        <v>0</v>
      </c>
      <c r="NC47" s="122">
        <f>NB47/NB42</f>
        <v>0</v>
      </c>
      <c r="ND47" s="101">
        <f>ND42*NC47</f>
        <v>0</v>
      </c>
      <c r="NE47" s="119">
        <f t="shared" si="723"/>
        <v>0</v>
      </c>
      <c r="NF47" s="93">
        <f>NF42</f>
        <v>3800</v>
      </c>
      <c r="NG47" s="120">
        <f t="shared" si="724"/>
        <v>0</v>
      </c>
      <c r="NH47" s="101">
        <f t="shared" si="725"/>
        <v>0</v>
      </c>
      <c r="NI47" s="101"/>
      <c r="NJ47" s="121"/>
      <c r="NK47" s="122">
        <f t="shared" si="726"/>
        <v>0</v>
      </c>
      <c r="NL47" s="252">
        <f t="shared" si="727"/>
        <v>0</v>
      </c>
      <c r="NM47" s="122">
        <f>NL47/NL42</f>
        <v>0</v>
      </c>
      <c r="NN47" s="101">
        <f>NN42*NM47</f>
        <v>0</v>
      </c>
      <c r="NO47" s="119">
        <f t="shared" si="728"/>
        <v>0</v>
      </c>
      <c r="NP47" s="93">
        <f>NP42</f>
        <v>3800</v>
      </c>
      <c r="NQ47" s="120">
        <f t="shared" si="729"/>
        <v>0</v>
      </c>
      <c r="NR47" s="101">
        <f t="shared" si="730"/>
        <v>0</v>
      </c>
      <c r="NS47" s="101"/>
      <c r="NT47" s="121"/>
      <c r="NU47" s="122">
        <f t="shared" si="731"/>
        <v>0</v>
      </c>
      <c r="NV47" s="252">
        <f t="shared" si="732"/>
        <v>0</v>
      </c>
      <c r="NW47" s="122">
        <f>NV47/NV42</f>
        <v>0</v>
      </c>
      <c r="NX47" s="101">
        <f>NX42*NW47</f>
        <v>0</v>
      </c>
      <c r="NY47" s="119">
        <f t="shared" si="733"/>
        <v>0</v>
      </c>
      <c r="NZ47" s="93">
        <f>NZ42</f>
        <v>3800</v>
      </c>
      <c r="OA47" s="120">
        <f t="shared" si="734"/>
        <v>0</v>
      </c>
      <c r="OB47" s="101">
        <f t="shared" si="735"/>
        <v>0</v>
      </c>
      <c r="OC47" s="101"/>
      <c r="OD47" s="121"/>
      <c r="OE47" s="122">
        <f t="shared" si="736"/>
        <v>0</v>
      </c>
      <c r="OF47" s="252">
        <f t="shared" si="737"/>
        <v>0</v>
      </c>
      <c r="OG47" s="122">
        <f>OF47/OF42</f>
        <v>0</v>
      </c>
      <c r="OH47" s="101">
        <f>OH42*OG47</f>
        <v>0</v>
      </c>
      <c r="OI47" s="119">
        <f t="shared" si="738"/>
        <v>0</v>
      </c>
      <c r="OJ47" s="93">
        <f>OJ42</f>
        <v>2350</v>
      </c>
      <c r="OK47" s="120">
        <f t="shared" si="739"/>
        <v>0</v>
      </c>
      <c r="OL47" s="101">
        <f t="shared" si="740"/>
        <v>0</v>
      </c>
      <c r="OM47" s="101"/>
      <c r="ON47" s="121"/>
      <c r="OO47" s="122">
        <f t="shared" si="741"/>
        <v>0</v>
      </c>
      <c r="OP47" s="252">
        <f t="shared" si="742"/>
        <v>0</v>
      </c>
      <c r="OQ47" s="122">
        <f>OP47/OP42</f>
        <v>0</v>
      </c>
      <c r="OR47" s="101">
        <f>OR42*OQ47</f>
        <v>0</v>
      </c>
      <c r="OS47" s="119">
        <f t="shared" si="743"/>
        <v>0</v>
      </c>
      <c r="OT47" s="93">
        <f>OT42</f>
        <v>3800</v>
      </c>
      <c r="OU47" s="120">
        <f t="shared" si="744"/>
        <v>0</v>
      </c>
      <c r="OV47" s="101">
        <f t="shared" si="745"/>
        <v>0</v>
      </c>
      <c r="OW47" s="101"/>
      <c r="OX47" s="121"/>
      <c r="OY47" s="122">
        <f t="shared" si="746"/>
        <v>0</v>
      </c>
      <c r="OZ47" s="252">
        <f t="shared" si="747"/>
        <v>31</v>
      </c>
      <c r="PA47" s="122">
        <f>OZ47/OZ42</f>
        <v>0.46970000000000001</v>
      </c>
      <c r="PB47" s="101">
        <f>PB42*PA47</f>
        <v>47.73</v>
      </c>
      <c r="PC47" s="119">
        <f t="shared" si="748"/>
        <v>1.5396774200000001</v>
      </c>
      <c r="PD47" s="93">
        <f>PD42</f>
        <v>3800</v>
      </c>
      <c r="PE47" s="120">
        <f t="shared" si="749"/>
        <v>5850.7741999999998</v>
      </c>
      <c r="PF47" s="101">
        <f t="shared" si="750"/>
        <v>181374</v>
      </c>
      <c r="PG47" s="101"/>
      <c r="PH47" s="121"/>
      <c r="PI47" s="122">
        <f t="shared" si="751"/>
        <v>1.3775500000000001</v>
      </c>
      <c r="PJ47" s="252">
        <f t="shared" si="752"/>
        <v>0</v>
      </c>
      <c r="PK47" s="122">
        <f>PJ47/PJ42</f>
        <v>0</v>
      </c>
      <c r="PL47" s="101">
        <f>PL42*PK47</f>
        <v>0</v>
      </c>
      <c r="PM47" s="119">
        <f t="shared" si="753"/>
        <v>0</v>
      </c>
      <c r="PN47" s="93">
        <f>PN42</f>
        <v>3800</v>
      </c>
      <c r="PO47" s="120">
        <f t="shared" si="754"/>
        <v>0</v>
      </c>
      <c r="PP47" s="101">
        <f t="shared" si="755"/>
        <v>0</v>
      </c>
      <c r="PQ47" s="101"/>
      <c r="PR47" s="121"/>
      <c r="PS47" s="122">
        <f t="shared" si="756"/>
        <v>0</v>
      </c>
      <c r="PT47" s="252">
        <f t="shared" si="757"/>
        <v>0</v>
      </c>
      <c r="PU47" s="122" t="e">
        <f>PT47/PT42</f>
        <v>#DIV/0!</v>
      </c>
      <c r="PV47" s="101" t="e">
        <f>PV42*PU47</f>
        <v>#DIV/0!</v>
      </c>
      <c r="PW47" s="119">
        <f t="shared" si="758"/>
        <v>0</v>
      </c>
      <c r="PX47" s="93">
        <f>PX42</f>
        <v>0</v>
      </c>
      <c r="PY47" s="120">
        <f t="shared" si="759"/>
        <v>0</v>
      </c>
      <c r="PZ47" s="101">
        <f t="shared" si="760"/>
        <v>0</v>
      </c>
      <c r="QA47" s="101"/>
      <c r="QB47" s="121"/>
      <c r="QC47" s="122">
        <f t="shared" si="761"/>
        <v>0</v>
      </c>
      <c r="QD47" s="252">
        <f t="shared" si="762"/>
        <v>0</v>
      </c>
      <c r="QE47" s="122">
        <f>QD47/QD42</f>
        <v>0</v>
      </c>
      <c r="QF47" s="101">
        <f>QF42*QE47</f>
        <v>0</v>
      </c>
      <c r="QG47" s="119">
        <f t="shared" si="763"/>
        <v>0</v>
      </c>
      <c r="QH47" s="93">
        <f>QH42</f>
        <v>3800</v>
      </c>
      <c r="QI47" s="120">
        <f t="shared" si="764"/>
        <v>0</v>
      </c>
      <c r="QJ47" s="101">
        <f t="shared" si="765"/>
        <v>0</v>
      </c>
      <c r="QK47" s="101"/>
      <c r="QL47" s="121"/>
      <c r="QM47" s="122">
        <f t="shared" si="766"/>
        <v>0</v>
      </c>
      <c r="QN47" s="252">
        <f t="shared" si="767"/>
        <v>0</v>
      </c>
      <c r="QO47" s="122">
        <f>QN47/QN42</f>
        <v>0</v>
      </c>
      <c r="QP47" s="101">
        <f>QP42*QO47</f>
        <v>0</v>
      </c>
      <c r="QQ47" s="119">
        <f t="shared" si="768"/>
        <v>0</v>
      </c>
      <c r="QR47" s="93">
        <f>QR42</f>
        <v>2350</v>
      </c>
      <c r="QS47" s="120">
        <f t="shared" si="769"/>
        <v>0</v>
      </c>
      <c r="QT47" s="101">
        <f t="shared" si="770"/>
        <v>0</v>
      </c>
      <c r="QU47" s="101"/>
      <c r="QV47" s="121"/>
      <c r="QW47" s="122">
        <f t="shared" si="771"/>
        <v>0</v>
      </c>
      <c r="QX47" s="252">
        <f t="shared" si="772"/>
        <v>0</v>
      </c>
      <c r="QY47" s="122">
        <f>QX47/QX42</f>
        <v>0</v>
      </c>
      <c r="QZ47" s="101">
        <f>QZ42*QY47</f>
        <v>0</v>
      </c>
      <c r="RA47" s="119">
        <f t="shared" si="773"/>
        <v>0</v>
      </c>
      <c r="RB47" s="93">
        <f>RB42</f>
        <v>3800</v>
      </c>
      <c r="RC47" s="120">
        <f t="shared" si="774"/>
        <v>0</v>
      </c>
      <c r="RD47" s="101">
        <f t="shared" si="775"/>
        <v>0</v>
      </c>
      <c r="RE47" s="101"/>
      <c r="RF47" s="121"/>
      <c r="RG47" s="122">
        <f t="shared" si="776"/>
        <v>0</v>
      </c>
      <c r="RH47" s="252">
        <f t="shared" si="777"/>
        <v>0</v>
      </c>
      <c r="RI47" s="122">
        <f>RH47/RH42</f>
        <v>0</v>
      </c>
      <c r="RJ47" s="101">
        <f>RJ42*RI47</f>
        <v>0</v>
      </c>
      <c r="RK47" s="119">
        <f t="shared" si="778"/>
        <v>0</v>
      </c>
      <c r="RL47" s="93">
        <f>RL42</f>
        <v>3800</v>
      </c>
      <c r="RM47" s="120">
        <f t="shared" si="779"/>
        <v>0</v>
      </c>
      <c r="RN47" s="101">
        <f t="shared" si="780"/>
        <v>0</v>
      </c>
      <c r="RO47" s="101"/>
      <c r="RP47" s="121"/>
      <c r="RQ47" s="122">
        <f t="shared" si="781"/>
        <v>0</v>
      </c>
      <c r="RR47" s="252">
        <f t="shared" si="782"/>
        <v>0</v>
      </c>
      <c r="RS47" s="122">
        <f>RR47/RR42</f>
        <v>0</v>
      </c>
      <c r="RT47" s="101">
        <f>RT42*RS47</f>
        <v>0</v>
      </c>
      <c r="RU47" s="119">
        <f t="shared" si="783"/>
        <v>0</v>
      </c>
      <c r="RV47" s="93">
        <f>RV42</f>
        <v>3800</v>
      </c>
      <c r="RW47" s="120">
        <f t="shared" si="784"/>
        <v>0</v>
      </c>
      <c r="RX47" s="101">
        <f t="shared" si="785"/>
        <v>0</v>
      </c>
      <c r="RY47" s="101"/>
      <c r="RZ47" s="121"/>
      <c r="SA47" s="122">
        <f t="shared" si="786"/>
        <v>0</v>
      </c>
      <c r="SB47" s="252">
        <f t="shared" si="787"/>
        <v>62</v>
      </c>
      <c r="SC47" s="122">
        <f>SB47/SB42</f>
        <v>0.73809999999999998</v>
      </c>
      <c r="SD47" s="101">
        <f>SD42*SC47</f>
        <v>0</v>
      </c>
      <c r="SE47" s="119">
        <f t="shared" si="788"/>
        <v>0</v>
      </c>
      <c r="SF47" s="93">
        <f>SF42</f>
        <v>0</v>
      </c>
      <c r="SG47" s="120">
        <f t="shared" si="789"/>
        <v>0</v>
      </c>
      <c r="SH47" s="101">
        <f t="shared" si="790"/>
        <v>0</v>
      </c>
      <c r="SI47" s="101"/>
      <c r="SJ47" s="121"/>
      <c r="SK47" s="122">
        <f t="shared" si="791"/>
        <v>0</v>
      </c>
      <c r="SL47" s="252">
        <f t="shared" si="792"/>
        <v>0</v>
      </c>
      <c r="SM47" s="122">
        <f>SL47/SL42</f>
        <v>0</v>
      </c>
      <c r="SN47" s="101">
        <f>SN42*SM47</f>
        <v>0</v>
      </c>
      <c r="SO47" s="119">
        <f t="shared" si="793"/>
        <v>0</v>
      </c>
      <c r="SP47" s="93">
        <f>SP42</f>
        <v>2350</v>
      </c>
      <c r="SQ47" s="120">
        <f t="shared" si="794"/>
        <v>0</v>
      </c>
      <c r="SR47" s="101">
        <f t="shared" si="795"/>
        <v>0</v>
      </c>
      <c r="SS47" s="101"/>
      <c r="ST47" s="121"/>
      <c r="SU47" s="122">
        <f t="shared" si="796"/>
        <v>0</v>
      </c>
      <c r="SV47" s="252">
        <f t="shared" si="797"/>
        <v>0</v>
      </c>
      <c r="SW47" s="122">
        <f>SV47/SV42</f>
        <v>0</v>
      </c>
      <c r="SX47" s="101">
        <f>SX42*SW47</f>
        <v>0</v>
      </c>
      <c r="SY47" s="119">
        <f t="shared" si="798"/>
        <v>0</v>
      </c>
      <c r="SZ47" s="93">
        <f>SZ42</f>
        <v>3800</v>
      </c>
      <c r="TA47" s="120">
        <f t="shared" si="799"/>
        <v>0</v>
      </c>
      <c r="TB47" s="101">
        <f t="shared" si="800"/>
        <v>0</v>
      </c>
      <c r="TC47" s="101"/>
      <c r="TD47" s="121"/>
      <c r="TE47" s="122">
        <f t="shared" si="801"/>
        <v>0</v>
      </c>
      <c r="TF47" s="252">
        <f t="shared" si="802"/>
        <v>0</v>
      </c>
      <c r="TG47" s="122">
        <f>TF47/TF42</f>
        <v>0</v>
      </c>
      <c r="TH47" s="101">
        <f>TH42*TG47</f>
        <v>0</v>
      </c>
      <c r="TI47" s="119">
        <f t="shared" si="803"/>
        <v>0</v>
      </c>
      <c r="TJ47" s="93">
        <f>TJ42</f>
        <v>3800</v>
      </c>
      <c r="TK47" s="120">
        <f t="shared" si="804"/>
        <v>0</v>
      </c>
      <c r="TL47" s="101">
        <f t="shared" si="805"/>
        <v>0</v>
      </c>
      <c r="TM47" s="101"/>
      <c r="TN47" s="121"/>
      <c r="TO47" s="122">
        <f t="shared" si="806"/>
        <v>0</v>
      </c>
      <c r="TP47" s="252">
        <f t="shared" si="807"/>
        <v>0</v>
      </c>
      <c r="TQ47" s="122">
        <f>TP47/TP42</f>
        <v>0</v>
      </c>
      <c r="TR47" s="101">
        <f>TR42*TQ47</f>
        <v>0</v>
      </c>
      <c r="TS47" s="119">
        <f t="shared" si="808"/>
        <v>0</v>
      </c>
      <c r="TT47" s="93">
        <f>TT42</f>
        <v>2350</v>
      </c>
      <c r="TU47" s="120">
        <f t="shared" si="809"/>
        <v>0</v>
      </c>
      <c r="TV47" s="101">
        <f t="shared" si="810"/>
        <v>0</v>
      </c>
      <c r="TW47" s="101"/>
      <c r="TX47" s="121"/>
      <c r="TY47" s="122">
        <f t="shared" si="811"/>
        <v>0</v>
      </c>
      <c r="TZ47" s="252">
        <f t="shared" si="812"/>
        <v>0</v>
      </c>
      <c r="UA47" s="122">
        <f>TZ47/TZ42</f>
        <v>0</v>
      </c>
      <c r="UB47" s="101">
        <f>UB42*UA47</f>
        <v>0</v>
      </c>
      <c r="UC47" s="119">
        <f t="shared" si="813"/>
        <v>0</v>
      </c>
      <c r="UD47" s="93">
        <f>UD42</f>
        <v>2350</v>
      </c>
      <c r="UE47" s="120">
        <f t="shared" si="814"/>
        <v>0</v>
      </c>
      <c r="UF47" s="101">
        <f t="shared" si="815"/>
        <v>0</v>
      </c>
      <c r="UG47" s="101"/>
      <c r="UH47" s="121"/>
      <c r="UI47" s="122">
        <f t="shared" si="816"/>
        <v>0</v>
      </c>
      <c r="UJ47" s="252">
        <f t="shared" si="817"/>
        <v>0</v>
      </c>
      <c r="UK47" s="122">
        <f>UJ47/UJ42</f>
        <v>0</v>
      </c>
      <c r="UL47" s="101">
        <f>UL42*UK47</f>
        <v>0</v>
      </c>
      <c r="UM47" s="119">
        <f t="shared" si="818"/>
        <v>0</v>
      </c>
      <c r="UN47" s="93">
        <f>UN42</f>
        <v>2350</v>
      </c>
      <c r="UO47" s="120">
        <f t="shared" si="819"/>
        <v>0</v>
      </c>
      <c r="UP47" s="101">
        <f t="shared" si="820"/>
        <v>0</v>
      </c>
      <c r="UQ47" s="101"/>
      <c r="UR47" s="121"/>
      <c r="US47" s="122">
        <f t="shared" si="821"/>
        <v>0</v>
      </c>
      <c r="UT47" s="252">
        <f t="shared" si="822"/>
        <v>0</v>
      </c>
      <c r="UU47" s="122">
        <f>UT47/UT42</f>
        <v>0</v>
      </c>
      <c r="UV47" s="101">
        <f>UV42*UU47</f>
        <v>0</v>
      </c>
      <c r="UW47" s="119">
        <f t="shared" si="823"/>
        <v>0</v>
      </c>
      <c r="UX47" s="93">
        <f>UX42</f>
        <v>2350</v>
      </c>
      <c r="UY47" s="120">
        <f t="shared" si="824"/>
        <v>0</v>
      </c>
      <c r="UZ47" s="101">
        <f t="shared" si="825"/>
        <v>0</v>
      </c>
      <c r="VA47" s="101"/>
      <c r="VB47" s="121"/>
      <c r="VC47" s="122">
        <f t="shared" si="826"/>
        <v>0</v>
      </c>
      <c r="VD47" s="252">
        <f t="shared" si="827"/>
        <v>0</v>
      </c>
      <c r="VE47" s="122">
        <f>VD47/VD42</f>
        <v>0</v>
      </c>
      <c r="VF47" s="101">
        <f>VF42*VE47</f>
        <v>0</v>
      </c>
      <c r="VG47" s="119">
        <f t="shared" si="828"/>
        <v>0</v>
      </c>
      <c r="VH47" s="93">
        <f>VH42</f>
        <v>2350</v>
      </c>
      <c r="VI47" s="120">
        <f t="shared" si="829"/>
        <v>0</v>
      </c>
      <c r="VJ47" s="101">
        <f t="shared" si="830"/>
        <v>0</v>
      </c>
      <c r="VK47" s="101"/>
      <c r="VL47" s="121"/>
      <c r="VM47" s="122">
        <f t="shared" si="831"/>
        <v>0</v>
      </c>
      <c r="VN47" s="252">
        <f t="shared" si="832"/>
        <v>0</v>
      </c>
      <c r="VO47" s="122">
        <f>VN47/VN42</f>
        <v>0</v>
      </c>
      <c r="VP47" s="101">
        <f>VP42*VO47</f>
        <v>0</v>
      </c>
      <c r="VQ47" s="119">
        <f t="shared" si="833"/>
        <v>0</v>
      </c>
      <c r="VR47" s="93">
        <f>VR42</f>
        <v>2350</v>
      </c>
      <c r="VS47" s="120">
        <f t="shared" si="834"/>
        <v>0</v>
      </c>
      <c r="VT47" s="101">
        <f t="shared" si="835"/>
        <v>0</v>
      </c>
      <c r="VU47" s="101"/>
      <c r="VV47" s="121"/>
      <c r="VW47" s="122">
        <f t="shared" si="836"/>
        <v>0</v>
      </c>
      <c r="VX47" s="231">
        <f t="shared" si="837"/>
        <v>212</v>
      </c>
      <c r="VY47" s="122">
        <f>VX47/VX42</f>
        <v>1.6840000000000001E-2</v>
      </c>
      <c r="VZ47" s="101">
        <f>VZ42*VY47</f>
        <v>291.81</v>
      </c>
      <c r="WA47" s="119">
        <f t="shared" si="838"/>
        <v>1.37646226</v>
      </c>
      <c r="WB47" s="93">
        <f>WB42</f>
        <v>3085.62</v>
      </c>
      <c r="WC47" s="120">
        <f t="shared" si="839"/>
        <v>4247.2394800000002</v>
      </c>
      <c r="WD47" s="101">
        <f t="shared" si="840"/>
        <v>900414.77</v>
      </c>
      <c r="WE47" s="101"/>
      <c r="WF47" s="121"/>
    </row>
    <row r="48" spans="1:604" ht="27.75" customHeight="1">
      <c r="A48" s="5"/>
      <c r="B48" s="223" t="s">
        <v>424</v>
      </c>
      <c r="C48" s="12" t="s">
        <v>839</v>
      </c>
      <c r="D48" s="12" t="s">
        <v>440</v>
      </c>
      <c r="E48" s="4" t="s">
        <v>35</v>
      </c>
      <c r="F48" s="252">
        <f t="shared" si="542"/>
        <v>0</v>
      </c>
      <c r="G48" s="122">
        <f>F48/F42</f>
        <v>0</v>
      </c>
      <c r="H48" s="101">
        <f>H42*G48</f>
        <v>0</v>
      </c>
      <c r="I48" s="119">
        <f t="shared" si="543"/>
        <v>0</v>
      </c>
      <c r="J48" s="93">
        <f>J42</f>
        <v>2350</v>
      </c>
      <c r="K48" s="120">
        <f t="shared" si="544"/>
        <v>0</v>
      </c>
      <c r="L48" s="101">
        <f t="shared" si="545"/>
        <v>0</v>
      </c>
      <c r="M48" s="101"/>
      <c r="N48" s="121"/>
      <c r="O48" s="122">
        <f t="shared" si="546"/>
        <v>0</v>
      </c>
      <c r="P48" s="252">
        <f t="shared" si="547"/>
        <v>21</v>
      </c>
      <c r="Q48" s="122">
        <f>P48/P42</f>
        <v>4.487E-2</v>
      </c>
      <c r="R48" s="101">
        <f>R42*Q48</f>
        <v>27.61</v>
      </c>
      <c r="S48" s="119">
        <f t="shared" si="548"/>
        <v>1.3147618999999999</v>
      </c>
      <c r="T48" s="93">
        <f>T42</f>
        <v>2350</v>
      </c>
      <c r="U48" s="120">
        <f t="shared" si="549"/>
        <v>3089.69047</v>
      </c>
      <c r="V48" s="101">
        <f t="shared" si="550"/>
        <v>64883.5</v>
      </c>
      <c r="W48" s="101"/>
      <c r="X48" s="121"/>
      <c r="Y48" s="122">
        <f t="shared" si="551"/>
        <v>0.72733999999999999</v>
      </c>
      <c r="Z48" s="252">
        <f t="shared" si="552"/>
        <v>0</v>
      </c>
      <c r="AA48" s="122">
        <f>Z48/Z42</f>
        <v>0</v>
      </c>
      <c r="AB48" s="101">
        <f>AB42*AA48</f>
        <v>0</v>
      </c>
      <c r="AC48" s="119">
        <f t="shared" si="553"/>
        <v>0</v>
      </c>
      <c r="AD48" s="93">
        <f>AD42</f>
        <v>2350</v>
      </c>
      <c r="AE48" s="120">
        <f t="shared" si="554"/>
        <v>0</v>
      </c>
      <c r="AF48" s="101">
        <f t="shared" si="555"/>
        <v>0</v>
      </c>
      <c r="AG48" s="101"/>
      <c r="AH48" s="121"/>
      <c r="AI48" s="122">
        <f t="shared" si="556"/>
        <v>0</v>
      </c>
      <c r="AJ48" s="252">
        <f t="shared" si="557"/>
        <v>0</v>
      </c>
      <c r="AK48" s="122">
        <f>AJ48/AJ42</f>
        <v>0</v>
      </c>
      <c r="AL48" s="101">
        <f>AL42*AK48</f>
        <v>0</v>
      </c>
      <c r="AM48" s="119">
        <f t="shared" si="558"/>
        <v>0</v>
      </c>
      <c r="AN48" s="93">
        <f>AN42</f>
        <v>2350</v>
      </c>
      <c r="AO48" s="120">
        <f t="shared" si="559"/>
        <v>0</v>
      </c>
      <c r="AP48" s="101">
        <f t="shared" si="560"/>
        <v>0</v>
      </c>
      <c r="AQ48" s="101"/>
      <c r="AR48" s="121"/>
      <c r="AS48" s="122">
        <f t="shared" si="561"/>
        <v>0</v>
      </c>
      <c r="AT48" s="252">
        <f t="shared" si="562"/>
        <v>0</v>
      </c>
      <c r="AU48" s="122">
        <f>AT48/AT42</f>
        <v>0</v>
      </c>
      <c r="AV48" s="101">
        <f>AV42*AU48</f>
        <v>0</v>
      </c>
      <c r="AW48" s="119">
        <f t="shared" si="563"/>
        <v>0</v>
      </c>
      <c r="AX48" s="93">
        <f>AX42</f>
        <v>2350</v>
      </c>
      <c r="AY48" s="120">
        <f t="shared" si="564"/>
        <v>0</v>
      </c>
      <c r="AZ48" s="101">
        <f t="shared" si="565"/>
        <v>0</v>
      </c>
      <c r="BA48" s="101"/>
      <c r="BB48" s="121"/>
      <c r="BC48" s="122">
        <f t="shared" si="566"/>
        <v>0</v>
      </c>
      <c r="BD48" s="252">
        <f t="shared" si="567"/>
        <v>0</v>
      </c>
      <c r="BE48" s="122">
        <f>BD48/BD42</f>
        <v>0</v>
      </c>
      <c r="BF48" s="101">
        <f>BF42*BE48</f>
        <v>0</v>
      </c>
      <c r="BG48" s="119">
        <f t="shared" si="568"/>
        <v>0</v>
      </c>
      <c r="BH48" s="93">
        <f>BH42</f>
        <v>3800</v>
      </c>
      <c r="BI48" s="120">
        <f t="shared" si="569"/>
        <v>0</v>
      </c>
      <c r="BJ48" s="101">
        <f t="shared" si="570"/>
        <v>0</v>
      </c>
      <c r="BK48" s="101"/>
      <c r="BL48" s="121"/>
      <c r="BM48" s="122">
        <f t="shared" si="571"/>
        <v>0</v>
      </c>
      <c r="BN48" s="252">
        <f t="shared" si="572"/>
        <v>0</v>
      </c>
      <c r="BO48" s="122" t="e">
        <f>BN48/BN42</f>
        <v>#DIV/0!</v>
      </c>
      <c r="BP48" s="101" t="e">
        <f>BP42*BO48</f>
        <v>#DIV/0!</v>
      </c>
      <c r="BQ48" s="119">
        <f t="shared" si="573"/>
        <v>0</v>
      </c>
      <c r="BR48" s="93">
        <f>BR42</f>
        <v>0</v>
      </c>
      <c r="BS48" s="120">
        <f t="shared" si="574"/>
        <v>0</v>
      </c>
      <c r="BT48" s="101">
        <f t="shared" si="575"/>
        <v>0</v>
      </c>
      <c r="BU48" s="101"/>
      <c r="BV48" s="121"/>
      <c r="BW48" s="122">
        <f t="shared" si="576"/>
        <v>0</v>
      </c>
      <c r="BX48" s="252">
        <f t="shared" si="577"/>
        <v>0</v>
      </c>
      <c r="BY48" s="122">
        <f>BX48/BX42</f>
        <v>0</v>
      </c>
      <c r="BZ48" s="101">
        <f>BZ42*BY48</f>
        <v>0</v>
      </c>
      <c r="CA48" s="119">
        <f t="shared" si="578"/>
        <v>0</v>
      </c>
      <c r="CB48" s="93">
        <f>CB42</f>
        <v>3800</v>
      </c>
      <c r="CC48" s="120">
        <f t="shared" si="579"/>
        <v>0</v>
      </c>
      <c r="CD48" s="101">
        <f t="shared" si="580"/>
        <v>0</v>
      </c>
      <c r="CE48" s="101"/>
      <c r="CF48" s="121"/>
      <c r="CG48" s="122">
        <f t="shared" si="581"/>
        <v>0</v>
      </c>
      <c r="CH48" s="252">
        <f t="shared" si="582"/>
        <v>0</v>
      </c>
      <c r="CI48" s="122" t="e">
        <f>CH48/CH42</f>
        <v>#DIV/0!</v>
      </c>
      <c r="CJ48" s="101" t="e">
        <f>CJ42*CI48</f>
        <v>#DIV/0!</v>
      </c>
      <c r="CK48" s="119">
        <f t="shared" si="583"/>
        <v>0</v>
      </c>
      <c r="CL48" s="93">
        <f>CL42</f>
        <v>0</v>
      </c>
      <c r="CM48" s="120">
        <f t="shared" si="584"/>
        <v>0</v>
      </c>
      <c r="CN48" s="101">
        <f t="shared" si="585"/>
        <v>0</v>
      </c>
      <c r="CO48" s="101"/>
      <c r="CP48" s="121"/>
      <c r="CQ48" s="122">
        <f t="shared" si="586"/>
        <v>0</v>
      </c>
      <c r="CR48" s="252">
        <f t="shared" si="587"/>
        <v>0</v>
      </c>
      <c r="CS48" s="122">
        <f>CR48/CR42</f>
        <v>0</v>
      </c>
      <c r="CT48" s="101">
        <f>CT42*CS48</f>
        <v>0</v>
      </c>
      <c r="CU48" s="119">
        <f t="shared" si="588"/>
        <v>0</v>
      </c>
      <c r="CV48" s="93">
        <f>CV42</f>
        <v>3800</v>
      </c>
      <c r="CW48" s="120">
        <f t="shared" si="589"/>
        <v>0</v>
      </c>
      <c r="CX48" s="101">
        <f t="shared" si="590"/>
        <v>0</v>
      </c>
      <c r="CY48" s="101"/>
      <c r="CZ48" s="121"/>
      <c r="DA48" s="122">
        <f t="shared" si="591"/>
        <v>0</v>
      </c>
      <c r="DB48" s="252">
        <f t="shared" si="592"/>
        <v>0</v>
      </c>
      <c r="DC48" s="122">
        <f>DB48/DB42</f>
        <v>0</v>
      </c>
      <c r="DD48" s="101">
        <f>DD42*DC48</f>
        <v>0</v>
      </c>
      <c r="DE48" s="119">
        <f t="shared" si="593"/>
        <v>0</v>
      </c>
      <c r="DF48" s="93">
        <f>DF42</f>
        <v>3800</v>
      </c>
      <c r="DG48" s="120">
        <f t="shared" si="594"/>
        <v>0</v>
      </c>
      <c r="DH48" s="101">
        <f t="shared" si="595"/>
        <v>0</v>
      </c>
      <c r="DI48" s="101"/>
      <c r="DJ48" s="121"/>
      <c r="DK48" s="122">
        <f t="shared" si="596"/>
        <v>0</v>
      </c>
      <c r="DL48" s="252">
        <f t="shared" si="597"/>
        <v>0</v>
      </c>
      <c r="DM48" s="122">
        <f>DL48/DL42</f>
        <v>0</v>
      </c>
      <c r="DN48" s="101">
        <f>DN42*DM48</f>
        <v>0</v>
      </c>
      <c r="DO48" s="119">
        <f t="shared" si="598"/>
        <v>0</v>
      </c>
      <c r="DP48" s="93">
        <f>DP42</f>
        <v>3800</v>
      </c>
      <c r="DQ48" s="120">
        <f t="shared" si="599"/>
        <v>0</v>
      </c>
      <c r="DR48" s="101">
        <f t="shared" si="600"/>
        <v>0</v>
      </c>
      <c r="DS48" s="101"/>
      <c r="DT48" s="121"/>
      <c r="DU48" s="122">
        <f t="shared" si="601"/>
        <v>0</v>
      </c>
      <c r="DV48" s="252">
        <f t="shared" si="602"/>
        <v>0</v>
      </c>
      <c r="DW48" s="122">
        <f>DV48/DV42</f>
        <v>0</v>
      </c>
      <c r="DX48" s="101">
        <f>DX42*DW48</f>
        <v>0</v>
      </c>
      <c r="DY48" s="119">
        <f t="shared" si="603"/>
        <v>0</v>
      </c>
      <c r="DZ48" s="93">
        <f>DZ42</f>
        <v>0</v>
      </c>
      <c r="EA48" s="120">
        <f t="shared" si="604"/>
        <v>0</v>
      </c>
      <c r="EB48" s="101">
        <f t="shared" si="605"/>
        <v>0</v>
      </c>
      <c r="EC48" s="101"/>
      <c r="ED48" s="121"/>
      <c r="EE48" s="122">
        <f t="shared" si="606"/>
        <v>0</v>
      </c>
      <c r="EF48" s="252">
        <f t="shared" si="607"/>
        <v>0</v>
      </c>
      <c r="EG48" s="122">
        <f>EF48/EF42</f>
        <v>0</v>
      </c>
      <c r="EH48" s="101">
        <f>EH42*EG48</f>
        <v>0</v>
      </c>
      <c r="EI48" s="119">
        <f t="shared" si="608"/>
        <v>0</v>
      </c>
      <c r="EJ48" s="93">
        <f>EJ42</f>
        <v>3800</v>
      </c>
      <c r="EK48" s="120">
        <f t="shared" si="609"/>
        <v>0</v>
      </c>
      <c r="EL48" s="101">
        <f t="shared" si="610"/>
        <v>0</v>
      </c>
      <c r="EM48" s="101"/>
      <c r="EN48" s="121"/>
      <c r="EO48" s="122">
        <f t="shared" si="611"/>
        <v>0</v>
      </c>
      <c r="EP48" s="252">
        <f t="shared" si="612"/>
        <v>0</v>
      </c>
      <c r="EQ48" s="122">
        <f>EP48/EP42</f>
        <v>0</v>
      </c>
      <c r="ER48" s="101">
        <f>ER42*EQ48</f>
        <v>0</v>
      </c>
      <c r="ES48" s="119">
        <f t="shared" si="613"/>
        <v>0</v>
      </c>
      <c r="ET48" s="93">
        <f>ET42</f>
        <v>0</v>
      </c>
      <c r="EU48" s="120">
        <f t="shared" si="614"/>
        <v>0</v>
      </c>
      <c r="EV48" s="101">
        <f t="shared" si="615"/>
        <v>0</v>
      </c>
      <c r="EW48" s="101"/>
      <c r="EX48" s="121"/>
      <c r="EY48" s="122">
        <f t="shared" si="616"/>
        <v>0</v>
      </c>
      <c r="EZ48" s="252">
        <f t="shared" si="617"/>
        <v>40</v>
      </c>
      <c r="FA48" s="122">
        <f>EZ48/EZ42</f>
        <v>0.37383</v>
      </c>
      <c r="FB48" s="101">
        <f>FB42*FA48</f>
        <v>64.36</v>
      </c>
      <c r="FC48" s="119">
        <f t="shared" si="618"/>
        <v>1.609</v>
      </c>
      <c r="FD48" s="93">
        <f>FD42</f>
        <v>2350</v>
      </c>
      <c r="FE48" s="120">
        <f t="shared" si="619"/>
        <v>3781.15</v>
      </c>
      <c r="FF48" s="101">
        <f t="shared" si="620"/>
        <v>151246</v>
      </c>
      <c r="FG48" s="101"/>
      <c r="FH48" s="121"/>
      <c r="FI48" s="122">
        <f t="shared" si="621"/>
        <v>0.89012000000000002</v>
      </c>
      <c r="FJ48" s="252">
        <f t="shared" si="622"/>
        <v>0</v>
      </c>
      <c r="FK48" s="122">
        <f>FJ48/FJ42</f>
        <v>0</v>
      </c>
      <c r="FL48" s="101">
        <f>FL42*FK48</f>
        <v>0</v>
      </c>
      <c r="FM48" s="119">
        <f t="shared" si="623"/>
        <v>0</v>
      </c>
      <c r="FN48" s="93">
        <f>FN42</f>
        <v>3800</v>
      </c>
      <c r="FO48" s="120">
        <f t="shared" si="624"/>
        <v>0</v>
      </c>
      <c r="FP48" s="101">
        <f t="shared" si="625"/>
        <v>0</v>
      </c>
      <c r="FQ48" s="101"/>
      <c r="FR48" s="121"/>
      <c r="FS48" s="122">
        <f t="shared" si="626"/>
        <v>0</v>
      </c>
      <c r="FT48" s="252">
        <f t="shared" si="627"/>
        <v>0</v>
      </c>
      <c r="FU48" s="122">
        <f>FT48/FT42</f>
        <v>0</v>
      </c>
      <c r="FV48" s="101">
        <f>FV42*FU48</f>
        <v>0</v>
      </c>
      <c r="FW48" s="119">
        <f t="shared" si="628"/>
        <v>0</v>
      </c>
      <c r="FX48" s="93">
        <f>FX42</f>
        <v>3800</v>
      </c>
      <c r="FY48" s="120">
        <f t="shared" si="629"/>
        <v>0</v>
      </c>
      <c r="FZ48" s="101">
        <f t="shared" si="630"/>
        <v>0</v>
      </c>
      <c r="GA48" s="101"/>
      <c r="GB48" s="121"/>
      <c r="GC48" s="122">
        <f t="shared" si="631"/>
        <v>0</v>
      </c>
      <c r="GD48" s="252">
        <f t="shared" si="632"/>
        <v>0</v>
      </c>
      <c r="GE48" s="122">
        <f>GD48/GD42</f>
        <v>0</v>
      </c>
      <c r="GF48" s="101">
        <f>GF42*GE48</f>
        <v>0</v>
      </c>
      <c r="GG48" s="119">
        <f t="shared" si="633"/>
        <v>0</v>
      </c>
      <c r="GH48" s="93">
        <f>GH42</f>
        <v>2350</v>
      </c>
      <c r="GI48" s="120">
        <f t="shared" si="634"/>
        <v>0</v>
      </c>
      <c r="GJ48" s="101">
        <f t="shared" si="635"/>
        <v>0</v>
      </c>
      <c r="GK48" s="101"/>
      <c r="GL48" s="121"/>
      <c r="GM48" s="122">
        <f t="shared" si="636"/>
        <v>0</v>
      </c>
      <c r="GN48" s="252">
        <f t="shared" si="637"/>
        <v>0</v>
      </c>
      <c r="GO48" s="122">
        <f>GN48/GN42</f>
        <v>0</v>
      </c>
      <c r="GP48" s="101">
        <f>GP42*GO48</f>
        <v>0</v>
      </c>
      <c r="GQ48" s="119">
        <f t="shared" si="638"/>
        <v>0</v>
      </c>
      <c r="GR48" s="93">
        <f>GR42</f>
        <v>2350</v>
      </c>
      <c r="GS48" s="120">
        <f t="shared" si="639"/>
        <v>0</v>
      </c>
      <c r="GT48" s="101">
        <f t="shared" si="640"/>
        <v>0</v>
      </c>
      <c r="GU48" s="101"/>
      <c r="GV48" s="121"/>
      <c r="GW48" s="122">
        <f t="shared" si="641"/>
        <v>0</v>
      </c>
      <c r="GX48" s="252">
        <f t="shared" si="642"/>
        <v>0</v>
      </c>
      <c r="GY48" s="122">
        <f>GX48/GX42</f>
        <v>0</v>
      </c>
      <c r="GZ48" s="101">
        <f>GZ42*GY48</f>
        <v>0</v>
      </c>
      <c r="HA48" s="119">
        <f t="shared" si="643"/>
        <v>0</v>
      </c>
      <c r="HB48" s="93">
        <f>HB42</f>
        <v>2350</v>
      </c>
      <c r="HC48" s="120">
        <f t="shared" si="644"/>
        <v>0</v>
      </c>
      <c r="HD48" s="101">
        <f t="shared" si="645"/>
        <v>0</v>
      </c>
      <c r="HE48" s="101"/>
      <c r="HF48" s="121"/>
      <c r="HG48" s="122">
        <f t="shared" si="646"/>
        <v>0</v>
      </c>
      <c r="HH48" s="252">
        <f t="shared" si="647"/>
        <v>0</v>
      </c>
      <c r="HI48" s="122">
        <f>HH48/HH42</f>
        <v>0</v>
      </c>
      <c r="HJ48" s="101">
        <f>HJ42*HI48</f>
        <v>0</v>
      </c>
      <c r="HK48" s="119">
        <f t="shared" si="648"/>
        <v>0</v>
      </c>
      <c r="HL48" s="93">
        <f>HL42</f>
        <v>2350</v>
      </c>
      <c r="HM48" s="120">
        <f t="shared" si="649"/>
        <v>0</v>
      </c>
      <c r="HN48" s="101">
        <f t="shared" si="650"/>
        <v>0</v>
      </c>
      <c r="HO48" s="101"/>
      <c r="HP48" s="121"/>
      <c r="HQ48" s="122">
        <f t="shared" si="651"/>
        <v>0</v>
      </c>
      <c r="HR48" s="252">
        <f t="shared" si="652"/>
        <v>29</v>
      </c>
      <c r="HS48" s="122">
        <f>HR48/HR42</f>
        <v>6.0290000000000003E-2</v>
      </c>
      <c r="HT48" s="101">
        <f>HT42*HS48</f>
        <v>22.71</v>
      </c>
      <c r="HU48" s="119">
        <f t="shared" si="653"/>
        <v>0.78310345000000003</v>
      </c>
      <c r="HV48" s="93">
        <f>HV42</f>
        <v>3800</v>
      </c>
      <c r="HW48" s="120">
        <f t="shared" si="654"/>
        <v>2975.7931100000001</v>
      </c>
      <c r="HX48" s="101">
        <f t="shared" si="655"/>
        <v>86298</v>
      </c>
      <c r="HY48" s="101"/>
      <c r="HZ48" s="121"/>
      <c r="IA48" s="122">
        <f t="shared" si="656"/>
        <v>0.70052999999999999</v>
      </c>
      <c r="IB48" s="252">
        <f t="shared" si="657"/>
        <v>0</v>
      </c>
      <c r="IC48" s="122">
        <f>IB48/IB42</f>
        <v>0</v>
      </c>
      <c r="ID48" s="101">
        <f>ID42*IC48</f>
        <v>0</v>
      </c>
      <c r="IE48" s="119">
        <f t="shared" si="658"/>
        <v>0</v>
      </c>
      <c r="IF48" s="93">
        <f>IF42</f>
        <v>3800</v>
      </c>
      <c r="IG48" s="120">
        <f t="shared" si="659"/>
        <v>0</v>
      </c>
      <c r="IH48" s="101">
        <f t="shared" si="660"/>
        <v>0</v>
      </c>
      <c r="II48" s="101"/>
      <c r="IJ48" s="121"/>
      <c r="IK48" s="122">
        <f t="shared" si="661"/>
        <v>0</v>
      </c>
      <c r="IL48" s="252">
        <f t="shared" si="662"/>
        <v>0</v>
      </c>
      <c r="IM48" s="122">
        <f>IL48/IL42</f>
        <v>0</v>
      </c>
      <c r="IN48" s="101">
        <f>IN42*IM48</f>
        <v>0</v>
      </c>
      <c r="IO48" s="119">
        <f t="shared" si="663"/>
        <v>0</v>
      </c>
      <c r="IP48" s="93">
        <f>IP42</f>
        <v>3800</v>
      </c>
      <c r="IQ48" s="120">
        <f t="shared" si="664"/>
        <v>0</v>
      </c>
      <c r="IR48" s="101">
        <f t="shared" si="665"/>
        <v>0</v>
      </c>
      <c r="IS48" s="101"/>
      <c r="IT48" s="121"/>
      <c r="IU48" s="122">
        <f t="shared" si="666"/>
        <v>0</v>
      </c>
      <c r="IV48" s="252">
        <f t="shared" si="667"/>
        <v>0</v>
      </c>
      <c r="IW48" s="122">
        <f>IV48/IV42</f>
        <v>0</v>
      </c>
      <c r="IX48" s="101">
        <f>IX42*IW48</f>
        <v>0</v>
      </c>
      <c r="IY48" s="119">
        <f t="shared" si="668"/>
        <v>0</v>
      </c>
      <c r="IZ48" s="93">
        <f>IZ42</f>
        <v>3800</v>
      </c>
      <c r="JA48" s="120">
        <f t="shared" si="669"/>
        <v>0</v>
      </c>
      <c r="JB48" s="101">
        <f t="shared" si="670"/>
        <v>0</v>
      </c>
      <c r="JC48" s="101"/>
      <c r="JD48" s="121"/>
      <c r="JE48" s="122">
        <f t="shared" si="671"/>
        <v>0</v>
      </c>
      <c r="JF48" s="252">
        <f t="shared" si="672"/>
        <v>0</v>
      </c>
      <c r="JG48" s="122">
        <f>JF48/JF42</f>
        <v>0</v>
      </c>
      <c r="JH48" s="101">
        <f>JH42*JG48</f>
        <v>0</v>
      </c>
      <c r="JI48" s="119">
        <f t="shared" si="673"/>
        <v>0</v>
      </c>
      <c r="JJ48" s="93">
        <f>JJ42</f>
        <v>3800</v>
      </c>
      <c r="JK48" s="120">
        <f t="shared" si="674"/>
        <v>0</v>
      </c>
      <c r="JL48" s="101">
        <f t="shared" si="675"/>
        <v>0</v>
      </c>
      <c r="JM48" s="101"/>
      <c r="JN48" s="121"/>
      <c r="JO48" s="122">
        <f t="shared" si="676"/>
        <v>0</v>
      </c>
      <c r="JP48" s="252">
        <f t="shared" si="677"/>
        <v>0</v>
      </c>
      <c r="JQ48" s="122" t="e">
        <f>JP48/JP42</f>
        <v>#DIV/0!</v>
      </c>
      <c r="JR48" s="101" t="e">
        <f>JR42*JQ48</f>
        <v>#DIV/0!</v>
      </c>
      <c r="JS48" s="119">
        <f t="shared" si="678"/>
        <v>0</v>
      </c>
      <c r="JT48" s="93">
        <f>JT42</f>
        <v>0</v>
      </c>
      <c r="JU48" s="120">
        <f t="shared" si="679"/>
        <v>0</v>
      </c>
      <c r="JV48" s="101">
        <f t="shared" si="680"/>
        <v>0</v>
      </c>
      <c r="JW48" s="101"/>
      <c r="JX48" s="121"/>
      <c r="JY48" s="122">
        <f t="shared" si="681"/>
        <v>0</v>
      </c>
      <c r="JZ48" s="252">
        <f t="shared" si="682"/>
        <v>0</v>
      </c>
      <c r="KA48" s="122">
        <f>JZ48/JZ42</f>
        <v>0</v>
      </c>
      <c r="KB48" s="101">
        <f>KB42*KA48</f>
        <v>0</v>
      </c>
      <c r="KC48" s="119">
        <f t="shared" si="683"/>
        <v>0</v>
      </c>
      <c r="KD48" s="93">
        <f>KD42</f>
        <v>2350</v>
      </c>
      <c r="KE48" s="120">
        <f t="shared" si="684"/>
        <v>0</v>
      </c>
      <c r="KF48" s="101">
        <f t="shared" si="685"/>
        <v>0</v>
      </c>
      <c r="KG48" s="101"/>
      <c r="KH48" s="121"/>
      <c r="KI48" s="122">
        <f t="shared" si="686"/>
        <v>0</v>
      </c>
      <c r="KJ48" s="252">
        <f t="shared" si="687"/>
        <v>0</v>
      </c>
      <c r="KK48" s="122">
        <f>KJ48/KJ42</f>
        <v>0</v>
      </c>
      <c r="KL48" s="101">
        <f>KL42*KK48</f>
        <v>0</v>
      </c>
      <c r="KM48" s="119">
        <f t="shared" si="688"/>
        <v>0</v>
      </c>
      <c r="KN48" s="93">
        <f>KN42</f>
        <v>2350</v>
      </c>
      <c r="KO48" s="120">
        <f t="shared" si="689"/>
        <v>0</v>
      </c>
      <c r="KP48" s="101">
        <f t="shared" si="690"/>
        <v>0</v>
      </c>
      <c r="KQ48" s="101"/>
      <c r="KR48" s="121"/>
      <c r="KS48" s="122">
        <f t="shared" si="691"/>
        <v>0</v>
      </c>
      <c r="KT48" s="252">
        <f t="shared" si="692"/>
        <v>0</v>
      </c>
      <c r="KU48" s="122">
        <f>KT48/KT42</f>
        <v>0</v>
      </c>
      <c r="KV48" s="101">
        <f>KV42*KU48</f>
        <v>0</v>
      </c>
      <c r="KW48" s="119">
        <f t="shared" si="693"/>
        <v>0</v>
      </c>
      <c r="KX48" s="93">
        <f>KX42</f>
        <v>3800</v>
      </c>
      <c r="KY48" s="120">
        <f t="shared" si="694"/>
        <v>0</v>
      </c>
      <c r="KZ48" s="101">
        <f t="shared" si="695"/>
        <v>0</v>
      </c>
      <c r="LA48" s="101"/>
      <c r="LB48" s="121"/>
      <c r="LC48" s="122">
        <f t="shared" si="696"/>
        <v>0</v>
      </c>
      <c r="LD48" s="252">
        <f t="shared" si="697"/>
        <v>0</v>
      </c>
      <c r="LE48" s="122">
        <f>LD48/LD42</f>
        <v>0</v>
      </c>
      <c r="LF48" s="101">
        <f>LF42*LE48</f>
        <v>0</v>
      </c>
      <c r="LG48" s="119">
        <f t="shared" si="698"/>
        <v>0</v>
      </c>
      <c r="LH48" s="93">
        <f>LH42</f>
        <v>2350</v>
      </c>
      <c r="LI48" s="120">
        <f t="shared" si="699"/>
        <v>0</v>
      </c>
      <c r="LJ48" s="101">
        <f t="shared" si="700"/>
        <v>0</v>
      </c>
      <c r="LK48" s="101"/>
      <c r="LL48" s="121"/>
      <c r="LM48" s="122">
        <f t="shared" si="701"/>
        <v>0</v>
      </c>
      <c r="LN48" s="252">
        <f t="shared" si="702"/>
        <v>0</v>
      </c>
      <c r="LO48" s="122">
        <f>LN48/LN42</f>
        <v>0</v>
      </c>
      <c r="LP48" s="101">
        <f>LP42*LO48</f>
        <v>0</v>
      </c>
      <c r="LQ48" s="119">
        <f t="shared" si="703"/>
        <v>0</v>
      </c>
      <c r="LR48" s="93">
        <f>LR42</f>
        <v>3800</v>
      </c>
      <c r="LS48" s="120">
        <f t="shared" si="704"/>
        <v>0</v>
      </c>
      <c r="LT48" s="101">
        <f t="shared" si="705"/>
        <v>0</v>
      </c>
      <c r="LU48" s="101"/>
      <c r="LV48" s="121"/>
      <c r="LW48" s="122">
        <f t="shared" si="706"/>
        <v>0</v>
      </c>
      <c r="LX48" s="252">
        <f t="shared" si="707"/>
        <v>0</v>
      </c>
      <c r="LY48" s="122">
        <f>LX48/LX42</f>
        <v>0</v>
      </c>
      <c r="LZ48" s="101">
        <f>LZ42*LY48</f>
        <v>0</v>
      </c>
      <c r="MA48" s="119">
        <f t="shared" si="708"/>
        <v>0</v>
      </c>
      <c r="MB48" s="93">
        <f>MB42</f>
        <v>2350</v>
      </c>
      <c r="MC48" s="120">
        <f t="shared" si="709"/>
        <v>0</v>
      </c>
      <c r="MD48" s="101">
        <f t="shared" si="710"/>
        <v>0</v>
      </c>
      <c r="ME48" s="101"/>
      <c r="MF48" s="121"/>
      <c r="MG48" s="122">
        <f t="shared" si="711"/>
        <v>0</v>
      </c>
      <c r="MH48" s="252">
        <f t="shared" si="712"/>
        <v>0</v>
      </c>
      <c r="MI48" s="122">
        <f>MH48/MH42</f>
        <v>0</v>
      </c>
      <c r="MJ48" s="101">
        <f>MJ42*MI48</f>
        <v>0</v>
      </c>
      <c r="MK48" s="119">
        <f t="shared" si="713"/>
        <v>0</v>
      </c>
      <c r="ML48" s="93">
        <f>ML42</f>
        <v>3800</v>
      </c>
      <c r="MM48" s="120">
        <f t="shared" si="714"/>
        <v>0</v>
      </c>
      <c r="MN48" s="101">
        <f t="shared" si="715"/>
        <v>0</v>
      </c>
      <c r="MO48" s="101"/>
      <c r="MP48" s="121"/>
      <c r="MQ48" s="122">
        <f t="shared" si="716"/>
        <v>0</v>
      </c>
      <c r="MR48" s="252">
        <f t="shared" si="717"/>
        <v>0</v>
      </c>
      <c r="MS48" s="122">
        <f>MR48/MR42</f>
        <v>0</v>
      </c>
      <c r="MT48" s="101">
        <f>MT42*MS48</f>
        <v>0</v>
      </c>
      <c r="MU48" s="119">
        <f t="shared" si="718"/>
        <v>0</v>
      </c>
      <c r="MV48" s="93">
        <f>MV42</f>
        <v>2350</v>
      </c>
      <c r="MW48" s="120">
        <f t="shared" si="719"/>
        <v>0</v>
      </c>
      <c r="MX48" s="101">
        <f t="shared" si="720"/>
        <v>0</v>
      </c>
      <c r="MY48" s="101"/>
      <c r="MZ48" s="121"/>
      <c r="NA48" s="122">
        <f t="shared" si="721"/>
        <v>0</v>
      </c>
      <c r="NB48" s="252">
        <f t="shared" si="722"/>
        <v>0</v>
      </c>
      <c r="NC48" s="122">
        <f>NB48/NB42</f>
        <v>0</v>
      </c>
      <c r="ND48" s="101">
        <f>ND42*NC48</f>
        <v>0</v>
      </c>
      <c r="NE48" s="119">
        <f t="shared" si="723"/>
        <v>0</v>
      </c>
      <c r="NF48" s="93">
        <f>NF42</f>
        <v>3800</v>
      </c>
      <c r="NG48" s="120">
        <f t="shared" si="724"/>
        <v>0</v>
      </c>
      <c r="NH48" s="101">
        <f t="shared" si="725"/>
        <v>0</v>
      </c>
      <c r="NI48" s="101"/>
      <c r="NJ48" s="121"/>
      <c r="NK48" s="122">
        <f t="shared" si="726"/>
        <v>0</v>
      </c>
      <c r="NL48" s="252">
        <f t="shared" si="727"/>
        <v>0</v>
      </c>
      <c r="NM48" s="122">
        <f>NL48/NL42</f>
        <v>0</v>
      </c>
      <c r="NN48" s="101">
        <f>NN42*NM48</f>
        <v>0</v>
      </c>
      <c r="NO48" s="119">
        <f t="shared" si="728"/>
        <v>0</v>
      </c>
      <c r="NP48" s="93">
        <f>NP42</f>
        <v>3800</v>
      </c>
      <c r="NQ48" s="120">
        <f t="shared" si="729"/>
        <v>0</v>
      </c>
      <c r="NR48" s="101">
        <f t="shared" si="730"/>
        <v>0</v>
      </c>
      <c r="NS48" s="101"/>
      <c r="NT48" s="121"/>
      <c r="NU48" s="122">
        <f t="shared" si="731"/>
        <v>0</v>
      </c>
      <c r="NV48" s="252">
        <f t="shared" si="732"/>
        <v>0</v>
      </c>
      <c r="NW48" s="122">
        <f>NV48/NV42</f>
        <v>0</v>
      </c>
      <c r="NX48" s="101">
        <f>NX42*NW48</f>
        <v>0</v>
      </c>
      <c r="NY48" s="119">
        <f t="shared" si="733"/>
        <v>0</v>
      </c>
      <c r="NZ48" s="93">
        <f>NZ42</f>
        <v>3800</v>
      </c>
      <c r="OA48" s="120">
        <f t="shared" si="734"/>
        <v>0</v>
      </c>
      <c r="OB48" s="101">
        <f t="shared" si="735"/>
        <v>0</v>
      </c>
      <c r="OC48" s="101"/>
      <c r="OD48" s="121"/>
      <c r="OE48" s="122">
        <f t="shared" si="736"/>
        <v>0</v>
      </c>
      <c r="OF48" s="252">
        <f t="shared" si="737"/>
        <v>13</v>
      </c>
      <c r="OG48" s="122">
        <f>OF48/OF42</f>
        <v>9.2200000000000004E-2</v>
      </c>
      <c r="OH48" s="101">
        <f>OH42*OG48</f>
        <v>16.7</v>
      </c>
      <c r="OI48" s="119">
        <f t="shared" si="738"/>
        <v>1.28461538</v>
      </c>
      <c r="OJ48" s="93">
        <f>OJ42</f>
        <v>2350</v>
      </c>
      <c r="OK48" s="120">
        <f t="shared" si="739"/>
        <v>3018.8461400000001</v>
      </c>
      <c r="OL48" s="101">
        <f t="shared" si="740"/>
        <v>39245</v>
      </c>
      <c r="OM48" s="101"/>
      <c r="ON48" s="121"/>
      <c r="OO48" s="122">
        <f t="shared" si="741"/>
        <v>0.71065999999999996</v>
      </c>
      <c r="OP48" s="252">
        <f t="shared" si="742"/>
        <v>0</v>
      </c>
      <c r="OQ48" s="122">
        <f>OP48/OP42</f>
        <v>0</v>
      </c>
      <c r="OR48" s="101">
        <f>OR42*OQ48</f>
        <v>0</v>
      </c>
      <c r="OS48" s="119">
        <f t="shared" si="743"/>
        <v>0</v>
      </c>
      <c r="OT48" s="93">
        <f>OT42</f>
        <v>3800</v>
      </c>
      <c r="OU48" s="120">
        <f t="shared" si="744"/>
        <v>0</v>
      </c>
      <c r="OV48" s="101">
        <f t="shared" si="745"/>
        <v>0</v>
      </c>
      <c r="OW48" s="101"/>
      <c r="OX48" s="121"/>
      <c r="OY48" s="122">
        <f t="shared" si="746"/>
        <v>0</v>
      </c>
      <c r="OZ48" s="252">
        <f t="shared" si="747"/>
        <v>35</v>
      </c>
      <c r="PA48" s="122">
        <f>OZ48/OZ42</f>
        <v>0.53029999999999999</v>
      </c>
      <c r="PB48" s="101">
        <f>PB42*PA48</f>
        <v>53.88</v>
      </c>
      <c r="PC48" s="119">
        <f t="shared" si="748"/>
        <v>1.5394285700000001</v>
      </c>
      <c r="PD48" s="93">
        <f>PD42</f>
        <v>3800</v>
      </c>
      <c r="PE48" s="120">
        <f t="shared" si="749"/>
        <v>5849.8285699999997</v>
      </c>
      <c r="PF48" s="101">
        <f t="shared" si="750"/>
        <v>204744</v>
      </c>
      <c r="PG48" s="101"/>
      <c r="PH48" s="121"/>
      <c r="PI48" s="122">
        <f t="shared" si="751"/>
        <v>1.3771</v>
      </c>
      <c r="PJ48" s="252">
        <f t="shared" si="752"/>
        <v>0</v>
      </c>
      <c r="PK48" s="122">
        <f>PJ48/PJ42</f>
        <v>0</v>
      </c>
      <c r="PL48" s="101">
        <f>PL42*PK48</f>
        <v>0</v>
      </c>
      <c r="PM48" s="119">
        <f t="shared" si="753"/>
        <v>0</v>
      </c>
      <c r="PN48" s="93">
        <f>PN42</f>
        <v>3800</v>
      </c>
      <c r="PO48" s="120">
        <f t="shared" si="754"/>
        <v>0</v>
      </c>
      <c r="PP48" s="101">
        <f t="shared" si="755"/>
        <v>0</v>
      </c>
      <c r="PQ48" s="101"/>
      <c r="PR48" s="121"/>
      <c r="PS48" s="122">
        <f t="shared" si="756"/>
        <v>0</v>
      </c>
      <c r="PT48" s="252">
        <f t="shared" si="757"/>
        <v>0</v>
      </c>
      <c r="PU48" s="122" t="e">
        <f>PT48/PT42</f>
        <v>#DIV/0!</v>
      </c>
      <c r="PV48" s="101" t="e">
        <f>PV42*PU48</f>
        <v>#DIV/0!</v>
      </c>
      <c r="PW48" s="119">
        <f t="shared" si="758"/>
        <v>0</v>
      </c>
      <c r="PX48" s="93">
        <f>PX42</f>
        <v>0</v>
      </c>
      <c r="PY48" s="120">
        <f t="shared" si="759"/>
        <v>0</v>
      </c>
      <c r="PZ48" s="101">
        <f t="shared" si="760"/>
        <v>0</v>
      </c>
      <c r="QA48" s="101"/>
      <c r="QB48" s="121"/>
      <c r="QC48" s="122">
        <f t="shared" si="761"/>
        <v>0</v>
      </c>
      <c r="QD48" s="252">
        <f t="shared" si="762"/>
        <v>0</v>
      </c>
      <c r="QE48" s="122">
        <f>QD48/QD42</f>
        <v>0</v>
      </c>
      <c r="QF48" s="101">
        <f>QF42*QE48</f>
        <v>0</v>
      </c>
      <c r="QG48" s="119">
        <f t="shared" si="763"/>
        <v>0</v>
      </c>
      <c r="QH48" s="93">
        <f>QH42</f>
        <v>3800</v>
      </c>
      <c r="QI48" s="120">
        <f t="shared" si="764"/>
        <v>0</v>
      </c>
      <c r="QJ48" s="101">
        <f t="shared" si="765"/>
        <v>0</v>
      </c>
      <c r="QK48" s="101"/>
      <c r="QL48" s="121"/>
      <c r="QM48" s="122">
        <f t="shared" si="766"/>
        <v>0</v>
      </c>
      <c r="QN48" s="252">
        <f t="shared" si="767"/>
        <v>0</v>
      </c>
      <c r="QO48" s="122">
        <f>QN48/QN42</f>
        <v>0</v>
      </c>
      <c r="QP48" s="101">
        <f>QP42*QO48</f>
        <v>0</v>
      </c>
      <c r="QQ48" s="119">
        <f t="shared" si="768"/>
        <v>0</v>
      </c>
      <c r="QR48" s="93">
        <f>QR42</f>
        <v>2350</v>
      </c>
      <c r="QS48" s="120">
        <f t="shared" si="769"/>
        <v>0</v>
      </c>
      <c r="QT48" s="101">
        <f t="shared" si="770"/>
        <v>0</v>
      </c>
      <c r="QU48" s="101"/>
      <c r="QV48" s="121"/>
      <c r="QW48" s="122">
        <f t="shared" si="771"/>
        <v>0</v>
      </c>
      <c r="QX48" s="252">
        <f t="shared" si="772"/>
        <v>25</v>
      </c>
      <c r="QY48" s="122">
        <f>QX48/QX42</f>
        <v>0.14793000000000001</v>
      </c>
      <c r="QZ48" s="101">
        <f>QZ42*QY48</f>
        <v>39.99</v>
      </c>
      <c r="RA48" s="119">
        <f t="shared" si="773"/>
        <v>1.5995999999999999</v>
      </c>
      <c r="RB48" s="93">
        <f>RB42</f>
        <v>3800</v>
      </c>
      <c r="RC48" s="120">
        <f t="shared" si="774"/>
        <v>6078.48</v>
      </c>
      <c r="RD48" s="101">
        <f t="shared" si="775"/>
        <v>151962</v>
      </c>
      <c r="RE48" s="101"/>
      <c r="RF48" s="121"/>
      <c r="RG48" s="122">
        <f t="shared" si="776"/>
        <v>1.43093</v>
      </c>
      <c r="RH48" s="252">
        <f t="shared" si="777"/>
        <v>0</v>
      </c>
      <c r="RI48" s="122">
        <f>RH48/RH42</f>
        <v>0</v>
      </c>
      <c r="RJ48" s="101">
        <f>RJ42*RI48</f>
        <v>0</v>
      </c>
      <c r="RK48" s="119">
        <f t="shared" si="778"/>
        <v>0</v>
      </c>
      <c r="RL48" s="93">
        <f>RL42</f>
        <v>3800</v>
      </c>
      <c r="RM48" s="120">
        <f t="shared" si="779"/>
        <v>0</v>
      </c>
      <c r="RN48" s="101">
        <f t="shared" si="780"/>
        <v>0</v>
      </c>
      <c r="RO48" s="101"/>
      <c r="RP48" s="121"/>
      <c r="RQ48" s="122">
        <f t="shared" si="781"/>
        <v>0</v>
      </c>
      <c r="RR48" s="252">
        <f t="shared" si="782"/>
        <v>0</v>
      </c>
      <c r="RS48" s="122">
        <f>RR48/RR42</f>
        <v>0</v>
      </c>
      <c r="RT48" s="101">
        <f>RT42*RS48</f>
        <v>0</v>
      </c>
      <c r="RU48" s="119">
        <f t="shared" si="783"/>
        <v>0</v>
      </c>
      <c r="RV48" s="93">
        <f>RV42</f>
        <v>3800</v>
      </c>
      <c r="RW48" s="120">
        <f t="shared" si="784"/>
        <v>0</v>
      </c>
      <c r="RX48" s="101">
        <f t="shared" si="785"/>
        <v>0</v>
      </c>
      <c r="RY48" s="101"/>
      <c r="RZ48" s="121"/>
      <c r="SA48" s="122">
        <f t="shared" si="786"/>
        <v>0</v>
      </c>
      <c r="SB48" s="252">
        <f t="shared" si="787"/>
        <v>0</v>
      </c>
      <c r="SC48" s="122">
        <f>SB48/SB42</f>
        <v>0</v>
      </c>
      <c r="SD48" s="101">
        <f>SD42*SC48</f>
        <v>0</v>
      </c>
      <c r="SE48" s="119">
        <f t="shared" si="788"/>
        <v>0</v>
      </c>
      <c r="SF48" s="93">
        <f>SF42</f>
        <v>0</v>
      </c>
      <c r="SG48" s="120">
        <f t="shared" si="789"/>
        <v>0</v>
      </c>
      <c r="SH48" s="101">
        <f t="shared" si="790"/>
        <v>0</v>
      </c>
      <c r="SI48" s="101"/>
      <c r="SJ48" s="121"/>
      <c r="SK48" s="122">
        <f t="shared" si="791"/>
        <v>0</v>
      </c>
      <c r="SL48" s="252">
        <f t="shared" si="792"/>
        <v>0</v>
      </c>
      <c r="SM48" s="122">
        <f>SL48/SL42</f>
        <v>0</v>
      </c>
      <c r="SN48" s="101">
        <f>SN42*SM48</f>
        <v>0</v>
      </c>
      <c r="SO48" s="119">
        <f t="shared" si="793"/>
        <v>0</v>
      </c>
      <c r="SP48" s="93">
        <f>SP42</f>
        <v>2350</v>
      </c>
      <c r="SQ48" s="120">
        <f t="shared" si="794"/>
        <v>0</v>
      </c>
      <c r="SR48" s="101">
        <f t="shared" si="795"/>
        <v>0</v>
      </c>
      <c r="SS48" s="101"/>
      <c r="ST48" s="121"/>
      <c r="SU48" s="122">
        <f t="shared" si="796"/>
        <v>0</v>
      </c>
      <c r="SV48" s="252">
        <f t="shared" si="797"/>
        <v>0</v>
      </c>
      <c r="SW48" s="122">
        <f>SV48/SV42</f>
        <v>0</v>
      </c>
      <c r="SX48" s="101">
        <f>SX42*SW48</f>
        <v>0</v>
      </c>
      <c r="SY48" s="119">
        <f t="shared" si="798"/>
        <v>0</v>
      </c>
      <c r="SZ48" s="93">
        <f>SZ42</f>
        <v>3800</v>
      </c>
      <c r="TA48" s="120">
        <f t="shared" si="799"/>
        <v>0</v>
      </c>
      <c r="TB48" s="101">
        <f t="shared" si="800"/>
        <v>0</v>
      </c>
      <c r="TC48" s="101"/>
      <c r="TD48" s="121"/>
      <c r="TE48" s="122">
        <f t="shared" si="801"/>
        <v>0</v>
      </c>
      <c r="TF48" s="252">
        <f t="shared" si="802"/>
        <v>0</v>
      </c>
      <c r="TG48" s="122">
        <f>TF48/TF42</f>
        <v>0</v>
      </c>
      <c r="TH48" s="101">
        <f>TH42*TG48</f>
        <v>0</v>
      </c>
      <c r="TI48" s="119">
        <f t="shared" si="803"/>
        <v>0</v>
      </c>
      <c r="TJ48" s="93">
        <f>TJ42</f>
        <v>3800</v>
      </c>
      <c r="TK48" s="120">
        <f t="shared" si="804"/>
        <v>0</v>
      </c>
      <c r="TL48" s="101">
        <f t="shared" si="805"/>
        <v>0</v>
      </c>
      <c r="TM48" s="101"/>
      <c r="TN48" s="121"/>
      <c r="TO48" s="122">
        <f t="shared" si="806"/>
        <v>0</v>
      </c>
      <c r="TP48" s="252">
        <f t="shared" si="807"/>
        <v>0</v>
      </c>
      <c r="TQ48" s="122">
        <f>TP48/TP42</f>
        <v>0</v>
      </c>
      <c r="TR48" s="101">
        <f>TR42*TQ48</f>
        <v>0</v>
      </c>
      <c r="TS48" s="119">
        <f t="shared" si="808"/>
        <v>0</v>
      </c>
      <c r="TT48" s="93">
        <f>TT42</f>
        <v>2350</v>
      </c>
      <c r="TU48" s="120">
        <f t="shared" si="809"/>
        <v>0</v>
      </c>
      <c r="TV48" s="101">
        <f t="shared" si="810"/>
        <v>0</v>
      </c>
      <c r="TW48" s="101"/>
      <c r="TX48" s="121"/>
      <c r="TY48" s="122">
        <f t="shared" si="811"/>
        <v>0</v>
      </c>
      <c r="TZ48" s="252">
        <f t="shared" si="812"/>
        <v>0</v>
      </c>
      <c r="UA48" s="122">
        <f>TZ48/TZ42</f>
        <v>0</v>
      </c>
      <c r="UB48" s="101">
        <f>UB42*UA48</f>
        <v>0</v>
      </c>
      <c r="UC48" s="119">
        <f t="shared" si="813"/>
        <v>0</v>
      </c>
      <c r="UD48" s="93">
        <f>UD42</f>
        <v>2350</v>
      </c>
      <c r="UE48" s="120">
        <f t="shared" si="814"/>
        <v>0</v>
      </c>
      <c r="UF48" s="101">
        <f t="shared" si="815"/>
        <v>0</v>
      </c>
      <c r="UG48" s="101"/>
      <c r="UH48" s="121"/>
      <c r="UI48" s="122">
        <f t="shared" si="816"/>
        <v>0</v>
      </c>
      <c r="UJ48" s="252">
        <f t="shared" si="817"/>
        <v>0</v>
      </c>
      <c r="UK48" s="122">
        <f>UJ48/UJ42</f>
        <v>0</v>
      </c>
      <c r="UL48" s="101">
        <f>UL42*UK48</f>
        <v>0</v>
      </c>
      <c r="UM48" s="119">
        <f t="shared" si="818"/>
        <v>0</v>
      </c>
      <c r="UN48" s="93">
        <f>UN42</f>
        <v>2350</v>
      </c>
      <c r="UO48" s="120">
        <f t="shared" si="819"/>
        <v>0</v>
      </c>
      <c r="UP48" s="101">
        <f t="shared" si="820"/>
        <v>0</v>
      </c>
      <c r="UQ48" s="101"/>
      <c r="UR48" s="121"/>
      <c r="US48" s="122">
        <f t="shared" si="821"/>
        <v>0</v>
      </c>
      <c r="UT48" s="252">
        <f t="shared" si="822"/>
        <v>0</v>
      </c>
      <c r="UU48" s="122">
        <f>UT48/UT42</f>
        <v>0</v>
      </c>
      <c r="UV48" s="101">
        <f>UV42*UU48</f>
        <v>0</v>
      </c>
      <c r="UW48" s="119">
        <f t="shared" si="823"/>
        <v>0</v>
      </c>
      <c r="UX48" s="93">
        <f>UX42</f>
        <v>2350</v>
      </c>
      <c r="UY48" s="120">
        <f t="shared" si="824"/>
        <v>0</v>
      </c>
      <c r="UZ48" s="101">
        <f t="shared" si="825"/>
        <v>0</v>
      </c>
      <c r="VA48" s="101"/>
      <c r="VB48" s="121"/>
      <c r="VC48" s="122">
        <f t="shared" si="826"/>
        <v>0</v>
      </c>
      <c r="VD48" s="252">
        <f t="shared" si="827"/>
        <v>0</v>
      </c>
      <c r="VE48" s="122">
        <f>VD48/VD42</f>
        <v>0</v>
      </c>
      <c r="VF48" s="101">
        <f>VF42*VE48</f>
        <v>0</v>
      </c>
      <c r="VG48" s="119">
        <f t="shared" si="828"/>
        <v>0</v>
      </c>
      <c r="VH48" s="93">
        <f>VH42</f>
        <v>2350</v>
      </c>
      <c r="VI48" s="120">
        <f t="shared" si="829"/>
        <v>0</v>
      </c>
      <c r="VJ48" s="101">
        <f t="shared" si="830"/>
        <v>0</v>
      </c>
      <c r="VK48" s="101"/>
      <c r="VL48" s="121"/>
      <c r="VM48" s="122">
        <f t="shared" si="831"/>
        <v>0</v>
      </c>
      <c r="VN48" s="252">
        <f t="shared" si="832"/>
        <v>0</v>
      </c>
      <c r="VO48" s="122">
        <f>VN48/VN42</f>
        <v>0</v>
      </c>
      <c r="VP48" s="101">
        <f>VP42*VO48</f>
        <v>0</v>
      </c>
      <c r="VQ48" s="119">
        <f t="shared" si="833"/>
        <v>0</v>
      </c>
      <c r="VR48" s="93">
        <f>VR42</f>
        <v>2350</v>
      </c>
      <c r="VS48" s="120">
        <f t="shared" si="834"/>
        <v>0</v>
      </c>
      <c r="VT48" s="101">
        <f t="shared" si="835"/>
        <v>0</v>
      </c>
      <c r="VU48" s="101"/>
      <c r="VV48" s="121"/>
      <c r="VW48" s="122">
        <f t="shared" si="836"/>
        <v>0</v>
      </c>
      <c r="VX48" s="231">
        <f t="shared" si="837"/>
        <v>163</v>
      </c>
      <c r="VY48" s="122">
        <f>VX48/VX42</f>
        <v>1.295E-2</v>
      </c>
      <c r="VZ48" s="101">
        <f>VZ42*VY48</f>
        <v>224.4</v>
      </c>
      <c r="WA48" s="119">
        <f t="shared" si="838"/>
        <v>1.3766871199999999</v>
      </c>
      <c r="WB48" s="93">
        <f>WB42</f>
        <v>3085.62</v>
      </c>
      <c r="WC48" s="120">
        <f t="shared" si="839"/>
        <v>4247.9333100000003</v>
      </c>
      <c r="WD48" s="101">
        <f t="shared" si="840"/>
        <v>692413.13</v>
      </c>
      <c r="WE48" s="101"/>
      <c r="WF48" s="121"/>
    </row>
    <row r="49" spans="1:604" ht="24">
      <c r="A49" s="5"/>
      <c r="B49" s="88" t="s">
        <v>425</v>
      </c>
      <c r="C49" s="12" t="s">
        <v>838</v>
      </c>
      <c r="D49" s="12" t="s">
        <v>439</v>
      </c>
      <c r="E49" s="4" t="s">
        <v>35</v>
      </c>
      <c r="F49" s="252">
        <f t="shared" si="542"/>
        <v>0</v>
      </c>
      <c r="G49" s="122">
        <f>F49/F42</f>
        <v>0</v>
      </c>
      <c r="H49" s="101">
        <f>H42*G49</f>
        <v>0</v>
      </c>
      <c r="I49" s="119">
        <f t="shared" si="543"/>
        <v>0</v>
      </c>
      <c r="J49" s="93">
        <f>J42</f>
        <v>2350</v>
      </c>
      <c r="K49" s="120">
        <f t="shared" si="544"/>
        <v>0</v>
      </c>
      <c r="L49" s="101">
        <f t="shared" si="545"/>
        <v>0</v>
      </c>
      <c r="M49" s="101"/>
      <c r="N49" s="121"/>
      <c r="O49" s="122" t="e">
        <f t="shared" si="546"/>
        <v>#DIV/0!</v>
      </c>
      <c r="P49" s="252">
        <f t="shared" si="547"/>
        <v>0</v>
      </c>
      <c r="Q49" s="122">
        <f>P49/P42</f>
        <v>0</v>
      </c>
      <c r="R49" s="101">
        <f>R42*Q49</f>
        <v>0</v>
      </c>
      <c r="S49" s="119">
        <f t="shared" si="548"/>
        <v>0</v>
      </c>
      <c r="T49" s="93">
        <f>T42</f>
        <v>2350</v>
      </c>
      <c r="U49" s="120">
        <f t="shared" si="549"/>
        <v>0</v>
      </c>
      <c r="V49" s="101">
        <f t="shared" si="550"/>
        <v>0</v>
      </c>
      <c r="W49" s="101"/>
      <c r="X49" s="121"/>
      <c r="Y49" s="122" t="e">
        <f t="shared" si="551"/>
        <v>#DIV/0!</v>
      </c>
      <c r="Z49" s="252">
        <f t="shared" si="552"/>
        <v>0</v>
      </c>
      <c r="AA49" s="122">
        <f>Z49/Z42</f>
        <v>0</v>
      </c>
      <c r="AB49" s="101">
        <f>AB42*AA49</f>
        <v>0</v>
      </c>
      <c r="AC49" s="119">
        <f t="shared" si="553"/>
        <v>0</v>
      </c>
      <c r="AD49" s="93">
        <f>AD42</f>
        <v>2350</v>
      </c>
      <c r="AE49" s="120">
        <f t="shared" si="554"/>
        <v>0</v>
      </c>
      <c r="AF49" s="101">
        <f t="shared" si="555"/>
        <v>0</v>
      </c>
      <c r="AG49" s="101"/>
      <c r="AH49" s="121"/>
      <c r="AI49" s="122" t="e">
        <f t="shared" si="556"/>
        <v>#DIV/0!</v>
      </c>
      <c r="AJ49" s="252">
        <f t="shared" si="557"/>
        <v>0</v>
      </c>
      <c r="AK49" s="122">
        <f>AJ49/AJ42</f>
        <v>0</v>
      </c>
      <c r="AL49" s="101">
        <f>AL42*AK49</f>
        <v>0</v>
      </c>
      <c r="AM49" s="119">
        <f t="shared" si="558"/>
        <v>0</v>
      </c>
      <c r="AN49" s="93">
        <f>AN42</f>
        <v>2350</v>
      </c>
      <c r="AO49" s="120">
        <f t="shared" si="559"/>
        <v>0</v>
      </c>
      <c r="AP49" s="101">
        <f t="shared" si="560"/>
        <v>0</v>
      </c>
      <c r="AQ49" s="101"/>
      <c r="AR49" s="121"/>
      <c r="AS49" s="122" t="e">
        <f t="shared" si="561"/>
        <v>#DIV/0!</v>
      </c>
      <c r="AT49" s="252">
        <f t="shared" si="562"/>
        <v>0</v>
      </c>
      <c r="AU49" s="122">
        <f>AT49/AT42</f>
        <v>0</v>
      </c>
      <c r="AV49" s="101">
        <f>AV42*AU49</f>
        <v>0</v>
      </c>
      <c r="AW49" s="119">
        <f t="shared" si="563"/>
        <v>0</v>
      </c>
      <c r="AX49" s="93">
        <f>AX42</f>
        <v>2350</v>
      </c>
      <c r="AY49" s="120">
        <f t="shared" si="564"/>
        <v>0</v>
      </c>
      <c r="AZ49" s="101">
        <f t="shared" si="565"/>
        <v>0</v>
      </c>
      <c r="BA49" s="101"/>
      <c r="BB49" s="121"/>
      <c r="BC49" s="122" t="e">
        <f t="shared" si="566"/>
        <v>#DIV/0!</v>
      </c>
      <c r="BD49" s="252">
        <f t="shared" si="567"/>
        <v>0</v>
      </c>
      <c r="BE49" s="122">
        <f>BD49/BD42</f>
        <v>0</v>
      </c>
      <c r="BF49" s="101">
        <f>BF42*BE49</f>
        <v>0</v>
      </c>
      <c r="BG49" s="119">
        <f t="shared" si="568"/>
        <v>0</v>
      </c>
      <c r="BH49" s="93">
        <f>BH42</f>
        <v>3800</v>
      </c>
      <c r="BI49" s="120">
        <f t="shared" si="569"/>
        <v>0</v>
      </c>
      <c r="BJ49" s="101">
        <f t="shared" si="570"/>
        <v>0</v>
      </c>
      <c r="BK49" s="101"/>
      <c r="BL49" s="121"/>
      <c r="BM49" s="122" t="e">
        <f t="shared" si="571"/>
        <v>#DIV/0!</v>
      </c>
      <c r="BN49" s="252">
        <f t="shared" si="572"/>
        <v>0</v>
      </c>
      <c r="BO49" s="122" t="e">
        <f>BN49/BN42</f>
        <v>#DIV/0!</v>
      </c>
      <c r="BP49" s="101" t="e">
        <f>BP42*BO49</f>
        <v>#DIV/0!</v>
      </c>
      <c r="BQ49" s="119">
        <f t="shared" si="573"/>
        <v>0</v>
      </c>
      <c r="BR49" s="93">
        <f>BR42</f>
        <v>0</v>
      </c>
      <c r="BS49" s="120">
        <f t="shared" si="574"/>
        <v>0</v>
      </c>
      <c r="BT49" s="101">
        <f t="shared" si="575"/>
        <v>0</v>
      </c>
      <c r="BU49" s="101"/>
      <c r="BV49" s="121"/>
      <c r="BW49" s="122" t="e">
        <f t="shared" si="576"/>
        <v>#DIV/0!</v>
      </c>
      <c r="BX49" s="252">
        <f t="shared" si="577"/>
        <v>0</v>
      </c>
      <c r="BY49" s="122">
        <f>BX49/BX42</f>
        <v>0</v>
      </c>
      <c r="BZ49" s="101">
        <f>BZ42*BY49</f>
        <v>0</v>
      </c>
      <c r="CA49" s="119">
        <f t="shared" si="578"/>
        <v>0</v>
      </c>
      <c r="CB49" s="93">
        <f>CB42</f>
        <v>3800</v>
      </c>
      <c r="CC49" s="120">
        <f t="shared" si="579"/>
        <v>0</v>
      </c>
      <c r="CD49" s="101">
        <f t="shared" si="580"/>
        <v>0</v>
      </c>
      <c r="CE49" s="101"/>
      <c r="CF49" s="121"/>
      <c r="CG49" s="122" t="e">
        <f t="shared" si="581"/>
        <v>#DIV/0!</v>
      </c>
      <c r="CH49" s="252">
        <f t="shared" si="582"/>
        <v>0</v>
      </c>
      <c r="CI49" s="122" t="e">
        <f>CH49/CH42</f>
        <v>#DIV/0!</v>
      </c>
      <c r="CJ49" s="101" t="e">
        <f>CJ42*CI49</f>
        <v>#DIV/0!</v>
      </c>
      <c r="CK49" s="119">
        <f t="shared" si="583"/>
        <v>0</v>
      </c>
      <c r="CL49" s="93">
        <f>CL42</f>
        <v>0</v>
      </c>
      <c r="CM49" s="120">
        <f t="shared" si="584"/>
        <v>0</v>
      </c>
      <c r="CN49" s="101">
        <f t="shared" si="585"/>
        <v>0</v>
      </c>
      <c r="CO49" s="101"/>
      <c r="CP49" s="121"/>
      <c r="CQ49" s="122" t="e">
        <f t="shared" si="586"/>
        <v>#DIV/0!</v>
      </c>
      <c r="CR49" s="252">
        <f t="shared" si="587"/>
        <v>0</v>
      </c>
      <c r="CS49" s="122">
        <f>CR49/CR42</f>
        <v>0</v>
      </c>
      <c r="CT49" s="101">
        <f>CT42*CS49</f>
        <v>0</v>
      </c>
      <c r="CU49" s="119">
        <f t="shared" si="588"/>
        <v>0</v>
      </c>
      <c r="CV49" s="93">
        <f>CV42</f>
        <v>3800</v>
      </c>
      <c r="CW49" s="120">
        <f t="shared" si="589"/>
        <v>0</v>
      </c>
      <c r="CX49" s="101">
        <f t="shared" si="590"/>
        <v>0</v>
      </c>
      <c r="CY49" s="101"/>
      <c r="CZ49" s="121"/>
      <c r="DA49" s="122" t="e">
        <f t="shared" si="591"/>
        <v>#DIV/0!</v>
      </c>
      <c r="DB49" s="252">
        <f t="shared" si="592"/>
        <v>0</v>
      </c>
      <c r="DC49" s="122">
        <f>DB49/DB42</f>
        <v>0</v>
      </c>
      <c r="DD49" s="101">
        <f>DD42*DC49</f>
        <v>0</v>
      </c>
      <c r="DE49" s="119">
        <f t="shared" si="593"/>
        <v>0</v>
      </c>
      <c r="DF49" s="93">
        <f>DF42</f>
        <v>3800</v>
      </c>
      <c r="DG49" s="120">
        <f t="shared" si="594"/>
        <v>0</v>
      </c>
      <c r="DH49" s="101">
        <f t="shared" si="595"/>
        <v>0</v>
      </c>
      <c r="DI49" s="101"/>
      <c r="DJ49" s="121"/>
      <c r="DK49" s="122" t="e">
        <f t="shared" si="596"/>
        <v>#DIV/0!</v>
      </c>
      <c r="DL49" s="252">
        <f t="shared" si="597"/>
        <v>0</v>
      </c>
      <c r="DM49" s="122">
        <f>DL49/DL42</f>
        <v>0</v>
      </c>
      <c r="DN49" s="101">
        <f>DN42*DM49</f>
        <v>0</v>
      </c>
      <c r="DO49" s="119">
        <f t="shared" si="598"/>
        <v>0</v>
      </c>
      <c r="DP49" s="93">
        <f>DP42</f>
        <v>3800</v>
      </c>
      <c r="DQ49" s="120">
        <f t="shared" si="599"/>
        <v>0</v>
      </c>
      <c r="DR49" s="101">
        <f t="shared" si="600"/>
        <v>0</v>
      </c>
      <c r="DS49" s="101"/>
      <c r="DT49" s="121"/>
      <c r="DU49" s="122" t="e">
        <f t="shared" si="601"/>
        <v>#DIV/0!</v>
      </c>
      <c r="DV49" s="252">
        <f t="shared" si="602"/>
        <v>0</v>
      </c>
      <c r="DW49" s="122">
        <f>DV49/DV42</f>
        <v>0</v>
      </c>
      <c r="DX49" s="101">
        <f>DX42*DW49</f>
        <v>0</v>
      </c>
      <c r="DY49" s="119">
        <f t="shared" si="603"/>
        <v>0</v>
      </c>
      <c r="DZ49" s="93">
        <f>DZ42</f>
        <v>0</v>
      </c>
      <c r="EA49" s="120">
        <f t="shared" si="604"/>
        <v>0</v>
      </c>
      <c r="EB49" s="101">
        <f t="shared" si="605"/>
        <v>0</v>
      </c>
      <c r="EC49" s="101"/>
      <c r="ED49" s="121"/>
      <c r="EE49" s="122" t="e">
        <f t="shared" si="606"/>
        <v>#DIV/0!</v>
      </c>
      <c r="EF49" s="252">
        <f t="shared" si="607"/>
        <v>0</v>
      </c>
      <c r="EG49" s="122">
        <f>EF49/EF42</f>
        <v>0</v>
      </c>
      <c r="EH49" s="101">
        <f>EH42*EG49</f>
        <v>0</v>
      </c>
      <c r="EI49" s="119">
        <f t="shared" si="608"/>
        <v>0</v>
      </c>
      <c r="EJ49" s="93">
        <f>EJ42</f>
        <v>3800</v>
      </c>
      <c r="EK49" s="120">
        <f t="shared" si="609"/>
        <v>0</v>
      </c>
      <c r="EL49" s="101">
        <f t="shared" si="610"/>
        <v>0</v>
      </c>
      <c r="EM49" s="101"/>
      <c r="EN49" s="121"/>
      <c r="EO49" s="122" t="e">
        <f t="shared" si="611"/>
        <v>#DIV/0!</v>
      </c>
      <c r="EP49" s="252">
        <f t="shared" si="612"/>
        <v>0</v>
      </c>
      <c r="EQ49" s="122">
        <f>EP49/EP42</f>
        <v>0</v>
      </c>
      <c r="ER49" s="101">
        <f>ER42*EQ49</f>
        <v>0</v>
      </c>
      <c r="ES49" s="119">
        <f t="shared" si="613"/>
        <v>0</v>
      </c>
      <c r="ET49" s="93">
        <f>ET42</f>
        <v>0</v>
      </c>
      <c r="EU49" s="120">
        <f t="shared" si="614"/>
        <v>0</v>
      </c>
      <c r="EV49" s="101">
        <f t="shared" si="615"/>
        <v>0</v>
      </c>
      <c r="EW49" s="101"/>
      <c r="EX49" s="121"/>
      <c r="EY49" s="122" t="e">
        <f t="shared" si="616"/>
        <v>#DIV/0!</v>
      </c>
      <c r="EZ49" s="252">
        <f t="shared" si="617"/>
        <v>0</v>
      </c>
      <c r="FA49" s="122">
        <f>EZ49/EZ42</f>
        <v>0</v>
      </c>
      <c r="FB49" s="101">
        <f>FB42*FA49</f>
        <v>0</v>
      </c>
      <c r="FC49" s="119">
        <f t="shared" si="618"/>
        <v>0</v>
      </c>
      <c r="FD49" s="93">
        <f>FD42</f>
        <v>2350</v>
      </c>
      <c r="FE49" s="120">
        <f t="shared" si="619"/>
        <v>0</v>
      </c>
      <c r="FF49" s="101">
        <f t="shared" si="620"/>
        <v>0</v>
      </c>
      <c r="FG49" s="101"/>
      <c r="FH49" s="121"/>
      <c r="FI49" s="122" t="e">
        <f t="shared" si="621"/>
        <v>#DIV/0!</v>
      </c>
      <c r="FJ49" s="252">
        <f t="shared" si="622"/>
        <v>0</v>
      </c>
      <c r="FK49" s="122">
        <f>FJ49/FJ42</f>
        <v>0</v>
      </c>
      <c r="FL49" s="101">
        <f>FL42*FK49</f>
        <v>0</v>
      </c>
      <c r="FM49" s="119">
        <f t="shared" si="623"/>
        <v>0</v>
      </c>
      <c r="FN49" s="93">
        <f>FN42</f>
        <v>3800</v>
      </c>
      <c r="FO49" s="120">
        <f t="shared" si="624"/>
        <v>0</v>
      </c>
      <c r="FP49" s="101">
        <f t="shared" si="625"/>
        <v>0</v>
      </c>
      <c r="FQ49" s="101"/>
      <c r="FR49" s="121"/>
      <c r="FS49" s="122" t="e">
        <f t="shared" si="626"/>
        <v>#DIV/0!</v>
      </c>
      <c r="FT49" s="252">
        <f t="shared" si="627"/>
        <v>0</v>
      </c>
      <c r="FU49" s="122">
        <f>FT49/FT42</f>
        <v>0</v>
      </c>
      <c r="FV49" s="101">
        <f>FV42*FU49</f>
        <v>0</v>
      </c>
      <c r="FW49" s="119">
        <f t="shared" si="628"/>
        <v>0</v>
      </c>
      <c r="FX49" s="93">
        <f>FX42</f>
        <v>3800</v>
      </c>
      <c r="FY49" s="120">
        <f t="shared" si="629"/>
        <v>0</v>
      </c>
      <c r="FZ49" s="101">
        <f t="shared" si="630"/>
        <v>0</v>
      </c>
      <c r="GA49" s="101"/>
      <c r="GB49" s="121"/>
      <c r="GC49" s="122" t="e">
        <f t="shared" si="631"/>
        <v>#DIV/0!</v>
      </c>
      <c r="GD49" s="252">
        <f t="shared" si="632"/>
        <v>0</v>
      </c>
      <c r="GE49" s="122">
        <f>GD49/GD42</f>
        <v>0</v>
      </c>
      <c r="GF49" s="101">
        <f>GF42*GE49</f>
        <v>0</v>
      </c>
      <c r="GG49" s="119">
        <f t="shared" si="633"/>
        <v>0</v>
      </c>
      <c r="GH49" s="93">
        <f>GH42</f>
        <v>2350</v>
      </c>
      <c r="GI49" s="120">
        <f t="shared" si="634"/>
        <v>0</v>
      </c>
      <c r="GJ49" s="101">
        <f t="shared" si="635"/>
        <v>0</v>
      </c>
      <c r="GK49" s="101"/>
      <c r="GL49" s="121"/>
      <c r="GM49" s="122" t="e">
        <f t="shared" si="636"/>
        <v>#DIV/0!</v>
      </c>
      <c r="GN49" s="252">
        <f t="shared" si="637"/>
        <v>0</v>
      </c>
      <c r="GO49" s="122">
        <f>GN49/GN42</f>
        <v>0</v>
      </c>
      <c r="GP49" s="101">
        <f>GP42*GO49</f>
        <v>0</v>
      </c>
      <c r="GQ49" s="119">
        <f t="shared" si="638"/>
        <v>0</v>
      </c>
      <c r="GR49" s="93">
        <f>GR42</f>
        <v>2350</v>
      </c>
      <c r="GS49" s="120">
        <f t="shared" si="639"/>
        <v>0</v>
      </c>
      <c r="GT49" s="101">
        <f t="shared" si="640"/>
        <v>0</v>
      </c>
      <c r="GU49" s="101"/>
      <c r="GV49" s="121"/>
      <c r="GW49" s="122" t="e">
        <f t="shared" si="641"/>
        <v>#DIV/0!</v>
      </c>
      <c r="GX49" s="252">
        <f t="shared" si="642"/>
        <v>0</v>
      </c>
      <c r="GY49" s="122">
        <f>GX49/GX42</f>
        <v>0</v>
      </c>
      <c r="GZ49" s="101">
        <f>GZ42*GY49</f>
        <v>0</v>
      </c>
      <c r="HA49" s="119">
        <f t="shared" si="643"/>
        <v>0</v>
      </c>
      <c r="HB49" s="93">
        <f>HB42</f>
        <v>2350</v>
      </c>
      <c r="HC49" s="120">
        <f t="shared" si="644"/>
        <v>0</v>
      </c>
      <c r="HD49" s="101">
        <f t="shared" si="645"/>
        <v>0</v>
      </c>
      <c r="HE49" s="101"/>
      <c r="HF49" s="121"/>
      <c r="HG49" s="122" t="e">
        <f t="shared" si="646"/>
        <v>#DIV/0!</v>
      </c>
      <c r="HH49" s="252">
        <f t="shared" si="647"/>
        <v>0</v>
      </c>
      <c r="HI49" s="122">
        <f>HH49/HH42</f>
        <v>0</v>
      </c>
      <c r="HJ49" s="101">
        <f>HJ42*HI49</f>
        <v>0</v>
      </c>
      <c r="HK49" s="119">
        <f t="shared" si="648"/>
        <v>0</v>
      </c>
      <c r="HL49" s="93">
        <f>HL42</f>
        <v>2350</v>
      </c>
      <c r="HM49" s="120">
        <f t="shared" si="649"/>
        <v>0</v>
      </c>
      <c r="HN49" s="101">
        <f t="shared" si="650"/>
        <v>0</v>
      </c>
      <c r="HO49" s="101"/>
      <c r="HP49" s="121"/>
      <c r="HQ49" s="122" t="e">
        <f t="shared" si="651"/>
        <v>#DIV/0!</v>
      </c>
      <c r="HR49" s="252">
        <f t="shared" si="652"/>
        <v>0</v>
      </c>
      <c r="HS49" s="122">
        <f>HR49/HR42</f>
        <v>0</v>
      </c>
      <c r="HT49" s="101">
        <f>HT42*HS49</f>
        <v>0</v>
      </c>
      <c r="HU49" s="119">
        <f t="shared" si="653"/>
        <v>0</v>
      </c>
      <c r="HV49" s="93">
        <f>HV42</f>
        <v>3800</v>
      </c>
      <c r="HW49" s="120">
        <f t="shared" si="654"/>
        <v>0</v>
      </c>
      <c r="HX49" s="101">
        <f t="shared" si="655"/>
        <v>0</v>
      </c>
      <c r="HY49" s="101"/>
      <c r="HZ49" s="121"/>
      <c r="IA49" s="122" t="e">
        <f t="shared" si="656"/>
        <v>#DIV/0!</v>
      </c>
      <c r="IB49" s="252">
        <f t="shared" si="657"/>
        <v>0</v>
      </c>
      <c r="IC49" s="122">
        <f>IB49/IB42</f>
        <v>0</v>
      </c>
      <c r="ID49" s="101">
        <f>ID42*IC49</f>
        <v>0</v>
      </c>
      <c r="IE49" s="119">
        <f t="shared" si="658"/>
        <v>0</v>
      </c>
      <c r="IF49" s="93">
        <f>IF42</f>
        <v>3800</v>
      </c>
      <c r="IG49" s="120">
        <f t="shared" si="659"/>
        <v>0</v>
      </c>
      <c r="IH49" s="101">
        <f t="shared" si="660"/>
        <v>0</v>
      </c>
      <c r="II49" s="101"/>
      <c r="IJ49" s="121"/>
      <c r="IK49" s="122" t="e">
        <f t="shared" si="661"/>
        <v>#DIV/0!</v>
      </c>
      <c r="IL49" s="252">
        <f t="shared" si="662"/>
        <v>0</v>
      </c>
      <c r="IM49" s="122">
        <f>IL49/IL42</f>
        <v>0</v>
      </c>
      <c r="IN49" s="101">
        <f>IN42*IM49</f>
        <v>0</v>
      </c>
      <c r="IO49" s="119">
        <f t="shared" si="663"/>
        <v>0</v>
      </c>
      <c r="IP49" s="93">
        <f>IP42</f>
        <v>3800</v>
      </c>
      <c r="IQ49" s="120">
        <f t="shared" si="664"/>
        <v>0</v>
      </c>
      <c r="IR49" s="101">
        <f t="shared" si="665"/>
        <v>0</v>
      </c>
      <c r="IS49" s="101"/>
      <c r="IT49" s="121"/>
      <c r="IU49" s="122" t="e">
        <f t="shared" si="666"/>
        <v>#DIV/0!</v>
      </c>
      <c r="IV49" s="252">
        <f t="shared" si="667"/>
        <v>0</v>
      </c>
      <c r="IW49" s="122">
        <f>IV49/IV42</f>
        <v>0</v>
      </c>
      <c r="IX49" s="101">
        <f>IX42*IW49</f>
        <v>0</v>
      </c>
      <c r="IY49" s="119">
        <f t="shared" si="668"/>
        <v>0</v>
      </c>
      <c r="IZ49" s="93">
        <f>IZ42</f>
        <v>3800</v>
      </c>
      <c r="JA49" s="120">
        <f t="shared" si="669"/>
        <v>0</v>
      </c>
      <c r="JB49" s="101">
        <f t="shared" si="670"/>
        <v>0</v>
      </c>
      <c r="JC49" s="101"/>
      <c r="JD49" s="121"/>
      <c r="JE49" s="122" t="e">
        <f t="shared" si="671"/>
        <v>#DIV/0!</v>
      </c>
      <c r="JF49" s="252">
        <f t="shared" si="672"/>
        <v>0</v>
      </c>
      <c r="JG49" s="122">
        <f>JF49/JF42</f>
        <v>0</v>
      </c>
      <c r="JH49" s="101">
        <f>JH42*JG49</f>
        <v>0</v>
      </c>
      <c r="JI49" s="119">
        <f t="shared" si="673"/>
        <v>0</v>
      </c>
      <c r="JJ49" s="93">
        <f>JJ42</f>
        <v>3800</v>
      </c>
      <c r="JK49" s="120">
        <f t="shared" si="674"/>
        <v>0</v>
      </c>
      <c r="JL49" s="101">
        <f t="shared" si="675"/>
        <v>0</v>
      </c>
      <c r="JM49" s="101"/>
      <c r="JN49" s="121"/>
      <c r="JO49" s="122" t="e">
        <f t="shared" si="676"/>
        <v>#DIV/0!</v>
      </c>
      <c r="JP49" s="252">
        <f t="shared" si="677"/>
        <v>0</v>
      </c>
      <c r="JQ49" s="122" t="e">
        <f>JP49/JP42</f>
        <v>#DIV/0!</v>
      </c>
      <c r="JR49" s="101" t="e">
        <f>JR42*JQ49</f>
        <v>#DIV/0!</v>
      </c>
      <c r="JS49" s="119">
        <f t="shared" si="678"/>
        <v>0</v>
      </c>
      <c r="JT49" s="93">
        <f>JT42</f>
        <v>0</v>
      </c>
      <c r="JU49" s="120">
        <f t="shared" si="679"/>
        <v>0</v>
      </c>
      <c r="JV49" s="101">
        <f t="shared" si="680"/>
        <v>0</v>
      </c>
      <c r="JW49" s="101"/>
      <c r="JX49" s="121"/>
      <c r="JY49" s="122" t="e">
        <f t="shared" si="681"/>
        <v>#DIV/0!</v>
      </c>
      <c r="JZ49" s="252">
        <f t="shared" si="682"/>
        <v>0</v>
      </c>
      <c r="KA49" s="122">
        <f>JZ49/JZ42</f>
        <v>0</v>
      </c>
      <c r="KB49" s="101">
        <f>KB42*KA49</f>
        <v>0</v>
      </c>
      <c r="KC49" s="119">
        <f t="shared" si="683"/>
        <v>0</v>
      </c>
      <c r="KD49" s="93">
        <f>KD42</f>
        <v>2350</v>
      </c>
      <c r="KE49" s="120">
        <f t="shared" si="684"/>
        <v>0</v>
      </c>
      <c r="KF49" s="101">
        <f t="shared" si="685"/>
        <v>0</v>
      </c>
      <c r="KG49" s="101"/>
      <c r="KH49" s="121"/>
      <c r="KI49" s="122" t="e">
        <f t="shared" si="686"/>
        <v>#DIV/0!</v>
      </c>
      <c r="KJ49" s="252">
        <f t="shared" si="687"/>
        <v>0</v>
      </c>
      <c r="KK49" s="122">
        <f>KJ49/KJ42</f>
        <v>0</v>
      </c>
      <c r="KL49" s="101">
        <f>KL42*KK49</f>
        <v>0</v>
      </c>
      <c r="KM49" s="119">
        <f t="shared" si="688"/>
        <v>0</v>
      </c>
      <c r="KN49" s="93">
        <f>KN42</f>
        <v>2350</v>
      </c>
      <c r="KO49" s="120">
        <f t="shared" si="689"/>
        <v>0</v>
      </c>
      <c r="KP49" s="101">
        <f t="shared" si="690"/>
        <v>0</v>
      </c>
      <c r="KQ49" s="101"/>
      <c r="KR49" s="121"/>
      <c r="KS49" s="122" t="e">
        <f t="shared" si="691"/>
        <v>#DIV/0!</v>
      </c>
      <c r="KT49" s="252">
        <f t="shared" si="692"/>
        <v>0</v>
      </c>
      <c r="KU49" s="122">
        <f>KT49/KT42</f>
        <v>0</v>
      </c>
      <c r="KV49" s="101">
        <f>KV42*KU49</f>
        <v>0</v>
      </c>
      <c r="KW49" s="119">
        <f t="shared" si="693"/>
        <v>0</v>
      </c>
      <c r="KX49" s="93">
        <f>KX42</f>
        <v>3800</v>
      </c>
      <c r="KY49" s="120">
        <f t="shared" si="694"/>
        <v>0</v>
      </c>
      <c r="KZ49" s="101">
        <f t="shared" si="695"/>
        <v>0</v>
      </c>
      <c r="LA49" s="101"/>
      <c r="LB49" s="121"/>
      <c r="LC49" s="122" t="e">
        <f t="shared" si="696"/>
        <v>#DIV/0!</v>
      </c>
      <c r="LD49" s="252">
        <f t="shared" si="697"/>
        <v>0</v>
      </c>
      <c r="LE49" s="122">
        <f>LD49/LD42</f>
        <v>0</v>
      </c>
      <c r="LF49" s="101">
        <f>LF42*LE49</f>
        <v>0</v>
      </c>
      <c r="LG49" s="119">
        <f t="shared" si="698"/>
        <v>0</v>
      </c>
      <c r="LH49" s="93">
        <f>LH42</f>
        <v>2350</v>
      </c>
      <c r="LI49" s="120">
        <f t="shared" si="699"/>
        <v>0</v>
      </c>
      <c r="LJ49" s="101">
        <f t="shared" si="700"/>
        <v>0</v>
      </c>
      <c r="LK49" s="101"/>
      <c r="LL49" s="121"/>
      <c r="LM49" s="122" t="e">
        <f t="shared" si="701"/>
        <v>#DIV/0!</v>
      </c>
      <c r="LN49" s="252">
        <f t="shared" si="702"/>
        <v>0</v>
      </c>
      <c r="LO49" s="122">
        <f>LN49/LN42</f>
        <v>0</v>
      </c>
      <c r="LP49" s="101">
        <f>LP42*LO49</f>
        <v>0</v>
      </c>
      <c r="LQ49" s="119">
        <f t="shared" si="703"/>
        <v>0</v>
      </c>
      <c r="LR49" s="93">
        <f>LR42</f>
        <v>3800</v>
      </c>
      <c r="LS49" s="120">
        <f t="shared" si="704"/>
        <v>0</v>
      </c>
      <c r="LT49" s="101">
        <f t="shared" si="705"/>
        <v>0</v>
      </c>
      <c r="LU49" s="101"/>
      <c r="LV49" s="121"/>
      <c r="LW49" s="122" t="e">
        <f t="shared" si="706"/>
        <v>#DIV/0!</v>
      </c>
      <c r="LX49" s="252">
        <f t="shared" si="707"/>
        <v>0</v>
      </c>
      <c r="LY49" s="122">
        <f>LX49/LX42</f>
        <v>0</v>
      </c>
      <c r="LZ49" s="101">
        <f>LZ42*LY49</f>
        <v>0</v>
      </c>
      <c r="MA49" s="119">
        <f t="shared" si="708"/>
        <v>0</v>
      </c>
      <c r="MB49" s="93">
        <f>MB42</f>
        <v>2350</v>
      </c>
      <c r="MC49" s="120">
        <f t="shared" si="709"/>
        <v>0</v>
      </c>
      <c r="MD49" s="101">
        <f t="shared" si="710"/>
        <v>0</v>
      </c>
      <c r="ME49" s="101"/>
      <c r="MF49" s="121"/>
      <c r="MG49" s="122" t="e">
        <f t="shared" si="711"/>
        <v>#DIV/0!</v>
      </c>
      <c r="MH49" s="252">
        <f t="shared" si="712"/>
        <v>0</v>
      </c>
      <c r="MI49" s="122">
        <f>MH49/MH42</f>
        <v>0</v>
      </c>
      <c r="MJ49" s="101">
        <f>MJ42*MI49</f>
        <v>0</v>
      </c>
      <c r="MK49" s="119">
        <f t="shared" si="713"/>
        <v>0</v>
      </c>
      <c r="ML49" s="93">
        <f>ML42</f>
        <v>3800</v>
      </c>
      <c r="MM49" s="120">
        <f t="shared" si="714"/>
        <v>0</v>
      </c>
      <c r="MN49" s="101">
        <f t="shared" si="715"/>
        <v>0</v>
      </c>
      <c r="MO49" s="101"/>
      <c r="MP49" s="121"/>
      <c r="MQ49" s="122" t="e">
        <f t="shared" si="716"/>
        <v>#DIV/0!</v>
      </c>
      <c r="MR49" s="252">
        <f t="shared" si="717"/>
        <v>0</v>
      </c>
      <c r="MS49" s="122">
        <f>MR49/MR42</f>
        <v>0</v>
      </c>
      <c r="MT49" s="101">
        <f>MT42*MS49</f>
        <v>0</v>
      </c>
      <c r="MU49" s="119">
        <f t="shared" si="718"/>
        <v>0</v>
      </c>
      <c r="MV49" s="93">
        <f>MV42</f>
        <v>2350</v>
      </c>
      <c r="MW49" s="120">
        <f t="shared" si="719"/>
        <v>0</v>
      </c>
      <c r="MX49" s="101">
        <f t="shared" si="720"/>
        <v>0</v>
      </c>
      <c r="MY49" s="101"/>
      <c r="MZ49" s="121"/>
      <c r="NA49" s="122" t="e">
        <f t="shared" si="721"/>
        <v>#DIV/0!</v>
      </c>
      <c r="NB49" s="252">
        <f t="shared" si="722"/>
        <v>0</v>
      </c>
      <c r="NC49" s="122">
        <f>NB49/NB42</f>
        <v>0</v>
      </c>
      <c r="ND49" s="101">
        <f>ND42*NC49</f>
        <v>0</v>
      </c>
      <c r="NE49" s="119">
        <f t="shared" si="723"/>
        <v>0</v>
      </c>
      <c r="NF49" s="93">
        <f>NF42</f>
        <v>3800</v>
      </c>
      <c r="NG49" s="120">
        <f t="shared" si="724"/>
        <v>0</v>
      </c>
      <c r="NH49" s="101">
        <f t="shared" si="725"/>
        <v>0</v>
      </c>
      <c r="NI49" s="101"/>
      <c r="NJ49" s="121"/>
      <c r="NK49" s="122" t="e">
        <f t="shared" si="726"/>
        <v>#DIV/0!</v>
      </c>
      <c r="NL49" s="252">
        <f t="shared" si="727"/>
        <v>0</v>
      </c>
      <c r="NM49" s="122">
        <f>NL49/NL42</f>
        <v>0</v>
      </c>
      <c r="NN49" s="101">
        <f>NN42*NM49</f>
        <v>0</v>
      </c>
      <c r="NO49" s="119">
        <f t="shared" si="728"/>
        <v>0</v>
      </c>
      <c r="NP49" s="93">
        <f>NP42</f>
        <v>3800</v>
      </c>
      <c r="NQ49" s="120">
        <f t="shared" si="729"/>
        <v>0</v>
      </c>
      <c r="NR49" s="101">
        <f t="shared" si="730"/>
        <v>0</v>
      </c>
      <c r="NS49" s="101"/>
      <c r="NT49" s="121"/>
      <c r="NU49" s="122" t="e">
        <f t="shared" si="731"/>
        <v>#DIV/0!</v>
      </c>
      <c r="NV49" s="252">
        <f t="shared" si="732"/>
        <v>0</v>
      </c>
      <c r="NW49" s="122">
        <f>NV49/NV42</f>
        <v>0</v>
      </c>
      <c r="NX49" s="101">
        <f>NX42*NW49</f>
        <v>0</v>
      </c>
      <c r="NY49" s="119">
        <f t="shared" si="733"/>
        <v>0</v>
      </c>
      <c r="NZ49" s="93">
        <f>NZ42</f>
        <v>3800</v>
      </c>
      <c r="OA49" s="120">
        <f t="shared" si="734"/>
        <v>0</v>
      </c>
      <c r="OB49" s="101">
        <f t="shared" si="735"/>
        <v>0</v>
      </c>
      <c r="OC49" s="101"/>
      <c r="OD49" s="121"/>
      <c r="OE49" s="122" t="e">
        <f t="shared" si="736"/>
        <v>#DIV/0!</v>
      </c>
      <c r="OF49" s="252">
        <f t="shared" si="737"/>
        <v>0</v>
      </c>
      <c r="OG49" s="122">
        <f>OF49/OF42</f>
        <v>0</v>
      </c>
      <c r="OH49" s="101">
        <f>OH42*OG49</f>
        <v>0</v>
      </c>
      <c r="OI49" s="119">
        <f t="shared" si="738"/>
        <v>0</v>
      </c>
      <c r="OJ49" s="93">
        <f>OJ42</f>
        <v>2350</v>
      </c>
      <c r="OK49" s="120">
        <f t="shared" si="739"/>
        <v>0</v>
      </c>
      <c r="OL49" s="101">
        <f t="shared" si="740"/>
        <v>0</v>
      </c>
      <c r="OM49" s="101"/>
      <c r="ON49" s="121"/>
      <c r="OO49" s="122" t="e">
        <f t="shared" si="741"/>
        <v>#DIV/0!</v>
      </c>
      <c r="OP49" s="252">
        <f t="shared" si="742"/>
        <v>0</v>
      </c>
      <c r="OQ49" s="122">
        <f>OP49/OP42</f>
        <v>0</v>
      </c>
      <c r="OR49" s="101">
        <f>OR42*OQ49</f>
        <v>0</v>
      </c>
      <c r="OS49" s="119">
        <f t="shared" si="743"/>
        <v>0</v>
      </c>
      <c r="OT49" s="93">
        <f>OT42</f>
        <v>3800</v>
      </c>
      <c r="OU49" s="120">
        <f t="shared" si="744"/>
        <v>0</v>
      </c>
      <c r="OV49" s="101">
        <f t="shared" si="745"/>
        <v>0</v>
      </c>
      <c r="OW49" s="101"/>
      <c r="OX49" s="121"/>
      <c r="OY49" s="122" t="e">
        <f t="shared" si="746"/>
        <v>#DIV/0!</v>
      </c>
      <c r="OZ49" s="252">
        <f t="shared" si="747"/>
        <v>0</v>
      </c>
      <c r="PA49" s="122">
        <f>OZ49/OZ42</f>
        <v>0</v>
      </c>
      <c r="PB49" s="101">
        <f>PB42*PA49</f>
        <v>0</v>
      </c>
      <c r="PC49" s="119">
        <f t="shared" si="748"/>
        <v>0</v>
      </c>
      <c r="PD49" s="93">
        <f>PD42</f>
        <v>3800</v>
      </c>
      <c r="PE49" s="120">
        <f t="shared" si="749"/>
        <v>0</v>
      </c>
      <c r="PF49" s="101">
        <f t="shared" si="750"/>
        <v>0</v>
      </c>
      <c r="PG49" s="101"/>
      <c r="PH49" s="121"/>
      <c r="PI49" s="122" t="e">
        <f t="shared" si="751"/>
        <v>#DIV/0!</v>
      </c>
      <c r="PJ49" s="252">
        <f t="shared" si="752"/>
        <v>0</v>
      </c>
      <c r="PK49" s="122">
        <f>PJ49/PJ42</f>
        <v>0</v>
      </c>
      <c r="PL49" s="101">
        <f>PL42*PK49</f>
        <v>0</v>
      </c>
      <c r="PM49" s="119">
        <f t="shared" si="753"/>
        <v>0</v>
      </c>
      <c r="PN49" s="93">
        <f>PN42</f>
        <v>3800</v>
      </c>
      <c r="PO49" s="120">
        <f t="shared" si="754"/>
        <v>0</v>
      </c>
      <c r="PP49" s="101">
        <f t="shared" si="755"/>
        <v>0</v>
      </c>
      <c r="PQ49" s="101"/>
      <c r="PR49" s="121"/>
      <c r="PS49" s="122" t="e">
        <f t="shared" si="756"/>
        <v>#DIV/0!</v>
      </c>
      <c r="PT49" s="252">
        <f t="shared" si="757"/>
        <v>0</v>
      </c>
      <c r="PU49" s="122" t="e">
        <f>PT49/PT42</f>
        <v>#DIV/0!</v>
      </c>
      <c r="PV49" s="101" t="e">
        <f>PV42*PU49</f>
        <v>#DIV/0!</v>
      </c>
      <c r="PW49" s="119">
        <f t="shared" si="758"/>
        <v>0</v>
      </c>
      <c r="PX49" s="93">
        <f>PX42</f>
        <v>0</v>
      </c>
      <c r="PY49" s="120">
        <f t="shared" si="759"/>
        <v>0</v>
      </c>
      <c r="PZ49" s="101">
        <f t="shared" si="760"/>
        <v>0</v>
      </c>
      <c r="QA49" s="101"/>
      <c r="QB49" s="121"/>
      <c r="QC49" s="122" t="e">
        <f t="shared" si="761"/>
        <v>#DIV/0!</v>
      </c>
      <c r="QD49" s="252">
        <f t="shared" si="762"/>
        <v>0</v>
      </c>
      <c r="QE49" s="122">
        <f>QD49/QD42</f>
        <v>0</v>
      </c>
      <c r="QF49" s="101">
        <f>QF42*QE49</f>
        <v>0</v>
      </c>
      <c r="QG49" s="119">
        <f t="shared" si="763"/>
        <v>0</v>
      </c>
      <c r="QH49" s="93">
        <f>QH42</f>
        <v>3800</v>
      </c>
      <c r="QI49" s="120">
        <f t="shared" si="764"/>
        <v>0</v>
      </c>
      <c r="QJ49" s="101">
        <f t="shared" si="765"/>
        <v>0</v>
      </c>
      <c r="QK49" s="101"/>
      <c r="QL49" s="121"/>
      <c r="QM49" s="122" t="e">
        <f t="shared" si="766"/>
        <v>#DIV/0!</v>
      </c>
      <c r="QN49" s="252">
        <f t="shared" si="767"/>
        <v>0</v>
      </c>
      <c r="QO49" s="122">
        <f>QN49/QN42</f>
        <v>0</v>
      </c>
      <c r="QP49" s="101">
        <f>QP42*QO49</f>
        <v>0</v>
      </c>
      <c r="QQ49" s="119">
        <f t="shared" si="768"/>
        <v>0</v>
      </c>
      <c r="QR49" s="93">
        <f>QR42</f>
        <v>2350</v>
      </c>
      <c r="QS49" s="120">
        <f t="shared" si="769"/>
        <v>0</v>
      </c>
      <c r="QT49" s="101">
        <f t="shared" si="770"/>
        <v>0</v>
      </c>
      <c r="QU49" s="101"/>
      <c r="QV49" s="121"/>
      <c r="QW49" s="122" t="e">
        <f t="shared" si="771"/>
        <v>#DIV/0!</v>
      </c>
      <c r="QX49" s="252">
        <f t="shared" si="772"/>
        <v>0</v>
      </c>
      <c r="QY49" s="122">
        <f>QX49/QX42</f>
        <v>0</v>
      </c>
      <c r="QZ49" s="101">
        <f>QZ42*QY49</f>
        <v>0</v>
      </c>
      <c r="RA49" s="119">
        <f t="shared" si="773"/>
        <v>0</v>
      </c>
      <c r="RB49" s="93">
        <f>RB42</f>
        <v>3800</v>
      </c>
      <c r="RC49" s="120">
        <f t="shared" si="774"/>
        <v>0</v>
      </c>
      <c r="RD49" s="101">
        <f t="shared" si="775"/>
        <v>0</v>
      </c>
      <c r="RE49" s="101"/>
      <c r="RF49" s="121"/>
      <c r="RG49" s="122" t="e">
        <f t="shared" si="776"/>
        <v>#DIV/0!</v>
      </c>
      <c r="RH49" s="252">
        <f t="shared" si="777"/>
        <v>0</v>
      </c>
      <c r="RI49" s="122">
        <f>RH49/RH42</f>
        <v>0</v>
      </c>
      <c r="RJ49" s="101">
        <f>RJ42*RI49</f>
        <v>0</v>
      </c>
      <c r="RK49" s="119">
        <f t="shared" si="778"/>
        <v>0</v>
      </c>
      <c r="RL49" s="93">
        <f>RL42</f>
        <v>3800</v>
      </c>
      <c r="RM49" s="120">
        <f t="shared" si="779"/>
        <v>0</v>
      </c>
      <c r="RN49" s="101">
        <f t="shared" si="780"/>
        <v>0</v>
      </c>
      <c r="RO49" s="101"/>
      <c r="RP49" s="121"/>
      <c r="RQ49" s="122" t="e">
        <f t="shared" si="781"/>
        <v>#DIV/0!</v>
      </c>
      <c r="RR49" s="252">
        <f t="shared" si="782"/>
        <v>0</v>
      </c>
      <c r="RS49" s="122">
        <f>RR49/RR42</f>
        <v>0</v>
      </c>
      <c r="RT49" s="101">
        <f>RT42*RS49</f>
        <v>0</v>
      </c>
      <c r="RU49" s="119">
        <f t="shared" si="783"/>
        <v>0</v>
      </c>
      <c r="RV49" s="93">
        <f>RV42</f>
        <v>3800</v>
      </c>
      <c r="RW49" s="120">
        <f t="shared" si="784"/>
        <v>0</v>
      </c>
      <c r="RX49" s="101">
        <f t="shared" si="785"/>
        <v>0</v>
      </c>
      <c r="RY49" s="101"/>
      <c r="RZ49" s="121"/>
      <c r="SA49" s="122" t="e">
        <f t="shared" si="786"/>
        <v>#DIV/0!</v>
      </c>
      <c r="SB49" s="252">
        <f t="shared" si="787"/>
        <v>0</v>
      </c>
      <c r="SC49" s="122">
        <f>SB49/SB42</f>
        <v>0</v>
      </c>
      <c r="SD49" s="101">
        <f>SD42*SC49</f>
        <v>0</v>
      </c>
      <c r="SE49" s="119">
        <f t="shared" si="788"/>
        <v>0</v>
      </c>
      <c r="SF49" s="93">
        <f>SF42</f>
        <v>0</v>
      </c>
      <c r="SG49" s="120">
        <f t="shared" si="789"/>
        <v>0</v>
      </c>
      <c r="SH49" s="101">
        <f t="shared" si="790"/>
        <v>0</v>
      </c>
      <c r="SI49" s="101"/>
      <c r="SJ49" s="121"/>
      <c r="SK49" s="122" t="e">
        <f t="shared" si="791"/>
        <v>#DIV/0!</v>
      </c>
      <c r="SL49" s="252">
        <f t="shared" si="792"/>
        <v>0</v>
      </c>
      <c r="SM49" s="122">
        <f>SL49/SL42</f>
        <v>0</v>
      </c>
      <c r="SN49" s="101">
        <f>SN42*SM49</f>
        <v>0</v>
      </c>
      <c r="SO49" s="119">
        <f t="shared" si="793"/>
        <v>0</v>
      </c>
      <c r="SP49" s="93">
        <f>SP42</f>
        <v>2350</v>
      </c>
      <c r="SQ49" s="120">
        <f t="shared" si="794"/>
        <v>0</v>
      </c>
      <c r="SR49" s="101">
        <f t="shared" si="795"/>
        <v>0</v>
      </c>
      <c r="SS49" s="101"/>
      <c r="ST49" s="121"/>
      <c r="SU49" s="122" t="e">
        <f t="shared" si="796"/>
        <v>#DIV/0!</v>
      </c>
      <c r="SV49" s="252">
        <f t="shared" si="797"/>
        <v>0</v>
      </c>
      <c r="SW49" s="122">
        <f>SV49/SV42</f>
        <v>0</v>
      </c>
      <c r="SX49" s="101">
        <f>SX42*SW49</f>
        <v>0</v>
      </c>
      <c r="SY49" s="119">
        <f t="shared" si="798"/>
        <v>0</v>
      </c>
      <c r="SZ49" s="93">
        <f>SZ42</f>
        <v>3800</v>
      </c>
      <c r="TA49" s="120">
        <f t="shared" si="799"/>
        <v>0</v>
      </c>
      <c r="TB49" s="101">
        <f t="shared" si="800"/>
        <v>0</v>
      </c>
      <c r="TC49" s="101"/>
      <c r="TD49" s="121"/>
      <c r="TE49" s="122" t="e">
        <f t="shared" si="801"/>
        <v>#DIV/0!</v>
      </c>
      <c r="TF49" s="252">
        <f t="shared" si="802"/>
        <v>0</v>
      </c>
      <c r="TG49" s="122">
        <f>TF49/TF42</f>
        <v>0</v>
      </c>
      <c r="TH49" s="101">
        <f>TH42*TG49</f>
        <v>0</v>
      </c>
      <c r="TI49" s="119">
        <f t="shared" si="803"/>
        <v>0</v>
      </c>
      <c r="TJ49" s="93">
        <f>TJ42</f>
        <v>3800</v>
      </c>
      <c r="TK49" s="120">
        <f t="shared" si="804"/>
        <v>0</v>
      </c>
      <c r="TL49" s="101">
        <f t="shared" si="805"/>
        <v>0</v>
      </c>
      <c r="TM49" s="101"/>
      <c r="TN49" s="121"/>
      <c r="TO49" s="122" t="e">
        <f t="shared" si="806"/>
        <v>#DIV/0!</v>
      </c>
      <c r="TP49" s="252">
        <f t="shared" si="807"/>
        <v>0</v>
      </c>
      <c r="TQ49" s="122">
        <f>TP49/TP42</f>
        <v>0</v>
      </c>
      <c r="TR49" s="101">
        <f>TR42*TQ49</f>
        <v>0</v>
      </c>
      <c r="TS49" s="119">
        <f t="shared" si="808"/>
        <v>0</v>
      </c>
      <c r="TT49" s="93">
        <f>TT42</f>
        <v>2350</v>
      </c>
      <c r="TU49" s="120">
        <f t="shared" si="809"/>
        <v>0</v>
      </c>
      <c r="TV49" s="101">
        <f t="shared" si="810"/>
        <v>0</v>
      </c>
      <c r="TW49" s="101"/>
      <c r="TX49" s="121"/>
      <c r="TY49" s="122" t="e">
        <f t="shared" si="811"/>
        <v>#DIV/0!</v>
      </c>
      <c r="TZ49" s="252">
        <f t="shared" si="812"/>
        <v>0</v>
      </c>
      <c r="UA49" s="122">
        <f>TZ49/TZ42</f>
        <v>0</v>
      </c>
      <c r="UB49" s="101">
        <f>UB42*UA49</f>
        <v>0</v>
      </c>
      <c r="UC49" s="119">
        <f t="shared" si="813"/>
        <v>0</v>
      </c>
      <c r="UD49" s="93">
        <f>UD42</f>
        <v>2350</v>
      </c>
      <c r="UE49" s="120">
        <f t="shared" si="814"/>
        <v>0</v>
      </c>
      <c r="UF49" s="101">
        <f t="shared" si="815"/>
        <v>0</v>
      </c>
      <c r="UG49" s="101"/>
      <c r="UH49" s="121"/>
      <c r="UI49" s="122" t="e">
        <f t="shared" si="816"/>
        <v>#DIV/0!</v>
      </c>
      <c r="UJ49" s="252">
        <f t="shared" si="817"/>
        <v>0</v>
      </c>
      <c r="UK49" s="122">
        <f>UJ49/UJ42</f>
        <v>0</v>
      </c>
      <c r="UL49" s="101">
        <f>UL42*UK49</f>
        <v>0</v>
      </c>
      <c r="UM49" s="119">
        <f t="shared" si="818"/>
        <v>0</v>
      </c>
      <c r="UN49" s="93">
        <f>UN42</f>
        <v>2350</v>
      </c>
      <c r="UO49" s="120">
        <f t="shared" si="819"/>
        <v>0</v>
      </c>
      <c r="UP49" s="101">
        <f t="shared" si="820"/>
        <v>0</v>
      </c>
      <c r="UQ49" s="101"/>
      <c r="UR49" s="121"/>
      <c r="US49" s="122" t="e">
        <f t="shared" si="821"/>
        <v>#DIV/0!</v>
      </c>
      <c r="UT49" s="252">
        <f t="shared" si="822"/>
        <v>0</v>
      </c>
      <c r="UU49" s="122">
        <f>UT49/UT42</f>
        <v>0</v>
      </c>
      <c r="UV49" s="101">
        <f>UV42*UU49</f>
        <v>0</v>
      </c>
      <c r="UW49" s="119">
        <f t="shared" si="823"/>
        <v>0</v>
      </c>
      <c r="UX49" s="93">
        <f>UX42</f>
        <v>2350</v>
      </c>
      <c r="UY49" s="120">
        <f t="shared" si="824"/>
        <v>0</v>
      </c>
      <c r="UZ49" s="101">
        <f t="shared" si="825"/>
        <v>0</v>
      </c>
      <c r="VA49" s="101"/>
      <c r="VB49" s="121"/>
      <c r="VC49" s="122" t="e">
        <f t="shared" si="826"/>
        <v>#DIV/0!</v>
      </c>
      <c r="VD49" s="252">
        <f t="shared" si="827"/>
        <v>0</v>
      </c>
      <c r="VE49" s="122">
        <f>VD49/VD42</f>
        <v>0</v>
      </c>
      <c r="VF49" s="101">
        <f>VF42*VE49</f>
        <v>0</v>
      </c>
      <c r="VG49" s="119">
        <f t="shared" si="828"/>
        <v>0</v>
      </c>
      <c r="VH49" s="93">
        <f>VH42</f>
        <v>2350</v>
      </c>
      <c r="VI49" s="120">
        <f t="shared" si="829"/>
        <v>0</v>
      </c>
      <c r="VJ49" s="101">
        <f t="shared" si="830"/>
        <v>0</v>
      </c>
      <c r="VK49" s="101"/>
      <c r="VL49" s="121"/>
      <c r="VM49" s="122" t="e">
        <f t="shared" si="831"/>
        <v>#DIV/0!</v>
      </c>
      <c r="VN49" s="252">
        <f t="shared" si="832"/>
        <v>0</v>
      </c>
      <c r="VO49" s="122">
        <f>VN49/VN42</f>
        <v>0</v>
      </c>
      <c r="VP49" s="101">
        <f>VP42*VO49</f>
        <v>0</v>
      </c>
      <c r="VQ49" s="119">
        <f t="shared" si="833"/>
        <v>0</v>
      </c>
      <c r="VR49" s="93">
        <f>VR42</f>
        <v>2350</v>
      </c>
      <c r="VS49" s="120">
        <f t="shared" si="834"/>
        <v>0</v>
      </c>
      <c r="VT49" s="101">
        <f t="shared" si="835"/>
        <v>0</v>
      </c>
      <c r="VU49" s="101"/>
      <c r="VV49" s="121"/>
      <c r="VW49" s="122" t="e">
        <f t="shared" si="836"/>
        <v>#DIV/0!</v>
      </c>
      <c r="VX49" s="231">
        <f t="shared" si="837"/>
        <v>0</v>
      </c>
      <c r="VY49" s="122">
        <f>VX49/VX42</f>
        <v>0</v>
      </c>
      <c r="VZ49" s="101">
        <f>VZ42*VY49</f>
        <v>0</v>
      </c>
      <c r="WA49" s="119">
        <f t="shared" si="838"/>
        <v>0</v>
      </c>
      <c r="WB49" s="93">
        <f>WB42</f>
        <v>3085.62</v>
      </c>
      <c r="WC49" s="120">
        <f t="shared" si="839"/>
        <v>0</v>
      </c>
      <c r="WD49" s="101">
        <f t="shared" si="840"/>
        <v>0</v>
      </c>
      <c r="WE49" s="101"/>
      <c r="WF49" s="121"/>
    </row>
    <row r="50" spans="1:604" ht="48">
      <c r="A50" s="5"/>
      <c r="B50" s="94" t="s">
        <v>426</v>
      </c>
      <c r="C50" s="12" t="s">
        <v>838</v>
      </c>
      <c r="D50" s="12" t="s">
        <v>439</v>
      </c>
      <c r="E50" s="4" t="s">
        <v>35</v>
      </c>
      <c r="F50" s="252">
        <f t="shared" si="542"/>
        <v>0</v>
      </c>
      <c r="G50" s="122">
        <f>F50/F42</f>
        <v>0</v>
      </c>
      <c r="H50" s="101">
        <f>H42*G50</f>
        <v>0</v>
      </c>
      <c r="I50" s="119">
        <f t="shared" si="543"/>
        <v>0</v>
      </c>
      <c r="J50" s="93">
        <f>J42</f>
        <v>2350</v>
      </c>
      <c r="K50" s="120">
        <f t="shared" si="544"/>
        <v>0</v>
      </c>
      <c r="L50" s="101">
        <f t="shared" si="545"/>
        <v>0</v>
      </c>
      <c r="M50" s="101"/>
      <c r="N50" s="121"/>
      <c r="O50" s="122">
        <f t="shared" si="546"/>
        <v>0</v>
      </c>
      <c r="P50" s="252">
        <f t="shared" si="547"/>
        <v>52</v>
      </c>
      <c r="Q50" s="122">
        <f>P50/P42</f>
        <v>0.11111</v>
      </c>
      <c r="R50" s="101">
        <f>R42*Q50</f>
        <v>68.38</v>
      </c>
      <c r="S50" s="119">
        <f t="shared" si="548"/>
        <v>1.3149999999999999</v>
      </c>
      <c r="T50" s="93">
        <f>T42</f>
        <v>2350</v>
      </c>
      <c r="U50" s="120">
        <f t="shared" si="549"/>
        <v>3090.25</v>
      </c>
      <c r="V50" s="101">
        <f t="shared" si="550"/>
        <v>160693</v>
      </c>
      <c r="W50" s="101"/>
      <c r="X50" s="121"/>
      <c r="Y50" s="122">
        <f t="shared" si="551"/>
        <v>0.72768999999999995</v>
      </c>
      <c r="Z50" s="252">
        <f t="shared" si="552"/>
        <v>0</v>
      </c>
      <c r="AA50" s="122">
        <f>Z50/Z42</f>
        <v>0</v>
      </c>
      <c r="AB50" s="101">
        <f>AB42*AA50</f>
        <v>0</v>
      </c>
      <c r="AC50" s="119">
        <f t="shared" si="553"/>
        <v>0</v>
      </c>
      <c r="AD50" s="93">
        <f>AD42</f>
        <v>2350</v>
      </c>
      <c r="AE50" s="120">
        <f t="shared" si="554"/>
        <v>0</v>
      </c>
      <c r="AF50" s="101">
        <f t="shared" si="555"/>
        <v>0</v>
      </c>
      <c r="AG50" s="101"/>
      <c r="AH50" s="121"/>
      <c r="AI50" s="122">
        <f t="shared" si="556"/>
        <v>0</v>
      </c>
      <c r="AJ50" s="252">
        <f t="shared" si="557"/>
        <v>0</v>
      </c>
      <c r="AK50" s="122">
        <f>AJ50/AJ42</f>
        <v>0</v>
      </c>
      <c r="AL50" s="101">
        <f>AL42*AK50</f>
        <v>0</v>
      </c>
      <c r="AM50" s="119">
        <f t="shared" si="558"/>
        <v>0</v>
      </c>
      <c r="AN50" s="93">
        <f>AN42</f>
        <v>2350</v>
      </c>
      <c r="AO50" s="120">
        <f t="shared" si="559"/>
        <v>0</v>
      </c>
      <c r="AP50" s="101">
        <f t="shared" si="560"/>
        <v>0</v>
      </c>
      <c r="AQ50" s="101"/>
      <c r="AR50" s="121"/>
      <c r="AS50" s="122">
        <f t="shared" si="561"/>
        <v>0</v>
      </c>
      <c r="AT50" s="252">
        <f t="shared" si="562"/>
        <v>0</v>
      </c>
      <c r="AU50" s="122">
        <f>AT50/AT42</f>
        <v>0</v>
      </c>
      <c r="AV50" s="101">
        <f>AV42*AU50</f>
        <v>0</v>
      </c>
      <c r="AW50" s="119">
        <f t="shared" si="563"/>
        <v>0</v>
      </c>
      <c r="AX50" s="93">
        <f>AX42</f>
        <v>2350</v>
      </c>
      <c r="AY50" s="120">
        <f t="shared" si="564"/>
        <v>0</v>
      </c>
      <c r="AZ50" s="101">
        <f t="shared" si="565"/>
        <v>0</v>
      </c>
      <c r="BA50" s="101"/>
      <c r="BB50" s="121"/>
      <c r="BC50" s="122">
        <f t="shared" si="566"/>
        <v>0</v>
      </c>
      <c r="BD50" s="252">
        <f t="shared" si="567"/>
        <v>0</v>
      </c>
      <c r="BE50" s="122">
        <f>BD50/BD42</f>
        <v>0</v>
      </c>
      <c r="BF50" s="101">
        <f>BF42*BE50</f>
        <v>0</v>
      </c>
      <c r="BG50" s="119">
        <f t="shared" si="568"/>
        <v>0</v>
      </c>
      <c r="BH50" s="93">
        <f>BH42</f>
        <v>3800</v>
      </c>
      <c r="BI50" s="120">
        <f t="shared" si="569"/>
        <v>0</v>
      </c>
      <c r="BJ50" s="101">
        <f t="shared" si="570"/>
        <v>0</v>
      </c>
      <c r="BK50" s="101"/>
      <c r="BL50" s="121"/>
      <c r="BM50" s="122">
        <f t="shared" si="571"/>
        <v>0</v>
      </c>
      <c r="BN50" s="252">
        <f t="shared" si="572"/>
        <v>0</v>
      </c>
      <c r="BO50" s="122" t="e">
        <f>BN50/BN42</f>
        <v>#DIV/0!</v>
      </c>
      <c r="BP50" s="101" t="e">
        <f>BP42*BO50</f>
        <v>#DIV/0!</v>
      </c>
      <c r="BQ50" s="119">
        <f t="shared" si="573"/>
        <v>0</v>
      </c>
      <c r="BR50" s="93">
        <f>BR42</f>
        <v>0</v>
      </c>
      <c r="BS50" s="120">
        <f t="shared" si="574"/>
        <v>0</v>
      </c>
      <c r="BT50" s="101">
        <f t="shared" si="575"/>
        <v>0</v>
      </c>
      <c r="BU50" s="101"/>
      <c r="BV50" s="121"/>
      <c r="BW50" s="122">
        <f t="shared" si="576"/>
        <v>0</v>
      </c>
      <c r="BX50" s="252">
        <f t="shared" si="577"/>
        <v>14</v>
      </c>
      <c r="BY50" s="122">
        <f>BX50/BX42</f>
        <v>8.8050000000000003E-2</v>
      </c>
      <c r="BZ50" s="101">
        <f>BZ42*BY50</f>
        <v>23.38</v>
      </c>
      <c r="CA50" s="119">
        <f t="shared" si="578"/>
        <v>1.67</v>
      </c>
      <c r="CB50" s="93">
        <f>CB42</f>
        <v>3800</v>
      </c>
      <c r="CC50" s="120">
        <f t="shared" si="579"/>
        <v>6346</v>
      </c>
      <c r="CD50" s="101">
        <f t="shared" si="580"/>
        <v>88844</v>
      </c>
      <c r="CE50" s="101"/>
      <c r="CF50" s="121"/>
      <c r="CG50" s="122">
        <f t="shared" si="581"/>
        <v>1.4943500000000001</v>
      </c>
      <c r="CH50" s="252">
        <f t="shared" si="582"/>
        <v>0</v>
      </c>
      <c r="CI50" s="122" t="e">
        <f>CH50/CH42</f>
        <v>#DIV/0!</v>
      </c>
      <c r="CJ50" s="101" t="e">
        <f>CJ42*CI50</f>
        <v>#DIV/0!</v>
      </c>
      <c r="CK50" s="119">
        <f t="shared" si="583"/>
        <v>0</v>
      </c>
      <c r="CL50" s="93">
        <f>CL42</f>
        <v>0</v>
      </c>
      <c r="CM50" s="120">
        <f t="shared" si="584"/>
        <v>0</v>
      </c>
      <c r="CN50" s="101">
        <f t="shared" si="585"/>
        <v>0</v>
      </c>
      <c r="CO50" s="101"/>
      <c r="CP50" s="121"/>
      <c r="CQ50" s="122">
        <f t="shared" si="586"/>
        <v>0</v>
      </c>
      <c r="CR50" s="252">
        <f t="shared" si="587"/>
        <v>0</v>
      </c>
      <c r="CS50" s="122">
        <f>CR50/CR42</f>
        <v>0</v>
      </c>
      <c r="CT50" s="101">
        <f>CT42*CS50</f>
        <v>0</v>
      </c>
      <c r="CU50" s="119">
        <f t="shared" si="588"/>
        <v>0</v>
      </c>
      <c r="CV50" s="93">
        <f>CV42</f>
        <v>3800</v>
      </c>
      <c r="CW50" s="120">
        <f t="shared" si="589"/>
        <v>0</v>
      </c>
      <c r="CX50" s="101">
        <f t="shared" si="590"/>
        <v>0</v>
      </c>
      <c r="CY50" s="101"/>
      <c r="CZ50" s="121"/>
      <c r="DA50" s="122">
        <f t="shared" si="591"/>
        <v>0</v>
      </c>
      <c r="DB50" s="252">
        <f t="shared" si="592"/>
        <v>37</v>
      </c>
      <c r="DC50" s="122">
        <f>DB50/DB42</f>
        <v>0.12092</v>
      </c>
      <c r="DD50" s="101">
        <f>DD42*DC50</f>
        <v>44.1</v>
      </c>
      <c r="DE50" s="119">
        <f t="shared" si="593"/>
        <v>1.19189189</v>
      </c>
      <c r="DF50" s="93">
        <f>DF42</f>
        <v>3800</v>
      </c>
      <c r="DG50" s="120">
        <f t="shared" si="594"/>
        <v>4529.1891800000003</v>
      </c>
      <c r="DH50" s="101">
        <f t="shared" si="595"/>
        <v>167580</v>
      </c>
      <c r="DI50" s="101"/>
      <c r="DJ50" s="121"/>
      <c r="DK50" s="122">
        <f t="shared" si="596"/>
        <v>1.06653</v>
      </c>
      <c r="DL50" s="252">
        <f t="shared" si="597"/>
        <v>0</v>
      </c>
      <c r="DM50" s="122">
        <f>DL50/DL42</f>
        <v>0</v>
      </c>
      <c r="DN50" s="101">
        <f>DN42*DM50</f>
        <v>0</v>
      </c>
      <c r="DO50" s="119">
        <f t="shared" si="598"/>
        <v>0</v>
      </c>
      <c r="DP50" s="93">
        <f>DP42</f>
        <v>3800</v>
      </c>
      <c r="DQ50" s="120">
        <f t="shared" si="599"/>
        <v>0</v>
      </c>
      <c r="DR50" s="101">
        <f t="shared" si="600"/>
        <v>0</v>
      </c>
      <c r="DS50" s="101"/>
      <c r="DT50" s="121"/>
      <c r="DU50" s="122">
        <f t="shared" si="601"/>
        <v>0</v>
      </c>
      <c r="DV50" s="252">
        <f t="shared" si="602"/>
        <v>51</v>
      </c>
      <c r="DW50" s="122">
        <f>DV50/DV42</f>
        <v>1</v>
      </c>
      <c r="DX50" s="101">
        <f>DX42*DW50</f>
        <v>0</v>
      </c>
      <c r="DY50" s="119">
        <f t="shared" si="603"/>
        <v>0</v>
      </c>
      <c r="DZ50" s="93">
        <f>DZ42</f>
        <v>0</v>
      </c>
      <c r="EA50" s="120">
        <f t="shared" si="604"/>
        <v>0</v>
      </c>
      <c r="EB50" s="101">
        <f t="shared" si="605"/>
        <v>0</v>
      </c>
      <c r="EC50" s="101"/>
      <c r="ED50" s="121"/>
      <c r="EE50" s="122">
        <f t="shared" si="606"/>
        <v>0</v>
      </c>
      <c r="EF50" s="252">
        <f t="shared" si="607"/>
        <v>0</v>
      </c>
      <c r="EG50" s="122">
        <f>EF50/EF42</f>
        <v>0</v>
      </c>
      <c r="EH50" s="101">
        <f>EH42*EG50</f>
        <v>0</v>
      </c>
      <c r="EI50" s="119">
        <f t="shared" si="608"/>
        <v>0</v>
      </c>
      <c r="EJ50" s="93">
        <f>EJ42</f>
        <v>3800</v>
      </c>
      <c r="EK50" s="120">
        <f t="shared" si="609"/>
        <v>0</v>
      </c>
      <c r="EL50" s="101">
        <f t="shared" si="610"/>
        <v>0</v>
      </c>
      <c r="EM50" s="101"/>
      <c r="EN50" s="121"/>
      <c r="EO50" s="122">
        <f t="shared" si="611"/>
        <v>0</v>
      </c>
      <c r="EP50" s="252">
        <f t="shared" si="612"/>
        <v>0</v>
      </c>
      <c r="EQ50" s="122">
        <f>EP50/EP42</f>
        <v>0</v>
      </c>
      <c r="ER50" s="101">
        <f>ER42*EQ50</f>
        <v>0</v>
      </c>
      <c r="ES50" s="119">
        <f t="shared" si="613"/>
        <v>0</v>
      </c>
      <c r="ET50" s="93">
        <f>ET42</f>
        <v>0</v>
      </c>
      <c r="EU50" s="120">
        <f t="shared" si="614"/>
        <v>0</v>
      </c>
      <c r="EV50" s="101">
        <f t="shared" si="615"/>
        <v>0</v>
      </c>
      <c r="EW50" s="101"/>
      <c r="EX50" s="121"/>
      <c r="EY50" s="122">
        <f t="shared" si="616"/>
        <v>0</v>
      </c>
      <c r="EZ50" s="252">
        <f t="shared" si="617"/>
        <v>0</v>
      </c>
      <c r="FA50" s="122">
        <f>EZ50/EZ42</f>
        <v>0</v>
      </c>
      <c r="FB50" s="101">
        <f>FB42*FA50</f>
        <v>0</v>
      </c>
      <c r="FC50" s="119">
        <f t="shared" si="618"/>
        <v>0</v>
      </c>
      <c r="FD50" s="93">
        <f>FD42</f>
        <v>2350</v>
      </c>
      <c r="FE50" s="120">
        <f t="shared" si="619"/>
        <v>0</v>
      </c>
      <c r="FF50" s="101">
        <f t="shared" si="620"/>
        <v>0</v>
      </c>
      <c r="FG50" s="101"/>
      <c r="FH50" s="121"/>
      <c r="FI50" s="122">
        <f t="shared" si="621"/>
        <v>0</v>
      </c>
      <c r="FJ50" s="252">
        <f t="shared" si="622"/>
        <v>0</v>
      </c>
      <c r="FK50" s="122">
        <f>FJ50/FJ42</f>
        <v>0</v>
      </c>
      <c r="FL50" s="101">
        <f>FL42*FK50</f>
        <v>0</v>
      </c>
      <c r="FM50" s="119">
        <f t="shared" si="623"/>
        <v>0</v>
      </c>
      <c r="FN50" s="93">
        <f>FN42</f>
        <v>3800</v>
      </c>
      <c r="FO50" s="120">
        <f t="shared" si="624"/>
        <v>0</v>
      </c>
      <c r="FP50" s="101">
        <f t="shared" si="625"/>
        <v>0</v>
      </c>
      <c r="FQ50" s="101"/>
      <c r="FR50" s="121"/>
      <c r="FS50" s="122">
        <f t="shared" si="626"/>
        <v>0</v>
      </c>
      <c r="FT50" s="252">
        <f t="shared" si="627"/>
        <v>0</v>
      </c>
      <c r="FU50" s="122">
        <f>FT50/FT42</f>
        <v>0</v>
      </c>
      <c r="FV50" s="101">
        <f>FV42*FU50</f>
        <v>0</v>
      </c>
      <c r="FW50" s="119">
        <f t="shared" si="628"/>
        <v>0</v>
      </c>
      <c r="FX50" s="93">
        <f>FX42</f>
        <v>3800</v>
      </c>
      <c r="FY50" s="120">
        <f t="shared" si="629"/>
        <v>0</v>
      </c>
      <c r="FZ50" s="101">
        <f t="shared" si="630"/>
        <v>0</v>
      </c>
      <c r="GA50" s="101"/>
      <c r="GB50" s="121"/>
      <c r="GC50" s="122">
        <f t="shared" si="631"/>
        <v>0</v>
      </c>
      <c r="GD50" s="252">
        <f t="shared" si="632"/>
        <v>0</v>
      </c>
      <c r="GE50" s="122">
        <f>GD50/GD42</f>
        <v>0</v>
      </c>
      <c r="GF50" s="101">
        <f>GF42*GE50</f>
        <v>0</v>
      </c>
      <c r="GG50" s="119">
        <f t="shared" si="633"/>
        <v>0</v>
      </c>
      <c r="GH50" s="93">
        <f>GH42</f>
        <v>2350</v>
      </c>
      <c r="GI50" s="120">
        <f t="shared" si="634"/>
        <v>0</v>
      </c>
      <c r="GJ50" s="101">
        <f t="shared" si="635"/>
        <v>0</v>
      </c>
      <c r="GK50" s="101"/>
      <c r="GL50" s="121"/>
      <c r="GM50" s="122">
        <f t="shared" si="636"/>
        <v>0</v>
      </c>
      <c r="GN50" s="252">
        <f t="shared" si="637"/>
        <v>94</v>
      </c>
      <c r="GO50" s="122">
        <f>GN50/GN42</f>
        <v>1</v>
      </c>
      <c r="GP50" s="101">
        <f>GP42*GO50</f>
        <v>170.41</v>
      </c>
      <c r="GQ50" s="119">
        <f t="shared" si="638"/>
        <v>1.81287234</v>
      </c>
      <c r="GR50" s="93">
        <f>GR42</f>
        <v>2350</v>
      </c>
      <c r="GS50" s="120">
        <f t="shared" si="639"/>
        <v>4260.25</v>
      </c>
      <c r="GT50" s="101">
        <f t="shared" si="640"/>
        <v>400463.5</v>
      </c>
      <c r="GU50" s="101"/>
      <c r="GV50" s="121"/>
      <c r="GW50" s="122">
        <f t="shared" si="641"/>
        <v>1.0032000000000001</v>
      </c>
      <c r="GX50" s="252">
        <f t="shared" si="642"/>
        <v>0</v>
      </c>
      <c r="GY50" s="122">
        <f>GX50/GX42</f>
        <v>0</v>
      </c>
      <c r="GZ50" s="101">
        <f>GZ42*GY50</f>
        <v>0</v>
      </c>
      <c r="HA50" s="119">
        <f t="shared" si="643"/>
        <v>0</v>
      </c>
      <c r="HB50" s="93">
        <f>HB42</f>
        <v>2350</v>
      </c>
      <c r="HC50" s="120">
        <f t="shared" si="644"/>
        <v>0</v>
      </c>
      <c r="HD50" s="101">
        <f t="shared" si="645"/>
        <v>0</v>
      </c>
      <c r="HE50" s="101"/>
      <c r="HF50" s="121"/>
      <c r="HG50" s="122">
        <f t="shared" si="646"/>
        <v>0</v>
      </c>
      <c r="HH50" s="252">
        <f t="shared" si="647"/>
        <v>0</v>
      </c>
      <c r="HI50" s="122">
        <f>HH50/HH42</f>
        <v>0</v>
      </c>
      <c r="HJ50" s="101">
        <f>HJ42*HI50</f>
        <v>0</v>
      </c>
      <c r="HK50" s="119">
        <f t="shared" si="648"/>
        <v>0</v>
      </c>
      <c r="HL50" s="93">
        <f>HL42</f>
        <v>2350</v>
      </c>
      <c r="HM50" s="120">
        <f t="shared" si="649"/>
        <v>0</v>
      </c>
      <c r="HN50" s="101">
        <f t="shared" si="650"/>
        <v>0</v>
      </c>
      <c r="HO50" s="101"/>
      <c r="HP50" s="121"/>
      <c r="HQ50" s="122">
        <f t="shared" si="651"/>
        <v>0</v>
      </c>
      <c r="HR50" s="252">
        <f t="shared" si="652"/>
        <v>0</v>
      </c>
      <c r="HS50" s="122">
        <f>HR50/HR42</f>
        <v>0</v>
      </c>
      <c r="HT50" s="101">
        <f>HT42*HS50</f>
        <v>0</v>
      </c>
      <c r="HU50" s="119">
        <f t="shared" si="653"/>
        <v>0</v>
      </c>
      <c r="HV50" s="93">
        <f>HV42</f>
        <v>3800</v>
      </c>
      <c r="HW50" s="120">
        <f t="shared" si="654"/>
        <v>0</v>
      </c>
      <c r="HX50" s="101">
        <f t="shared" si="655"/>
        <v>0</v>
      </c>
      <c r="HY50" s="101"/>
      <c r="HZ50" s="121"/>
      <c r="IA50" s="122">
        <f t="shared" si="656"/>
        <v>0</v>
      </c>
      <c r="IB50" s="252">
        <f t="shared" si="657"/>
        <v>23</v>
      </c>
      <c r="IC50" s="122">
        <f>IB50/IB42</f>
        <v>0.14649999999999999</v>
      </c>
      <c r="ID50" s="101">
        <f>ID42*IC50</f>
        <v>42.42</v>
      </c>
      <c r="IE50" s="119">
        <f t="shared" si="658"/>
        <v>1.84434783</v>
      </c>
      <c r="IF50" s="93">
        <f>IF42</f>
        <v>3800</v>
      </c>
      <c r="IG50" s="120">
        <f t="shared" si="659"/>
        <v>7008.5217499999999</v>
      </c>
      <c r="IH50" s="101">
        <f t="shared" si="660"/>
        <v>161196</v>
      </c>
      <c r="II50" s="101"/>
      <c r="IJ50" s="121"/>
      <c r="IK50" s="122">
        <f t="shared" si="661"/>
        <v>1.65036</v>
      </c>
      <c r="IL50" s="252">
        <f t="shared" si="662"/>
        <v>0</v>
      </c>
      <c r="IM50" s="122">
        <f>IL50/IL42</f>
        <v>0</v>
      </c>
      <c r="IN50" s="101">
        <f>IN42*IM50</f>
        <v>0</v>
      </c>
      <c r="IO50" s="119">
        <f t="shared" si="663"/>
        <v>0</v>
      </c>
      <c r="IP50" s="93">
        <f>IP42</f>
        <v>3800</v>
      </c>
      <c r="IQ50" s="120">
        <f t="shared" si="664"/>
        <v>0</v>
      </c>
      <c r="IR50" s="101">
        <f t="shared" si="665"/>
        <v>0</v>
      </c>
      <c r="IS50" s="101"/>
      <c r="IT50" s="121"/>
      <c r="IU50" s="122">
        <f t="shared" si="666"/>
        <v>0</v>
      </c>
      <c r="IV50" s="252">
        <f t="shared" si="667"/>
        <v>0</v>
      </c>
      <c r="IW50" s="122">
        <f>IV50/IV42</f>
        <v>0</v>
      </c>
      <c r="IX50" s="101">
        <f>IX42*IW50</f>
        <v>0</v>
      </c>
      <c r="IY50" s="119">
        <f t="shared" si="668"/>
        <v>0</v>
      </c>
      <c r="IZ50" s="93">
        <f>IZ42</f>
        <v>3800</v>
      </c>
      <c r="JA50" s="120">
        <f t="shared" si="669"/>
        <v>0</v>
      </c>
      <c r="JB50" s="101">
        <f t="shared" si="670"/>
        <v>0</v>
      </c>
      <c r="JC50" s="101"/>
      <c r="JD50" s="121"/>
      <c r="JE50" s="122">
        <f t="shared" si="671"/>
        <v>0</v>
      </c>
      <c r="JF50" s="252">
        <f t="shared" si="672"/>
        <v>43</v>
      </c>
      <c r="JG50" s="122">
        <f>JF50/JF42</f>
        <v>0.14777000000000001</v>
      </c>
      <c r="JH50" s="101">
        <f>JH42*JG50</f>
        <v>60.22</v>
      </c>
      <c r="JI50" s="119">
        <f t="shared" si="673"/>
        <v>1.40046512</v>
      </c>
      <c r="JJ50" s="93">
        <f>JJ42</f>
        <v>3800</v>
      </c>
      <c r="JK50" s="120">
        <f t="shared" si="674"/>
        <v>5321.76746</v>
      </c>
      <c r="JL50" s="101">
        <f t="shared" si="675"/>
        <v>228836</v>
      </c>
      <c r="JM50" s="101"/>
      <c r="JN50" s="121"/>
      <c r="JO50" s="122">
        <f t="shared" si="676"/>
        <v>1.2531600000000001</v>
      </c>
      <c r="JP50" s="252">
        <f t="shared" si="677"/>
        <v>0</v>
      </c>
      <c r="JQ50" s="122" t="e">
        <f>JP50/JP42</f>
        <v>#DIV/0!</v>
      </c>
      <c r="JR50" s="101" t="e">
        <f>JR42*JQ50</f>
        <v>#DIV/0!</v>
      </c>
      <c r="JS50" s="119">
        <f t="shared" si="678"/>
        <v>0</v>
      </c>
      <c r="JT50" s="93">
        <f>JT42</f>
        <v>0</v>
      </c>
      <c r="JU50" s="120">
        <f t="shared" si="679"/>
        <v>0</v>
      </c>
      <c r="JV50" s="101">
        <f t="shared" si="680"/>
        <v>0</v>
      </c>
      <c r="JW50" s="101"/>
      <c r="JX50" s="121"/>
      <c r="JY50" s="122">
        <f t="shared" si="681"/>
        <v>0</v>
      </c>
      <c r="JZ50" s="252">
        <f t="shared" si="682"/>
        <v>0</v>
      </c>
      <c r="KA50" s="122">
        <f>JZ50/JZ42</f>
        <v>0</v>
      </c>
      <c r="KB50" s="101">
        <f>KB42*KA50</f>
        <v>0</v>
      </c>
      <c r="KC50" s="119">
        <f t="shared" si="683"/>
        <v>0</v>
      </c>
      <c r="KD50" s="93">
        <f>KD42</f>
        <v>2350</v>
      </c>
      <c r="KE50" s="120">
        <f t="shared" si="684"/>
        <v>0</v>
      </c>
      <c r="KF50" s="101">
        <f t="shared" si="685"/>
        <v>0</v>
      </c>
      <c r="KG50" s="101"/>
      <c r="KH50" s="121"/>
      <c r="KI50" s="122">
        <f t="shared" si="686"/>
        <v>0</v>
      </c>
      <c r="KJ50" s="252">
        <f t="shared" si="687"/>
        <v>29</v>
      </c>
      <c r="KK50" s="122">
        <f>KJ50/KJ42</f>
        <v>8.2150000000000001E-2</v>
      </c>
      <c r="KL50" s="101">
        <f>KL42*KK50</f>
        <v>40.659999999999997</v>
      </c>
      <c r="KM50" s="119">
        <f t="shared" si="688"/>
        <v>1.40206897</v>
      </c>
      <c r="KN50" s="93">
        <f>KN42</f>
        <v>2350</v>
      </c>
      <c r="KO50" s="120">
        <f t="shared" si="689"/>
        <v>3294.8620799999999</v>
      </c>
      <c r="KP50" s="101">
        <f t="shared" si="690"/>
        <v>95551</v>
      </c>
      <c r="KQ50" s="101"/>
      <c r="KR50" s="121"/>
      <c r="KS50" s="122">
        <f t="shared" si="691"/>
        <v>0.77586999999999995</v>
      </c>
      <c r="KT50" s="252">
        <f t="shared" si="692"/>
        <v>14</v>
      </c>
      <c r="KU50" s="122">
        <f>KT50/KT42</f>
        <v>4.6980000000000001E-2</v>
      </c>
      <c r="KV50" s="101">
        <f>KV42*KU50</f>
        <v>22.72</v>
      </c>
      <c r="KW50" s="119">
        <f t="shared" si="693"/>
        <v>1.62285714</v>
      </c>
      <c r="KX50" s="93">
        <f>KX42</f>
        <v>3800</v>
      </c>
      <c r="KY50" s="120">
        <f t="shared" si="694"/>
        <v>6166.8571300000003</v>
      </c>
      <c r="KZ50" s="101">
        <f t="shared" si="695"/>
        <v>86336</v>
      </c>
      <c r="LA50" s="101"/>
      <c r="LB50" s="121"/>
      <c r="LC50" s="122">
        <f t="shared" si="696"/>
        <v>1.4521599999999999</v>
      </c>
      <c r="LD50" s="252">
        <f t="shared" si="697"/>
        <v>0</v>
      </c>
      <c r="LE50" s="122">
        <f>LD50/LD42</f>
        <v>0</v>
      </c>
      <c r="LF50" s="101">
        <f>LF42*LE50</f>
        <v>0</v>
      </c>
      <c r="LG50" s="119">
        <f t="shared" si="698"/>
        <v>0</v>
      </c>
      <c r="LH50" s="93">
        <f>LH42</f>
        <v>2350</v>
      </c>
      <c r="LI50" s="120">
        <f t="shared" si="699"/>
        <v>0</v>
      </c>
      <c r="LJ50" s="101">
        <f t="shared" si="700"/>
        <v>0</v>
      </c>
      <c r="LK50" s="101"/>
      <c r="LL50" s="121"/>
      <c r="LM50" s="122">
        <f t="shared" si="701"/>
        <v>0</v>
      </c>
      <c r="LN50" s="252">
        <f t="shared" si="702"/>
        <v>13</v>
      </c>
      <c r="LO50" s="122">
        <f>LN50/LN42</f>
        <v>9.2200000000000004E-2</v>
      </c>
      <c r="LP50" s="101">
        <f>LP42*LO50</f>
        <v>29.77</v>
      </c>
      <c r="LQ50" s="119">
        <f t="shared" si="703"/>
        <v>2.29</v>
      </c>
      <c r="LR50" s="93">
        <f>LR42</f>
        <v>3800</v>
      </c>
      <c r="LS50" s="120">
        <f t="shared" si="704"/>
        <v>8702</v>
      </c>
      <c r="LT50" s="101">
        <f t="shared" si="705"/>
        <v>113126</v>
      </c>
      <c r="LU50" s="101"/>
      <c r="LV50" s="121"/>
      <c r="LW50" s="122">
        <f t="shared" si="706"/>
        <v>2.0491299999999999</v>
      </c>
      <c r="LX50" s="252">
        <f t="shared" si="707"/>
        <v>14</v>
      </c>
      <c r="LY50" s="122">
        <f>LX50/LX42</f>
        <v>0.10219</v>
      </c>
      <c r="LZ50" s="101">
        <f>LZ42*LY50</f>
        <v>26.81</v>
      </c>
      <c r="MA50" s="119">
        <f t="shared" si="708"/>
        <v>1.915</v>
      </c>
      <c r="MB50" s="93">
        <f>MB42</f>
        <v>2350</v>
      </c>
      <c r="MC50" s="120">
        <f t="shared" si="709"/>
        <v>4500.25</v>
      </c>
      <c r="MD50" s="101">
        <f t="shared" si="710"/>
        <v>63003.5</v>
      </c>
      <c r="ME50" s="101"/>
      <c r="MF50" s="121"/>
      <c r="MG50" s="122">
        <f t="shared" si="711"/>
        <v>1.0597099999999999</v>
      </c>
      <c r="MH50" s="252">
        <f t="shared" si="712"/>
        <v>61</v>
      </c>
      <c r="MI50" s="122">
        <f>MH50/MH42</f>
        <v>0.2</v>
      </c>
      <c r="MJ50" s="101">
        <f>MJ42*MI50</f>
        <v>100.24</v>
      </c>
      <c r="MK50" s="119">
        <f t="shared" si="713"/>
        <v>1.64327869</v>
      </c>
      <c r="ML50" s="93">
        <f>ML42</f>
        <v>3800</v>
      </c>
      <c r="MM50" s="120">
        <f t="shared" si="714"/>
        <v>6244.4590200000002</v>
      </c>
      <c r="MN50" s="101">
        <f t="shared" si="715"/>
        <v>380912</v>
      </c>
      <c r="MO50" s="101"/>
      <c r="MP50" s="121"/>
      <c r="MQ50" s="122">
        <f t="shared" si="716"/>
        <v>1.47044</v>
      </c>
      <c r="MR50" s="252">
        <f t="shared" si="717"/>
        <v>39</v>
      </c>
      <c r="MS50" s="122">
        <f>MR50/MR42</f>
        <v>0.34821000000000002</v>
      </c>
      <c r="MT50" s="101">
        <f>MT42*MS50</f>
        <v>54.25</v>
      </c>
      <c r="MU50" s="119">
        <f t="shared" si="718"/>
        <v>1.3910256400000001</v>
      </c>
      <c r="MV50" s="93">
        <f>MV42</f>
        <v>2350</v>
      </c>
      <c r="MW50" s="120">
        <f t="shared" si="719"/>
        <v>3268.9102499999999</v>
      </c>
      <c r="MX50" s="101">
        <f t="shared" si="720"/>
        <v>127487.5</v>
      </c>
      <c r="MY50" s="101"/>
      <c r="MZ50" s="121"/>
      <c r="NA50" s="122">
        <f t="shared" si="721"/>
        <v>0.76976</v>
      </c>
      <c r="NB50" s="252">
        <f t="shared" si="722"/>
        <v>18</v>
      </c>
      <c r="NC50" s="122">
        <f>NB50/NB42</f>
        <v>0.10976</v>
      </c>
      <c r="ND50" s="101">
        <f>ND42*NC50</f>
        <v>18.55</v>
      </c>
      <c r="NE50" s="119">
        <f t="shared" si="723"/>
        <v>1.03055556</v>
      </c>
      <c r="NF50" s="93">
        <f>NF42</f>
        <v>3800</v>
      </c>
      <c r="NG50" s="120">
        <f t="shared" si="724"/>
        <v>3916.1111299999998</v>
      </c>
      <c r="NH50" s="101">
        <f t="shared" si="725"/>
        <v>70490</v>
      </c>
      <c r="NI50" s="101"/>
      <c r="NJ50" s="121"/>
      <c r="NK50" s="122">
        <f t="shared" si="726"/>
        <v>0.92215999999999998</v>
      </c>
      <c r="NL50" s="252">
        <f t="shared" si="727"/>
        <v>55</v>
      </c>
      <c r="NM50" s="122">
        <f>NL50/NL42</f>
        <v>0.10913</v>
      </c>
      <c r="NN50" s="101">
        <f>NN42*NM50</f>
        <v>81.53</v>
      </c>
      <c r="NO50" s="119">
        <f t="shared" si="728"/>
        <v>1.48236364</v>
      </c>
      <c r="NP50" s="93">
        <f>NP42</f>
        <v>3800</v>
      </c>
      <c r="NQ50" s="120">
        <f t="shared" si="729"/>
        <v>5632.9818299999997</v>
      </c>
      <c r="NR50" s="101">
        <f t="shared" si="730"/>
        <v>309814</v>
      </c>
      <c r="NS50" s="101"/>
      <c r="NT50" s="121"/>
      <c r="NU50" s="122">
        <f t="shared" si="731"/>
        <v>1.3264499999999999</v>
      </c>
      <c r="NV50" s="252">
        <f t="shared" si="732"/>
        <v>0</v>
      </c>
      <c r="NW50" s="122">
        <f>NV50/NV42</f>
        <v>0</v>
      </c>
      <c r="NX50" s="101">
        <f>NX42*NW50</f>
        <v>0</v>
      </c>
      <c r="NY50" s="119">
        <f t="shared" si="733"/>
        <v>0</v>
      </c>
      <c r="NZ50" s="93">
        <f>NZ42</f>
        <v>3800</v>
      </c>
      <c r="OA50" s="120">
        <f t="shared" si="734"/>
        <v>0</v>
      </c>
      <c r="OB50" s="101">
        <f t="shared" si="735"/>
        <v>0</v>
      </c>
      <c r="OC50" s="101"/>
      <c r="OD50" s="121"/>
      <c r="OE50" s="122">
        <f t="shared" si="736"/>
        <v>0</v>
      </c>
      <c r="OF50" s="252">
        <f t="shared" si="737"/>
        <v>0</v>
      </c>
      <c r="OG50" s="122">
        <f>OF50/OF42</f>
        <v>0</v>
      </c>
      <c r="OH50" s="101">
        <f>OH42*OG50</f>
        <v>0</v>
      </c>
      <c r="OI50" s="119">
        <f t="shared" si="738"/>
        <v>0</v>
      </c>
      <c r="OJ50" s="93">
        <f>OJ42</f>
        <v>2350</v>
      </c>
      <c r="OK50" s="120">
        <f t="shared" si="739"/>
        <v>0</v>
      </c>
      <c r="OL50" s="101">
        <f t="shared" si="740"/>
        <v>0</v>
      </c>
      <c r="OM50" s="101"/>
      <c r="ON50" s="121"/>
      <c r="OO50" s="122">
        <f t="shared" si="741"/>
        <v>0</v>
      </c>
      <c r="OP50" s="252">
        <f t="shared" si="742"/>
        <v>0</v>
      </c>
      <c r="OQ50" s="122">
        <f>OP50/OP42</f>
        <v>0</v>
      </c>
      <c r="OR50" s="101">
        <f>OR42*OQ50</f>
        <v>0</v>
      </c>
      <c r="OS50" s="119">
        <f t="shared" si="743"/>
        <v>0</v>
      </c>
      <c r="OT50" s="93">
        <f>OT42</f>
        <v>3800</v>
      </c>
      <c r="OU50" s="120">
        <f t="shared" si="744"/>
        <v>0</v>
      </c>
      <c r="OV50" s="101">
        <f t="shared" si="745"/>
        <v>0</v>
      </c>
      <c r="OW50" s="101"/>
      <c r="OX50" s="121"/>
      <c r="OY50" s="122">
        <f t="shared" si="746"/>
        <v>0</v>
      </c>
      <c r="OZ50" s="252">
        <f t="shared" si="747"/>
        <v>0</v>
      </c>
      <c r="PA50" s="122">
        <f>OZ50/OZ42</f>
        <v>0</v>
      </c>
      <c r="PB50" s="101">
        <f>PB42*PA50</f>
        <v>0</v>
      </c>
      <c r="PC50" s="119">
        <f t="shared" si="748"/>
        <v>0</v>
      </c>
      <c r="PD50" s="93">
        <f>PD42</f>
        <v>3800</v>
      </c>
      <c r="PE50" s="120">
        <f t="shared" si="749"/>
        <v>0</v>
      </c>
      <c r="PF50" s="101">
        <f t="shared" si="750"/>
        <v>0</v>
      </c>
      <c r="PG50" s="101"/>
      <c r="PH50" s="121"/>
      <c r="PI50" s="122">
        <f t="shared" si="751"/>
        <v>0</v>
      </c>
      <c r="PJ50" s="252">
        <f t="shared" si="752"/>
        <v>0</v>
      </c>
      <c r="PK50" s="122">
        <f>PJ50/PJ42</f>
        <v>0</v>
      </c>
      <c r="PL50" s="101">
        <f>PL42*PK50</f>
        <v>0</v>
      </c>
      <c r="PM50" s="119">
        <f t="shared" si="753"/>
        <v>0</v>
      </c>
      <c r="PN50" s="93">
        <f>PN42</f>
        <v>3800</v>
      </c>
      <c r="PO50" s="120">
        <f t="shared" si="754"/>
        <v>0</v>
      </c>
      <c r="PP50" s="101">
        <f t="shared" si="755"/>
        <v>0</v>
      </c>
      <c r="PQ50" s="101"/>
      <c r="PR50" s="121"/>
      <c r="PS50" s="122">
        <f t="shared" si="756"/>
        <v>0</v>
      </c>
      <c r="PT50" s="252">
        <f t="shared" si="757"/>
        <v>0</v>
      </c>
      <c r="PU50" s="122" t="e">
        <f>PT50/PT42</f>
        <v>#DIV/0!</v>
      </c>
      <c r="PV50" s="101" t="e">
        <f>PV42*PU50</f>
        <v>#DIV/0!</v>
      </c>
      <c r="PW50" s="119">
        <f t="shared" si="758"/>
        <v>0</v>
      </c>
      <c r="PX50" s="93">
        <f>PX42</f>
        <v>0</v>
      </c>
      <c r="PY50" s="120">
        <f t="shared" si="759"/>
        <v>0</v>
      </c>
      <c r="PZ50" s="101">
        <f t="shared" si="760"/>
        <v>0</v>
      </c>
      <c r="QA50" s="101"/>
      <c r="QB50" s="121"/>
      <c r="QC50" s="122">
        <f t="shared" si="761"/>
        <v>0</v>
      </c>
      <c r="QD50" s="252">
        <f t="shared" si="762"/>
        <v>0</v>
      </c>
      <c r="QE50" s="122">
        <f>QD50/QD42</f>
        <v>0</v>
      </c>
      <c r="QF50" s="101">
        <f>QF42*QE50</f>
        <v>0</v>
      </c>
      <c r="QG50" s="119">
        <f t="shared" si="763"/>
        <v>0</v>
      </c>
      <c r="QH50" s="93">
        <f>QH42</f>
        <v>3800</v>
      </c>
      <c r="QI50" s="120">
        <f t="shared" si="764"/>
        <v>0</v>
      </c>
      <c r="QJ50" s="101">
        <f t="shared" si="765"/>
        <v>0</v>
      </c>
      <c r="QK50" s="101"/>
      <c r="QL50" s="121"/>
      <c r="QM50" s="122">
        <f t="shared" si="766"/>
        <v>0</v>
      </c>
      <c r="QN50" s="252">
        <f t="shared" si="767"/>
        <v>0</v>
      </c>
      <c r="QO50" s="122">
        <f>QN50/QN42</f>
        <v>0</v>
      </c>
      <c r="QP50" s="101">
        <f>QP42*QO50</f>
        <v>0</v>
      </c>
      <c r="QQ50" s="119">
        <f t="shared" si="768"/>
        <v>0</v>
      </c>
      <c r="QR50" s="93">
        <f>QR42</f>
        <v>2350</v>
      </c>
      <c r="QS50" s="120">
        <f t="shared" si="769"/>
        <v>0</v>
      </c>
      <c r="QT50" s="101">
        <f t="shared" si="770"/>
        <v>0</v>
      </c>
      <c r="QU50" s="101"/>
      <c r="QV50" s="121"/>
      <c r="QW50" s="122">
        <f t="shared" si="771"/>
        <v>0</v>
      </c>
      <c r="QX50" s="252">
        <f t="shared" si="772"/>
        <v>0</v>
      </c>
      <c r="QY50" s="122">
        <f>QX50/QX42</f>
        <v>0</v>
      </c>
      <c r="QZ50" s="101">
        <f>QZ42*QY50</f>
        <v>0</v>
      </c>
      <c r="RA50" s="119">
        <f t="shared" si="773"/>
        <v>0</v>
      </c>
      <c r="RB50" s="93">
        <f>RB42</f>
        <v>3800</v>
      </c>
      <c r="RC50" s="120">
        <f t="shared" si="774"/>
        <v>0</v>
      </c>
      <c r="RD50" s="101">
        <f t="shared" si="775"/>
        <v>0</v>
      </c>
      <c r="RE50" s="101"/>
      <c r="RF50" s="121"/>
      <c r="RG50" s="122">
        <f t="shared" si="776"/>
        <v>0</v>
      </c>
      <c r="RH50" s="252">
        <f t="shared" si="777"/>
        <v>0</v>
      </c>
      <c r="RI50" s="122">
        <f>RH50/RH42</f>
        <v>0</v>
      </c>
      <c r="RJ50" s="101">
        <f>RJ42*RI50</f>
        <v>0</v>
      </c>
      <c r="RK50" s="119">
        <f t="shared" si="778"/>
        <v>0</v>
      </c>
      <c r="RL50" s="93">
        <f>RL42</f>
        <v>3800</v>
      </c>
      <c r="RM50" s="120">
        <f t="shared" si="779"/>
        <v>0</v>
      </c>
      <c r="RN50" s="101">
        <f t="shared" si="780"/>
        <v>0</v>
      </c>
      <c r="RO50" s="101"/>
      <c r="RP50" s="121"/>
      <c r="RQ50" s="122">
        <f t="shared" si="781"/>
        <v>0</v>
      </c>
      <c r="RR50" s="252">
        <f t="shared" si="782"/>
        <v>50</v>
      </c>
      <c r="RS50" s="122">
        <f>RR50/RR42</f>
        <v>0.14368</v>
      </c>
      <c r="RT50" s="101">
        <f>RT42*RS50</f>
        <v>80.97</v>
      </c>
      <c r="RU50" s="119">
        <f t="shared" si="783"/>
        <v>1.6194</v>
      </c>
      <c r="RV50" s="93">
        <f>RV42</f>
        <v>3800</v>
      </c>
      <c r="RW50" s="120">
        <f t="shared" si="784"/>
        <v>6153.72</v>
      </c>
      <c r="RX50" s="101">
        <f t="shared" si="785"/>
        <v>307686</v>
      </c>
      <c r="RY50" s="101"/>
      <c r="RZ50" s="121"/>
      <c r="SA50" s="122">
        <f t="shared" si="786"/>
        <v>1.4490700000000001</v>
      </c>
      <c r="SB50" s="252">
        <f t="shared" si="787"/>
        <v>0</v>
      </c>
      <c r="SC50" s="122">
        <f>SB50/SB42</f>
        <v>0</v>
      </c>
      <c r="SD50" s="101">
        <f>SD42*SC50</f>
        <v>0</v>
      </c>
      <c r="SE50" s="119">
        <f t="shared" si="788"/>
        <v>0</v>
      </c>
      <c r="SF50" s="93">
        <f>SF42</f>
        <v>0</v>
      </c>
      <c r="SG50" s="120">
        <f t="shared" si="789"/>
        <v>0</v>
      </c>
      <c r="SH50" s="101">
        <f t="shared" si="790"/>
        <v>0</v>
      </c>
      <c r="SI50" s="101"/>
      <c r="SJ50" s="121"/>
      <c r="SK50" s="122">
        <f t="shared" si="791"/>
        <v>0</v>
      </c>
      <c r="SL50" s="252">
        <f t="shared" si="792"/>
        <v>38</v>
      </c>
      <c r="SM50" s="122">
        <f>SL50/SL42</f>
        <v>0.12459000000000001</v>
      </c>
      <c r="SN50" s="101">
        <f>SN42*SM50</f>
        <v>64.52</v>
      </c>
      <c r="SO50" s="119">
        <f t="shared" si="793"/>
        <v>1.69789474</v>
      </c>
      <c r="SP50" s="93">
        <f>SP42</f>
        <v>2350</v>
      </c>
      <c r="SQ50" s="120">
        <f t="shared" si="794"/>
        <v>3990.0526399999999</v>
      </c>
      <c r="SR50" s="101">
        <f t="shared" si="795"/>
        <v>151622</v>
      </c>
      <c r="SS50" s="101"/>
      <c r="ST50" s="121"/>
      <c r="SU50" s="122">
        <f t="shared" si="796"/>
        <v>0.93957000000000002</v>
      </c>
      <c r="SV50" s="252">
        <f t="shared" si="797"/>
        <v>0</v>
      </c>
      <c r="SW50" s="122">
        <f>SV50/SV42</f>
        <v>0</v>
      </c>
      <c r="SX50" s="101">
        <f>SX42*SW50</f>
        <v>0</v>
      </c>
      <c r="SY50" s="119">
        <f t="shared" si="798"/>
        <v>0</v>
      </c>
      <c r="SZ50" s="93">
        <f>SZ42</f>
        <v>3800</v>
      </c>
      <c r="TA50" s="120">
        <f t="shared" si="799"/>
        <v>0</v>
      </c>
      <c r="TB50" s="101">
        <f t="shared" si="800"/>
        <v>0</v>
      </c>
      <c r="TC50" s="101"/>
      <c r="TD50" s="121"/>
      <c r="TE50" s="122">
        <f t="shared" si="801"/>
        <v>0</v>
      </c>
      <c r="TF50" s="252">
        <f t="shared" si="802"/>
        <v>0</v>
      </c>
      <c r="TG50" s="122">
        <f>TF50/TF42</f>
        <v>0</v>
      </c>
      <c r="TH50" s="101">
        <f>TH42*TG50</f>
        <v>0</v>
      </c>
      <c r="TI50" s="119">
        <f t="shared" si="803"/>
        <v>0</v>
      </c>
      <c r="TJ50" s="93">
        <f>TJ42</f>
        <v>3800</v>
      </c>
      <c r="TK50" s="120">
        <f t="shared" si="804"/>
        <v>0</v>
      </c>
      <c r="TL50" s="101">
        <f t="shared" si="805"/>
        <v>0</v>
      </c>
      <c r="TM50" s="101"/>
      <c r="TN50" s="121"/>
      <c r="TO50" s="122">
        <f t="shared" si="806"/>
        <v>0</v>
      </c>
      <c r="TP50" s="252">
        <f t="shared" si="807"/>
        <v>49</v>
      </c>
      <c r="TQ50" s="122">
        <f>TP50/TP42</f>
        <v>0.17072999999999999</v>
      </c>
      <c r="TR50" s="101">
        <f>TR42*TQ50</f>
        <v>72.25</v>
      </c>
      <c r="TS50" s="119">
        <f t="shared" si="808"/>
        <v>1.4744898</v>
      </c>
      <c r="TT50" s="93">
        <f>TT42</f>
        <v>2350</v>
      </c>
      <c r="TU50" s="120">
        <f t="shared" si="809"/>
        <v>3465.0510300000001</v>
      </c>
      <c r="TV50" s="101">
        <f t="shared" si="810"/>
        <v>169787.5</v>
      </c>
      <c r="TW50" s="101"/>
      <c r="TX50" s="121"/>
      <c r="TY50" s="122">
        <f t="shared" si="811"/>
        <v>0.81594</v>
      </c>
      <c r="TZ50" s="252">
        <f t="shared" si="812"/>
        <v>0</v>
      </c>
      <c r="UA50" s="122">
        <f>TZ50/TZ42</f>
        <v>0</v>
      </c>
      <c r="UB50" s="101">
        <f>UB42*UA50</f>
        <v>0</v>
      </c>
      <c r="UC50" s="119">
        <f t="shared" si="813"/>
        <v>0</v>
      </c>
      <c r="UD50" s="93">
        <f>UD42</f>
        <v>2350</v>
      </c>
      <c r="UE50" s="120">
        <f t="shared" si="814"/>
        <v>0</v>
      </c>
      <c r="UF50" s="101">
        <f t="shared" si="815"/>
        <v>0</v>
      </c>
      <c r="UG50" s="101"/>
      <c r="UH50" s="121"/>
      <c r="UI50" s="122">
        <f t="shared" si="816"/>
        <v>0</v>
      </c>
      <c r="UJ50" s="252">
        <f t="shared" si="817"/>
        <v>15</v>
      </c>
      <c r="UK50" s="122">
        <f>UJ50/UJ42</f>
        <v>4.5589999999999999E-2</v>
      </c>
      <c r="UL50" s="101">
        <f>UL42*UK50</f>
        <v>21.66</v>
      </c>
      <c r="UM50" s="119">
        <f t="shared" si="818"/>
        <v>1.444</v>
      </c>
      <c r="UN50" s="93">
        <f>UN42</f>
        <v>2350</v>
      </c>
      <c r="UO50" s="120">
        <f t="shared" si="819"/>
        <v>3393.4</v>
      </c>
      <c r="UP50" s="101">
        <f t="shared" si="820"/>
        <v>50901</v>
      </c>
      <c r="UQ50" s="101"/>
      <c r="UR50" s="121"/>
      <c r="US50" s="122">
        <f t="shared" si="821"/>
        <v>0.79906999999999995</v>
      </c>
      <c r="UT50" s="252">
        <f t="shared" si="822"/>
        <v>28</v>
      </c>
      <c r="UU50" s="122">
        <f>UT50/UT42</f>
        <v>8.7230000000000002E-2</v>
      </c>
      <c r="UV50" s="101">
        <f>UV42*UU50</f>
        <v>53.62</v>
      </c>
      <c r="UW50" s="119">
        <f t="shared" si="823"/>
        <v>1.915</v>
      </c>
      <c r="UX50" s="93">
        <f>UX42</f>
        <v>2350</v>
      </c>
      <c r="UY50" s="120">
        <f t="shared" si="824"/>
        <v>4500.25</v>
      </c>
      <c r="UZ50" s="101">
        <f t="shared" si="825"/>
        <v>126007</v>
      </c>
      <c r="VA50" s="101"/>
      <c r="VB50" s="121"/>
      <c r="VC50" s="122">
        <f t="shared" si="826"/>
        <v>1.0597099999999999</v>
      </c>
      <c r="VD50" s="252">
        <f t="shared" si="827"/>
        <v>21</v>
      </c>
      <c r="VE50" s="122">
        <f>VD50/VD42</f>
        <v>3.7969999999999997E-2</v>
      </c>
      <c r="VF50" s="101">
        <f>VF42*VE50</f>
        <v>18.03</v>
      </c>
      <c r="VG50" s="119">
        <f t="shared" si="828"/>
        <v>0.85857143000000002</v>
      </c>
      <c r="VH50" s="93">
        <f>VH42</f>
        <v>2350</v>
      </c>
      <c r="VI50" s="120">
        <f t="shared" si="829"/>
        <v>2017.6428599999999</v>
      </c>
      <c r="VJ50" s="101">
        <f t="shared" si="830"/>
        <v>42370.5</v>
      </c>
      <c r="VK50" s="101"/>
      <c r="VL50" s="121"/>
      <c r="VM50" s="122">
        <f t="shared" si="831"/>
        <v>0.47510999999999998</v>
      </c>
      <c r="VN50" s="252">
        <f t="shared" si="832"/>
        <v>24</v>
      </c>
      <c r="VO50" s="122">
        <f>VN50/VN42</f>
        <v>6.8570000000000006E-2</v>
      </c>
      <c r="VP50" s="101">
        <f>VP42*VO50</f>
        <v>41.08</v>
      </c>
      <c r="VQ50" s="119">
        <f t="shared" si="833"/>
        <v>1.7116666700000001</v>
      </c>
      <c r="VR50" s="93">
        <f>VR42</f>
        <v>2350</v>
      </c>
      <c r="VS50" s="120">
        <f t="shared" si="834"/>
        <v>4022.4166700000001</v>
      </c>
      <c r="VT50" s="101">
        <f t="shared" si="835"/>
        <v>96538</v>
      </c>
      <c r="VU50" s="101"/>
      <c r="VV50" s="121"/>
      <c r="VW50" s="122">
        <f t="shared" si="836"/>
        <v>0.94718999999999998</v>
      </c>
      <c r="VX50" s="231">
        <f t="shared" si="837"/>
        <v>782</v>
      </c>
      <c r="VY50" s="122">
        <f>VX50/VX42</f>
        <v>6.2109999999999999E-2</v>
      </c>
      <c r="VZ50" s="101">
        <f>VZ42*VY50</f>
        <v>1076.25</v>
      </c>
      <c r="WA50" s="119">
        <f t="shared" si="838"/>
        <v>1.3762787700000001</v>
      </c>
      <c r="WB50" s="93">
        <f>WB42</f>
        <v>3085.62</v>
      </c>
      <c r="WC50" s="120">
        <f t="shared" si="839"/>
        <v>4246.6733000000004</v>
      </c>
      <c r="WD50" s="101">
        <f t="shared" si="840"/>
        <v>3320898.52</v>
      </c>
      <c r="WE50" s="101"/>
      <c r="WF50" s="121"/>
    </row>
    <row r="51" spans="1:604" ht="48">
      <c r="A51" s="5"/>
      <c r="B51" s="94" t="s">
        <v>431</v>
      </c>
      <c r="C51" s="12" t="s">
        <v>836</v>
      </c>
      <c r="D51" s="12" t="s">
        <v>438</v>
      </c>
      <c r="E51" s="4" t="s">
        <v>35</v>
      </c>
      <c r="F51" s="252">
        <f t="shared" si="542"/>
        <v>0</v>
      </c>
      <c r="G51" s="122">
        <f>F51/F42</f>
        <v>0</v>
      </c>
      <c r="H51" s="101">
        <f>H42*G51</f>
        <v>0</v>
      </c>
      <c r="I51" s="119">
        <f t="shared" si="543"/>
        <v>0</v>
      </c>
      <c r="J51" s="93">
        <f>J42</f>
        <v>2350</v>
      </c>
      <c r="K51" s="120">
        <f t="shared" si="544"/>
        <v>0</v>
      </c>
      <c r="L51" s="101">
        <f t="shared" si="545"/>
        <v>0</v>
      </c>
      <c r="M51" s="101"/>
      <c r="N51" s="121"/>
      <c r="O51" s="122" t="e">
        <f t="shared" si="546"/>
        <v>#DIV/0!</v>
      </c>
      <c r="P51" s="252">
        <f t="shared" si="547"/>
        <v>0</v>
      </c>
      <c r="Q51" s="122">
        <f>P51/P42</f>
        <v>0</v>
      </c>
      <c r="R51" s="101">
        <f>R42*Q51</f>
        <v>0</v>
      </c>
      <c r="S51" s="119">
        <f t="shared" si="548"/>
        <v>0</v>
      </c>
      <c r="T51" s="93">
        <f>T42</f>
        <v>2350</v>
      </c>
      <c r="U51" s="120">
        <f t="shared" si="549"/>
        <v>0</v>
      </c>
      <c r="V51" s="101">
        <f t="shared" si="550"/>
        <v>0</v>
      </c>
      <c r="W51" s="101"/>
      <c r="X51" s="121"/>
      <c r="Y51" s="122" t="e">
        <f t="shared" si="551"/>
        <v>#DIV/0!</v>
      </c>
      <c r="Z51" s="252">
        <f t="shared" si="552"/>
        <v>0</v>
      </c>
      <c r="AA51" s="122">
        <f>Z51/Z42</f>
        <v>0</v>
      </c>
      <c r="AB51" s="101">
        <f>AB42*AA51</f>
        <v>0</v>
      </c>
      <c r="AC51" s="119">
        <f t="shared" si="553"/>
        <v>0</v>
      </c>
      <c r="AD51" s="93">
        <f>AD42</f>
        <v>2350</v>
      </c>
      <c r="AE51" s="120">
        <f t="shared" si="554"/>
        <v>0</v>
      </c>
      <c r="AF51" s="101">
        <f t="shared" si="555"/>
        <v>0</v>
      </c>
      <c r="AG51" s="101"/>
      <c r="AH51" s="121"/>
      <c r="AI51" s="122" t="e">
        <f t="shared" si="556"/>
        <v>#DIV/0!</v>
      </c>
      <c r="AJ51" s="252">
        <f t="shared" si="557"/>
        <v>0</v>
      </c>
      <c r="AK51" s="122">
        <f>AJ51/AJ42</f>
        <v>0</v>
      </c>
      <c r="AL51" s="101">
        <f>AL42*AK51</f>
        <v>0</v>
      </c>
      <c r="AM51" s="119">
        <f t="shared" si="558"/>
        <v>0</v>
      </c>
      <c r="AN51" s="93">
        <f>AN42</f>
        <v>2350</v>
      </c>
      <c r="AO51" s="120">
        <f t="shared" si="559"/>
        <v>0</v>
      </c>
      <c r="AP51" s="101">
        <f t="shared" si="560"/>
        <v>0</v>
      </c>
      <c r="AQ51" s="101"/>
      <c r="AR51" s="121"/>
      <c r="AS51" s="122" t="e">
        <f t="shared" si="561"/>
        <v>#DIV/0!</v>
      </c>
      <c r="AT51" s="252">
        <f t="shared" si="562"/>
        <v>0</v>
      </c>
      <c r="AU51" s="122">
        <f>AT51/AT42</f>
        <v>0</v>
      </c>
      <c r="AV51" s="101">
        <f>AV42*AU51</f>
        <v>0</v>
      </c>
      <c r="AW51" s="119">
        <f t="shared" si="563"/>
        <v>0</v>
      </c>
      <c r="AX51" s="93">
        <f>AX42</f>
        <v>2350</v>
      </c>
      <c r="AY51" s="120">
        <f t="shared" si="564"/>
        <v>0</v>
      </c>
      <c r="AZ51" s="101">
        <f t="shared" si="565"/>
        <v>0</v>
      </c>
      <c r="BA51" s="101"/>
      <c r="BB51" s="121"/>
      <c r="BC51" s="122" t="e">
        <f t="shared" si="566"/>
        <v>#DIV/0!</v>
      </c>
      <c r="BD51" s="252">
        <f t="shared" si="567"/>
        <v>0</v>
      </c>
      <c r="BE51" s="122">
        <f>BD51/BD42</f>
        <v>0</v>
      </c>
      <c r="BF51" s="101">
        <f>BF42*BE51</f>
        <v>0</v>
      </c>
      <c r="BG51" s="119">
        <f t="shared" si="568"/>
        <v>0</v>
      </c>
      <c r="BH51" s="93">
        <f>BH42</f>
        <v>3800</v>
      </c>
      <c r="BI51" s="120">
        <f t="shared" si="569"/>
        <v>0</v>
      </c>
      <c r="BJ51" s="101">
        <f t="shared" si="570"/>
        <v>0</v>
      </c>
      <c r="BK51" s="101"/>
      <c r="BL51" s="121"/>
      <c r="BM51" s="122" t="e">
        <f t="shared" si="571"/>
        <v>#DIV/0!</v>
      </c>
      <c r="BN51" s="252">
        <f t="shared" si="572"/>
        <v>0</v>
      </c>
      <c r="BO51" s="122" t="e">
        <f>BN51/BN42</f>
        <v>#DIV/0!</v>
      </c>
      <c r="BP51" s="101" t="e">
        <f>BP42*BO51</f>
        <v>#DIV/0!</v>
      </c>
      <c r="BQ51" s="119">
        <f t="shared" si="573"/>
        <v>0</v>
      </c>
      <c r="BR51" s="93">
        <f>BR42</f>
        <v>0</v>
      </c>
      <c r="BS51" s="120">
        <f t="shared" si="574"/>
        <v>0</v>
      </c>
      <c r="BT51" s="101">
        <f t="shared" si="575"/>
        <v>0</v>
      </c>
      <c r="BU51" s="101"/>
      <c r="BV51" s="121"/>
      <c r="BW51" s="122" t="e">
        <f t="shared" si="576"/>
        <v>#DIV/0!</v>
      </c>
      <c r="BX51" s="252">
        <f t="shared" si="577"/>
        <v>0</v>
      </c>
      <c r="BY51" s="122">
        <f>BX51/BX42</f>
        <v>0</v>
      </c>
      <c r="BZ51" s="101">
        <f>BZ42*BY51</f>
        <v>0</v>
      </c>
      <c r="CA51" s="119">
        <f t="shared" si="578"/>
        <v>0</v>
      </c>
      <c r="CB51" s="93">
        <f>CB42</f>
        <v>3800</v>
      </c>
      <c r="CC51" s="120">
        <f t="shared" si="579"/>
        <v>0</v>
      </c>
      <c r="CD51" s="101">
        <f t="shared" si="580"/>
        <v>0</v>
      </c>
      <c r="CE51" s="101"/>
      <c r="CF51" s="121"/>
      <c r="CG51" s="122" t="e">
        <f t="shared" si="581"/>
        <v>#DIV/0!</v>
      </c>
      <c r="CH51" s="252">
        <f t="shared" si="582"/>
        <v>0</v>
      </c>
      <c r="CI51" s="122" t="e">
        <f>CH51/CH42</f>
        <v>#DIV/0!</v>
      </c>
      <c r="CJ51" s="101" t="e">
        <f>CJ42*CI51</f>
        <v>#DIV/0!</v>
      </c>
      <c r="CK51" s="119">
        <f t="shared" si="583"/>
        <v>0</v>
      </c>
      <c r="CL51" s="93">
        <f>CL42</f>
        <v>0</v>
      </c>
      <c r="CM51" s="120">
        <f t="shared" si="584"/>
        <v>0</v>
      </c>
      <c r="CN51" s="101">
        <f t="shared" si="585"/>
        <v>0</v>
      </c>
      <c r="CO51" s="101"/>
      <c r="CP51" s="121"/>
      <c r="CQ51" s="122" t="e">
        <f t="shared" si="586"/>
        <v>#DIV/0!</v>
      </c>
      <c r="CR51" s="252">
        <f t="shared" si="587"/>
        <v>0</v>
      </c>
      <c r="CS51" s="122">
        <f>CR51/CR42</f>
        <v>0</v>
      </c>
      <c r="CT51" s="101">
        <f>CT42*CS51</f>
        <v>0</v>
      </c>
      <c r="CU51" s="119">
        <f t="shared" si="588"/>
        <v>0</v>
      </c>
      <c r="CV51" s="93">
        <f>CV42</f>
        <v>3800</v>
      </c>
      <c r="CW51" s="120">
        <f t="shared" si="589"/>
        <v>0</v>
      </c>
      <c r="CX51" s="101">
        <f t="shared" si="590"/>
        <v>0</v>
      </c>
      <c r="CY51" s="101"/>
      <c r="CZ51" s="121"/>
      <c r="DA51" s="122" t="e">
        <f t="shared" si="591"/>
        <v>#DIV/0!</v>
      </c>
      <c r="DB51" s="252">
        <f t="shared" si="592"/>
        <v>0</v>
      </c>
      <c r="DC51" s="122">
        <f>DB51/DB42</f>
        <v>0</v>
      </c>
      <c r="DD51" s="101">
        <f>DD42*DC51</f>
        <v>0</v>
      </c>
      <c r="DE51" s="119">
        <f t="shared" si="593"/>
        <v>0</v>
      </c>
      <c r="DF51" s="93">
        <f>DF42</f>
        <v>3800</v>
      </c>
      <c r="DG51" s="120">
        <f t="shared" si="594"/>
        <v>0</v>
      </c>
      <c r="DH51" s="101">
        <f t="shared" si="595"/>
        <v>0</v>
      </c>
      <c r="DI51" s="101"/>
      <c r="DJ51" s="121"/>
      <c r="DK51" s="122" t="e">
        <f t="shared" si="596"/>
        <v>#DIV/0!</v>
      </c>
      <c r="DL51" s="252">
        <f t="shared" si="597"/>
        <v>0</v>
      </c>
      <c r="DM51" s="122">
        <f>DL51/DL42</f>
        <v>0</v>
      </c>
      <c r="DN51" s="101">
        <f>DN42*DM51</f>
        <v>0</v>
      </c>
      <c r="DO51" s="119">
        <f t="shared" si="598"/>
        <v>0</v>
      </c>
      <c r="DP51" s="93">
        <f>DP42</f>
        <v>3800</v>
      </c>
      <c r="DQ51" s="120">
        <f t="shared" si="599"/>
        <v>0</v>
      </c>
      <c r="DR51" s="101">
        <f t="shared" si="600"/>
        <v>0</v>
      </c>
      <c r="DS51" s="101"/>
      <c r="DT51" s="121"/>
      <c r="DU51" s="122" t="e">
        <f t="shared" si="601"/>
        <v>#DIV/0!</v>
      </c>
      <c r="DV51" s="252">
        <f t="shared" si="602"/>
        <v>0</v>
      </c>
      <c r="DW51" s="122">
        <f>DV51/DV42</f>
        <v>0</v>
      </c>
      <c r="DX51" s="101">
        <f>DX42*DW51</f>
        <v>0</v>
      </c>
      <c r="DY51" s="119">
        <f t="shared" si="603"/>
        <v>0</v>
      </c>
      <c r="DZ51" s="93">
        <f>DZ42</f>
        <v>0</v>
      </c>
      <c r="EA51" s="120">
        <f t="shared" si="604"/>
        <v>0</v>
      </c>
      <c r="EB51" s="101">
        <f t="shared" si="605"/>
        <v>0</v>
      </c>
      <c r="EC51" s="101"/>
      <c r="ED51" s="121"/>
      <c r="EE51" s="122" t="e">
        <f t="shared" si="606"/>
        <v>#DIV/0!</v>
      </c>
      <c r="EF51" s="252">
        <f t="shared" si="607"/>
        <v>0</v>
      </c>
      <c r="EG51" s="122">
        <f>EF51/EF42</f>
        <v>0</v>
      </c>
      <c r="EH51" s="101">
        <f>EH42*EG51</f>
        <v>0</v>
      </c>
      <c r="EI51" s="119">
        <f t="shared" si="608"/>
        <v>0</v>
      </c>
      <c r="EJ51" s="93">
        <f>EJ42</f>
        <v>3800</v>
      </c>
      <c r="EK51" s="120">
        <f t="shared" si="609"/>
        <v>0</v>
      </c>
      <c r="EL51" s="101">
        <f t="shared" si="610"/>
        <v>0</v>
      </c>
      <c r="EM51" s="101"/>
      <c r="EN51" s="121"/>
      <c r="EO51" s="122" t="e">
        <f t="shared" si="611"/>
        <v>#DIV/0!</v>
      </c>
      <c r="EP51" s="252">
        <f t="shared" si="612"/>
        <v>0</v>
      </c>
      <c r="EQ51" s="122">
        <f>EP51/EP42</f>
        <v>0</v>
      </c>
      <c r="ER51" s="101">
        <f>ER42*EQ51</f>
        <v>0</v>
      </c>
      <c r="ES51" s="119">
        <f t="shared" si="613"/>
        <v>0</v>
      </c>
      <c r="ET51" s="93">
        <f>ET42</f>
        <v>0</v>
      </c>
      <c r="EU51" s="120">
        <f t="shared" si="614"/>
        <v>0</v>
      </c>
      <c r="EV51" s="101">
        <f t="shared" si="615"/>
        <v>0</v>
      </c>
      <c r="EW51" s="101"/>
      <c r="EX51" s="121"/>
      <c r="EY51" s="122" t="e">
        <f t="shared" si="616"/>
        <v>#DIV/0!</v>
      </c>
      <c r="EZ51" s="252">
        <f t="shared" si="617"/>
        <v>0</v>
      </c>
      <c r="FA51" s="122">
        <f>EZ51/EZ42</f>
        <v>0</v>
      </c>
      <c r="FB51" s="101">
        <f>FB42*FA51</f>
        <v>0</v>
      </c>
      <c r="FC51" s="119">
        <f t="shared" si="618"/>
        <v>0</v>
      </c>
      <c r="FD51" s="93">
        <f>FD42</f>
        <v>2350</v>
      </c>
      <c r="FE51" s="120">
        <f t="shared" si="619"/>
        <v>0</v>
      </c>
      <c r="FF51" s="101">
        <f t="shared" si="620"/>
        <v>0</v>
      </c>
      <c r="FG51" s="101"/>
      <c r="FH51" s="121"/>
      <c r="FI51" s="122" t="e">
        <f t="shared" si="621"/>
        <v>#DIV/0!</v>
      </c>
      <c r="FJ51" s="252">
        <f t="shared" si="622"/>
        <v>0</v>
      </c>
      <c r="FK51" s="122">
        <f>FJ51/FJ42</f>
        <v>0</v>
      </c>
      <c r="FL51" s="101">
        <f>FL42*FK51</f>
        <v>0</v>
      </c>
      <c r="FM51" s="119">
        <f t="shared" si="623"/>
        <v>0</v>
      </c>
      <c r="FN51" s="93">
        <f>FN42</f>
        <v>3800</v>
      </c>
      <c r="FO51" s="120">
        <f t="shared" si="624"/>
        <v>0</v>
      </c>
      <c r="FP51" s="101">
        <f t="shared" si="625"/>
        <v>0</v>
      </c>
      <c r="FQ51" s="101"/>
      <c r="FR51" s="121"/>
      <c r="FS51" s="122" t="e">
        <f t="shared" si="626"/>
        <v>#DIV/0!</v>
      </c>
      <c r="FT51" s="252">
        <f t="shared" si="627"/>
        <v>0</v>
      </c>
      <c r="FU51" s="122">
        <f>FT51/FT42</f>
        <v>0</v>
      </c>
      <c r="FV51" s="101">
        <f>FV42*FU51</f>
        <v>0</v>
      </c>
      <c r="FW51" s="119">
        <f t="shared" si="628"/>
        <v>0</v>
      </c>
      <c r="FX51" s="93">
        <f>FX42</f>
        <v>3800</v>
      </c>
      <c r="FY51" s="120">
        <f t="shared" si="629"/>
        <v>0</v>
      </c>
      <c r="FZ51" s="101">
        <f t="shared" si="630"/>
        <v>0</v>
      </c>
      <c r="GA51" s="101"/>
      <c r="GB51" s="121"/>
      <c r="GC51" s="122" t="e">
        <f t="shared" si="631"/>
        <v>#DIV/0!</v>
      </c>
      <c r="GD51" s="252">
        <f t="shared" si="632"/>
        <v>0</v>
      </c>
      <c r="GE51" s="122">
        <f>GD51/GD42</f>
        <v>0</v>
      </c>
      <c r="GF51" s="101">
        <f>GF42*GE51</f>
        <v>0</v>
      </c>
      <c r="GG51" s="119">
        <f t="shared" si="633"/>
        <v>0</v>
      </c>
      <c r="GH51" s="93">
        <f>GH42</f>
        <v>2350</v>
      </c>
      <c r="GI51" s="120">
        <f t="shared" si="634"/>
        <v>0</v>
      </c>
      <c r="GJ51" s="101">
        <f t="shared" si="635"/>
        <v>0</v>
      </c>
      <c r="GK51" s="101"/>
      <c r="GL51" s="121"/>
      <c r="GM51" s="122" t="e">
        <f t="shared" si="636"/>
        <v>#DIV/0!</v>
      </c>
      <c r="GN51" s="252">
        <f t="shared" si="637"/>
        <v>0</v>
      </c>
      <c r="GO51" s="122">
        <f>GN51/GN42</f>
        <v>0</v>
      </c>
      <c r="GP51" s="101">
        <f>GP42*GO51</f>
        <v>0</v>
      </c>
      <c r="GQ51" s="119">
        <f t="shared" si="638"/>
        <v>0</v>
      </c>
      <c r="GR51" s="93">
        <f>GR42</f>
        <v>2350</v>
      </c>
      <c r="GS51" s="120">
        <f t="shared" si="639"/>
        <v>0</v>
      </c>
      <c r="GT51" s="101">
        <f t="shared" si="640"/>
        <v>0</v>
      </c>
      <c r="GU51" s="101"/>
      <c r="GV51" s="121"/>
      <c r="GW51" s="122" t="e">
        <f t="shared" si="641"/>
        <v>#DIV/0!</v>
      </c>
      <c r="GX51" s="252">
        <f t="shared" si="642"/>
        <v>0</v>
      </c>
      <c r="GY51" s="122">
        <f>GX51/GX42</f>
        <v>0</v>
      </c>
      <c r="GZ51" s="101">
        <f>GZ42*GY51</f>
        <v>0</v>
      </c>
      <c r="HA51" s="119">
        <f t="shared" si="643"/>
        <v>0</v>
      </c>
      <c r="HB51" s="93">
        <f>HB42</f>
        <v>2350</v>
      </c>
      <c r="HC51" s="120">
        <f t="shared" si="644"/>
        <v>0</v>
      </c>
      <c r="HD51" s="101">
        <f t="shared" si="645"/>
        <v>0</v>
      </c>
      <c r="HE51" s="101"/>
      <c r="HF51" s="121"/>
      <c r="HG51" s="122" t="e">
        <f t="shared" si="646"/>
        <v>#DIV/0!</v>
      </c>
      <c r="HH51" s="252">
        <f t="shared" si="647"/>
        <v>0</v>
      </c>
      <c r="HI51" s="122">
        <f>HH51/HH42</f>
        <v>0</v>
      </c>
      <c r="HJ51" s="101">
        <f>HJ42*HI51</f>
        <v>0</v>
      </c>
      <c r="HK51" s="119">
        <f t="shared" si="648"/>
        <v>0</v>
      </c>
      <c r="HL51" s="93">
        <f>HL42</f>
        <v>2350</v>
      </c>
      <c r="HM51" s="120">
        <f t="shared" si="649"/>
        <v>0</v>
      </c>
      <c r="HN51" s="101">
        <f t="shared" si="650"/>
        <v>0</v>
      </c>
      <c r="HO51" s="101"/>
      <c r="HP51" s="121"/>
      <c r="HQ51" s="122" t="e">
        <f t="shared" si="651"/>
        <v>#DIV/0!</v>
      </c>
      <c r="HR51" s="252">
        <f t="shared" si="652"/>
        <v>0</v>
      </c>
      <c r="HS51" s="122">
        <f>HR51/HR42</f>
        <v>0</v>
      </c>
      <c r="HT51" s="101">
        <f>HT42*HS51</f>
        <v>0</v>
      </c>
      <c r="HU51" s="119">
        <f t="shared" si="653"/>
        <v>0</v>
      </c>
      <c r="HV51" s="93">
        <f>HV42</f>
        <v>3800</v>
      </c>
      <c r="HW51" s="120">
        <f t="shared" si="654"/>
        <v>0</v>
      </c>
      <c r="HX51" s="101">
        <f t="shared" si="655"/>
        <v>0</v>
      </c>
      <c r="HY51" s="101"/>
      <c r="HZ51" s="121"/>
      <c r="IA51" s="122" t="e">
        <f t="shared" si="656"/>
        <v>#DIV/0!</v>
      </c>
      <c r="IB51" s="252">
        <f t="shared" si="657"/>
        <v>0</v>
      </c>
      <c r="IC51" s="122">
        <f>IB51/IB42</f>
        <v>0</v>
      </c>
      <c r="ID51" s="101">
        <f>ID42*IC51</f>
        <v>0</v>
      </c>
      <c r="IE51" s="119">
        <f t="shared" si="658"/>
        <v>0</v>
      </c>
      <c r="IF51" s="93">
        <f>IF42</f>
        <v>3800</v>
      </c>
      <c r="IG51" s="120">
        <f t="shared" si="659"/>
        <v>0</v>
      </c>
      <c r="IH51" s="101">
        <f t="shared" si="660"/>
        <v>0</v>
      </c>
      <c r="II51" s="101"/>
      <c r="IJ51" s="121"/>
      <c r="IK51" s="122" t="e">
        <f t="shared" si="661"/>
        <v>#DIV/0!</v>
      </c>
      <c r="IL51" s="252">
        <f t="shared" si="662"/>
        <v>0</v>
      </c>
      <c r="IM51" s="122">
        <f>IL51/IL42</f>
        <v>0</v>
      </c>
      <c r="IN51" s="101">
        <f>IN42*IM51</f>
        <v>0</v>
      </c>
      <c r="IO51" s="119">
        <f t="shared" si="663"/>
        <v>0</v>
      </c>
      <c r="IP51" s="93">
        <f>IP42</f>
        <v>3800</v>
      </c>
      <c r="IQ51" s="120">
        <f t="shared" si="664"/>
        <v>0</v>
      </c>
      <c r="IR51" s="101">
        <f t="shared" si="665"/>
        <v>0</v>
      </c>
      <c r="IS51" s="101"/>
      <c r="IT51" s="121"/>
      <c r="IU51" s="122" t="e">
        <f t="shared" si="666"/>
        <v>#DIV/0!</v>
      </c>
      <c r="IV51" s="252">
        <f t="shared" si="667"/>
        <v>0</v>
      </c>
      <c r="IW51" s="122">
        <f>IV51/IV42</f>
        <v>0</v>
      </c>
      <c r="IX51" s="101">
        <f>IX42*IW51</f>
        <v>0</v>
      </c>
      <c r="IY51" s="119">
        <f t="shared" si="668"/>
        <v>0</v>
      </c>
      <c r="IZ51" s="93">
        <f>IZ42</f>
        <v>3800</v>
      </c>
      <c r="JA51" s="120">
        <f t="shared" si="669"/>
        <v>0</v>
      </c>
      <c r="JB51" s="101">
        <f t="shared" si="670"/>
        <v>0</v>
      </c>
      <c r="JC51" s="101"/>
      <c r="JD51" s="121"/>
      <c r="JE51" s="122" t="e">
        <f t="shared" si="671"/>
        <v>#DIV/0!</v>
      </c>
      <c r="JF51" s="252">
        <f t="shared" si="672"/>
        <v>0</v>
      </c>
      <c r="JG51" s="122">
        <f>JF51/JF42</f>
        <v>0</v>
      </c>
      <c r="JH51" s="101">
        <f>JH42*JG51</f>
        <v>0</v>
      </c>
      <c r="JI51" s="119">
        <f t="shared" si="673"/>
        <v>0</v>
      </c>
      <c r="JJ51" s="93">
        <f>JJ42</f>
        <v>3800</v>
      </c>
      <c r="JK51" s="120">
        <f t="shared" si="674"/>
        <v>0</v>
      </c>
      <c r="JL51" s="101">
        <f t="shared" si="675"/>
        <v>0</v>
      </c>
      <c r="JM51" s="101"/>
      <c r="JN51" s="121"/>
      <c r="JO51" s="122" t="e">
        <f t="shared" si="676"/>
        <v>#DIV/0!</v>
      </c>
      <c r="JP51" s="252">
        <f t="shared" si="677"/>
        <v>0</v>
      </c>
      <c r="JQ51" s="122" t="e">
        <f>JP51/JP42</f>
        <v>#DIV/0!</v>
      </c>
      <c r="JR51" s="101" t="e">
        <f>JR42*JQ51</f>
        <v>#DIV/0!</v>
      </c>
      <c r="JS51" s="119">
        <f t="shared" si="678"/>
        <v>0</v>
      </c>
      <c r="JT51" s="93">
        <f>JT42</f>
        <v>0</v>
      </c>
      <c r="JU51" s="120">
        <f t="shared" si="679"/>
        <v>0</v>
      </c>
      <c r="JV51" s="101">
        <f t="shared" si="680"/>
        <v>0</v>
      </c>
      <c r="JW51" s="101"/>
      <c r="JX51" s="121"/>
      <c r="JY51" s="122" t="e">
        <f t="shared" si="681"/>
        <v>#DIV/0!</v>
      </c>
      <c r="JZ51" s="252">
        <f t="shared" si="682"/>
        <v>0</v>
      </c>
      <c r="KA51" s="122">
        <f>JZ51/JZ42</f>
        <v>0</v>
      </c>
      <c r="KB51" s="101">
        <f>KB42*KA51</f>
        <v>0</v>
      </c>
      <c r="KC51" s="119">
        <f t="shared" si="683"/>
        <v>0</v>
      </c>
      <c r="KD51" s="93">
        <f>KD42</f>
        <v>2350</v>
      </c>
      <c r="KE51" s="120">
        <f t="shared" si="684"/>
        <v>0</v>
      </c>
      <c r="KF51" s="101">
        <f t="shared" si="685"/>
        <v>0</v>
      </c>
      <c r="KG51" s="101"/>
      <c r="KH51" s="121"/>
      <c r="KI51" s="122" t="e">
        <f t="shared" si="686"/>
        <v>#DIV/0!</v>
      </c>
      <c r="KJ51" s="252">
        <f t="shared" si="687"/>
        <v>0</v>
      </c>
      <c r="KK51" s="122">
        <f>KJ51/KJ42</f>
        <v>0</v>
      </c>
      <c r="KL51" s="101">
        <f>KL42*KK51</f>
        <v>0</v>
      </c>
      <c r="KM51" s="119">
        <f t="shared" si="688"/>
        <v>0</v>
      </c>
      <c r="KN51" s="93">
        <f>KN42</f>
        <v>2350</v>
      </c>
      <c r="KO51" s="120">
        <f t="shared" si="689"/>
        <v>0</v>
      </c>
      <c r="KP51" s="101">
        <f t="shared" si="690"/>
        <v>0</v>
      </c>
      <c r="KQ51" s="101"/>
      <c r="KR51" s="121"/>
      <c r="KS51" s="122" t="e">
        <f t="shared" si="691"/>
        <v>#DIV/0!</v>
      </c>
      <c r="KT51" s="252">
        <f t="shared" si="692"/>
        <v>0</v>
      </c>
      <c r="KU51" s="122">
        <f>KT51/KT42</f>
        <v>0</v>
      </c>
      <c r="KV51" s="101">
        <f>KV42*KU51</f>
        <v>0</v>
      </c>
      <c r="KW51" s="119">
        <f t="shared" si="693"/>
        <v>0</v>
      </c>
      <c r="KX51" s="93">
        <f>KX42</f>
        <v>3800</v>
      </c>
      <c r="KY51" s="120">
        <f t="shared" si="694"/>
        <v>0</v>
      </c>
      <c r="KZ51" s="101">
        <f t="shared" si="695"/>
        <v>0</v>
      </c>
      <c r="LA51" s="101"/>
      <c r="LB51" s="121"/>
      <c r="LC51" s="122" t="e">
        <f t="shared" si="696"/>
        <v>#DIV/0!</v>
      </c>
      <c r="LD51" s="252">
        <f t="shared" si="697"/>
        <v>0</v>
      </c>
      <c r="LE51" s="122">
        <f>LD51/LD42</f>
        <v>0</v>
      </c>
      <c r="LF51" s="101">
        <f>LF42*LE51</f>
        <v>0</v>
      </c>
      <c r="LG51" s="119">
        <f t="shared" si="698"/>
        <v>0</v>
      </c>
      <c r="LH51" s="93">
        <f>LH42</f>
        <v>2350</v>
      </c>
      <c r="LI51" s="120">
        <f t="shared" si="699"/>
        <v>0</v>
      </c>
      <c r="LJ51" s="101">
        <f t="shared" si="700"/>
        <v>0</v>
      </c>
      <c r="LK51" s="101"/>
      <c r="LL51" s="121"/>
      <c r="LM51" s="122" t="e">
        <f t="shared" si="701"/>
        <v>#DIV/0!</v>
      </c>
      <c r="LN51" s="252">
        <f t="shared" si="702"/>
        <v>0</v>
      </c>
      <c r="LO51" s="122">
        <f>LN51/LN42</f>
        <v>0</v>
      </c>
      <c r="LP51" s="101">
        <f>LP42*LO51</f>
        <v>0</v>
      </c>
      <c r="LQ51" s="119">
        <f t="shared" si="703"/>
        <v>0</v>
      </c>
      <c r="LR51" s="93">
        <f>LR42</f>
        <v>3800</v>
      </c>
      <c r="LS51" s="120">
        <f t="shared" si="704"/>
        <v>0</v>
      </c>
      <c r="LT51" s="101">
        <f t="shared" si="705"/>
        <v>0</v>
      </c>
      <c r="LU51" s="101"/>
      <c r="LV51" s="121"/>
      <c r="LW51" s="122" t="e">
        <f t="shared" si="706"/>
        <v>#DIV/0!</v>
      </c>
      <c r="LX51" s="252">
        <f t="shared" si="707"/>
        <v>0</v>
      </c>
      <c r="LY51" s="122">
        <f>LX51/LX42</f>
        <v>0</v>
      </c>
      <c r="LZ51" s="101">
        <f>LZ42*LY51</f>
        <v>0</v>
      </c>
      <c r="MA51" s="119">
        <f t="shared" si="708"/>
        <v>0</v>
      </c>
      <c r="MB51" s="93">
        <f>MB42</f>
        <v>2350</v>
      </c>
      <c r="MC51" s="120">
        <f t="shared" si="709"/>
        <v>0</v>
      </c>
      <c r="MD51" s="101">
        <f t="shared" si="710"/>
        <v>0</v>
      </c>
      <c r="ME51" s="101"/>
      <c r="MF51" s="121"/>
      <c r="MG51" s="122" t="e">
        <f t="shared" si="711"/>
        <v>#DIV/0!</v>
      </c>
      <c r="MH51" s="252">
        <f t="shared" si="712"/>
        <v>0</v>
      </c>
      <c r="MI51" s="122">
        <f>MH51/MH42</f>
        <v>0</v>
      </c>
      <c r="MJ51" s="101">
        <f>MJ42*MI51</f>
        <v>0</v>
      </c>
      <c r="MK51" s="119">
        <f t="shared" si="713"/>
        <v>0</v>
      </c>
      <c r="ML51" s="93">
        <f>ML42</f>
        <v>3800</v>
      </c>
      <c r="MM51" s="120">
        <f t="shared" si="714"/>
        <v>0</v>
      </c>
      <c r="MN51" s="101">
        <f t="shared" si="715"/>
        <v>0</v>
      </c>
      <c r="MO51" s="101"/>
      <c r="MP51" s="121"/>
      <c r="MQ51" s="122" t="e">
        <f t="shared" si="716"/>
        <v>#DIV/0!</v>
      </c>
      <c r="MR51" s="252">
        <f t="shared" si="717"/>
        <v>0</v>
      </c>
      <c r="MS51" s="122">
        <f>MR51/MR42</f>
        <v>0</v>
      </c>
      <c r="MT51" s="101">
        <f>MT42*MS51</f>
        <v>0</v>
      </c>
      <c r="MU51" s="119">
        <f t="shared" si="718"/>
        <v>0</v>
      </c>
      <c r="MV51" s="93">
        <f>MV42</f>
        <v>2350</v>
      </c>
      <c r="MW51" s="120">
        <f t="shared" si="719"/>
        <v>0</v>
      </c>
      <c r="MX51" s="101">
        <f t="shared" si="720"/>
        <v>0</v>
      </c>
      <c r="MY51" s="101"/>
      <c r="MZ51" s="121"/>
      <c r="NA51" s="122" t="e">
        <f t="shared" si="721"/>
        <v>#DIV/0!</v>
      </c>
      <c r="NB51" s="252">
        <f t="shared" si="722"/>
        <v>0</v>
      </c>
      <c r="NC51" s="122">
        <f>NB51/NB42</f>
        <v>0</v>
      </c>
      <c r="ND51" s="101">
        <f>ND42*NC51</f>
        <v>0</v>
      </c>
      <c r="NE51" s="119">
        <f t="shared" si="723"/>
        <v>0</v>
      </c>
      <c r="NF51" s="93">
        <f>NF42</f>
        <v>3800</v>
      </c>
      <c r="NG51" s="120">
        <f t="shared" si="724"/>
        <v>0</v>
      </c>
      <c r="NH51" s="101">
        <f t="shared" si="725"/>
        <v>0</v>
      </c>
      <c r="NI51" s="101"/>
      <c r="NJ51" s="121"/>
      <c r="NK51" s="122" t="e">
        <f t="shared" si="726"/>
        <v>#DIV/0!</v>
      </c>
      <c r="NL51" s="252">
        <f t="shared" si="727"/>
        <v>0</v>
      </c>
      <c r="NM51" s="122">
        <f>NL51/NL42</f>
        <v>0</v>
      </c>
      <c r="NN51" s="101">
        <f>NN42*NM51</f>
        <v>0</v>
      </c>
      <c r="NO51" s="119">
        <f t="shared" si="728"/>
        <v>0</v>
      </c>
      <c r="NP51" s="93">
        <f>NP42</f>
        <v>3800</v>
      </c>
      <c r="NQ51" s="120">
        <f t="shared" si="729"/>
        <v>0</v>
      </c>
      <c r="NR51" s="101">
        <f t="shared" si="730"/>
        <v>0</v>
      </c>
      <c r="NS51" s="101"/>
      <c r="NT51" s="121"/>
      <c r="NU51" s="122" t="e">
        <f t="shared" si="731"/>
        <v>#DIV/0!</v>
      </c>
      <c r="NV51" s="252">
        <f t="shared" si="732"/>
        <v>0</v>
      </c>
      <c r="NW51" s="122">
        <f>NV51/NV42</f>
        <v>0</v>
      </c>
      <c r="NX51" s="101">
        <f>NX42*NW51</f>
        <v>0</v>
      </c>
      <c r="NY51" s="119">
        <f t="shared" si="733"/>
        <v>0</v>
      </c>
      <c r="NZ51" s="93">
        <f>NZ42</f>
        <v>3800</v>
      </c>
      <c r="OA51" s="120">
        <f t="shared" si="734"/>
        <v>0</v>
      </c>
      <c r="OB51" s="101">
        <f t="shared" si="735"/>
        <v>0</v>
      </c>
      <c r="OC51" s="101"/>
      <c r="OD51" s="121"/>
      <c r="OE51" s="122" t="e">
        <f t="shared" si="736"/>
        <v>#DIV/0!</v>
      </c>
      <c r="OF51" s="252">
        <f t="shared" si="737"/>
        <v>0</v>
      </c>
      <c r="OG51" s="122">
        <f>OF51/OF42</f>
        <v>0</v>
      </c>
      <c r="OH51" s="101">
        <f>OH42*OG51</f>
        <v>0</v>
      </c>
      <c r="OI51" s="119">
        <f t="shared" si="738"/>
        <v>0</v>
      </c>
      <c r="OJ51" s="93">
        <f>OJ42</f>
        <v>2350</v>
      </c>
      <c r="OK51" s="120">
        <f t="shared" si="739"/>
        <v>0</v>
      </c>
      <c r="OL51" s="101">
        <f t="shared" si="740"/>
        <v>0</v>
      </c>
      <c r="OM51" s="101"/>
      <c r="ON51" s="121"/>
      <c r="OO51" s="122" t="e">
        <f t="shared" si="741"/>
        <v>#DIV/0!</v>
      </c>
      <c r="OP51" s="252">
        <f t="shared" si="742"/>
        <v>0</v>
      </c>
      <c r="OQ51" s="122">
        <f>OP51/OP42</f>
        <v>0</v>
      </c>
      <c r="OR51" s="101">
        <f>OR42*OQ51</f>
        <v>0</v>
      </c>
      <c r="OS51" s="119">
        <f t="shared" si="743"/>
        <v>0</v>
      </c>
      <c r="OT51" s="93">
        <f>OT42</f>
        <v>3800</v>
      </c>
      <c r="OU51" s="120">
        <f t="shared" si="744"/>
        <v>0</v>
      </c>
      <c r="OV51" s="101">
        <f t="shared" si="745"/>
        <v>0</v>
      </c>
      <c r="OW51" s="101"/>
      <c r="OX51" s="121"/>
      <c r="OY51" s="122" t="e">
        <f t="shared" si="746"/>
        <v>#DIV/0!</v>
      </c>
      <c r="OZ51" s="252">
        <f t="shared" si="747"/>
        <v>0</v>
      </c>
      <c r="PA51" s="122">
        <f>OZ51/OZ42</f>
        <v>0</v>
      </c>
      <c r="PB51" s="101">
        <f>PB42*PA51</f>
        <v>0</v>
      </c>
      <c r="PC51" s="119">
        <f t="shared" si="748"/>
        <v>0</v>
      </c>
      <c r="PD51" s="93">
        <f>PD42</f>
        <v>3800</v>
      </c>
      <c r="PE51" s="120">
        <f t="shared" si="749"/>
        <v>0</v>
      </c>
      <c r="PF51" s="101">
        <f t="shared" si="750"/>
        <v>0</v>
      </c>
      <c r="PG51" s="101"/>
      <c r="PH51" s="121"/>
      <c r="PI51" s="122" t="e">
        <f t="shared" si="751"/>
        <v>#DIV/0!</v>
      </c>
      <c r="PJ51" s="252">
        <f t="shared" si="752"/>
        <v>0</v>
      </c>
      <c r="PK51" s="122">
        <f>PJ51/PJ42</f>
        <v>0</v>
      </c>
      <c r="PL51" s="101">
        <f>PL42*PK51</f>
        <v>0</v>
      </c>
      <c r="PM51" s="119">
        <f t="shared" si="753"/>
        <v>0</v>
      </c>
      <c r="PN51" s="93">
        <f>PN42</f>
        <v>3800</v>
      </c>
      <c r="PO51" s="120">
        <f t="shared" si="754"/>
        <v>0</v>
      </c>
      <c r="PP51" s="101">
        <f t="shared" si="755"/>
        <v>0</v>
      </c>
      <c r="PQ51" s="101"/>
      <c r="PR51" s="121"/>
      <c r="PS51" s="122" t="e">
        <f t="shared" si="756"/>
        <v>#DIV/0!</v>
      </c>
      <c r="PT51" s="252">
        <f t="shared" si="757"/>
        <v>0</v>
      </c>
      <c r="PU51" s="122" t="e">
        <f>PT51/PT42</f>
        <v>#DIV/0!</v>
      </c>
      <c r="PV51" s="101" t="e">
        <f>PV42*PU51</f>
        <v>#DIV/0!</v>
      </c>
      <c r="PW51" s="119">
        <f t="shared" si="758"/>
        <v>0</v>
      </c>
      <c r="PX51" s="93">
        <f>PX42</f>
        <v>0</v>
      </c>
      <c r="PY51" s="120">
        <f t="shared" si="759"/>
        <v>0</v>
      </c>
      <c r="PZ51" s="101">
        <f t="shared" si="760"/>
        <v>0</v>
      </c>
      <c r="QA51" s="101"/>
      <c r="QB51" s="121"/>
      <c r="QC51" s="122" t="e">
        <f t="shared" si="761"/>
        <v>#DIV/0!</v>
      </c>
      <c r="QD51" s="252">
        <f t="shared" si="762"/>
        <v>0</v>
      </c>
      <c r="QE51" s="122">
        <f>QD51/QD42</f>
        <v>0</v>
      </c>
      <c r="QF51" s="101">
        <f>QF42*QE51</f>
        <v>0</v>
      </c>
      <c r="QG51" s="119">
        <f t="shared" si="763"/>
        <v>0</v>
      </c>
      <c r="QH51" s="93">
        <f>QH42</f>
        <v>3800</v>
      </c>
      <c r="QI51" s="120">
        <f t="shared" si="764"/>
        <v>0</v>
      </c>
      <c r="QJ51" s="101">
        <f t="shared" si="765"/>
        <v>0</v>
      </c>
      <c r="QK51" s="101"/>
      <c r="QL51" s="121"/>
      <c r="QM51" s="122" t="e">
        <f t="shared" si="766"/>
        <v>#DIV/0!</v>
      </c>
      <c r="QN51" s="252">
        <f t="shared" si="767"/>
        <v>0</v>
      </c>
      <c r="QO51" s="122">
        <f>QN51/QN42</f>
        <v>0</v>
      </c>
      <c r="QP51" s="101">
        <f>QP42*QO51</f>
        <v>0</v>
      </c>
      <c r="QQ51" s="119">
        <f t="shared" si="768"/>
        <v>0</v>
      </c>
      <c r="QR51" s="93">
        <f>QR42</f>
        <v>2350</v>
      </c>
      <c r="QS51" s="120">
        <f t="shared" si="769"/>
        <v>0</v>
      </c>
      <c r="QT51" s="101">
        <f t="shared" si="770"/>
        <v>0</v>
      </c>
      <c r="QU51" s="101"/>
      <c r="QV51" s="121"/>
      <c r="QW51" s="122" t="e">
        <f t="shared" si="771"/>
        <v>#DIV/0!</v>
      </c>
      <c r="QX51" s="252">
        <f t="shared" si="772"/>
        <v>0</v>
      </c>
      <c r="QY51" s="122">
        <f>QX51/QX42</f>
        <v>0</v>
      </c>
      <c r="QZ51" s="101">
        <f>QZ42*QY51</f>
        <v>0</v>
      </c>
      <c r="RA51" s="119">
        <f t="shared" si="773"/>
        <v>0</v>
      </c>
      <c r="RB51" s="93">
        <f>RB42</f>
        <v>3800</v>
      </c>
      <c r="RC51" s="120">
        <f t="shared" si="774"/>
        <v>0</v>
      </c>
      <c r="RD51" s="101">
        <f t="shared" si="775"/>
        <v>0</v>
      </c>
      <c r="RE51" s="101"/>
      <c r="RF51" s="121"/>
      <c r="RG51" s="122" t="e">
        <f t="shared" si="776"/>
        <v>#DIV/0!</v>
      </c>
      <c r="RH51" s="252">
        <f t="shared" si="777"/>
        <v>0</v>
      </c>
      <c r="RI51" s="122">
        <f>RH51/RH42</f>
        <v>0</v>
      </c>
      <c r="RJ51" s="101">
        <f>RJ42*RI51</f>
        <v>0</v>
      </c>
      <c r="RK51" s="119">
        <f t="shared" si="778"/>
        <v>0</v>
      </c>
      <c r="RL51" s="93">
        <f>RL42</f>
        <v>3800</v>
      </c>
      <c r="RM51" s="120">
        <f t="shared" si="779"/>
        <v>0</v>
      </c>
      <c r="RN51" s="101">
        <f t="shared" si="780"/>
        <v>0</v>
      </c>
      <c r="RO51" s="101"/>
      <c r="RP51" s="121"/>
      <c r="RQ51" s="122" t="e">
        <f t="shared" si="781"/>
        <v>#DIV/0!</v>
      </c>
      <c r="RR51" s="252">
        <f t="shared" si="782"/>
        <v>0</v>
      </c>
      <c r="RS51" s="122">
        <f>RR51/RR42</f>
        <v>0</v>
      </c>
      <c r="RT51" s="101">
        <f>RT42*RS51</f>
        <v>0</v>
      </c>
      <c r="RU51" s="119">
        <f t="shared" si="783"/>
        <v>0</v>
      </c>
      <c r="RV51" s="93">
        <f>RV42</f>
        <v>3800</v>
      </c>
      <c r="RW51" s="120">
        <f t="shared" si="784"/>
        <v>0</v>
      </c>
      <c r="RX51" s="101">
        <f t="shared" si="785"/>
        <v>0</v>
      </c>
      <c r="RY51" s="101"/>
      <c r="RZ51" s="121"/>
      <c r="SA51" s="122" t="e">
        <f t="shared" si="786"/>
        <v>#DIV/0!</v>
      </c>
      <c r="SB51" s="252">
        <f t="shared" si="787"/>
        <v>0</v>
      </c>
      <c r="SC51" s="122">
        <f>SB51/SB42</f>
        <v>0</v>
      </c>
      <c r="SD51" s="101">
        <f>SD42*SC51</f>
        <v>0</v>
      </c>
      <c r="SE51" s="119">
        <f t="shared" si="788"/>
        <v>0</v>
      </c>
      <c r="SF51" s="93">
        <f>SF42</f>
        <v>0</v>
      </c>
      <c r="SG51" s="120">
        <f t="shared" si="789"/>
        <v>0</v>
      </c>
      <c r="SH51" s="101">
        <f t="shared" si="790"/>
        <v>0</v>
      </c>
      <c r="SI51" s="101"/>
      <c r="SJ51" s="121"/>
      <c r="SK51" s="122" t="e">
        <f t="shared" si="791"/>
        <v>#DIV/0!</v>
      </c>
      <c r="SL51" s="252">
        <f t="shared" si="792"/>
        <v>0</v>
      </c>
      <c r="SM51" s="122">
        <f>SL51/SL42</f>
        <v>0</v>
      </c>
      <c r="SN51" s="101">
        <f>SN42*SM51</f>
        <v>0</v>
      </c>
      <c r="SO51" s="119">
        <f t="shared" si="793"/>
        <v>0</v>
      </c>
      <c r="SP51" s="93">
        <f>SP42</f>
        <v>2350</v>
      </c>
      <c r="SQ51" s="120">
        <f t="shared" si="794"/>
        <v>0</v>
      </c>
      <c r="SR51" s="101">
        <f t="shared" si="795"/>
        <v>0</v>
      </c>
      <c r="SS51" s="101"/>
      <c r="ST51" s="121"/>
      <c r="SU51" s="122" t="e">
        <f t="shared" si="796"/>
        <v>#DIV/0!</v>
      </c>
      <c r="SV51" s="252">
        <f t="shared" si="797"/>
        <v>0</v>
      </c>
      <c r="SW51" s="122">
        <f>SV51/SV42</f>
        <v>0</v>
      </c>
      <c r="SX51" s="101">
        <f>SX42*SW51</f>
        <v>0</v>
      </c>
      <c r="SY51" s="119">
        <f t="shared" si="798"/>
        <v>0</v>
      </c>
      <c r="SZ51" s="93">
        <f>SZ42</f>
        <v>3800</v>
      </c>
      <c r="TA51" s="120">
        <f t="shared" si="799"/>
        <v>0</v>
      </c>
      <c r="TB51" s="101">
        <f t="shared" si="800"/>
        <v>0</v>
      </c>
      <c r="TC51" s="101"/>
      <c r="TD51" s="121"/>
      <c r="TE51" s="122" t="e">
        <f t="shared" si="801"/>
        <v>#DIV/0!</v>
      </c>
      <c r="TF51" s="252">
        <f t="shared" si="802"/>
        <v>0</v>
      </c>
      <c r="TG51" s="122">
        <f>TF51/TF42</f>
        <v>0</v>
      </c>
      <c r="TH51" s="101">
        <f>TH42*TG51</f>
        <v>0</v>
      </c>
      <c r="TI51" s="119">
        <f t="shared" si="803"/>
        <v>0</v>
      </c>
      <c r="TJ51" s="93">
        <f>TJ42</f>
        <v>3800</v>
      </c>
      <c r="TK51" s="120">
        <f t="shared" si="804"/>
        <v>0</v>
      </c>
      <c r="TL51" s="101">
        <f t="shared" si="805"/>
        <v>0</v>
      </c>
      <c r="TM51" s="101"/>
      <c r="TN51" s="121"/>
      <c r="TO51" s="122" t="e">
        <f t="shared" si="806"/>
        <v>#DIV/0!</v>
      </c>
      <c r="TP51" s="252">
        <f t="shared" si="807"/>
        <v>0</v>
      </c>
      <c r="TQ51" s="122">
        <f>TP51/TP42</f>
        <v>0</v>
      </c>
      <c r="TR51" s="101">
        <f>TR42*TQ51</f>
        <v>0</v>
      </c>
      <c r="TS51" s="119">
        <f t="shared" si="808"/>
        <v>0</v>
      </c>
      <c r="TT51" s="93">
        <f>TT42</f>
        <v>2350</v>
      </c>
      <c r="TU51" s="120">
        <f t="shared" si="809"/>
        <v>0</v>
      </c>
      <c r="TV51" s="101">
        <f t="shared" si="810"/>
        <v>0</v>
      </c>
      <c r="TW51" s="101"/>
      <c r="TX51" s="121"/>
      <c r="TY51" s="122" t="e">
        <f t="shared" si="811"/>
        <v>#DIV/0!</v>
      </c>
      <c r="TZ51" s="252">
        <f t="shared" si="812"/>
        <v>0</v>
      </c>
      <c r="UA51" s="122">
        <f>TZ51/TZ42</f>
        <v>0</v>
      </c>
      <c r="UB51" s="101">
        <f>UB42*UA51</f>
        <v>0</v>
      </c>
      <c r="UC51" s="119">
        <f t="shared" si="813"/>
        <v>0</v>
      </c>
      <c r="UD51" s="93">
        <f>UD42</f>
        <v>2350</v>
      </c>
      <c r="UE51" s="120">
        <f t="shared" si="814"/>
        <v>0</v>
      </c>
      <c r="UF51" s="101">
        <f t="shared" si="815"/>
        <v>0</v>
      </c>
      <c r="UG51" s="101"/>
      <c r="UH51" s="121"/>
      <c r="UI51" s="122" t="e">
        <f t="shared" si="816"/>
        <v>#DIV/0!</v>
      </c>
      <c r="UJ51" s="252">
        <f t="shared" si="817"/>
        <v>0</v>
      </c>
      <c r="UK51" s="122">
        <f>UJ51/UJ42</f>
        <v>0</v>
      </c>
      <c r="UL51" s="101">
        <f>UL42*UK51</f>
        <v>0</v>
      </c>
      <c r="UM51" s="119">
        <f t="shared" si="818"/>
        <v>0</v>
      </c>
      <c r="UN51" s="93">
        <f>UN42</f>
        <v>2350</v>
      </c>
      <c r="UO51" s="120">
        <f t="shared" si="819"/>
        <v>0</v>
      </c>
      <c r="UP51" s="101">
        <f t="shared" si="820"/>
        <v>0</v>
      </c>
      <c r="UQ51" s="101"/>
      <c r="UR51" s="121"/>
      <c r="US51" s="122" t="e">
        <f t="shared" si="821"/>
        <v>#DIV/0!</v>
      </c>
      <c r="UT51" s="252">
        <f t="shared" si="822"/>
        <v>0</v>
      </c>
      <c r="UU51" s="122">
        <f>UT51/UT42</f>
        <v>0</v>
      </c>
      <c r="UV51" s="101">
        <f>UV42*UU51</f>
        <v>0</v>
      </c>
      <c r="UW51" s="119">
        <f t="shared" si="823"/>
        <v>0</v>
      </c>
      <c r="UX51" s="93">
        <f>UX42</f>
        <v>2350</v>
      </c>
      <c r="UY51" s="120">
        <f t="shared" si="824"/>
        <v>0</v>
      </c>
      <c r="UZ51" s="101">
        <f t="shared" si="825"/>
        <v>0</v>
      </c>
      <c r="VA51" s="101"/>
      <c r="VB51" s="121"/>
      <c r="VC51" s="122" t="e">
        <f t="shared" si="826"/>
        <v>#DIV/0!</v>
      </c>
      <c r="VD51" s="252">
        <f t="shared" si="827"/>
        <v>0</v>
      </c>
      <c r="VE51" s="122">
        <f>VD51/VD42</f>
        <v>0</v>
      </c>
      <c r="VF51" s="101">
        <f>VF42*VE51</f>
        <v>0</v>
      </c>
      <c r="VG51" s="119">
        <f t="shared" si="828"/>
        <v>0</v>
      </c>
      <c r="VH51" s="93">
        <f>VH42</f>
        <v>2350</v>
      </c>
      <c r="VI51" s="120">
        <f t="shared" si="829"/>
        <v>0</v>
      </c>
      <c r="VJ51" s="101">
        <f t="shared" si="830"/>
        <v>0</v>
      </c>
      <c r="VK51" s="101"/>
      <c r="VL51" s="121"/>
      <c r="VM51" s="122" t="e">
        <f t="shared" si="831"/>
        <v>#DIV/0!</v>
      </c>
      <c r="VN51" s="252">
        <f t="shared" si="832"/>
        <v>0</v>
      </c>
      <c r="VO51" s="122">
        <f>VN51/VN42</f>
        <v>0</v>
      </c>
      <c r="VP51" s="101">
        <f>VP42*VO51</f>
        <v>0</v>
      </c>
      <c r="VQ51" s="119">
        <f t="shared" si="833"/>
        <v>0</v>
      </c>
      <c r="VR51" s="93">
        <f>VR42</f>
        <v>2350</v>
      </c>
      <c r="VS51" s="120">
        <f t="shared" si="834"/>
        <v>0</v>
      </c>
      <c r="VT51" s="101">
        <f t="shared" si="835"/>
        <v>0</v>
      </c>
      <c r="VU51" s="101"/>
      <c r="VV51" s="121"/>
      <c r="VW51" s="122" t="e">
        <f t="shared" si="836"/>
        <v>#DIV/0!</v>
      </c>
      <c r="VX51" s="231">
        <f t="shared" si="837"/>
        <v>0</v>
      </c>
      <c r="VY51" s="122">
        <f>VX51/VX42</f>
        <v>0</v>
      </c>
      <c r="VZ51" s="101">
        <f>VZ42*VY51</f>
        <v>0</v>
      </c>
      <c r="WA51" s="119">
        <f t="shared" si="838"/>
        <v>0</v>
      </c>
      <c r="WB51" s="93">
        <f>WB42</f>
        <v>3085.62</v>
      </c>
      <c r="WC51" s="120">
        <f t="shared" si="839"/>
        <v>0</v>
      </c>
      <c r="WD51" s="101">
        <f t="shared" si="840"/>
        <v>0</v>
      </c>
      <c r="WE51" s="101"/>
      <c r="WF51" s="121"/>
    </row>
    <row r="52" spans="1:604" ht="48">
      <c r="A52" s="5"/>
      <c r="B52" s="94" t="s">
        <v>427</v>
      </c>
      <c r="C52" s="12" t="s">
        <v>838</v>
      </c>
      <c r="D52" s="12" t="s">
        <v>439</v>
      </c>
      <c r="E52" s="4" t="s">
        <v>35</v>
      </c>
      <c r="F52" s="252">
        <f t="shared" si="542"/>
        <v>0</v>
      </c>
      <c r="G52" s="122">
        <f>F52/F42</f>
        <v>0</v>
      </c>
      <c r="H52" s="101">
        <f>H42*G52</f>
        <v>0</v>
      </c>
      <c r="I52" s="119">
        <f t="shared" si="543"/>
        <v>0</v>
      </c>
      <c r="J52" s="93">
        <f>J42</f>
        <v>2350</v>
      </c>
      <c r="K52" s="120">
        <f t="shared" si="544"/>
        <v>0</v>
      </c>
      <c r="L52" s="101">
        <f t="shared" si="545"/>
        <v>0</v>
      </c>
      <c r="M52" s="101"/>
      <c r="N52" s="121"/>
      <c r="O52" s="122">
        <f t="shared" si="546"/>
        <v>0</v>
      </c>
      <c r="P52" s="252">
        <f t="shared" si="547"/>
        <v>0</v>
      </c>
      <c r="Q52" s="122">
        <f>P52/P42</f>
        <v>0</v>
      </c>
      <c r="R52" s="101">
        <f>R42*Q52</f>
        <v>0</v>
      </c>
      <c r="S52" s="119">
        <f t="shared" si="548"/>
        <v>0</v>
      </c>
      <c r="T52" s="93">
        <f>T42</f>
        <v>2350</v>
      </c>
      <c r="U52" s="120">
        <f t="shared" si="549"/>
        <v>0</v>
      </c>
      <c r="V52" s="101">
        <f t="shared" si="550"/>
        <v>0</v>
      </c>
      <c r="W52" s="101"/>
      <c r="X52" s="121"/>
      <c r="Y52" s="122">
        <f t="shared" si="551"/>
        <v>0</v>
      </c>
      <c r="Z52" s="252">
        <f t="shared" si="552"/>
        <v>0</v>
      </c>
      <c r="AA52" s="122">
        <f>Z52/Z42</f>
        <v>0</v>
      </c>
      <c r="AB52" s="101">
        <f>AB42*AA52</f>
        <v>0</v>
      </c>
      <c r="AC52" s="119">
        <f t="shared" si="553"/>
        <v>0</v>
      </c>
      <c r="AD52" s="93">
        <f>AD42</f>
        <v>2350</v>
      </c>
      <c r="AE52" s="120">
        <f t="shared" si="554"/>
        <v>0</v>
      </c>
      <c r="AF52" s="101">
        <f t="shared" si="555"/>
        <v>0</v>
      </c>
      <c r="AG52" s="101"/>
      <c r="AH52" s="121"/>
      <c r="AI52" s="122">
        <f t="shared" si="556"/>
        <v>0</v>
      </c>
      <c r="AJ52" s="252">
        <f t="shared" si="557"/>
        <v>0</v>
      </c>
      <c r="AK52" s="122">
        <f>AJ52/AJ42</f>
        <v>0</v>
      </c>
      <c r="AL52" s="101">
        <f>AL42*AK52</f>
        <v>0</v>
      </c>
      <c r="AM52" s="119">
        <f t="shared" si="558"/>
        <v>0</v>
      </c>
      <c r="AN52" s="93">
        <f>AN42</f>
        <v>2350</v>
      </c>
      <c r="AO52" s="120">
        <f t="shared" si="559"/>
        <v>0</v>
      </c>
      <c r="AP52" s="101">
        <f t="shared" si="560"/>
        <v>0</v>
      </c>
      <c r="AQ52" s="101"/>
      <c r="AR52" s="121"/>
      <c r="AS52" s="122">
        <f t="shared" si="561"/>
        <v>0</v>
      </c>
      <c r="AT52" s="252">
        <f t="shared" si="562"/>
        <v>0</v>
      </c>
      <c r="AU52" s="122">
        <f>AT52/AT42</f>
        <v>0</v>
      </c>
      <c r="AV52" s="101">
        <f>AV42*AU52</f>
        <v>0</v>
      </c>
      <c r="AW52" s="119">
        <f t="shared" si="563"/>
        <v>0</v>
      </c>
      <c r="AX52" s="93">
        <f>AX42</f>
        <v>2350</v>
      </c>
      <c r="AY52" s="120">
        <f t="shared" si="564"/>
        <v>0</v>
      </c>
      <c r="AZ52" s="101">
        <f t="shared" si="565"/>
        <v>0</v>
      </c>
      <c r="BA52" s="101"/>
      <c r="BB52" s="121"/>
      <c r="BC52" s="122">
        <f t="shared" si="566"/>
        <v>0</v>
      </c>
      <c r="BD52" s="252">
        <f t="shared" si="567"/>
        <v>0</v>
      </c>
      <c r="BE52" s="122">
        <f>BD52/BD42</f>
        <v>0</v>
      </c>
      <c r="BF52" s="101">
        <f>BF42*BE52</f>
        <v>0</v>
      </c>
      <c r="BG52" s="119">
        <f t="shared" si="568"/>
        <v>0</v>
      </c>
      <c r="BH52" s="93">
        <f>BH42</f>
        <v>3800</v>
      </c>
      <c r="BI52" s="120">
        <f t="shared" si="569"/>
        <v>0</v>
      </c>
      <c r="BJ52" s="101">
        <f t="shared" si="570"/>
        <v>0</v>
      </c>
      <c r="BK52" s="101"/>
      <c r="BL52" s="121"/>
      <c r="BM52" s="122">
        <f t="shared" si="571"/>
        <v>0</v>
      </c>
      <c r="BN52" s="252">
        <f t="shared" si="572"/>
        <v>0</v>
      </c>
      <c r="BO52" s="122" t="e">
        <f>BN52/BN42</f>
        <v>#DIV/0!</v>
      </c>
      <c r="BP52" s="101" t="e">
        <f>BP42*BO52</f>
        <v>#DIV/0!</v>
      </c>
      <c r="BQ52" s="119">
        <f t="shared" si="573"/>
        <v>0</v>
      </c>
      <c r="BR52" s="93">
        <f>BR42</f>
        <v>0</v>
      </c>
      <c r="BS52" s="120">
        <f t="shared" si="574"/>
        <v>0</v>
      </c>
      <c r="BT52" s="101">
        <f t="shared" si="575"/>
        <v>0</v>
      </c>
      <c r="BU52" s="101"/>
      <c r="BV52" s="121"/>
      <c r="BW52" s="122">
        <f t="shared" si="576"/>
        <v>0</v>
      </c>
      <c r="BX52" s="252">
        <f t="shared" si="577"/>
        <v>0</v>
      </c>
      <c r="BY52" s="122">
        <f>BX52/BX42</f>
        <v>0</v>
      </c>
      <c r="BZ52" s="101">
        <f>BZ42*BY52</f>
        <v>0</v>
      </c>
      <c r="CA52" s="119">
        <f t="shared" si="578"/>
        <v>0</v>
      </c>
      <c r="CB52" s="93">
        <f>CB42</f>
        <v>3800</v>
      </c>
      <c r="CC52" s="120">
        <f t="shared" si="579"/>
        <v>0</v>
      </c>
      <c r="CD52" s="101">
        <f t="shared" si="580"/>
        <v>0</v>
      </c>
      <c r="CE52" s="101"/>
      <c r="CF52" s="121"/>
      <c r="CG52" s="122">
        <f t="shared" si="581"/>
        <v>0</v>
      </c>
      <c r="CH52" s="252">
        <f t="shared" si="582"/>
        <v>0</v>
      </c>
      <c r="CI52" s="122" t="e">
        <f>CH52/CH42</f>
        <v>#DIV/0!</v>
      </c>
      <c r="CJ52" s="101" t="e">
        <f>CJ42*CI52</f>
        <v>#DIV/0!</v>
      </c>
      <c r="CK52" s="119">
        <f t="shared" si="583"/>
        <v>0</v>
      </c>
      <c r="CL52" s="93">
        <f>CL42</f>
        <v>0</v>
      </c>
      <c r="CM52" s="120">
        <f t="shared" si="584"/>
        <v>0</v>
      </c>
      <c r="CN52" s="101">
        <f t="shared" si="585"/>
        <v>0</v>
      </c>
      <c r="CO52" s="101"/>
      <c r="CP52" s="121"/>
      <c r="CQ52" s="122">
        <f t="shared" si="586"/>
        <v>0</v>
      </c>
      <c r="CR52" s="252">
        <f t="shared" si="587"/>
        <v>0</v>
      </c>
      <c r="CS52" s="122">
        <f>CR52/CR42</f>
        <v>0</v>
      </c>
      <c r="CT52" s="101">
        <f>CT42*CS52</f>
        <v>0</v>
      </c>
      <c r="CU52" s="119">
        <f t="shared" si="588"/>
        <v>0</v>
      </c>
      <c r="CV52" s="93">
        <f>CV42</f>
        <v>3800</v>
      </c>
      <c r="CW52" s="120">
        <f t="shared" si="589"/>
        <v>0</v>
      </c>
      <c r="CX52" s="101">
        <f t="shared" si="590"/>
        <v>0</v>
      </c>
      <c r="CY52" s="101"/>
      <c r="CZ52" s="121"/>
      <c r="DA52" s="122">
        <f t="shared" si="591"/>
        <v>0</v>
      </c>
      <c r="DB52" s="252">
        <f t="shared" si="592"/>
        <v>0</v>
      </c>
      <c r="DC52" s="122">
        <f>DB52/DB42</f>
        <v>0</v>
      </c>
      <c r="DD52" s="101">
        <f>DD42*DC52</f>
        <v>0</v>
      </c>
      <c r="DE52" s="119">
        <f t="shared" si="593"/>
        <v>0</v>
      </c>
      <c r="DF52" s="93">
        <f>DF42</f>
        <v>3800</v>
      </c>
      <c r="DG52" s="120">
        <f t="shared" si="594"/>
        <v>0</v>
      </c>
      <c r="DH52" s="101">
        <f t="shared" si="595"/>
        <v>0</v>
      </c>
      <c r="DI52" s="101"/>
      <c r="DJ52" s="121"/>
      <c r="DK52" s="122">
        <f t="shared" si="596"/>
        <v>0</v>
      </c>
      <c r="DL52" s="252">
        <f t="shared" si="597"/>
        <v>0</v>
      </c>
      <c r="DM52" s="122">
        <f>DL52/DL42</f>
        <v>0</v>
      </c>
      <c r="DN52" s="101">
        <f>DN42*DM52</f>
        <v>0</v>
      </c>
      <c r="DO52" s="119">
        <f t="shared" si="598"/>
        <v>0</v>
      </c>
      <c r="DP52" s="93">
        <f>DP42</f>
        <v>3800</v>
      </c>
      <c r="DQ52" s="120">
        <f t="shared" si="599"/>
        <v>0</v>
      </c>
      <c r="DR52" s="101">
        <f t="shared" si="600"/>
        <v>0</v>
      </c>
      <c r="DS52" s="101"/>
      <c r="DT52" s="121"/>
      <c r="DU52" s="122">
        <f t="shared" si="601"/>
        <v>0</v>
      </c>
      <c r="DV52" s="252">
        <f t="shared" si="602"/>
        <v>0</v>
      </c>
      <c r="DW52" s="122">
        <f>DV52/DV42</f>
        <v>0</v>
      </c>
      <c r="DX52" s="101">
        <f>DX42*DW52</f>
        <v>0</v>
      </c>
      <c r="DY52" s="119">
        <f t="shared" si="603"/>
        <v>0</v>
      </c>
      <c r="DZ52" s="93">
        <f>DZ42</f>
        <v>0</v>
      </c>
      <c r="EA52" s="120">
        <f t="shared" si="604"/>
        <v>0</v>
      </c>
      <c r="EB52" s="101">
        <f t="shared" si="605"/>
        <v>0</v>
      </c>
      <c r="EC52" s="101"/>
      <c r="ED52" s="121"/>
      <c r="EE52" s="122">
        <f t="shared" si="606"/>
        <v>0</v>
      </c>
      <c r="EF52" s="252">
        <f t="shared" si="607"/>
        <v>0</v>
      </c>
      <c r="EG52" s="122">
        <f>EF52/EF42</f>
        <v>0</v>
      </c>
      <c r="EH52" s="101">
        <f>EH42*EG52</f>
        <v>0</v>
      </c>
      <c r="EI52" s="119">
        <f t="shared" si="608"/>
        <v>0</v>
      </c>
      <c r="EJ52" s="93">
        <f>EJ42</f>
        <v>3800</v>
      </c>
      <c r="EK52" s="120">
        <f t="shared" si="609"/>
        <v>0</v>
      </c>
      <c r="EL52" s="101">
        <f t="shared" si="610"/>
        <v>0</v>
      </c>
      <c r="EM52" s="101"/>
      <c r="EN52" s="121"/>
      <c r="EO52" s="122">
        <f t="shared" si="611"/>
        <v>0</v>
      </c>
      <c r="EP52" s="252">
        <f t="shared" si="612"/>
        <v>0</v>
      </c>
      <c r="EQ52" s="122">
        <f>EP52/EP42</f>
        <v>0</v>
      </c>
      <c r="ER52" s="101">
        <f>ER42*EQ52</f>
        <v>0</v>
      </c>
      <c r="ES52" s="119">
        <f t="shared" si="613"/>
        <v>0</v>
      </c>
      <c r="ET52" s="93">
        <f>ET42</f>
        <v>0</v>
      </c>
      <c r="EU52" s="120">
        <f t="shared" si="614"/>
        <v>0</v>
      </c>
      <c r="EV52" s="101">
        <f t="shared" si="615"/>
        <v>0</v>
      </c>
      <c r="EW52" s="101"/>
      <c r="EX52" s="121"/>
      <c r="EY52" s="122">
        <f t="shared" si="616"/>
        <v>0</v>
      </c>
      <c r="EZ52" s="252">
        <f t="shared" si="617"/>
        <v>0</v>
      </c>
      <c r="FA52" s="122">
        <f>EZ52/EZ42</f>
        <v>0</v>
      </c>
      <c r="FB52" s="101">
        <f>FB42*FA52</f>
        <v>0</v>
      </c>
      <c r="FC52" s="119">
        <f t="shared" si="618"/>
        <v>0</v>
      </c>
      <c r="FD52" s="93">
        <f>FD42</f>
        <v>2350</v>
      </c>
      <c r="FE52" s="120">
        <f t="shared" si="619"/>
        <v>0</v>
      </c>
      <c r="FF52" s="101">
        <f t="shared" si="620"/>
        <v>0</v>
      </c>
      <c r="FG52" s="101"/>
      <c r="FH52" s="121"/>
      <c r="FI52" s="122">
        <f t="shared" si="621"/>
        <v>0</v>
      </c>
      <c r="FJ52" s="252">
        <f t="shared" si="622"/>
        <v>0</v>
      </c>
      <c r="FK52" s="122">
        <f>FJ52/FJ42</f>
        <v>0</v>
      </c>
      <c r="FL52" s="101">
        <f>FL42*FK52</f>
        <v>0</v>
      </c>
      <c r="FM52" s="119">
        <f t="shared" si="623"/>
        <v>0</v>
      </c>
      <c r="FN52" s="93">
        <f>FN42</f>
        <v>3800</v>
      </c>
      <c r="FO52" s="120">
        <f t="shared" si="624"/>
        <v>0</v>
      </c>
      <c r="FP52" s="101">
        <f t="shared" si="625"/>
        <v>0</v>
      </c>
      <c r="FQ52" s="101"/>
      <c r="FR52" s="121"/>
      <c r="FS52" s="122">
        <f t="shared" si="626"/>
        <v>0</v>
      </c>
      <c r="FT52" s="252">
        <f t="shared" si="627"/>
        <v>0</v>
      </c>
      <c r="FU52" s="122">
        <f>FT52/FT42</f>
        <v>0</v>
      </c>
      <c r="FV52" s="101">
        <f>FV42*FU52</f>
        <v>0</v>
      </c>
      <c r="FW52" s="119">
        <f t="shared" si="628"/>
        <v>0</v>
      </c>
      <c r="FX52" s="93">
        <f>FX42</f>
        <v>3800</v>
      </c>
      <c r="FY52" s="120">
        <f t="shared" si="629"/>
        <v>0</v>
      </c>
      <c r="FZ52" s="101">
        <f t="shared" si="630"/>
        <v>0</v>
      </c>
      <c r="GA52" s="101"/>
      <c r="GB52" s="121"/>
      <c r="GC52" s="122">
        <f t="shared" si="631"/>
        <v>0</v>
      </c>
      <c r="GD52" s="252">
        <f t="shared" si="632"/>
        <v>0</v>
      </c>
      <c r="GE52" s="122">
        <f>GD52/GD42</f>
        <v>0</v>
      </c>
      <c r="GF52" s="101">
        <f>GF42*GE52</f>
        <v>0</v>
      </c>
      <c r="GG52" s="119">
        <f t="shared" si="633"/>
        <v>0</v>
      </c>
      <c r="GH52" s="93">
        <f>GH42</f>
        <v>2350</v>
      </c>
      <c r="GI52" s="120">
        <f t="shared" si="634"/>
        <v>0</v>
      </c>
      <c r="GJ52" s="101">
        <f t="shared" si="635"/>
        <v>0</v>
      </c>
      <c r="GK52" s="101"/>
      <c r="GL52" s="121"/>
      <c r="GM52" s="122">
        <f t="shared" si="636"/>
        <v>0</v>
      </c>
      <c r="GN52" s="252">
        <f t="shared" si="637"/>
        <v>0</v>
      </c>
      <c r="GO52" s="122">
        <f>GN52/GN42</f>
        <v>0</v>
      </c>
      <c r="GP52" s="101">
        <f>GP42*GO52</f>
        <v>0</v>
      </c>
      <c r="GQ52" s="119">
        <f t="shared" si="638"/>
        <v>0</v>
      </c>
      <c r="GR52" s="93">
        <f>GR42</f>
        <v>2350</v>
      </c>
      <c r="GS52" s="120">
        <f t="shared" si="639"/>
        <v>0</v>
      </c>
      <c r="GT52" s="101">
        <f t="shared" si="640"/>
        <v>0</v>
      </c>
      <c r="GU52" s="101"/>
      <c r="GV52" s="121"/>
      <c r="GW52" s="122">
        <f t="shared" si="641"/>
        <v>0</v>
      </c>
      <c r="GX52" s="252">
        <f t="shared" si="642"/>
        <v>0</v>
      </c>
      <c r="GY52" s="122">
        <f>GX52/GX42</f>
        <v>0</v>
      </c>
      <c r="GZ52" s="101">
        <f>GZ42*GY52</f>
        <v>0</v>
      </c>
      <c r="HA52" s="119">
        <f t="shared" si="643"/>
        <v>0</v>
      </c>
      <c r="HB52" s="93">
        <f>HB42</f>
        <v>2350</v>
      </c>
      <c r="HC52" s="120">
        <f t="shared" si="644"/>
        <v>0</v>
      </c>
      <c r="HD52" s="101">
        <f t="shared" si="645"/>
        <v>0</v>
      </c>
      <c r="HE52" s="101"/>
      <c r="HF52" s="121"/>
      <c r="HG52" s="122">
        <f t="shared" si="646"/>
        <v>0</v>
      </c>
      <c r="HH52" s="252">
        <f t="shared" si="647"/>
        <v>0</v>
      </c>
      <c r="HI52" s="122">
        <f>HH52/HH42</f>
        <v>0</v>
      </c>
      <c r="HJ52" s="101">
        <f>HJ42*HI52</f>
        <v>0</v>
      </c>
      <c r="HK52" s="119">
        <f t="shared" si="648"/>
        <v>0</v>
      </c>
      <c r="HL52" s="93">
        <f>HL42</f>
        <v>2350</v>
      </c>
      <c r="HM52" s="120">
        <f t="shared" si="649"/>
        <v>0</v>
      </c>
      <c r="HN52" s="101">
        <f t="shared" si="650"/>
        <v>0</v>
      </c>
      <c r="HO52" s="101"/>
      <c r="HP52" s="121"/>
      <c r="HQ52" s="122">
        <f t="shared" si="651"/>
        <v>0</v>
      </c>
      <c r="HR52" s="252">
        <f t="shared" si="652"/>
        <v>0</v>
      </c>
      <c r="HS52" s="122">
        <f>HR52/HR42</f>
        <v>0</v>
      </c>
      <c r="HT52" s="101">
        <f>HT42*HS52</f>
        <v>0</v>
      </c>
      <c r="HU52" s="119">
        <f t="shared" si="653"/>
        <v>0</v>
      </c>
      <c r="HV52" s="93">
        <f>HV42</f>
        <v>3800</v>
      </c>
      <c r="HW52" s="120">
        <f t="shared" si="654"/>
        <v>0</v>
      </c>
      <c r="HX52" s="101">
        <f t="shared" si="655"/>
        <v>0</v>
      </c>
      <c r="HY52" s="101"/>
      <c r="HZ52" s="121"/>
      <c r="IA52" s="122">
        <f t="shared" si="656"/>
        <v>0</v>
      </c>
      <c r="IB52" s="252">
        <f t="shared" si="657"/>
        <v>11</v>
      </c>
      <c r="IC52" s="122">
        <f>IB52/IB42</f>
        <v>7.0059999999999997E-2</v>
      </c>
      <c r="ID52" s="101">
        <f>ID42*IC52</f>
        <v>20.29</v>
      </c>
      <c r="IE52" s="119">
        <f t="shared" si="658"/>
        <v>1.84454545</v>
      </c>
      <c r="IF52" s="93">
        <f>IF42</f>
        <v>3800</v>
      </c>
      <c r="IG52" s="120">
        <f t="shared" si="659"/>
        <v>7009.2727100000002</v>
      </c>
      <c r="IH52" s="101">
        <f t="shared" si="660"/>
        <v>77102</v>
      </c>
      <c r="II52" s="101"/>
      <c r="IJ52" s="121"/>
      <c r="IK52" s="122">
        <f t="shared" si="661"/>
        <v>1.65001</v>
      </c>
      <c r="IL52" s="252">
        <f t="shared" si="662"/>
        <v>0</v>
      </c>
      <c r="IM52" s="122">
        <f>IL52/IL42</f>
        <v>0</v>
      </c>
      <c r="IN52" s="101">
        <f>IN42*IM52</f>
        <v>0</v>
      </c>
      <c r="IO52" s="119">
        <f t="shared" si="663"/>
        <v>0</v>
      </c>
      <c r="IP52" s="93">
        <f>IP42</f>
        <v>3800</v>
      </c>
      <c r="IQ52" s="120">
        <f t="shared" si="664"/>
        <v>0</v>
      </c>
      <c r="IR52" s="101">
        <f t="shared" si="665"/>
        <v>0</v>
      </c>
      <c r="IS52" s="101"/>
      <c r="IT52" s="121"/>
      <c r="IU52" s="122">
        <f t="shared" si="666"/>
        <v>0</v>
      </c>
      <c r="IV52" s="252">
        <f t="shared" si="667"/>
        <v>0</v>
      </c>
      <c r="IW52" s="122">
        <f>IV52/IV42</f>
        <v>0</v>
      </c>
      <c r="IX52" s="101">
        <f>IX42*IW52</f>
        <v>0</v>
      </c>
      <c r="IY52" s="119">
        <f t="shared" si="668"/>
        <v>0</v>
      </c>
      <c r="IZ52" s="93">
        <f>IZ42</f>
        <v>3800</v>
      </c>
      <c r="JA52" s="120">
        <f t="shared" si="669"/>
        <v>0</v>
      </c>
      <c r="JB52" s="101">
        <f t="shared" si="670"/>
        <v>0</v>
      </c>
      <c r="JC52" s="101"/>
      <c r="JD52" s="121"/>
      <c r="JE52" s="122">
        <f t="shared" si="671"/>
        <v>0</v>
      </c>
      <c r="JF52" s="252">
        <f t="shared" si="672"/>
        <v>0</v>
      </c>
      <c r="JG52" s="122">
        <f>JF52/JF42</f>
        <v>0</v>
      </c>
      <c r="JH52" s="101">
        <f>JH42*JG52</f>
        <v>0</v>
      </c>
      <c r="JI52" s="119">
        <f t="shared" si="673"/>
        <v>0</v>
      </c>
      <c r="JJ52" s="93">
        <f>JJ42</f>
        <v>3800</v>
      </c>
      <c r="JK52" s="120">
        <f t="shared" si="674"/>
        <v>0</v>
      </c>
      <c r="JL52" s="101">
        <f t="shared" si="675"/>
        <v>0</v>
      </c>
      <c r="JM52" s="101"/>
      <c r="JN52" s="121"/>
      <c r="JO52" s="122">
        <f t="shared" si="676"/>
        <v>0</v>
      </c>
      <c r="JP52" s="252">
        <f t="shared" si="677"/>
        <v>0</v>
      </c>
      <c r="JQ52" s="122" t="e">
        <f>JP52/JP42</f>
        <v>#DIV/0!</v>
      </c>
      <c r="JR52" s="101" t="e">
        <f>JR42*JQ52</f>
        <v>#DIV/0!</v>
      </c>
      <c r="JS52" s="119">
        <f t="shared" si="678"/>
        <v>0</v>
      </c>
      <c r="JT52" s="93">
        <f>JT42</f>
        <v>0</v>
      </c>
      <c r="JU52" s="120">
        <f t="shared" si="679"/>
        <v>0</v>
      </c>
      <c r="JV52" s="101">
        <f t="shared" si="680"/>
        <v>0</v>
      </c>
      <c r="JW52" s="101"/>
      <c r="JX52" s="121"/>
      <c r="JY52" s="122">
        <f t="shared" si="681"/>
        <v>0</v>
      </c>
      <c r="JZ52" s="252">
        <f t="shared" si="682"/>
        <v>0</v>
      </c>
      <c r="KA52" s="122">
        <f>JZ52/JZ42</f>
        <v>0</v>
      </c>
      <c r="KB52" s="101">
        <f>KB42*KA52</f>
        <v>0</v>
      </c>
      <c r="KC52" s="119">
        <f t="shared" si="683"/>
        <v>0</v>
      </c>
      <c r="KD52" s="93">
        <f>KD42</f>
        <v>2350</v>
      </c>
      <c r="KE52" s="120">
        <f t="shared" si="684"/>
        <v>0</v>
      </c>
      <c r="KF52" s="101">
        <f t="shared" si="685"/>
        <v>0</v>
      </c>
      <c r="KG52" s="101"/>
      <c r="KH52" s="121"/>
      <c r="KI52" s="122">
        <f t="shared" si="686"/>
        <v>0</v>
      </c>
      <c r="KJ52" s="252">
        <f t="shared" si="687"/>
        <v>0</v>
      </c>
      <c r="KK52" s="122">
        <f>KJ52/KJ42</f>
        <v>0</v>
      </c>
      <c r="KL52" s="101">
        <f>KL42*KK52</f>
        <v>0</v>
      </c>
      <c r="KM52" s="119">
        <f t="shared" si="688"/>
        <v>0</v>
      </c>
      <c r="KN52" s="93">
        <f>KN42</f>
        <v>2350</v>
      </c>
      <c r="KO52" s="120">
        <f t="shared" si="689"/>
        <v>0</v>
      </c>
      <c r="KP52" s="101">
        <f t="shared" si="690"/>
        <v>0</v>
      </c>
      <c r="KQ52" s="101"/>
      <c r="KR52" s="121"/>
      <c r="KS52" s="122">
        <f t="shared" si="691"/>
        <v>0</v>
      </c>
      <c r="KT52" s="252">
        <f t="shared" si="692"/>
        <v>0</v>
      </c>
      <c r="KU52" s="122">
        <f>KT52/KT42</f>
        <v>0</v>
      </c>
      <c r="KV52" s="101">
        <f>KV42*KU52</f>
        <v>0</v>
      </c>
      <c r="KW52" s="119">
        <f t="shared" si="693"/>
        <v>0</v>
      </c>
      <c r="KX52" s="93">
        <f>KX42</f>
        <v>3800</v>
      </c>
      <c r="KY52" s="120">
        <f t="shared" si="694"/>
        <v>0</v>
      </c>
      <c r="KZ52" s="101">
        <f t="shared" si="695"/>
        <v>0</v>
      </c>
      <c r="LA52" s="101"/>
      <c r="LB52" s="121"/>
      <c r="LC52" s="122">
        <f t="shared" si="696"/>
        <v>0</v>
      </c>
      <c r="LD52" s="252">
        <f t="shared" si="697"/>
        <v>0</v>
      </c>
      <c r="LE52" s="122">
        <f>LD52/LD42</f>
        <v>0</v>
      </c>
      <c r="LF52" s="101">
        <f>LF42*LE52</f>
        <v>0</v>
      </c>
      <c r="LG52" s="119">
        <f t="shared" si="698"/>
        <v>0</v>
      </c>
      <c r="LH52" s="93">
        <f>LH42</f>
        <v>2350</v>
      </c>
      <c r="LI52" s="120">
        <f t="shared" si="699"/>
        <v>0</v>
      </c>
      <c r="LJ52" s="101">
        <f t="shared" si="700"/>
        <v>0</v>
      </c>
      <c r="LK52" s="101"/>
      <c r="LL52" s="121"/>
      <c r="LM52" s="122">
        <f t="shared" si="701"/>
        <v>0</v>
      </c>
      <c r="LN52" s="252">
        <f t="shared" si="702"/>
        <v>0</v>
      </c>
      <c r="LO52" s="122">
        <f>LN52/LN42</f>
        <v>0</v>
      </c>
      <c r="LP52" s="101">
        <f>LP42*LO52</f>
        <v>0</v>
      </c>
      <c r="LQ52" s="119">
        <f t="shared" si="703"/>
        <v>0</v>
      </c>
      <c r="LR52" s="93">
        <f>LR42</f>
        <v>3800</v>
      </c>
      <c r="LS52" s="120">
        <f t="shared" si="704"/>
        <v>0</v>
      </c>
      <c r="LT52" s="101">
        <f t="shared" si="705"/>
        <v>0</v>
      </c>
      <c r="LU52" s="101"/>
      <c r="LV52" s="121"/>
      <c r="LW52" s="122">
        <f t="shared" si="706"/>
        <v>0</v>
      </c>
      <c r="LX52" s="252">
        <f t="shared" si="707"/>
        <v>0</v>
      </c>
      <c r="LY52" s="122">
        <f>LX52/LX42</f>
        <v>0</v>
      </c>
      <c r="LZ52" s="101">
        <f>LZ42*LY52</f>
        <v>0</v>
      </c>
      <c r="MA52" s="119">
        <f t="shared" si="708"/>
        <v>0</v>
      </c>
      <c r="MB52" s="93">
        <f>MB42</f>
        <v>2350</v>
      </c>
      <c r="MC52" s="120">
        <f t="shared" si="709"/>
        <v>0</v>
      </c>
      <c r="MD52" s="101">
        <f t="shared" si="710"/>
        <v>0</v>
      </c>
      <c r="ME52" s="101"/>
      <c r="MF52" s="121"/>
      <c r="MG52" s="122">
        <f t="shared" si="711"/>
        <v>0</v>
      </c>
      <c r="MH52" s="252">
        <f t="shared" si="712"/>
        <v>0</v>
      </c>
      <c r="MI52" s="122">
        <f>MH52/MH42</f>
        <v>0</v>
      </c>
      <c r="MJ52" s="101">
        <f>MJ42*MI52</f>
        <v>0</v>
      </c>
      <c r="MK52" s="119">
        <f t="shared" si="713"/>
        <v>0</v>
      </c>
      <c r="ML52" s="93">
        <f>ML42</f>
        <v>3800</v>
      </c>
      <c r="MM52" s="120">
        <f t="shared" si="714"/>
        <v>0</v>
      </c>
      <c r="MN52" s="101">
        <f t="shared" si="715"/>
        <v>0</v>
      </c>
      <c r="MO52" s="101"/>
      <c r="MP52" s="121"/>
      <c r="MQ52" s="122">
        <f t="shared" si="716"/>
        <v>0</v>
      </c>
      <c r="MR52" s="252">
        <f t="shared" si="717"/>
        <v>31</v>
      </c>
      <c r="MS52" s="122">
        <f>MR52/MR42</f>
        <v>0.27678999999999998</v>
      </c>
      <c r="MT52" s="101">
        <f>MT42*MS52</f>
        <v>43.12</v>
      </c>
      <c r="MU52" s="119">
        <f t="shared" si="718"/>
        <v>1.39096774</v>
      </c>
      <c r="MV52" s="93">
        <f>MV42</f>
        <v>2350</v>
      </c>
      <c r="MW52" s="120">
        <f t="shared" si="719"/>
        <v>3268.7741900000001</v>
      </c>
      <c r="MX52" s="101">
        <f t="shared" si="720"/>
        <v>101332</v>
      </c>
      <c r="MY52" s="101"/>
      <c r="MZ52" s="121"/>
      <c r="NA52" s="122">
        <f t="shared" si="721"/>
        <v>0.76948000000000005</v>
      </c>
      <c r="NB52" s="252">
        <f t="shared" si="722"/>
        <v>0</v>
      </c>
      <c r="NC52" s="122">
        <f>NB52/NB42</f>
        <v>0</v>
      </c>
      <c r="ND52" s="101">
        <f>ND42*NC52</f>
        <v>0</v>
      </c>
      <c r="NE52" s="119">
        <f t="shared" si="723"/>
        <v>0</v>
      </c>
      <c r="NF52" s="93">
        <f>NF42</f>
        <v>3800</v>
      </c>
      <c r="NG52" s="120">
        <f t="shared" si="724"/>
        <v>0</v>
      </c>
      <c r="NH52" s="101">
        <f t="shared" si="725"/>
        <v>0</v>
      </c>
      <c r="NI52" s="101"/>
      <c r="NJ52" s="121"/>
      <c r="NK52" s="122">
        <f t="shared" si="726"/>
        <v>0</v>
      </c>
      <c r="NL52" s="252">
        <f t="shared" si="727"/>
        <v>0</v>
      </c>
      <c r="NM52" s="122">
        <f>NL52/NL42</f>
        <v>0</v>
      </c>
      <c r="NN52" s="101">
        <f>NN42*NM52</f>
        <v>0</v>
      </c>
      <c r="NO52" s="119">
        <f t="shared" si="728"/>
        <v>0</v>
      </c>
      <c r="NP52" s="93">
        <f>NP42</f>
        <v>3800</v>
      </c>
      <c r="NQ52" s="120">
        <f t="shared" si="729"/>
        <v>0</v>
      </c>
      <c r="NR52" s="101">
        <f t="shared" si="730"/>
        <v>0</v>
      </c>
      <c r="NS52" s="101"/>
      <c r="NT52" s="121"/>
      <c r="NU52" s="122">
        <f t="shared" si="731"/>
        <v>0</v>
      </c>
      <c r="NV52" s="252">
        <f t="shared" si="732"/>
        <v>31</v>
      </c>
      <c r="NW52" s="122">
        <f>NV52/NV42</f>
        <v>0.17713999999999999</v>
      </c>
      <c r="NX52" s="101">
        <f>NX42*NW52</f>
        <v>49.76</v>
      </c>
      <c r="NY52" s="119">
        <f t="shared" si="733"/>
        <v>1.6051612900000001</v>
      </c>
      <c r="NZ52" s="93">
        <f>NZ42</f>
        <v>3800</v>
      </c>
      <c r="OA52" s="120">
        <f t="shared" si="734"/>
        <v>6099.6129000000001</v>
      </c>
      <c r="OB52" s="101">
        <f t="shared" si="735"/>
        <v>189088</v>
      </c>
      <c r="OC52" s="101"/>
      <c r="OD52" s="121"/>
      <c r="OE52" s="122">
        <f t="shared" si="736"/>
        <v>1.43587</v>
      </c>
      <c r="OF52" s="252">
        <f t="shared" si="737"/>
        <v>0</v>
      </c>
      <c r="OG52" s="122">
        <f>OF52/OF42</f>
        <v>0</v>
      </c>
      <c r="OH52" s="101">
        <f>OH42*OG52</f>
        <v>0</v>
      </c>
      <c r="OI52" s="119">
        <f t="shared" si="738"/>
        <v>0</v>
      </c>
      <c r="OJ52" s="93">
        <f>OJ42</f>
        <v>2350</v>
      </c>
      <c r="OK52" s="120">
        <f t="shared" si="739"/>
        <v>0</v>
      </c>
      <c r="OL52" s="101">
        <f t="shared" si="740"/>
        <v>0</v>
      </c>
      <c r="OM52" s="101"/>
      <c r="ON52" s="121"/>
      <c r="OO52" s="122">
        <f t="shared" si="741"/>
        <v>0</v>
      </c>
      <c r="OP52" s="252">
        <f t="shared" si="742"/>
        <v>0</v>
      </c>
      <c r="OQ52" s="122">
        <f>OP52/OP42</f>
        <v>0</v>
      </c>
      <c r="OR52" s="101">
        <f>OR42*OQ52</f>
        <v>0</v>
      </c>
      <c r="OS52" s="119">
        <f t="shared" si="743"/>
        <v>0</v>
      </c>
      <c r="OT52" s="93">
        <f>OT42</f>
        <v>3800</v>
      </c>
      <c r="OU52" s="120">
        <f t="shared" si="744"/>
        <v>0</v>
      </c>
      <c r="OV52" s="101">
        <f t="shared" si="745"/>
        <v>0</v>
      </c>
      <c r="OW52" s="101"/>
      <c r="OX52" s="121"/>
      <c r="OY52" s="122">
        <f t="shared" si="746"/>
        <v>0</v>
      </c>
      <c r="OZ52" s="252">
        <f t="shared" si="747"/>
        <v>0</v>
      </c>
      <c r="PA52" s="122">
        <f>OZ52/OZ42</f>
        <v>0</v>
      </c>
      <c r="PB52" s="101">
        <f>PB42*PA52</f>
        <v>0</v>
      </c>
      <c r="PC52" s="119">
        <f t="shared" si="748"/>
        <v>0</v>
      </c>
      <c r="PD52" s="93">
        <f>PD42</f>
        <v>3800</v>
      </c>
      <c r="PE52" s="120">
        <f t="shared" si="749"/>
        <v>0</v>
      </c>
      <c r="PF52" s="101">
        <f t="shared" si="750"/>
        <v>0</v>
      </c>
      <c r="PG52" s="101"/>
      <c r="PH52" s="121"/>
      <c r="PI52" s="122">
        <f t="shared" si="751"/>
        <v>0</v>
      </c>
      <c r="PJ52" s="252">
        <f t="shared" si="752"/>
        <v>0</v>
      </c>
      <c r="PK52" s="122">
        <f>PJ52/PJ42</f>
        <v>0</v>
      </c>
      <c r="PL52" s="101">
        <f>PL42*PK52</f>
        <v>0</v>
      </c>
      <c r="PM52" s="119">
        <f t="shared" si="753"/>
        <v>0</v>
      </c>
      <c r="PN52" s="93">
        <f>PN42</f>
        <v>3800</v>
      </c>
      <c r="PO52" s="120">
        <f t="shared" si="754"/>
        <v>0</v>
      </c>
      <c r="PP52" s="101">
        <f t="shared" si="755"/>
        <v>0</v>
      </c>
      <c r="PQ52" s="101"/>
      <c r="PR52" s="121"/>
      <c r="PS52" s="122">
        <f t="shared" si="756"/>
        <v>0</v>
      </c>
      <c r="PT52" s="252">
        <f t="shared" si="757"/>
        <v>0</v>
      </c>
      <c r="PU52" s="122" t="e">
        <f>PT52/PT42</f>
        <v>#DIV/0!</v>
      </c>
      <c r="PV52" s="101" t="e">
        <f>PV42*PU52</f>
        <v>#DIV/0!</v>
      </c>
      <c r="PW52" s="119">
        <f t="shared" si="758"/>
        <v>0</v>
      </c>
      <c r="PX52" s="93">
        <f>PX42</f>
        <v>0</v>
      </c>
      <c r="PY52" s="120">
        <f t="shared" si="759"/>
        <v>0</v>
      </c>
      <c r="PZ52" s="101">
        <f t="shared" si="760"/>
        <v>0</v>
      </c>
      <c r="QA52" s="101"/>
      <c r="QB52" s="121"/>
      <c r="QC52" s="122">
        <f t="shared" si="761"/>
        <v>0</v>
      </c>
      <c r="QD52" s="252">
        <f t="shared" si="762"/>
        <v>0</v>
      </c>
      <c r="QE52" s="122">
        <f>QD52/QD42</f>
        <v>0</v>
      </c>
      <c r="QF52" s="101">
        <f>QF42*QE52</f>
        <v>0</v>
      </c>
      <c r="QG52" s="119">
        <f t="shared" si="763"/>
        <v>0</v>
      </c>
      <c r="QH52" s="93">
        <f>QH42</f>
        <v>3800</v>
      </c>
      <c r="QI52" s="120">
        <f t="shared" si="764"/>
        <v>0</v>
      </c>
      <c r="QJ52" s="101">
        <f t="shared" si="765"/>
        <v>0</v>
      </c>
      <c r="QK52" s="101"/>
      <c r="QL52" s="121"/>
      <c r="QM52" s="122">
        <f t="shared" si="766"/>
        <v>0</v>
      </c>
      <c r="QN52" s="252">
        <f t="shared" si="767"/>
        <v>0</v>
      </c>
      <c r="QO52" s="122">
        <f>QN52/QN42</f>
        <v>0</v>
      </c>
      <c r="QP52" s="101">
        <f>QP42*QO52</f>
        <v>0</v>
      </c>
      <c r="QQ52" s="119">
        <f t="shared" si="768"/>
        <v>0</v>
      </c>
      <c r="QR52" s="93">
        <f>QR42</f>
        <v>2350</v>
      </c>
      <c r="QS52" s="120">
        <f t="shared" si="769"/>
        <v>0</v>
      </c>
      <c r="QT52" s="101">
        <f t="shared" si="770"/>
        <v>0</v>
      </c>
      <c r="QU52" s="101"/>
      <c r="QV52" s="121"/>
      <c r="QW52" s="122">
        <f t="shared" si="771"/>
        <v>0</v>
      </c>
      <c r="QX52" s="252">
        <f t="shared" si="772"/>
        <v>0</v>
      </c>
      <c r="QY52" s="122">
        <f>QX52/QX42</f>
        <v>0</v>
      </c>
      <c r="QZ52" s="101">
        <f>QZ42*QY52</f>
        <v>0</v>
      </c>
      <c r="RA52" s="119">
        <f t="shared" si="773"/>
        <v>0</v>
      </c>
      <c r="RB52" s="93">
        <f>RB42</f>
        <v>3800</v>
      </c>
      <c r="RC52" s="120">
        <f t="shared" si="774"/>
        <v>0</v>
      </c>
      <c r="RD52" s="101">
        <f t="shared" si="775"/>
        <v>0</v>
      </c>
      <c r="RE52" s="101"/>
      <c r="RF52" s="121"/>
      <c r="RG52" s="122">
        <f t="shared" si="776"/>
        <v>0</v>
      </c>
      <c r="RH52" s="252">
        <f t="shared" si="777"/>
        <v>0</v>
      </c>
      <c r="RI52" s="122">
        <f>RH52/RH42</f>
        <v>0</v>
      </c>
      <c r="RJ52" s="101">
        <f>RJ42*RI52</f>
        <v>0</v>
      </c>
      <c r="RK52" s="119">
        <f t="shared" si="778"/>
        <v>0</v>
      </c>
      <c r="RL52" s="93">
        <f>RL42</f>
        <v>3800</v>
      </c>
      <c r="RM52" s="120">
        <f t="shared" si="779"/>
        <v>0</v>
      </c>
      <c r="RN52" s="101">
        <f t="shared" si="780"/>
        <v>0</v>
      </c>
      <c r="RO52" s="101"/>
      <c r="RP52" s="121"/>
      <c r="RQ52" s="122">
        <f t="shared" si="781"/>
        <v>0</v>
      </c>
      <c r="RR52" s="252">
        <f t="shared" si="782"/>
        <v>0</v>
      </c>
      <c r="RS52" s="122">
        <f>RR52/RR42</f>
        <v>0</v>
      </c>
      <c r="RT52" s="101">
        <f>RT42*RS52</f>
        <v>0</v>
      </c>
      <c r="RU52" s="119">
        <f t="shared" si="783"/>
        <v>0</v>
      </c>
      <c r="RV52" s="93">
        <f>RV42</f>
        <v>3800</v>
      </c>
      <c r="RW52" s="120">
        <f t="shared" si="784"/>
        <v>0</v>
      </c>
      <c r="RX52" s="101">
        <f t="shared" si="785"/>
        <v>0</v>
      </c>
      <c r="RY52" s="101"/>
      <c r="RZ52" s="121"/>
      <c r="SA52" s="122">
        <f t="shared" si="786"/>
        <v>0</v>
      </c>
      <c r="SB52" s="252">
        <f t="shared" si="787"/>
        <v>0</v>
      </c>
      <c r="SC52" s="122">
        <f>SB52/SB42</f>
        <v>0</v>
      </c>
      <c r="SD52" s="101">
        <f>SD42*SC52</f>
        <v>0</v>
      </c>
      <c r="SE52" s="119">
        <f t="shared" si="788"/>
        <v>0</v>
      </c>
      <c r="SF52" s="93">
        <f>SF42</f>
        <v>0</v>
      </c>
      <c r="SG52" s="120">
        <f t="shared" si="789"/>
        <v>0</v>
      </c>
      <c r="SH52" s="101">
        <f t="shared" si="790"/>
        <v>0</v>
      </c>
      <c r="SI52" s="101"/>
      <c r="SJ52" s="121"/>
      <c r="SK52" s="122">
        <f t="shared" si="791"/>
        <v>0</v>
      </c>
      <c r="SL52" s="252">
        <f t="shared" si="792"/>
        <v>0</v>
      </c>
      <c r="SM52" s="122">
        <f>SL52/SL42</f>
        <v>0</v>
      </c>
      <c r="SN52" s="101">
        <f>SN42*SM52</f>
        <v>0</v>
      </c>
      <c r="SO52" s="119">
        <f t="shared" si="793"/>
        <v>0</v>
      </c>
      <c r="SP52" s="93">
        <f>SP42</f>
        <v>2350</v>
      </c>
      <c r="SQ52" s="120">
        <f t="shared" si="794"/>
        <v>0</v>
      </c>
      <c r="SR52" s="101">
        <f t="shared" si="795"/>
        <v>0</v>
      </c>
      <c r="SS52" s="101"/>
      <c r="ST52" s="121"/>
      <c r="SU52" s="122">
        <f t="shared" si="796"/>
        <v>0</v>
      </c>
      <c r="SV52" s="252">
        <f t="shared" si="797"/>
        <v>0</v>
      </c>
      <c r="SW52" s="122">
        <f>SV52/SV42</f>
        <v>0</v>
      </c>
      <c r="SX52" s="101">
        <f>SX42*SW52</f>
        <v>0</v>
      </c>
      <c r="SY52" s="119">
        <f t="shared" si="798"/>
        <v>0</v>
      </c>
      <c r="SZ52" s="93">
        <f>SZ42</f>
        <v>3800</v>
      </c>
      <c r="TA52" s="120">
        <f t="shared" si="799"/>
        <v>0</v>
      </c>
      <c r="TB52" s="101">
        <f t="shared" si="800"/>
        <v>0</v>
      </c>
      <c r="TC52" s="101"/>
      <c r="TD52" s="121"/>
      <c r="TE52" s="122">
        <f t="shared" si="801"/>
        <v>0</v>
      </c>
      <c r="TF52" s="252">
        <f t="shared" si="802"/>
        <v>0</v>
      </c>
      <c r="TG52" s="122">
        <f>TF52/TF42</f>
        <v>0</v>
      </c>
      <c r="TH52" s="101">
        <f>TH42*TG52</f>
        <v>0</v>
      </c>
      <c r="TI52" s="119">
        <f t="shared" si="803"/>
        <v>0</v>
      </c>
      <c r="TJ52" s="93">
        <f>TJ42</f>
        <v>3800</v>
      </c>
      <c r="TK52" s="120">
        <f t="shared" si="804"/>
        <v>0</v>
      </c>
      <c r="TL52" s="101">
        <f t="shared" si="805"/>
        <v>0</v>
      </c>
      <c r="TM52" s="101"/>
      <c r="TN52" s="121"/>
      <c r="TO52" s="122">
        <f t="shared" si="806"/>
        <v>0</v>
      </c>
      <c r="TP52" s="252">
        <f t="shared" si="807"/>
        <v>0</v>
      </c>
      <c r="TQ52" s="122">
        <f>TP52/TP42</f>
        <v>0</v>
      </c>
      <c r="TR52" s="101">
        <f>TR42*TQ52</f>
        <v>0</v>
      </c>
      <c r="TS52" s="119">
        <f t="shared" si="808"/>
        <v>0</v>
      </c>
      <c r="TT52" s="93">
        <f>TT42</f>
        <v>2350</v>
      </c>
      <c r="TU52" s="120">
        <f t="shared" si="809"/>
        <v>0</v>
      </c>
      <c r="TV52" s="101">
        <f t="shared" si="810"/>
        <v>0</v>
      </c>
      <c r="TW52" s="101"/>
      <c r="TX52" s="121"/>
      <c r="TY52" s="122">
        <f t="shared" si="811"/>
        <v>0</v>
      </c>
      <c r="TZ52" s="252">
        <f t="shared" si="812"/>
        <v>0</v>
      </c>
      <c r="UA52" s="122">
        <f>TZ52/TZ42</f>
        <v>0</v>
      </c>
      <c r="UB52" s="101">
        <f>UB42*UA52</f>
        <v>0</v>
      </c>
      <c r="UC52" s="119">
        <f t="shared" si="813"/>
        <v>0</v>
      </c>
      <c r="UD52" s="93">
        <f>UD42</f>
        <v>2350</v>
      </c>
      <c r="UE52" s="120">
        <f t="shared" si="814"/>
        <v>0</v>
      </c>
      <c r="UF52" s="101">
        <f t="shared" si="815"/>
        <v>0</v>
      </c>
      <c r="UG52" s="101"/>
      <c r="UH52" s="121"/>
      <c r="UI52" s="122">
        <f t="shared" si="816"/>
        <v>0</v>
      </c>
      <c r="UJ52" s="252">
        <f t="shared" si="817"/>
        <v>0</v>
      </c>
      <c r="UK52" s="122">
        <f>UJ52/UJ42</f>
        <v>0</v>
      </c>
      <c r="UL52" s="101">
        <f>UL42*UK52</f>
        <v>0</v>
      </c>
      <c r="UM52" s="119">
        <f t="shared" si="818"/>
        <v>0</v>
      </c>
      <c r="UN52" s="93">
        <f>UN42</f>
        <v>2350</v>
      </c>
      <c r="UO52" s="120">
        <f t="shared" si="819"/>
        <v>0</v>
      </c>
      <c r="UP52" s="101">
        <f t="shared" si="820"/>
        <v>0</v>
      </c>
      <c r="UQ52" s="101"/>
      <c r="UR52" s="121"/>
      <c r="US52" s="122">
        <f t="shared" si="821"/>
        <v>0</v>
      </c>
      <c r="UT52" s="252">
        <f t="shared" si="822"/>
        <v>0</v>
      </c>
      <c r="UU52" s="122">
        <f>UT52/UT42</f>
        <v>0</v>
      </c>
      <c r="UV52" s="101">
        <f>UV42*UU52</f>
        <v>0</v>
      </c>
      <c r="UW52" s="119">
        <f t="shared" si="823"/>
        <v>0</v>
      </c>
      <c r="UX52" s="93">
        <f>UX42</f>
        <v>2350</v>
      </c>
      <c r="UY52" s="120">
        <f t="shared" si="824"/>
        <v>0</v>
      </c>
      <c r="UZ52" s="101">
        <f t="shared" si="825"/>
        <v>0</v>
      </c>
      <c r="VA52" s="101"/>
      <c r="VB52" s="121"/>
      <c r="VC52" s="122">
        <f t="shared" si="826"/>
        <v>0</v>
      </c>
      <c r="VD52" s="252">
        <f t="shared" si="827"/>
        <v>0</v>
      </c>
      <c r="VE52" s="122">
        <f>VD52/VD42</f>
        <v>0</v>
      </c>
      <c r="VF52" s="101">
        <f>VF42*VE52</f>
        <v>0</v>
      </c>
      <c r="VG52" s="119">
        <f t="shared" si="828"/>
        <v>0</v>
      </c>
      <c r="VH52" s="93">
        <f>VH42</f>
        <v>2350</v>
      </c>
      <c r="VI52" s="120">
        <f t="shared" si="829"/>
        <v>0</v>
      </c>
      <c r="VJ52" s="101">
        <f t="shared" si="830"/>
        <v>0</v>
      </c>
      <c r="VK52" s="101"/>
      <c r="VL52" s="121"/>
      <c r="VM52" s="122">
        <f t="shared" si="831"/>
        <v>0</v>
      </c>
      <c r="VN52" s="252">
        <f t="shared" si="832"/>
        <v>0</v>
      </c>
      <c r="VO52" s="122">
        <f>VN52/VN42</f>
        <v>0</v>
      </c>
      <c r="VP52" s="101">
        <f>VP42*VO52</f>
        <v>0</v>
      </c>
      <c r="VQ52" s="119">
        <f t="shared" si="833"/>
        <v>0</v>
      </c>
      <c r="VR52" s="93">
        <f>VR42</f>
        <v>2350</v>
      </c>
      <c r="VS52" s="120">
        <f t="shared" si="834"/>
        <v>0</v>
      </c>
      <c r="VT52" s="101">
        <f t="shared" si="835"/>
        <v>0</v>
      </c>
      <c r="VU52" s="101"/>
      <c r="VV52" s="121"/>
      <c r="VW52" s="122">
        <f t="shared" si="836"/>
        <v>0</v>
      </c>
      <c r="VX52" s="231">
        <f t="shared" si="837"/>
        <v>73</v>
      </c>
      <c r="VY52" s="122">
        <f>VX52/VX42</f>
        <v>5.7999999999999996E-3</v>
      </c>
      <c r="VZ52" s="101">
        <f>VZ42*VY52</f>
        <v>100.5</v>
      </c>
      <c r="WA52" s="119">
        <f t="shared" si="838"/>
        <v>1.3767123299999999</v>
      </c>
      <c r="WB52" s="93">
        <f>WB42</f>
        <v>3085.62</v>
      </c>
      <c r="WC52" s="120">
        <f t="shared" si="839"/>
        <v>4248.0110999999997</v>
      </c>
      <c r="WD52" s="101">
        <f t="shared" si="840"/>
        <v>310104.81</v>
      </c>
      <c r="WE52" s="101"/>
      <c r="WF52" s="121"/>
    </row>
    <row r="53" spans="1:604" ht="17.25" customHeight="1">
      <c r="A53" s="5"/>
      <c r="B53" s="88" t="s">
        <v>432</v>
      </c>
      <c r="C53" s="12" t="s">
        <v>837</v>
      </c>
      <c r="D53" s="12" t="s">
        <v>437</v>
      </c>
      <c r="E53" s="4" t="s">
        <v>35</v>
      </c>
      <c r="F53" s="252">
        <f t="shared" si="542"/>
        <v>0</v>
      </c>
      <c r="G53" s="122">
        <f>F53/F42</f>
        <v>0</v>
      </c>
      <c r="H53" s="101">
        <f>H42*G53</f>
        <v>0</v>
      </c>
      <c r="I53" s="119">
        <f t="shared" si="543"/>
        <v>0</v>
      </c>
      <c r="J53" s="93">
        <f>J42</f>
        <v>2350</v>
      </c>
      <c r="K53" s="120">
        <f t="shared" si="544"/>
        <v>0</v>
      </c>
      <c r="L53" s="101">
        <f t="shared" si="545"/>
        <v>0</v>
      </c>
      <c r="M53" s="101"/>
      <c r="N53" s="121"/>
      <c r="O53" s="122" t="e">
        <f t="shared" si="546"/>
        <v>#DIV/0!</v>
      </c>
      <c r="P53" s="252">
        <f t="shared" si="547"/>
        <v>0</v>
      </c>
      <c r="Q53" s="122">
        <f>P53/P42</f>
        <v>0</v>
      </c>
      <c r="R53" s="101">
        <f>R42*Q53</f>
        <v>0</v>
      </c>
      <c r="S53" s="119">
        <f t="shared" si="548"/>
        <v>0</v>
      </c>
      <c r="T53" s="93">
        <f>T42</f>
        <v>2350</v>
      </c>
      <c r="U53" s="120">
        <f t="shared" si="549"/>
        <v>0</v>
      </c>
      <c r="V53" s="101">
        <f t="shared" si="550"/>
        <v>0</v>
      </c>
      <c r="W53" s="101"/>
      <c r="X53" s="121"/>
      <c r="Y53" s="122" t="e">
        <f t="shared" si="551"/>
        <v>#DIV/0!</v>
      </c>
      <c r="Z53" s="252">
        <f t="shared" si="552"/>
        <v>0</v>
      </c>
      <c r="AA53" s="122">
        <f>Z53/Z42</f>
        <v>0</v>
      </c>
      <c r="AB53" s="101">
        <f>AB42*AA53</f>
        <v>0</v>
      </c>
      <c r="AC53" s="119">
        <f t="shared" si="553"/>
        <v>0</v>
      </c>
      <c r="AD53" s="93">
        <f>AD42</f>
        <v>2350</v>
      </c>
      <c r="AE53" s="120">
        <f t="shared" si="554"/>
        <v>0</v>
      </c>
      <c r="AF53" s="101">
        <f t="shared" si="555"/>
        <v>0</v>
      </c>
      <c r="AG53" s="101"/>
      <c r="AH53" s="121"/>
      <c r="AI53" s="122" t="e">
        <f t="shared" si="556"/>
        <v>#DIV/0!</v>
      </c>
      <c r="AJ53" s="252">
        <f t="shared" si="557"/>
        <v>0</v>
      </c>
      <c r="AK53" s="122">
        <f>AJ53/AJ42</f>
        <v>0</v>
      </c>
      <c r="AL53" s="101">
        <f>AL42*AK53</f>
        <v>0</v>
      </c>
      <c r="AM53" s="119">
        <f t="shared" si="558"/>
        <v>0</v>
      </c>
      <c r="AN53" s="93">
        <f>AN42</f>
        <v>2350</v>
      </c>
      <c r="AO53" s="120">
        <f t="shared" si="559"/>
        <v>0</v>
      </c>
      <c r="AP53" s="101">
        <f t="shared" si="560"/>
        <v>0</v>
      </c>
      <c r="AQ53" s="101"/>
      <c r="AR53" s="121"/>
      <c r="AS53" s="122" t="e">
        <f t="shared" si="561"/>
        <v>#DIV/0!</v>
      </c>
      <c r="AT53" s="252">
        <f t="shared" si="562"/>
        <v>0</v>
      </c>
      <c r="AU53" s="122">
        <f>AT53/AT42</f>
        <v>0</v>
      </c>
      <c r="AV53" s="101">
        <f>AV42*AU53</f>
        <v>0</v>
      </c>
      <c r="AW53" s="119">
        <f t="shared" si="563"/>
        <v>0</v>
      </c>
      <c r="AX53" s="93">
        <f>AX42</f>
        <v>2350</v>
      </c>
      <c r="AY53" s="120">
        <f t="shared" si="564"/>
        <v>0</v>
      </c>
      <c r="AZ53" s="101">
        <f t="shared" si="565"/>
        <v>0</v>
      </c>
      <c r="BA53" s="101"/>
      <c r="BB53" s="121"/>
      <c r="BC53" s="122" t="e">
        <f t="shared" si="566"/>
        <v>#DIV/0!</v>
      </c>
      <c r="BD53" s="252">
        <f t="shared" si="567"/>
        <v>0</v>
      </c>
      <c r="BE53" s="122">
        <f>BD53/BD42</f>
        <v>0</v>
      </c>
      <c r="BF53" s="101">
        <f>BF42*BE53</f>
        <v>0</v>
      </c>
      <c r="BG53" s="119">
        <f t="shared" si="568"/>
        <v>0</v>
      </c>
      <c r="BH53" s="93">
        <f>BH42</f>
        <v>3800</v>
      </c>
      <c r="BI53" s="120">
        <f t="shared" si="569"/>
        <v>0</v>
      </c>
      <c r="BJ53" s="101">
        <f t="shared" si="570"/>
        <v>0</v>
      </c>
      <c r="BK53" s="101"/>
      <c r="BL53" s="121"/>
      <c r="BM53" s="122" t="e">
        <f t="shared" si="571"/>
        <v>#DIV/0!</v>
      </c>
      <c r="BN53" s="252">
        <f t="shared" si="572"/>
        <v>0</v>
      </c>
      <c r="BO53" s="122" t="e">
        <f>BN53/BN42</f>
        <v>#DIV/0!</v>
      </c>
      <c r="BP53" s="101" t="e">
        <f>BP42*BO53</f>
        <v>#DIV/0!</v>
      </c>
      <c r="BQ53" s="119">
        <f t="shared" si="573"/>
        <v>0</v>
      </c>
      <c r="BR53" s="93">
        <f>BR42</f>
        <v>0</v>
      </c>
      <c r="BS53" s="120">
        <f t="shared" si="574"/>
        <v>0</v>
      </c>
      <c r="BT53" s="101">
        <f t="shared" si="575"/>
        <v>0</v>
      </c>
      <c r="BU53" s="101"/>
      <c r="BV53" s="121"/>
      <c r="BW53" s="122" t="e">
        <f t="shared" si="576"/>
        <v>#DIV/0!</v>
      </c>
      <c r="BX53" s="252">
        <f t="shared" si="577"/>
        <v>0</v>
      </c>
      <c r="BY53" s="122">
        <f>BX53/BX42</f>
        <v>0</v>
      </c>
      <c r="BZ53" s="101">
        <f>BZ42*BY53</f>
        <v>0</v>
      </c>
      <c r="CA53" s="119">
        <f t="shared" si="578"/>
        <v>0</v>
      </c>
      <c r="CB53" s="93">
        <f>CB42</f>
        <v>3800</v>
      </c>
      <c r="CC53" s="120">
        <f t="shared" si="579"/>
        <v>0</v>
      </c>
      <c r="CD53" s="101">
        <f t="shared" si="580"/>
        <v>0</v>
      </c>
      <c r="CE53" s="101"/>
      <c r="CF53" s="121"/>
      <c r="CG53" s="122" t="e">
        <f t="shared" si="581"/>
        <v>#DIV/0!</v>
      </c>
      <c r="CH53" s="252">
        <f t="shared" si="582"/>
        <v>0</v>
      </c>
      <c r="CI53" s="122" t="e">
        <f>CH53/CH42</f>
        <v>#DIV/0!</v>
      </c>
      <c r="CJ53" s="101" t="e">
        <f>CJ42*CI53</f>
        <v>#DIV/0!</v>
      </c>
      <c r="CK53" s="119">
        <f t="shared" si="583"/>
        <v>0</v>
      </c>
      <c r="CL53" s="93">
        <f>CL42</f>
        <v>0</v>
      </c>
      <c r="CM53" s="120">
        <f t="shared" si="584"/>
        <v>0</v>
      </c>
      <c r="CN53" s="101">
        <f t="shared" si="585"/>
        <v>0</v>
      </c>
      <c r="CO53" s="101"/>
      <c r="CP53" s="121"/>
      <c r="CQ53" s="122" t="e">
        <f t="shared" si="586"/>
        <v>#DIV/0!</v>
      </c>
      <c r="CR53" s="252">
        <f t="shared" si="587"/>
        <v>0</v>
      </c>
      <c r="CS53" s="122">
        <f>CR53/CR42</f>
        <v>0</v>
      </c>
      <c r="CT53" s="101">
        <f>CT42*CS53</f>
        <v>0</v>
      </c>
      <c r="CU53" s="119">
        <f t="shared" si="588"/>
        <v>0</v>
      </c>
      <c r="CV53" s="93">
        <f>CV42</f>
        <v>3800</v>
      </c>
      <c r="CW53" s="120">
        <f t="shared" si="589"/>
        <v>0</v>
      </c>
      <c r="CX53" s="101">
        <f t="shared" si="590"/>
        <v>0</v>
      </c>
      <c r="CY53" s="101"/>
      <c r="CZ53" s="121"/>
      <c r="DA53" s="122" t="e">
        <f t="shared" si="591"/>
        <v>#DIV/0!</v>
      </c>
      <c r="DB53" s="252">
        <f t="shared" si="592"/>
        <v>0</v>
      </c>
      <c r="DC53" s="122">
        <f>DB53/DB42</f>
        <v>0</v>
      </c>
      <c r="DD53" s="101">
        <f>DD42*DC53</f>
        <v>0</v>
      </c>
      <c r="DE53" s="119">
        <f t="shared" si="593"/>
        <v>0</v>
      </c>
      <c r="DF53" s="93">
        <f>DF42</f>
        <v>3800</v>
      </c>
      <c r="DG53" s="120">
        <f t="shared" si="594"/>
        <v>0</v>
      </c>
      <c r="DH53" s="101">
        <f t="shared" si="595"/>
        <v>0</v>
      </c>
      <c r="DI53" s="101"/>
      <c r="DJ53" s="121"/>
      <c r="DK53" s="122" t="e">
        <f t="shared" si="596"/>
        <v>#DIV/0!</v>
      </c>
      <c r="DL53" s="252">
        <f t="shared" si="597"/>
        <v>0</v>
      </c>
      <c r="DM53" s="122">
        <f>DL53/DL42</f>
        <v>0</v>
      </c>
      <c r="DN53" s="101">
        <f>DN42*DM53</f>
        <v>0</v>
      </c>
      <c r="DO53" s="119">
        <f t="shared" si="598"/>
        <v>0</v>
      </c>
      <c r="DP53" s="93">
        <f>DP42</f>
        <v>3800</v>
      </c>
      <c r="DQ53" s="120">
        <f t="shared" si="599"/>
        <v>0</v>
      </c>
      <c r="DR53" s="101">
        <f t="shared" si="600"/>
        <v>0</v>
      </c>
      <c r="DS53" s="101"/>
      <c r="DT53" s="121"/>
      <c r="DU53" s="122" t="e">
        <f t="shared" si="601"/>
        <v>#DIV/0!</v>
      </c>
      <c r="DV53" s="252">
        <f t="shared" si="602"/>
        <v>0</v>
      </c>
      <c r="DW53" s="122">
        <f>DV53/DV42</f>
        <v>0</v>
      </c>
      <c r="DX53" s="101">
        <f>DX42*DW53</f>
        <v>0</v>
      </c>
      <c r="DY53" s="119">
        <f t="shared" si="603"/>
        <v>0</v>
      </c>
      <c r="DZ53" s="93">
        <f>DZ42</f>
        <v>0</v>
      </c>
      <c r="EA53" s="120">
        <f t="shared" si="604"/>
        <v>0</v>
      </c>
      <c r="EB53" s="101">
        <f t="shared" si="605"/>
        <v>0</v>
      </c>
      <c r="EC53" s="101"/>
      <c r="ED53" s="121"/>
      <c r="EE53" s="122" t="e">
        <f t="shared" si="606"/>
        <v>#DIV/0!</v>
      </c>
      <c r="EF53" s="252">
        <f t="shared" si="607"/>
        <v>0</v>
      </c>
      <c r="EG53" s="122">
        <f>EF53/EF42</f>
        <v>0</v>
      </c>
      <c r="EH53" s="101">
        <f>EH42*EG53</f>
        <v>0</v>
      </c>
      <c r="EI53" s="119">
        <f t="shared" si="608"/>
        <v>0</v>
      </c>
      <c r="EJ53" s="93">
        <f>EJ42</f>
        <v>3800</v>
      </c>
      <c r="EK53" s="120">
        <f t="shared" si="609"/>
        <v>0</v>
      </c>
      <c r="EL53" s="101">
        <f t="shared" si="610"/>
        <v>0</v>
      </c>
      <c r="EM53" s="101"/>
      <c r="EN53" s="121"/>
      <c r="EO53" s="122" t="e">
        <f t="shared" si="611"/>
        <v>#DIV/0!</v>
      </c>
      <c r="EP53" s="252">
        <f t="shared" si="612"/>
        <v>0</v>
      </c>
      <c r="EQ53" s="122">
        <f>EP53/EP42</f>
        <v>0</v>
      </c>
      <c r="ER53" s="101">
        <f>ER42*EQ53</f>
        <v>0</v>
      </c>
      <c r="ES53" s="119">
        <f t="shared" si="613"/>
        <v>0</v>
      </c>
      <c r="ET53" s="93">
        <f>ET42</f>
        <v>0</v>
      </c>
      <c r="EU53" s="120">
        <f t="shared" si="614"/>
        <v>0</v>
      </c>
      <c r="EV53" s="101">
        <f t="shared" si="615"/>
        <v>0</v>
      </c>
      <c r="EW53" s="101"/>
      <c r="EX53" s="121"/>
      <c r="EY53" s="122" t="e">
        <f t="shared" si="616"/>
        <v>#DIV/0!</v>
      </c>
      <c r="EZ53" s="252">
        <f t="shared" si="617"/>
        <v>0</v>
      </c>
      <c r="FA53" s="122">
        <f>EZ53/EZ42</f>
        <v>0</v>
      </c>
      <c r="FB53" s="101">
        <f>FB42*FA53</f>
        <v>0</v>
      </c>
      <c r="FC53" s="119">
        <f t="shared" si="618"/>
        <v>0</v>
      </c>
      <c r="FD53" s="93">
        <f>FD42</f>
        <v>2350</v>
      </c>
      <c r="FE53" s="120">
        <f t="shared" si="619"/>
        <v>0</v>
      </c>
      <c r="FF53" s="101">
        <f t="shared" si="620"/>
        <v>0</v>
      </c>
      <c r="FG53" s="101"/>
      <c r="FH53" s="121"/>
      <c r="FI53" s="122" t="e">
        <f t="shared" si="621"/>
        <v>#DIV/0!</v>
      </c>
      <c r="FJ53" s="252">
        <f t="shared" si="622"/>
        <v>0</v>
      </c>
      <c r="FK53" s="122">
        <f>FJ53/FJ42</f>
        <v>0</v>
      </c>
      <c r="FL53" s="101">
        <f>FL42*FK53</f>
        <v>0</v>
      </c>
      <c r="FM53" s="119">
        <f t="shared" si="623"/>
        <v>0</v>
      </c>
      <c r="FN53" s="93">
        <f>FN42</f>
        <v>3800</v>
      </c>
      <c r="FO53" s="120">
        <f t="shared" si="624"/>
        <v>0</v>
      </c>
      <c r="FP53" s="101">
        <f t="shared" si="625"/>
        <v>0</v>
      </c>
      <c r="FQ53" s="101"/>
      <c r="FR53" s="121"/>
      <c r="FS53" s="122" t="e">
        <f t="shared" si="626"/>
        <v>#DIV/0!</v>
      </c>
      <c r="FT53" s="252">
        <f t="shared" si="627"/>
        <v>0</v>
      </c>
      <c r="FU53" s="122">
        <f>FT53/FT42</f>
        <v>0</v>
      </c>
      <c r="FV53" s="101">
        <f>FV42*FU53</f>
        <v>0</v>
      </c>
      <c r="FW53" s="119">
        <f t="shared" si="628"/>
        <v>0</v>
      </c>
      <c r="FX53" s="93">
        <f>FX42</f>
        <v>3800</v>
      </c>
      <c r="FY53" s="120">
        <f t="shared" si="629"/>
        <v>0</v>
      </c>
      <c r="FZ53" s="101">
        <f t="shared" si="630"/>
        <v>0</v>
      </c>
      <c r="GA53" s="101"/>
      <c r="GB53" s="121"/>
      <c r="GC53" s="122" t="e">
        <f t="shared" si="631"/>
        <v>#DIV/0!</v>
      </c>
      <c r="GD53" s="252">
        <f t="shared" si="632"/>
        <v>0</v>
      </c>
      <c r="GE53" s="122">
        <f>GD53/GD42</f>
        <v>0</v>
      </c>
      <c r="GF53" s="101">
        <f>GF42*GE53</f>
        <v>0</v>
      </c>
      <c r="GG53" s="119">
        <f t="shared" si="633"/>
        <v>0</v>
      </c>
      <c r="GH53" s="93">
        <f>GH42</f>
        <v>2350</v>
      </c>
      <c r="GI53" s="120">
        <f t="shared" si="634"/>
        <v>0</v>
      </c>
      <c r="GJ53" s="101">
        <f t="shared" si="635"/>
        <v>0</v>
      </c>
      <c r="GK53" s="101"/>
      <c r="GL53" s="121"/>
      <c r="GM53" s="122" t="e">
        <f t="shared" si="636"/>
        <v>#DIV/0!</v>
      </c>
      <c r="GN53" s="252">
        <f t="shared" si="637"/>
        <v>0</v>
      </c>
      <c r="GO53" s="122">
        <f>GN53/GN42</f>
        <v>0</v>
      </c>
      <c r="GP53" s="101">
        <f>GP42*GO53</f>
        <v>0</v>
      </c>
      <c r="GQ53" s="119">
        <f t="shared" si="638"/>
        <v>0</v>
      </c>
      <c r="GR53" s="93">
        <f>GR42</f>
        <v>2350</v>
      </c>
      <c r="GS53" s="120">
        <f t="shared" si="639"/>
        <v>0</v>
      </c>
      <c r="GT53" s="101">
        <f t="shared" si="640"/>
        <v>0</v>
      </c>
      <c r="GU53" s="101"/>
      <c r="GV53" s="121"/>
      <c r="GW53" s="122" t="e">
        <f t="shared" si="641"/>
        <v>#DIV/0!</v>
      </c>
      <c r="GX53" s="252">
        <f t="shared" si="642"/>
        <v>0</v>
      </c>
      <c r="GY53" s="122">
        <f>GX53/GX42</f>
        <v>0</v>
      </c>
      <c r="GZ53" s="101">
        <f>GZ42*GY53</f>
        <v>0</v>
      </c>
      <c r="HA53" s="119">
        <f t="shared" si="643"/>
        <v>0</v>
      </c>
      <c r="HB53" s="93">
        <f>HB42</f>
        <v>2350</v>
      </c>
      <c r="HC53" s="120">
        <f t="shared" si="644"/>
        <v>0</v>
      </c>
      <c r="HD53" s="101">
        <f t="shared" si="645"/>
        <v>0</v>
      </c>
      <c r="HE53" s="101"/>
      <c r="HF53" s="121"/>
      <c r="HG53" s="122" t="e">
        <f t="shared" si="646"/>
        <v>#DIV/0!</v>
      </c>
      <c r="HH53" s="252">
        <f t="shared" si="647"/>
        <v>0</v>
      </c>
      <c r="HI53" s="122">
        <f>HH53/HH42</f>
        <v>0</v>
      </c>
      <c r="HJ53" s="101">
        <f>HJ42*HI53</f>
        <v>0</v>
      </c>
      <c r="HK53" s="119">
        <f t="shared" si="648"/>
        <v>0</v>
      </c>
      <c r="HL53" s="93">
        <f>HL42</f>
        <v>2350</v>
      </c>
      <c r="HM53" s="120">
        <f t="shared" si="649"/>
        <v>0</v>
      </c>
      <c r="HN53" s="101">
        <f t="shared" si="650"/>
        <v>0</v>
      </c>
      <c r="HO53" s="101"/>
      <c r="HP53" s="121"/>
      <c r="HQ53" s="122" t="e">
        <f t="shared" si="651"/>
        <v>#DIV/0!</v>
      </c>
      <c r="HR53" s="252">
        <f t="shared" si="652"/>
        <v>0</v>
      </c>
      <c r="HS53" s="122">
        <f>HR53/HR42</f>
        <v>0</v>
      </c>
      <c r="HT53" s="101">
        <f>HT42*HS53</f>
        <v>0</v>
      </c>
      <c r="HU53" s="119">
        <f t="shared" si="653"/>
        <v>0</v>
      </c>
      <c r="HV53" s="93">
        <f>HV42</f>
        <v>3800</v>
      </c>
      <c r="HW53" s="120">
        <f t="shared" si="654"/>
        <v>0</v>
      </c>
      <c r="HX53" s="101">
        <f t="shared" si="655"/>
        <v>0</v>
      </c>
      <c r="HY53" s="101"/>
      <c r="HZ53" s="121"/>
      <c r="IA53" s="122" t="e">
        <f t="shared" si="656"/>
        <v>#DIV/0!</v>
      </c>
      <c r="IB53" s="252">
        <f t="shared" si="657"/>
        <v>0</v>
      </c>
      <c r="IC53" s="122">
        <f>IB53/IB42</f>
        <v>0</v>
      </c>
      <c r="ID53" s="101">
        <f>ID42*IC53</f>
        <v>0</v>
      </c>
      <c r="IE53" s="119">
        <f t="shared" si="658"/>
        <v>0</v>
      </c>
      <c r="IF53" s="93">
        <f>IF42</f>
        <v>3800</v>
      </c>
      <c r="IG53" s="120">
        <f t="shared" si="659"/>
        <v>0</v>
      </c>
      <c r="IH53" s="101">
        <f t="shared" si="660"/>
        <v>0</v>
      </c>
      <c r="II53" s="101"/>
      <c r="IJ53" s="121"/>
      <c r="IK53" s="122" t="e">
        <f t="shared" si="661"/>
        <v>#DIV/0!</v>
      </c>
      <c r="IL53" s="252">
        <f t="shared" si="662"/>
        <v>0</v>
      </c>
      <c r="IM53" s="122">
        <f>IL53/IL42</f>
        <v>0</v>
      </c>
      <c r="IN53" s="101">
        <f>IN42*IM53</f>
        <v>0</v>
      </c>
      <c r="IO53" s="119">
        <f t="shared" si="663"/>
        <v>0</v>
      </c>
      <c r="IP53" s="93">
        <f>IP42</f>
        <v>3800</v>
      </c>
      <c r="IQ53" s="120">
        <f t="shared" si="664"/>
        <v>0</v>
      </c>
      <c r="IR53" s="101">
        <f t="shared" si="665"/>
        <v>0</v>
      </c>
      <c r="IS53" s="101"/>
      <c r="IT53" s="121"/>
      <c r="IU53" s="122" t="e">
        <f t="shared" si="666"/>
        <v>#DIV/0!</v>
      </c>
      <c r="IV53" s="252">
        <f t="shared" si="667"/>
        <v>0</v>
      </c>
      <c r="IW53" s="122">
        <f>IV53/IV42</f>
        <v>0</v>
      </c>
      <c r="IX53" s="101">
        <f>IX42*IW53</f>
        <v>0</v>
      </c>
      <c r="IY53" s="119">
        <f t="shared" si="668"/>
        <v>0</v>
      </c>
      <c r="IZ53" s="93">
        <f>IZ42</f>
        <v>3800</v>
      </c>
      <c r="JA53" s="120">
        <f t="shared" si="669"/>
        <v>0</v>
      </c>
      <c r="JB53" s="101">
        <f t="shared" si="670"/>
        <v>0</v>
      </c>
      <c r="JC53" s="101"/>
      <c r="JD53" s="121"/>
      <c r="JE53" s="122" t="e">
        <f t="shared" si="671"/>
        <v>#DIV/0!</v>
      </c>
      <c r="JF53" s="252">
        <f t="shared" si="672"/>
        <v>0</v>
      </c>
      <c r="JG53" s="122">
        <f>JF53/JF42</f>
        <v>0</v>
      </c>
      <c r="JH53" s="101">
        <f>JH42*JG53</f>
        <v>0</v>
      </c>
      <c r="JI53" s="119">
        <f t="shared" si="673"/>
        <v>0</v>
      </c>
      <c r="JJ53" s="93">
        <f>JJ42</f>
        <v>3800</v>
      </c>
      <c r="JK53" s="120">
        <f t="shared" si="674"/>
        <v>0</v>
      </c>
      <c r="JL53" s="101">
        <f t="shared" si="675"/>
        <v>0</v>
      </c>
      <c r="JM53" s="101"/>
      <c r="JN53" s="121"/>
      <c r="JO53" s="122" t="e">
        <f t="shared" si="676"/>
        <v>#DIV/0!</v>
      </c>
      <c r="JP53" s="252">
        <f t="shared" si="677"/>
        <v>0</v>
      </c>
      <c r="JQ53" s="122" t="e">
        <f>JP53/JP42</f>
        <v>#DIV/0!</v>
      </c>
      <c r="JR53" s="101" t="e">
        <f>JR42*JQ53</f>
        <v>#DIV/0!</v>
      </c>
      <c r="JS53" s="119">
        <f t="shared" si="678"/>
        <v>0</v>
      </c>
      <c r="JT53" s="93">
        <f>JT42</f>
        <v>0</v>
      </c>
      <c r="JU53" s="120">
        <f t="shared" si="679"/>
        <v>0</v>
      </c>
      <c r="JV53" s="101">
        <f t="shared" si="680"/>
        <v>0</v>
      </c>
      <c r="JW53" s="101"/>
      <c r="JX53" s="121"/>
      <c r="JY53" s="122" t="e">
        <f t="shared" si="681"/>
        <v>#DIV/0!</v>
      </c>
      <c r="JZ53" s="252">
        <f t="shared" si="682"/>
        <v>0</v>
      </c>
      <c r="KA53" s="122">
        <f>JZ53/JZ42</f>
        <v>0</v>
      </c>
      <c r="KB53" s="101">
        <f>KB42*KA53</f>
        <v>0</v>
      </c>
      <c r="KC53" s="119">
        <f t="shared" si="683"/>
        <v>0</v>
      </c>
      <c r="KD53" s="93">
        <f>KD42</f>
        <v>2350</v>
      </c>
      <c r="KE53" s="120">
        <f t="shared" si="684"/>
        <v>0</v>
      </c>
      <c r="KF53" s="101">
        <f t="shared" si="685"/>
        <v>0</v>
      </c>
      <c r="KG53" s="101"/>
      <c r="KH53" s="121"/>
      <c r="KI53" s="122" t="e">
        <f t="shared" si="686"/>
        <v>#DIV/0!</v>
      </c>
      <c r="KJ53" s="252">
        <f t="shared" si="687"/>
        <v>0</v>
      </c>
      <c r="KK53" s="122">
        <f>KJ53/KJ42</f>
        <v>0</v>
      </c>
      <c r="KL53" s="101">
        <f>KL42*KK53</f>
        <v>0</v>
      </c>
      <c r="KM53" s="119">
        <f t="shared" si="688"/>
        <v>0</v>
      </c>
      <c r="KN53" s="93">
        <f>KN42</f>
        <v>2350</v>
      </c>
      <c r="KO53" s="120">
        <f t="shared" si="689"/>
        <v>0</v>
      </c>
      <c r="KP53" s="101">
        <f t="shared" si="690"/>
        <v>0</v>
      </c>
      <c r="KQ53" s="101"/>
      <c r="KR53" s="121"/>
      <c r="KS53" s="122" t="e">
        <f t="shared" si="691"/>
        <v>#DIV/0!</v>
      </c>
      <c r="KT53" s="252">
        <f t="shared" si="692"/>
        <v>0</v>
      </c>
      <c r="KU53" s="122">
        <f>KT53/KT42</f>
        <v>0</v>
      </c>
      <c r="KV53" s="101">
        <f>KV42*KU53</f>
        <v>0</v>
      </c>
      <c r="KW53" s="119">
        <f t="shared" si="693"/>
        <v>0</v>
      </c>
      <c r="KX53" s="93">
        <f>KX42</f>
        <v>3800</v>
      </c>
      <c r="KY53" s="120">
        <f t="shared" si="694"/>
        <v>0</v>
      </c>
      <c r="KZ53" s="101">
        <f t="shared" si="695"/>
        <v>0</v>
      </c>
      <c r="LA53" s="101"/>
      <c r="LB53" s="121"/>
      <c r="LC53" s="122" t="e">
        <f t="shared" si="696"/>
        <v>#DIV/0!</v>
      </c>
      <c r="LD53" s="252">
        <f t="shared" si="697"/>
        <v>0</v>
      </c>
      <c r="LE53" s="122">
        <f>LD53/LD42</f>
        <v>0</v>
      </c>
      <c r="LF53" s="101">
        <f>LF42*LE53</f>
        <v>0</v>
      </c>
      <c r="LG53" s="119">
        <f t="shared" si="698"/>
        <v>0</v>
      </c>
      <c r="LH53" s="93">
        <f>LH42</f>
        <v>2350</v>
      </c>
      <c r="LI53" s="120">
        <f t="shared" si="699"/>
        <v>0</v>
      </c>
      <c r="LJ53" s="101">
        <f t="shared" si="700"/>
        <v>0</v>
      </c>
      <c r="LK53" s="101"/>
      <c r="LL53" s="121"/>
      <c r="LM53" s="122" t="e">
        <f t="shared" si="701"/>
        <v>#DIV/0!</v>
      </c>
      <c r="LN53" s="252">
        <f t="shared" si="702"/>
        <v>0</v>
      </c>
      <c r="LO53" s="122">
        <f>LN53/LN42</f>
        <v>0</v>
      </c>
      <c r="LP53" s="101">
        <f>LP42*LO53</f>
        <v>0</v>
      </c>
      <c r="LQ53" s="119">
        <f t="shared" si="703"/>
        <v>0</v>
      </c>
      <c r="LR53" s="93">
        <f>LR42</f>
        <v>3800</v>
      </c>
      <c r="LS53" s="120">
        <f t="shared" si="704"/>
        <v>0</v>
      </c>
      <c r="LT53" s="101">
        <f t="shared" si="705"/>
        <v>0</v>
      </c>
      <c r="LU53" s="101"/>
      <c r="LV53" s="121"/>
      <c r="LW53" s="122" t="e">
        <f t="shared" si="706"/>
        <v>#DIV/0!</v>
      </c>
      <c r="LX53" s="252">
        <f t="shared" si="707"/>
        <v>0</v>
      </c>
      <c r="LY53" s="122">
        <f>LX53/LX42</f>
        <v>0</v>
      </c>
      <c r="LZ53" s="101">
        <f>LZ42*LY53</f>
        <v>0</v>
      </c>
      <c r="MA53" s="119">
        <f t="shared" si="708"/>
        <v>0</v>
      </c>
      <c r="MB53" s="93">
        <f>MB42</f>
        <v>2350</v>
      </c>
      <c r="MC53" s="120">
        <f t="shared" si="709"/>
        <v>0</v>
      </c>
      <c r="MD53" s="101">
        <f t="shared" si="710"/>
        <v>0</v>
      </c>
      <c r="ME53" s="101"/>
      <c r="MF53" s="121"/>
      <c r="MG53" s="122" t="e">
        <f t="shared" si="711"/>
        <v>#DIV/0!</v>
      </c>
      <c r="MH53" s="252">
        <f t="shared" si="712"/>
        <v>0</v>
      </c>
      <c r="MI53" s="122">
        <f>MH53/MH42</f>
        <v>0</v>
      </c>
      <c r="MJ53" s="101">
        <f>MJ42*MI53</f>
        <v>0</v>
      </c>
      <c r="MK53" s="119">
        <f t="shared" si="713"/>
        <v>0</v>
      </c>
      <c r="ML53" s="93">
        <f>ML42</f>
        <v>3800</v>
      </c>
      <c r="MM53" s="120">
        <f t="shared" si="714"/>
        <v>0</v>
      </c>
      <c r="MN53" s="101">
        <f t="shared" si="715"/>
        <v>0</v>
      </c>
      <c r="MO53" s="101"/>
      <c r="MP53" s="121"/>
      <c r="MQ53" s="122" t="e">
        <f t="shared" si="716"/>
        <v>#DIV/0!</v>
      </c>
      <c r="MR53" s="252">
        <f t="shared" si="717"/>
        <v>0</v>
      </c>
      <c r="MS53" s="122">
        <f>MR53/MR42</f>
        <v>0</v>
      </c>
      <c r="MT53" s="101">
        <f>MT42*MS53</f>
        <v>0</v>
      </c>
      <c r="MU53" s="119">
        <f t="shared" si="718"/>
        <v>0</v>
      </c>
      <c r="MV53" s="93">
        <f>MV42</f>
        <v>2350</v>
      </c>
      <c r="MW53" s="120">
        <f t="shared" si="719"/>
        <v>0</v>
      </c>
      <c r="MX53" s="101">
        <f t="shared" si="720"/>
        <v>0</v>
      </c>
      <c r="MY53" s="101"/>
      <c r="MZ53" s="121"/>
      <c r="NA53" s="122" t="e">
        <f t="shared" si="721"/>
        <v>#DIV/0!</v>
      </c>
      <c r="NB53" s="252">
        <f t="shared" si="722"/>
        <v>0</v>
      </c>
      <c r="NC53" s="122">
        <f>NB53/NB42</f>
        <v>0</v>
      </c>
      <c r="ND53" s="101">
        <f>ND42*NC53</f>
        <v>0</v>
      </c>
      <c r="NE53" s="119">
        <f t="shared" si="723"/>
        <v>0</v>
      </c>
      <c r="NF53" s="93">
        <f>NF42</f>
        <v>3800</v>
      </c>
      <c r="NG53" s="120">
        <f t="shared" si="724"/>
        <v>0</v>
      </c>
      <c r="NH53" s="101">
        <f t="shared" si="725"/>
        <v>0</v>
      </c>
      <c r="NI53" s="101"/>
      <c r="NJ53" s="121"/>
      <c r="NK53" s="122" t="e">
        <f t="shared" si="726"/>
        <v>#DIV/0!</v>
      </c>
      <c r="NL53" s="252">
        <f t="shared" si="727"/>
        <v>0</v>
      </c>
      <c r="NM53" s="122">
        <f>NL53/NL42</f>
        <v>0</v>
      </c>
      <c r="NN53" s="101">
        <f>NN42*NM53</f>
        <v>0</v>
      </c>
      <c r="NO53" s="119">
        <f t="shared" si="728"/>
        <v>0</v>
      </c>
      <c r="NP53" s="93">
        <f>NP42</f>
        <v>3800</v>
      </c>
      <c r="NQ53" s="120">
        <f t="shared" si="729"/>
        <v>0</v>
      </c>
      <c r="NR53" s="101">
        <f t="shared" si="730"/>
        <v>0</v>
      </c>
      <c r="NS53" s="101"/>
      <c r="NT53" s="121"/>
      <c r="NU53" s="122" t="e">
        <f t="shared" si="731"/>
        <v>#DIV/0!</v>
      </c>
      <c r="NV53" s="252">
        <f t="shared" si="732"/>
        <v>0</v>
      </c>
      <c r="NW53" s="122">
        <f>NV53/NV42</f>
        <v>0</v>
      </c>
      <c r="NX53" s="101">
        <f>NX42*NW53</f>
        <v>0</v>
      </c>
      <c r="NY53" s="119">
        <f t="shared" si="733"/>
        <v>0</v>
      </c>
      <c r="NZ53" s="93">
        <f>NZ42</f>
        <v>3800</v>
      </c>
      <c r="OA53" s="120">
        <f t="shared" si="734"/>
        <v>0</v>
      </c>
      <c r="OB53" s="101">
        <f t="shared" si="735"/>
        <v>0</v>
      </c>
      <c r="OC53" s="101"/>
      <c r="OD53" s="121"/>
      <c r="OE53" s="122" t="e">
        <f t="shared" si="736"/>
        <v>#DIV/0!</v>
      </c>
      <c r="OF53" s="252">
        <f t="shared" si="737"/>
        <v>0</v>
      </c>
      <c r="OG53" s="122">
        <f>OF53/OF42</f>
        <v>0</v>
      </c>
      <c r="OH53" s="101">
        <f>OH42*OG53</f>
        <v>0</v>
      </c>
      <c r="OI53" s="119">
        <f t="shared" si="738"/>
        <v>0</v>
      </c>
      <c r="OJ53" s="93">
        <f>OJ42</f>
        <v>2350</v>
      </c>
      <c r="OK53" s="120">
        <f t="shared" si="739"/>
        <v>0</v>
      </c>
      <c r="OL53" s="101">
        <f t="shared" si="740"/>
        <v>0</v>
      </c>
      <c r="OM53" s="101"/>
      <c r="ON53" s="121"/>
      <c r="OO53" s="122" t="e">
        <f t="shared" si="741"/>
        <v>#DIV/0!</v>
      </c>
      <c r="OP53" s="252">
        <f t="shared" si="742"/>
        <v>0</v>
      </c>
      <c r="OQ53" s="122">
        <f>OP53/OP42</f>
        <v>0</v>
      </c>
      <c r="OR53" s="101">
        <f>OR42*OQ53</f>
        <v>0</v>
      </c>
      <c r="OS53" s="119">
        <f t="shared" si="743"/>
        <v>0</v>
      </c>
      <c r="OT53" s="93">
        <f>OT42</f>
        <v>3800</v>
      </c>
      <c r="OU53" s="120">
        <f t="shared" si="744"/>
        <v>0</v>
      </c>
      <c r="OV53" s="101">
        <f t="shared" si="745"/>
        <v>0</v>
      </c>
      <c r="OW53" s="101"/>
      <c r="OX53" s="121"/>
      <c r="OY53" s="122" t="e">
        <f t="shared" si="746"/>
        <v>#DIV/0!</v>
      </c>
      <c r="OZ53" s="252">
        <f t="shared" si="747"/>
        <v>0</v>
      </c>
      <c r="PA53" s="122">
        <f>OZ53/OZ42</f>
        <v>0</v>
      </c>
      <c r="PB53" s="101">
        <f>PB42*PA53</f>
        <v>0</v>
      </c>
      <c r="PC53" s="119">
        <f t="shared" si="748"/>
        <v>0</v>
      </c>
      <c r="PD53" s="93">
        <f>PD42</f>
        <v>3800</v>
      </c>
      <c r="PE53" s="120">
        <f t="shared" si="749"/>
        <v>0</v>
      </c>
      <c r="PF53" s="101">
        <f t="shared" si="750"/>
        <v>0</v>
      </c>
      <c r="PG53" s="101"/>
      <c r="PH53" s="121"/>
      <c r="PI53" s="122" t="e">
        <f t="shared" si="751"/>
        <v>#DIV/0!</v>
      </c>
      <c r="PJ53" s="252">
        <f t="shared" si="752"/>
        <v>0</v>
      </c>
      <c r="PK53" s="122">
        <f>PJ53/PJ42</f>
        <v>0</v>
      </c>
      <c r="PL53" s="101">
        <f>PL42*PK53</f>
        <v>0</v>
      </c>
      <c r="PM53" s="119">
        <f t="shared" si="753"/>
        <v>0</v>
      </c>
      <c r="PN53" s="93">
        <f>PN42</f>
        <v>3800</v>
      </c>
      <c r="PO53" s="120">
        <f t="shared" si="754"/>
        <v>0</v>
      </c>
      <c r="PP53" s="101">
        <f t="shared" si="755"/>
        <v>0</v>
      </c>
      <c r="PQ53" s="101"/>
      <c r="PR53" s="121"/>
      <c r="PS53" s="122" t="e">
        <f t="shared" si="756"/>
        <v>#DIV/0!</v>
      </c>
      <c r="PT53" s="252">
        <f t="shared" si="757"/>
        <v>0</v>
      </c>
      <c r="PU53" s="122" t="e">
        <f>PT53/PT42</f>
        <v>#DIV/0!</v>
      </c>
      <c r="PV53" s="101" t="e">
        <f>PV42*PU53</f>
        <v>#DIV/0!</v>
      </c>
      <c r="PW53" s="119">
        <f t="shared" si="758"/>
        <v>0</v>
      </c>
      <c r="PX53" s="93">
        <f>PX42</f>
        <v>0</v>
      </c>
      <c r="PY53" s="120">
        <f t="shared" si="759"/>
        <v>0</v>
      </c>
      <c r="PZ53" s="101">
        <f t="shared" si="760"/>
        <v>0</v>
      </c>
      <c r="QA53" s="101"/>
      <c r="QB53" s="121"/>
      <c r="QC53" s="122" t="e">
        <f t="shared" si="761"/>
        <v>#DIV/0!</v>
      </c>
      <c r="QD53" s="252">
        <f t="shared" si="762"/>
        <v>0</v>
      </c>
      <c r="QE53" s="122">
        <f>QD53/QD42</f>
        <v>0</v>
      </c>
      <c r="QF53" s="101">
        <f>QF42*QE53</f>
        <v>0</v>
      </c>
      <c r="QG53" s="119">
        <f t="shared" si="763"/>
        <v>0</v>
      </c>
      <c r="QH53" s="93">
        <f>QH42</f>
        <v>3800</v>
      </c>
      <c r="QI53" s="120">
        <f t="shared" si="764"/>
        <v>0</v>
      </c>
      <c r="QJ53" s="101">
        <f t="shared" si="765"/>
        <v>0</v>
      </c>
      <c r="QK53" s="101"/>
      <c r="QL53" s="121"/>
      <c r="QM53" s="122" t="e">
        <f t="shared" si="766"/>
        <v>#DIV/0!</v>
      </c>
      <c r="QN53" s="252">
        <f t="shared" si="767"/>
        <v>0</v>
      </c>
      <c r="QO53" s="122">
        <f>QN53/QN42</f>
        <v>0</v>
      </c>
      <c r="QP53" s="101">
        <f>QP42*QO53</f>
        <v>0</v>
      </c>
      <c r="QQ53" s="119">
        <f t="shared" si="768"/>
        <v>0</v>
      </c>
      <c r="QR53" s="93">
        <f>QR42</f>
        <v>2350</v>
      </c>
      <c r="QS53" s="120">
        <f t="shared" si="769"/>
        <v>0</v>
      </c>
      <c r="QT53" s="101">
        <f t="shared" si="770"/>
        <v>0</v>
      </c>
      <c r="QU53" s="101"/>
      <c r="QV53" s="121"/>
      <c r="QW53" s="122" t="e">
        <f t="shared" si="771"/>
        <v>#DIV/0!</v>
      </c>
      <c r="QX53" s="252">
        <f t="shared" si="772"/>
        <v>0</v>
      </c>
      <c r="QY53" s="122">
        <f>QX53/QX42</f>
        <v>0</v>
      </c>
      <c r="QZ53" s="101">
        <f>QZ42*QY53</f>
        <v>0</v>
      </c>
      <c r="RA53" s="119">
        <f t="shared" si="773"/>
        <v>0</v>
      </c>
      <c r="RB53" s="93">
        <f>RB42</f>
        <v>3800</v>
      </c>
      <c r="RC53" s="120">
        <f t="shared" si="774"/>
        <v>0</v>
      </c>
      <c r="RD53" s="101">
        <f t="shared" si="775"/>
        <v>0</v>
      </c>
      <c r="RE53" s="101"/>
      <c r="RF53" s="121"/>
      <c r="RG53" s="122" t="e">
        <f t="shared" si="776"/>
        <v>#DIV/0!</v>
      </c>
      <c r="RH53" s="252">
        <f t="shared" si="777"/>
        <v>0</v>
      </c>
      <c r="RI53" s="122">
        <f>RH53/RH42</f>
        <v>0</v>
      </c>
      <c r="RJ53" s="101">
        <f>RJ42*RI53</f>
        <v>0</v>
      </c>
      <c r="RK53" s="119">
        <f t="shared" si="778"/>
        <v>0</v>
      </c>
      <c r="RL53" s="93">
        <f>RL42</f>
        <v>3800</v>
      </c>
      <c r="RM53" s="120">
        <f t="shared" si="779"/>
        <v>0</v>
      </c>
      <c r="RN53" s="101">
        <f t="shared" si="780"/>
        <v>0</v>
      </c>
      <c r="RO53" s="101"/>
      <c r="RP53" s="121"/>
      <c r="RQ53" s="122" t="e">
        <f t="shared" si="781"/>
        <v>#DIV/0!</v>
      </c>
      <c r="RR53" s="252">
        <f t="shared" si="782"/>
        <v>0</v>
      </c>
      <c r="RS53" s="122">
        <f>RR53/RR42</f>
        <v>0</v>
      </c>
      <c r="RT53" s="101">
        <f>RT42*RS53</f>
        <v>0</v>
      </c>
      <c r="RU53" s="119">
        <f t="shared" si="783"/>
        <v>0</v>
      </c>
      <c r="RV53" s="93">
        <f>RV42</f>
        <v>3800</v>
      </c>
      <c r="RW53" s="120">
        <f t="shared" si="784"/>
        <v>0</v>
      </c>
      <c r="RX53" s="101">
        <f t="shared" si="785"/>
        <v>0</v>
      </c>
      <c r="RY53" s="101"/>
      <c r="RZ53" s="121"/>
      <c r="SA53" s="122" t="e">
        <f t="shared" si="786"/>
        <v>#DIV/0!</v>
      </c>
      <c r="SB53" s="252">
        <f t="shared" si="787"/>
        <v>0</v>
      </c>
      <c r="SC53" s="122">
        <f>SB53/SB42</f>
        <v>0</v>
      </c>
      <c r="SD53" s="101">
        <f>SD42*SC53</f>
        <v>0</v>
      </c>
      <c r="SE53" s="119">
        <f t="shared" si="788"/>
        <v>0</v>
      </c>
      <c r="SF53" s="93">
        <f>SF42</f>
        <v>0</v>
      </c>
      <c r="SG53" s="120">
        <f t="shared" si="789"/>
        <v>0</v>
      </c>
      <c r="SH53" s="101">
        <f t="shared" si="790"/>
        <v>0</v>
      </c>
      <c r="SI53" s="101"/>
      <c r="SJ53" s="121"/>
      <c r="SK53" s="122" t="e">
        <f t="shared" si="791"/>
        <v>#DIV/0!</v>
      </c>
      <c r="SL53" s="252">
        <f t="shared" si="792"/>
        <v>0</v>
      </c>
      <c r="SM53" s="122">
        <f>SL53/SL42</f>
        <v>0</v>
      </c>
      <c r="SN53" s="101">
        <f>SN42*SM53</f>
        <v>0</v>
      </c>
      <c r="SO53" s="119">
        <f t="shared" si="793"/>
        <v>0</v>
      </c>
      <c r="SP53" s="93">
        <f>SP42</f>
        <v>2350</v>
      </c>
      <c r="SQ53" s="120">
        <f t="shared" si="794"/>
        <v>0</v>
      </c>
      <c r="SR53" s="101">
        <f t="shared" si="795"/>
        <v>0</v>
      </c>
      <c r="SS53" s="101"/>
      <c r="ST53" s="121"/>
      <c r="SU53" s="122" t="e">
        <f t="shared" si="796"/>
        <v>#DIV/0!</v>
      </c>
      <c r="SV53" s="252">
        <f t="shared" si="797"/>
        <v>0</v>
      </c>
      <c r="SW53" s="122">
        <f>SV53/SV42</f>
        <v>0</v>
      </c>
      <c r="SX53" s="101">
        <f>SX42*SW53</f>
        <v>0</v>
      </c>
      <c r="SY53" s="119">
        <f t="shared" si="798"/>
        <v>0</v>
      </c>
      <c r="SZ53" s="93">
        <f>SZ42</f>
        <v>3800</v>
      </c>
      <c r="TA53" s="120">
        <f t="shared" si="799"/>
        <v>0</v>
      </c>
      <c r="TB53" s="101">
        <f t="shared" si="800"/>
        <v>0</v>
      </c>
      <c r="TC53" s="101"/>
      <c r="TD53" s="121"/>
      <c r="TE53" s="122" t="e">
        <f t="shared" si="801"/>
        <v>#DIV/0!</v>
      </c>
      <c r="TF53" s="252">
        <f t="shared" si="802"/>
        <v>0</v>
      </c>
      <c r="TG53" s="122">
        <f>TF53/TF42</f>
        <v>0</v>
      </c>
      <c r="TH53" s="101">
        <f>TH42*TG53</f>
        <v>0</v>
      </c>
      <c r="TI53" s="119">
        <f t="shared" si="803"/>
        <v>0</v>
      </c>
      <c r="TJ53" s="93">
        <f>TJ42</f>
        <v>3800</v>
      </c>
      <c r="TK53" s="120">
        <f t="shared" si="804"/>
        <v>0</v>
      </c>
      <c r="TL53" s="101">
        <f t="shared" si="805"/>
        <v>0</v>
      </c>
      <c r="TM53" s="101"/>
      <c r="TN53" s="121"/>
      <c r="TO53" s="122" t="e">
        <f t="shared" si="806"/>
        <v>#DIV/0!</v>
      </c>
      <c r="TP53" s="252">
        <f t="shared" si="807"/>
        <v>0</v>
      </c>
      <c r="TQ53" s="122">
        <f>TP53/TP42</f>
        <v>0</v>
      </c>
      <c r="TR53" s="101">
        <f>TR42*TQ53</f>
        <v>0</v>
      </c>
      <c r="TS53" s="119">
        <f t="shared" si="808"/>
        <v>0</v>
      </c>
      <c r="TT53" s="93">
        <f>TT42</f>
        <v>2350</v>
      </c>
      <c r="TU53" s="120">
        <f t="shared" si="809"/>
        <v>0</v>
      </c>
      <c r="TV53" s="101">
        <f t="shared" si="810"/>
        <v>0</v>
      </c>
      <c r="TW53" s="101"/>
      <c r="TX53" s="121"/>
      <c r="TY53" s="122" t="e">
        <f t="shared" si="811"/>
        <v>#DIV/0!</v>
      </c>
      <c r="TZ53" s="252">
        <f t="shared" si="812"/>
        <v>0</v>
      </c>
      <c r="UA53" s="122">
        <f>TZ53/TZ42</f>
        <v>0</v>
      </c>
      <c r="UB53" s="101">
        <f>UB42*UA53</f>
        <v>0</v>
      </c>
      <c r="UC53" s="119">
        <f t="shared" si="813"/>
        <v>0</v>
      </c>
      <c r="UD53" s="93">
        <f>UD42</f>
        <v>2350</v>
      </c>
      <c r="UE53" s="120">
        <f t="shared" si="814"/>
        <v>0</v>
      </c>
      <c r="UF53" s="101">
        <f t="shared" si="815"/>
        <v>0</v>
      </c>
      <c r="UG53" s="101"/>
      <c r="UH53" s="121"/>
      <c r="UI53" s="122" t="e">
        <f t="shared" si="816"/>
        <v>#DIV/0!</v>
      </c>
      <c r="UJ53" s="252">
        <f t="shared" si="817"/>
        <v>0</v>
      </c>
      <c r="UK53" s="122">
        <f>UJ53/UJ42</f>
        <v>0</v>
      </c>
      <c r="UL53" s="101">
        <f>UL42*UK53</f>
        <v>0</v>
      </c>
      <c r="UM53" s="119">
        <f t="shared" si="818"/>
        <v>0</v>
      </c>
      <c r="UN53" s="93">
        <f>UN42</f>
        <v>2350</v>
      </c>
      <c r="UO53" s="120">
        <f t="shared" si="819"/>
        <v>0</v>
      </c>
      <c r="UP53" s="101">
        <f t="shared" si="820"/>
        <v>0</v>
      </c>
      <c r="UQ53" s="101"/>
      <c r="UR53" s="121"/>
      <c r="US53" s="122" t="e">
        <f t="shared" si="821"/>
        <v>#DIV/0!</v>
      </c>
      <c r="UT53" s="252">
        <f t="shared" si="822"/>
        <v>0</v>
      </c>
      <c r="UU53" s="122">
        <f>UT53/UT42</f>
        <v>0</v>
      </c>
      <c r="UV53" s="101">
        <f>UV42*UU53</f>
        <v>0</v>
      </c>
      <c r="UW53" s="119">
        <f t="shared" si="823"/>
        <v>0</v>
      </c>
      <c r="UX53" s="93">
        <f>UX42</f>
        <v>2350</v>
      </c>
      <c r="UY53" s="120">
        <f t="shared" si="824"/>
        <v>0</v>
      </c>
      <c r="UZ53" s="101">
        <f t="shared" si="825"/>
        <v>0</v>
      </c>
      <c r="VA53" s="101"/>
      <c r="VB53" s="121"/>
      <c r="VC53" s="122" t="e">
        <f t="shared" si="826"/>
        <v>#DIV/0!</v>
      </c>
      <c r="VD53" s="252">
        <f t="shared" si="827"/>
        <v>0</v>
      </c>
      <c r="VE53" s="122">
        <f>VD53/VD42</f>
        <v>0</v>
      </c>
      <c r="VF53" s="101">
        <f>VF42*VE53</f>
        <v>0</v>
      </c>
      <c r="VG53" s="119">
        <f t="shared" si="828"/>
        <v>0</v>
      </c>
      <c r="VH53" s="93">
        <f>VH42</f>
        <v>2350</v>
      </c>
      <c r="VI53" s="120">
        <f t="shared" si="829"/>
        <v>0</v>
      </c>
      <c r="VJ53" s="101">
        <f t="shared" si="830"/>
        <v>0</v>
      </c>
      <c r="VK53" s="101"/>
      <c r="VL53" s="121"/>
      <c r="VM53" s="122" t="e">
        <f t="shared" si="831"/>
        <v>#DIV/0!</v>
      </c>
      <c r="VN53" s="252">
        <f t="shared" si="832"/>
        <v>0</v>
      </c>
      <c r="VO53" s="122">
        <f>VN53/VN42</f>
        <v>0</v>
      </c>
      <c r="VP53" s="101">
        <f>VP42*VO53</f>
        <v>0</v>
      </c>
      <c r="VQ53" s="119">
        <f t="shared" si="833"/>
        <v>0</v>
      </c>
      <c r="VR53" s="93">
        <f>VR42</f>
        <v>2350</v>
      </c>
      <c r="VS53" s="120">
        <f t="shared" si="834"/>
        <v>0</v>
      </c>
      <c r="VT53" s="101">
        <f t="shared" si="835"/>
        <v>0</v>
      </c>
      <c r="VU53" s="101"/>
      <c r="VV53" s="121"/>
      <c r="VW53" s="122" t="e">
        <f t="shared" si="836"/>
        <v>#DIV/0!</v>
      </c>
      <c r="VX53" s="231">
        <f t="shared" si="837"/>
        <v>0</v>
      </c>
      <c r="VY53" s="122">
        <f>VX53/VX42</f>
        <v>0</v>
      </c>
      <c r="VZ53" s="101">
        <f>VZ42*VY53</f>
        <v>0</v>
      </c>
      <c r="WA53" s="119">
        <f t="shared" si="838"/>
        <v>0</v>
      </c>
      <c r="WB53" s="93">
        <f>WB42</f>
        <v>3085.62</v>
      </c>
      <c r="WC53" s="120">
        <f t="shared" si="839"/>
        <v>0</v>
      </c>
      <c r="WD53" s="101">
        <f t="shared" si="840"/>
        <v>0</v>
      </c>
      <c r="WE53" s="101"/>
      <c r="WF53" s="121"/>
    </row>
    <row r="54" spans="1:604" ht="17.25" customHeight="1">
      <c r="A54" s="5"/>
      <c r="B54" s="94" t="s">
        <v>428</v>
      </c>
      <c r="C54" s="12" t="s">
        <v>839</v>
      </c>
      <c r="D54" s="12" t="s">
        <v>440</v>
      </c>
      <c r="E54" s="4" t="s">
        <v>35</v>
      </c>
      <c r="F54" s="252">
        <f t="shared" si="542"/>
        <v>0</v>
      </c>
      <c r="G54" s="122">
        <f>F54/F42</f>
        <v>0</v>
      </c>
      <c r="H54" s="101">
        <f>H42*G54</f>
        <v>0</v>
      </c>
      <c r="I54" s="119">
        <f t="shared" si="543"/>
        <v>0</v>
      </c>
      <c r="J54" s="93">
        <f>J42</f>
        <v>2350</v>
      </c>
      <c r="K54" s="120">
        <f t="shared" si="544"/>
        <v>0</v>
      </c>
      <c r="L54" s="101">
        <f t="shared" si="545"/>
        <v>0</v>
      </c>
      <c r="M54" s="101"/>
      <c r="N54" s="121"/>
      <c r="O54" s="122">
        <f t="shared" si="546"/>
        <v>0</v>
      </c>
      <c r="P54" s="252">
        <f t="shared" si="547"/>
        <v>0</v>
      </c>
      <c r="Q54" s="122">
        <f>P54/P42</f>
        <v>0</v>
      </c>
      <c r="R54" s="101">
        <f>R42*Q54</f>
        <v>0</v>
      </c>
      <c r="S54" s="119">
        <f t="shared" si="548"/>
        <v>0</v>
      </c>
      <c r="T54" s="93">
        <f>T42</f>
        <v>2350</v>
      </c>
      <c r="U54" s="120">
        <f t="shared" si="549"/>
        <v>0</v>
      </c>
      <c r="V54" s="101">
        <f t="shared" si="550"/>
        <v>0</v>
      </c>
      <c r="W54" s="101"/>
      <c r="X54" s="121"/>
      <c r="Y54" s="122">
        <f t="shared" si="551"/>
        <v>0</v>
      </c>
      <c r="Z54" s="252">
        <f t="shared" si="552"/>
        <v>0</v>
      </c>
      <c r="AA54" s="122">
        <f>Z54/Z42</f>
        <v>0</v>
      </c>
      <c r="AB54" s="101">
        <f>AB42*AA54</f>
        <v>0</v>
      </c>
      <c r="AC54" s="119">
        <f t="shared" si="553"/>
        <v>0</v>
      </c>
      <c r="AD54" s="93">
        <f>AD42</f>
        <v>2350</v>
      </c>
      <c r="AE54" s="120">
        <f t="shared" si="554"/>
        <v>0</v>
      </c>
      <c r="AF54" s="101">
        <f t="shared" si="555"/>
        <v>0</v>
      </c>
      <c r="AG54" s="101"/>
      <c r="AH54" s="121"/>
      <c r="AI54" s="122">
        <f t="shared" si="556"/>
        <v>0</v>
      </c>
      <c r="AJ54" s="252">
        <f t="shared" si="557"/>
        <v>0</v>
      </c>
      <c r="AK54" s="122">
        <f>AJ54/AJ42</f>
        <v>0</v>
      </c>
      <c r="AL54" s="101">
        <f>AL42*AK54</f>
        <v>0</v>
      </c>
      <c r="AM54" s="119">
        <f t="shared" si="558"/>
        <v>0</v>
      </c>
      <c r="AN54" s="93">
        <f>AN42</f>
        <v>2350</v>
      </c>
      <c r="AO54" s="120">
        <f t="shared" si="559"/>
        <v>0</v>
      </c>
      <c r="AP54" s="101">
        <f t="shared" si="560"/>
        <v>0</v>
      </c>
      <c r="AQ54" s="101"/>
      <c r="AR54" s="121"/>
      <c r="AS54" s="122">
        <f t="shared" si="561"/>
        <v>0</v>
      </c>
      <c r="AT54" s="252">
        <f t="shared" si="562"/>
        <v>0</v>
      </c>
      <c r="AU54" s="122">
        <f>AT54/AT42</f>
        <v>0</v>
      </c>
      <c r="AV54" s="101">
        <f>AV42*AU54</f>
        <v>0</v>
      </c>
      <c r="AW54" s="119">
        <f t="shared" si="563"/>
        <v>0</v>
      </c>
      <c r="AX54" s="93">
        <f>AX42</f>
        <v>2350</v>
      </c>
      <c r="AY54" s="120">
        <f t="shared" si="564"/>
        <v>0</v>
      </c>
      <c r="AZ54" s="101">
        <f t="shared" si="565"/>
        <v>0</v>
      </c>
      <c r="BA54" s="101"/>
      <c r="BB54" s="121"/>
      <c r="BC54" s="122">
        <f t="shared" si="566"/>
        <v>0</v>
      </c>
      <c r="BD54" s="252">
        <f t="shared" si="567"/>
        <v>0</v>
      </c>
      <c r="BE54" s="122">
        <f>BD54/BD42</f>
        <v>0</v>
      </c>
      <c r="BF54" s="101">
        <f>BF42*BE54</f>
        <v>0</v>
      </c>
      <c r="BG54" s="119">
        <f t="shared" si="568"/>
        <v>0</v>
      </c>
      <c r="BH54" s="93">
        <f>BH42</f>
        <v>3800</v>
      </c>
      <c r="BI54" s="120">
        <f t="shared" si="569"/>
        <v>0</v>
      </c>
      <c r="BJ54" s="101">
        <f t="shared" si="570"/>
        <v>0</v>
      </c>
      <c r="BK54" s="101"/>
      <c r="BL54" s="121"/>
      <c r="BM54" s="122">
        <f t="shared" si="571"/>
        <v>0</v>
      </c>
      <c r="BN54" s="252">
        <f t="shared" si="572"/>
        <v>0</v>
      </c>
      <c r="BO54" s="122" t="e">
        <f>BN54/BN42</f>
        <v>#DIV/0!</v>
      </c>
      <c r="BP54" s="101" t="e">
        <f>BP42*BO54</f>
        <v>#DIV/0!</v>
      </c>
      <c r="BQ54" s="119">
        <f t="shared" si="573"/>
        <v>0</v>
      </c>
      <c r="BR54" s="93">
        <f>BR42</f>
        <v>0</v>
      </c>
      <c r="BS54" s="120">
        <f t="shared" si="574"/>
        <v>0</v>
      </c>
      <c r="BT54" s="101">
        <f t="shared" si="575"/>
        <v>0</v>
      </c>
      <c r="BU54" s="101"/>
      <c r="BV54" s="121"/>
      <c r="BW54" s="122">
        <f t="shared" si="576"/>
        <v>0</v>
      </c>
      <c r="BX54" s="252">
        <f t="shared" si="577"/>
        <v>0</v>
      </c>
      <c r="BY54" s="122">
        <f>BX54/BX42</f>
        <v>0</v>
      </c>
      <c r="BZ54" s="101">
        <f>BZ42*BY54</f>
        <v>0</v>
      </c>
      <c r="CA54" s="119">
        <f t="shared" si="578"/>
        <v>0</v>
      </c>
      <c r="CB54" s="93">
        <f>CB42</f>
        <v>3800</v>
      </c>
      <c r="CC54" s="120">
        <f t="shared" si="579"/>
        <v>0</v>
      </c>
      <c r="CD54" s="101">
        <f t="shared" si="580"/>
        <v>0</v>
      </c>
      <c r="CE54" s="101"/>
      <c r="CF54" s="121"/>
      <c r="CG54" s="122">
        <f t="shared" si="581"/>
        <v>0</v>
      </c>
      <c r="CH54" s="252">
        <f t="shared" si="582"/>
        <v>0</v>
      </c>
      <c r="CI54" s="122" t="e">
        <f>CH54/CH42</f>
        <v>#DIV/0!</v>
      </c>
      <c r="CJ54" s="101" t="e">
        <f>CJ42*CI54</f>
        <v>#DIV/0!</v>
      </c>
      <c r="CK54" s="119">
        <f t="shared" si="583"/>
        <v>0</v>
      </c>
      <c r="CL54" s="93">
        <f>CL42</f>
        <v>0</v>
      </c>
      <c r="CM54" s="120">
        <f t="shared" si="584"/>
        <v>0</v>
      </c>
      <c r="CN54" s="101">
        <f t="shared" si="585"/>
        <v>0</v>
      </c>
      <c r="CO54" s="101"/>
      <c r="CP54" s="121"/>
      <c r="CQ54" s="122">
        <f t="shared" si="586"/>
        <v>0</v>
      </c>
      <c r="CR54" s="252">
        <f t="shared" si="587"/>
        <v>0</v>
      </c>
      <c r="CS54" s="122">
        <f>CR54/CR42</f>
        <v>0</v>
      </c>
      <c r="CT54" s="101">
        <f>CT42*CS54</f>
        <v>0</v>
      </c>
      <c r="CU54" s="119">
        <f t="shared" si="588"/>
        <v>0</v>
      </c>
      <c r="CV54" s="93">
        <f>CV42</f>
        <v>3800</v>
      </c>
      <c r="CW54" s="120">
        <f t="shared" si="589"/>
        <v>0</v>
      </c>
      <c r="CX54" s="101">
        <f t="shared" si="590"/>
        <v>0</v>
      </c>
      <c r="CY54" s="101"/>
      <c r="CZ54" s="121"/>
      <c r="DA54" s="122">
        <f t="shared" si="591"/>
        <v>0</v>
      </c>
      <c r="DB54" s="252">
        <f t="shared" si="592"/>
        <v>0</v>
      </c>
      <c r="DC54" s="122">
        <f>DB54/DB42</f>
        <v>0</v>
      </c>
      <c r="DD54" s="101">
        <f>DD42*DC54</f>
        <v>0</v>
      </c>
      <c r="DE54" s="119">
        <f t="shared" si="593"/>
        <v>0</v>
      </c>
      <c r="DF54" s="93">
        <f>DF42</f>
        <v>3800</v>
      </c>
      <c r="DG54" s="120">
        <f t="shared" si="594"/>
        <v>0</v>
      </c>
      <c r="DH54" s="101">
        <f t="shared" si="595"/>
        <v>0</v>
      </c>
      <c r="DI54" s="101"/>
      <c r="DJ54" s="121"/>
      <c r="DK54" s="122">
        <f t="shared" si="596"/>
        <v>0</v>
      </c>
      <c r="DL54" s="252">
        <f t="shared" si="597"/>
        <v>0</v>
      </c>
      <c r="DM54" s="122">
        <f>DL54/DL42</f>
        <v>0</v>
      </c>
      <c r="DN54" s="101">
        <f>DN42*DM54</f>
        <v>0</v>
      </c>
      <c r="DO54" s="119">
        <f t="shared" si="598"/>
        <v>0</v>
      </c>
      <c r="DP54" s="93">
        <f>DP42</f>
        <v>3800</v>
      </c>
      <c r="DQ54" s="120">
        <f t="shared" si="599"/>
        <v>0</v>
      </c>
      <c r="DR54" s="101">
        <f t="shared" si="600"/>
        <v>0</v>
      </c>
      <c r="DS54" s="101"/>
      <c r="DT54" s="121"/>
      <c r="DU54" s="122">
        <f t="shared" si="601"/>
        <v>0</v>
      </c>
      <c r="DV54" s="252">
        <f t="shared" si="602"/>
        <v>0</v>
      </c>
      <c r="DW54" s="122">
        <f>DV54/DV42</f>
        <v>0</v>
      </c>
      <c r="DX54" s="101">
        <f>DX42*DW54</f>
        <v>0</v>
      </c>
      <c r="DY54" s="119">
        <f t="shared" si="603"/>
        <v>0</v>
      </c>
      <c r="DZ54" s="93">
        <f>DZ42</f>
        <v>0</v>
      </c>
      <c r="EA54" s="120">
        <f t="shared" si="604"/>
        <v>0</v>
      </c>
      <c r="EB54" s="101">
        <f t="shared" si="605"/>
        <v>0</v>
      </c>
      <c r="EC54" s="101"/>
      <c r="ED54" s="121"/>
      <c r="EE54" s="122">
        <f t="shared" si="606"/>
        <v>0</v>
      </c>
      <c r="EF54" s="252">
        <f t="shared" si="607"/>
        <v>0</v>
      </c>
      <c r="EG54" s="122">
        <f>EF54/EF42</f>
        <v>0</v>
      </c>
      <c r="EH54" s="101">
        <f>EH42*EG54</f>
        <v>0</v>
      </c>
      <c r="EI54" s="119">
        <f t="shared" si="608"/>
        <v>0</v>
      </c>
      <c r="EJ54" s="93">
        <f>EJ42</f>
        <v>3800</v>
      </c>
      <c r="EK54" s="120">
        <f t="shared" si="609"/>
        <v>0</v>
      </c>
      <c r="EL54" s="101">
        <f t="shared" si="610"/>
        <v>0</v>
      </c>
      <c r="EM54" s="101"/>
      <c r="EN54" s="121"/>
      <c r="EO54" s="122">
        <f t="shared" si="611"/>
        <v>0</v>
      </c>
      <c r="EP54" s="252">
        <f t="shared" si="612"/>
        <v>0</v>
      </c>
      <c r="EQ54" s="122">
        <f>EP54/EP42</f>
        <v>0</v>
      </c>
      <c r="ER54" s="101">
        <f>ER42*EQ54</f>
        <v>0</v>
      </c>
      <c r="ES54" s="119">
        <f t="shared" si="613"/>
        <v>0</v>
      </c>
      <c r="ET54" s="93">
        <f>ET42</f>
        <v>0</v>
      </c>
      <c r="EU54" s="120">
        <f t="shared" si="614"/>
        <v>0</v>
      </c>
      <c r="EV54" s="101">
        <f t="shared" si="615"/>
        <v>0</v>
      </c>
      <c r="EW54" s="101"/>
      <c r="EX54" s="121"/>
      <c r="EY54" s="122">
        <f t="shared" si="616"/>
        <v>0</v>
      </c>
      <c r="EZ54" s="252">
        <f t="shared" si="617"/>
        <v>0</v>
      </c>
      <c r="FA54" s="122">
        <f>EZ54/EZ42</f>
        <v>0</v>
      </c>
      <c r="FB54" s="101">
        <f>FB42*FA54</f>
        <v>0</v>
      </c>
      <c r="FC54" s="119">
        <f t="shared" si="618"/>
        <v>0</v>
      </c>
      <c r="FD54" s="93">
        <f>FD42</f>
        <v>2350</v>
      </c>
      <c r="FE54" s="120">
        <f t="shared" si="619"/>
        <v>0</v>
      </c>
      <c r="FF54" s="101">
        <f t="shared" si="620"/>
        <v>0</v>
      </c>
      <c r="FG54" s="101"/>
      <c r="FH54" s="121"/>
      <c r="FI54" s="122">
        <f t="shared" si="621"/>
        <v>0</v>
      </c>
      <c r="FJ54" s="252">
        <f t="shared" si="622"/>
        <v>0</v>
      </c>
      <c r="FK54" s="122">
        <f>FJ54/FJ42</f>
        <v>0</v>
      </c>
      <c r="FL54" s="101">
        <f>FL42*FK54</f>
        <v>0</v>
      </c>
      <c r="FM54" s="119">
        <f t="shared" si="623"/>
        <v>0</v>
      </c>
      <c r="FN54" s="93">
        <f>FN42</f>
        <v>3800</v>
      </c>
      <c r="FO54" s="120">
        <f t="shared" si="624"/>
        <v>0</v>
      </c>
      <c r="FP54" s="101">
        <f t="shared" si="625"/>
        <v>0</v>
      </c>
      <c r="FQ54" s="101"/>
      <c r="FR54" s="121"/>
      <c r="FS54" s="122">
        <f t="shared" si="626"/>
        <v>0</v>
      </c>
      <c r="FT54" s="252">
        <f t="shared" si="627"/>
        <v>0</v>
      </c>
      <c r="FU54" s="122">
        <f>FT54/FT42</f>
        <v>0</v>
      </c>
      <c r="FV54" s="101">
        <f>FV42*FU54</f>
        <v>0</v>
      </c>
      <c r="FW54" s="119">
        <f t="shared" si="628"/>
        <v>0</v>
      </c>
      <c r="FX54" s="93">
        <f>FX42</f>
        <v>3800</v>
      </c>
      <c r="FY54" s="120">
        <f t="shared" si="629"/>
        <v>0</v>
      </c>
      <c r="FZ54" s="101">
        <f t="shared" si="630"/>
        <v>0</v>
      </c>
      <c r="GA54" s="101"/>
      <c r="GB54" s="121"/>
      <c r="GC54" s="122">
        <f t="shared" si="631"/>
        <v>0</v>
      </c>
      <c r="GD54" s="252">
        <f t="shared" si="632"/>
        <v>0</v>
      </c>
      <c r="GE54" s="122">
        <f>GD54/GD42</f>
        <v>0</v>
      </c>
      <c r="GF54" s="101">
        <f>GF42*GE54</f>
        <v>0</v>
      </c>
      <c r="GG54" s="119">
        <f t="shared" si="633"/>
        <v>0</v>
      </c>
      <c r="GH54" s="93">
        <f>GH42</f>
        <v>2350</v>
      </c>
      <c r="GI54" s="120">
        <f t="shared" si="634"/>
        <v>0</v>
      </c>
      <c r="GJ54" s="101">
        <f t="shared" si="635"/>
        <v>0</v>
      </c>
      <c r="GK54" s="101"/>
      <c r="GL54" s="121"/>
      <c r="GM54" s="122">
        <f t="shared" si="636"/>
        <v>0</v>
      </c>
      <c r="GN54" s="252">
        <f t="shared" si="637"/>
        <v>0</v>
      </c>
      <c r="GO54" s="122">
        <f>GN54/GN42</f>
        <v>0</v>
      </c>
      <c r="GP54" s="101">
        <f>GP42*GO54</f>
        <v>0</v>
      </c>
      <c r="GQ54" s="119">
        <f t="shared" si="638"/>
        <v>0</v>
      </c>
      <c r="GR54" s="93">
        <f>GR42</f>
        <v>2350</v>
      </c>
      <c r="GS54" s="120">
        <f t="shared" si="639"/>
        <v>0</v>
      </c>
      <c r="GT54" s="101">
        <f t="shared" si="640"/>
        <v>0</v>
      </c>
      <c r="GU54" s="101"/>
      <c r="GV54" s="121"/>
      <c r="GW54" s="122">
        <f t="shared" si="641"/>
        <v>0</v>
      </c>
      <c r="GX54" s="252">
        <f t="shared" si="642"/>
        <v>0</v>
      </c>
      <c r="GY54" s="122">
        <f>GX54/GX42</f>
        <v>0</v>
      </c>
      <c r="GZ54" s="101">
        <f>GZ42*GY54</f>
        <v>0</v>
      </c>
      <c r="HA54" s="119">
        <f t="shared" si="643"/>
        <v>0</v>
      </c>
      <c r="HB54" s="93">
        <f>HB42</f>
        <v>2350</v>
      </c>
      <c r="HC54" s="120">
        <f t="shared" si="644"/>
        <v>0</v>
      </c>
      <c r="HD54" s="101">
        <f t="shared" si="645"/>
        <v>0</v>
      </c>
      <c r="HE54" s="101"/>
      <c r="HF54" s="121"/>
      <c r="HG54" s="122">
        <f t="shared" si="646"/>
        <v>0</v>
      </c>
      <c r="HH54" s="252">
        <f t="shared" si="647"/>
        <v>0</v>
      </c>
      <c r="HI54" s="122">
        <f>HH54/HH42</f>
        <v>0</v>
      </c>
      <c r="HJ54" s="101">
        <f>HJ42*HI54</f>
        <v>0</v>
      </c>
      <c r="HK54" s="119">
        <f t="shared" si="648"/>
        <v>0</v>
      </c>
      <c r="HL54" s="93">
        <f>HL42</f>
        <v>2350</v>
      </c>
      <c r="HM54" s="120">
        <f t="shared" si="649"/>
        <v>0</v>
      </c>
      <c r="HN54" s="101">
        <f t="shared" si="650"/>
        <v>0</v>
      </c>
      <c r="HO54" s="101"/>
      <c r="HP54" s="121"/>
      <c r="HQ54" s="122">
        <f t="shared" si="651"/>
        <v>0</v>
      </c>
      <c r="HR54" s="252">
        <f t="shared" si="652"/>
        <v>0</v>
      </c>
      <c r="HS54" s="122">
        <f>HR54/HR42</f>
        <v>0</v>
      </c>
      <c r="HT54" s="101">
        <f>HT42*HS54</f>
        <v>0</v>
      </c>
      <c r="HU54" s="119">
        <f t="shared" si="653"/>
        <v>0</v>
      </c>
      <c r="HV54" s="93">
        <f>HV42</f>
        <v>3800</v>
      </c>
      <c r="HW54" s="120">
        <f t="shared" si="654"/>
        <v>0</v>
      </c>
      <c r="HX54" s="101">
        <f t="shared" si="655"/>
        <v>0</v>
      </c>
      <c r="HY54" s="101"/>
      <c r="HZ54" s="121"/>
      <c r="IA54" s="122">
        <f t="shared" si="656"/>
        <v>0</v>
      </c>
      <c r="IB54" s="252">
        <f t="shared" si="657"/>
        <v>0</v>
      </c>
      <c r="IC54" s="122">
        <f>IB54/IB42</f>
        <v>0</v>
      </c>
      <c r="ID54" s="101">
        <f>ID42*IC54</f>
        <v>0</v>
      </c>
      <c r="IE54" s="119">
        <f t="shared" si="658"/>
        <v>0</v>
      </c>
      <c r="IF54" s="93">
        <f>IF42</f>
        <v>3800</v>
      </c>
      <c r="IG54" s="120">
        <f t="shared" si="659"/>
        <v>0</v>
      </c>
      <c r="IH54" s="101">
        <f t="shared" si="660"/>
        <v>0</v>
      </c>
      <c r="II54" s="101"/>
      <c r="IJ54" s="121"/>
      <c r="IK54" s="122">
        <f t="shared" si="661"/>
        <v>0</v>
      </c>
      <c r="IL54" s="252">
        <f t="shared" si="662"/>
        <v>0</v>
      </c>
      <c r="IM54" s="122">
        <f>IL54/IL42</f>
        <v>0</v>
      </c>
      <c r="IN54" s="101">
        <f>IN42*IM54</f>
        <v>0</v>
      </c>
      <c r="IO54" s="119">
        <f t="shared" si="663"/>
        <v>0</v>
      </c>
      <c r="IP54" s="93">
        <f>IP42</f>
        <v>3800</v>
      </c>
      <c r="IQ54" s="120">
        <f t="shared" si="664"/>
        <v>0</v>
      </c>
      <c r="IR54" s="101">
        <f t="shared" si="665"/>
        <v>0</v>
      </c>
      <c r="IS54" s="101"/>
      <c r="IT54" s="121"/>
      <c r="IU54" s="122">
        <f t="shared" si="666"/>
        <v>0</v>
      </c>
      <c r="IV54" s="252">
        <f t="shared" si="667"/>
        <v>0</v>
      </c>
      <c r="IW54" s="122">
        <f>IV54/IV42</f>
        <v>0</v>
      </c>
      <c r="IX54" s="101">
        <f>IX42*IW54</f>
        <v>0</v>
      </c>
      <c r="IY54" s="119">
        <f t="shared" si="668"/>
        <v>0</v>
      </c>
      <c r="IZ54" s="93">
        <f>IZ42</f>
        <v>3800</v>
      </c>
      <c r="JA54" s="120">
        <f t="shared" si="669"/>
        <v>0</v>
      </c>
      <c r="JB54" s="101">
        <f t="shared" si="670"/>
        <v>0</v>
      </c>
      <c r="JC54" s="101"/>
      <c r="JD54" s="121"/>
      <c r="JE54" s="122">
        <f t="shared" si="671"/>
        <v>0</v>
      </c>
      <c r="JF54" s="252">
        <f t="shared" si="672"/>
        <v>13</v>
      </c>
      <c r="JG54" s="122">
        <f>JF54/JF42</f>
        <v>4.4670000000000001E-2</v>
      </c>
      <c r="JH54" s="101">
        <f>JH42*JG54</f>
        <v>18.2</v>
      </c>
      <c r="JI54" s="119">
        <f t="shared" si="673"/>
        <v>1.4</v>
      </c>
      <c r="JJ54" s="93">
        <f>JJ42</f>
        <v>3800</v>
      </c>
      <c r="JK54" s="120">
        <f t="shared" si="674"/>
        <v>5320</v>
      </c>
      <c r="JL54" s="101">
        <f t="shared" si="675"/>
        <v>69160</v>
      </c>
      <c r="JM54" s="101"/>
      <c r="JN54" s="121"/>
      <c r="JO54" s="122">
        <f t="shared" si="676"/>
        <v>1.2556700000000001</v>
      </c>
      <c r="JP54" s="252">
        <f t="shared" si="677"/>
        <v>0</v>
      </c>
      <c r="JQ54" s="122" t="e">
        <f>JP54/JP42</f>
        <v>#DIV/0!</v>
      </c>
      <c r="JR54" s="101" t="e">
        <f>JR42*JQ54</f>
        <v>#DIV/0!</v>
      </c>
      <c r="JS54" s="119">
        <f t="shared" si="678"/>
        <v>0</v>
      </c>
      <c r="JT54" s="93">
        <f>JT42</f>
        <v>0</v>
      </c>
      <c r="JU54" s="120">
        <f t="shared" si="679"/>
        <v>0</v>
      </c>
      <c r="JV54" s="101">
        <f t="shared" si="680"/>
        <v>0</v>
      </c>
      <c r="JW54" s="101"/>
      <c r="JX54" s="121"/>
      <c r="JY54" s="122">
        <f t="shared" si="681"/>
        <v>0</v>
      </c>
      <c r="JZ54" s="252">
        <f t="shared" si="682"/>
        <v>0</v>
      </c>
      <c r="KA54" s="122">
        <f>JZ54/JZ42</f>
        <v>0</v>
      </c>
      <c r="KB54" s="101">
        <f>KB42*KA54</f>
        <v>0</v>
      </c>
      <c r="KC54" s="119">
        <f t="shared" si="683"/>
        <v>0</v>
      </c>
      <c r="KD54" s="93">
        <f>KD42</f>
        <v>2350</v>
      </c>
      <c r="KE54" s="120">
        <f t="shared" si="684"/>
        <v>0</v>
      </c>
      <c r="KF54" s="101">
        <f t="shared" si="685"/>
        <v>0</v>
      </c>
      <c r="KG54" s="101"/>
      <c r="KH54" s="121"/>
      <c r="KI54" s="122">
        <f t="shared" si="686"/>
        <v>0</v>
      </c>
      <c r="KJ54" s="252">
        <f t="shared" si="687"/>
        <v>0</v>
      </c>
      <c r="KK54" s="122">
        <f>KJ54/KJ42</f>
        <v>0</v>
      </c>
      <c r="KL54" s="101">
        <f>KL42*KK54</f>
        <v>0</v>
      </c>
      <c r="KM54" s="119">
        <f t="shared" si="688"/>
        <v>0</v>
      </c>
      <c r="KN54" s="93">
        <f>KN42</f>
        <v>2350</v>
      </c>
      <c r="KO54" s="120">
        <f t="shared" si="689"/>
        <v>0</v>
      </c>
      <c r="KP54" s="101">
        <f t="shared" si="690"/>
        <v>0</v>
      </c>
      <c r="KQ54" s="101"/>
      <c r="KR54" s="121"/>
      <c r="KS54" s="122">
        <f t="shared" si="691"/>
        <v>0</v>
      </c>
      <c r="KT54" s="252">
        <f t="shared" si="692"/>
        <v>0</v>
      </c>
      <c r="KU54" s="122">
        <f>KT54/KT42</f>
        <v>0</v>
      </c>
      <c r="KV54" s="101">
        <f>KV42*KU54</f>
        <v>0</v>
      </c>
      <c r="KW54" s="119">
        <f t="shared" si="693"/>
        <v>0</v>
      </c>
      <c r="KX54" s="93">
        <f>KX42</f>
        <v>3800</v>
      </c>
      <c r="KY54" s="120">
        <f t="shared" si="694"/>
        <v>0</v>
      </c>
      <c r="KZ54" s="101">
        <f t="shared" si="695"/>
        <v>0</v>
      </c>
      <c r="LA54" s="101"/>
      <c r="LB54" s="121"/>
      <c r="LC54" s="122">
        <f t="shared" si="696"/>
        <v>0</v>
      </c>
      <c r="LD54" s="252">
        <f t="shared" si="697"/>
        <v>0</v>
      </c>
      <c r="LE54" s="122">
        <f>LD54/LD42</f>
        <v>0</v>
      </c>
      <c r="LF54" s="101">
        <f>LF42*LE54</f>
        <v>0</v>
      </c>
      <c r="LG54" s="119">
        <f t="shared" si="698"/>
        <v>0</v>
      </c>
      <c r="LH54" s="93">
        <f>LH42</f>
        <v>2350</v>
      </c>
      <c r="LI54" s="120">
        <f t="shared" si="699"/>
        <v>0</v>
      </c>
      <c r="LJ54" s="101">
        <f t="shared" si="700"/>
        <v>0</v>
      </c>
      <c r="LK54" s="101"/>
      <c r="LL54" s="121"/>
      <c r="LM54" s="122">
        <f t="shared" si="701"/>
        <v>0</v>
      </c>
      <c r="LN54" s="252">
        <f t="shared" si="702"/>
        <v>0</v>
      </c>
      <c r="LO54" s="122">
        <f>LN54/LN42</f>
        <v>0</v>
      </c>
      <c r="LP54" s="101">
        <f>LP42*LO54</f>
        <v>0</v>
      </c>
      <c r="LQ54" s="119">
        <f t="shared" si="703"/>
        <v>0</v>
      </c>
      <c r="LR54" s="93">
        <f>LR42</f>
        <v>3800</v>
      </c>
      <c r="LS54" s="120">
        <f t="shared" si="704"/>
        <v>0</v>
      </c>
      <c r="LT54" s="101">
        <f t="shared" si="705"/>
        <v>0</v>
      </c>
      <c r="LU54" s="101"/>
      <c r="LV54" s="121"/>
      <c r="LW54" s="122">
        <f t="shared" si="706"/>
        <v>0</v>
      </c>
      <c r="LX54" s="252">
        <f t="shared" si="707"/>
        <v>0</v>
      </c>
      <c r="LY54" s="122">
        <f>LX54/LX42</f>
        <v>0</v>
      </c>
      <c r="LZ54" s="101">
        <f>LZ42*LY54</f>
        <v>0</v>
      </c>
      <c r="MA54" s="119">
        <f t="shared" si="708"/>
        <v>0</v>
      </c>
      <c r="MB54" s="93">
        <f>MB42</f>
        <v>2350</v>
      </c>
      <c r="MC54" s="120">
        <f t="shared" si="709"/>
        <v>0</v>
      </c>
      <c r="MD54" s="101">
        <f t="shared" si="710"/>
        <v>0</v>
      </c>
      <c r="ME54" s="101"/>
      <c r="MF54" s="121"/>
      <c r="MG54" s="122">
        <f t="shared" si="711"/>
        <v>0</v>
      </c>
      <c r="MH54" s="252">
        <f t="shared" si="712"/>
        <v>0</v>
      </c>
      <c r="MI54" s="122">
        <f>MH54/MH42</f>
        <v>0</v>
      </c>
      <c r="MJ54" s="101">
        <f>MJ42*MI54</f>
        <v>0</v>
      </c>
      <c r="MK54" s="119">
        <f t="shared" si="713"/>
        <v>0</v>
      </c>
      <c r="ML54" s="93">
        <f>ML42</f>
        <v>3800</v>
      </c>
      <c r="MM54" s="120">
        <f t="shared" si="714"/>
        <v>0</v>
      </c>
      <c r="MN54" s="101">
        <f t="shared" si="715"/>
        <v>0</v>
      </c>
      <c r="MO54" s="101"/>
      <c r="MP54" s="121"/>
      <c r="MQ54" s="122">
        <f t="shared" si="716"/>
        <v>0</v>
      </c>
      <c r="MR54" s="252">
        <f t="shared" si="717"/>
        <v>0</v>
      </c>
      <c r="MS54" s="122">
        <f>MR54/MR42</f>
        <v>0</v>
      </c>
      <c r="MT54" s="101">
        <f>MT42*MS54</f>
        <v>0</v>
      </c>
      <c r="MU54" s="119">
        <f t="shared" si="718"/>
        <v>0</v>
      </c>
      <c r="MV54" s="93">
        <f>MV42</f>
        <v>2350</v>
      </c>
      <c r="MW54" s="120">
        <f t="shared" si="719"/>
        <v>0</v>
      </c>
      <c r="MX54" s="101">
        <f t="shared" si="720"/>
        <v>0</v>
      </c>
      <c r="MY54" s="101"/>
      <c r="MZ54" s="121"/>
      <c r="NA54" s="122">
        <f t="shared" si="721"/>
        <v>0</v>
      </c>
      <c r="NB54" s="252">
        <f t="shared" si="722"/>
        <v>0</v>
      </c>
      <c r="NC54" s="122">
        <f>NB54/NB42</f>
        <v>0</v>
      </c>
      <c r="ND54" s="101">
        <f>ND42*NC54</f>
        <v>0</v>
      </c>
      <c r="NE54" s="119">
        <f t="shared" si="723"/>
        <v>0</v>
      </c>
      <c r="NF54" s="93">
        <f>NF42</f>
        <v>3800</v>
      </c>
      <c r="NG54" s="120">
        <f t="shared" si="724"/>
        <v>0</v>
      </c>
      <c r="NH54" s="101">
        <f t="shared" si="725"/>
        <v>0</v>
      </c>
      <c r="NI54" s="101"/>
      <c r="NJ54" s="121"/>
      <c r="NK54" s="122">
        <f t="shared" si="726"/>
        <v>0</v>
      </c>
      <c r="NL54" s="252">
        <f t="shared" si="727"/>
        <v>0</v>
      </c>
      <c r="NM54" s="122">
        <f>NL54/NL42</f>
        <v>0</v>
      </c>
      <c r="NN54" s="101">
        <f>NN42*NM54</f>
        <v>0</v>
      </c>
      <c r="NO54" s="119">
        <f t="shared" si="728"/>
        <v>0</v>
      </c>
      <c r="NP54" s="93">
        <f>NP42</f>
        <v>3800</v>
      </c>
      <c r="NQ54" s="120">
        <f t="shared" si="729"/>
        <v>0</v>
      </c>
      <c r="NR54" s="101">
        <f t="shared" si="730"/>
        <v>0</v>
      </c>
      <c r="NS54" s="101"/>
      <c r="NT54" s="121"/>
      <c r="NU54" s="122">
        <f t="shared" si="731"/>
        <v>0</v>
      </c>
      <c r="NV54" s="252">
        <f t="shared" si="732"/>
        <v>0</v>
      </c>
      <c r="NW54" s="122">
        <f>NV54/NV42</f>
        <v>0</v>
      </c>
      <c r="NX54" s="101">
        <f>NX42*NW54</f>
        <v>0</v>
      </c>
      <c r="NY54" s="119">
        <f t="shared" si="733"/>
        <v>0</v>
      </c>
      <c r="NZ54" s="93">
        <f>NZ42</f>
        <v>3800</v>
      </c>
      <c r="OA54" s="120">
        <f t="shared" si="734"/>
        <v>0</v>
      </c>
      <c r="OB54" s="101">
        <f t="shared" si="735"/>
        <v>0</v>
      </c>
      <c r="OC54" s="101"/>
      <c r="OD54" s="121"/>
      <c r="OE54" s="122">
        <f t="shared" si="736"/>
        <v>0</v>
      </c>
      <c r="OF54" s="252">
        <f t="shared" si="737"/>
        <v>0</v>
      </c>
      <c r="OG54" s="122">
        <f>OF54/OF42</f>
        <v>0</v>
      </c>
      <c r="OH54" s="101">
        <f>OH42*OG54</f>
        <v>0</v>
      </c>
      <c r="OI54" s="119">
        <f t="shared" si="738"/>
        <v>0</v>
      </c>
      <c r="OJ54" s="93">
        <f>OJ42</f>
        <v>2350</v>
      </c>
      <c r="OK54" s="120">
        <f t="shared" si="739"/>
        <v>0</v>
      </c>
      <c r="OL54" s="101">
        <f t="shared" si="740"/>
        <v>0</v>
      </c>
      <c r="OM54" s="101"/>
      <c r="ON54" s="121"/>
      <c r="OO54" s="122">
        <f t="shared" si="741"/>
        <v>0</v>
      </c>
      <c r="OP54" s="252">
        <f t="shared" si="742"/>
        <v>0</v>
      </c>
      <c r="OQ54" s="122">
        <f>OP54/OP42</f>
        <v>0</v>
      </c>
      <c r="OR54" s="101">
        <f>OR42*OQ54</f>
        <v>0</v>
      </c>
      <c r="OS54" s="119">
        <f t="shared" si="743"/>
        <v>0</v>
      </c>
      <c r="OT54" s="93">
        <f>OT42</f>
        <v>3800</v>
      </c>
      <c r="OU54" s="120">
        <f t="shared" si="744"/>
        <v>0</v>
      </c>
      <c r="OV54" s="101">
        <f t="shared" si="745"/>
        <v>0</v>
      </c>
      <c r="OW54" s="101"/>
      <c r="OX54" s="121"/>
      <c r="OY54" s="122">
        <f t="shared" si="746"/>
        <v>0</v>
      </c>
      <c r="OZ54" s="252">
        <f t="shared" si="747"/>
        <v>0</v>
      </c>
      <c r="PA54" s="122">
        <f>OZ54/OZ42</f>
        <v>0</v>
      </c>
      <c r="PB54" s="101">
        <f>PB42*PA54</f>
        <v>0</v>
      </c>
      <c r="PC54" s="119">
        <f t="shared" si="748"/>
        <v>0</v>
      </c>
      <c r="PD54" s="93">
        <f>PD42</f>
        <v>3800</v>
      </c>
      <c r="PE54" s="120">
        <f t="shared" si="749"/>
        <v>0</v>
      </c>
      <c r="PF54" s="101">
        <f t="shared" si="750"/>
        <v>0</v>
      </c>
      <c r="PG54" s="101"/>
      <c r="PH54" s="121"/>
      <c r="PI54" s="122">
        <f t="shared" si="751"/>
        <v>0</v>
      </c>
      <c r="PJ54" s="252">
        <f t="shared" si="752"/>
        <v>0</v>
      </c>
      <c r="PK54" s="122">
        <f>PJ54/PJ42</f>
        <v>0</v>
      </c>
      <c r="PL54" s="101">
        <f>PL42*PK54</f>
        <v>0</v>
      </c>
      <c r="PM54" s="119">
        <f t="shared" si="753"/>
        <v>0</v>
      </c>
      <c r="PN54" s="93">
        <f>PN42</f>
        <v>3800</v>
      </c>
      <c r="PO54" s="120">
        <f t="shared" si="754"/>
        <v>0</v>
      </c>
      <c r="PP54" s="101">
        <f t="shared" si="755"/>
        <v>0</v>
      </c>
      <c r="PQ54" s="101"/>
      <c r="PR54" s="121"/>
      <c r="PS54" s="122">
        <f t="shared" si="756"/>
        <v>0</v>
      </c>
      <c r="PT54" s="252">
        <f t="shared" si="757"/>
        <v>0</v>
      </c>
      <c r="PU54" s="122" t="e">
        <f>PT54/PT42</f>
        <v>#DIV/0!</v>
      </c>
      <c r="PV54" s="101" t="e">
        <f>PV42*PU54</f>
        <v>#DIV/0!</v>
      </c>
      <c r="PW54" s="119">
        <f t="shared" si="758"/>
        <v>0</v>
      </c>
      <c r="PX54" s="93">
        <f>PX42</f>
        <v>0</v>
      </c>
      <c r="PY54" s="120">
        <f t="shared" si="759"/>
        <v>0</v>
      </c>
      <c r="PZ54" s="101">
        <f t="shared" si="760"/>
        <v>0</v>
      </c>
      <c r="QA54" s="101"/>
      <c r="QB54" s="121"/>
      <c r="QC54" s="122">
        <f t="shared" si="761"/>
        <v>0</v>
      </c>
      <c r="QD54" s="252">
        <f t="shared" si="762"/>
        <v>0</v>
      </c>
      <c r="QE54" s="122">
        <f>QD54/QD42</f>
        <v>0</v>
      </c>
      <c r="QF54" s="101">
        <f>QF42*QE54</f>
        <v>0</v>
      </c>
      <c r="QG54" s="119">
        <f t="shared" si="763"/>
        <v>0</v>
      </c>
      <c r="QH54" s="93">
        <f>QH42</f>
        <v>3800</v>
      </c>
      <c r="QI54" s="120">
        <f t="shared" si="764"/>
        <v>0</v>
      </c>
      <c r="QJ54" s="101">
        <f t="shared" si="765"/>
        <v>0</v>
      </c>
      <c r="QK54" s="101"/>
      <c r="QL54" s="121"/>
      <c r="QM54" s="122">
        <f t="shared" si="766"/>
        <v>0</v>
      </c>
      <c r="QN54" s="252">
        <f t="shared" si="767"/>
        <v>0</v>
      </c>
      <c r="QO54" s="122">
        <f>QN54/QN42</f>
        <v>0</v>
      </c>
      <c r="QP54" s="101">
        <f>QP42*QO54</f>
        <v>0</v>
      </c>
      <c r="QQ54" s="119">
        <f t="shared" si="768"/>
        <v>0</v>
      </c>
      <c r="QR54" s="93">
        <f>QR42</f>
        <v>2350</v>
      </c>
      <c r="QS54" s="120">
        <f t="shared" si="769"/>
        <v>0</v>
      </c>
      <c r="QT54" s="101">
        <f t="shared" si="770"/>
        <v>0</v>
      </c>
      <c r="QU54" s="101"/>
      <c r="QV54" s="121"/>
      <c r="QW54" s="122">
        <f t="shared" si="771"/>
        <v>0</v>
      </c>
      <c r="QX54" s="252">
        <f t="shared" si="772"/>
        <v>0</v>
      </c>
      <c r="QY54" s="122">
        <f>QX54/QX42</f>
        <v>0</v>
      </c>
      <c r="QZ54" s="101">
        <f>QZ42*QY54</f>
        <v>0</v>
      </c>
      <c r="RA54" s="119">
        <f t="shared" si="773"/>
        <v>0</v>
      </c>
      <c r="RB54" s="93">
        <f>RB42</f>
        <v>3800</v>
      </c>
      <c r="RC54" s="120">
        <f t="shared" si="774"/>
        <v>0</v>
      </c>
      <c r="RD54" s="101">
        <f t="shared" si="775"/>
        <v>0</v>
      </c>
      <c r="RE54" s="101"/>
      <c r="RF54" s="121"/>
      <c r="RG54" s="122">
        <f t="shared" si="776"/>
        <v>0</v>
      </c>
      <c r="RH54" s="252">
        <f t="shared" si="777"/>
        <v>0</v>
      </c>
      <c r="RI54" s="122">
        <f>RH54/RH42</f>
        <v>0</v>
      </c>
      <c r="RJ54" s="101">
        <f>RJ42*RI54</f>
        <v>0</v>
      </c>
      <c r="RK54" s="119">
        <f t="shared" si="778"/>
        <v>0</v>
      </c>
      <c r="RL54" s="93">
        <f>RL42</f>
        <v>3800</v>
      </c>
      <c r="RM54" s="120">
        <f t="shared" si="779"/>
        <v>0</v>
      </c>
      <c r="RN54" s="101">
        <f t="shared" si="780"/>
        <v>0</v>
      </c>
      <c r="RO54" s="101"/>
      <c r="RP54" s="121"/>
      <c r="RQ54" s="122">
        <f t="shared" si="781"/>
        <v>0</v>
      </c>
      <c r="RR54" s="252">
        <f t="shared" si="782"/>
        <v>0</v>
      </c>
      <c r="RS54" s="122">
        <f>RR54/RR42</f>
        <v>0</v>
      </c>
      <c r="RT54" s="101">
        <f>RT42*RS54</f>
        <v>0</v>
      </c>
      <c r="RU54" s="119">
        <f t="shared" si="783"/>
        <v>0</v>
      </c>
      <c r="RV54" s="93">
        <f>RV42</f>
        <v>3800</v>
      </c>
      <c r="RW54" s="120">
        <f t="shared" si="784"/>
        <v>0</v>
      </c>
      <c r="RX54" s="101">
        <f t="shared" si="785"/>
        <v>0</v>
      </c>
      <c r="RY54" s="101"/>
      <c r="RZ54" s="121"/>
      <c r="SA54" s="122">
        <f t="shared" si="786"/>
        <v>0</v>
      </c>
      <c r="SB54" s="252">
        <f t="shared" si="787"/>
        <v>0</v>
      </c>
      <c r="SC54" s="122">
        <f>SB54/SB42</f>
        <v>0</v>
      </c>
      <c r="SD54" s="101">
        <f>SD42*SC54</f>
        <v>0</v>
      </c>
      <c r="SE54" s="119">
        <f t="shared" si="788"/>
        <v>0</v>
      </c>
      <c r="SF54" s="93">
        <f>SF42</f>
        <v>0</v>
      </c>
      <c r="SG54" s="120">
        <f t="shared" si="789"/>
        <v>0</v>
      </c>
      <c r="SH54" s="101">
        <f t="shared" si="790"/>
        <v>0</v>
      </c>
      <c r="SI54" s="101"/>
      <c r="SJ54" s="121"/>
      <c r="SK54" s="122">
        <f t="shared" si="791"/>
        <v>0</v>
      </c>
      <c r="SL54" s="252">
        <f t="shared" si="792"/>
        <v>0</v>
      </c>
      <c r="SM54" s="122">
        <f>SL54/SL42</f>
        <v>0</v>
      </c>
      <c r="SN54" s="101">
        <f>SN42*SM54</f>
        <v>0</v>
      </c>
      <c r="SO54" s="119">
        <f t="shared" si="793"/>
        <v>0</v>
      </c>
      <c r="SP54" s="93">
        <f>SP42</f>
        <v>2350</v>
      </c>
      <c r="SQ54" s="120">
        <f t="shared" si="794"/>
        <v>0</v>
      </c>
      <c r="SR54" s="101">
        <f t="shared" si="795"/>
        <v>0</v>
      </c>
      <c r="SS54" s="101"/>
      <c r="ST54" s="121"/>
      <c r="SU54" s="122">
        <f t="shared" si="796"/>
        <v>0</v>
      </c>
      <c r="SV54" s="252">
        <f t="shared" si="797"/>
        <v>0</v>
      </c>
      <c r="SW54" s="122">
        <f>SV54/SV42</f>
        <v>0</v>
      </c>
      <c r="SX54" s="101">
        <f>SX42*SW54</f>
        <v>0</v>
      </c>
      <c r="SY54" s="119">
        <f t="shared" si="798"/>
        <v>0</v>
      </c>
      <c r="SZ54" s="93">
        <f>SZ42</f>
        <v>3800</v>
      </c>
      <c r="TA54" s="120">
        <f t="shared" si="799"/>
        <v>0</v>
      </c>
      <c r="TB54" s="101">
        <f t="shared" si="800"/>
        <v>0</v>
      </c>
      <c r="TC54" s="101"/>
      <c r="TD54" s="121"/>
      <c r="TE54" s="122">
        <f t="shared" si="801"/>
        <v>0</v>
      </c>
      <c r="TF54" s="252">
        <f t="shared" si="802"/>
        <v>0</v>
      </c>
      <c r="TG54" s="122">
        <f>TF54/TF42</f>
        <v>0</v>
      </c>
      <c r="TH54" s="101">
        <f>TH42*TG54</f>
        <v>0</v>
      </c>
      <c r="TI54" s="119">
        <f t="shared" si="803"/>
        <v>0</v>
      </c>
      <c r="TJ54" s="93">
        <f>TJ42</f>
        <v>3800</v>
      </c>
      <c r="TK54" s="120">
        <f t="shared" si="804"/>
        <v>0</v>
      </c>
      <c r="TL54" s="101">
        <f t="shared" si="805"/>
        <v>0</v>
      </c>
      <c r="TM54" s="101"/>
      <c r="TN54" s="121"/>
      <c r="TO54" s="122">
        <f t="shared" si="806"/>
        <v>0</v>
      </c>
      <c r="TP54" s="252">
        <f t="shared" si="807"/>
        <v>0</v>
      </c>
      <c r="TQ54" s="122">
        <f>TP54/TP42</f>
        <v>0</v>
      </c>
      <c r="TR54" s="101">
        <f>TR42*TQ54</f>
        <v>0</v>
      </c>
      <c r="TS54" s="119">
        <f t="shared" si="808"/>
        <v>0</v>
      </c>
      <c r="TT54" s="93">
        <f>TT42</f>
        <v>2350</v>
      </c>
      <c r="TU54" s="120">
        <f t="shared" si="809"/>
        <v>0</v>
      </c>
      <c r="TV54" s="101">
        <f t="shared" si="810"/>
        <v>0</v>
      </c>
      <c r="TW54" s="101"/>
      <c r="TX54" s="121"/>
      <c r="TY54" s="122">
        <f t="shared" si="811"/>
        <v>0</v>
      </c>
      <c r="TZ54" s="252">
        <f t="shared" si="812"/>
        <v>0</v>
      </c>
      <c r="UA54" s="122">
        <f>TZ54/TZ42</f>
        <v>0</v>
      </c>
      <c r="UB54" s="101">
        <f>UB42*UA54</f>
        <v>0</v>
      </c>
      <c r="UC54" s="119">
        <f t="shared" si="813"/>
        <v>0</v>
      </c>
      <c r="UD54" s="93">
        <f>UD42</f>
        <v>2350</v>
      </c>
      <c r="UE54" s="120">
        <f t="shared" si="814"/>
        <v>0</v>
      </c>
      <c r="UF54" s="101">
        <f t="shared" si="815"/>
        <v>0</v>
      </c>
      <c r="UG54" s="101"/>
      <c r="UH54" s="121"/>
      <c r="UI54" s="122">
        <f t="shared" si="816"/>
        <v>0</v>
      </c>
      <c r="UJ54" s="252">
        <f t="shared" si="817"/>
        <v>0</v>
      </c>
      <c r="UK54" s="122">
        <f>UJ54/UJ42</f>
        <v>0</v>
      </c>
      <c r="UL54" s="101">
        <f>UL42*UK54</f>
        <v>0</v>
      </c>
      <c r="UM54" s="119">
        <f t="shared" si="818"/>
        <v>0</v>
      </c>
      <c r="UN54" s="93">
        <f>UN42</f>
        <v>2350</v>
      </c>
      <c r="UO54" s="120">
        <f t="shared" si="819"/>
        <v>0</v>
      </c>
      <c r="UP54" s="101">
        <f t="shared" si="820"/>
        <v>0</v>
      </c>
      <c r="UQ54" s="101"/>
      <c r="UR54" s="121"/>
      <c r="US54" s="122">
        <f t="shared" si="821"/>
        <v>0</v>
      </c>
      <c r="UT54" s="252">
        <f t="shared" si="822"/>
        <v>0</v>
      </c>
      <c r="UU54" s="122">
        <f>UT54/UT42</f>
        <v>0</v>
      </c>
      <c r="UV54" s="101">
        <f>UV42*UU54</f>
        <v>0</v>
      </c>
      <c r="UW54" s="119">
        <f t="shared" si="823"/>
        <v>0</v>
      </c>
      <c r="UX54" s="93">
        <f>UX42</f>
        <v>2350</v>
      </c>
      <c r="UY54" s="120">
        <f t="shared" si="824"/>
        <v>0</v>
      </c>
      <c r="UZ54" s="101">
        <f t="shared" si="825"/>
        <v>0</v>
      </c>
      <c r="VA54" s="101"/>
      <c r="VB54" s="121"/>
      <c r="VC54" s="122">
        <f t="shared" si="826"/>
        <v>0</v>
      </c>
      <c r="VD54" s="252">
        <f t="shared" si="827"/>
        <v>0</v>
      </c>
      <c r="VE54" s="122">
        <f>VD54/VD42</f>
        <v>0</v>
      </c>
      <c r="VF54" s="101">
        <f>VF42*VE54</f>
        <v>0</v>
      </c>
      <c r="VG54" s="119">
        <f t="shared" si="828"/>
        <v>0</v>
      </c>
      <c r="VH54" s="93">
        <f>VH42</f>
        <v>2350</v>
      </c>
      <c r="VI54" s="120">
        <f t="shared" si="829"/>
        <v>0</v>
      </c>
      <c r="VJ54" s="101">
        <f t="shared" si="830"/>
        <v>0</v>
      </c>
      <c r="VK54" s="101"/>
      <c r="VL54" s="121"/>
      <c r="VM54" s="122">
        <f t="shared" si="831"/>
        <v>0</v>
      </c>
      <c r="VN54" s="252">
        <f t="shared" si="832"/>
        <v>0</v>
      </c>
      <c r="VO54" s="122">
        <f>VN54/VN42</f>
        <v>0</v>
      </c>
      <c r="VP54" s="101">
        <f>VP42*VO54</f>
        <v>0</v>
      </c>
      <c r="VQ54" s="119">
        <f t="shared" si="833"/>
        <v>0</v>
      </c>
      <c r="VR54" s="93">
        <f>VR42</f>
        <v>2350</v>
      </c>
      <c r="VS54" s="120">
        <f t="shared" si="834"/>
        <v>0</v>
      </c>
      <c r="VT54" s="101">
        <f t="shared" si="835"/>
        <v>0</v>
      </c>
      <c r="VU54" s="101"/>
      <c r="VV54" s="121"/>
      <c r="VW54" s="122">
        <f t="shared" si="836"/>
        <v>0</v>
      </c>
      <c r="VX54" s="231">
        <f t="shared" si="837"/>
        <v>13</v>
      </c>
      <c r="VY54" s="122">
        <f>VX54/VX42</f>
        <v>1.0300000000000001E-3</v>
      </c>
      <c r="VZ54" s="101">
        <f>VZ42*VY54</f>
        <v>17.850000000000001</v>
      </c>
      <c r="WA54" s="119">
        <f t="shared" si="838"/>
        <v>1.3730769199999999</v>
      </c>
      <c r="WB54" s="93">
        <f>WB42</f>
        <v>3085.62</v>
      </c>
      <c r="WC54" s="120">
        <f t="shared" si="839"/>
        <v>4236.7936099999997</v>
      </c>
      <c r="WD54" s="101">
        <f t="shared" si="840"/>
        <v>55078.32</v>
      </c>
      <c r="WE54" s="101"/>
      <c r="WF54" s="121"/>
    </row>
    <row r="55" spans="1:604" ht="17.25" customHeight="1">
      <c r="A55" s="5"/>
      <c r="B55" s="88" t="s">
        <v>433</v>
      </c>
      <c r="C55" s="12" t="s">
        <v>837</v>
      </c>
      <c r="D55" s="12" t="s">
        <v>437</v>
      </c>
      <c r="E55" s="4" t="s">
        <v>35</v>
      </c>
      <c r="F55" s="252">
        <f t="shared" si="542"/>
        <v>0</v>
      </c>
      <c r="G55" s="122">
        <f>F55/F42</f>
        <v>0</v>
      </c>
      <c r="H55" s="101">
        <f>H42*G55</f>
        <v>0</v>
      </c>
      <c r="I55" s="119">
        <f t="shared" si="543"/>
        <v>0</v>
      </c>
      <c r="J55" s="93">
        <f>J42</f>
        <v>2350</v>
      </c>
      <c r="K55" s="120">
        <f t="shared" si="544"/>
        <v>0</v>
      </c>
      <c r="L55" s="101">
        <f t="shared" si="545"/>
        <v>0</v>
      </c>
      <c r="M55" s="101"/>
      <c r="N55" s="121"/>
      <c r="O55" s="122" t="e">
        <f t="shared" si="546"/>
        <v>#DIV/0!</v>
      </c>
      <c r="P55" s="252">
        <f t="shared" si="547"/>
        <v>0</v>
      </c>
      <c r="Q55" s="122">
        <f>P55/P42</f>
        <v>0</v>
      </c>
      <c r="R55" s="101">
        <f>R42*Q55</f>
        <v>0</v>
      </c>
      <c r="S55" s="119">
        <f t="shared" si="548"/>
        <v>0</v>
      </c>
      <c r="T55" s="93">
        <f>T42</f>
        <v>2350</v>
      </c>
      <c r="U55" s="120">
        <f t="shared" si="549"/>
        <v>0</v>
      </c>
      <c r="V55" s="101">
        <f t="shared" si="550"/>
        <v>0</v>
      </c>
      <c r="W55" s="101"/>
      <c r="X55" s="121"/>
      <c r="Y55" s="122" t="e">
        <f t="shared" si="551"/>
        <v>#DIV/0!</v>
      </c>
      <c r="Z55" s="252">
        <f t="shared" si="552"/>
        <v>0</v>
      </c>
      <c r="AA55" s="122">
        <f>Z55/Z42</f>
        <v>0</v>
      </c>
      <c r="AB55" s="101">
        <f>AB42*AA55</f>
        <v>0</v>
      </c>
      <c r="AC55" s="119">
        <f t="shared" si="553"/>
        <v>0</v>
      </c>
      <c r="AD55" s="93">
        <f>AD42</f>
        <v>2350</v>
      </c>
      <c r="AE55" s="120">
        <f t="shared" si="554"/>
        <v>0</v>
      </c>
      <c r="AF55" s="101">
        <f t="shared" si="555"/>
        <v>0</v>
      </c>
      <c r="AG55" s="101"/>
      <c r="AH55" s="121"/>
      <c r="AI55" s="122" t="e">
        <f t="shared" si="556"/>
        <v>#DIV/0!</v>
      </c>
      <c r="AJ55" s="252">
        <f t="shared" si="557"/>
        <v>0</v>
      </c>
      <c r="AK55" s="122">
        <f>AJ55/AJ42</f>
        <v>0</v>
      </c>
      <c r="AL55" s="101">
        <f>AL42*AK55</f>
        <v>0</v>
      </c>
      <c r="AM55" s="119">
        <f t="shared" si="558"/>
        <v>0</v>
      </c>
      <c r="AN55" s="93">
        <f>AN42</f>
        <v>2350</v>
      </c>
      <c r="AO55" s="120">
        <f t="shared" si="559"/>
        <v>0</v>
      </c>
      <c r="AP55" s="101">
        <f t="shared" si="560"/>
        <v>0</v>
      </c>
      <c r="AQ55" s="101"/>
      <c r="AR55" s="121"/>
      <c r="AS55" s="122" t="e">
        <f t="shared" si="561"/>
        <v>#DIV/0!</v>
      </c>
      <c r="AT55" s="252">
        <f t="shared" si="562"/>
        <v>0</v>
      </c>
      <c r="AU55" s="122">
        <f>AT55/AT42</f>
        <v>0</v>
      </c>
      <c r="AV55" s="101">
        <f>AV42*AU55</f>
        <v>0</v>
      </c>
      <c r="AW55" s="119">
        <f t="shared" si="563"/>
        <v>0</v>
      </c>
      <c r="AX55" s="93">
        <f>AX42</f>
        <v>2350</v>
      </c>
      <c r="AY55" s="120">
        <f t="shared" si="564"/>
        <v>0</v>
      </c>
      <c r="AZ55" s="101">
        <f t="shared" si="565"/>
        <v>0</v>
      </c>
      <c r="BA55" s="101"/>
      <c r="BB55" s="121"/>
      <c r="BC55" s="122" t="e">
        <f t="shared" si="566"/>
        <v>#DIV/0!</v>
      </c>
      <c r="BD55" s="252">
        <f t="shared" si="567"/>
        <v>0</v>
      </c>
      <c r="BE55" s="122">
        <f>BD55/BD42</f>
        <v>0</v>
      </c>
      <c r="BF55" s="101">
        <f>BF42*BE55</f>
        <v>0</v>
      </c>
      <c r="BG55" s="119">
        <f t="shared" si="568"/>
        <v>0</v>
      </c>
      <c r="BH55" s="93">
        <f>BH42</f>
        <v>3800</v>
      </c>
      <c r="BI55" s="120">
        <f t="shared" si="569"/>
        <v>0</v>
      </c>
      <c r="BJ55" s="101">
        <f t="shared" si="570"/>
        <v>0</v>
      </c>
      <c r="BK55" s="101"/>
      <c r="BL55" s="121"/>
      <c r="BM55" s="122" t="e">
        <f t="shared" si="571"/>
        <v>#DIV/0!</v>
      </c>
      <c r="BN55" s="252">
        <f t="shared" si="572"/>
        <v>0</v>
      </c>
      <c r="BO55" s="122" t="e">
        <f>BN55/BN42</f>
        <v>#DIV/0!</v>
      </c>
      <c r="BP55" s="101" t="e">
        <f>BP42*BO55</f>
        <v>#DIV/0!</v>
      </c>
      <c r="BQ55" s="119">
        <f t="shared" si="573"/>
        <v>0</v>
      </c>
      <c r="BR55" s="93">
        <f>BR42</f>
        <v>0</v>
      </c>
      <c r="BS55" s="120">
        <f t="shared" si="574"/>
        <v>0</v>
      </c>
      <c r="BT55" s="101">
        <f t="shared" si="575"/>
        <v>0</v>
      </c>
      <c r="BU55" s="101"/>
      <c r="BV55" s="121"/>
      <c r="BW55" s="122" t="e">
        <f t="shared" si="576"/>
        <v>#DIV/0!</v>
      </c>
      <c r="BX55" s="252">
        <f t="shared" si="577"/>
        <v>0</v>
      </c>
      <c r="BY55" s="122">
        <f>BX55/BX42</f>
        <v>0</v>
      </c>
      <c r="BZ55" s="101">
        <f>BZ42*BY55</f>
        <v>0</v>
      </c>
      <c r="CA55" s="119">
        <f t="shared" si="578"/>
        <v>0</v>
      </c>
      <c r="CB55" s="93">
        <f>CB42</f>
        <v>3800</v>
      </c>
      <c r="CC55" s="120">
        <f t="shared" si="579"/>
        <v>0</v>
      </c>
      <c r="CD55" s="101">
        <f t="shared" si="580"/>
        <v>0</v>
      </c>
      <c r="CE55" s="101"/>
      <c r="CF55" s="121"/>
      <c r="CG55" s="122" t="e">
        <f t="shared" si="581"/>
        <v>#DIV/0!</v>
      </c>
      <c r="CH55" s="252">
        <f t="shared" si="582"/>
        <v>0</v>
      </c>
      <c r="CI55" s="122" t="e">
        <f>CH55/CH42</f>
        <v>#DIV/0!</v>
      </c>
      <c r="CJ55" s="101" t="e">
        <f>CJ42*CI55</f>
        <v>#DIV/0!</v>
      </c>
      <c r="CK55" s="119">
        <f t="shared" si="583"/>
        <v>0</v>
      </c>
      <c r="CL55" s="93">
        <f>CL42</f>
        <v>0</v>
      </c>
      <c r="CM55" s="120">
        <f t="shared" si="584"/>
        <v>0</v>
      </c>
      <c r="CN55" s="101">
        <f t="shared" si="585"/>
        <v>0</v>
      </c>
      <c r="CO55" s="101"/>
      <c r="CP55" s="121"/>
      <c r="CQ55" s="122" t="e">
        <f t="shared" si="586"/>
        <v>#DIV/0!</v>
      </c>
      <c r="CR55" s="252">
        <f t="shared" si="587"/>
        <v>0</v>
      </c>
      <c r="CS55" s="122">
        <f>CR55/CR42</f>
        <v>0</v>
      </c>
      <c r="CT55" s="101">
        <f>CT42*CS55</f>
        <v>0</v>
      </c>
      <c r="CU55" s="119">
        <f t="shared" si="588"/>
        <v>0</v>
      </c>
      <c r="CV55" s="93">
        <f>CV42</f>
        <v>3800</v>
      </c>
      <c r="CW55" s="120">
        <f t="shared" si="589"/>
        <v>0</v>
      </c>
      <c r="CX55" s="101">
        <f t="shared" si="590"/>
        <v>0</v>
      </c>
      <c r="CY55" s="101"/>
      <c r="CZ55" s="121"/>
      <c r="DA55" s="122" t="e">
        <f t="shared" si="591"/>
        <v>#DIV/0!</v>
      </c>
      <c r="DB55" s="252">
        <f t="shared" si="592"/>
        <v>0</v>
      </c>
      <c r="DC55" s="122">
        <f>DB55/DB42</f>
        <v>0</v>
      </c>
      <c r="DD55" s="101">
        <f>DD42*DC55</f>
        <v>0</v>
      </c>
      <c r="DE55" s="119">
        <f t="shared" si="593"/>
        <v>0</v>
      </c>
      <c r="DF55" s="93">
        <f>DF42</f>
        <v>3800</v>
      </c>
      <c r="DG55" s="120">
        <f t="shared" si="594"/>
        <v>0</v>
      </c>
      <c r="DH55" s="101">
        <f t="shared" si="595"/>
        <v>0</v>
      </c>
      <c r="DI55" s="101"/>
      <c r="DJ55" s="121"/>
      <c r="DK55" s="122" t="e">
        <f t="shared" si="596"/>
        <v>#DIV/0!</v>
      </c>
      <c r="DL55" s="252">
        <f t="shared" si="597"/>
        <v>0</v>
      </c>
      <c r="DM55" s="122">
        <f>DL55/DL42</f>
        <v>0</v>
      </c>
      <c r="DN55" s="101">
        <f>DN42*DM55</f>
        <v>0</v>
      </c>
      <c r="DO55" s="119">
        <f t="shared" si="598"/>
        <v>0</v>
      </c>
      <c r="DP55" s="93">
        <f>DP42</f>
        <v>3800</v>
      </c>
      <c r="DQ55" s="120">
        <f t="shared" si="599"/>
        <v>0</v>
      </c>
      <c r="DR55" s="101">
        <f t="shared" si="600"/>
        <v>0</v>
      </c>
      <c r="DS55" s="101"/>
      <c r="DT55" s="121"/>
      <c r="DU55" s="122" t="e">
        <f t="shared" si="601"/>
        <v>#DIV/0!</v>
      </c>
      <c r="DV55" s="252">
        <f t="shared" si="602"/>
        <v>0</v>
      </c>
      <c r="DW55" s="122">
        <f>DV55/DV42</f>
        <v>0</v>
      </c>
      <c r="DX55" s="101">
        <f>DX42*DW55</f>
        <v>0</v>
      </c>
      <c r="DY55" s="119">
        <f t="shared" si="603"/>
        <v>0</v>
      </c>
      <c r="DZ55" s="93">
        <f>DZ42</f>
        <v>0</v>
      </c>
      <c r="EA55" s="120">
        <f t="shared" si="604"/>
        <v>0</v>
      </c>
      <c r="EB55" s="101">
        <f t="shared" si="605"/>
        <v>0</v>
      </c>
      <c r="EC55" s="101"/>
      <c r="ED55" s="121"/>
      <c r="EE55" s="122" t="e">
        <f t="shared" si="606"/>
        <v>#DIV/0!</v>
      </c>
      <c r="EF55" s="252">
        <f t="shared" si="607"/>
        <v>0</v>
      </c>
      <c r="EG55" s="122">
        <f>EF55/EF42</f>
        <v>0</v>
      </c>
      <c r="EH55" s="101">
        <f>EH42*EG55</f>
        <v>0</v>
      </c>
      <c r="EI55" s="119">
        <f t="shared" si="608"/>
        <v>0</v>
      </c>
      <c r="EJ55" s="93">
        <f>EJ42</f>
        <v>3800</v>
      </c>
      <c r="EK55" s="120">
        <f t="shared" si="609"/>
        <v>0</v>
      </c>
      <c r="EL55" s="101">
        <f t="shared" si="610"/>
        <v>0</v>
      </c>
      <c r="EM55" s="101"/>
      <c r="EN55" s="121"/>
      <c r="EO55" s="122" t="e">
        <f t="shared" si="611"/>
        <v>#DIV/0!</v>
      </c>
      <c r="EP55" s="252">
        <f t="shared" si="612"/>
        <v>0</v>
      </c>
      <c r="EQ55" s="122">
        <f>EP55/EP42</f>
        <v>0</v>
      </c>
      <c r="ER55" s="101">
        <f>ER42*EQ55</f>
        <v>0</v>
      </c>
      <c r="ES55" s="119">
        <f t="shared" si="613"/>
        <v>0</v>
      </c>
      <c r="ET55" s="93">
        <f>ET42</f>
        <v>0</v>
      </c>
      <c r="EU55" s="120">
        <f t="shared" si="614"/>
        <v>0</v>
      </c>
      <c r="EV55" s="101">
        <f t="shared" si="615"/>
        <v>0</v>
      </c>
      <c r="EW55" s="101"/>
      <c r="EX55" s="121"/>
      <c r="EY55" s="122" t="e">
        <f t="shared" si="616"/>
        <v>#DIV/0!</v>
      </c>
      <c r="EZ55" s="252">
        <f t="shared" si="617"/>
        <v>0</v>
      </c>
      <c r="FA55" s="122">
        <f>EZ55/EZ42</f>
        <v>0</v>
      </c>
      <c r="FB55" s="101">
        <f>FB42*FA55</f>
        <v>0</v>
      </c>
      <c r="FC55" s="119">
        <f t="shared" si="618"/>
        <v>0</v>
      </c>
      <c r="FD55" s="93">
        <f>FD42</f>
        <v>2350</v>
      </c>
      <c r="FE55" s="120">
        <f t="shared" si="619"/>
        <v>0</v>
      </c>
      <c r="FF55" s="101">
        <f t="shared" si="620"/>
        <v>0</v>
      </c>
      <c r="FG55" s="101"/>
      <c r="FH55" s="121"/>
      <c r="FI55" s="122" t="e">
        <f t="shared" si="621"/>
        <v>#DIV/0!</v>
      </c>
      <c r="FJ55" s="252">
        <f t="shared" si="622"/>
        <v>0</v>
      </c>
      <c r="FK55" s="122">
        <f>FJ55/FJ42</f>
        <v>0</v>
      </c>
      <c r="FL55" s="101">
        <f>FL42*FK55</f>
        <v>0</v>
      </c>
      <c r="FM55" s="119">
        <f t="shared" si="623"/>
        <v>0</v>
      </c>
      <c r="FN55" s="93">
        <f>FN42</f>
        <v>3800</v>
      </c>
      <c r="FO55" s="120">
        <f t="shared" si="624"/>
        <v>0</v>
      </c>
      <c r="FP55" s="101">
        <f t="shared" si="625"/>
        <v>0</v>
      </c>
      <c r="FQ55" s="101"/>
      <c r="FR55" s="121"/>
      <c r="FS55" s="122" t="e">
        <f t="shared" si="626"/>
        <v>#DIV/0!</v>
      </c>
      <c r="FT55" s="252">
        <f t="shared" si="627"/>
        <v>0</v>
      </c>
      <c r="FU55" s="122">
        <f>FT55/FT42</f>
        <v>0</v>
      </c>
      <c r="FV55" s="101">
        <f>FV42*FU55</f>
        <v>0</v>
      </c>
      <c r="FW55" s="119">
        <f t="shared" si="628"/>
        <v>0</v>
      </c>
      <c r="FX55" s="93">
        <f>FX42</f>
        <v>3800</v>
      </c>
      <c r="FY55" s="120">
        <f t="shared" si="629"/>
        <v>0</v>
      </c>
      <c r="FZ55" s="101">
        <f t="shared" si="630"/>
        <v>0</v>
      </c>
      <c r="GA55" s="101"/>
      <c r="GB55" s="121"/>
      <c r="GC55" s="122" t="e">
        <f t="shared" si="631"/>
        <v>#DIV/0!</v>
      </c>
      <c r="GD55" s="252">
        <f t="shared" si="632"/>
        <v>0</v>
      </c>
      <c r="GE55" s="122">
        <f>GD55/GD42</f>
        <v>0</v>
      </c>
      <c r="GF55" s="101">
        <f>GF42*GE55</f>
        <v>0</v>
      </c>
      <c r="GG55" s="119">
        <f t="shared" si="633"/>
        <v>0</v>
      </c>
      <c r="GH55" s="93">
        <f>GH42</f>
        <v>2350</v>
      </c>
      <c r="GI55" s="120">
        <f t="shared" si="634"/>
        <v>0</v>
      </c>
      <c r="GJ55" s="101">
        <f t="shared" si="635"/>
        <v>0</v>
      </c>
      <c r="GK55" s="101"/>
      <c r="GL55" s="121"/>
      <c r="GM55" s="122" t="e">
        <f t="shared" si="636"/>
        <v>#DIV/0!</v>
      </c>
      <c r="GN55" s="252">
        <f t="shared" si="637"/>
        <v>0</v>
      </c>
      <c r="GO55" s="122">
        <f>GN55/GN42</f>
        <v>0</v>
      </c>
      <c r="GP55" s="101">
        <f>GP42*GO55</f>
        <v>0</v>
      </c>
      <c r="GQ55" s="119">
        <f t="shared" si="638"/>
        <v>0</v>
      </c>
      <c r="GR55" s="93">
        <f>GR42</f>
        <v>2350</v>
      </c>
      <c r="GS55" s="120">
        <f t="shared" si="639"/>
        <v>0</v>
      </c>
      <c r="GT55" s="101">
        <f t="shared" si="640"/>
        <v>0</v>
      </c>
      <c r="GU55" s="101"/>
      <c r="GV55" s="121"/>
      <c r="GW55" s="122" t="e">
        <f t="shared" si="641"/>
        <v>#DIV/0!</v>
      </c>
      <c r="GX55" s="252">
        <f t="shared" si="642"/>
        <v>0</v>
      </c>
      <c r="GY55" s="122">
        <f>GX55/GX42</f>
        <v>0</v>
      </c>
      <c r="GZ55" s="101">
        <f>GZ42*GY55</f>
        <v>0</v>
      </c>
      <c r="HA55" s="119">
        <f t="shared" si="643"/>
        <v>0</v>
      </c>
      <c r="HB55" s="93">
        <f>HB42</f>
        <v>2350</v>
      </c>
      <c r="HC55" s="120">
        <f t="shared" si="644"/>
        <v>0</v>
      </c>
      <c r="HD55" s="101">
        <f t="shared" si="645"/>
        <v>0</v>
      </c>
      <c r="HE55" s="101"/>
      <c r="HF55" s="121"/>
      <c r="HG55" s="122" t="e">
        <f t="shared" si="646"/>
        <v>#DIV/0!</v>
      </c>
      <c r="HH55" s="252">
        <f t="shared" si="647"/>
        <v>0</v>
      </c>
      <c r="HI55" s="122">
        <f>HH55/HH42</f>
        <v>0</v>
      </c>
      <c r="HJ55" s="101">
        <f>HJ42*HI55</f>
        <v>0</v>
      </c>
      <c r="HK55" s="119">
        <f t="shared" si="648"/>
        <v>0</v>
      </c>
      <c r="HL55" s="93">
        <f>HL42</f>
        <v>2350</v>
      </c>
      <c r="HM55" s="120">
        <f t="shared" si="649"/>
        <v>0</v>
      </c>
      <c r="HN55" s="101">
        <f t="shared" si="650"/>
        <v>0</v>
      </c>
      <c r="HO55" s="101"/>
      <c r="HP55" s="121"/>
      <c r="HQ55" s="122" t="e">
        <f t="shared" si="651"/>
        <v>#DIV/0!</v>
      </c>
      <c r="HR55" s="252">
        <f t="shared" si="652"/>
        <v>0</v>
      </c>
      <c r="HS55" s="122">
        <f>HR55/HR42</f>
        <v>0</v>
      </c>
      <c r="HT55" s="101">
        <f>HT42*HS55</f>
        <v>0</v>
      </c>
      <c r="HU55" s="119">
        <f t="shared" si="653"/>
        <v>0</v>
      </c>
      <c r="HV55" s="93">
        <f>HV42</f>
        <v>3800</v>
      </c>
      <c r="HW55" s="120">
        <f t="shared" si="654"/>
        <v>0</v>
      </c>
      <c r="HX55" s="101">
        <f t="shared" si="655"/>
        <v>0</v>
      </c>
      <c r="HY55" s="101"/>
      <c r="HZ55" s="121"/>
      <c r="IA55" s="122" t="e">
        <f t="shared" si="656"/>
        <v>#DIV/0!</v>
      </c>
      <c r="IB55" s="252">
        <f t="shared" si="657"/>
        <v>0</v>
      </c>
      <c r="IC55" s="122">
        <f>IB55/IB42</f>
        <v>0</v>
      </c>
      <c r="ID55" s="101">
        <f>ID42*IC55</f>
        <v>0</v>
      </c>
      <c r="IE55" s="119">
        <f t="shared" si="658"/>
        <v>0</v>
      </c>
      <c r="IF55" s="93">
        <f>IF42</f>
        <v>3800</v>
      </c>
      <c r="IG55" s="120">
        <f t="shared" si="659"/>
        <v>0</v>
      </c>
      <c r="IH55" s="101">
        <f t="shared" si="660"/>
        <v>0</v>
      </c>
      <c r="II55" s="101"/>
      <c r="IJ55" s="121"/>
      <c r="IK55" s="122" t="e">
        <f t="shared" si="661"/>
        <v>#DIV/0!</v>
      </c>
      <c r="IL55" s="252">
        <f t="shared" si="662"/>
        <v>0</v>
      </c>
      <c r="IM55" s="122">
        <f>IL55/IL42</f>
        <v>0</v>
      </c>
      <c r="IN55" s="101">
        <f>IN42*IM55</f>
        <v>0</v>
      </c>
      <c r="IO55" s="119">
        <f t="shared" si="663"/>
        <v>0</v>
      </c>
      <c r="IP55" s="93">
        <f>IP42</f>
        <v>3800</v>
      </c>
      <c r="IQ55" s="120">
        <f t="shared" si="664"/>
        <v>0</v>
      </c>
      <c r="IR55" s="101">
        <f t="shared" si="665"/>
        <v>0</v>
      </c>
      <c r="IS55" s="101"/>
      <c r="IT55" s="121"/>
      <c r="IU55" s="122" t="e">
        <f t="shared" si="666"/>
        <v>#DIV/0!</v>
      </c>
      <c r="IV55" s="252">
        <f t="shared" si="667"/>
        <v>0</v>
      </c>
      <c r="IW55" s="122">
        <f>IV55/IV42</f>
        <v>0</v>
      </c>
      <c r="IX55" s="101">
        <f>IX42*IW55</f>
        <v>0</v>
      </c>
      <c r="IY55" s="119">
        <f t="shared" si="668"/>
        <v>0</v>
      </c>
      <c r="IZ55" s="93">
        <f>IZ42</f>
        <v>3800</v>
      </c>
      <c r="JA55" s="120">
        <f t="shared" si="669"/>
        <v>0</v>
      </c>
      <c r="JB55" s="101">
        <f t="shared" si="670"/>
        <v>0</v>
      </c>
      <c r="JC55" s="101"/>
      <c r="JD55" s="121"/>
      <c r="JE55" s="122" t="e">
        <f t="shared" si="671"/>
        <v>#DIV/0!</v>
      </c>
      <c r="JF55" s="252">
        <f t="shared" si="672"/>
        <v>0</v>
      </c>
      <c r="JG55" s="122">
        <f>JF55/JF42</f>
        <v>0</v>
      </c>
      <c r="JH55" s="101">
        <f>JH42*JG55</f>
        <v>0</v>
      </c>
      <c r="JI55" s="119">
        <f t="shared" si="673"/>
        <v>0</v>
      </c>
      <c r="JJ55" s="93">
        <f>JJ42</f>
        <v>3800</v>
      </c>
      <c r="JK55" s="120">
        <f t="shared" si="674"/>
        <v>0</v>
      </c>
      <c r="JL55" s="101">
        <f t="shared" si="675"/>
        <v>0</v>
      </c>
      <c r="JM55" s="101"/>
      <c r="JN55" s="121"/>
      <c r="JO55" s="122" t="e">
        <f t="shared" si="676"/>
        <v>#DIV/0!</v>
      </c>
      <c r="JP55" s="252">
        <f t="shared" si="677"/>
        <v>0</v>
      </c>
      <c r="JQ55" s="122" t="e">
        <f>JP55/JP42</f>
        <v>#DIV/0!</v>
      </c>
      <c r="JR55" s="101" t="e">
        <f>JR42*JQ55</f>
        <v>#DIV/0!</v>
      </c>
      <c r="JS55" s="119">
        <f t="shared" si="678"/>
        <v>0</v>
      </c>
      <c r="JT55" s="93">
        <f>JT42</f>
        <v>0</v>
      </c>
      <c r="JU55" s="120">
        <f t="shared" si="679"/>
        <v>0</v>
      </c>
      <c r="JV55" s="101">
        <f t="shared" si="680"/>
        <v>0</v>
      </c>
      <c r="JW55" s="101"/>
      <c r="JX55" s="121"/>
      <c r="JY55" s="122" t="e">
        <f t="shared" si="681"/>
        <v>#DIV/0!</v>
      </c>
      <c r="JZ55" s="252">
        <f t="shared" si="682"/>
        <v>0</v>
      </c>
      <c r="KA55" s="122">
        <f>JZ55/JZ42</f>
        <v>0</v>
      </c>
      <c r="KB55" s="101">
        <f>KB42*KA55</f>
        <v>0</v>
      </c>
      <c r="KC55" s="119">
        <f t="shared" si="683"/>
        <v>0</v>
      </c>
      <c r="KD55" s="93">
        <f>KD42</f>
        <v>2350</v>
      </c>
      <c r="KE55" s="120">
        <f t="shared" si="684"/>
        <v>0</v>
      </c>
      <c r="KF55" s="101">
        <f t="shared" si="685"/>
        <v>0</v>
      </c>
      <c r="KG55" s="101"/>
      <c r="KH55" s="121"/>
      <c r="KI55" s="122" t="e">
        <f t="shared" si="686"/>
        <v>#DIV/0!</v>
      </c>
      <c r="KJ55" s="252">
        <f t="shared" si="687"/>
        <v>0</v>
      </c>
      <c r="KK55" s="122">
        <f>KJ55/KJ42</f>
        <v>0</v>
      </c>
      <c r="KL55" s="101">
        <f>KL42*KK55</f>
        <v>0</v>
      </c>
      <c r="KM55" s="119">
        <f t="shared" si="688"/>
        <v>0</v>
      </c>
      <c r="KN55" s="93">
        <f>KN42</f>
        <v>2350</v>
      </c>
      <c r="KO55" s="120">
        <f t="shared" si="689"/>
        <v>0</v>
      </c>
      <c r="KP55" s="101">
        <f t="shared" si="690"/>
        <v>0</v>
      </c>
      <c r="KQ55" s="101"/>
      <c r="KR55" s="121"/>
      <c r="KS55" s="122" t="e">
        <f t="shared" si="691"/>
        <v>#DIV/0!</v>
      </c>
      <c r="KT55" s="252">
        <f t="shared" si="692"/>
        <v>0</v>
      </c>
      <c r="KU55" s="122">
        <f>KT55/KT42</f>
        <v>0</v>
      </c>
      <c r="KV55" s="101">
        <f>KV42*KU55</f>
        <v>0</v>
      </c>
      <c r="KW55" s="119">
        <f t="shared" si="693"/>
        <v>0</v>
      </c>
      <c r="KX55" s="93">
        <f>KX42</f>
        <v>3800</v>
      </c>
      <c r="KY55" s="120">
        <f t="shared" si="694"/>
        <v>0</v>
      </c>
      <c r="KZ55" s="101">
        <f t="shared" si="695"/>
        <v>0</v>
      </c>
      <c r="LA55" s="101"/>
      <c r="LB55" s="121"/>
      <c r="LC55" s="122" t="e">
        <f t="shared" si="696"/>
        <v>#DIV/0!</v>
      </c>
      <c r="LD55" s="252">
        <f t="shared" si="697"/>
        <v>0</v>
      </c>
      <c r="LE55" s="122">
        <f>LD55/LD42</f>
        <v>0</v>
      </c>
      <c r="LF55" s="101">
        <f>LF42*LE55</f>
        <v>0</v>
      </c>
      <c r="LG55" s="119">
        <f t="shared" si="698"/>
        <v>0</v>
      </c>
      <c r="LH55" s="93">
        <f>LH42</f>
        <v>2350</v>
      </c>
      <c r="LI55" s="120">
        <f t="shared" si="699"/>
        <v>0</v>
      </c>
      <c r="LJ55" s="101">
        <f t="shared" si="700"/>
        <v>0</v>
      </c>
      <c r="LK55" s="101"/>
      <c r="LL55" s="121"/>
      <c r="LM55" s="122" t="e">
        <f t="shared" si="701"/>
        <v>#DIV/0!</v>
      </c>
      <c r="LN55" s="252">
        <f t="shared" si="702"/>
        <v>0</v>
      </c>
      <c r="LO55" s="122">
        <f>LN55/LN42</f>
        <v>0</v>
      </c>
      <c r="LP55" s="101">
        <f>LP42*LO55</f>
        <v>0</v>
      </c>
      <c r="LQ55" s="119">
        <f t="shared" si="703"/>
        <v>0</v>
      </c>
      <c r="LR55" s="93">
        <f>LR42</f>
        <v>3800</v>
      </c>
      <c r="LS55" s="120">
        <f t="shared" si="704"/>
        <v>0</v>
      </c>
      <c r="LT55" s="101">
        <f t="shared" si="705"/>
        <v>0</v>
      </c>
      <c r="LU55" s="101"/>
      <c r="LV55" s="121"/>
      <c r="LW55" s="122" t="e">
        <f t="shared" si="706"/>
        <v>#DIV/0!</v>
      </c>
      <c r="LX55" s="252">
        <f t="shared" si="707"/>
        <v>0</v>
      </c>
      <c r="LY55" s="122">
        <f>LX55/LX42</f>
        <v>0</v>
      </c>
      <c r="LZ55" s="101">
        <f>LZ42*LY55</f>
        <v>0</v>
      </c>
      <c r="MA55" s="119">
        <f t="shared" si="708"/>
        <v>0</v>
      </c>
      <c r="MB55" s="93">
        <f>MB42</f>
        <v>2350</v>
      </c>
      <c r="MC55" s="120">
        <f t="shared" si="709"/>
        <v>0</v>
      </c>
      <c r="MD55" s="101">
        <f t="shared" si="710"/>
        <v>0</v>
      </c>
      <c r="ME55" s="101"/>
      <c r="MF55" s="121"/>
      <c r="MG55" s="122" t="e">
        <f t="shared" si="711"/>
        <v>#DIV/0!</v>
      </c>
      <c r="MH55" s="252">
        <f t="shared" si="712"/>
        <v>0</v>
      </c>
      <c r="MI55" s="122">
        <f>MH55/MH42</f>
        <v>0</v>
      </c>
      <c r="MJ55" s="101">
        <f>MJ42*MI55</f>
        <v>0</v>
      </c>
      <c r="MK55" s="119">
        <f t="shared" si="713"/>
        <v>0</v>
      </c>
      <c r="ML55" s="93">
        <f>ML42</f>
        <v>3800</v>
      </c>
      <c r="MM55" s="120">
        <f t="shared" si="714"/>
        <v>0</v>
      </c>
      <c r="MN55" s="101">
        <f t="shared" si="715"/>
        <v>0</v>
      </c>
      <c r="MO55" s="101"/>
      <c r="MP55" s="121"/>
      <c r="MQ55" s="122" t="e">
        <f t="shared" si="716"/>
        <v>#DIV/0!</v>
      </c>
      <c r="MR55" s="252">
        <f t="shared" si="717"/>
        <v>0</v>
      </c>
      <c r="MS55" s="122">
        <f>MR55/MR42</f>
        <v>0</v>
      </c>
      <c r="MT55" s="101">
        <f>MT42*MS55</f>
        <v>0</v>
      </c>
      <c r="MU55" s="119">
        <f t="shared" si="718"/>
        <v>0</v>
      </c>
      <c r="MV55" s="93">
        <f>MV42</f>
        <v>2350</v>
      </c>
      <c r="MW55" s="120">
        <f t="shared" si="719"/>
        <v>0</v>
      </c>
      <c r="MX55" s="101">
        <f t="shared" si="720"/>
        <v>0</v>
      </c>
      <c r="MY55" s="101"/>
      <c r="MZ55" s="121"/>
      <c r="NA55" s="122" t="e">
        <f t="shared" si="721"/>
        <v>#DIV/0!</v>
      </c>
      <c r="NB55" s="252">
        <f t="shared" si="722"/>
        <v>0</v>
      </c>
      <c r="NC55" s="122">
        <f>NB55/NB42</f>
        <v>0</v>
      </c>
      <c r="ND55" s="101">
        <f>ND42*NC55</f>
        <v>0</v>
      </c>
      <c r="NE55" s="119">
        <f t="shared" si="723"/>
        <v>0</v>
      </c>
      <c r="NF55" s="93">
        <f>NF42</f>
        <v>3800</v>
      </c>
      <c r="NG55" s="120">
        <f t="shared" si="724"/>
        <v>0</v>
      </c>
      <c r="NH55" s="101">
        <f t="shared" si="725"/>
        <v>0</v>
      </c>
      <c r="NI55" s="101"/>
      <c r="NJ55" s="121"/>
      <c r="NK55" s="122" t="e">
        <f t="shared" si="726"/>
        <v>#DIV/0!</v>
      </c>
      <c r="NL55" s="252">
        <f t="shared" si="727"/>
        <v>0</v>
      </c>
      <c r="NM55" s="122">
        <f>NL55/NL42</f>
        <v>0</v>
      </c>
      <c r="NN55" s="101">
        <f>NN42*NM55</f>
        <v>0</v>
      </c>
      <c r="NO55" s="119">
        <f t="shared" si="728"/>
        <v>0</v>
      </c>
      <c r="NP55" s="93">
        <f>NP42</f>
        <v>3800</v>
      </c>
      <c r="NQ55" s="120">
        <f t="shared" si="729"/>
        <v>0</v>
      </c>
      <c r="NR55" s="101">
        <f t="shared" si="730"/>
        <v>0</v>
      </c>
      <c r="NS55" s="101"/>
      <c r="NT55" s="121"/>
      <c r="NU55" s="122" t="e">
        <f t="shared" si="731"/>
        <v>#DIV/0!</v>
      </c>
      <c r="NV55" s="252">
        <f t="shared" si="732"/>
        <v>0</v>
      </c>
      <c r="NW55" s="122">
        <f>NV55/NV42</f>
        <v>0</v>
      </c>
      <c r="NX55" s="101">
        <f>NX42*NW55</f>
        <v>0</v>
      </c>
      <c r="NY55" s="119">
        <f t="shared" si="733"/>
        <v>0</v>
      </c>
      <c r="NZ55" s="93">
        <f>NZ42</f>
        <v>3800</v>
      </c>
      <c r="OA55" s="120">
        <f t="shared" si="734"/>
        <v>0</v>
      </c>
      <c r="OB55" s="101">
        <f t="shared" si="735"/>
        <v>0</v>
      </c>
      <c r="OC55" s="101"/>
      <c r="OD55" s="121"/>
      <c r="OE55" s="122" t="e">
        <f t="shared" si="736"/>
        <v>#DIV/0!</v>
      </c>
      <c r="OF55" s="252">
        <f t="shared" si="737"/>
        <v>0</v>
      </c>
      <c r="OG55" s="122">
        <f>OF55/OF42</f>
        <v>0</v>
      </c>
      <c r="OH55" s="101">
        <f>OH42*OG55</f>
        <v>0</v>
      </c>
      <c r="OI55" s="119">
        <f t="shared" si="738"/>
        <v>0</v>
      </c>
      <c r="OJ55" s="93">
        <f>OJ42</f>
        <v>2350</v>
      </c>
      <c r="OK55" s="120">
        <f t="shared" si="739"/>
        <v>0</v>
      </c>
      <c r="OL55" s="101">
        <f t="shared" si="740"/>
        <v>0</v>
      </c>
      <c r="OM55" s="101"/>
      <c r="ON55" s="121"/>
      <c r="OO55" s="122" t="e">
        <f t="shared" si="741"/>
        <v>#DIV/0!</v>
      </c>
      <c r="OP55" s="252">
        <f t="shared" si="742"/>
        <v>0</v>
      </c>
      <c r="OQ55" s="122">
        <f>OP55/OP42</f>
        <v>0</v>
      </c>
      <c r="OR55" s="101">
        <f>OR42*OQ55</f>
        <v>0</v>
      </c>
      <c r="OS55" s="119">
        <f t="shared" si="743"/>
        <v>0</v>
      </c>
      <c r="OT55" s="93">
        <f>OT42</f>
        <v>3800</v>
      </c>
      <c r="OU55" s="120">
        <f t="shared" si="744"/>
        <v>0</v>
      </c>
      <c r="OV55" s="101">
        <f t="shared" si="745"/>
        <v>0</v>
      </c>
      <c r="OW55" s="101"/>
      <c r="OX55" s="121"/>
      <c r="OY55" s="122" t="e">
        <f t="shared" si="746"/>
        <v>#DIV/0!</v>
      </c>
      <c r="OZ55" s="252">
        <f t="shared" si="747"/>
        <v>0</v>
      </c>
      <c r="PA55" s="122">
        <f>OZ55/OZ42</f>
        <v>0</v>
      </c>
      <c r="PB55" s="101">
        <f>PB42*PA55</f>
        <v>0</v>
      </c>
      <c r="PC55" s="119">
        <f t="shared" si="748"/>
        <v>0</v>
      </c>
      <c r="PD55" s="93">
        <f>PD42</f>
        <v>3800</v>
      </c>
      <c r="PE55" s="120">
        <f t="shared" si="749"/>
        <v>0</v>
      </c>
      <c r="PF55" s="101">
        <f t="shared" si="750"/>
        <v>0</v>
      </c>
      <c r="PG55" s="101"/>
      <c r="PH55" s="121"/>
      <c r="PI55" s="122" t="e">
        <f t="shared" si="751"/>
        <v>#DIV/0!</v>
      </c>
      <c r="PJ55" s="252">
        <f t="shared" si="752"/>
        <v>0</v>
      </c>
      <c r="PK55" s="122">
        <f>PJ55/PJ42</f>
        <v>0</v>
      </c>
      <c r="PL55" s="101">
        <f>PL42*PK55</f>
        <v>0</v>
      </c>
      <c r="PM55" s="119">
        <f t="shared" si="753"/>
        <v>0</v>
      </c>
      <c r="PN55" s="93">
        <f>PN42</f>
        <v>3800</v>
      </c>
      <c r="PO55" s="120">
        <f t="shared" si="754"/>
        <v>0</v>
      </c>
      <c r="PP55" s="101">
        <f t="shared" si="755"/>
        <v>0</v>
      </c>
      <c r="PQ55" s="101"/>
      <c r="PR55" s="121"/>
      <c r="PS55" s="122" t="e">
        <f t="shared" si="756"/>
        <v>#DIV/0!</v>
      </c>
      <c r="PT55" s="252">
        <f t="shared" si="757"/>
        <v>0</v>
      </c>
      <c r="PU55" s="122" t="e">
        <f>PT55/PT42</f>
        <v>#DIV/0!</v>
      </c>
      <c r="PV55" s="101" t="e">
        <f>PV42*PU55</f>
        <v>#DIV/0!</v>
      </c>
      <c r="PW55" s="119">
        <f t="shared" si="758"/>
        <v>0</v>
      </c>
      <c r="PX55" s="93">
        <f>PX42</f>
        <v>0</v>
      </c>
      <c r="PY55" s="120">
        <f t="shared" si="759"/>
        <v>0</v>
      </c>
      <c r="PZ55" s="101">
        <f t="shared" si="760"/>
        <v>0</v>
      </c>
      <c r="QA55" s="101"/>
      <c r="QB55" s="121"/>
      <c r="QC55" s="122" t="e">
        <f t="shared" si="761"/>
        <v>#DIV/0!</v>
      </c>
      <c r="QD55" s="252">
        <f t="shared" si="762"/>
        <v>0</v>
      </c>
      <c r="QE55" s="122">
        <f>QD55/QD42</f>
        <v>0</v>
      </c>
      <c r="QF55" s="101">
        <f>QF42*QE55</f>
        <v>0</v>
      </c>
      <c r="QG55" s="119">
        <f t="shared" si="763"/>
        <v>0</v>
      </c>
      <c r="QH55" s="93">
        <f>QH42</f>
        <v>3800</v>
      </c>
      <c r="QI55" s="120">
        <f t="shared" si="764"/>
        <v>0</v>
      </c>
      <c r="QJ55" s="101">
        <f t="shared" si="765"/>
        <v>0</v>
      </c>
      <c r="QK55" s="101"/>
      <c r="QL55" s="121"/>
      <c r="QM55" s="122" t="e">
        <f t="shared" si="766"/>
        <v>#DIV/0!</v>
      </c>
      <c r="QN55" s="252">
        <f t="shared" si="767"/>
        <v>0</v>
      </c>
      <c r="QO55" s="122">
        <f>QN55/QN42</f>
        <v>0</v>
      </c>
      <c r="QP55" s="101">
        <f>QP42*QO55</f>
        <v>0</v>
      </c>
      <c r="QQ55" s="119">
        <f t="shared" si="768"/>
        <v>0</v>
      </c>
      <c r="QR55" s="93">
        <f>QR42</f>
        <v>2350</v>
      </c>
      <c r="QS55" s="120">
        <f t="shared" si="769"/>
        <v>0</v>
      </c>
      <c r="QT55" s="101">
        <f t="shared" si="770"/>
        <v>0</v>
      </c>
      <c r="QU55" s="101"/>
      <c r="QV55" s="121"/>
      <c r="QW55" s="122" t="e">
        <f t="shared" si="771"/>
        <v>#DIV/0!</v>
      </c>
      <c r="QX55" s="252">
        <f t="shared" si="772"/>
        <v>0</v>
      </c>
      <c r="QY55" s="122">
        <f>QX55/QX42</f>
        <v>0</v>
      </c>
      <c r="QZ55" s="101">
        <f>QZ42*QY55</f>
        <v>0</v>
      </c>
      <c r="RA55" s="119">
        <f t="shared" si="773"/>
        <v>0</v>
      </c>
      <c r="RB55" s="93">
        <f>RB42</f>
        <v>3800</v>
      </c>
      <c r="RC55" s="120">
        <f t="shared" si="774"/>
        <v>0</v>
      </c>
      <c r="RD55" s="101">
        <f t="shared" si="775"/>
        <v>0</v>
      </c>
      <c r="RE55" s="101"/>
      <c r="RF55" s="121"/>
      <c r="RG55" s="122" t="e">
        <f t="shared" si="776"/>
        <v>#DIV/0!</v>
      </c>
      <c r="RH55" s="252">
        <f t="shared" si="777"/>
        <v>0</v>
      </c>
      <c r="RI55" s="122">
        <f>RH55/RH42</f>
        <v>0</v>
      </c>
      <c r="RJ55" s="101">
        <f>RJ42*RI55</f>
        <v>0</v>
      </c>
      <c r="RK55" s="119">
        <f t="shared" si="778"/>
        <v>0</v>
      </c>
      <c r="RL55" s="93">
        <f>RL42</f>
        <v>3800</v>
      </c>
      <c r="RM55" s="120">
        <f t="shared" si="779"/>
        <v>0</v>
      </c>
      <c r="RN55" s="101">
        <f t="shared" si="780"/>
        <v>0</v>
      </c>
      <c r="RO55" s="101"/>
      <c r="RP55" s="121"/>
      <c r="RQ55" s="122" t="e">
        <f t="shared" si="781"/>
        <v>#DIV/0!</v>
      </c>
      <c r="RR55" s="252">
        <f t="shared" si="782"/>
        <v>0</v>
      </c>
      <c r="RS55" s="122">
        <f>RR55/RR42</f>
        <v>0</v>
      </c>
      <c r="RT55" s="101">
        <f>RT42*RS55</f>
        <v>0</v>
      </c>
      <c r="RU55" s="119">
        <f t="shared" si="783"/>
        <v>0</v>
      </c>
      <c r="RV55" s="93">
        <f>RV42</f>
        <v>3800</v>
      </c>
      <c r="RW55" s="120">
        <f t="shared" si="784"/>
        <v>0</v>
      </c>
      <c r="RX55" s="101">
        <f t="shared" si="785"/>
        <v>0</v>
      </c>
      <c r="RY55" s="101"/>
      <c r="RZ55" s="121"/>
      <c r="SA55" s="122" t="e">
        <f t="shared" si="786"/>
        <v>#DIV/0!</v>
      </c>
      <c r="SB55" s="252">
        <f t="shared" si="787"/>
        <v>0</v>
      </c>
      <c r="SC55" s="122">
        <f>SB55/SB42</f>
        <v>0</v>
      </c>
      <c r="SD55" s="101">
        <f>SD42*SC55</f>
        <v>0</v>
      </c>
      <c r="SE55" s="119">
        <f t="shared" si="788"/>
        <v>0</v>
      </c>
      <c r="SF55" s="93">
        <f>SF42</f>
        <v>0</v>
      </c>
      <c r="SG55" s="120">
        <f t="shared" si="789"/>
        <v>0</v>
      </c>
      <c r="SH55" s="101">
        <f t="shared" si="790"/>
        <v>0</v>
      </c>
      <c r="SI55" s="101"/>
      <c r="SJ55" s="121"/>
      <c r="SK55" s="122" t="e">
        <f t="shared" si="791"/>
        <v>#DIV/0!</v>
      </c>
      <c r="SL55" s="252">
        <f t="shared" si="792"/>
        <v>0</v>
      </c>
      <c r="SM55" s="122">
        <f>SL55/SL42</f>
        <v>0</v>
      </c>
      <c r="SN55" s="101">
        <f>SN42*SM55</f>
        <v>0</v>
      </c>
      <c r="SO55" s="119">
        <f t="shared" si="793"/>
        <v>0</v>
      </c>
      <c r="SP55" s="93">
        <f>SP42</f>
        <v>2350</v>
      </c>
      <c r="SQ55" s="120">
        <f t="shared" si="794"/>
        <v>0</v>
      </c>
      <c r="SR55" s="101">
        <f t="shared" si="795"/>
        <v>0</v>
      </c>
      <c r="SS55" s="101"/>
      <c r="ST55" s="121"/>
      <c r="SU55" s="122" t="e">
        <f t="shared" si="796"/>
        <v>#DIV/0!</v>
      </c>
      <c r="SV55" s="252">
        <f t="shared" si="797"/>
        <v>0</v>
      </c>
      <c r="SW55" s="122">
        <f>SV55/SV42</f>
        <v>0</v>
      </c>
      <c r="SX55" s="101">
        <f>SX42*SW55</f>
        <v>0</v>
      </c>
      <c r="SY55" s="119">
        <f t="shared" si="798"/>
        <v>0</v>
      </c>
      <c r="SZ55" s="93">
        <f>SZ42</f>
        <v>3800</v>
      </c>
      <c r="TA55" s="120">
        <f t="shared" si="799"/>
        <v>0</v>
      </c>
      <c r="TB55" s="101">
        <f t="shared" si="800"/>
        <v>0</v>
      </c>
      <c r="TC55" s="101"/>
      <c r="TD55" s="121"/>
      <c r="TE55" s="122" t="e">
        <f t="shared" si="801"/>
        <v>#DIV/0!</v>
      </c>
      <c r="TF55" s="252">
        <f t="shared" si="802"/>
        <v>0</v>
      </c>
      <c r="TG55" s="122">
        <f>TF55/TF42</f>
        <v>0</v>
      </c>
      <c r="TH55" s="101">
        <f>TH42*TG55</f>
        <v>0</v>
      </c>
      <c r="TI55" s="119">
        <f t="shared" si="803"/>
        <v>0</v>
      </c>
      <c r="TJ55" s="93">
        <f>TJ42</f>
        <v>3800</v>
      </c>
      <c r="TK55" s="120">
        <f t="shared" si="804"/>
        <v>0</v>
      </c>
      <c r="TL55" s="101">
        <f t="shared" si="805"/>
        <v>0</v>
      </c>
      <c r="TM55" s="101"/>
      <c r="TN55" s="121"/>
      <c r="TO55" s="122" t="e">
        <f t="shared" si="806"/>
        <v>#DIV/0!</v>
      </c>
      <c r="TP55" s="252">
        <f t="shared" si="807"/>
        <v>0</v>
      </c>
      <c r="TQ55" s="122">
        <f>TP55/TP42</f>
        <v>0</v>
      </c>
      <c r="TR55" s="101">
        <f>TR42*TQ55</f>
        <v>0</v>
      </c>
      <c r="TS55" s="119">
        <f t="shared" si="808"/>
        <v>0</v>
      </c>
      <c r="TT55" s="93">
        <f>TT42</f>
        <v>2350</v>
      </c>
      <c r="TU55" s="120">
        <f t="shared" si="809"/>
        <v>0</v>
      </c>
      <c r="TV55" s="101">
        <f t="shared" si="810"/>
        <v>0</v>
      </c>
      <c r="TW55" s="101"/>
      <c r="TX55" s="121"/>
      <c r="TY55" s="122" t="e">
        <f t="shared" si="811"/>
        <v>#DIV/0!</v>
      </c>
      <c r="TZ55" s="252">
        <f t="shared" si="812"/>
        <v>0</v>
      </c>
      <c r="UA55" s="122">
        <f>TZ55/TZ42</f>
        <v>0</v>
      </c>
      <c r="UB55" s="101">
        <f>UB42*UA55</f>
        <v>0</v>
      </c>
      <c r="UC55" s="119">
        <f t="shared" si="813"/>
        <v>0</v>
      </c>
      <c r="UD55" s="93">
        <f>UD42</f>
        <v>2350</v>
      </c>
      <c r="UE55" s="120">
        <f t="shared" si="814"/>
        <v>0</v>
      </c>
      <c r="UF55" s="101">
        <f t="shared" si="815"/>
        <v>0</v>
      </c>
      <c r="UG55" s="101"/>
      <c r="UH55" s="121"/>
      <c r="UI55" s="122" t="e">
        <f t="shared" si="816"/>
        <v>#DIV/0!</v>
      </c>
      <c r="UJ55" s="252">
        <f t="shared" si="817"/>
        <v>0</v>
      </c>
      <c r="UK55" s="122">
        <f>UJ55/UJ42</f>
        <v>0</v>
      </c>
      <c r="UL55" s="101">
        <f>UL42*UK55</f>
        <v>0</v>
      </c>
      <c r="UM55" s="119">
        <f t="shared" si="818"/>
        <v>0</v>
      </c>
      <c r="UN55" s="93">
        <f>UN42</f>
        <v>2350</v>
      </c>
      <c r="UO55" s="120">
        <f t="shared" si="819"/>
        <v>0</v>
      </c>
      <c r="UP55" s="101">
        <f t="shared" si="820"/>
        <v>0</v>
      </c>
      <c r="UQ55" s="101"/>
      <c r="UR55" s="121"/>
      <c r="US55" s="122" t="e">
        <f t="shared" si="821"/>
        <v>#DIV/0!</v>
      </c>
      <c r="UT55" s="252">
        <f t="shared" si="822"/>
        <v>0</v>
      </c>
      <c r="UU55" s="122">
        <f>UT55/UT42</f>
        <v>0</v>
      </c>
      <c r="UV55" s="101">
        <f>UV42*UU55</f>
        <v>0</v>
      </c>
      <c r="UW55" s="119">
        <f t="shared" si="823"/>
        <v>0</v>
      </c>
      <c r="UX55" s="93">
        <f>UX42</f>
        <v>2350</v>
      </c>
      <c r="UY55" s="120">
        <f t="shared" si="824"/>
        <v>0</v>
      </c>
      <c r="UZ55" s="101">
        <f t="shared" si="825"/>
        <v>0</v>
      </c>
      <c r="VA55" s="101"/>
      <c r="VB55" s="121"/>
      <c r="VC55" s="122" t="e">
        <f t="shared" si="826"/>
        <v>#DIV/0!</v>
      </c>
      <c r="VD55" s="252">
        <f t="shared" si="827"/>
        <v>0</v>
      </c>
      <c r="VE55" s="122">
        <f>VD55/VD42</f>
        <v>0</v>
      </c>
      <c r="VF55" s="101">
        <f>VF42*VE55</f>
        <v>0</v>
      </c>
      <c r="VG55" s="119">
        <f t="shared" si="828"/>
        <v>0</v>
      </c>
      <c r="VH55" s="93">
        <f>VH42</f>
        <v>2350</v>
      </c>
      <c r="VI55" s="120">
        <f t="shared" si="829"/>
        <v>0</v>
      </c>
      <c r="VJ55" s="101">
        <f t="shared" si="830"/>
        <v>0</v>
      </c>
      <c r="VK55" s="101"/>
      <c r="VL55" s="121"/>
      <c r="VM55" s="122" t="e">
        <f t="shared" si="831"/>
        <v>#DIV/0!</v>
      </c>
      <c r="VN55" s="252">
        <f t="shared" si="832"/>
        <v>0</v>
      </c>
      <c r="VO55" s="122">
        <f>VN55/VN42</f>
        <v>0</v>
      </c>
      <c r="VP55" s="101">
        <f>VP42*VO55</f>
        <v>0</v>
      </c>
      <c r="VQ55" s="119">
        <f t="shared" si="833"/>
        <v>0</v>
      </c>
      <c r="VR55" s="93">
        <f>VR42</f>
        <v>2350</v>
      </c>
      <c r="VS55" s="120">
        <f t="shared" si="834"/>
        <v>0</v>
      </c>
      <c r="VT55" s="101">
        <f t="shared" si="835"/>
        <v>0</v>
      </c>
      <c r="VU55" s="101"/>
      <c r="VV55" s="121"/>
      <c r="VW55" s="122" t="e">
        <f t="shared" si="836"/>
        <v>#DIV/0!</v>
      </c>
      <c r="VX55" s="231">
        <f t="shared" si="837"/>
        <v>0</v>
      </c>
      <c r="VY55" s="122">
        <f>VX55/VX42</f>
        <v>0</v>
      </c>
      <c r="VZ55" s="101">
        <f>VZ42*VY55</f>
        <v>0</v>
      </c>
      <c r="WA55" s="119">
        <f t="shared" si="838"/>
        <v>0</v>
      </c>
      <c r="WB55" s="93">
        <f>WB42</f>
        <v>3085.62</v>
      </c>
      <c r="WC55" s="120">
        <f t="shared" si="839"/>
        <v>0</v>
      </c>
      <c r="WD55" s="101">
        <f t="shared" si="840"/>
        <v>0</v>
      </c>
      <c r="WE55" s="101"/>
      <c r="WF55" s="121"/>
    </row>
    <row r="56" spans="1:604" ht="17.25" customHeight="1">
      <c r="A56" s="5"/>
      <c r="B56" s="94" t="s">
        <v>429</v>
      </c>
      <c r="C56" s="12" t="s">
        <v>839</v>
      </c>
      <c r="D56" s="12" t="s">
        <v>440</v>
      </c>
      <c r="E56" s="4" t="s">
        <v>35</v>
      </c>
      <c r="F56" s="252">
        <f t="shared" si="542"/>
        <v>0</v>
      </c>
      <c r="G56" s="122">
        <f>F56/F42</f>
        <v>0</v>
      </c>
      <c r="H56" s="101">
        <f>H42*G56</f>
        <v>0</v>
      </c>
      <c r="I56" s="119">
        <f t="shared" si="543"/>
        <v>0</v>
      </c>
      <c r="J56" s="93">
        <f>J42</f>
        <v>2350</v>
      </c>
      <c r="K56" s="120">
        <f t="shared" si="544"/>
        <v>0</v>
      </c>
      <c r="L56" s="101">
        <f t="shared" si="545"/>
        <v>0</v>
      </c>
      <c r="M56" s="101"/>
      <c r="N56" s="121"/>
      <c r="O56" s="122">
        <f t="shared" si="546"/>
        <v>0</v>
      </c>
      <c r="P56" s="252">
        <f t="shared" si="547"/>
        <v>0</v>
      </c>
      <c r="Q56" s="122">
        <f>P56/P42</f>
        <v>0</v>
      </c>
      <c r="R56" s="101">
        <f>R42*Q56</f>
        <v>0</v>
      </c>
      <c r="S56" s="119">
        <f t="shared" si="548"/>
        <v>0</v>
      </c>
      <c r="T56" s="93">
        <f>T42</f>
        <v>2350</v>
      </c>
      <c r="U56" s="120">
        <f t="shared" si="549"/>
        <v>0</v>
      </c>
      <c r="V56" s="101">
        <f t="shared" si="550"/>
        <v>0</v>
      </c>
      <c r="W56" s="101"/>
      <c r="X56" s="121"/>
      <c r="Y56" s="122">
        <f t="shared" si="551"/>
        <v>0</v>
      </c>
      <c r="Z56" s="252">
        <f t="shared" si="552"/>
        <v>0</v>
      </c>
      <c r="AA56" s="122">
        <f>Z56/Z42</f>
        <v>0</v>
      </c>
      <c r="AB56" s="101">
        <f>AB42*AA56</f>
        <v>0</v>
      </c>
      <c r="AC56" s="119">
        <f t="shared" si="553"/>
        <v>0</v>
      </c>
      <c r="AD56" s="93">
        <f>AD42</f>
        <v>2350</v>
      </c>
      <c r="AE56" s="120">
        <f t="shared" si="554"/>
        <v>0</v>
      </c>
      <c r="AF56" s="101">
        <f t="shared" si="555"/>
        <v>0</v>
      </c>
      <c r="AG56" s="101"/>
      <c r="AH56" s="121"/>
      <c r="AI56" s="122">
        <f t="shared" si="556"/>
        <v>0</v>
      </c>
      <c r="AJ56" s="252">
        <f t="shared" si="557"/>
        <v>0</v>
      </c>
      <c r="AK56" s="122">
        <f>AJ56/AJ42</f>
        <v>0</v>
      </c>
      <c r="AL56" s="101">
        <f>AL42*AK56</f>
        <v>0</v>
      </c>
      <c r="AM56" s="119">
        <f t="shared" si="558"/>
        <v>0</v>
      </c>
      <c r="AN56" s="93">
        <f>AN42</f>
        <v>2350</v>
      </c>
      <c r="AO56" s="120">
        <f t="shared" si="559"/>
        <v>0</v>
      </c>
      <c r="AP56" s="101">
        <f t="shared" si="560"/>
        <v>0</v>
      </c>
      <c r="AQ56" s="101"/>
      <c r="AR56" s="121"/>
      <c r="AS56" s="122">
        <f t="shared" si="561"/>
        <v>0</v>
      </c>
      <c r="AT56" s="252">
        <f t="shared" si="562"/>
        <v>0</v>
      </c>
      <c r="AU56" s="122">
        <f>AT56/AT42</f>
        <v>0</v>
      </c>
      <c r="AV56" s="101">
        <f>AV42*AU56</f>
        <v>0</v>
      </c>
      <c r="AW56" s="119">
        <f t="shared" si="563"/>
        <v>0</v>
      </c>
      <c r="AX56" s="93">
        <f>AX42</f>
        <v>2350</v>
      </c>
      <c r="AY56" s="120">
        <f t="shared" si="564"/>
        <v>0</v>
      </c>
      <c r="AZ56" s="101">
        <f t="shared" si="565"/>
        <v>0</v>
      </c>
      <c r="BA56" s="101"/>
      <c r="BB56" s="121"/>
      <c r="BC56" s="122">
        <f t="shared" si="566"/>
        <v>0</v>
      </c>
      <c r="BD56" s="252">
        <f t="shared" si="567"/>
        <v>0</v>
      </c>
      <c r="BE56" s="122">
        <f>BD56/BD42</f>
        <v>0</v>
      </c>
      <c r="BF56" s="101">
        <f>BF42*BE56</f>
        <v>0</v>
      </c>
      <c r="BG56" s="119">
        <f t="shared" si="568"/>
        <v>0</v>
      </c>
      <c r="BH56" s="93">
        <f>BH42</f>
        <v>3800</v>
      </c>
      <c r="BI56" s="120">
        <f t="shared" si="569"/>
        <v>0</v>
      </c>
      <c r="BJ56" s="101">
        <f t="shared" si="570"/>
        <v>0</v>
      </c>
      <c r="BK56" s="101"/>
      <c r="BL56" s="121"/>
      <c r="BM56" s="122">
        <f t="shared" si="571"/>
        <v>0</v>
      </c>
      <c r="BN56" s="252">
        <f t="shared" si="572"/>
        <v>0</v>
      </c>
      <c r="BO56" s="122" t="e">
        <f>BN56/BN42</f>
        <v>#DIV/0!</v>
      </c>
      <c r="BP56" s="101" t="e">
        <f>BP42*BO56</f>
        <v>#DIV/0!</v>
      </c>
      <c r="BQ56" s="119">
        <f t="shared" si="573"/>
        <v>0</v>
      </c>
      <c r="BR56" s="93">
        <f>BR42</f>
        <v>0</v>
      </c>
      <c r="BS56" s="120">
        <f t="shared" si="574"/>
        <v>0</v>
      </c>
      <c r="BT56" s="101">
        <f t="shared" si="575"/>
        <v>0</v>
      </c>
      <c r="BU56" s="101"/>
      <c r="BV56" s="121"/>
      <c r="BW56" s="122">
        <f t="shared" si="576"/>
        <v>0</v>
      </c>
      <c r="BX56" s="252">
        <f t="shared" si="577"/>
        <v>0</v>
      </c>
      <c r="BY56" s="122">
        <f>BX56/BX42</f>
        <v>0</v>
      </c>
      <c r="BZ56" s="101">
        <f>BZ42*BY56</f>
        <v>0</v>
      </c>
      <c r="CA56" s="119">
        <f t="shared" si="578"/>
        <v>0</v>
      </c>
      <c r="CB56" s="93">
        <f>CB42</f>
        <v>3800</v>
      </c>
      <c r="CC56" s="120">
        <f t="shared" si="579"/>
        <v>0</v>
      </c>
      <c r="CD56" s="101">
        <f t="shared" si="580"/>
        <v>0</v>
      </c>
      <c r="CE56" s="101"/>
      <c r="CF56" s="121"/>
      <c r="CG56" s="122">
        <f t="shared" si="581"/>
        <v>0</v>
      </c>
      <c r="CH56" s="252">
        <f t="shared" si="582"/>
        <v>0</v>
      </c>
      <c r="CI56" s="122" t="e">
        <f>CH56/CH42</f>
        <v>#DIV/0!</v>
      </c>
      <c r="CJ56" s="101" t="e">
        <f>CJ42*CI56</f>
        <v>#DIV/0!</v>
      </c>
      <c r="CK56" s="119">
        <f t="shared" si="583"/>
        <v>0</v>
      </c>
      <c r="CL56" s="93">
        <f>CL42</f>
        <v>0</v>
      </c>
      <c r="CM56" s="120">
        <f t="shared" si="584"/>
        <v>0</v>
      </c>
      <c r="CN56" s="101">
        <f t="shared" si="585"/>
        <v>0</v>
      </c>
      <c r="CO56" s="101"/>
      <c r="CP56" s="121"/>
      <c r="CQ56" s="122">
        <f t="shared" si="586"/>
        <v>0</v>
      </c>
      <c r="CR56" s="252">
        <f t="shared" si="587"/>
        <v>0</v>
      </c>
      <c r="CS56" s="122">
        <f>CR56/CR42</f>
        <v>0</v>
      </c>
      <c r="CT56" s="101">
        <f>CT42*CS56</f>
        <v>0</v>
      </c>
      <c r="CU56" s="119">
        <f t="shared" si="588"/>
        <v>0</v>
      </c>
      <c r="CV56" s="93">
        <f>CV42</f>
        <v>3800</v>
      </c>
      <c r="CW56" s="120">
        <f t="shared" si="589"/>
        <v>0</v>
      </c>
      <c r="CX56" s="101">
        <f t="shared" si="590"/>
        <v>0</v>
      </c>
      <c r="CY56" s="101"/>
      <c r="CZ56" s="121"/>
      <c r="DA56" s="122">
        <f t="shared" si="591"/>
        <v>0</v>
      </c>
      <c r="DB56" s="252">
        <f t="shared" si="592"/>
        <v>0</v>
      </c>
      <c r="DC56" s="122">
        <f>DB56/DB42</f>
        <v>0</v>
      </c>
      <c r="DD56" s="101">
        <f>DD42*DC56</f>
        <v>0</v>
      </c>
      <c r="DE56" s="119">
        <f t="shared" si="593"/>
        <v>0</v>
      </c>
      <c r="DF56" s="93">
        <f>DF42</f>
        <v>3800</v>
      </c>
      <c r="DG56" s="120">
        <f t="shared" si="594"/>
        <v>0</v>
      </c>
      <c r="DH56" s="101">
        <f t="shared" si="595"/>
        <v>0</v>
      </c>
      <c r="DI56" s="101"/>
      <c r="DJ56" s="121"/>
      <c r="DK56" s="122">
        <f t="shared" si="596"/>
        <v>0</v>
      </c>
      <c r="DL56" s="252">
        <f t="shared" si="597"/>
        <v>0</v>
      </c>
      <c r="DM56" s="122">
        <f>DL56/DL42</f>
        <v>0</v>
      </c>
      <c r="DN56" s="101">
        <f>DN42*DM56</f>
        <v>0</v>
      </c>
      <c r="DO56" s="119">
        <f t="shared" si="598"/>
        <v>0</v>
      </c>
      <c r="DP56" s="93">
        <f>DP42</f>
        <v>3800</v>
      </c>
      <c r="DQ56" s="120">
        <f t="shared" si="599"/>
        <v>0</v>
      </c>
      <c r="DR56" s="101">
        <f t="shared" si="600"/>
        <v>0</v>
      </c>
      <c r="DS56" s="101"/>
      <c r="DT56" s="121"/>
      <c r="DU56" s="122">
        <f t="shared" si="601"/>
        <v>0</v>
      </c>
      <c r="DV56" s="252">
        <f t="shared" si="602"/>
        <v>0</v>
      </c>
      <c r="DW56" s="122">
        <f>DV56/DV42</f>
        <v>0</v>
      </c>
      <c r="DX56" s="101">
        <f>DX42*DW56</f>
        <v>0</v>
      </c>
      <c r="DY56" s="119">
        <f t="shared" si="603"/>
        <v>0</v>
      </c>
      <c r="DZ56" s="93">
        <f>DZ42</f>
        <v>0</v>
      </c>
      <c r="EA56" s="120">
        <f t="shared" si="604"/>
        <v>0</v>
      </c>
      <c r="EB56" s="101">
        <f t="shared" si="605"/>
        <v>0</v>
      </c>
      <c r="EC56" s="101"/>
      <c r="ED56" s="121"/>
      <c r="EE56" s="122">
        <f t="shared" si="606"/>
        <v>0</v>
      </c>
      <c r="EF56" s="252">
        <f t="shared" si="607"/>
        <v>0</v>
      </c>
      <c r="EG56" s="122">
        <f>EF56/EF42</f>
        <v>0</v>
      </c>
      <c r="EH56" s="101">
        <f>EH42*EG56</f>
        <v>0</v>
      </c>
      <c r="EI56" s="119">
        <f t="shared" si="608"/>
        <v>0</v>
      </c>
      <c r="EJ56" s="93">
        <f>EJ42</f>
        <v>3800</v>
      </c>
      <c r="EK56" s="120">
        <f t="shared" si="609"/>
        <v>0</v>
      </c>
      <c r="EL56" s="101">
        <f t="shared" si="610"/>
        <v>0</v>
      </c>
      <c r="EM56" s="101"/>
      <c r="EN56" s="121"/>
      <c r="EO56" s="122">
        <f t="shared" si="611"/>
        <v>0</v>
      </c>
      <c r="EP56" s="252">
        <f t="shared" si="612"/>
        <v>0</v>
      </c>
      <c r="EQ56" s="122">
        <f>EP56/EP42</f>
        <v>0</v>
      </c>
      <c r="ER56" s="101">
        <f>ER42*EQ56</f>
        <v>0</v>
      </c>
      <c r="ES56" s="119">
        <f t="shared" si="613"/>
        <v>0</v>
      </c>
      <c r="ET56" s="93">
        <f>ET42</f>
        <v>0</v>
      </c>
      <c r="EU56" s="120">
        <f t="shared" si="614"/>
        <v>0</v>
      </c>
      <c r="EV56" s="101">
        <f t="shared" si="615"/>
        <v>0</v>
      </c>
      <c r="EW56" s="101"/>
      <c r="EX56" s="121"/>
      <c r="EY56" s="122">
        <f t="shared" si="616"/>
        <v>0</v>
      </c>
      <c r="EZ56" s="252">
        <f t="shared" si="617"/>
        <v>0</v>
      </c>
      <c r="FA56" s="122">
        <f>EZ56/EZ42</f>
        <v>0</v>
      </c>
      <c r="FB56" s="101">
        <f>FB42*FA56</f>
        <v>0</v>
      </c>
      <c r="FC56" s="119">
        <f t="shared" si="618"/>
        <v>0</v>
      </c>
      <c r="FD56" s="93">
        <f>FD42</f>
        <v>2350</v>
      </c>
      <c r="FE56" s="120">
        <f t="shared" si="619"/>
        <v>0</v>
      </c>
      <c r="FF56" s="101">
        <f t="shared" si="620"/>
        <v>0</v>
      </c>
      <c r="FG56" s="101"/>
      <c r="FH56" s="121"/>
      <c r="FI56" s="122">
        <f t="shared" si="621"/>
        <v>0</v>
      </c>
      <c r="FJ56" s="252">
        <f t="shared" si="622"/>
        <v>0</v>
      </c>
      <c r="FK56" s="122">
        <f>FJ56/FJ42</f>
        <v>0</v>
      </c>
      <c r="FL56" s="101">
        <f>FL42*FK56</f>
        <v>0</v>
      </c>
      <c r="FM56" s="119">
        <f t="shared" si="623"/>
        <v>0</v>
      </c>
      <c r="FN56" s="93">
        <f>FN42</f>
        <v>3800</v>
      </c>
      <c r="FO56" s="120">
        <f t="shared" si="624"/>
        <v>0</v>
      </c>
      <c r="FP56" s="101">
        <f t="shared" si="625"/>
        <v>0</v>
      </c>
      <c r="FQ56" s="101"/>
      <c r="FR56" s="121"/>
      <c r="FS56" s="122">
        <f t="shared" si="626"/>
        <v>0</v>
      </c>
      <c r="FT56" s="252">
        <f t="shared" si="627"/>
        <v>0</v>
      </c>
      <c r="FU56" s="122">
        <f>FT56/FT42</f>
        <v>0</v>
      </c>
      <c r="FV56" s="101">
        <f>FV42*FU56</f>
        <v>0</v>
      </c>
      <c r="FW56" s="119">
        <f t="shared" si="628"/>
        <v>0</v>
      </c>
      <c r="FX56" s="93">
        <f>FX42</f>
        <v>3800</v>
      </c>
      <c r="FY56" s="120">
        <f t="shared" si="629"/>
        <v>0</v>
      </c>
      <c r="FZ56" s="101">
        <f t="shared" si="630"/>
        <v>0</v>
      </c>
      <c r="GA56" s="101"/>
      <c r="GB56" s="121"/>
      <c r="GC56" s="122">
        <f t="shared" si="631"/>
        <v>0</v>
      </c>
      <c r="GD56" s="252">
        <f t="shared" si="632"/>
        <v>0</v>
      </c>
      <c r="GE56" s="122">
        <f>GD56/GD42</f>
        <v>0</v>
      </c>
      <c r="GF56" s="101">
        <f>GF42*GE56</f>
        <v>0</v>
      </c>
      <c r="GG56" s="119">
        <f t="shared" si="633"/>
        <v>0</v>
      </c>
      <c r="GH56" s="93">
        <f>GH42</f>
        <v>2350</v>
      </c>
      <c r="GI56" s="120">
        <f t="shared" si="634"/>
        <v>0</v>
      </c>
      <c r="GJ56" s="101">
        <f t="shared" si="635"/>
        <v>0</v>
      </c>
      <c r="GK56" s="101"/>
      <c r="GL56" s="121"/>
      <c r="GM56" s="122">
        <f t="shared" si="636"/>
        <v>0</v>
      </c>
      <c r="GN56" s="252">
        <f t="shared" si="637"/>
        <v>0</v>
      </c>
      <c r="GO56" s="122">
        <f>GN56/GN42</f>
        <v>0</v>
      </c>
      <c r="GP56" s="101">
        <f>GP42*GO56</f>
        <v>0</v>
      </c>
      <c r="GQ56" s="119">
        <f t="shared" si="638"/>
        <v>0</v>
      </c>
      <c r="GR56" s="93">
        <f>GR42</f>
        <v>2350</v>
      </c>
      <c r="GS56" s="120">
        <f t="shared" si="639"/>
        <v>0</v>
      </c>
      <c r="GT56" s="101">
        <f t="shared" si="640"/>
        <v>0</v>
      </c>
      <c r="GU56" s="101"/>
      <c r="GV56" s="121"/>
      <c r="GW56" s="122">
        <f t="shared" si="641"/>
        <v>0</v>
      </c>
      <c r="GX56" s="252">
        <f t="shared" si="642"/>
        <v>0</v>
      </c>
      <c r="GY56" s="122">
        <f>GX56/GX42</f>
        <v>0</v>
      </c>
      <c r="GZ56" s="101">
        <f>GZ42*GY56</f>
        <v>0</v>
      </c>
      <c r="HA56" s="119">
        <f t="shared" si="643"/>
        <v>0</v>
      </c>
      <c r="HB56" s="93">
        <f>HB42</f>
        <v>2350</v>
      </c>
      <c r="HC56" s="120">
        <f t="shared" si="644"/>
        <v>0</v>
      </c>
      <c r="HD56" s="101">
        <f t="shared" si="645"/>
        <v>0</v>
      </c>
      <c r="HE56" s="101"/>
      <c r="HF56" s="121"/>
      <c r="HG56" s="122">
        <f t="shared" si="646"/>
        <v>0</v>
      </c>
      <c r="HH56" s="252">
        <f t="shared" si="647"/>
        <v>0</v>
      </c>
      <c r="HI56" s="122">
        <f>HH56/HH42</f>
        <v>0</v>
      </c>
      <c r="HJ56" s="101">
        <f>HJ42*HI56</f>
        <v>0</v>
      </c>
      <c r="HK56" s="119">
        <f t="shared" si="648"/>
        <v>0</v>
      </c>
      <c r="HL56" s="93">
        <f>HL42</f>
        <v>2350</v>
      </c>
      <c r="HM56" s="120">
        <f t="shared" si="649"/>
        <v>0</v>
      </c>
      <c r="HN56" s="101">
        <f t="shared" si="650"/>
        <v>0</v>
      </c>
      <c r="HO56" s="101"/>
      <c r="HP56" s="121"/>
      <c r="HQ56" s="122">
        <f t="shared" si="651"/>
        <v>0</v>
      </c>
      <c r="HR56" s="252">
        <f t="shared" si="652"/>
        <v>0</v>
      </c>
      <c r="HS56" s="122">
        <f>HR56/HR42</f>
        <v>0</v>
      </c>
      <c r="HT56" s="101">
        <f>HT42*HS56</f>
        <v>0</v>
      </c>
      <c r="HU56" s="119">
        <f t="shared" si="653"/>
        <v>0</v>
      </c>
      <c r="HV56" s="93">
        <f>HV42</f>
        <v>3800</v>
      </c>
      <c r="HW56" s="120">
        <f t="shared" si="654"/>
        <v>0</v>
      </c>
      <c r="HX56" s="101">
        <f t="shared" si="655"/>
        <v>0</v>
      </c>
      <c r="HY56" s="101"/>
      <c r="HZ56" s="121"/>
      <c r="IA56" s="122">
        <f t="shared" si="656"/>
        <v>0</v>
      </c>
      <c r="IB56" s="252">
        <f t="shared" si="657"/>
        <v>0</v>
      </c>
      <c r="IC56" s="122">
        <f>IB56/IB42</f>
        <v>0</v>
      </c>
      <c r="ID56" s="101">
        <f>ID42*IC56</f>
        <v>0</v>
      </c>
      <c r="IE56" s="119">
        <f t="shared" si="658"/>
        <v>0</v>
      </c>
      <c r="IF56" s="93">
        <f>IF42</f>
        <v>3800</v>
      </c>
      <c r="IG56" s="120">
        <f t="shared" si="659"/>
        <v>0</v>
      </c>
      <c r="IH56" s="101">
        <f t="shared" si="660"/>
        <v>0</v>
      </c>
      <c r="II56" s="101"/>
      <c r="IJ56" s="121"/>
      <c r="IK56" s="122">
        <f t="shared" si="661"/>
        <v>0</v>
      </c>
      <c r="IL56" s="252">
        <f t="shared" si="662"/>
        <v>0</v>
      </c>
      <c r="IM56" s="122">
        <f>IL56/IL42</f>
        <v>0</v>
      </c>
      <c r="IN56" s="101">
        <f>IN42*IM56</f>
        <v>0</v>
      </c>
      <c r="IO56" s="119">
        <f t="shared" si="663"/>
        <v>0</v>
      </c>
      <c r="IP56" s="93">
        <f>IP42</f>
        <v>3800</v>
      </c>
      <c r="IQ56" s="120">
        <f t="shared" si="664"/>
        <v>0</v>
      </c>
      <c r="IR56" s="101">
        <f t="shared" si="665"/>
        <v>0</v>
      </c>
      <c r="IS56" s="101"/>
      <c r="IT56" s="121"/>
      <c r="IU56" s="122">
        <f t="shared" si="666"/>
        <v>0</v>
      </c>
      <c r="IV56" s="252">
        <f t="shared" si="667"/>
        <v>0</v>
      </c>
      <c r="IW56" s="122">
        <f>IV56/IV42</f>
        <v>0</v>
      </c>
      <c r="IX56" s="101">
        <f>IX42*IW56</f>
        <v>0</v>
      </c>
      <c r="IY56" s="119">
        <f t="shared" si="668"/>
        <v>0</v>
      </c>
      <c r="IZ56" s="93">
        <f>IZ42</f>
        <v>3800</v>
      </c>
      <c r="JA56" s="120">
        <f t="shared" si="669"/>
        <v>0</v>
      </c>
      <c r="JB56" s="101">
        <f t="shared" si="670"/>
        <v>0</v>
      </c>
      <c r="JC56" s="101"/>
      <c r="JD56" s="121"/>
      <c r="JE56" s="122">
        <f t="shared" si="671"/>
        <v>0</v>
      </c>
      <c r="JF56" s="252">
        <f t="shared" si="672"/>
        <v>0</v>
      </c>
      <c r="JG56" s="122">
        <f>JF56/JF42</f>
        <v>0</v>
      </c>
      <c r="JH56" s="101">
        <f>JH42*JG56</f>
        <v>0</v>
      </c>
      <c r="JI56" s="119">
        <f t="shared" si="673"/>
        <v>0</v>
      </c>
      <c r="JJ56" s="93">
        <f>JJ42</f>
        <v>3800</v>
      </c>
      <c r="JK56" s="120">
        <f t="shared" si="674"/>
        <v>0</v>
      </c>
      <c r="JL56" s="101">
        <f t="shared" si="675"/>
        <v>0</v>
      </c>
      <c r="JM56" s="101"/>
      <c r="JN56" s="121"/>
      <c r="JO56" s="122">
        <f t="shared" si="676"/>
        <v>0</v>
      </c>
      <c r="JP56" s="252">
        <f t="shared" si="677"/>
        <v>0</v>
      </c>
      <c r="JQ56" s="122" t="e">
        <f>JP56/JP42</f>
        <v>#DIV/0!</v>
      </c>
      <c r="JR56" s="101" t="e">
        <f>JR42*JQ56</f>
        <v>#DIV/0!</v>
      </c>
      <c r="JS56" s="119">
        <f t="shared" si="678"/>
        <v>0</v>
      </c>
      <c r="JT56" s="93">
        <f>JT42</f>
        <v>0</v>
      </c>
      <c r="JU56" s="120">
        <f t="shared" si="679"/>
        <v>0</v>
      </c>
      <c r="JV56" s="101">
        <f t="shared" si="680"/>
        <v>0</v>
      </c>
      <c r="JW56" s="101"/>
      <c r="JX56" s="121"/>
      <c r="JY56" s="122">
        <f t="shared" si="681"/>
        <v>0</v>
      </c>
      <c r="JZ56" s="252">
        <f t="shared" si="682"/>
        <v>0</v>
      </c>
      <c r="KA56" s="122">
        <f>JZ56/JZ42</f>
        <v>0</v>
      </c>
      <c r="KB56" s="101">
        <f>KB42*KA56</f>
        <v>0</v>
      </c>
      <c r="KC56" s="119">
        <f t="shared" si="683"/>
        <v>0</v>
      </c>
      <c r="KD56" s="93">
        <f>KD42</f>
        <v>2350</v>
      </c>
      <c r="KE56" s="120">
        <f t="shared" si="684"/>
        <v>0</v>
      </c>
      <c r="KF56" s="101">
        <f t="shared" si="685"/>
        <v>0</v>
      </c>
      <c r="KG56" s="101"/>
      <c r="KH56" s="121"/>
      <c r="KI56" s="122">
        <f t="shared" si="686"/>
        <v>0</v>
      </c>
      <c r="KJ56" s="252">
        <f t="shared" si="687"/>
        <v>0</v>
      </c>
      <c r="KK56" s="122">
        <f>KJ56/KJ42</f>
        <v>0</v>
      </c>
      <c r="KL56" s="101">
        <f>KL42*KK56</f>
        <v>0</v>
      </c>
      <c r="KM56" s="119">
        <f t="shared" si="688"/>
        <v>0</v>
      </c>
      <c r="KN56" s="93">
        <f>KN42</f>
        <v>2350</v>
      </c>
      <c r="KO56" s="120">
        <f t="shared" si="689"/>
        <v>0</v>
      </c>
      <c r="KP56" s="101">
        <f t="shared" si="690"/>
        <v>0</v>
      </c>
      <c r="KQ56" s="101"/>
      <c r="KR56" s="121"/>
      <c r="KS56" s="122">
        <f t="shared" si="691"/>
        <v>0</v>
      </c>
      <c r="KT56" s="252">
        <f t="shared" si="692"/>
        <v>0</v>
      </c>
      <c r="KU56" s="122">
        <f>KT56/KT42</f>
        <v>0</v>
      </c>
      <c r="KV56" s="101">
        <f>KV42*KU56</f>
        <v>0</v>
      </c>
      <c r="KW56" s="119">
        <f t="shared" si="693"/>
        <v>0</v>
      </c>
      <c r="KX56" s="93">
        <f>KX42</f>
        <v>3800</v>
      </c>
      <c r="KY56" s="120">
        <f t="shared" si="694"/>
        <v>0</v>
      </c>
      <c r="KZ56" s="101">
        <f t="shared" si="695"/>
        <v>0</v>
      </c>
      <c r="LA56" s="101"/>
      <c r="LB56" s="121"/>
      <c r="LC56" s="122">
        <f t="shared" si="696"/>
        <v>0</v>
      </c>
      <c r="LD56" s="252">
        <f t="shared" si="697"/>
        <v>0</v>
      </c>
      <c r="LE56" s="122">
        <f>LD56/LD42</f>
        <v>0</v>
      </c>
      <c r="LF56" s="101">
        <f>LF42*LE56</f>
        <v>0</v>
      </c>
      <c r="LG56" s="119">
        <f t="shared" si="698"/>
        <v>0</v>
      </c>
      <c r="LH56" s="93">
        <f>LH42</f>
        <v>2350</v>
      </c>
      <c r="LI56" s="120">
        <f t="shared" si="699"/>
        <v>0</v>
      </c>
      <c r="LJ56" s="101">
        <f t="shared" si="700"/>
        <v>0</v>
      </c>
      <c r="LK56" s="101"/>
      <c r="LL56" s="121"/>
      <c r="LM56" s="122">
        <f t="shared" si="701"/>
        <v>0</v>
      </c>
      <c r="LN56" s="252">
        <f t="shared" si="702"/>
        <v>0</v>
      </c>
      <c r="LO56" s="122">
        <f>LN56/LN42</f>
        <v>0</v>
      </c>
      <c r="LP56" s="101">
        <f>LP42*LO56</f>
        <v>0</v>
      </c>
      <c r="LQ56" s="119">
        <f t="shared" si="703"/>
        <v>0</v>
      </c>
      <c r="LR56" s="93">
        <f>LR42</f>
        <v>3800</v>
      </c>
      <c r="LS56" s="120">
        <f t="shared" si="704"/>
        <v>0</v>
      </c>
      <c r="LT56" s="101">
        <f t="shared" si="705"/>
        <v>0</v>
      </c>
      <c r="LU56" s="101"/>
      <c r="LV56" s="121"/>
      <c r="LW56" s="122">
        <f t="shared" si="706"/>
        <v>0</v>
      </c>
      <c r="LX56" s="252">
        <f t="shared" si="707"/>
        <v>0</v>
      </c>
      <c r="LY56" s="122">
        <f>LX56/LX42</f>
        <v>0</v>
      </c>
      <c r="LZ56" s="101">
        <f>LZ42*LY56</f>
        <v>0</v>
      </c>
      <c r="MA56" s="119">
        <f t="shared" si="708"/>
        <v>0</v>
      </c>
      <c r="MB56" s="93">
        <f>MB42</f>
        <v>2350</v>
      </c>
      <c r="MC56" s="120">
        <f t="shared" si="709"/>
        <v>0</v>
      </c>
      <c r="MD56" s="101">
        <f t="shared" si="710"/>
        <v>0</v>
      </c>
      <c r="ME56" s="101"/>
      <c r="MF56" s="121"/>
      <c r="MG56" s="122">
        <f t="shared" si="711"/>
        <v>0</v>
      </c>
      <c r="MH56" s="252">
        <f t="shared" si="712"/>
        <v>66</v>
      </c>
      <c r="MI56" s="122">
        <f>MH56/MH42</f>
        <v>0.21639</v>
      </c>
      <c r="MJ56" s="101">
        <f>MJ42*MI56</f>
        <v>108.46</v>
      </c>
      <c r="MK56" s="119">
        <f t="shared" si="713"/>
        <v>1.6433333299999999</v>
      </c>
      <c r="ML56" s="93">
        <f>ML42</f>
        <v>3800</v>
      </c>
      <c r="MM56" s="120">
        <f t="shared" si="714"/>
        <v>6244.6666500000001</v>
      </c>
      <c r="MN56" s="101">
        <f t="shared" si="715"/>
        <v>412148</v>
      </c>
      <c r="MO56" s="101"/>
      <c r="MP56" s="121"/>
      <c r="MQ56" s="122">
        <f t="shared" si="716"/>
        <v>1.47044</v>
      </c>
      <c r="MR56" s="252">
        <f t="shared" si="717"/>
        <v>0</v>
      </c>
      <c r="MS56" s="122">
        <f>MR56/MR42</f>
        <v>0</v>
      </c>
      <c r="MT56" s="101">
        <f>MT42*MS56</f>
        <v>0</v>
      </c>
      <c r="MU56" s="119">
        <f t="shared" si="718"/>
        <v>0</v>
      </c>
      <c r="MV56" s="93">
        <f>MV42</f>
        <v>2350</v>
      </c>
      <c r="MW56" s="120">
        <f t="shared" si="719"/>
        <v>0</v>
      </c>
      <c r="MX56" s="101">
        <f t="shared" si="720"/>
        <v>0</v>
      </c>
      <c r="MY56" s="101"/>
      <c r="MZ56" s="121"/>
      <c r="NA56" s="122">
        <f t="shared" si="721"/>
        <v>0</v>
      </c>
      <c r="NB56" s="252">
        <f t="shared" si="722"/>
        <v>0</v>
      </c>
      <c r="NC56" s="122">
        <f>NB56/NB42</f>
        <v>0</v>
      </c>
      <c r="ND56" s="101">
        <f>ND42*NC56</f>
        <v>0</v>
      </c>
      <c r="NE56" s="119">
        <f t="shared" si="723"/>
        <v>0</v>
      </c>
      <c r="NF56" s="93">
        <f>NF42</f>
        <v>3800</v>
      </c>
      <c r="NG56" s="120">
        <f t="shared" si="724"/>
        <v>0</v>
      </c>
      <c r="NH56" s="101">
        <f t="shared" si="725"/>
        <v>0</v>
      </c>
      <c r="NI56" s="101"/>
      <c r="NJ56" s="121"/>
      <c r="NK56" s="122">
        <f t="shared" si="726"/>
        <v>0</v>
      </c>
      <c r="NL56" s="252">
        <f t="shared" si="727"/>
        <v>0</v>
      </c>
      <c r="NM56" s="122">
        <f>NL56/NL42</f>
        <v>0</v>
      </c>
      <c r="NN56" s="101">
        <f>NN42*NM56</f>
        <v>0</v>
      </c>
      <c r="NO56" s="119">
        <f t="shared" si="728"/>
        <v>0</v>
      </c>
      <c r="NP56" s="93">
        <f>NP42</f>
        <v>3800</v>
      </c>
      <c r="NQ56" s="120">
        <f t="shared" si="729"/>
        <v>0</v>
      </c>
      <c r="NR56" s="101">
        <f t="shared" si="730"/>
        <v>0</v>
      </c>
      <c r="NS56" s="101"/>
      <c r="NT56" s="121"/>
      <c r="NU56" s="122">
        <f t="shared" si="731"/>
        <v>0</v>
      </c>
      <c r="NV56" s="252">
        <f t="shared" si="732"/>
        <v>0</v>
      </c>
      <c r="NW56" s="122">
        <f>NV56/NV42</f>
        <v>0</v>
      </c>
      <c r="NX56" s="101">
        <f>NX42*NW56</f>
        <v>0</v>
      </c>
      <c r="NY56" s="119">
        <f t="shared" si="733"/>
        <v>0</v>
      </c>
      <c r="NZ56" s="93">
        <f>NZ42</f>
        <v>3800</v>
      </c>
      <c r="OA56" s="120">
        <f t="shared" si="734"/>
        <v>0</v>
      </c>
      <c r="OB56" s="101">
        <f t="shared" si="735"/>
        <v>0</v>
      </c>
      <c r="OC56" s="101"/>
      <c r="OD56" s="121"/>
      <c r="OE56" s="122">
        <f t="shared" si="736"/>
        <v>0</v>
      </c>
      <c r="OF56" s="252">
        <f t="shared" si="737"/>
        <v>0</v>
      </c>
      <c r="OG56" s="122">
        <f>OF56/OF42</f>
        <v>0</v>
      </c>
      <c r="OH56" s="101">
        <f>OH42*OG56</f>
        <v>0</v>
      </c>
      <c r="OI56" s="119">
        <f t="shared" si="738"/>
        <v>0</v>
      </c>
      <c r="OJ56" s="93">
        <f>OJ42</f>
        <v>2350</v>
      </c>
      <c r="OK56" s="120">
        <f t="shared" si="739"/>
        <v>0</v>
      </c>
      <c r="OL56" s="101">
        <f t="shared" si="740"/>
        <v>0</v>
      </c>
      <c r="OM56" s="101"/>
      <c r="ON56" s="121"/>
      <c r="OO56" s="122">
        <f t="shared" si="741"/>
        <v>0</v>
      </c>
      <c r="OP56" s="252">
        <f t="shared" si="742"/>
        <v>0</v>
      </c>
      <c r="OQ56" s="122">
        <f>OP56/OP42</f>
        <v>0</v>
      </c>
      <c r="OR56" s="101">
        <f>OR42*OQ56</f>
        <v>0</v>
      </c>
      <c r="OS56" s="119">
        <f t="shared" si="743"/>
        <v>0</v>
      </c>
      <c r="OT56" s="93">
        <f>OT42</f>
        <v>3800</v>
      </c>
      <c r="OU56" s="120">
        <f t="shared" si="744"/>
        <v>0</v>
      </c>
      <c r="OV56" s="101">
        <f t="shared" si="745"/>
        <v>0</v>
      </c>
      <c r="OW56" s="101"/>
      <c r="OX56" s="121"/>
      <c r="OY56" s="122">
        <f t="shared" si="746"/>
        <v>0</v>
      </c>
      <c r="OZ56" s="252">
        <f t="shared" si="747"/>
        <v>0</v>
      </c>
      <c r="PA56" s="122">
        <f>OZ56/OZ42</f>
        <v>0</v>
      </c>
      <c r="PB56" s="101">
        <f>PB42*PA56</f>
        <v>0</v>
      </c>
      <c r="PC56" s="119">
        <f t="shared" si="748"/>
        <v>0</v>
      </c>
      <c r="PD56" s="93">
        <f>PD42</f>
        <v>3800</v>
      </c>
      <c r="PE56" s="120">
        <f t="shared" si="749"/>
        <v>0</v>
      </c>
      <c r="PF56" s="101">
        <f t="shared" si="750"/>
        <v>0</v>
      </c>
      <c r="PG56" s="101"/>
      <c r="PH56" s="121"/>
      <c r="PI56" s="122">
        <f t="shared" si="751"/>
        <v>0</v>
      </c>
      <c r="PJ56" s="252">
        <f t="shared" si="752"/>
        <v>0</v>
      </c>
      <c r="PK56" s="122">
        <f>PJ56/PJ42</f>
        <v>0</v>
      </c>
      <c r="PL56" s="101">
        <f>PL42*PK56</f>
        <v>0</v>
      </c>
      <c r="PM56" s="119">
        <f t="shared" si="753"/>
        <v>0</v>
      </c>
      <c r="PN56" s="93">
        <f>PN42</f>
        <v>3800</v>
      </c>
      <c r="PO56" s="120">
        <f t="shared" si="754"/>
        <v>0</v>
      </c>
      <c r="PP56" s="101">
        <f t="shared" si="755"/>
        <v>0</v>
      </c>
      <c r="PQ56" s="101"/>
      <c r="PR56" s="121"/>
      <c r="PS56" s="122">
        <f t="shared" si="756"/>
        <v>0</v>
      </c>
      <c r="PT56" s="252">
        <f t="shared" si="757"/>
        <v>0</v>
      </c>
      <c r="PU56" s="122" t="e">
        <f>PT56/PT42</f>
        <v>#DIV/0!</v>
      </c>
      <c r="PV56" s="101" t="e">
        <f>PV42*PU56</f>
        <v>#DIV/0!</v>
      </c>
      <c r="PW56" s="119">
        <f t="shared" si="758"/>
        <v>0</v>
      </c>
      <c r="PX56" s="93">
        <f>PX42</f>
        <v>0</v>
      </c>
      <c r="PY56" s="120">
        <f t="shared" si="759"/>
        <v>0</v>
      </c>
      <c r="PZ56" s="101">
        <f t="shared" si="760"/>
        <v>0</v>
      </c>
      <c r="QA56" s="101"/>
      <c r="QB56" s="121"/>
      <c r="QC56" s="122">
        <f t="shared" si="761"/>
        <v>0</v>
      </c>
      <c r="QD56" s="252">
        <f t="shared" si="762"/>
        <v>0</v>
      </c>
      <c r="QE56" s="122">
        <f>QD56/QD42</f>
        <v>0</v>
      </c>
      <c r="QF56" s="101">
        <f>QF42*QE56</f>
        <v>0</v>
      </c>
      <c r="QG56" s="119">
        <f t="shared" si="763"/>
        <v>0</v>
      </c>
      <c r="QH56" s="93">
        <f>QH42</f>
        <v>3800</v>
      </c>
      <c r="QI56" s="120">
        <f t="shared" si="764"/>
        <v>0</v>
      </c>
      <c r="QJ56" s="101">
        <f t="shared" si="765"/>
        <v>0</v>
      </c>
      <c r="QK56" s="101"/>
      <c r="QL56" s="121"/>
      <c r="QM56" s="122">
        <f t="shared" si="766"/>
        <v>0</v>
      </c>
      <c r="QN56" s="252">
        <f t="shared" si="767"/>
        <v>0</v>
      </c>
      <c r="QO56" s="122">
        <f>QN56/QN42</f>
        <v>0</v>
      </c>
      <c r="QP56" s="101">
        <f>QP42*QO56</f>
        <v>0</v>
      </c>
      <c r="QQ56" s="119">
        <f t="shared" si="768"/>
        <v>0</v>
      </c>
      <c r="QR56" s="93">
        <f>QR42</f>
        <v>2350</v>
      </c>
      <c r="QS56" s="120">
        <f t="shared" si="769"/>
        <v>0</v>
      </c>
      <c r="QT56" s="101">
        <f t="shared" si="770"/>
        <v>0</v>
      </c>
      <c r="QU56" s="101"/>
      <c r="QV56" s="121"/>
      <c r="QW56" s="122">
        <f t="shared" si="771"/>
        <v>0</v>
      </c>
      <c r="QX56" s="252">
        <f t="shared" si="772"/>
        <v>0</v>
      </c>
      <c r="QY56" s="122">
        <f>QX56/QX42</f>
        <v>0</v>
      </c>
      <c r="QZ56" s="101">
        <f>QZ42*QY56</f>
        <v>0</v>
      </c>
      <c r="RA56" s="119">
        <f t="shared" si="773"/>
        <v>0</v>
      </c>
      <c r="RB56" s="93">
        <f>RB42</f>
        <v>3800</v>
      </c>
      <c r="RC56" s="120">
        <f t="shared" si="774"/>
        <v>0</v>
      </c>
      <c r="RD56" s="101">
        <f t="shared" si="775"/>
        <v>0</v>
      </c>
      <c r="RE56" s="101"/>
      <c r="RF56" s="121"/>
      <c r="RG56" s="122">
        <f t="shared" si="776"/>
        <v>0</v>
      </c>
      <c r="RH56" s="252">
        <f t="shared" si="777"/>
        <v>0</v>
      </c>
      <c r="RI56" s="122">
        <f>RH56/RH42</f>
        <v>0</v>
      </c>
      <c r="RJ56" s="101">
        <f>RJ42*RI56</f>
        <v>0</v>
      </c>
      <c r="RK56" s="119">
        <f t="shared" si="778"/>
        <v>0</v>
      </c>
      <c r="RL56" s="93">
        <f>RL42</f>
        <v>3800</v>
      </c>
      <c r="RM56" s="120">
        <f t="shared" si="779"/>
        <v>0</v>
      </c>
      <c r="RN56" s="101">
        <f t="shared" si="780"/>
        <v>0</v>
      </c>
      <c r="RO56" s="101"/>
      <c r="RP56" s="121"/>
      <c r="RQ56" s="122">
        <f t="shared" si="781"/>
        <v>0</v>
      </c>
      <c r="RR56" s="252">
        <f t="shared" si="782"/>
        <v>0</v>
      </c>
      <c r="RS56" s="122">
        <f>RR56/RR42</f>
        <v>0</v>
      </c>
      <c r="RT56" s="101">
        <f>RT42*RS56</f>
        <v>0</v>
      </c>
      <c r="RU56" s="119">
        <f t="shared" si="783"/>
        <v>0</v>
      </c>
      <c r="RV56" s="93">
        <f>RV42</f>
        <v>3800</v>
      </c>
      <c r="RW56" s="120">
        <f t="shared" si="784"/>
        <v>0</v>
      </c>
      <c r="RX56" s="101">
        <f t="shared" si="785"/>
        <v>0</v>
      </c>
      <c r="RY56" s="101"/>
      <c r="RZ56" s="121"/>
      <c r="SA56" s="122">
        <f t="shared" si="786"/>
        <v>0</v>
      </c>
      <c r="SB56" s="252">
        <f t="shared" si="787"/>
        <v>0</v>
      </c>
      <c r="SC56" s="122">
        <f>SB56/SB42</f>
        <v>0</v>
      </c>
      <c r="SD56" s="101">
        <f>SD42*SC56</f>
        <v>0</v>
      </c>
      <c r="SE56" s="119">
        <f t="shared" si="788"/>
        <v>0</v>
      </c>
      <c r="SF56" s="93">
        <f>SF42</f>
        <v>0</v>
      </c>
      <c r="SG56" s="120">
        <f t="shared" si="789"/>
        <v>0</v>
      </c>
      <c r="SH56" s="101">
        <f t="shared" si="790"/>
        <v>0</v>
      </c>
      <c r="SI56" s="101"/>
      <c r="SJ56" s="121"/>
      <c r="SK56" s="122">
        <f t="shared" si="791"/>
        <v>0</v>
      </c>
      <c r="SL56" s="252">
        <f t="shared" si="792"/>
        <v>0</v>
      </c>
      <c r="SM56" s="122">
        <f>SL56/SL42</f>
        <v>0</v>
      </c>
      <c r="SN56" s="101">
        <f>SN42*SM56</f>
        <v>0</v>
      </c>
      <c r="SO56" s="119">
        <f t="shared" si="793"/>
        <v>0</v>
      </c>
      <c r="SP56" s="93">
        <f>SP42</f>
        <v>2350</v>
      </c>
      <c r="SQ56" s="120">
        <f t="shared" si="794"/>
        <v>0</v>
      </c>
      <c r="SR56" s="101">
        <f t="shared" si="795"/>
        <v>0</v>
      </c>
      <c r="SS56" s="101"/>
      <c r="ST56" s="121"/>
      <c r="SU56" s="122">
        <f t="shared" si="796"/>
        <v>0</v>
      </c>
      <c r="SV56" s="252">
        <f t="shared" si="797"/>
        <v>21</v>
      </c>
      <c r="SW56" s="122">
        <f>SV56/SV42</f>
        <v>7.2919999999999999E-2</v>
      </c>
      <c r="SX56" s="101">
        <f>SX42*SW56</f>
        <v>26.98</v>
      </c>
      <c r="SY56" s="119">
        <f t="shared" si="798"/>
        <v>1.2847618999999999</v>
      </c>
      <c r="SZ56" s="93">
        <f>SZ42</f>
        <v>3800</v>
      </c>
      <c r="TA56" s="120">
        <f t="shared" si="799"/>
        <v>4882.0952200000002</v>
      </c>
      <c r="TB56" s="101">
        <f t="shared" si="800"/>
        <v>102524</v>
      </c>
      <c r="TC56" s="101"/>
      <c r="TD56" s="121"/>
      <c r="TE56" s="122">
        <f t="shared" si="801"/>
        <v>1.1495899999999999</v>
      </c>
      <c r="TF56" s="252">
        <f t="shared" si="802"/>
        <v>0</v>
      </c>
      <c r="TG56" s="122">
        <f>TF56/TF42</f>
        <v>0</v>
      </c>
      <c r="TH56" s="101">
        <f>TH42*TG56</f>
        <v>0</v>
      </c>
      <c r="TI56" s="119">
        <f t="shared" si="803"/>
        <v>0</v>
      </c>
      <c r="TJ56" s="93">
        <f>TJ42</f>
        <v>3800</v>
      </c>
      <c r="TK56" s="120">
        <f t="shared" si="804"/>
        <v>0</v>
      </c>
      <c r="TL56" s="101">
        <f t="shared" si="805"/>
        <v>0</v>
      </c>
      <c r="TM56" s="101"/>
      <c r="TN56" s="121"/>
      <c r="TO56" s="122">
        <f t="shared" si="806"/>
        <v>0</v>
      </c>
      <c r="TP56" s="252">
        <f t="shared" si="807"/>
        <v>0</v>
      </c>
      <c r="TQ56" s="122">
        <f>TP56/TP42</f>
        <v>0</v>
      </c>
      <c r="TR56" s="101">
        <f>TR42*TQ56</f>
        <v>0</v>
      </c>
      <c r="TS56" s="119">
        <f t="shared" si="808"/>
        <v>0</v>
      </c>
      <c r="TT56" s="93">
        <f>TT42</f>
        <v>2350</v>
      </c>
      <c r="TU56" s="120">
        <f t="shared" si="809"/>
        <v>0</v>
      </c>
      <c r="TV56" s="101">
        <f t="shared" si="810"/>
        <v>0</v>
      </c>
      <c r="TW56" s="101"/>
      <c r="TX56" s="121"/>
      <c r="TY56" s="122">
        <f t="shared" si="811"/>
        <v>0</v>
      </c>
      <c r="TZ56" s="252">
        <f t="shared" si="812"/>
        <v>0</v>
      </c>
      <c r="UA56" s="122">
        <f>TZ56/TZ42</f>
        <v>0</v>
      </c>
      <c r="UB56" s="101">
        <f>UB42*UA56</f>
        <v>0</v>
      </c>
      <c r="UC56" s="119">
        <f t="shared" si="813"/>
        <v>0</v>
      </c>
      <c r="UD56" s="93">
        <f>UD42</f>
        <v>2350</v>
      </c>
      <c r="UE56" s="120">
        <f t="shared" si="814"/>
        <v>0</v>
      </c>
      <c r="UF56" s="101">
        <f t="shared" si="815"/>
        <v>0</v>
      </c>
      <c r="UG56" s="101"/>
      <c r="UH56" s="121"/>
      <c r="UI56" s="122">
        <f t="shared" si="816"/>
        <v>0</v>
      </c>
      <c r="UJ56" s="252">
        <f t="shared" si="817"/>
        <v>0</v>
      </c>
      <c r="UK56" s="122">
        <f>UJ56/UJ42</f>
        <v>0</v>
      </c>
      <c r="UL56" s="101">
        <f>UL42*UK56</f>
        <v>0</v>
      </c>
      <c r="UM56" s="119">
        <f t="shared" si="818"/>
        <v>0</v>
      </c>
      <c r="UN56" s="93">
        <f>UN42</f>
        <v>2350</v>
      </c>
      <c r="UO56" s="120">
        <f t="shared" si="819"/>
        <v>0</v>
      </c>
      <c r="UP56" s="101">
        <f t="shared" si="820"/>
        <v>0</v>
      </c>
      <c r="UQ56" s="101"/>
      <c r="UR56" s="121"/>
      <c r="US56" s="122">
        <f t="shared" si="821"/>
        <v>0</v>
      </c>
      <c r="UT56" s="252">
        <f t="shared" si="822"/>
        <v>0</v>
      </c>
      <c r="UU56" s="122">
        <f>UT56/UT42</f>
        <v>0</v>
      </c>
      <c r="UV56" s="101">
        <f>UV42*UU56</f>
        <v>0</v>
      </c>
      <c r="UW56" s="119">
        <f t="shared" si="823"/>
        <v>0</v>
      </c>
      <c r="UX56" s="93">
        <f>UX42</f>
        <v>2350</v>
      </c>
      <c r="UY56" s="120">
        <f t="shared" si="824"/>
        <v>0</v>
      </c>
      <c r="UZ56" s="101">
        <f t="shared" si="825"/>
        <v>0</v>
      </c>
      <c r="VA56" s="101"/>
      <c r="VB56" s="121"/>
      <c r="VC56" s="122">
        <f t="shared" si="826"/>
        <v>0</v>
      </c>
      <c r="VD56" s="252">
        <f t="shared" si="827"/>
        <v>0</v>
      </c>
      <c r="VE56" s="122">
        <f>VD56/VD42</f>
        <v>0</v>
      </c>
      <c r="VF56" s="101">
        <f>VF42*VE56</f>
        <v>0</v>
      </c>
      <c r="VG56" s="119">
        <f t="shared" si="828"/>
        <v>0</v>
      </c>
      <c r="VH56" s="93">
        <f>VH42</f>
        <v>2350</v>
      </c>
      <c r="VI56" s="120">
        <f t="shared" si="829"/>
        <v>0</v>
      </c>
      <c r="VJ56" s="101">
        <f t="shared" si="830"/>
        <v>0</v>
      </c>
      <c r="VK56" s="101"/>
      <c r="VL56" s="121"/>
      <c r="VM56" s="122">
        <f t="shared" si="831"/>
        <v>0</v>
      </c>
      <c r="VN56" s="252">
        <f t="shared" si="832"/>
        <v>0</v>
      </c>
      <c r="VO56" s="122">
        <f>VN56/VN42</f>
        <v>0</v>
      </c>
      <c r="VP56" s="101">
        <f>VP42*VO56</f>
        <v>0</v>
      </c>
      <c r="VQ56" s="119">
        <f t="shared" si="833"/>
        <v>0</v>
      </c>
      <c r="VR56" s="93">
        <f>VR42</f>
        <v>2350</v>
      </c>
      <c r="VS56" s="120">
        <f t="shared" si="834"/>
        <v>0</v>
      </c>
      <c r="VT56" s="101">
        <f t="shared" si="835"/>
        <v>0</v>
      </c>
      <c r="VU56" s="101"/>
      <c r="VV56" s="121"/>
      <c r="VW56" s="122">
        <f t="shared" si="836"/>
        <v>0</v>
      </c>
      <c r="VX56" s="231">
        <f t="shared" si="837"/>
        <v>87</v>
      </c>
      <c r="VY56" s="122">
        <f>VX56/VX42</f>
        <v>6.9100000000000003E-3</v>
      </c>
      <c r="VZ56" s="101">
        <f>VZ42*VY56</f>
        <v>119.74</v>
      </c>
      <c r="WA56" s="119">
        <f t="shared" si="838"/>
        <v>1.3763218399999999</v>
      </c>
      <c r="WB56" s="93">
        <f>WB42</f>
        <v>3085.62</v>
      </c>
      <c r="WC56" s="120">
        <f t="shared" si="839"/>
        <v>4246.8062</v>
      </c>
      <c r="WD56" s="101">
        <f t="shared" si="840"/>
        <v>369472.14</v>
      </c>
      <c r="WE56" s="101"/>
      <c r="WF56" s="121"/>
    </row>
    <row r="57" spans="1:604" ht="24">
      <c r="A57" s="5"/>
      <c r="B57" s="223" t="s">
        <v>1248</v>
      </c>
      <c r="C57" s="12"/>
      <c r="D57" s="12"/>
      <c r="E57" s="4" t="s">
        <v>35</v>
      </c>
      <c r="F57" s="252">
        <f t="shared" si="542"/>
        <v>0</v>
      </c>
      <c r="G57" s="122">
        <f>F57/F42</f>
        <v>0</v>
      </c>
      <c r="H57" s="101">
        <f>H42*G57</f>
        <v>0</v>
      </c>
      <c r="I57" s="119">
        <f t="shared" si="543"/>
        <v>0</v>
      </c>
      <c r="J57" s="93">
        <f>J42</f>
        <v>2350</v>
      </c>
      <c r="K57" s="120">
        <f t="shared" si="544"/>
        <v>0</v>
      </c>
      <c r="L57" s="101">
        <f t="shared" si="545"/>
        <v>0</v>
      </c>
      <c r="M57" s="101"/>
      <c r="N57" s="121"/>
      <c r="O57" s="122">
        <f t="shared" si="546"/>
        <v>0</v>
      </c>
      <c r="P57" s="252">
        <f t="shared" si="547"/>
        <v>0</v>
      </c>
      <c r="Q57" s="122">
        <f>P57/P42</f>
        <v>0</v>
      </c>
      <c r="R57" s="101">
        <f>R42*Q57</f>
        <v>0</v>
      </c>
      <c r="S57" s="119">
        <f t="shared" si="548"/>
        <v>0</v>
      </c>
      <c r="T57" s="93">
        <f>T42</f>
        <v>2350</v>
      </c>
      <c r="U57" s="120">
        <f t="shared" si="549"/>
        <v>0</v>
      </c>
      <c r="V57" s="101">
        <f t="shared" si="550"/>
        <v>0</v>
      </c>
      <c r="W57" s="101"/>
      <c r="X57" s="121"/>
      <c r="Y57" s="122">
        <f t="shared" si="551"/>
        <v>0</v>
      </c>
      <c r="Z57" s="252">
        <f t="shared" si="552"/>
        <v>0</v>
      </c>
      <c r="AA57" s="122">
        <f>Z57/Z42</f>
        <v>0</v>
      </c>
      <c r="AB57" s="101">
        <f>AB42*AA57</f>
        <v>0</v>
      </c>
      <c r="AC57" s="119">
        <f t="shared" si="553"/>
        <v>0</v>
      </c>
      <c r="AD57" s="93">
        <f>AD42</f>
        <v>2350</v>
      </c>
      <c r="AE57" s="120">
        <f t="shared" si="554"/>
        <v>0</v>
      </c>
      <c r="AF57" s="101">
        <f t="shared" si="555"/>
        <v>0</v>
      </c>
      <c r="AG57" s="101"/>
      <c r="AH57" s="121"/>
      <c r="AI57" s="122">
        <f t="shared" si="556"/>
        <v>0</v>
      </c>
      <c r="AJ57" s="252">
        <f t="shared" si="557"/>
        <v>0</v>
      </c>
      <c r="AK57" s="122">
        <f>AJ57/AJ42</f>
        <v>0</v>
      </c>
      <c r="AL57" s="101">
        <f>AL42*AK57</f>
        <v>0</v>
      </c>
      <c r="AM57" s="119">
        <f t="shared" si="558"/>
        <v>0</v>
      </c>
      <c r="AN57" s="93">
        <f>AN42</f>
        <v>2350</v>
      </c>
      <c r="AO57" s="120">
        <f t="shared" si="559"/>
        <v>0</v>
      </c>
      <c r="AP57" s="101">
        <f t="shared" si="560"/>
        <v>0</v>
      </c>
      <c r="AQ57" s="101"/>
      <c r="AR57" s="121"/>
      <c r="AS57" s="122">
        <f t="shared" si="561"/>
        <v>0</v>
      </c>
      <c r="AT57" s="252">
        <f t="shared" si="562"/>
        <v>0</v>
      </c>
      <c r="AU57" s="122">
        <f>AT57/AT42</f>
        <v>0</v>
      </c>
      <c r="AV57" s="101">
        <f>AV42*AU57</f>
        <v>0</v>
      </c>
      <c r="AW57" s="119">
        <f t="shared" si="563"/>
        <v>0</v>
      </c>
      <c r="AX57" s="93">
        <f>AX42</f>
        <v>2350</v>
      </c>
      <c r="AY57" s="120">
        <f t="shared" si="564"/>
        <v>0</v>
      </c>
      <c r="AZ57" s="101">
        <f t="shared" si="565"/>
        <v>0</v>
      </c>
      <c r="BA57" s="101"/>
      <c r="BB57" s="121"/>
      <c r="BC57" s="122">
        <f t="shared" si="566"/>
        <v>0</v>
      </c>
      <c r="BD57" s="252">
        <f t="shared" si="567"/>
        <v>0</v>
      </c>
      <c r="BE57" s="122">
        <f>BD57/BD42</f>
        <v>0</v>
      </c>
      <c r="BF57" s="101">
        <f>BF42*BE57</f>
        <v>0</v>
      </c>
      <c r="BG57" s="119">
        <f t="shared" si="568"/>
        <v>0</v>
      </c>
      <c r="BH57" s="93">
        <f>BH42</f>
        <v>3800</v>
      </c>
      <c r="BI57" s="120">
        <f t="shared" si="569"/>
        <v>0</v>
      </c>
      <c r="BJ57" s="101">
        <f t="shared" si="570"/>
        <v>0</v>
      </c>
      <c r="BK57" s="101"/>
      <c r="BL57" s="121"/>
      <c r="BM57" s="122">
        <f t="shared" si="571"/>
        <v>0</v>
      </c>
      <c r="BN57" s="252">
        <f t="shared" si="572"/>
        <v>0</v>
      </c>
      <c r="BO57" s="122" t="e">
        <f>BN57/BN42</f>
        <v>#DIV/0!</v>
      </c>
      <c r="BP57" s="101" t="e">
        <f>BP42*BO57</f>
        <v>#DIV/0!</v>
      </c>
      <c r="BQ57" s="119">
        <f t="shared" si="573"/>
        <v>0</v>
      </c>
      <c r="BR57" s="93">
        <f>BR42</f>
        <v>0</v>
      </c>
      <c r="BS57" s="120">
        <f t="shared" si="574"/>
        <v>0</v>
      </c>
      <c r="BT57" s="101">
        <f t="shared" si="575"/>
        <v>0</v>
      </c>
      <c r="BU57" s="101"/>
      <c r="BV57" s="121"/>
      <c r="BW57" s="122">
        <f t="shared" si="576"/>
        <v>0</v>
      </c>
      <c r="BX57" s="252">
        <f t="shared" si="577"/>
        <v>0</v>
      </c>
      <c r="BY57" s="122">
        <f>BX57/BX42</f>
        <v>0</v>
      </c>
      <c r="BZ57" s="101">
        <f>BZ42*BY57</f>
        <v>0</v>
      </c>
      <c r="CA57" s="119">
        <f t="shared" si="578"/>
        <v>0</v>
      </c>
      <c r="CB57" s="93">
        <f>CB42</f>
        <v>3800</v>
      </c>
      <c r="CC57" s="120">
        <f t="shared" si="579"/>
        <v>0</v>
      </c>
      <c r="CD57" s="101">
        <f t="shared" si="580"/>
        <v>0</v>
      </c>
      <c r="CE57" s="101"/>
      <c r="CF57" s="121"/>
      <c r="CG57" s="122">
        <f t="shared" si="581"/>
        <v>0</v>
      </c>
      <c r="CH57" s="252">
        <f t="shared" si="582"/>
        <v>0</v>
      </c>
      <c r="CI57" s="122" t="e">
        <f>CH57/CH42</f>
        <v>#DIV/0!</v>
      </c>
      <c r="CJ57" s="101" t="e">
        <f>CJ42*CI57</f>
        <v>#DIV/0!</v>
      </c>
      <c r="CK57" s="119">
        <f t="shared" si="583"/>
        <v>0</v>
      </c>
      <c r="CL57" s="93">
        <f>CL42</f>
        <v>0</v>
      </c>
      <c r="CM57" s="120">
        <f t="shared" si="584"/>
        <v>0</v>
      </c>
      <c r="CN57" s="101">
        <f t="shared" si="585"/>
        <v>0</v>
      </c>
      <c r="CO57" s="101"/>
      <c r="CP57" s="121"/>
      <c r="CQ57" s="122">
        <f t="shared" si="586"/>
        <v>0</v>
      </c>
      <c r="CR57" s="252">
        <f t="shared" si="587"/>
        <v>0</v>
      </c>
      <c r="CS57" s="122">
        <f>CR57/CR42</f>
        <v>0</v>
      </c>
      <c r="CT57" s="101">
        <f>CT42*CS57</f>
        <v>0</v>
      </c>
      <c r="CU57" s="119">
        <f t="shared" si="588"/>
        <v>0</v>
      </c>
      <c r="CV57" s="93">
        <f>CV42</f>
        <v>3800</v>
      </c>
      <c r="CW57" s="120">
        <f t="shared" si="589"/>
        <v>0</v>
      </c>
      <c r="CX57" s="101">
        <f t="shared" si="590"/>
        <v>0</v>
      </c>
      <c r="CY57" s="101"/>
      <c r="CZ57" s="121"/>
      <c r="DA57" s="122">
        <f t="shared" si="591"/>
        <v>0</v>
      </c>
      <c r="DB57" s="252">
        <f t="shared" si="592"/>
        <v>0</v>
      </c>
      <c r="DC57" s="122">
        <f>DB57/DB42</f>
        <v>0</v>
      </c>
      <c r="DD57" s="101">
        <f>DD42*DC57</f>
        <v>0</v>
      </c>
      <c r="DE57" s="119">
        <f t="shared" si="593"/>
        <v>0</v>
      </c>
      <c r="DF57" s="93">
        <f>DF42</f>
        <v>3800</v>
      </c>
      <c r="DG57" s="120">
        <f t="shared" si="594"/>
        <v>0</v>
      </c>
      <c r="DH57" s="101">
        <f t="shared" si="595"/>
        <v>0</v>
      </c>
      <c r="DI57" s="101"/>
      <c r="DJ57" s="121"/>
      <c r="DK57" s="122">
        <f t="shared" si="596"/>
        <v>0</v>
      </c>
      <c r="DL57" s="252">
        <f t="shared" si="597"/>
        <v>0</v>
      </c>
      <c r="DM57" s="122">
        <f>DL57/DL42</f>
        <v>0</v>
      </c>
      <c r="DN57" s="101">
        <f>DN42*DM57</f>
        <v>0</v>
      </c>
      <c r="DO57" s="119">
        <f t="shared" si="598"/>
        <v>0</v>
      </c>
      <c r="DP57" s="93">
        <f>DP42</f>
        <v>3800</v>
      </c>
      <c r="DQ57" s="120">
        <f t="shared" si="599"/>
        <v>0</v>
      </c>
      <c r="DR57" s="101">
        <f t="shared" si="600"/>
        <v>0</v>
      </c>
      <c r="DS57" s="101"/>
      <c r="DT57" s="121"/>
      <c r="DU57" s="122">
        <f t="shared" si="601"/>
        <v>0</v>
      </c>
      <c r="DV57" s="252">
        <f t="shared" si="602"/>
        <v>0</v>
      </c>
      <c r="DW57" s="122">
        <f>DV57/DV42</f>
        <v>0</v>
      </c>
      <c r="DX57" s="101">
        <f>DX42*DW57</f>
        <v>0</v>
      </c>
      <c r="DY57" s="119">
        <f t="shared" si="603"/>
        <v>0</v>
      </c>
      <c r="DZ57" s="93">
        <f>DZ42</f>
        <v>0</v>
      </c>
      <c r="EA57" s="120">
        <f t="shared" si="604"/>
        <v>0</v>
      </c>
      <c r="EB57" s="101">
        <f t="shared" si="605"/>
        <v>0</v>
      </c>
      <c r="EC57" s="101"/>
      <c r="ED57" s="121"/>
      <c r="EE57" s="122">
        <f t="shared" si="606"/>
        <v>0</v>
      </c>
      <c r="EF57" s="252">
        <f t="shared" si="607"/>
        <v>0</v>
      </c>
      <c r="EG57" s="122">
        <f>EF57/EF42</f>
        <v>0</v>
      </c>
      <c r="EH57" s="101">
        <f>EH42*EG57</f>
        <v>0</v>
      </c>
      <c r="EI57" s="119">
        <f t="shared" si="608"/>
        <v>0</v>
      </c>
      <c r="EJ57" s="93">
        <f>EJ42</f>
        <v>3800</v>
      </c>
      <c r="EK57" s="120">
        <f t="shared" si="609"/>
        <v>0</v>
      </c>
      <c r="EL57" s="101">
        <f t="shared" si="610"/>
        <v>0</v>
      </c>
      <c r="EM57" s="101"/>
      <c r="EN57" s="121"/>
      <c r="EO57" s="122">
        <f t="shared" si="611"/>
        <v>0</v>
      </c>
      <c r="EP57" s="252">
        <f t="shared" si="612"/>
        <v>0</v>
      </c>
      <c r="EQ57" s="122">
        <f>EP57/EP42</f>
        <v>0</v>
      </c>
      <c r="ER57" s="101">
        <f>ER42*EQ57</f>
        <v>0</v>
      </c>
      <c r="ES57" s="119">
        <f t="shared" si="613"/>
        <v>0</v>
      </c>
      <c r="ET57" s="93">
        <f>ET42</f>
        <v>0</v>
      </c>
      <c r="EU57" s="120">
        <f t="shared" si="614"/>
        <v>0</v>
      </c>
      <c r="EV57" s="101">
        <f t="shared" si="615"/>
        <v>0</v>
      </c>
      <c r="EW57" s="101"/>
      <c r="EX57" s="121"/>
      <c r="EY57" s="122">
        <f t="shared" si="616"/>
        <v>0</v>
      </c>
      <c r="EZ57" s="252">
        <f t="shared" si="617"/>
        <v>0</v>
      </c>
      <c r="FA57" s="122">
        <f>EZ57/EZ42</f>
        <v>0</v>
      </c>
      <c r="FB57" s="101">
        <f>FB42*FA57</f>
        <v>0</v>
      </c>
      <c r="FC57" s="119">
        <f t="shared" si="618"/>
        <v>0</v>
      </c>
      <c r="FD57" s="93">
        <f>FD42</f>
        <v>2350</v>
      </c>
      <c r="FE57" s="120">
        <f t="shared" si="619"/>
        <v>0</v>
      </c>
      <c r="FF57" s="101">
        <f t="shared" si="620"/>
        <v>0</v>
      </c>
      <c r="FG57" s="101"/>
      <c r="FH57" s="121"/>
      <c r="FI57" s="122">
        <f t="shared" si="621"/>
        <v>0</v>
      </c>
      <c r="FJ57" s="252">
        <f t="shared" si="622"/>
        <v>0</v>
      </c>
      <c r="FK57" s="122">
        <f>FJ57/FJ42</f>
        <v>0</v>
      </c>
      <c r="FL57" s="101">
        <f>FL42*FK57</f>
        <v>0</v>
      </c>
      <c r="FM57" s="119">
        <f t="shared" si="623"/>
        <v>0</v>
      </c>
      <c r="FN57" s="93">
        <f>FN42</f>
        <v>3800</v>
      </c>
      <c r="FO57" s="120">
        <f t="shared" si="624"/>
        <v>0</v>
      </c>
      <c r="FP57" s="101">
        <f t="shared" si="625"/>
        <v>0</v>
      </c>
      <c r="FQ57" s="101"/>
      <c r="FR57" s="121"/>
      <c r="FS57" s="122">
        <f t="shared" si="626"/>
        <v>0</v>
      </c>
      <c r="FT57" s="252">
        <f t="shared" si="627"/>
        <v>0</v>
      </c>
      <c r="FU57" s="122">
        <f>FT57/FT42</f>
        <v>0</v>
      </c>
      <c r="FV57" s="101">
        <f>FV42*FU57</f>
        <v>0</v>
      </c>
      <c r="FW57" s="119">
        <f t="shared" si="628"/>
        <v>0</v>
      </c>
      <c r="FX57" s="93">
        <f>FX42</f>
        <v>3800</v>
      </c>
      <c r="FY57" s="120">
        <f t="shared" si="629"/>
        <v>0</v>
      </c>
      <c r="FZ57" s="101">
        <f t="shared" si="630"/>
        <v>0</v>
      </c>
      <c r="GA57" s="101"/>
      <c r="GB57" s="121"/>
      <c r="GC57" s="122">
        <f t="shared" si="631"/>
        <v>0</v>
      </c>
      <c r="GD57" s="252">
        <f t="shared" si="632"/>
        <v>0</v>
      </c>
      <c r="GE57" s="122">
        <f>GD57/GD42</f>
        <v>0</v>
      </c>
      <c r="GF57" s="101">
        <f>GF42*GE57</f>
        <v>0</v>
      </c>
      <c r="GG57" s="119">
        <f t="shared" si="633"/>
        <v>0</v>
      </c>
      <c r="GH57" s="93">
        <f>GH42</f>
        <v>2350</v>
      </c>
      <c r="GI57" s="120">
        <f t="shared" si="634"/>
        <v>0</v>
      </c>
      <c r="GJ57" s="101">
        <f t="shared" si="635"/>
        <v>0</v>
      </c>
      <c r="GK57" s="101"/>
      <c r="GL57" s="121"/>
      <c r="GM57" s="122">
        <f t="shared" si="636"/>
        <v>0</v>
      </c>
      <c r="GN57" s="252">
        <f t="shared" si="637"/>
        <v>0</v>
      </c>
      <c r="GO57" s="122">
        <f>GN57/GN42</f>
        <v>0</v>
      </c>
      <c r="GP57" s="101">
        <f>GP42*GO57</f>
        <v>0</v>
      </c>
      <c r="GQ57" s="119">
        <f t="shared" si="638"/>
        <v>0</v>
      </c>
      <c r="GR57" s="93">
        <f>GR42</f>
        <v>2350</v>
      </c>
      <c r="GS57" s="120">
        <f t="shared" si="639"/>
        <v>0</v>
      </c>
      <c r="GT57" s="101">
        <f t="shared" si="640"/>
        <v>0</v>
      </c>
      <c r="GU57" s="101"/>
      <c r="GV57" s="121"/>
      <c r="GW57" s="122">
        <f t="shared" si="641"/>
        <v>0</v>
      </c>
      <c r="GX57" s="252">
        <f t="shared" si="642"/>
        <v>0</v>
      </c>
      <c r="GY57" s="122">
        <f>GX57/GX42</f>
        <v>0</v>
      </c>
      <c r="GZ57" s="101">
        <f>GZ42*GY57</f>
        <v>0</v>
      </c>
      <c r="HA57" s="119">
        <f t="shared" si="643"/>
        <v>0</v>
      </c>
      <c r="HB57" s="93">
        <f>HB42</f>
        <v>2350</v>
      </c>
      <c r="HC57" s="120">
        <f t="shared" si="644"/>
        <v>0</v>
      </c>
      <c r="HD57" s="101">
        <f t="shared" si="645"/>
        <v>0</v>
      </c>
      <c r="HE57" s="101"/>
      <c r="HF57" s="121"/>
      <c r="HG57" s="122">
        <f t="shared" si="646"/>
        <v>0</v>
      </c>
      <c r="HH57" s="252">
        <f t="shared" si="647"/>
        <v>0</v>
      </c>
      <c r="HI57" s="122">
        <f>HH57/HH42</f>
        <v>0</v>
      </c>
      <c r="HJ57" s="101">
        <f>HJ42*HI57</f>
        <v>0</v>
      </c>
      <c r="HK57" s="119">
        <f t="shared" si="648"/>
        <v>0</v>
      </c>
      <c r="HL57" s="93">
        <f>HL42</f>
        <v>2350</v>
      </c>
      <c r="HM57" s="120">
        <f t="shared" si="649"/>
        <v>0</v>
      </c>
      <c r="HN57" s="101">
        <f t="shared" si="650"/>
        <v>0</v>
      </c>
      <c r="HO57" s="101"/>
      <c r="HP57" s="121"/>
      <c r="HQ57" s="122">
        <f t="shared" si="651"/>
        <v>0</v>
      </c>
      <c r="HR57" s="252">
        <f t="shared" si="652"/>
        <v>0</v>
      </c>
      <c r="HS57" s="122">
        <f>HR57/HR42</f>
        <v>0</v>
      </c>
      <c r="HT57" s="101">
        <f>HT42*HS57</f>
        <v>0</v>
      </c>
      <c r="HU57" s="119">
        <f t="shared" si="653"/>
        <v>0</v>
      </c>
      <c r="HV57" s="93">
        <f>HV42</f>
        <v>3800</v>
      </c>
      <c r="HW57" s="120">
        <f t="shared" si="654"/>
        <v>0</v>
      </c>
      <c r="HX57" s="101">
        <f t="shared" si="655"/>
        <v>0</v>
      </c>
      <c r="HY57" s="101"/>
      <c r="HZ57" s="121"/>
      <c r="IA57" s="122">
        <f t="shared" si="656"/>
        <v>0</v>
      </c>
      <c r="IB57" s="252">
        <f t="shared" si="657"/>
        <v>0</v>
      </c>
      <c r="IC57" s="122">
        <f>IB57/IB42</f>
        <v>0</v>
      </c>
      <c r="ID57" s="101">
        <f>ID42*IC57</f>
        <v>0</v>
      </c>
      <c r="IE57" s="119">
        <f t="shared" si="658"/>
        <v>0</v>
      </c>
      <c r="IF57" s="93">
        <f>IF42</f>
        <v>3800</v>
      </c>
      <c r="IG57" s="120">
        <f t="shared" si="659"/>
        <v>0</v>
      </c>
      <c r="IH57" s="101">
        <f t="shared" si="660"/>
        <v>0</v>
      </c>
      <c r="II57" s="101"/>
      <c r="IJ57" s="121"/>
      <c r="IK57" s="122">
        <f t="shared" si="661"/>
        <v>0</v>
      </c>
      <c r="IL57" s="252">
        <f t="shared" si="662"/>
        <v>0</v>
      </c>
      <c r="IM57" s="122">
        <f>IL57/IL42</f>
        <v>0</v>
      </c>
      <c r="IN57" s="101">
        <f>IN42*IM57</f>
        <v>0</v>
      </c>
      <c r="IO57" s="119">
        <f t="shared" si="663"/>
        <v>0</v>
      </c>
      <c r="IP57" s="93">
        <f>IP42</f>
        <v>3800</v>
      </c>
      <c r="IQ57" s="120">
        <f t="shared" si="664"/>
        <v>0</v>
      </c>
      <c r="IR57" s="101">
        <f t="shared" si="665"/>
        <v>0</v>
      </c>
      <c r="IS57" s="101"/>
      <c r="IT57" s="121"/>
      <c r="IU57" s="122">
        <f t="shared" si="666"/>
        <v>0</v>
      </c>
      <c r="IV57" s="252">
        <f t="shared" si="667"/>
        <v>0</v>
      </c>
      <c r="IW57" s="122">
        <f>IV57/IV42</f>
        <v>0</v>
      </c>
      <c r="IX57" s="101">
        <f>IX42*IW57</f>
        <v>0</v>
      </c>
      <c r="IY57" s="119">
        <f t="shared" si="668"/>
        <v>0</v>
      </c>
      <c r="IZ57" s="93">
        <f>IZ42</f>
        <v>3800</v>
      </c>
      <c r="JA57" s="120">
        <f t="shared" si="669"/>
        <v>0</v>
      </c>
      <c r="JB57" s="101">
        <f t="shared" si="670"/>
        <v>0</v>
      </c>
      <c r="JC57" s="101"/>
      <c r="JD57" s="121"/>
      <c r="JE57" s="122">
        <f t="shared" si="671"/>
        <v>0</v>
      </c>
      <c r="JF57" s="252">
        <f t="shared" si="672"/>
        <v>28</v>
      </c>
      <c r="JG57" s="122">
        <f>JF57/JF42</f>
        <v>9.622E-2</v>
      </c>
      <c r="JH57" s="101">
        <f>JH42*JG57</f>
        <v>39.21</v>
      </c>
      <c r="JI57" s="119">
        <f t="shared" si="673"/>
        <v>1.4003571399999999</v>
      </c>
      <c r="JJ57" s="93">
        <f>JJ42</f>
        <v>3800</v>
      </c>
      <c r="JK57" s="120">
        <f t="shared" si="674"/>
        <v>5321.3571300000003</v>
      </c>
      <c r="JL57" s="101">
        <f t="shared" si="675"/>
        <v>148998</v>
      </c>
      <c r="JM57" s="101"/>
      <c r="JN57" s="121"/>
      <c r="JO57" s="122">
        <f t="shared" si="676"/>
        <v>1.2552099999999999</v>
      </c>
      <c r="JP57" s="252">
        <f t="shared" si="677"/>
        <v>0</v>
      </c>
      <c r="JQ57" s="122" t="e">
        <f>JP57/JP42</f>
        <v>#DIV/0!</v>
      </c>
      <c r="JR57" s="101" t="e">
        <f>JR42*JQ57</f>
        <v>#DIV/0!</v>
      </c>
      <c r="JS57" s="119">
        <f t="shared" si="678"/>
        <v>0</v>
      </c>
      <c r="JT57" s="93">
        <f>JT42</f>
        <v>0</v>
      </c>
      <c r="JU57" s="120">
        <f t="shared" si="679"/>
        <v>0</v>
      </c>
      <c r="JV57" s="101">
        <f t="shared" si="680"/>
        <v>0</v>
      </c>
      <c r="JW57" s="101"/>
      <c r="JX57" s="121"/>
      <c r="JY57" s="122">
        <f t="shared" si="681"/>
        <v>0</v>
      </c>
      <c r="JZ57" s="252">
        <f t="shared" si="682"/>
        <v>0</v>
      </c>
      <c r="KA57" s="122">
        <f>JZ57/JZ42</f>
        <v>0</v>
      </c>
      <c r="KB57" s="101">
        <f>KB42*KA57</f>
        <v>0</v>
      </c>
      <c r="KC57" s="119">
        <f t="shared" si="683"/>
        <v>0</v>
      </c>
      <c r="KD57" s="93">
        <f>KD42</f>
        <v>2350</v>
      </c>
      <c r="KE57" s="120">
        <f t="shared" si="684"/>
        <v>0</v>
      </c>
      <c r="KF57" s="101">
        <f t="shared" si="685"/>
        <v>0</v>
      </c>
      <c r="KG57" s="101"/>
      <c r="KH57" s="121"/>
      <c r="KI57" s="122">
        <f t="shared" si="686"/>
        <v>0</v>
      </c>
      <c r="KJ57" s="252">
        <f t="shared" si="687"/>
        <v>0</v>
      </c>
      <c r="KK57" s="122">
        <f>KJ57/KJ42</f>
        <v>0</v>
      </c>
      <c r="KL57" s="101">
        <f>KL42*KK57</f>
        <v>0</v>
      </c>
      <c r="KM57" s="119">
        <f t="shared" si="688"/>
        <v>0</v>
      </c>
      <c r="KN57" s="93">
        <f>KN42</f>
        <v>2350</v>
      </c>
      <c r="KO57" s="120">
        <f t="shared" si="689"/>
        <v>0</v>
      </c>
      <c r="KP57" s="101">
        <f t="shared" si="690"/>
        <v>0</v>
      </c>
      <c r="KQ57" s="101"/>
      <c r="KR57" s="121"/>
      <c r="KS57" s="122">
        <f t="shared" si="691"/>
        <v>0</v>
      </c>
      <c r="KT57" s="252">
        <f t="shared" si="692"/>
        <v>0</v>
      </c>
      <c r="KU57" s="122">
        <f>KT57/KT42</f>
        <v>0</v>
      </c>
      <c r="KV57" s="101">
        <f>KV42*KU57</f>
        <v>0</v>
      </c>
      <c r="KW57" s="119">
        <f t="shared" si="693"/>
        <v>0</v>
      </c>
      <c r="KX57" s="93">
        <f>KX42</f>
        <v>3800</v>
      </c>
      <c r="KY57" s="120">
        <f t="shared" si="694"/>
        <v>0</v>
      </c>
      <c r="KZ57" s="101">
        <f t="shared" si="695"/>
        <v>0</v>
      </c>
      <c r="LA57" s="101"/>
      <c r="LB57" s="121"/>
      <c r="LC57" s="122">
        <f t="shared" si="696"/>
        <v>0</v>
      </c>
      <c r="LD57" s="252">
        <f t="shared" si="697"/>
        <v>0</v>
      </c>
      <c r="LE57" s="122">
        <f>LD57/LD42</f>
        <v>0</v>
      </c>
      <c r="LF57" s="101">
        <f>LF42*LE57</f>
        <v>0</v>
      </c>
      <c r="LG57" s="119">
        <f t="shared" si="698"/>
        <v>0</v>
      </c>
      <c r="LH57" s="93">
        <f>LH42</f>
        <v>2350</v>
      </c>
      <c r="LI57" s="120">
        <f t="shared" si="699"/>
        <v>0</v>
      </c>
      <c r="LJ57" s="101">
        <f t="shared" si="700"/>
        <v>0</v>
      </c>
      <c r="LK57" s="101"/>
      <c r="LL57" s="121"/>
      <c r="LM57" s="122">
        <f t="shared" si="701"/>
        <v>0</v>
      </c>
      <c r="LN57" s="252">
        <f t="shared" si="702"/>
        <v>0</v>
      </c>
      <c r="LO57" s="122">
        <f>LN57/LN42</f>
        <v>0</v>
      </c>
      <c r="LP57" s="101">
        <f>LP42*LO57</f>
        <v>0</v>
      </c>
      <c r="LQ57" s="119">
        <f t="shared" si="703"/>
        <v>0</v>
      </c>
      <c r="LR57" s="93">
        <f>LR42</f>
        <v>3800</v>
      </c>
      <c r="LS57" s="120">
        <f t="shared" si="704"/>
        <v>0</v>
      </c>
      <c r="LT57" s="101">
        <f t="shared" si="705"/>
        <v>0</v>
      </c>
      <c r="LU57" s="101"/>
      <c r="LV57" s="121"/>
      <c r="LW57" s="122">
        <f t="shared" si="706"/>
        <v>0</v>
      </c>
      <c r="LX57" s="252">
        <f t="shared" si="707"/>
        <v>0</v>
      </c>
      <c r="LY57" s="122">
        <f>LX57/LX42</f>
        <v>0</v>
      </c>
      <c r="LZ57" s="101">
        <f>LZ42*LY57</f>
        <v>0</v>
      </c>
      <c r="MA57" s="119">
        <f t="shared" si="708"/>
        <v>0</v>
      </c>
      <c r="MB57" s="93">
        <f>MB42</f>
        <v>2350</v>
      </c>
      <c r="MC57" s="120">
        <f t="shared" si="709"/>
        <v>0</v>
      </c>
      <c r="MD57" s="101">
        <f t="shared" si="710"/>
        <v>0</v>
      </c>
      <c r="ME57" s="101"/>
      <c r="MF57" s="121"/>
      <c r="MG57" s="122">
        <f t="shared" si="711"/>
        <v>0</v>
      </c>
      <c r="MH57" s="252">
        <f t="shared" si="712"/>
        <v>0</v>
      </c>
      <c r="MI57" s="122">
        <f>MH57/MH42</f>
        <v>0</v>
      </c>
      <c r="MJ57" s="101">
        <f>MJ42*MI57</f>
        <v>0</v>
      </c>
      <c r="MK57" s="119">
        <f t="shared" si="713"/>
        <v>0</v>
      </c>
      <c r="ML57" s="93">
        <f>ML42</f>
        <v>3800</v>
      </c>
      <c r="MM57" s="120">
        <f t="shared" si="714"/>
        <v>0</v>
      </c>
      <c r="MN57" s="101">
        <f t="shared" si="715"/>
        <v>0</v>
      </c>
      <c r="MO57" s="101"/>
      <c r="MP57" s="121"/>
      <c r="MQ57" s="122">
        <f t="shared" si="716"/>
        <v>0</v>
      </c>
      <c r="MR57" s="252">
        <f t="shared" si="717"/>
        <v>0</v>
      </c>
      <c r="MS57" s="122">
        <f>MR57/MR42</f>
        <v>0</v>
      </c>
      <c r="MT57" s="101">
        <f>MT42*MS57</f>
        <v>0</v>
      </c>
      <c r="MU57" s="119">
        <f t="shared" si="718"/>
        <v>0</v>
      </c>
      <c r="MV57" s="93">
        <f>MV42</f>
        <v>2350</v>
      </c>
      <c r="MW57" s="120">
        <f t="shared" si="719"/>
        <v>0</v>
      </c>
      <c r="MX57" s="101">
        <f t="shared" si="720"/>
        <v>0</v>
      </c>
      <c r="MY57" s="101"/>
      <c r="MZ57" s="121"/>
      <c r="NA57" s="122">
        <f t="shared" si="721"/>
        <v>0</v>
      </c>
      <c r="NB57" s="252">
        <f t="shared" si="722"/>
        <v>0</v>
      </c>
      <c r="NC57" s="122">
        <f>NB57/NB42</f>
        <v>0</v>
      </c>
      <c r="ND57" s="101">
        <f>ND42*NC57</f>
        <v>0</v>
      </c>
      <c r="NE57" s="119">
        <f t="shared" si="723"/>
        <v>0</v>
      </c>
      <c r="NF57" s="93">
        <f>NF42</f>
        <v>3800</v>
      </c>
      <c r="NG57" s="120">
        <f t="shared" si="724"/>
        <v>0</v>
      </c>
      <c r="NH57" s="101">
        <f t="shared" si="725"/>
        <v>0</v>
      </c>
      <c r="NI57" s="101"/>
      <c r="NJ57" s="121"/>
      <c r="NK57" s="122">
        <f t="shared" si="726"/>
        <v>0</v>
      </c>
      <c r="NL57" s="252">
        <f t="shared" si="727"/>
        <v>0</v>
      </c>
      <c r="NM57" s="122">
        <f>NL57/NL42</f>
        <v>0</v>
      </c>
      <c r="NN57" s="101">
        <f>NN42*NM57</f>
        <v>0</v>
      </c>
      <c r="NO57" s="119">
        <f t="shared" si="728"/>
        <v>0</v>
      </c>
      <c r="NP57" s="93">
        <f>NP42</f>
        <v>3800</v>
      </c>
      <c r="NQ57" s="120">
        <f t="shared" si="729"/>
        <v>0</v>
      </c>
      <c r="NR57" s="101">
        <f t="shared" si="730"/>
        <v>0</v>
      </c>
      <c r="NS57" s="101"/>
      <c r="NT57" s="121"/>
      <c r="NU57" s="122">
        <f t="shared" si="731"/>
        <v>0</v>
      </c>
      <c r="NV57" s="252">
        <f t="shared" si="732"/>
        <v>0</v>
      </c>
      <c r="NW57" s="122">
        <f>NV57/NV42</f>
        <v>0</v>
      </c>
      <c r="NX57" s="101">
        <f>NX42*NW57</f>
        <v>0</v>
      </c>
      <c r="NY57" s="119">
        <f t="shared" si="733"/>
        <v>0</v>
      </c>
      <c r="NZ57" s="93">
        <f>NZ42</f>
        <v>3800</v>
      </c>
      <c r="OA57" s="120">
        <f t="shared" si="734"/>
        <v>0</v>
      </c>
      <c r="OB57" s="101">
        <f t="shared" si="735"/>
        <v>0</v>
      </c>
      <c r="OC57" s="101"/>
      <c r="OD57" s="121"/>
      <c r="OE57" s="122">
        <f t="shared" si="736"/>
        <v>0</v>
      </c>
      <c r="OF57" s="252">
        <f t="shared" si="737"/>
        <v>0</v>
      </c>
      <c r="OG57" s="122">
        <f>OF57/OF42</f>
        <v>0</v>
      </c>
      <c r="OH57" s="101">
        <f>OH42*OG57</f>
        <v>0</v>
      </c>
      <c r="OI57" s="119">
        <f t="shared" si="738"/>
        <v>0</v>
      </c>
      <c r="OJ57" s="93">
        <f>OJ42</f>
        <v>2350</v>
      </c>
      <c r="OK57" s="120">
        <f t="shared" si="739"/>
        <v>0</v>
      </c>
      <c r="OL57" s="101">
        <f t="shared" si="740"/>
        <v>0</v>
      </c>
      <c r="OM57" s="101"/>
      <c r="ON57" s="121"/>
      <c r="OO57" s="122">
        <f t="shared" si="741"/>
        <v>0</v>
      </c>
      <c r="OP57" s="252">
        <f t="shared" si="742"/>
        <v>0</v>
      </c>
      <c r="OQ57" s="122">
        <f>OP57/OP42</f>
        <v>0</v>
      </c>
      <c r="OR57" s="101">
        <f>OR42*OQ57</f>
        <v>0</v>
      </c>
      <c r="OS57" s="119">
        <f t="shared" si="743"/>
        <v>0</v>
      </c>
      <c r="OT57" s="93">
        <f>OT42</f>
        <v>3800</v>
      </c>
      <c r="OU57" s="120">
        <f t="shared" si="744"/>
        <v>0</v>
      </c>
      <c r="OV57" s="101">
        <f t="shared" si="745"/>
        <v>0</v>
      </c>
      <c r="OW57" s="101"/>
      <c r="OX57" s="121"/>
      <c r="OY57" s="122">
        <f t="shared" si="746"/>
        <v>0</v>
      </c>
      <c r="OZ57" s="252">
        <f t="shared" si="747"/>
        <v>0</v>
      </c>
      <c r="PA57" s="122">
        <f>OZ57/OZ42</f>
        <v>0</v>
      </c>
      <c r="PB57" s="101">
        <f>PB42*PA57</f>
        <v>0</v>
      </c>
      <c r="PC57" s="119">
        <f t="shared" si="748"/>
        <v>0</v>
      </c>
      <c r="PD57" s="93">
        <f>PD42</f>
        <v>3800</v>
      </c>
      <c r="PE57" s="120">
        <f t="shared" si="749"/>
        <v>0</v>
      </c>
      <c r="PF57" s="101">
        <f t="shared" si="750"/>
        <v>0</v>
      </c>
      <c r="PG57" s="101"/>
      <c r="PH57" s="121"/>
      <c r="PI57" s="122">
        <f t="shared" si="751"/>
        <v>0</v>
      </c>
      <c r="PJ57" s="252">
        <f t="shared" si="752"/>
        <v>0</v>
      </c>
      <c r="PK57" s="122">
        <f>PJ57/PJ42</f>
        <v>0</v>
      </c>
      <c r="PL57" s="101">
        <f>PL42*PK57</f>
        <v>0</v>
      </c>
      <c r="PM57" s="119">
        <f t="shared" si="753"/>
        <v>0</v>
      </c>
      <c r="PN57" s="93">
        <f>PN42</f>
        <v>3800</v>
      </c>
      <c r="PO57" s="120">
        <f t="shared" si="754"/>
        <v>0</v>
      </c>
      <c r="PP57" s="101">
        <f t="shared" si="755"/>
        <v>0</v>
      </c>
      <c r="PQ57" s="101"/>
      <c r="PR57" s="121"/>
      <c r="PS57" s="122">
        <f t="shared" si="756"/>
        <v>0</v>
      </c>
      <c r="PT57" s="252">
        <f t="shared" si="757"/>
        <v>0</v>
      </c>
      <c r="PU57" s="122" t="e">
        <f>PT57/PT42</f>
        <v>#DIV/0!</v>
      </c>
      <c r="PV57" s="101" t="e">
        <f>PV42*PU57</f>
        <v>#DIV/0!</v>
      </c>
      <c r="PW57" s="119">
        <f t="shared" si="758"/>
        <v>0</v>
      </c>
      <c r="PX57" s="93">
        <f>PX42</f>
        <v>0</v>
      </c>
      <c r="PY57" s="120">
        <f t="shared" si="759"/>
        <v>0</v>
      </c>
      <c r="PZ57" s="101">
        <f t="shared" si="760"/>
        <v>0</v>
      </c>
      <c r="QA57" s="101"/>
      <c r="QB57" s="121"/>
      <c r="QC57" s="122">
        <f t="shared" si="761"/>
        <v>0</v>
      </c>
      <c r="QD57" s="252">
        <f t="shared" si="762"/>
        <v>0</v>
      </c>
      <c r="QE57" s="122">
        <f>QD57/QD42</f>
        <v>0</v>
      </c>
      <c r="QF57" s="101">
        <f>QF42*QE57</f>
        <v>0</v>
      </c>
      <c r="QG57" s="119">
        <f t="shared" si="763"/>
        <v>0</v>
      </c>
      <c r="QH57" s="93">
        <f>QH42</f>
        <v>3800</v>
      </c>
      <c r="QI57" s="120">
        <f t="shared" si="764"/>
        <v>0</v>
      </c>
      <c r="QJ57" s="101">
        <f t="shared" si="765"/>
        <v>0</v>
      </c>
      <c r="QK57" s="101"/>
      <c r="QL57" s="121"/>
      <c r="QM57" s="122">
        <f t="shared" si="766"/>
        <v>0</v>
      </c>
      <c r="QN57" s="252">
        <f t="shared" si="767"/>
        <v>0</v>
      </c>
      <c r="QO57" s="122">
        <f>QN57/QN42</f>
        <v>0</v>
      </c>
      <c r="QP57" s="101">
        <f>QP42*QO57</f>
        <v>0</v>
      </c>
      <c r="QQ57" s="119">
        <f t="shared" si="768"/>
        <v>0</v>
      </c>
      <c r="QR57" s="93">
        <f>QR42</f>
        <v>2350</v>
      </c>
      <c r="QS57" s="120">
        <f t="shared" si="769"/>
        <v>0</v>
      </c>
      <c r="QT57" s="101">
        <f t="shared" si="770"/>
        <v>0</v>
      </c>
      <c r="QU57" s="101"/>
      <c r="QV57" s="121"/>
      <c r="QW57" s="122">
        <f t="shared" si="771"/>
        <v>0</v>
      </c>
      <c r="QX57" s="252">
        <f t="shared" si="772"/>
        <v>0</v>
      </c>
      <c r="QY57" s="122">
        <f>QX57/QX42</f>
        <v>0</v>
      </c>
      <c r="QZ57" s="101">
        <f>QZ42*QY57</f>
        <v>0</v>
      </c>
      <c r="RA57" s="119">
        <f t="shared" si="773"/>
        <v>0</v>
      </c>
      <c r="RB57" s="93">
        <f>RB42</f>
        <v>3800</v>
      </c>
      <c r="RC57" s="120">
        <f t="shared" si="774"/>
        <v>0</v>
      </c>
      <c r="RD57" s="101">
        <f t="shared" si="775"/>
        <v>0</v>
      </c>
      <c r="RE57" s="101"/>
      <c r="RF57" s="121"/>
      <c r="RG57" s="122">
        <f t="shared" si="776"/>
        <v>0</v>
      </c>
      <c r="RH57" s="252">
        <f t="shared" si="777"/>
        <v>0</v>
      </c>
      <c r="RI57" s="122">
        <f>RH57/RH42</f>
        <v>0</v>
      </c>
      <c r="RJ57" s="101">
        <f>RJ42*RI57</f>
        <v>0</v>
      </c>
      <c r="RK57" s="119">
        <f t="shared" si="778"/>
        <v>0</v>
      </c>
      <c r="RL57" s="93">
        <f>RL42</f>
        <v>3800</v>
      </c>
      <c r="RM57" s="120">
        <f t="shared" si="779"/>
        <v>0</v>
      </c>
      <c r="RN57" s="101">
        <f t="shared" si="780"/>
        <v>0</v>
      </c>
      <c r="RO57" s="101"/>
      <c r="RP57" s="121"/>
      <c r="RQ57" s="122">
        <f t="shared" si="781"/>
        <v>0</v>
      </c>
      <c r="RR57" s="252">
        <f t="shared" si="782"/>
        <v>0</v>
      </c>
      <c r="RS57" s="122">
        <f>RR57/RR42</f>
        <v>0</v>
      </c>
      <c r="RT57" s="101">
        <f>RT42*RS57</f>
        <v>0</v>
      </c>
      <c r="RU57" s="119">
        <f t="shared" si="783"/>
        <v>0</v>
      </c>
      <c r="RV57" s="93">
        <f>RV42</f>
        <v>3800</v>
      </c>
      <c r="RW57" s="120">
        <f t="shared" si="784"/>
        <v>0</v>
      </c>
      <c r="RX57" s="101">
        <f t="shared" si="785"/>
        <v>0</v>
      </c>
      <c r="RY57" s="101"/>
      <c r="RZ57" s="121"/>
      <c r="SA57" s="122">
        <f t="shared" si="786"/>
        <v>0</v>
      </c>
      <c r="SB57" s="252">
        <f t="shared" si="787"/>
        <v>0</v>
      </c>
      <c r="SC57" s="122">
        <f>SB57/SB42</f>
        <v>0</v>
      </c>
      <c r="SD57" s="101">
        <f>SD42*SC57</f>
        <v>0</v>
      </c>
      <c r="SE57" s="119">
        <f t="shared" si="788"/>
        <v>0</v>
      </c>
      <c r="SF57" s="93">
        <f>SF42</f>
        <v>0</v>
      </c>
      <c r="SG57" s="120">
        <f t="shared" si="789"/>
        <v>0</v>
      </c>
      <c r="SH57" s="101">
        <f t="shared" si="790"/>
        <v>0</v>
      </c>
      <c r="SI57" s="101"/>
      <c r="SJ57" s="121"/>
      <c r="SK57" s="122">
        <f t="shared" si="791"/>
        <v>0</v>
      </c>
      <c r="SL57" s="252">
        <f t="shared" si="792"/>
        <v>0</v>
      </c>
      <c r="SM57" s="122">
        <f>SL57/SL42</f>
        <v>0</v>
      </c>
      <c r="SN57" s="101">
        <f>SN42*SM57</f>
        <v>0</v>
      </c>
      <c r="SO57" s="119">
        <f t="shared" si="793"/>
        <v>0</v>
      </c>
      <c r="SP57" s="93">
        <f>SP42</f>
        <v>2350</v>
      </c>
      <c r="SQ57" s="120">
        <f t="shared" si="794"/>
        <v>0</v>
      </c>
      <c r="SR57" s="101">
        <f t="shared" si="795"/>
        <v>0</v>
      </c>
      <c r="SS57" s="101"/>
      <c r="ST57" s="121"/>
      <c r="SU57" s="122">
        <f t="shared" si="796"/>
        <v>0</v>
      </c>
      <c r="SV57" s="252">
        <f t="shared" si="797"/>
        <v>0</v>
      </c>
      <c r="SW57" s="122">
        <f>SV57/SV42</f>
        <v>0</v>
      </c>
      <c r="SX57" s="101">
        <f>SX42*SW57</f>
        <v>0</v>
      </c>
      <c r="SY57" s="119">
        <f t="shared" si="798"/>
        <v>0</v>
      </c>
      <c r="SZ57" s="93">
        <f>SZ42</f>
        <v>3800</v>
      </c>
      <c r="TA57" s="120">
        <f t="shared" si="799"/>
        <v>0</v>
      </c>
      <c r="TB57" s="101">
        <f t="shared" si="800"/>
        <v>0</v>
      </c>
      <c r="TC57" s="101"/>
      <c r="TD57" s="121"/>
      <c r="TE57" s="122">
        <f t="shared" si="801"/>
        <v>0</v>
      </c>
      <c r="TF57" s="252">
        <f t="shared" si="802"/>
        <v>0</v>
      </c>
      <c r="TG57" s="122">
        <f>TF57/TF42</f>
        <v>0</v>
      </c>
      <c r="TH57" s="101">
        <f>TH42*TG57</f>
        <v>0</v>
      </c>
      <c r="TI57" s="119">
        <f t="shared" si="803"/>
        <v>0</v>
      </c>
      <c r="TJ57" s="93">
        <f>TJ42</f>
        <v>3800</v>
      </c>
      <c r="TK57" s="120">
        <f t="shared" si="804"/>
        <v>0</v>
      </c>
      <c r="TL57" s="101">
        <f t="shared" si="805"/>
        <v>0</v>
      </c>
      <c r="TM57" s="101"/>
      <c r="TN57" s="121"/>
      <c r="TO57" s="122">
        <f t="shared" si="806"/>
        <v>0</v>
      </c>
      <c r="TP57" s="252">
        <f t="shared" si="807"/>
        <v>0</v>
      </c>
      <c r="TQ57" s="122">
        <f>TP57/TP42</f>
        <v>0</v>
      </c>
      <c r="TR57" s="101">
        <f>TR42*TQ57</f>
        <v>0</v>
      </c>
      <c r="TS57" s="119">
        <f t="shared" si="808"/>
        <v>0</v>
      </c>
      <c r="TT57" s="93">
        <f>TT42</f>
        <v>2350</v>
      </c>
      <c r="TU57" s="120">
        <f t="shared" si="809"/>
        <v>0</v>
      </c>
      <c r="TV57" s="101">
        <f t="shared" si="810"/>
        <v>0</v>
      </c>
      <c r="TW57" s="101"/>
      <c r="TX57" s="121"/>
      <c r="TY57" s="122">
        <f t="shared" si="811"/>
        <v>0</v>
      </c>
      <c r="TZ57" s="252">
        <f t="shared" si="812"/>
        <v>0</v>
      </c>
      <c r="UA57" s="122">
        <f>TZ57/TZ42</f>
        <v>0</v>
      </c>
      <c r="UB57" s="101">
        <f>UB42*UA57</f>
        <v>0</v>
      </c>
      <c r="UC57" s="119">
        <f t="shared" si="813"/>
        <v>0</v>
      </c>
      <c r="UD57" s="93">
        <f>UD42</f>
        <v>2350</v>
      </c>
      <c r="UE57" s="120">
        <f t="shared" si="814"/>
        <v>0</v>
      </c>
      <c r="UF57" s="101">
        <f t="shared" si="815"/>
        <v>0</v>
      </c>
      <c r="UG57" s="101"/>
      <c r="UH57" s="121"/>
      <c r="UI57" s="122">
        <f t="shared" si="816"/>
        <v>0</v>
      </c>
      <c r="UJ57" s="252">
        <f t="shared" si="817"/>
        <v>0</v>
      </c>
      <c r="UK57" s="122">
        <f>UJ57/UJ42</f>
        <v>0</v>
      </c>
      <c r="UL57" s="101">
        <f>UL42*UK57</f>
        <v>0</v>
      </c>
      <c r="UM57" s="119">
        <f t="shared" si="818"/>
        <v>0</v>
      </c>
      <c r="UN57" s="93">
        <f>UN42</f>
        <v>2350</v>
      </c>
      <c r="UO57" s="120">
        <f t="shared" si="819"/>
        <v>0</v>
      </c>
      <c r="UP57" s="101">
        <f t="shared" si="820"/>
        <v>0</v>
      </c>
      <c r="UQ57" s="101"/>
      <c r="UR57" s="121"/>
      <c r="US57" s="122">
        <f t="shared" si="821"/>
        <v>0</v>
      </c>
      <c r="UT57" s="252">
        <f t="shared" si="822"/>
        <v>0</v>
      </c>
      <c r="UU57" s="122">
        <f>UT57/UT42</f>
        <v>0</v>
      </c>
      <c r="UV57" s="101">
        <f>UV42*UU57</f>
        <v>0</v>
      </c>
      <c r="UW57" s="119">
        <f t="shared" si="823"/>
        <v>0</v>
      </c>
      <c r="UX57" s="93">
        <f>UX42</f>
        <v>2350</v>
      </c>
      <c r="UY57" s="120">
        <f t="shared" si="824"/>
        <v>0</v>
      </c>
      <c r="UZ57" s="101">
        <f t="shared" si="825"/>
        <v>0</v>
      </c>
      <c r="VA57" s="101"/>
      <c r="VB57" s="121"/>
      <c r="VC57" s="122">
        <f t="shared" si="826"/>
        <v>0</v>
      </c>
      <c r="VD57" s="252">
        <f t="shared" si="827"/>
        <v>0</v>
      </c>
      <c r="VE57" s="122">
        <f>VD57/VD42</f>
        <v>0</v>
      </c>
      <c r="VF57" s="101">
        <f>VF42*VE57</f>
        <v>0</v>
      </c>
      <c r="VG57" s="119">
        <f t="shared" si="828"/>
        <v>0</v>
      </c>
      <c r="VH57" s="93">
        <f>VH42</f>
        <v>2350</v>
      </c>
      <c r="VI57" s="120">
        <f t="shared" si="829"/>
        <v>0</v>
      </c>
      <c r="VJ57" s="101">
        <f t="shared" si="830"/>
        <v>0</v>
      </c>
      <c r="VK57" s="101"/>
      <c r="VL57" s="121"/>
      <c r="VM57" s="122">
        <f t="shared" si="831"/>
        <v>0</v>
      </c>
      <c r="VN57" s="252">
        <f t="shared" si="832"/>
        <v>0</v>
      </c>
      <c r="VO57" s="122">
        <f>VN57/VN42</f>
        <v>0</v>
      </c>
      <c r="VP57" s="101">
        <f>VP42*VO57</f>
        <v>0</v>
      </c>
      <c r="VQ57" s="119">
        <f t="shared" si="833"/>
        <v>0</v>
      </c>
      <c r="VR57" s="93">
        <f>VR42</f>
        <v>2350</v>
      </c>
      <c r="VS57" s="120">
        <f t="shared" si="834"/>
        <v>0</v>
      </c>
      <c r="VT57" s="101">
        <f t="shared" si="835"/>
        <v>0</v>
      </c>
      <c r="VU57" s="101"/>
      <c r="VV57" s="121"/>
      <c r="VW57" s="122">
        <f t="shared" si="836"/>
        <v>0</v>
      </c>
      <c r="VX57" s="231">
        <f t="shared" si="837"/>
        <v>28</v>
      </c>
      <c r="VY57" s="122">
        <f>VX57/VX42</f>
        <v>2.2200000000000002E-3</v>
      </c>
      <c r="VZ57" s="101">
        <f>VZ42*VY57</f>
        <v>38.47</v>
      </c>
      <c r="WA57" s="119">
        <f t="shared" si="838"/>
        <v>1.3739285699999999</v>
      </c>
      <c r="WB57" s="93">
        <f>WB42</f>
        <v>3085.62</v>
      </c>
      <c r="WC57" s="120">
        <f t="shared" si="839"/>
        <v>4239.4214700000002</v>
      </c>
      <c r="WD57" s="101">
        <f t="shared" si="840"/>
        <v>118703.8</v>
      </c>
      <c r="WE57" s="101"/>
      <c r="WF57" s="121"/>
    </row>
    <row r="58" spans="1:604">
      <c r="A58" s="5" t="s">
        <v>44</v>
      </c>
      <c r="B58" s="14" t="s">
        <v>45</v>
      </c>
      <c r="C58" s="14"/>
      <c r="D58" s="14"/>
      <c r="E58" s="4" t="s">
        <v>33</v>
      </c>
      <c r="F58" s="18">
        <f>SUM(F60:F73)</f>
        <v>264</v>
      </c>
      <c r="G58" s="4"/>
      <c r="H58" s="95">
        <v>6154</v>
      </c>
      <c r="I58" s="119">
        <f>IF(F58&gt;0,H58/F58,0)</f>
        <v>23.310606060000001</v>
      </c>
      <c r="J58" s="101">
        <f>IF(M58&gt;0,M58/H58,0)</f>
        <v>57.43</v>
      </c>
      <c r="K58" s="120">
        <f>I58*J58</f>
        <v>1338.72811</v>
      </c>
      <c r="L58" s="101">
        <f>K58*F58</f>
        <v>353424.22</v>
      </c>
      <c r="M58" s="95">
        <v>353424.22</v>
      </c>
      <c r="N58" s="121">
        <f>M58-L58</f>
        <v>0</v>
      </c>
      <c r="O58" s="122">
        <f t="shared" si="546"/>
        <v>1.76379</v>
      </c>
      <c r="P58" s="18">
        <f>SUM(P60:P73)</f>
        <v>468</v>
      </c>
      <c r="Q58" s="4"/>
      <c r="R58" s="95">
        <v>5834</v>
      </c>
      <c r="S58" s="119">
        <f>IF(P58&gt;0,R58/P58,0)</f>
        <v>12.465811970000001</v>
      </c>
      <c r="T58" s="101">
        <f>IF(W58&gt;0,W58/R58,0)</f>
        <v>57.43</v>
      </c>
      <c r="U58" s="120">
        <f>S58*T58</f>
        <v>715.91157999999996</v>
      </c>
      <c r="V58" s="101">
        <f>U58*P58</f>
        <v>335046.62</v>
      </c>
      <c r="W58" s="95">
        <v>335046.62</v>
      </c>
      <c r="X58" s="121">
        <f>W58-V58</f>
        <v>0</v>
      </c>
      <c r="Y58" s="122">
        <f t="shared" si="551"/>
        <v>0.94321999999999995</v>
      </c>
      <c r="Z58" s="18">
        <f>SUM(Z60:Z73)</f>
        <v>279</v>
      </c>
      <c r="AA58" s="4"/>
      <c r="AB58" s="95">
        <v>2231</v>
      </c>
      <c r="AC58" s="119">
        <f>IF(Z58&gt;0,AB58/Z58,0)</f>
        <v>7.9964157699999996</v>
      </c>
      <c r="AD58" s="101">
        <f>IF(AG58&gt;0,AG58/AB58,0)</f>
        <v>57.43</v>
      </c>
      <c r="AE58" s="120">
        <f>AC58*AD58</f>
        <v>459.23415999999997</v>
      </c>
      <c r="AF58" s="101">
        <f>AE58*Z58</f>
        <v>128126.33</v>
      </c>
      <c r="AG58" s="95">
        <v>128126.33</v>
      </c>
      <c r="AH58" s="121">
        <f>AG58-AF58</f>
        <v>0</v>
      </c>
      <c r="AI58" s="122">
        <f t="shared" si="556"/>
        <v>0.60504999999999998</v>
      </c>
      <c r="AJ58" s="18">
        <f>SUM(AJ60:AJ73)</f>
        <v>246</v>
      </c>
      <c r="AK58" s="4"/>
      <c r="AL58" s="95">
        <v>8700</v>
      </c>
      <c r="AM58" s="119">
        <f>IF(AJ58&gt;0,AL58/AJ58,0)</f>
        <v>35.365853659999999</v>
      </c>
      <c r="AN58" s="101">
        <f>IF(AQ58&gt;0,AQ58/AL58,0)</f>
        <v>57.43</v>
      </c>
      <c r="AO58" s="120">
        <f>AM58*AN58</f>
        <v>2031.06098</v>
      </c>
      <c r="AP58" s="101">
        <f>AO58*AJ58</f>
        <v>499641</v>
      </c>
      <c r="AQ58" s="95">
        <v>499641</v>
      </c>
      <c r="AR58" s="121">
        <f>AQ58-AP58</f>
        <v>0</v>
      </c>
      <c r="AS58" s="122">
        <f t="shared" si="561"/>
        <v>2.6759499999999998</v>
      </c>
      <c r="AT58" s="18">
        <f>SUM(AT60:AT73)</f>
        <v>133</v>
      </c>
      <c r="AU58" s="4"/>
      <c r="AV58" s="95">
        <v>3180</v>
      </c>
      <c r="AW58" s="119">
        <f>IF(AT58&gt;0,AV58/AT58,0)</f>
        <v>23.90977444</v>
      </c>
      <c r="AX58" s="101">
        <f>IF(BA58&gt;0,BA58/AV58,0)</f>
        <v>57.43</v>
      </c>
      <c r="AY58" s="120">
        <f>AW58*AX58</f>
        <v>1373.1383499999999</v>
      </c>
      <c r="AZ58" s="101">
        <f>AY58*AT58</f>
        <v>182627.4</v>
      </c>
      <c r="BA58" s="95">
        <v>182627.4</v>
      </c>
      <c r="BB58" s="121">
        <f>BA58-AZ58</f>
        <v>0</v>
      </c>
      <c r="BC58" s="122">
        <f t="shared" si="566"/>
        <v>1.8091299999999999</v>
      </c>
      <c r="BD58" s="18">
        <f>SUM(BD60:BD73)</f>
        <v>162</v>
      </c>
      <c r="BE58" s="4"/>
      <c r="BF58" s="95">
        <v>1295</v>
      </c>
      <c r="BG58" s="119">
        <f>IF(BD58&gt;0,BF58/BD58,0)</f>
        <v>7.9938271600000004</v>
      </c>
      <c r="BH58" s="101">
        <f>IF(BK58&gt;0,BK58/BF58,0)</f>
        <v>57.43</v>
      </c>
      <c r="BI58" s="120">
        <f>BG58*BH58</f>
        <v>459.08548999999999</v>
      </c>
      <c r="BJ58" s="101">
        <f>BI58*BD58</f>
        <v>74371.850000000006</v>
      </c>
      <c r="BK58" s="95">
        <v>74371.850000000006</v>
      </c>
      <c r="BL58" s="121">
        <f>BK58-BJ58</f>
        <v>0</v>
      </c>
      <c r="BM58" s="122">
        <f t="shared" si="571"/>
        <v>0.60485</v>
      </c>
      <c r="BN58" s="18">
        <f>SUM(BN60:BN73)</f>
        <v>0</v>
      </c>
      <c r="BO58" s="4"/>
      <c r="BP58" s="95">
        <v>0</v>
      </c>
      <c r="BQ58" s="119">
        <f>IF(BN58&gt;0,BP58/BN58,0)</f>
        <v>0</v>
      </c>
      <c r="BR58" s="101">
        <f>IF(BU58&gt;0,BU58/BP58,0)</f>
        <v>0</v>
      </c>
      <c r="BS58" s="120">
        <f>BQ58*BR58</f>
        <v>0</v>
      </c>
      <c r="BT58" s="101">
        <f>BS58*BN58</f>
        <v>0</v>
      </c>
      <c r="BU58" s="95">
        <v>0</v>
      </c>
      <c r="BV58" s="121">
        <f>BU58-BT58</f>
        <v>0</v>
      </c>
      <c r="BW58" s="122">
        <f t="shared" si="576"/>
        <v>0</v>
      </c>
      <c r="BX58" s="18">
        <f>SUM(BX60:BX73)</f>
        <v>159</v>
      </c>
      <c r="BY58" s="4"/>
      <c r="BZ58" s="95">
        <v>1352</v>
      </c>
      <c r="CA58" s="119">
        <f>IF(BX58&gt;0,BZ58/BX58,0)</f>
        <v>8.5031446499999994</v>
      </c>
      <c r="CB58" s="101">
        <f>IF(CE58&gt;0,CE58/BZ58,0)</f>
        <v>57.43</v>
      </c>
      <c r="CC58" s="120">
        <f>CA58*CB58</f>
        <v>488.3356</v>
      </c>
      <c r="CD58" s="101">
        <f>CC58*BX58</f>
        <v>77645.36</v>
      </c>
      <c r="CE58" s="95">
        <v>77645.36</v>
      </c>
      <c r="CF58" s="121">
        <f>CE58-CD58</f>
        <v>0</v>
      </c>
      <c r="CG58" s="122">
        <f t="shared" si="581"/>
        <v>0.64339000000000002</v>
      </c>
      <c r="CH58" s="18">
        <f>SUM(CH60:CH73)</f>
        <v>0</v>
      </c>
      <c r="CI58" s="4"/>
      <c r="CJ58" s="95"/>
      <c r="CK58" s="119">
        <f>IF(CH58&gt;0,CJ58/CH58,0)</f>
        <v>0</v>
      </c>
      <c r="CL58" s="101">
        <f>IF(CO58&gt;0,CO58/CJ58,0)</f>
        <v>0</v>
      </c>
      <c r="CM58" s="120">
        <f>CK58*CL58</f>
        <v>0</v>
      </c>
      <c r="CN58" s="101">
        <f>CM58*CH58</f>
        <v>0</v>
      </c>
      <c r="CO58" s="95"/>
      <c r="CP58" s="121">
        <f>CO58-CN58</f>
        <v>0</v>
      </c>
      <c r="CQ58" s="122">
        <f t="shared" si="586"/>
        <v>0</v>
      </c>
      <c r="CR58" s="18">
        <f>SUM(CR60:CR73)</f>
        <v>130</v>
      </c>
      <c r="CS58" s="4"/>
      <c r="CT58" s="95">
        <v>1309</v>
      </c>
      <c r="CU58" s="119">
        <f>IF(CR58&gt;0,CT58/CR58,0)</f>
        <v>10.069230770000001</v>
      </c>
      <c r="CV58" s="101">
        <f>IF(CY58&gt;0,CY58/CT58,0)</f>
        <v>57.43</v>
      </c>
      <c r="CW58" s="120">
        <f>CU58*CV58</f>
        <v>578.27592000000004</v>
      </c>
      <c r="CX58" s="101">
        <f>CW58*CR58</f>
        <v>75175.87</v>
      </c>
      <c r="CY58" s="95">
        <v>75175.87</v>
      </c>
      <c r="CZ58" s="121">
        <f>CY58-CX58</f>
        <v>0</v>
      </c>
      <c r="DA58" s="122">
        <f t="shared" si="591"/>
        <v>0.76188999999999996</v>
      </c>
      <c r="DB58" s="18">
        <f>SUM(DB60:DB73)</f>
        <v>306</v>
      </c>
      <c r="DC58" s="4"/>
      <c r="DD58" s="95">
        <v>3359</v>
      </c>
      <c r="DE58" s="119">
        <f>IF(DB58&gt;0,DD58/DB58,0)</f>
        <v>10.977124180000001</v>
      </c>
      <c r="DF58" s="101">
        <f>IF(DI58&gt;0,DI58/DD58,0)</f>
        <v>57.43</v>
      </c>
      <c r="DG58" s="120">
        <f>DE58*DF58</f>
        <v>630.41624000000002</v>
      </c>
      <c r="DH58" s="101">
        <f>DG58*DB58</f>
        <v>192907.37</v>
      </c>
      <c r="DI58" s="95">
        <v>192907.37</v>
      </c>
      <c r="DJ58" s="121">
        <f>DI58-DH58</f>
        <v>0</v>
      </c>
      <c r="DK58" s="122">
        <f t="shared" si="596"/>
        <v>0.83057999999999998</v>
      </c>
      <c r="DL58" s="18">
        <f>SUM(DL60:DL73)</f>
        <v>159</v>
      </c>
      <c r="DM58" s="4"/>
      <c r="DN58" s="95">
        <v>1689</v>
      </c>
      <c r="DO58" s="119">
        <f>IF(DL58&gt;0,DN58/DL58,0)</f>
        <v>10.622641509999999</v>
      </c>
      <c r="DP58" s="101">
        <f>IF(DS58&gt;0,DS58/DN58,0)</f>
        <v>57.43</v>
      </c>
      <c r="DQ58" s="120">
        <f>DO58*DP58</f>
        <v>610.05830000000003</v>
      </c>
      <c r="DR58" s="101">
        <f>DQ58*DL58</f>
        <v>96999.27</v>
      </c>
      <c r="DS58" s="95">
        <v>96999.27</v>
      </c>
      <c r="DT58" s="121">
        <f>DS58-DR58</f>
        <v>0</v>
      </c>
      <c r="DU58" s="122">
        <f t="shared" si="601"/>
        <v>0.80376000000000003</v>
      </c>
      <c r="DV58" s="18">
        <f>SUM(DV60:DV73)</f>
        <v>51</v>
      </c>
      <c r="DW58" s="4"/>
      <c r="DX58" s="95">
        <v>842</v>
      </c>
      <c r="DY58" s="119">
        <f>IF(DV58&gt;0,DX58/DV58,0)</f>
        <v>16.50980392</v>
      </c>
      <c r="DZ58" s="101">
        <f>IF(EC58&gt;0,EC58/DX58,0)</f>
        <v>57.43</v>
      </c>
      <c r="EA58" s="120">
        <f>DY58*DZ58</f>
        <v>948.15804000000003</v>
      </c>
      <c r="EB58" s="101">
        <f>EA58*DV58</f>
        <v>48356.06</v>
      </c>
      <c r="EC58" s="95">
        <v>48356.06</v>
      </c>
      <c r="ED58" s="121">
        <f>EC58-EB58</f>
        <v>0</v>
      </c>
      <c r="EE58" s="122">
        <f t="shared" si="606"/>
        <v>1.2492099999999999</v>
      </c>
      <c r="EF58" s="18">
        <f>SUM(EF60:EF73)</f>
        <v>197</v>
      </c>
      <c r="EG58" s="4"/>
      <c r="EH58" s="95">
        <v>5898</v>
      </c>
      <c r="EI58" s="119">
        <f>IF(EF58&gt;0,EH58/EF58,0)</f>
        <v>29.939086289999999</v>
      </c>
      <c r="EJ58" s="101">
        <f>IF(EM58&gt;0,EM58/EH58,0)</f>
        <v>57.43</v>
      </c>
      <c r="EK58" s="120">
        <f>EI58*EJ58</f>
        <v>1719.40173</v>
      </c>
      <c r="EL58" s="101">
        <f>EK58*EF58</f>
        <v>338722.14</v>
      </c>
      <c r="EM58" s="95">
        <v>338722.14</v>
      </c>
      <c r="EN58" s="121">
        <f>EM58-EL58</f>
        <v>0</v>
      </c>
      <c r="EO58" s="122">
        <f t="shared" si="611"/>
        <v>2.2653300000000001</v>
      </c>
      <c r="EP58" s="18">
        <f>SUM(EP60:EP73)</f>
        <v>232</v>
      </c>
      <c r="EQ58" s="4"/>
      <c r="ER58" s="95">
        <v>3592</v>
      </c>
      <c r="ES58" s="119">
        <f>IF(EP58&gt;0,ER58/EP58,0)</f>
        <v>15.48275862</v>
      </c>
      <c r="ET58" s="101">
        <f>IF(EW58&gt;0,EW58/ER58,0)</f>
        <v>57.43</v>
      </c>
      <c r="EU58" s="120">
        <f>ES58*ET58</f>
        <v>889.17483000000004</v>
      </c>
      <c r="EV58" s="101">
        <f>EU58*EP58</f>
        <v>206288.56</v>
      </c>
      <c r="EW58" s="95">
        <v>206288.56</v>
      </c>
      <c r="EX58" s="121">
        <f>EW58-EV58</f>
        <v>0</v>
      </c>
      <c r="EY58" s="122">
        <f t="shared" si="616"/>
        <v>1.1715</v>
      </c>
      <c r="EZ58" s="18">
        <f>SUM(EZ60:EZ73)</f>
        <v>107</v>
      </c>
      <c r="FA58" s="4"/>
      <c r="FB58" s="95">
        <v>875</v>
      </c>
      <c r="FC58" s="119">
        <f>IF(EZ58&gt;0,FB58/EZ58,0)</f>
        <v>8.1775700899999997</v>
      </c>
      <c r="FD58" s="101">
        <f>IF(FG58&gt;0,FG58/FB58,0)</f>
        <v>57.43</v>
      </c>
      <c r="FE58" s="120">
        <f>FC58*FD58</f>
        <v>469.63785000000001</v>
      </c>
      <c r="FF58" s="101">
        <f>FE58*EZ58</f>
        <v>50251.25</v>
      </c>
      <c r="FG58" s="95">
        <v>50251.25</v>
      </c>
      <c r="FH58" s="121">
        <f>FG58-FF58</f>
        <v>0</v>
      </c>
      <c r="FI58" s="122">
        <f t="shared" si="621"/>
        <v>0.61875000000000002</v>
      </c>
      <c r="FJ58" s="18">
        <f>SUM(FJ60:FJ73)</f>
        <v>188</v>
      </c>
      <c r="FK58" s="4"/>
      <c r="FL58" s="95">
        <v>4790</v>
      </c>
      <c r="FM58" s="119">
        <f>IF(FJ58&gt;0,FL58/FJ58,0)</f>
        <v>25.4787234</v>
      </c>
      <c r="FN58" s="101">
        <f>IF(FQ58&gt;0,FQ58/FL58,0)</f>
        <v>57.43</v>
      </c>
      <c r="FO58" s="120">
        <f>FM58*FN58</f>
        <v>1463.24308</v>
      </c>
      <c r="FP58" s="101">
        <f>FO58*FJ58</f>
        <v>275089.7</v>
      </c>
      <c r="FQ58" s="95">
        <v>275089.7</v>
      </c>
      <c r="FR58" s="121">
        <f>FQ58-FP58</f>
        <v>0</v>
      </c>
      <c r="FS58" s="122">
        <f t="shared" si="626"/>
        <v>1.92784</v>
      </c>
      <c r="FT58" s="18">
        <f>SUM(FT60:FT73)</f>
        <v>313</v>
      </c>
      <c r="FU58" s="4"/>
      <c r="FV58" s="95">
        <v>2790</v>
      </c>
      <c r="FW58" s="119">
        <f>IF(FT58&gt;0,FV58/FT58,0)</f>
        <v>8.9137380200000003</v>
      </c>
      <c r="FX58" s="101">
        <f>IF(GA58&gt;0,GA58/FV58,0)</f>
        <v>57.43</v>
      </c>
      <c r="FY58" s="120">
        <f>FW58*FX58</f>
        <v>511.91597000000002</v>
      </c>
      <c r="FZ58" s="101">
        <f>FY58*FT58</f>
        <v>160229.70000000001</v>
      </c>
      <c r="GA58" s="95">
        <v>160229.70000000001</v>
      </c>
      <c r="GB58" s="121">
        <f>GA58-FZ58</f>
        <v>0</v>
      </c>
      <c r="GC58" s="122">
        <f t="shared" si="631"/>
        <v>0.67445999999999995</v>
      </c>
      <c r="GD58" s="18">
        <f>SUM(GD60:GD73)</f>
        <v>170</v>
      </c>
      <c r="GE58" s="4"/>
      <c r="GF58" s="95">
        <v>1567</v>
      </c>
      <c r="GG58" s="119">
        <f>IF(GD58&gt;0,GF58/GD58,0)</f>
        <v>9.2176470599999991</v>
      </c>
      <c r="GH58" s="101">
        <f>IF(GK58&gt;0,GK58/GF58,0)</f>
        <v>57.43</v>
      </c>
      <c r="GI58" s="120">
        <f>GG58*GH58</f>
        <v>529.36946999999998</v>
      </c>
      <c r="GJ58" s="101">
        <f>GI58*GD58</f>
        <v>89992.81</v>
      </c>
      <c r="GK58" s="95">
        <v>89992.81</v>
      </c>
      <c r="GL58" s="121">
        <f>GK58-GJ58</f>
        <v>0</v>
      </c>
      <c r="GM58" s="122">
        <f t="shared" si="636"/>
        <v>0.69745000000000001</v>
      </c>
      <c r="GN58" s="18">
        <f>SUM(GN60:GN73)</f>
        <v>94</v>
      </c>
      <c r="GO58" s="4"/>
      <c r="GP58" s="95">
        <v>1655</v>
      </c>
      <c r="GQ58" s="119">
        <f>IF(GN58&gt;0,GP58/GN58,0)</f>
        <v>17.606382979999999</v>
      </c>
      <c r="GR58" s="101">
        <f>IF(GU58&gt;0,GU58/GP58,0)</f>
        <v>57.43</v>
      </c>
      <c r="GS58" s="120">
        <f>GQ58*GR58</f>
        <v>1011.1345700000001</v>
      </c>
      <c r="GT58" s="101">
        <f>GS58*GN58</f>
        <v>95046.65</v>
      </c>
      <c r="GU58" s="95">
        <v>95046.65</v>
      </c>
      <c r="GV58" s="121">
        <f>GU58-GT58</f>
        <v>0</v>
      </c>
      <c r="GW58" s="122">
        <f t="shared" si="641"/>
        <v>1.3321799999999999</v>
      </c>
      <c r="GX58" s="18">
        <f>SUM(GX60:GX73)</f>
        <v>181</v>
      </c>
      <c r="GY58" s="4"/>
      <c r="GZ58" s="95">
        <v>3004</v>
      </c>
      <c r="HA58" s="119">
        <f>IF(GX58&gt;0,GZ58/GX58,0)</f>
        <v>16.59668508</v>
      </c>
      <c r="HB58" s="101">
        <f>IF(HE58&gt;0,HE58/GZ58,0)</f>
        <v>57.43</v>
      </c>
      <c r="HC58" s="120">
        <f>HA58*HB58</f>
        <v>953.14761999999996</v>
      </c>
      <c r="HD58" s="101">
        <f>HC58*GX58</f>
        <v>172519.72</v>
      </c>
      <c r="HE58" s="95">
        <v>172519.72</v>
      </c>
      <c r="HF58" s="121">
        <f>HE58-HD58</f>
        <v>0</v>
      </c>
      <c r="HG58" s="122">
        <f t="shared" si="646"/>
        <v>1.2557799999999999</v>
      </c>
      <c r="HH58" s="18">
        <f>SUM(HH60:HH73)</f>
        <v>279</v>
      </c>
      <c r="HI58" s="4"/>
      <c r="HJ58" s="95">
        <v>3740</v>
      </c>
      <c r="HK58" s="119">
        <f>IF(HH58&gt;0,HJ58/HH58,0)</f>
        <v>13.405017920000001</v>
      </c>
      <c r="HL58" s="101">
        <f>IF(HO58&gt;0,HO58/HJ58,0)</f>
        <v>57.43</v>
      </c>
      <c r="HM58" s="120">
        <f>HK58*HL58</f>
        <v>769.85018000000002</v>
      </c>
      <c r="HN58" s="101">
        <f>HM58*HH58</f>
        <v>214788.2</v>
      </c>
      <c r="HO58" s="95">
        <v>214788.2</v>
      </c>
      <c r="HP58" s="121">
        <f>HO58-HN58</f>
        <v>0</v>
      </c>
      <c r="HQ58" s="122">
        <f t="shared" si="651"/>
        <v>1.0142899999999999</v>
      </c>
      <c r="HR58" s="18">
        <f>SUM(HR60:HR73)</f>
        <v>481</v>
      </c>
      <c r="HS58" s="4"/>
      <c r="HT58" s="95">
        <v>5494</v>
      </c>
      <c r="HU58" s="119">
        <f>IF(HR58&gt;0,HT58/HR58,0)</f>
        <v>11.422037420000001</v>
      </c>
      <c r="HV58" s="101">
        <f>IF(HY58&gt;0,HY58/HT58,0)</f>
        <v>57.43</v>
      </c>
      <c r="HW58" s="120">
        <f>HU58*HV58</f>
        <v>655.96761000000004</v>
      </c>
      <c r="HX58" s="101">
        <f>HW58*HR58</f>
        <v>315520.42</v>
      </c>
      <c r="HY58" s="95">
        <v>315520.42</v>
      </c>
      <c r="HZ58" s="121">
        <f>HY58-HX58</f>
        <v>0</v>
      </c>
      <c r="IA58" s="122">
        <f t="shared" si="656"/>
        <v>0.86424999999999996</v>
      </c>
      <c r="IB58" s="18">
        <f>SUM(IB60:IB73)</f>
        <v>157</v>
      </c>
      <c r="IC58" s="4"/>
      <c r="ID58" s="95">
        <v>1784</v>
      </c>
      <c r="IE58" s="119">
        <f>IF(IB58&gt;0,ID58/IB58,0)</f>
        <v>11.363057319999999</v>
      </c>
      <c r="IF58" s="101">
        <f>IF(II58&gt;0,II58/ID58,0)</f>
        <v>57.43</v>
      </c>
      <c r="IG58" s="120">
        <f>IE58*IF58</f>
        <v>652.58037999999999</v>
      </c>
      <c r="IH58" s="101">
        <f>IG58*IB58</f>
        <v>102455.12</v>
      </c>
      <c r="II58" s="95">
        <v>102455.12</v>
      </c>
      <c r="IJ58" s="121">
        <f>II58-IH58</f>
        <v>0</v>
      </c>
      <c r="IK58" s="122">
        <f t="shared" si="661"/>
        <v>0.85977999999999999</v>
      </c>
      <c r="IL58" s="18">
        <f>SUM(IL60:IL73)</f>
        <v>123</v>
      </c>
      <c r="IM58" s="4"/>
      <c r="IN58" s="95">
        <v>1089</v>
      </c>
      <c r="IO58" s="119">
        <f>IF(IL58&gt;0,IN58/IL58,0)</f>
        <v>8.8536585399999996</v>
      </c>
      <c r="IP58" s="101">
        <f>IF(IS58&gt;0,IS58/IN58,0)</f>
        <v>57.43</v>
      </c>
      <c r="IQ58" s="120">
        <f>IO58*IP58</f>
        <v>508.46561000000003</v>
      </c>
      <c r="IR58" s="101">
        <f>IQ58*IL58</f>
        <v>62541.27</v>
      </c>
      <c r="IS58" s="95">
        <v>62541.27</v>
      </c>
      <c r="IT58" s="121">
        <f>IS58-IR58</f>
        <v>0</v>
      </c>
      <c r="IU58" s="122">
        <f t="shared" si="666"/>
        <v>0.66991000000000001</v>
      </c>
      <c r="IV58" s="18">
        <f>SUM(IV60:IV73)</f>
        <v>284</v>
      </c>
      <c r="IW58" s="4"/>
      <c r="IX58" s="95">
        <v>3186</v>
      </c>
      <c r="IY58" s="119">
        <f>IF(IV58&gt;0,IX58/IV58,0)</f>
        <v>11.21830986</v>
      </c>
      <c r="IZ58" s="101">
        <f>IF(JC58&gt;0,JC58/IX58,0)</f>
        <v>57.43</v>
      </c>
      <c r="JA58" s="120">
        <f>IY58*IZ58</f>
        <v>644.26754000000005</v>
      </c>
      <c r="JB58" s="101">
        <f>JA58*IV58</f>
        <v>182971.98</v>
      </c>
      <c r="JC58" s="95">
        <v>182971.98</v>
      </c>
      <c r="JD58" s="121">
        <f>JC58-JB58</f>
        <v>0</v>
      </c>
      <c r="JE58" s="122">
        <f t="shared" si="671"/>
        <v>0.84882999999999997</v>
      </c>
      <c r="JF58" s="18">
        <f>SUM(JF60:JF73)</f>
        <v>291</v>
      </c>
      <c r="JG58" s="4"/>
      <c r="JH58" s="95">
        <v>3742</v>
      </c>
      <c r="JI58" s="119">
        <f>IF(JF58&gt;0,JH58/JF58,0)</f>
        <v>12.85910653</v>
      </c>
      <c r="JJ58" s="101">
        <f>IF(JM58&gt;0,JM58/JH58,0)</f>
        <v>57.43</v>
      </c>
      <c r="JK58" s="120">
        <f>JI58*JJ58</f>
        <v>738.49848999999995</v>
      </c>
      <c r="JL58" s="101">
        <f>JK58*JF58</f>
        <v>214903.06</v>
      </c>
      <c r="JM58" s="95">
        <v>214903.06</v>
      </c>
      <c r="JN58" s="121">
        <f>JM58-JL58</f>
        <v>0</v>
      </c>
      <c r="JO58" s="122">
        <f t="shared" si="676"/>
        <v>0.97297999999999996</v>
      </c>
      <c r="JP58" s="18">
        <f>SUM(JP60:JP73)</f>
        <v>0</v>
      </c>
      <c r="JQ58" s="4"/>
      <c r="JR58" s="95"/>
      <c r="JS58" s="119">
        <f>IF(JP58&gt;0,JR58/JP58,0)</f>
        <v>0</v>
      </c>
      <c r="JT58" s="101">
        <f>IF(JW58&gt;0,JW58/JR58,0)</f>
        <v>0</v>
      </c>
      <c r="JU58" s="120">
        <f>JS58*JT58</f>
        <v>0</v>
      </c>
      <c r="JV58" s="101">
        <f>JU58*JP58</f>
        <v>0</v>
      </c>
      <c r="JW58" s="95"/>
      <c r="JX58" s="121">
        <f>JW58-JV58</f>
        <v>0</v>
      </c>
      <c r="JY58" s="122">
        <f t="shared" si="681"/>
        <v>0</v>
      </c>
      <c r="JZ58" s="18">
        <f>SUM(JZ60:JZ73)</f>
        <v>179</v>
      </c>
      <c r="KA58" s="4"/>
      <c r="KB58" s="95">
        <v>2135</v>
      </c>
      <c r="KC58" s="119">
        <f>IF(JZ58&gt;0,KB58/JZ58,0)</f>
        <v>11.9273743</v>
      </c>
      <c r="KD58" s="101">
        <f>IF(KG58&gt;0,KG58/KB58,0)</f>
        <v>57.43</v>
      </c>
      <c r="KE58" s="120">
        <f>KC58*KD58</f>
        <v>684.98910999999998</v>
      </c>
      <c r="KF58" s="101">
        <f>KE58*JZ58</f>
        <v>122613.05</v>
      </c>
      <c r="KG58" s="95">
        <v>122613.05</v>
      </c>
      <c r="KH58" s="121">
        <f>KG58-KF58</f>
        <v>0</v>
      </c>
      <c r="KI58" s="122">
        <f t="shared" si="686"/>
        <v>0.90247999999999995</v>
      </c>
      <c r="KJ58" s="18">
        <f>SUM(KJ60:KJ73)</f>
        <v>353</v>
      </c>
      <c r="KK58" s="4"/>
      <c r="KL58" s="95">
        <v>4710</v>
      </c>
      <c r="KM58" s="119">
        <f>IF(KJ58&gt;0,KL58/KJ58,0)</f>
        <v>13.342776199999999</v>
      </c>
      <c r="KN58" s="101">
        <f>IF(KQ58&gt;0,KQ58/KL58,0)</f>
        <v>57.43</v>
      </c>
      <c r="KO58" s="120">
        <f>KM58*KN58</f>
        <v>766.27563999999995</v>
      </c>
      <c r="KP58" s="101">
        <f>KO58*KJ58</f>
        <v>270495.3</v>
      </c>
      <c r="KQ58" s="95">
        <v>270495.3</v>
      </c>
      <c r="KR58" s="121">
        <f>KQ58-KP58</f>
        <v>0</v>
      </c>
      <c r="KS58" s="122">
        <f t="shared" si="691"/>
        <v>1.0095799999999999</v>
      </c>
      <c r="KT58" s="18">
        <f>SUM(KT60:KT73)</f>
        <v>298</v>
      </c>
      <c r="KU58" s="4"/>
      <c r="KV58" s="95">
        <v>3090</v>
      </c>
      <c r="KW58" s="119">
        <f>IF(KT58&gt;0,KV58/KT58,0)</f>
        <v>10.369127519999999</v>
      </c>
      <c r="KX58" s="101">
        <f>IF(LA58&gt;0,LA58/KV58,0)</f>
        <v>57.43</v>
      </c>
      <c r="KY58" s="120">
        <f>KW58*KX58</f>
        <v>595.49899000000005</v>
      </c>
      <c r="KZ58" s="101">
        <f>KY58*KT58</f>
        <v>177458.7</v>
      </c>
      <c r="LA58" s="95">
        <v>177458.7</v>
      </c>
      <c r="LB58" s="121">
        <f>LA58-KZ58</f>
        <v>0</v>
      </c>
      <c r="LC58" s="122">
        <f t="shared" si="696"/>
        <v>0.78458000000000006</v>
      </c>
      <c r="LD58" s="18">
        <f>SUM(LD60:LD73)</f>
        <v>242</v>
      </c>
      <c r="LE58" s="4"/>
      <c r="LF58" s="95">
        <v>2322</v>
      </c>
      <c r="LG58" s="119">
        <f>IF(LD58&gt;0,LF58/LD58,0)</f>
        <v>9.59504132</v>
      </c>
      <c r="LH58" s="101">
        <f>IF(LK58&gt;0,LK58/LF58,0)</f>
        <v>57.43</v>
      </c>
      <c r="LI58" s="120">
        <f>LG58*LH58</f>
        <v>551.04322000000002</v>
      </c>
      <c r="LJ58" s="101">
        <f>LI58*LD58</f>
        <v>133352.46</v>
      </c>
      <c r="LK58" s="95">
        <v>133352.46</v>
      </c>
      <c r="LL58" s="121">
        <f>LK58-LJ58</f>
        <v>0</v>
      </c>
      <c r="LM58" s="122">
        <f t="shared" si="701"/>
        <v>0.72601000000000004</v>
      </c>
      <c r="LN58" s="18">
        <f>SUM(LN60:LN73)</f>
        <v>141</v>
      </c>
      <c r="LO58" s="4"/>
      <c r="LP58" s="95">
        <v>1875</v>
      </c>
      <c r="LQ58" s="119">
        <f>IF(LN58&gt;0,LP58/LN58,0)</f>
        <v>13.29787234</v>
      </c>
      <c r="LR58" s="101">
        <f>IF(LU58&gt;0,LU58/LP58,0)</f>
        <v>57.43</v>
      </c>
      <c r="LS58" s="120">
        <f>LQ58*LR58</f>
        <v>763.69681000000003</v>
      </c>
      <c r="LT58" s="101">
        <f>LS58*LN58</f>
        <v>107681.25</v>
      </c>
      <c r="LU58" s="95">
        <v>107681.25</v>
      </c>
      <c r="LV58" s="121">
        <f>LU58-LT58</f>
        <v>0</v>
      </c>
      <c r="LW58" s="122">
        <f t="shared" si="706"/>
        <v>1.0061800000000001</v>
      </c>
      <c r="LX58" s="18">
        <f>SUM(LX60:LX73)</f>
        <v>137</v>
      </c>
      <c r="LY58" s="4"/>
      <c r="LZ58" s="95">
        <v>2962</v>
      </c>
      <c r="MA58" s="119">
        <f>IF(LX58&gt;0,LZ58/LX58,0)</f>
        <v>21.62043796</v>
      </c>
      <c r="MB58" s="101">
        <f>IF(ME58&gt;0,ME58/LZ58,0)</f>
        <v>57.43</v>
      </c>
      <c r="MC58" s="120">
        <f>MA58*MB58</f>
        <v>1241.66175</v>
      </c>
      <c r="MD58" s="101">
        <f>MC58*LX58</f>
        <v>170107.66</v>
      </c>
      <c r="ME58" s="95">
        <v>170107.66</v>
      </c>
      <c r="MF58" s="121">
        <f>ME58-MD58</f>
        <v>0</v>
      </c>
      <c r="MG58" s="122">
        <f t="shared" si="711"/>
        <v>1.63591</v>
      </c>
      <c r="MH58" s="18">
        <f>SUM(MH60:MH73)</f>
        <v>305</v>
      </c>
      <c r="MI58" s="4"/>
      <c r="MJ58" s="95">
        <v>3479</v>
      </c>
      <c r="MK58" s="119">
        <f>IF(MH58&gt;0,MJ58/MH58,0)</f>
        <v>11.406557380000001</v>
      </c>
      <c r="ML58" s="101">
        <f>IF(MO58&gt;0,MO58/MJ58,0)</f>
        <v>57.43</v>
      </c>
      <c r="MM58" s="120">
        <f>MK58*ML58</f>
        <v>655.07858999999996</v>
      </c>
      <c r="MN58" s="101">
        <f>MM58*MH58</f>
        <v>199798.97</v>
      </c>
      <c r="MO58" s="95">
        <v>199798.97</v>
      </c>
      <c r="MP58" s="121">
        <f>MO58-MN58</f>
        <v>0</v>
      </c>
      <c r="MQ58" s="122">
        <f t="shared" si="716"/>
        <v>0.86307</v>
      </c>
      <c r="MR58" s="18">
        <f>SUM(MR60:MR73)</f>
        <v>112</v>
      </c>
      <c r="MS58" s="4"/>
      <c r="MT58" s="95">
        <v>1221</v>
      </c>
      <c r="MU58" s="119">
        <f>IF(MR58&gt;0,MT58/MR58,0)</f>
        <v>10.90178571</v>
      </c>
      <c r="MV58" s="101">
        <f>IF(MY58&gt;0,MY58/MT58,0)</f>
        <v>57.43</v>
      </c>
      <c r="MW58" s="120">
        <f>MU58*MV58</f>
        <v>626.08955000000003</v>
      </c>
      <c r="MX58" s="101">
        <f>MW58*MR58</f>
        <v>70122.03</v>
      </c>
      <c r="MY58" s="95">
        <v>70122.03</v>
      </c>
      <c r="MZ58" s="121">
        <f>MY58-MX58</f>
        <v>0</v>
      </c>
      <c r="NA58" s="122">
        <f t="shared" si="721"/>
        <v>0.82487999999999995</v>
      </c>
      <c r="NB58" s="18">
        <f>SUM(NB60:NB73)</f>
        <v>164</v>
      </c>
      <c r="NC58" s="4"/>
      <c r="ND58" s="95">
        <v>1360</v>
      </c>
      <c r="NE58" s="119">
        <f>IF(NB58&gt;0,ND58/NB58,0)</f>
        <v>8.2926829299999998</v>
      </c>
      <c r="NF58" s="101">
        <f>IF(NI58&gt;0,NI58/ND58,0)</f>
        <v>57.43</v>
      </c>
      <c r="NG58" s="120">
        <f>NE58*NF58</f>
        <v>476.24878000000001</v>
      </c>
      <c r="NH58" s="101">
        <f>NG58*NB58</f>
        <v>78104.800000000003</v>
      </c>
      <c r="NI58" s="95">
        <v>78104.800000000003</v>
      </c>
      <c r="NJ58" s="121">
        <f>NI58-NH58</f>
        <v>0</v>
      </c>
      <c r="NK58" s="122">
        <f t="shared" si="726"/>
        <v>0.62746000000000002</v>
      </c>
      <c r="NL58" s="18">
        <f>SUM(NL60:NL73)</f>
        <v>504</v>
      </c>
      <c r="NM58" s="4"/>
      <c r="NN58" s="95">
        <v>5707</v>
      </c>
      <c r="NO58" s="119">
        <f>IF(NL58&gt;0,NN58/NL58,0)</f>
        <v>11.3234127</v>
      </c>
      <c r="NP58" s="101">
        <f>IF(NS58&gt;0,NS58/NN58,0)</f>
        <v>57.43</v>
      </c>
      <c r="NQ58" s="120">
        <f>NO58*NP58</f>
        <v>650.30358999999999</v>
      </c>
      <c r="NR58" s="101">
        <f>NQ58*NL58</f>
        <v>327753.01</v>
      </c>
      <c r="NS58" s="95">
        <v>327753.01</v>
      </c>
      <c r="NT58" s="121">
        <f>NS58-NR58</f>
        <v>0</v>
      </c>
      <c r="NU58" s="122">
        <f t="shared" si="731"/>
        <v>0.85677999999999999</v>
      </c>
      <c r="NV58" s="18">
        <f>SUM(NV60:NV73)</f>
        <v>175</v>
      </c>
      <c r="NW58" s="4"/>
      <c r="NX58" s="95">
        <v>1265</v>
      </c>
      <c r="NY58" s="119">
        <f>IF(NV58&gt;0,NX58/NV58,0)</f>
        <v>7.2285714299999997</v>
      </c>
      <c r="NZ58" s="101">
        <f>IF(OC58&gt;0,OC58/NX58,0)</f>
        <v>57.43</v>
      </c>
      <c r="OA58" s="120">
        <f>NY58*NZ58</f>
        <v>415.13686000000001</v>
      </c>
      <c r="OB58" s="101">
        <f>OA58*NV58</f>
        <v>72648.95</v>
      </c>
      <c r="OC58" s="95">
        <v>72648.95</v>
      </c>
      <c r="OD58" s="121">
        <f>OC58-OB58</f>
        <v>0</v>
      </c>
      <c r="OE58" s="122">
        <f t="shared" si="736"/>
        <v>0.54695000000000005</v>
      </c>
      <c r="OF58" s="18">
        <f>SUM(OF60:OF73)</f>
        <v>141</v>
      </c>
      <c r="OG58" s="4"/>
      <c r="OH58" s="95">
        <v>1314</v>
      </c>
      <c r="OI58" s="119">
        <f>IF(OF58&gt;0,OH58/OF58,0)</f>
        <v>9.3191489399999998</v>
      </c>
      <c r="OJ58" s="101">
        <f>IF(OM58&gt;0,OM58/OH58,0)</f>
        <v>57.43</v>
      </c>
      <c r="OK58" s="120">
        <f>OI58*OJ58</f>
        <v>535.19871999999998</v>
      </c>
      <c r="OL58" s="101">
        <f>OK58*OF58</f>
        <v>75463.02</v>
      </c>
      <c r="OM58" s="95">
        <v>75463.02</v>
      </c>
      <c r="ON58" s="121">
        <f>OM58-OL58</f>
        <v>0</v>
      </c>
      <c r="OO58" s="122">
        <f t="shared" si="741"/>
        <v>0.70513000000000003</v>
      </c>
      <c r="OP58" s="18">
        <f>SUM(OP60:OP73)</f>
        <v>234</v>
      </c>
      <c r="OQ58" s="4"/>
      <c r="OR58" s="95">
        <v>2061</v>
      </c>
      <c r="OS58" s="119">
        <f>IF(OP58&gt;0,OR58/OP58,0)</f>
        <v>8.8076923100000002</v>
      </c>
      <c r="OT58" s="101">
        <f>IF(OW58&gt;0,OW58/OR58,0)</f>
        <v>57.43</v>
      </c>
      <c r="OU58" s="120">
        <f>OS58*OT58</f>
        <v>505.82576999999998</v>
      </c>
      <c r="OV58" s="101">
        <f>OU58*OP58</f>
        <v>118363.23</v>
      </c>
      <c r="OW58" s="95">
        <v>118363.23</v>
      </c>
      <c r="OX58" s="121">
        <f>OW58-OV58</f>
        <v>0</v>
      </c>
      <c r="OY58" s="122">
        <f t="shared" si="746"/>
        <v>0.66642999999999997</v>
      </c>
      <c r="OZ58" s="18">
        <f>SUM(OZ60:OZ73)</f>
        <v>66</v>
      </c>
      <c r="PA58" s="4"/>
      <c r="PB58" s="95">
        <v>853</v>
      </c>
      <c r="PC58" s="119">
        <f>IF(OZ58&gt;0,PB58/OZ58,0)</f>
        <v>12.924242420000001</v>
      </c>
      <c r="PD58" s="101">
        <f>IF(PG58&gt;0,PG58/PB58,0)</f>
        <v>57.43</v>
      </c>
      <c r="PE58" s="120">
        <f>PC58*PD58</f>
        <v>742.23924</v>
      </c>
      <c r="PF58" s="101">
        <f>PE58*OZ58</f>
        <v>48987.79</v>
      </c>
      <c r="PG58" s="95">
        <v>48987.79</v>
      </c>
      <c r="PH58" s="121">
        <f>PG58-PF58</f>
        <v>0</v>
      </c>
      <c r="PI58" s="122">
        <f t="shared" si="751"/>
        <v>0.97790999999999995</v>
      </c>
      <c r="PJ58" s="18">
        <f>SUM(PJ60:PJ73)</f>
        <v>156</v>
      </c>
      <c r="PK58" s="4"/>
      <c r="PL58" s="95">
        <v>2084</v>
      </c>
      <c r="PM58" s="119">
        <f>IF(PJ58&gt;0,PL58/PJ58,0)</f>
        <v>13.358974359999999</v>
      </c>
      <c r="PN58" s="101">
        <f>IF(PQ58&gt;0,PQ58/PL58,0)</f>
        <v>57.43</v>
      </c>
      <c r="PO58" s="120">
        <f>PM58*PN58</f>
        <v>767.20590000000004</v>
      </c>
      <c r="PP58" s="101">
        <f>PO58*PJ58</f>
        <v>119684.12</v>
      </c>
      <c r="PQ58" s="95">
        <v>119684.12</v>
      </c>
      <c r="PR58" s="121">
        <f>PQ58-PP58</f>
        <v>0</v>
      </c>
      <c r="PS58" s="122">
        <f t="shared" si="756"/>
        <v>1.0107999999999999</v>
      </c>
      <c r="PT58" s="18">
        <f>SUM(PT60:PT73)</f>
        <v>0</v>
      </c>
      <c r="PU58" s="4"/>
      <c r="PV58" s="95"/>
      <c r="PW58" s="119">
        <f>IF(PT58&gt;0,PV58/PT58,0)</f>
        <v>0</v>
      </c>
      <c r="PX58" s="101">
        <f>IF(QA58&gt;0,QA58/PV58,0)</f>
        <v>0</v>
      </c>
      <c r="PY58" s="120">
        <f>PW58*PX58</f>
        <v>0</v>
      </c>
      <c r="PZ58" s="101">
        <f>PY58*PT58</f>
        <v>0</v>
      </c>
      <c r="QA58" s="95"/>
      <c r="QB58" s="121">
        <f>QA58-PZ58</f>
        <v>0</v>
      </c>
      <c r="QC58" s="122">
        <f t="shared" si="761"/>
        <v>0</v>
      </c>
      <c r="QD58" s="18">
        <f>SUM(QD60:QD73)</f>
        <v>246</v>
      </c>
      <c r="QE58" s="4"/>
      <c r="QF58" s="95">
        <v>1540</v>
      </c>
      <c r="QG58" s="119">
        <f>IF(QD58&gt;0,QF58/QD58,0)</f>
        <v>6.2601626000000001</v>
      </c>
      <c r="QH58" s="101">
        <f>IF(QK58&gt;0,QK58/QF58,0)</f>
        <v>57.43</v>
      </c>
      <c r="QI58" s="120">
        <f>QG58*QH58</f>
        <v>359.52114</v>
      </c>
      <c r="QJ58" s="101">
        <f>QI58*QD58</f>
        <v>88442.2</v>
      </c>
      <c r="QK58" s="95">
        <v>88442.2</v>
      </c>
      <c r="QL58" s="121">
        <f>QK58-QJ58</f>
        <v>0</v>
      </c>
      <c r="QM58" s="122">
        <f t="shared" si="766"/>
        <v>0.47366999999999998</v>
      </c>
      <c r="QN58" s="18">
        <f>SUM(QN60:QN73)</f>
        <v>165</v>
      </c>
      <c r="QO58" s="4"/>
      <c r="QP58" s="95">
        <v>1551</v>
      </c>
      <c r="QQ58" s="119">
        <f>IF(QN58&gt;0,QP58/QN58,0)</f>
        <v>9.4</v>
      </c>
      <c r="QR58" s="101">
        <f>IF(QU58&gt;0,QU58/QP58,0)</f>
        <v>57.43</v>
      </c>
      <c r="QS58" s="120">
        <f>QQ58*QR58</f>
        <v>539.84199999999998</v>
      </c>
      <c r="QT58" s="101">
        <f>QS58*QN58</f>
        <v>89073.93</v>
      </c>
      <c r="QU58" s="95">
        <v>89073.93</v>
      </c>
      <c r="QV58" s="121">
        <f>QU58-QT58</f>
        <v>0</v>
      </c>
      <c r="QW58" s="122">
        <f t="shared" si="771"/>
        <v>0.71125000000000005</v>
      </c>
      <c r="QX58" s="18">
        <f>SUM(QX60:QX73)</f>
        <v>169</v>
      </c>
      <c r="QY58" s="4"/>
      <c r="QZ58" s="95">
        <v>1586</v>
      </c>
      <c r="RA58" s="119">
        <f>IF(QX58&gt;0,QZ58/QX58,0)</f>
        <v>9.3846153799999996</v>
      </c>
      <c r="RB58" s="101">
        <f>IF(RE58&gt;0,RE58/QZ58,0)</f>
        <v>57.43</v>
      </c>
      <c r="RC58" s="120">
        <f>RA58*RB58</f>
        <v>538.95845999999995</v>
      </c>
      <c r="RD58" s="101">
        <f>RC58*QX58</f>
        <v>91083.98</v>
      </c>
      <c r="RE58" s="95">
        <v>91083.98</v>
      </c>
      <c r="RF58" s="121">
        <f>RE58-RD58</f>
        <v>0</v>
      </c>
      <c r="RG58" s="122">
        <f t="shared" si="776"/>
        <v>0.71008000000000004</v>
      </c>
      <c r="RH58" s="18">
        <f>SUM(RH60:RH73)</f>
        <v>136</v>
      </c>
      <c r="RI58" s="4"/>
      <c r="RJ58" s="95">
        <v>1635</v>
      </c>
      <c r="RK58" s="119">
        <f>IF(RH58&gt;0,RJ58/RH58,0)</f>
        <v>12.02205882</v>
      </c>
      <c r="RL58" s="101">
        <f>IF(RO58&gt;0,RO58/RJ58,0)</f>
        <v>57.43</v>
      </c>
      <c r="RM58" s="120">
        <f>RK58*RL58</f>
        <v>690.42683999999997</v>
      </c>
      <c r="RN58" s="101">
        <f>RM58*RH58</f>
        <v>93898.05</v>
      </c>
      <c r="RO58" s="95">
        <v>93898.05</v>
      </c>
      <c r="RP58" s="121">
        <f>RO58-RN58</f>
        <v>0</v>
      </c>
      <c r="RQ58" s="122">
        <f t="shared" si="781"/>
        <v>0.90964999999999996</v>
      </c>
      <c r="RR58" s="18">
        <f>SUM(RR60:RR73)</f>
        <v>348</v>
      </c>
      <c r="RS58" s="4"/>
      <c r="RT58" s="95">
        <v>4073</v>
      </c>
      <c r="RU58" s="119">
        <f>IF(RR58&gt;0,RT58/RR58,0)</f>
        <v>11.70402299</v>
      </c>
      <c r="RV58" s="101">
        <f>IF(RY58&gt;0,RY58/RT58,0)</f>
        <v>57.43</v>
      </c>
      <c r="RW58" s="120">
        <f>RU58*RV58</f>
        <v>672.16204000000005</v>
      </c>
      <c r="RX58" s="101">
        <f>RW58*RR58</f>
        <v>233912.39</v>
      </c>
      <c r="RY58" s="95">
        <v>233912.39</v>
      </c>
      <c r="RZ58" s="121">
        <f>RY58-RX58</f>
        <v>0</v>
      </c>
      <c r="SA58" s="122">
        <f t="shared" si="786"/>
        <v>0.88558000000000003</v>
      </c>
      <c r="SB58" s="18">
        <f>SUM(SB60:SB73)</f>
        <v>84</v>
      </c>
      <c r="SC58" s="4"/>
      <c r="SD58" s="95">
        <v>1460</v>
      </c>
      <c r="SE58" s="119">
        <f>IF(SB58&gt;0,SD58/SB58,0)</f>
        <v>17.38095238</v>
      </c>
      <c r="SF58" s="101">
        <f>IF(SI58&gt;0,SI58/SD58,0)</f>
        <v>57.43</v>
      </c>
      <c r="SG58" s="120">
        <f>SE58*SF58</f>
        <v>998.18809999999996</v>
      </c>
      <c r="SH58" s="101">
        <f>SG58*SB58</f>
        <v>83847.8</v>
      </c>
      <c r="SI58" s="95">
        <v>83847.8</v>
      </c>
      <c r="SJ58" s="121">
        <f>SI58-SH58</f>
        <v>0</v>
      </c>
      <c r="SK58" s="122">
        <f t="shared" si="791"/>
        <v>1.3151299999999999</v>
      </c>
      <c r="SL58" s="18">
        <f>SUM(SL60:SL73)</f>
        <v>305</v>
      </c>
      <c r="SM58" s="4"/>
      <c r="SN58" s="95">
        <v>3342</v>
      </c>
      <c r="SO58" s="119">
        <f>IF(SL58&gt;0,SN58/SL58,0)</f>
        <v>10.95737705</v>
      </c>
      <c r="SP58" s="101">
        <f>IF(SS58&gt;0,SS58/SN58,0)</f>
        <v>57.43</v>
      </c>
      <c r="SQ58" s="120">
        <f>SO58*SP58</f>
        <v>629.28215999999998</v>
      </c>
      <c r="SR58" s="101">
        <f>SQ58*SL58</f>
        <v>191931.06</v>
      </c>
      <c r="SS58" s="95">
        <v>191931.06</v>
      </c>
      <c r="ST58" s="121">
        <f>SS58-SR58</f>
        <v>0</v>
      </c>
      <c r="SU58" s="122">
        <f t="shared" si="796"/>
        <v>0.82908999999999999</v>
      </c>
      <c r="SV58" s="18">
        <f>SUM(SV60:SV73)</f>
        <v>288</v>
      </c>
      <c r="SW58" s="4"/>
      <c r="SX58" s="95">
        <v>3924</v>
      </c>
      <c r="SY58" s="119">
        <f>IF(SV58&gt;0,SX58/SV58,0)</f>
        <v>13.625</v>
      </c>
      <c r="SZ58" s="101">
        <f>IF(TC58&gt;0,TC58/SX58,0)</f>
        <v>57.43</v>
      </c>
      <c r="TA58" s="120">
        <f>SY58*SZ58</f>
        <v>782.48374999999999</v>
      </c>
      <c r="TB58" s="101">
        <f>TA58*SV58</f>
        <v>225355.32</v>
      </c>
      <c r="TC58" s="95">
        <v>225355.32</v>
      </c>
      <c r="TD58" s="121">
        <f>TC58-TB58</f>
        <v>0</v>
      </c>
      <c r="TE58" s="122">
        <f t="shared" si="801"/>
        <v>1.0309299999999999</v>
      </c>
      <c r="TF58" s="18">
        <f>SUM(TF60:TF73)</f>
        <v>153</v>
      </c>
      <c r="TG58" s="4"/>
      <c r="TH58" s="95">
        <v>1782</v>
      </c>
      <c r="TI58" s="119">
        <f>IF(TF58&gt;0,TH58/TF58,0)</f>
        <v>11.64705882</v>
      </c>
      <c r="TJ58" s="101">
        <f>IF(TM58&gt;0,TM58/TH58,0)</f>
        <v>57.43</v>
      </c>
      <c r="TK58" s="120">
        <f>TI58*TJ58</f>
        <v>668.89058999999997</v>
      </c>
      <c r="TL58" s="101">
        <f>TK58*TF58</f>
        <v>102340.26</v>
      </c>
      <c r="TM58" s="95">
        <v>102340.26</v>
      </c>
      <c r="TN58" s="121">
        <f>TM58-TL58</f>
        <v>0</v>
      </c>
      <c r="TO58" s="122">
        <f t="shared" si="806"/>
        <v>0.88127</v>
      </c>
      <c r="TP58" s="18">
        <f>SUM(TP60:TP73)</f>
        <v>287</v>
      </c>
      <c r="TQ58" s="4"/>
      <c r="TR58" s="95">
        <v>3795</v>
      </c>
      <c r="TS58" s="119">
        <f>IF(TP58&gt;0,TR58/TP58,0)</f>
        <v>13.222996520000001</v>
      </c>
      <c r="TT58" s="101">
        <f>IF(TW58&gt;0,TW58/TR58,0)</f>
        <v>57.43</v>
      </c>
      <c r="TU58" s="120">
        <f>TS58*TT58</f>
        <v>759.39669000000004</v>
      </c>
      <c r="TV58" s="101">
        <f>TU58*TP58</f>
        <v>217946.85</v>
      </c>
      <c r="TW58" s="95">
        <v>217946.85</v>
      </c>
      <c r="TX58" s="121">
        <f>TW58-TV58</f>
        <v>0</v>
      </c>
      <c r="TY58" s="122">
        <f t="shared" si="811"/>
        <v>1.0005200000000001</v>
      </c>
      <c r="TZ58" s="18">
        <f>SUM(TZ60:TZ73)</f>
        <v>196</v>
      </c>
      <c r="UA58" s="4"/>
      <c r="UB58" s="95">
        <v>2920</v>
      </c>
      <c r="UC58" s="119">
        <f>IF(TZ58&gt;0,UB58/TZ58,0)</f>
        <v>14.897959180000001</v>
      </c>
      <c r="UD58" s="101">
        <f>IF(UG58&gt;0,UG58/UB58,0)</f>
        <v>57.43</v>
      </c>
      <c r="UE58" s="120">
        <f>UC58*UD58</f>
        <v>855.58979999999997</v>
      </c>
      <c r="UF58" s="101">
        <f>UE58*TZ58</f>
        <v>167695.6</v>
      </c>
      <c r="UG58" s="95">
        <v>167695.6</v>
      </c>
      <c r="UH58" s="121">
        <f>UG58-UF58</f>
        <v>0</v>
      </c>
      <c r="UI58" s="122">
        <f t="shared" si="816"/>
        <v>1.1272500000000001</v>
      </c>
      <c r="UJ58" s="18">
        <f>SUM(UJ60:UJ73)</f>
        <v>329</v>
      </c>
      <c r="UK58" s="4"/>
      <c r="UL58" s="95">
        <v>5370</v>
      </c>
      <c r="UM58" s="119">
        <f>IF(UJ58&gt;0,UL58/UJ58,0)</f>
        <v>16.322188449999999</v>
      </c>
      <c r="UN58" s="101">
        <f>IF(UQ58&gt;0,UQ58/UL58,0)</f>
        <v>57.43</v>
      </c>
      <c r="UO58" s="120">
        <f>UM58*UN58</f>
        <v>937.38328000000001</v>
      </c>
      <c r="UP58" s="101">
        <f>UO58*UJ58</f>
        <v>308399.09999999998</v>
      </c>
      <c r="UQ58" s="95">
        <v>308399.09999999998</v>
      </c>
      <c r="UR58" s="121">
        <f>UQ58-UP58</f>
        <v>0</v>
      </c>
      <c r="US58" s="122">
        <f t="shared" si="821"/>
        <v>1.23502</v>
      </c>
      <c r="UT58" s="18">
        <f>SUM(UT60:UT73)</f>
        <v>321</v>
      </c>
      <c r="UU58" s="4"/>
      <c r="UV58" s="95">
        <v>5146</v>
      </c>
      <c r="UW58" s="119">
        <f>IF(UT58&gt;0,UV58/UT58,0)</f>
        <v>16.031152649999999</v>
      </c>
      <c r="UX58" s="101">
        <f>IF(VA58&gt;0,VA58/UV58,0)</f>
        <v>57.43</v>
      </c>
      <c r="UY58" s="120">
        <f>UW58*UX58</f>
        <v>920.66909999999996</v>
      </c>
      <c r="UZ58" s="101">
        <f>UY58*UT58</f>
        <v>295534.78000000003</v>
      </c>
      <c r="VA58" s="95">
        <v>295534.78000000003</v>
      </c>
      <c r="VB58" s="121">
        <f>VA58-UZ58</f>
        <v>0</v>
      </c>
      <c r="VC58" s="122">
        <f t="shared" si="826"/>
        <v>1.21299</v>
      </c>
      <c r="VD58" s="18">
        <f>SUM(VD60:VD73)</f>
        <v>553</v>
      </c>
      <c r="VE58" s="4"/>
      <c r="VF58" s="95">
        <v>8754</v>
      </c>
      <c r="VG58" s="119">
        <f>IF(VD58&gt;0,VF58/VD58,0)</f>
        <v>15.83001808</v>
      </c>
      <c r="VH58" s="101">
        <f>IF(VK58&gt;0,VK58/VF58,0)</f>
        <v>57.43</v>
      </c>
      <c r="VI58" s="120">
        <f>VG58*VH58</f>
        <v>909.11793999999998</v>
      </c>
      <c r="VJ58" s="101">
        <f>VI58*VD58</f>
        <v>502742.22</v>
      </c>
      <c r="VK58" s="95">
        <v>502742.22</v>
      </c>
      <c r="VL58" s="121">
        <f>VK58-VJ58</f>
        <v>0</v>
      </c>
      <c r="VM58" s="122">
        <f t="shared" si="831"/>
        <v>1.1977800000000001</v>
      </c>
      <c r="VN58" s="18">
        <f>SUM(VN60:VN73)</f>
        <v>350</v>
      </c>
      <c r="VO58" s="4"/>
      <c r="VP58" s="95">
        <v>3938</v>
      </c>
      <c r="VQ58" s="119">
        <f>IF(VN58&gt;0,VP58/VN58,0)</f>
        <v>11.25142857</v>
      </c>
      <c r="VR58" s="101">
        <f>IF(VU58&gt;0,VU58/VP58,0)</f>
        <v>57.43</v>
      </c>
      <c r="VS58" s="120">
        <f>VQ58*VR58</f>
        <v>646.16953999999998</v>
      </c>
      <c r="VT58" s="101">
        <f>VS58*VN58</f>
        <v>226159.34</v>
      </c>
      <c r="VU58" s="95">
        <v>226159.34</v>
      </c>
      <c r="VV58" s="121">
        <f>VU58-VT58</f>
        <v>0</v>
      </c>
      <c r="VW58" s="122">
        <f t="shared" si="836"/>
        <v>0.85133999999999999</v>
      </c>
      <c r="VX58" s="18">
        <f>SUM(VX60:VX73)</f>
        <v>12591</v>
      </c>
      <c r="VY58" s="4"/>
      <c r="VZ58" s="127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</f>
        <v>166405</v>
      </c>
      <c r="WA58" s="119">
        <f>IF(VX58&gt;0,VZ58/VX58,0)</f>
        <v>13.216186159999999</v>
      </c>
      <c r="WB58" s="101">
        <f>IF(WE58&gt;0,WE58/VZ58,0)</f>
        <v>57.43</v>
      </c>
      <c r="WC58" s="120">
        <f>WA58*WB58</f>
        <v>759.00557000000003</v>
      </c>
      <c r="WD58" s="101">
        <f>WC58*VX58</f>
        <v>9556639.1300000008</v>
      </c>
      <c r="WE58" s="127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</f>
        <v>9556639.1500000004</v>
      </c>
      <c r="WF58" s="121">
        <f>WE58-WD58</f>
        <v>0.02</v>
      </c>
    </row>
    <row r="59" spans="1:604" s="114" customFormat="1">
      <c r="A59" s="112"/>
      <c r="B59" s="113" t="s">
        <v>473</v>
      </c>
      <c r="C59" s="113"/>
      <c r="D59" s="113"/>
      <c r="E59" s="113"/>
      <c r="F59" s="123"/>
      <c r="G59" s="113"/>
      <c r="H59" s="121">
        <f>H58-(SUM(H60:H73))</f>
        <v>0</v>
      </c>
      <c r="I59" s="124"/>
      <c r="J59" s="121"/>
      <c r="K59" s="125"/>
      <c r="L59" s="121">
        <f>L58-(SUM(L60:L73))</f>
        <v>0</v>
      </c>
      <c r="M59" s="121"/>
      <c r="N59" s="121"/>
      <c r="O59" s="113"/>
      <c r="P59" s="123"/>
      <c r="Q59" s="113"/>
      <c r="R59" s="121">
        <f>R58-(SUM(R60:R73))</f>
        <v>0.05</v>
      </c>
      <c r="S59" s="124"/>
      <c r="T59" s="121"/>
      <c r="U59" s="125"/>
      <c r="V59" s="121">
        <f>V58-(SUM(V60:V73))</f>
        <v>2.88</v>
      </c>
      <c r="W59" s="121"/>
      <c r="X59" s="121"/>
      <c r="Y59" s="113"/>
      <c r="Z59" s="123"/>
      <c r="AA59" s="113"/>
      <c r="AB59" s="121">
        <f>AB58-(SUM(AB60:AB73))</f>
        <v>0</v>
      </c>
      <c r="AC59" s="124"/>
      <c r="AD59" s="121"/>
      <c r="AE59" s="125"/>
      <c r="AF59" s="121">
        <f>AF58-(SUM(AF60:AF73))</f>
        <v>0.01</v>
      </c>
      <c r="AG59" s="121"/>
      <c r="AH59" s="121"/>
      <c r="AI59" s="113"/>
      <c r="AJ59" s="123"/>
      <c r="AK59" s="113"/>
      <c r="AL59" s="121">
        <f>AL58-(SUM(AL60:AL73))</f>
        <v>-0.01</v>
      </c>
      <c r="AM59" s="124"/>
      <c r="AN59" s="121"/>
      <c r="AO59" s="125"/>
      <c r="AP59" s="121">
        <f>AP58-(SUM(AP60:AP73))</f>
        <v>-0.56999999999999995</v>
      </c>
      <c r="AQ59" s="121"/>
      <c r="AR59" s="121"/>
      <c r="AS59" s="113"/>
      <c r="AT59" s="123"/>
      <c r="AU59" s="113"/>
      <c r="AV59" s="121">
        <f>AV58-(SUM(AV60:AV73))</f>
        <v>0</v>
      </c>
      <c r="AW59" s="124"/>
      <c r="AX59" s="121"/>
      <c r="AY59" s="125"/>
      <c r="AZ59" s="121">
        <f>AZ58-(SUM(AZ60:AZ73))</f>
        <v>0</v>
      </c>
      <c r="BA59" s="121"/>
      <c r="BB59" s="121"/>
      <c r="BC59" s="113"/>
      <c r="BD59" s="123"/>
      <c r="BE59" s="113"/>
      <c r="BF59" s="121">
        <f>BF58-(SUM(BF60:BF73))</f>
        <v>0</v>
      </c>
      <c r="BG59" s="124"/>
      <c r="BH59" s="121"/>
      <c r="BI59" s="125"/>
      <c r="BJ59" s="121">
        <f>BJ58-(SUM(BJ60:BJ73))</f>
        <v>0</v>
      </c>
      <c r="BK59" s="121"/>
      <c r="BL59" s="121"/>
      <c r="BM59" s="113"/>
      <c r="BN59" s="123"/>
      <c r="BO59" s="113"/>
      <c r="BP59" s="121" t="e">
        <f>BP58-(SUM(BP60:BP73))</f>
        <v>#DIV/0!</v>
      </c>
      <c r="BQ59" s="124"/>
      <c r="BR59" s="121"/>
      <c r="BS59" s="125"/>
      <c r="BT59" s="121">
        <f>BT58-(SUM(BT60:BT73))</f>
        <v>0</v>
      </c>
      <c r="BU59" s="121"/>
      <c r="BV59" s="121"/>
      <c r="BW59" s="113"/>
      <c r="BX59" s="123"/>
      <c r="BY59" s="113"/>
      <c r="BZ59" s="121">
        <f>BZ58-(SUM(BZ60:BZ73))</f>
        <v>0</v>
      </c>
      <c r="CA59" s="124"/>
      <c r="CB59" s="121"/>
      <c r="CC59" s="125"/>
      <c r="CD59" s="121">
        <f>CD58-(SUM(CD60:CD73))</f>
        <v>0</v>
      </c>
      <c r="CE59" s="121"/>
      <c r="CF59" s="121"/>
      <c r="CG59" s="113"/>
      <c r="CH59" s="123"/>
      <c r="CI59" s="113"/>
      <c r="CJ59" s="121" t="e">
        <f>CJ58-(SUM(CJ60:CJ73))</f>
        <v>#DIV/0!</v>
      </c>
      <c r="CK59" s="124"/>
      <c r="CL59" s="121"/>
      <c r="CM59" s="125"/>
      <c r="CN59" s="121">
        <f>CN58-(SUM(CN60:CN73))</f>
        <v>0</v>
      </c>
      <c r="CO59" s="121"/>
      <c r="CP59" s="121"/>
      <c r="CQ59" s="113"/>
      <c r="CR59" s="123"/>
      <c r="CS59" s="113"/>
      <c r="CT59" s="121">
        <f>CT58-(SUM(CT60:CT73))</f>
        <v>0</v>
      </c>
      <c r="CU59" s="124"/>
      <c r="CV59" s="121"/>
      <c r="CW59" s="125"/>
      <c r="CX59" s="121">
        <f>CX58-(SUM(CX60:CX73))</f>
        <v>0</v>
      </c>
      <c r="CY59" s="121"/>
      <c r="CZ59" s="121"/>
      <c r="DA59" s="113"/>
      <c r="DB59" s="123"/>
      <c r="DC59" s="113"/>
      <c r="DD59" s="121">
        <f>DD58-(SUM(DD60:DD73))</f>
        <v>0.01</v>
      </c>
      <c r="DE59" s="124"/>
      <c r="DF59" s="121"/>
      <c r="DG59" s="125"/>
      <c r="DH59" s="121">
        <f>DH58-(SUM(DH60:DH73))</f>
        <v>0.57999999999999996</v>
      </c>
      <c r="DI59" s="121"/>
      <c r="DJ59" s="121"/>
      <c r="DK59" s="113"/>
      <c r="DL59" s="123"/>
      <c r="DM59" s="113"/>
      <c r="DN59" s="121">
        <f>DN58-(SUM(DN60:DN73))</f>
        <v>0</v>
      </c>
      <c r="DO59" s="124"/>
      <c r="DP59" s="121"/>
      <c r="DQ59" s="125"/>
      <c r="DR59" s="121">
        <f>DR58-(SUM(DR60:DR73))</f>
        <v>-0.01</v>
      </c>
      <c r="DS59" s="121"/>
      <c r="DT59" s="121"/>
      <c r="DU59" s="113"/>
      <c r="DV59" s="123"/>
      <c r="DW59" s="113"/>
      <c r="DX59" s="121">
        <f>DX58-(SUM(DX60:DX73))</f>
        <v>0</v>
      </c>
      <c r="DY59" s="124"/>
      <c r="DZ59" s="121"/>
      <c r="EA59" s="125"/>
      <c r="EB59" s="121">
        <f>EB58-(SUM(EB60:EB73))</f>
        <v>0</v>
      </c>
      <c r="EC59" s="121"/>
      <c r="ED59" s="121"/>
      <c r="EE59" s="113"/>
      <c r="EF59" s="123"/>
      <c r="EG59" s="113"/>
      <c r="EH59" s="121">
        <f>EH58-(SUM(EH60:EH73))</f>
        <v>0</v>
      </c>
      <c r="EI59" s="124"/>
      <c r="EJ59" s="121"/>
      <c r="EK59" s="125"/>
      <c r="EL59" s="121">
        <f>EL58-(SUM(EL60:EL73))</f>
        <v>0</v>
      </c>
      <c r="EM59" s="121"/>
      <c r="EN59" s="121"/>
      <c r="EO59" s="113"/>
      <c r="EP59" s="123"/>
      <c r="EQ59" s="113"/>
      <c r="ER59" s="121">
        <f>ER58-(SUM(ER60:ER73))</f>
        <v>0</v>
      </c>
      <c r="ES59" s="124"/>
      <c r="ET59" s="121"/>
      <c r="EU59" s="125"/>
      <c r="EV59" s="121">
        <f>EV58-(SUM(EV60:EV73))</f>
        <v>0</v>
      </c>
      <c r="EW59" s="121"/>
      <c r="EX59" s="121"/>
      <c r="EY59" s="113"/>
      <c r="EZ59" s="123"/>
      <c r="FA59" s="113"/>
      <c r="FB59" s="121">
        <f>FB58-(SUM(FB60:FB73))</f>
        <v>0</v>
      </c>
      <c r="FC59" s="124"/>
      <c r="FD59" s="121"/>
      <c r="FE59" s="125"/>
      <c r="FF59" s="121">
        <f>FF58-(SUM(FF60:FF73))</f>
        <v>0</v>
      </c>
      <c r="FG59" s="121"/>
      <c r="FH59" s="121"/>
      <c r="FI59" s="113"/>
      <c r="FJ59" s="123"/>
      <c r="FK59" s="113"/>
      <c r="FL59" s="121">
        <f>FL58-(SUM(FL60:FL73))</f>
        <v>0</v>
      </c>
      <c r="FM59" s="124"/>
      <c r="FN59" s="121"/>
      <c r="FO59" s="125"/>
      <c r="FP59" s="121">
        <f>FP58-(SUM(FP60:FP73))</f>
        <v>0</v>
      </c>
      <c r="FQ59" s="121"/>
      <c r="FR59" s="121"/>
      <c r="FS59" s="113"/>
      <c r="FT59" s="123"/>
      <c r="FU59" s="113"/>
      <c r="FV59" s="121">
        <f>FV58-(SUM(FV60:FV73))</f>
        <v>0</v>
      </c>
      <c r="FW59" s="124"/>
      <c r="FX59" s="121"/>
      <c r="FY59" s="125"/>
      <c r="FZ59" s="121">
        <f>FZ58-(SUM(FZ60:FZ73))</f>
        <v>0</v>
      </c>
      <c r="GA59" s="121"/>
      <c r="GB59" s="121"/>
      <c r="GC59" s="113"/>
      <c r="GD59" s="123"/>
      <c r="GE59" s="113"/>
      <c r="GF59" s="121">
        <f>GF58-(SUM(GF60:GF73))</f>
        <v>0</v>
      </c>
      <c r="GG59" s="124"/>
      <c r="GH59" s="121"/>
      <c r="GI59" s="125"/>
      <c r="GJ59" s="121">
        <f>GJ58-(SUM(GJ60:GJ73))</f>
        <v>0</v>
      </c>
      <c r="GK59" s="121"/>
      <c r="GL59" s="121"/>
      <c r="GM59" s="113"/>
      <c r="GN59" s="123"/>
      <c r="GO59" s="113"/>
      <c r="GP59" s="121">
        <f>GP58-(SUM(GP60:GP73))</f>
        <v>0</v>
      </c>
      <c r="GQ59" s="124"/>
      <c r="GR59" s="121"/>
      <c r="GS59" s="125"/>
      <c r="GT59" s="121">
        <f>GT58-(SUM(GT60:GT73))</f>
        <v>0</v>
      </c>
      <c r="GU59" s="121"/>
      <c r="GV59" s="121"/>
      <c r="GW59" s="113"/>
      <c r="GX59" s="123"/>
      <c r="GY59" s="113"/>
      <c r="GZ59" s="121">
        <f>GZ58-(SUM(GZ60:GZ73))</f>
        <v>0</v>
      </c>
      <c r="HA59" s="124"/>
      <c r="HB59" s="121"/>
      <c r="HC59" s="125"/>
      <c r="HD59" s="121">
        <f>HD58-(SUM(HD60:HD73))</f>
        <v>0</v>
      </c>
      <c r="HE59" s="121"/>
      <c r="HF59" s="121"/>
      <c r="HG59" s="113"/>
      <c r="HH59" s="123"/>
      <c r="HI59" s="113"/>
      <c r="HJ59" s="121">
        <f>HJ58-(SUM(HJ60:HJ73))</f>
        <v>0</v>
      </c>
      <c r="HK59" s="124"/>
      <c r="HL59" s="121"/>
      <c r="HM59" s="125"/>
      <c r="HN59" s="121">
        <f>HN58-(SUM(HN60:HN73))</f>
        <v>0</v>
      </c>
      <c r="HO59" s="121"/>
      <c r="HP59" s="121"/>
      <c r="HQ59" s="113"/>
      <c r="HR59" s="123"/>
      <c r="HS59" s="113"/>
      <c r="HT59" s="121">
        <f>HT58-(SUM(HT60:HT73))</f>
        <v>0</v>
      </c>
      <c r="HU59" s="124"/>
      <c r="HV59" s="121"/>
      <c r="HW59" s="125"/>
      <c r="HX59" s="121">
        <f>HX58-(SUM(HX60:HX73))</f>
        <v>-0.01</v>
      </c>
      <c r="HY59" s="121"/>
      <c r="HZ59" s="121"/>
      <c r="IA59" s="113"/>
      <c r="IB59" s="123"/>
      <c r="IC59" s="113"/>
      <c r="ID59" s="121">
        <f>ID58-(SUM(ID60:ID73))</f>
        <v>-0.01</v>
      </c>
      <c r="IE59" s="124"/>
      <c r="IF59" s="121"/>
      <c r="IG59" s="125"/>
      <c r="IH59" s="121">
        <f>IH58-(SUM(IH60:IH73))</f>
        <v>-0.56999999999999995</v>
      </c>
      <c r="II59" s="121"/>
      <c r="IJ59" s="121"/>
      <c r="IK59" s="113"/>
      <c r="IL59" s="123"/>
      <c r="IM59" s="113"/>
      <c r="IN59" s="121">
        <f>IN58-(SUM(IN60:IN73))</f>
        <v>0</v>
      </c>
      <c r="IO59" s="124"/>
      <c r="IP59" s="121"/>
      <c r="IQ59" s="125"/>
      <c r="IR59" s="121">
        <f>IR58-(SUM(IR60:IR73))</f>
        <v>0</v>
      </c>
      <c r="IS59" s="121"/>
      <c r="IT59" s="121"/>
      <c r="IU59" s="113"/>
      <c r="IV59" s="123"/>
      <c r="IW59" s="113"/>
      <c r="IX59" s="121">
        <f>IX58-(SUM(IX60:IX73))</f>
        <v>0</v>
      </c>
      <c r="IY59" s="124"/>
      <c r="IZ59" s="121"/>
      <c r="JA59" s="125"/>
      <c r="JB59" s="121">
        <f>JB58-(SUM(JB60:JB73))</f>
        <v>0</v>
      </c>
      <c r="JC59" s="121"/>
      <c r="JD59" s="121"/>
      <c r="JE59" s="113"/>
      <c r="JF59" s="123"/>
      <c r="JG59" s="113"/>
      <c r="JH59" s="121">
        <f>JH58-(SUM(JH60:JH73))</f>
        <v>-0.01</v>
      </c>
      <c r="JI59" s="124"/>
      <c r="JJ59" s="121"/>
      <c r="JK59" s="125"/>
      <c r="JL59" s="121">
        <f>JL58-(SUM(JL60:JL73))</f>
        <v>-0.56999999999999995</v>
      </c>
      <c r="JM59" s="121"/>
      <c r="JN59" s="121"/>
      <c r="JO59" s="113"/>
      <c r="JP59" s="123"/>
      <c r="JQ59" s="113"/>
      <c r="JR59" s="121" t="e">
        <f>JR58-(SUM(JR60:JR73))</f>
        <v>#DIV/0!</v>
      </c>
      <c r="JS59" s="124"/>
      <c r="JT59" s="121"/>
      <c r="JU59" s="125"/>
      <c r="JV59" s="121">
        <f>JV58-(SUM(JV60:JV73))</f>
        <v>0</v>
      </c>
      <c r="JW59" s="121"/>
      <c r="JX59" s="121"/>
      <c r="JY59" s="113"/>
      <c r="JZ59" s="123"/>
      <c r="KA59" s="113"/>
      <c r="KB59" s="121">
        <f>KB58-(SUM(KB60:KB73))</f>
        <v>0</v>
      </c>
      <c r="KC59" s="124"/>
      <c r="KD59" s="121"/>
      <c r="KE59" s="125"/>
      <c r="KF59" s="121">
        <f>KF58-(SUM(KF60:KF73))</f>
        <v>0</v>
      </c>
      <c r="KG59" s="121"/>
      <c r="KH59" s="121"/>
      <c r="KI59" s="113"/>
      <c r="KJ59" s="123"/>
      <c r="KK59" s="113"/>
      <c r="KL59" s="121">
        <f>KL58-(SUM(KL60:KL73))</f>
        <v>0</v>
      </c>
      <c r="KM59" s="124"/>
      <c r="KN59" s="121"/>
      <c r="KO59" s="125"/>
      <c r="KP59" s="121">
        <f>KP58-(SUM(KP60:KP73))</f>
        <v>0</v>
      </c>
      <c r="KQ59" s="121"/>
      <c r="KR59" s="121"/>
      <c r="KS59" s="113"/>
      <c r="KT59" s="123"/>
      <c r="KU59" s="113"/>
      <c r="KV59" s="121">
        <f>KV58-(SUM(KV60:KV73))</f>
        <v>0</v>
      </c>
      <c r="KW59" s="124"/>
      <c r="KX59" s="121"/>
      <c r="KY59" s="125"/>
      <c r="KZ59" s="121">
        <f>KZ58-(SUM(KZ60:KZ73))</f>
        <v>0.01</v>
      </c>
      <c r="LA59" s="121"/>
      <c r="LB59" s="121"/>
      <c r="LC59" s="113"/>
      <c r="LD59" s="123"/>
      <c r="LE59" s="113"/>
      <c r="LF59" s="121">
        <f>LF58-(SUM(LF60:LF73))</f>
        <v>0</v>
      </c>
      <c r="LG59" s="124"/>
      <c r="LH59" s="121"/>
      <c r="LI59" s="125"/>
      <c r="LJ59" s="121">
        <f>LJ58-(SUM(LJ60:LJ73))</f>
        <v>0</v>
      </c>
      <c r="LK59" s="121"/>
      <c r="LL59" s="121"/>
      <c r="LM59" s="113"/>
      <c r="LN59" s="123"/>
      <c r="LO59" s="113"/>
      <c r="LP59" s="121">
        <f>LP58-(SUM(LP60:LP73))</f>
        <v>0</v>
      </c>
      <c r="LQ59" s="124"/>
      <c r="LR59" s="121"/>
      <c r="LS59" s="125"/>
      <c r="LT59" s="121">
        <f>LT58-(SUM(LT60:LT73))</f>
        <v>0</v>
      </c>
      <c r="LU59" s="121"/>
      <c r="LV59" s="121"/>
      <c r="LW59" s="113"/>
      <c r="LX59" s="123"/>
      <c r="LY59" s="113"/>
      <c r="LZ59" s="121">
        <f>LZ58-(SUM(LZ60:LZ73))</f>
        <v>0</v>
      </c>
      <c r="MA59" s="124"/>
      <c r="MB59" s="121"/>
      <c r="MC59" s="125"/>
      <c r="MD59" s="121">
        <f>MD58-(SUM(MD60:MD73))</f>
        <v>0</v>
      </c>
      <c r="ME59" s="121"/>
      <c r="MF59" s="121"/>
      <c r="MG59" s="113"/>
      <c r="MH59" s="123"/>
      <c r="MI59" s="113"/>
      <c r="MJ59" s="121">
        <f>MJ58-(SUM(MJ60:MJ73))</f>
        <v>0.04</v>
      </c>
      <c r="MK59" s="124"/>
      <c r="ML59" s="121"/>
      <c r="MM59" s="125"/>
      <c r="MN59" s="121">
        <f>MN58-(SUM(MN60:MN73))</f>
        <v>2.2999999999999998</v>
      </c>
      <c r="MO59" s="121"/>
      <c r="MP59" s="121"/>
      <c r="MQ59" s="113"/>
      <c r="MR59" s="123"/>
      <c r="MS59" s="113"/>
      <c r="MT59" s="121">
        <f>MT58-(SUM(MT60:MT73))</f>
        <v>0.01</v>
      </c>
      <c r="MU59" s="124"/>
      <c r="MV59" s="121"/>
      <c r="MW59" s="125"/>
      <c r="MX59" s="121">
        <f>MX58-(SUM(MX60:MX73))</f>
        <v>0.56999999999999995</v>
      </c>
      <c r="MY59" s="121"/>
      <c r="MZ59" s="121"/>
      <c r="NA59" s="113"/>
      <c r="NB59" s="123"/>
      <c r="NC59" s="113"/>
      <c r="ND59" s="121">
        <f>ND58-(SUM(ND60:ND73))</f>
        <v>0</v>
      </c>
      <c r="NE59" s="124"/>
      <c r="NF59" s="121"/>
      <c r="NG59" s="125"/>
      <c r="NH59" s="121">
        <f>NH58-(SUM(NH60:NH73))</f>
        <v>-0.01</v>
      </c>
      <c r="NI59" s="121"/>
      <c r="NJ59" s="121"/>
      <c r="NK59" s="113"/>
      <c r="NL59" s="123"/>
      <c r="NM59" s="113"/>
      <c r="NN59" s="121">
        <f>NN58-(SUM(NN60:NN73))</f>
        <v>0</v>
      </c>
      <c r="NO59" s="124"/>
      <c r="NP59" s="121"/>
      <c r="NQ59" s="125"/>
      <c r="NR59" s="121">
        <f>NR58-(SUM(NR60:NR73))</f>
        <v>0</v>
      </c>
      <c r="NS59" s="121"/>
      <c r="NT59" s="121"/>
      <c r="NU59" s="113"/>
      <c r="NV59" s="123"/>
      <c r="NW59" s="113"/>
      <c r="NX59" s="121">
        <f>NX58-(SUM(NX60:NX73))</f>
        <v>0</v>
      </c>
      <c r="NY59" s="124"/>
      <c r="NZ59" s="121"/>
      <c r="OA59" s="125"/>
      <c r="OB59" s="121">
        <f>OB58-(SUM(OB60:OB73))</f>
        <v>0.01</v>
      </c>
      <c r="OC59" s="121"/>
      <c r="OD59" s="121"/>
      <c r="OE59" s="113"/>
      <c r="OF59" s="123"/>
      <c r="OG59" s="113"/>
      <c r="OH59" s="121">
        <f>OH58-(SUM(OH60:OH73))</f>
        <v>0</v>
      </c>
      <c r="OI59" s="124"/>
      <c r="OJ59" s="121"/>
      <c r="OK59" s="125"/>
      <c r="OL59" s="121">
        <f>OL58-(SUM(OL60:OL73))</f>
        <v>0</v>
      </c>
      <c r="OM59" s="121"/>
      <c r="ON59" s="121"/>
      <c r="OO59" s="113"/>
      <c r="OP59" s="123"/>
      <c r="OQ59" s="113"/>
      <c r="OR59" s="121">
        <f>OR58-(SUM(OR60:OR73))</f>
        <v>0</v>
      </c>
      <c r="OS59" s="124"/>
      <c r="OT59" s="121"/>
      <c r="OU59" s="125"/>
      <c r="OV59" s="121">
        <f>OV58-(SUM(OV60:OV73))</f>
        <v>0</v>
      </c>
      <c r="OW59" s="121"/>
      <c r="OX59" s="121"/>
      <c r="OY59" s="113"/>
      <c r="OZ59" s="123"/>
      <c r="PA59" s="113"/>
      <c r="PB59" s="121">
        <f>PB58-(SUM(PB60:PB73))</f>
        <v>0</v>
      </c>
      <c r="PC59" s="124"/>
      <c r="PD59" s="121"/>
      <c r="PE59" s="125"/>
      <c r="PF59" s="121">
        <f>PF58-(SUM(PF60:PF73))</f>
        <v>0</v>
      </c>
      <c r="PG59" s="121"/>
      <c r="PH59" s="121"/>
      <c r="PI59" s="113"/>
      <c r="PJ59" s="123"/>
      <c r="PK59" s="113"/>
      <c r="PL59" s="121">
        <f>PL58-(SUM(PL60:PL73))</f>
        <v>0</v>
      </c>
      <c r="PM59" s="124"/>
      <c r="PN59" s="121"/>
      <c r="PO59" s="125"/>
      <c r="PP59" s="121">
        <f>PP58-(SUM(PP60:PP73))</f>
        <v>0</v>
      </c>
      <c r="PQ59" s="121"/>
      <c r="PR59" s="121"/>
      <c r="PS59" s="113"/>
      <c r="PT59" s="123"/>
      <c r="PU59" s="113"/>
      <c r="PV59" s="121" t="e">
        <f>PV58-(SUM(PV60:PV73))</f>
        <v>#DIV/0!</v>
      </c>
      <c r="PW59" s="124"/>
      <c r="PX59" s="121"/>
      <c r="PY59" s="125"/>
      <c r="PZ59" s="121">
        <f>PZ58-(SUM(PZ60:PZ73))</f>
        <v>0</v>
      </c>
      <c r="QA59" s="121"/>
      <c r="QB59" s="121"/>
      <c r="QC59" s="113"/>
      <c r="QD59" s="123"/>
      <c r="QE59" s="113"/>
      <c r="QF59" s="121">
        <f>QF58-(SUM(QF60:QF73))</f>
        <v>0</v>
      </c>
      <c r="QG59" s="124"/>
      <c r="QH59" s="121"/>
      <c r="QI59" s="125"/>
      <c r="QJ59" s="121">
        <f>QJ58-(SUM(QJ60:QJ73))</f>
        <v>0.01</v>
      </c>
      <c r="QK59" s="121"/>
      <c r="QL59" s="121"/>
      <c r="QM59" s="113"/>
      <c r="QN59" s="123"/>
      <c r="QO59" s="113"/>
      <c r="QP59" s="121">
        <f>QP58-(SUM(QP60:QP73))</f>
        <v>0</v>
      </c>
      <c r="QQ59" s="124"/>
      <c r="QR59" s="121"/>
      <c r="QS59" s="125"/>
      <c r="QT59" s="121">
        <f>QT58-(SUM(QT60:QT73))</f>
        <v>0</v>
      </c>
      <c r="QU59" s="121"/>
      <c r="QV59" s="121"/>
      <c r="QW59" s="113"/>
      <c r="QX59" s="123"/>
      <c r="QY59" s="113"/>
      <c r="QZ59" s="121">
        <f>QZ58-(SUM(QZ60:QZ73))</f>
        <v>0</v>
      </c>
      <c r="RA59" s="124"/>
      <c r="RB59" s="121"/>
      <c r="RC59" s="125"/>
      <c r="RD59" s="121">
        <f>RD58-(SUM(RD60:RD73))</f>
        <v>0</v>
      </c>
      <c r="RE59" s="121"/>
      <c r="RF59" s="121"/>
      <c r="RG59" s="113"/>
      <c r="RH59" s="123"/>
      <c r="RI59" s="113"/>
      <c r="RJ59" s="121">
        <f>RJ58-(SUM(RJ60:RJ73))</f>
        <v>0</v>
      </c>
      <c r="RK59" s="124"/>
      <c r="RL59" s="121"/>
      <c r="RM59" s="125"/>
      <c r="RN59" s="121">
        <f>RN58-(SUM(RN60:RN73))</f>
        <v>0</v>
      </c>
      <c r="RO59" s="121"/>
      <c r="RP59" s="121"/>
      <c r="RQ59" s="113"/>
      <c r="RR59" s="123"/>
      <c r="RS59" s="113"/>
      <c r="RT59" s="121">
        <f>RT58-(SUM(RT60:RT73))</f>
        <v>-0.01</v>
      </c>
      <c r="RU59" s="124"/>
      <c r="RV59" s="121"/>
      <c r="RW59" s="125"/>
      <c r="RX59" s="121">
        <f>RX58-(SUM(RX60:RX73))</f>
        <v>-0.56999999999999995</v>
      </c>
      <c r="RY59" s="121"/>
      <c r="RZ59" s="121"/>
      <c r="SA59" s="113"/>
      <c r="SB59" s="123"/>
      <c r="SC59" s="113"/>
      <c r="SD59" s="121">
        <f>SD58-(SUM(SD60:SD73))</f>
        <v>0</v>
      </c>
      <c r="SE59" s="124"/>
      <c r="SF59" s="121"/>
      <c r="SG59" s="125"/>
      <c r="SH59" s="121">
        <f>SH58-(SUM(SH60:SH73))</f>
        <v>0</v>
      </c>
      <c r="SI59" s="121"/>
      <c r="SJ59" s="121"/>
      <c r="SK59" s="113"/>
      <c r="SL59" s="123"/>
      <c r="SM59" s="113"/>
      <c r="SN59" s="121">
        <f>SN58-(SUM(SN60:SN73))</f>
        <v>0</v>
      </c>
      <c r="SO59" s="124"/>
      <c r="SP59" s="121"/>
      <c r="SQ59" s="125"/>
      <c r="SR59" s="121">
        <f>SR58-(SUM(SR60:SR73))</f>
        <v>0</v>
      </c>
      <c r="SS59" s="121"/>
      <c r="ST59" s="121"/>
      <c r="SU59" s="113"/>
      <c r="SV59" s="123"/>
      <c r="SW59" s="113"/>
      <c r="SX59" s="121">
        <f>SX58-(SUM(SX60:SX73))</f>
        <v>0</v>
      </c>
      <c r="SY59" s="124"/>
      <c r="SZ59" s="121"/>
      <c r="TA59" s="125"/>
      <c r="TB59" s="121">
        <f>TB58-(SUM(TB60:TB73))</f>
        <v>0</v>
      </c>
      <c r="TC59" s="121"/>
      <c r="TD59" s="121"/>
      <c r="TE59" s="113"/>
      <c r="TF59" s="123"/>
      <c r="TG59" s="113"/>
      <c r="TH59" s="121">
        <f>TH58-(SUM(TH60:TH73))</f>
        <v>0</v>
      </c>
      <c r="TI59" s="124"/>
      <c r="TJ59" s="121"/>
      <c r="TK59" s="125"/>
      <c r="TL59" s="121">
        <f>TL58-(SUM(TL60:TL73))</f>
        <v>0</v>
      </c>
      <c r="TM59" s="121"/>
      <c r="TN59" s="121"/>
      <c r="TO59" s="113"/>
      <c r="TP59" s="123"/>
      <c r="TQ59" s="113"/>
      <c r="TR59" s="121">
        <f>TR58-(SUM(TR60:TR73))</f>
        <v>0</v>
      </c>
      <c r="TS59" s="124"/>
      <c r="TT59" s="121"/>
      <c r="TU59" s="125"/>
      <c r="TV59" s="121">
        <f>TV58-(SUM(TV60:TV73))</f>
        <v>0</v>
      </c>
      <c r="TW59" s="121"/>
      <c r="TX59" s="121"/>
      <c r="TY59" s="113"/>
      <c r="TZ59" s="123"/>
      <c r="UA59" s="113"/>
      <c r="UB59" s="121">
        <f>UB58-(SUM(UB60:UB73))</f>
        <v>0</v>
      </c>
      <c r="UC59" s="124"/>
      <c r="UD59" s="121"/>
      <c r="UE59" s="125"/>
      <c r="UF59" s="121">
        <f>UF58-(SUM(UF60:UF73))</f>
        <v>0</v>
      </c>
      <c r="UG59" s="121"/>
      <c r="UH59" s="121"/>
      <c r="UI59" s="113"/>
      <c r="UJ59" s="123"/>
      <c r="UK59" s="113"/>
      <c r="UL59" s="121">
        <f>UL58-(SUM(UL60:UL73))</f>
        <v>0.05</v>
      </c>
      <c r="UM59" s="124"/>
      <c r="UN59" s="121"/>
      <c r="UO59" s="125"/>
      <c r="UP59" s="121">
        <f>UP58-(SUM(UP60:UP73))</f>
        <v>2.88</v>
      </c>
      <c r="UQ59" s="121"/>
      <c r="UR59" s="121"/>
      <c r="US59" s="113"/>
      <c r="UT59" s="123"/>
      <c r="UU59" s="113"/>
      <c r="UV59" s="121">
        <f>UV58-(SUM(UV60:UV73))</f>
        <v>0</v>
      </c>
      <c r="UW59" s="124"/>
      <c r="UX59" s="121"/>
      <c r="UY59" s="125"/>
      <c r="UZ59" s="121">
        <f>UZ58-(SUM(UZ60:UZ73))</f>
        <v>0.01</v>
      </c>
      <c r="VA59" s="121"/>
      <c r="VB59" s="121"/>
      <c r="VC59" s="113"/>
      <c r="VD59" s="123"/>
      <c r="VE59" s="113"/>
      <c r="VF59" s="121">
        <f>VF58-(SUM(VF60:VF73))</f>
        <v>0.09</v>
      </c>
      <c r="VG59" s="124"/>
      <c r="VH59" s="121"/>
      <c r="VI59" s="125"/>
      <c r="VJ59" s="121">
        <f>VJ58-(SUM(VJ60:VJ73))</f>
        <v>5.17</v>
      </c>
      <c r="VK59" s="121"/>
      <c r="VL59" s="121"/>
      <c r="VM59" s="113"/>
      <c r="VN59" s="123"/>
      <c r="VO59" s="113"/>
      <c r="VP59" s="121">
        <f>VP58-(SUM(VP60:VP73))</f>
        <v>0</v>
      </c>
      <c r="VQ59" s="124"/>
      <c r="VR59" s="121"/>
      <c r="VS59" s="125"/>
      <c r="VT59" s="121">
        <f>VT58-(SUM(VT60:VT73))</f>
        <v>0</v>
      </c>
      <c r="VU59" s="121"/>
      <c r="VV59" s="121"/>
      <c r="VW59" s="113"/>
      <c r="VX59" s="123"/>
      <c r="VY59" s="113"/>
      <c r="VZ59" s="121">
        <f>VZ58-(SUM(VZ60:VZ73))</f>
        <v>0</v>
      </c>
      <c r="WA59" s="124"/>
      <c r="WB59" s="121"/>
      <c r="WC59" s="125"/>
      <c r="WD59" s="121">
        <f>WD58-(SUM(WD60:WD73))</f>
        <v>-0.04</v>
      </c>
      <c r="WE59" s="121"/>
      <c r="WF59" s="121"/>
    </row>
    <row r="60" spans="1:604" ht="26.25" customHeight="1">
      <c r="A60" s="5"/>
      <c r="B60" s="223" t="s">
        <v>430</v>
      </c>
      <c r="C60" s="12" t="s">
        <v>837</v>
      </c>
      <c r="D60" s="12" t="s">
        <v>437</v>
      </c>
      <c r="E60" s="4" t="s">
        <v>33</v>
      </c>
      <c r="F60" s="252">
        <f t="shared" ref="F60:F73" si="841">F12</f>
        <v>0</v>
      </c>
      <c r="G60" s="122">
        <f>F60/F58</f>
        <v>0</v>
      </c>
      <c r="H60" s="101">
        <f>H58*G60</f>
        <v>0</v>
      </c>
      <c r="I60" s="119">
        <f t="shared" ref="I60:I73" si="842">IF(F60&gt;0,H60/F60,0)</f>
        <v>0</v>
      </c>
      <c r="J60" s="93">
        <f>J58</f>
        <v>57.43</v>
      </c>
      <c r="K60" s="120">
        <f t="shared" ref="K60:K73" si="843">I60*J60</f>
        <v>0</v>
      </c>
      <c r="L60" s="101">
        <f t="shared" ref="L60:L73" si="844">K60*F60</f>
        <v>0</v>
      </c>
      <c r="M60" s="101"/>
      <c r="N60" s="121"/>
      <c r="O60" s="122">
        <f t="shared" ref="O60:O74" si="845">K60/$WC60</f>
        <v>0</v>
      </c>
      <c r="P60" s="252">
        <f t="shared" ref="P60:P73" si="846">P12</f>
        <v>45</v>
      </c>
      <c r="Q60" s="122">
        <f>P60/P58</f>
        <v>9.6149999999999999E-2</v>
      </c>
      <c r="R60" s="101">
        <f>R58*Q60</f>
        <v>560.94000000000005</v>
      </c>
      <c r="S60" s="119">
        <f t="shared" ref="S60:S73" si="847">IF(P60&gt;0,R60/P60,0)</f>
        <v>12.46533333</v>
      </c>
      <c r="T60" s="93">
        <f>T58</f>
        <v>57.43</v>
      </c>
      <c r="U60" s="120">
        <f t="shared" ref="U60:U73" si="848">S60*T60</f>
        <v>715.88409000000001</v>
      </c>
      <c r="V60" s="101">
        <f t="shared" ref="V60:V73" si="849">U60*P60</f>
        <v>32214.78</v>
      </c>
      <c r="W60" s="101"/>
      <c r="X60" s="121"/>
      <c r="Y60" s="122">
        <f t="shared" ref="Y60:Y74" si="850">U60/$WC60</f>
        <v>0.94318999999999997</v>
      </c>
      <c r="Z60" s="252">
        <f t="shared" ref="Z60:Z73" si="851">Z12</f>
        <v>15</v>
      </c>
      <c r="AA60" s="122">
        <f>Z60/Z58</f>
        <v>5.3760000000000002E-2</v>
      </c>
      <c r="AB60" s="101">
        <f>AB58*AA60</f>
        <v>119.94</v>
      </c>
      <c r="AC60" s="119">
        <f t="shared" ref="AC60:AC73" si="852">IF(Z60&gt;0,AB60/Z60,0)</f>
        <v>7.9960000000000004</v>
      </c>
      <c r="AD60" s="93">
        <f>AD58</f>
        <v>57.43</v>
      </c>
      <c r="AE60" s="120">
        <f t="shared" ref="AE60:AE73" si="853">AC60*AD60</f>
        <v>459.21028000000001</v>
      </c>
      <c r="AF60" s="101">
        <f t="shared" ref="AF60:AF73" si="854">AE60*Z60</f>
        <v>6888.15</v>
      </c>
      <c r="AG60" s="101"/>
      <c r="AH60" s="121"/>
      <c r="AI60" s="122">
        <f t="shared" ref="AI60:AI74" si="855">AE60/$WC60</f>
        <v>0.60502</v>
      </c>
      <c r="AJ60" s="252">
        <f t="shared" ref="AJ60:AJ73" si="856">AJ12</f>
        <v>139</v>
      </c>
      <c r="AK60" s="122">
        <f>AJ60/AJ58</f>
        <v>0.56503999999999999</v>
      </c>
      <c r="AL60" s="101">
        <f>AL58*AK60</f>
        <v>4915.8500000000004</v>
      </c>
      <c r="AM60" s="119">
        <f t="shared" ref="AM60:AM73" si="857">IF(AJ60&gt;0,AL60/AJ60,0)</f>
        <v>35.365827340000003</v>
      </c>
      <c r="AN60" s="93">
        <f>AN58</f>
        <v>57.43</v>
      </c>
      <c r="AO60" s="120">
        <f t="shared" ref="AO60:AO73" si="858">AM60*AN60</f>
        <v>2031.0594599999999</v>
      </c>
      <c r="AP60" s="101">
        <f t="shared" ref="AP60:AP73" si="859">AO60*AJ60</f>
        <v>282317.26</v>
      </c>
      <c r="AQ60" s="101"/>
      <c r="AR60" s="121"/>
      <c r="AS60" s="122">
        <f t="shared" ref="AS60:AS74" si="860">AO60/$WC60</f>
        <v>2.6759499999999998</v>
      </c>
      <c r="AT60" s="252">
        <f t="shared" ref="AT60:AT73" si="861">AT12</f>
        <v>0</v>
      </c>
      <c r="AU60" s="122">
        <f>AT60/AT58</f>
        <v>0</v>
      </c>
      <c r="AV60" s="101">
        <f>AV58*AU60</f>
        <v>0</v>
      </c>
      <c r="AW60" s="119">
        <f t="shared" ref="AW60:AW73" si="862">IF(AT60&gt;0,AV60/AT60,0)</f>
        <v>0</v>
      </c>
      <c r="AX60" s="93">
        <f>AX58</f>
        <v>57.43</v>
      </c>
      <c r="AY60" s="120">
        <f t="shared" ref="AY60:AY73" si="863">AW60*AX60</f>
        <v>0</v>
      </c>
      <c r="AZ60" s="101">
        <f t="shared" ref="AZ60:AZ73" si="864">AY60*AT60</f>
        <v>0</v>
      </c>
      <c r="BA60" s="101"/>
      <c r="BB60" s="121"/>
      <c r="BC60" s="122">
        <f t="shared" ref="BC60:BC74" si="865">AY60/$WC60</f>
        <v>0</v>
      </c>
      <c r="BD60" s="252">
        <f t="shared" ref="BD60:BD73" si="866">BD12</f>
        <v>0</v>
      </c>
      <c r="BE60" s="122">
        <f>BD60/BD58</f>
        <v>0</v>
      </c>
      <c r="BF60" s="101">
        <f>BF58*BE60</f>
        <v>0</v>
      </c>
      <c r="BG60" s="119">
        <f t="shared" ref="BG60:BG73" si="867">IF(BD60&gt;0,BF60/BD60,0)</f>
        <v>0</v>
      </c>
      <c r="BH60" s="93">
        <f>BH58</f>
        <v>57.43</v>
      </c>
      <c r="BI60" s="120">
        <f t="shared" ref="BI60:BI73" si="868">BG60*BH60</f>
        <v>0</v>
      </c>
      <c r="BJ60" s="101">
        <f t="shared" ref="BJ60:BJ73" si="869">BI60*BD60</f>
        <v>0</v>
      </c>
      <c r="BK60" s="101"/>
      <c r="BL60" s="121"/>
      <c r="BM60" s="122">
        <f t="shared" ref="BM60:BM74" si="870">BI60/$WC60</f>
        <v>0</v>
      </c>
      <c r="BN60" s="252">
        <f t="shared" ref="BN60:BN73" si="871">BN12</f>
        <v>0</v>
      </c>
      <c r="BO60" s="122" t="e">
        <f>BN60/BN58</f>
        <v>#DIV/0!</v>
      </c>
      <c r="BP60" s="101" t="e">
        <f>BP58*BO60</f>
        <v>#DIV/0!</v>
      </c>
      <c r="BQ60" s="119">
        <f t="shared" ref="BQ60:BQ73" si="872">IF(BN60&gt;0,BP60/BN60,0)</f>
        <v>0</v>
      </c>
      <c r="BR60" s="93">
        <f>BR58</f>
        <v>0</v>
      </c>
      <c r="BS60" s="120">
        <f t="shared" ref="BS60:BS73" si="873">BQ60*BR60</f>
        <v>0</v>
      </c>
      <c r="BT60" s="101">
        <f t="shared" ref="BT60:BT73" si="874">BS60*BN60</f>
        <v>0</v>
      </c>
      <c r="BU60" s="101"/>
      <c r="BV60" s="121"/>
      <c r="BW60" s="122">
        <f t="shared" ref="BW60:BW74" si="875">BS60/$WC60</f>
        <v>0</v>
      </c>
      <c r="BX60" s="252">
        <f t="shared" ref="BX60:BX73" si="876">BX12</f>
        <v>33</v>
      </c>
      <c r="BY60" s="122">
        <f>BX60/BX58</f>
        <v>0.20755000000000001</v>
      </c>
      <c r="BZ60" s="101">
        <f>BZ58*BY60</f>
        <v>280.61</v>
      </c>
      <c r="CA60" s="119">
        <f t="shared" ref="CA60:CA73" si="877">IF(BX60&gt;0,BZ60/BX60,0)</f>
        <v>8.5033333300000002</v>
      </c>
      <c r="CB60" s="93">
        <f>CB58</f>
        <v>57.43</v>
      </c>
      <c r="CC60" s="120">
        <f t="shared" ref="CC60:CC73" si="878">CA60*CB60</f>
        <v>488.34643</v>
      </c>
      <c r="CD60" s="101">
        <f t="shared" ref="CD60:CD73" si="879">CC60*BX60</f>
        <v>16115.43</v>
      </c>
      <c r="CE60" s="101"/>
      <c r="CF60" s="121"/>
      <c r="CG60" s="122">
        <f t="shared" ref="CG60:CG74" si="880">CC60/$WC60</f>
        <v>0.64339999999999997</v>
      </c>
      <c r="CH60" s="252">
        <f t="shared" ref="CH60:CH73" si="881">CH12</f>
        <v>0</v>
      </c>
      <c r="CI60" s="122" t="e">
        <f>CH60/CH58</f>
        <v>#DIV/0!</v>
      </c>
      <c r="CJ60" s="101" t="e">
        <f>CJ58*CI60</f>
        <v>#DIV/0!</v>
      </c>
      <c r="CK60" s="119">
        <f t="shared" ref="CK60:CK73" si="882">IF(CH60&gt;0,CJ60/CH60,0)</f>
        <v>0</v>
      </c>
      <c r="CL60" s="93">
        <f>CL58</f>
        <v>0</v>
      </c>
      <c r="CM60" s="120">
        <f t="shared" ref="CM60:CM73" si="883">CK60*CL60</f>
        <v>0</v>
      </c>
      <c r="CN60" s="101">
        <f t="shared" ref="CN60:CN73" si="884">CM60*CH60</f>
        <v>0</v>
      </c>
      <c r="CO60" s="101"/>
      <c r="CP60" s="121"/>
      <c r="CQ60" s="122">
        <f t="shared" ref="CQ60:CQ74" si="885">CM60/$WC60</f>
        <v>0</v>
      </c>
      <c r="CR60" s="252">
        <f t="shared" ref="CR60:CR73" si="886">CR12</f>
        <v>0</v>
      </c>
      <c r="CS60" s="122">
        <f>CR60/CR58</f>
        <v>0</v>
      </c>
      <c r="CT60" s="101">
        <f>CT58*CS60</f>
        <v>0</v>
      </c>
      <c r="CU60" s="119">
        <f t="shared" ref="CU60:CU73" si="887">IF(CR60&gt;0,CT60/CR60,0)</f>
        <v>0</v>
      </c>
      <c r="CV60" s="93">
        <f>CV58</f>
        <v>57.43</v>
      </c>
      <c r="CW60" s="120">
        <f t="shared" ref="CW60:CW73" si="888">CU60*CV60</f>
        <v>0</v>
      </c>
      <c r="CX60" s="101">
        <f t="shared" ref="CX60:CX73" si="889">CW60*CR60</f>
        <v>0</v>
      </c>
      <c r="CY60" s="101"/>
      <c r="CZ60" s="121"/>
      <c r="DA60" s="122">
        <f t="shared" ref="DA60:DA74" si="890">CW60/$WC60</f>
        <v>0</v>
      </c>
      <c r="DB60" s="252">
        <f t="shared" ref="DB60:DB73" si="891">DB12</f>
        <v>52</v>
      </c>
      <c r="DC60" s="122">
        <f>DB60/DB58</f>
        <v>0.16993</v>
      </c>
      <c r="DD60" s="101">
        <f>DD58*DC60</f>
        <v>570.79</v>
      </c>
      <c r="DE60" s="119">
        <f t="shared" ref="DE60:DE73" si="892">IF(DB60&gt;0,DD60/DB60,0)</f>
        <v>10.97673077</v>
      </c>
      <c r="DF60" s="93">
        <f>DF58</f>
        <v>57.43</v>
      </c>
      <c r="DG60" s="120">
        <f t="shared" ref="DG60:DG73" si="893">DE60*DF60</f>
        <v>630.39364999999998</v>
      </c>
      <c r="DH60" s="101">
        <f t="shared" ref="DH60:DH73" si="894">DG60*DB60</f>
        <v>32780.47</v>
      </c>
      <c r="DI60" s="101"/>
      <c r="DJ60" s="121"/>
      <c r="DK60" s="122">
        <f t="shared" ref="DK60:DK74" si="895">DG60/$WC60</f>
        <v>0.83055000000000001</v>
      </c>
      <c r="DL60" s="252">
        <f t="shared" ref="DL60:DL73" si="896">DL12</f>
        <v>11</v>
      </c>
      <c r="DM60" s="122">
        <f>DL60/DL58</f>
        <v>6.9180000000000005E-2</v>
      </c>
      <c r="DN60" s="101">
        <f>DN58*DM60</f>
        <v>116.85</v>
      </c>
      <c r="DO60" s="119">
        <f t="shared" ref="DO60:DO73" si="897">IF(DL60&gt;0,DN60/DL60,0)</f>
        <v>10.62272727</v>
      </c>
      <c r="DP60" s="93">
        <f>DP58</f>
        <v>57.43</v>
      </c>
      <c r="DQ60" s="120">
        <f t="shared" ref="DQ60:DQ73" si="898">DO60*DP60</f>
        <v>610.06322999999998</v>
      </c>
      <c r="DR60" s="101">
        <f t="shared" ref="DR60:DR73" si="899">DQ60*DL60</f>
        <v>6710.7</v>
      </c>
      <c r="DS60" s="101"/>
      <c r="DT60" s="121"/>
      <c r="DU60" s="122">
        <f t="shared" ref="DU60:DU74" si="900">DQ60/$WC60</f>
        <v>0.80376999999999998</v>
      </c>
      <c r="DV60" s="252">
        <f t="shared" ref="DV60:DV73" si="901">DV12</f>
        <v>0</v>
      </c>
      <c r="DW60" s="122">
        <f>DV60/DV58</f>
        <v>0</v>
      </c>
      <c r="DX60" s="101">
        <f>DX58*DW60</f>
        <v>0</v>
      </c>
      <c r="DY60" s="119">
        <f t="shared" ref="DY60:DY73" si="902">IF(DV60&gt;0,DX60/DV60,0)</f>
        <v>0</v>
      </c>
      <c r="DZ60" s="93">
        <f>DZ58</f>
        <v>57.43</v>
      </c>
      <c r="EA60" s="120">
        <f t="shared" ref="EA60:EA73" si="903">DY60*DZ60</f>
        <v>0</v>
      </c>
      <c r="EB60" s="101">
        <f t="shared" ref="EB60:EB73" si="904">EA60*DV60</f>
        <v>0</v>
      </c>
      <c r="EC60" s="101"/>
      <c r="ED60" s="121"/>
      <c r="EE60" s="122">
        <f t="shared" ref="EE60:EE74" si="905">EA60/$WC60</f>
        <v>0</v>
      </c>
      <c r="EF60" s="252">
        <f t="shared" ref="EF60:EF73" si="906">EF12</f>
        <v>23</v>
      </c>
      <c r="EG60" s="122">
        <f>EF60/EF58</f>
        <v>0.11675000000000001</v>
      </c>
      <c r="EH60" s="101">
        <f>EH58*EG60</f>
        <v>688.59</v>
      </c>
      <c r="EI60" s="119">
        <f t="shared" ref="EI60:EI73" si="907">IF(EF60&gt;0,EH60/EF60,0)</f>
        <v>29.93869565</v>
      </c>
      <c r="EJ60" s="93">
        <f>EJ58</f>
        <v>57.43</v>
      </c>
      <c r="EK60" s="120">
        <f t="shared" ref="EK60:EK73" si="908">EI60*EJ60</f>
        <v>1719.3792900000001</v>
      </c>
      <c r="EL60" s="101">
        <f t="shared" ref="EL60:EL73" si="909">EK60*EF60</f>
        <v>39545.72</v>
      </c>
      <c r="EM60" s="101"/>
      <c r="EN60" s="121"/>
      <c r="EO60" s="122">
        <f t="shared" ref="EO60:EO74" si="910">EK60/$WC60</f>
        <v>2.2652999999999999</v>
      </c>
      <c r="EP60" s="252">
        <f t="shared" ref="EP60:EP73" si="911">EP12</f>
        <v>43</v>
      </c>
      <c r="EQ60" s="122">
        <f>EP60/EP58</f>
        <v>0.18534</v>
      </c>
      <c r="ER60" s="101">
        <f>ER58*EQ60</f>
        <v>665.74</v>
      </c>
      <c r="ES60" s="119">
        <f t="shared" ref="ES60:ES73" si="912">IF(EP60&gt;0,ER60/EP60,0)</f>
        <v>15.482325579999999</v>
      </c>
      <c r="ET60" s="93">
        <f>ET58</f>
        <v>57.43</v>
      </c>
      <c r="EU60" s="120">
        <f t="shared" ref="EU60:EU73" si="913">ES60*ET60</f>
        <v>889.14995999999996</v>
      </c>
      <c r="EV60" s="101">
        <f t="shared" ref="EV60:EV73" si="914">EU60*EP60</f>
        <v>38233.449999999997</v>
      </c>
      <c r="EW60" s="101"/>
      <c r="EX60" s="121"/>
      <c r="EY60" s="122">
        <f t="shared" ref="EY60:EY74" si="915">EU60/$WC60</f>
        <v>1.17147</v>
      </c>
      <c r="EZ60" s="252">
        <f t="shared" ref="EZ60:EZ73" si="916">EZ12</f>
        <v>24</v>
      </c>
      <c r="FA60" s="122">
        <f>EZ60/EZ58</f>
        <v>0.2243</v>
      </c>
      <c r="FB60" s="101">
        <f>FB58*FA60</f>
        <v>196.26</v>
      </c>
      <c r="FC60" s="119">
        <f t="shared" ref="FC60:FC73" si="917">IF(EZ60&gt;0,FB60/EZ60,0)</f>
        <v>8.1775000000000002</v>
      </c>
      <c r="FD60" s="93">
        <f>FD58</f>
        <v>57.43</v>
      </c>
      <c r="FE60" s="120">
        <f t="shared" ref="FE60:FE73" si="918">FC60*FD60</f>
        <v>469.63382999999999</v>
      </c>
      <c r="FF60" s="101">
        <f t="shared" ref="FF60:FF73" si="919">FE60*EZ60</f>
        <v>11271.21</v>
      </c>
      <c r="FG60" s="101"/>
      <c r="FH60" s="121"/>
      <c r="FI60" s="122">
        <f t="shared" ref="FI60:FI74" si="920">FE60/$WC60</f>
        <v>0.61875000000000002</v>
      </c>
      <c r="FJ60" s="252">
        <f t="shared" ref="FJ60:FJ73" si="921">FJ12</f>
        <v>41</v>
      </c>
      <c r="FK60" s="122">
        <f>FJ60/FJ58</f>
        <v>0.21809000000000001</v>
      </c>
      <c r="FL60" s="101">
        <f>FL58*FK60</f>
        <v>1044.6500000000001</v>
      </c>
      <c r="FM60" s="119">
        <f t="shared" ref="FM60:FM73" si="922">IF(FJ60&gt;0,FL60/FJ60,0)</f>
        <v>25.47926829</v>
      </c>
      <c r="FN60" s="93">
        <f>FN58</f>
        <v>57.43</v>
      </c>
      <c r="FO60" s="120">
        <f t="shared" ref="FO60:FO73" si="923">FM60*FN60</f>
        <v>1463.2743800000001</v>
      </c>
      <c r="FP60" s="101">
        <f t="shared" ref="FP60:FP73" si="924">FO60*FJ60</f>
        <v>59994.25</v>
      </c>
      <c r="FQ60" s="101"/>
      <c r="FR60" s="121"/>
      <c r="FS60" s="122">
        <f t="shared" ref="FS60:FS74" si="925">FO60/$WC60</f>
        <v>1.92788</v>
      </c>
      <c r="FT60" s="252">
        <f t="shared" ref="FT60:FT73" si="926">FT12</f>
        <v>34</v>
      </c>
      <c r="FU60" s="122">
        <f>FT60/FT58</f>
        <v>0.10863</v>
      </c>
      <c r="FV60" s="101">
        <f>FV58*FU60</f>
        <v>303.08</v>
      </c>
      <c r="FW60" s="119">
        <f t="shared" ref="FW60:FW73" si="927">IF(FT60&gt;0,FV60/FT60,0)</f>
        <v>8.9141176499999997</v>
      </c>
      <c r="FX60" s="93">
        <f>FX58</f>
        <v>57.43</v>
      </c>
      <c r="FY60" s="120">
        <f t="shared" ref="FY60:FY73" si="928">FW60*FX60</f>
        <v>511.93777999999998</v>
      </c>
      <c r="FZ60" s="101">
        <f t="shared" ref="FZ60:FZ73" si="929">FY60*FT60</f>
        <v>17405.88</v>
      </c>
      <c r="GA60" s="101"/>
      <c r="GB60" s="121"/>
      <c r="GC60" s="122">
        <f t="shared" ref="GC60:GC74" si="930">FY60/$WC60</f>
        <v>0.67447999999999997</v>
      </c>
      <c r="GD60" s="252">
        <f t="shared" ref="GD60:GD73" si="931">GD12</f>
        <v>39</v>
      </c>
      <c r="GE60" s="122">
        <f>GD60/GD58</f>
        <v>0.22941</v>
      </c>
      <c r="GF60" s="101">
        <f>GF58*GE60</f>
        <v>359.49</v>
      </c>
      <c r="GG60" s="119">
        <f t="shared" ref="GG60:GG73" si="932">IF(GD60&gt;0,GF60/GD60,0)</f>
        <v>9.2176923100000003</v>
      </c>
      <c r="GH60" s="93">
        <f>GH58</f>
        <v>57.43</v>
      </c>
      <c r="GI60" s="120">
        <f t="shared" ref="GI60:GI73" si="933">GG60*GH60</f>
        <v>529.37207000000001</v>
      </c>
      <c r="GJ60" s="101">
        <f t="shared" ref="GJ60:GJ73" si="934">GI60*GD60</f>
        <v>20645.509999999998</v>
      </c>
      <c r="GK60" s="101"/>
      <c r="GL60" s="121"/>
      <c r="GM60" s="122">
        <f t="shared" ref="GM60:GM74" si="935">GI60/$WC60</f>
        <v>0.69745000000000001</v>
      </c>
      <c r="GN60" s="252">
        <f t="shared" ref="GN60:GN73" si="936">GN12</f>
        <v>0</v>
      </c>
      <c r="GO60" s="122">
        <f>GN60/GN58</f>
        <v>0</v>
      </c>
      <c r="GP60" s="101">
        <f>GP58*GO60</f>
        <v>0</v>
      </c>
      <c r="GQ60" s="119">
        <f t="shared" ref="GQ60:GQ73" si="937">IF(GN60&gt;0,GP60/GN60,0)</f>
        <v>0</v>
      </c>
      <c r="GR60" s="93">
        <f>GR58</f>
        <v>57.43</v>
      </c>
      <c r="GS60" s="120">
        <f t="shared" ref="GS60:GS73" si="938">GQ60*GR60</f>
        <v>0</v>
      </c>
      <c r="GT60" s="101">
        <f t="shared" ref="GT60:GT73" si="939">GS60*GN60</f>
        <v>0</v>
      </c>
      <c r="GU60" s="101"/>
      <c r="GV60" s="121"/>
      <c r="GW60" s="122">
        <f t="shared" ref="GW60:GW74" si="940">GS60/$WC60</f>
        <v>0</v>
      </c>
      <c r="GX60" s="252">
        <f t="shared" ref="GX60:GX73" si="941">GX12</f>
        <v>27</v>
      </c>
      <c r="GY60" s="122">
        <f>GX60/GX58</f>
        <v>0.14917</v>
      </c>
      <c r="GZ60" s="101">
        <f>GZ58*GY60</f>
        <v>448.11</v>
      </c>
      <c r="HA60" s="119">
        <f t="shared" ref="HA60:HA73" si="942">IF(GX60&gt;0,GZ60/GX60,0)</f>
        <v>16.596666670000001</v>
      </c>
      <c r="HB60" s="93">
        <f>HB58</f>
        <v>57.43</v>
      </c>
      <c r="HC60" s="120">
        <f t="shared" ref="HC60:HC73" si="943">HA60*HB60</f>
        <v>953.14657</v>
      </c>
      <c r="HD60" s="101">
        <f t="shared" ref="HD60:HD73" si="944">HC60*GX60</f>
        <v>25734.959999999999</v>
      </c>
      <c r="HE60" s="101"/>
      <c r="HF60" s="121"/>
      <c r="HG60" s="122">
        <f t="shared" ref="HG60:HG74" si="945">HC60/$WC60</f>
        <v>1.2557799999999999</v>
      </c>
      <c r="HH60" s="252">
        <f t="shared" ref="HH60:HH73" si="946">HH12</f>
        <v>22</v>
      </c>
      <c r="HI60" s="122">
        <f>HH60/HH58</f>
        <v>7.8850000000000003E-2</v>
      </c>
      <c r="HJ60" s="101">
        <f>HJ58*HI60</f>
        <v>294.89999999999998</v>
      </c>
      <c r="HK60" s="119">
        <f t="shared" ref="HK60:HK73" si="947">IF(HH60&gt;0,HJ60/HH60,0)</f>
        <v>13.404545450000001</v>
      </c>
      <c r="HL60" s="93">
        <f>HL58</f>
        <v>57.43</v>
      </c>
      <c r="HM60" s="120">
        <f t="shared" ref="HM60:HM73" si="948">HK60*HL60</f>
        <v>769.82304999999997</v>
      </c>
      <c r="HN60" s="101">
        <f t="shared" ref="HN60:HN73" si="949">HM60*HH60</f>
        <v>16936.11</v>
      </c>
      <c r="HO60" s="101"/>
      <c r="HP60" s="121"/>
      <c r="HQ60" s="122">
        <f t="shared" ref="HQ60:HQ74" si="950">HM60/$WC60</f>
        <v>1.0142500000000001</v>
      </c>
      <c r="HR60" s="252">
        <f t="shared" ref="HR60:HR73" si="951">HR12</f>
        <v>88</v>
      </c>
      <c r="HS60" s="122">
        <f>HR60/HR58</f>
        <v>0.18295</v>
      </c>
      <c r="HT60" s="101">
        <f>HT58*HS60</f>
        <v>1005.13</v>
      </c>
      <c r="HU60" s="119">
        <f t="shared" ref="HU60:HU73" si="952">IF(HR60&gt;0,HT60/HR60,0)</f>
        <v>11.421931819999999</v>
      </c>
      <c r="HV60" s="93">
        <f>HV58</f>
        <v>57.43</v>
      </c>
      <c r="HW60" s="120">
        <f t="shared" ref="HW60:HW73" si="953">HU60*HV60</f>
        <v>655.96154000000001</v>
      </c>
      <c r="HX60" s="101">
        <f t="shared" ref="HX60:HX73" si="954">HW60*HR60</f>
        <v>57724.62</v>
      </c>
      <c r="HY60" s="101"/>
      <c r="HZ60" s="121"/>
      <c r="IA60" s="122">
        <f t="shared" ref="IA60:IA74" si="955">HW60/$WC60</f>
        <v>0.86424000000000001</v>
      </c>
      <c r="IB60" s="252">
        <f t="shared" ref="IB60:IB73" si="956">IB12</f>
        <v>0</v>
      </c>
      <c r="IC60" s="122">
        <f>IB60/IB58</f>
        <v>0</v>
      </c>
      <c r="ID60" s="101">
        <f>ID58*IC60</f>
        <v>0</v>
      </c>
      <c r="IE60" s="119">
        <f t="shared" ref="IE60:IE73" si="957">IF(IB60&gt;0,ID60/IB60,0)</f>
        <v>0</v>
      </c>
      <c r="IF60" s="93">
        <f>IF58</f>
        <v>57.43</v>
      </c>
      <c r="IG60" s="120">
        <f t="shared" ref="IG60:IG73" si="958">IE60*IF60</f>
        <v>0</v>
      </c>
      <c r="IH60" s="101">
        <f t="shared" ref="IH60:IH73" si="959">IG60*IB60</f>
        <v>0</v>
      </c>
      <c r="II60" s="101"/>
      <c r="IJ60" s="121"/>
      <c r="IK60" s="122">
        <f t="shared" ref="IK60:IK74" si="960">IG60/$WC60</f>
        <v>0</v>
      </c>
      <c r="IL60" s="252">
        <f t="shared" ref="IL60:IL73" si="961">IL12</f>
        <v>29</v>
      </c>
      <c r="IM60" s="122">
        <f>IL60/IL58</f>
        <v>0.23577000000000001</v>
      </c>
      <c r="IN60" s="101">
        <f>IN58*IM60</f>
        <v>256.75</v>
      </c>
      <c r="IO60" s="119">
        <f t="shared" ref="IO60:IO73" si="962">IF(IL60&gt;0,IN60/IL60,0)</f>
        <v>8.8534482800000003</v>
      </c>
      <c r="IP60" s="93">
        <f>IP58</f>
        <v>57.43</v>
      </c>
      <c r="IQ60" s="120">
        <f t="shared" ref="IQ60:IQ73" si="963">IO60*IP60</f>
        <v>508.45353</v>
      </c>
      <c r="IR60" s="101">
        <f t="shared" ref="IR60:IR73" si="964">IQ60*IL60</f>
        <v>14745.15</v>
      </c>
      <c r="IS60" s="101"/>
      <c r="IT60" s="121"/>
      <c r="IU60" s="122">
        <f t="shared" ref="IU60:IU74" si="965">IQ60/$WC60</f>
        <v>0.66988999999999999</v>
      </c>
      <c r="IV60" s="252">
        <f t="shared" ref="IV60:IV73" si="966">IV12</f>
        <v>70</v>
      </c>
      <c r="IW60" s="122">
        <f>IV60/IV58</f>
        <v>0.24648</v>
      </c>
      <c r="IX60" s="101">
        <f>IX58*IW60</f>
        <v>785.29</v>
      </c>
      <c r="IY60" s="119">
        <f t="shared" ref="IY60:IY73" si="967">IF(IV60&gt;0,IX60/IV60,0)</f>
        <v>11.21842857</v>
      </c>
      <c r="IZ60" s="93">
        <f>IZ58</f>
        <v>57.43</v>
      </c>
      <c r="JA60" s="120">
        <f t="shared" ref="JA60:JA73" si="968">IY60*IZ60</f>
        <v>644.27435000000003</v>
      </c>
      <c r="JB60" s="101">
        <f t="shared" ref="JB60:JB73" si="969">JA60*IV60</f>
        <v>45099.199999999997</v>
      </c>
      <c r="JC60" s="101"/>
      <c r="JD60" s="121"/>
      <c r="JE60" s="122">
        <f t="shared" ref="JE60:JE74" si="970">JA60/$WC60</f>
        <v>0.84884000000000004</v>
      </c>
      <c r="JF60" s="252">
        <f t="shared" ref="JF60:JF73" si="971">JF12</f>
        <v>83</v>
      </c>
      <c r="JG60" s="122">
        <f>JF60/JF58</f>
        <v>0.28521999999999997</v>
      </c>
      <c r="JH60" s="101">
        <f>JH58*JG60</f>
        <v>1067.29</v>
      </c>
      <c r="JI60" s="119">
        <f t="shared" ref="JI60:JI73" si="972">IF(JF60&gt;0,JH60/JF60,0)</f>
        <v>12.858915659999999</v>
      </c>
      <c r="JJ60" s="93">
        <f>JJ58</f>
        <v>57.43</v>
      </c>
      <c r="JK60" s="120">
        <f t="shared" ref="JK60:JK73" si="973">JI60*JJ60</f>
        <v>738.48752999999999</v>
      </c>
      <c r="JL60" s="101">
        <f t="shared" ref="JL60:JL73" si="974">JK60*JF60</f>
        <v>61294.46</v>
      </c>
      <c r="JM60" s="101"/>
      <c r="JN60" s="121"/>
      <c r="JO60" s="122">
        <f t="shared" ref="JO60:JO74" si="975">JK60/$WC60</f>
        <v>0.97297</v>
      </c>
      <c r="JP60" s="252">
        <f t="shared" ref="JP60:JP73" si="976">JP12</f>
        <v>0</v>
      </c>
      <c r="JQ60" s="122" t="e">
        <f>JP60/JP58</f>
        <v>#DIV/0!</v>
      </c>
      <c r="JR60" s="101" t="e">
        <f>JR58*JQ60</f>
        <v>#DIV/0!</v>
      </c>
      <c r="JS60" s="119">
        <f t="shared" ref="JS60:JS73" si="977">IF(JP60&gt;0,JR60/JP60,0)</f>
        <v>0</v>
      </c>
      <c r="JT60" s="93">
        <f>JT58</f>
        <v>0</v>
      </c>
      <c r="JU60" s="120">
        <f t="shared" ref="JU60:JU73" si="978">JS60*JT60</f>
        <v>0</v>
      </c>
      <c r="JV60" s="101">
        <f t="shared" ref="JV60:JV73" si="979">JU60*JP60</f>
        <v>0</v>
      </c>
      <c r="JW60" s="101"/>
      <c r="JX60" s="121"/>
      <c r="JY60" s="122">
        <f t="shared" ref="JY60:JY74" si="980">JU60/$WC60</f>
        <v>0</v>
      </c>
      <c r="JZ60" s="252">
        <f t="shared" ref="JZ60:JZ73" si="981">JZ12</f>
        <v>30</v>
      </c>
      <c r="KA60" s="122">
        <f>JZ60/JZ58</f>
        <v>0.1676</v>
      </c>
      <c r="KB60" s="101">
        <f>KB58*KA60</f>
        <v>357.83</v>
      </c>
      <c r="KC60" s="119">
        <f t="shared" ref="KC60:KC73" si="982">IF(JZ60&gt;0,KB60/JZ60,0)</f>
        <v>11.927666670000001</v>
      </c>
      <c r="KD60" s="93">
        <f>KD58</f>
        <v>57.43</v>
      </c>
      <c r="KE60" s="120">
        <f t="shared" ref="KE60:KE73" si="983">KC60*KD60</f>
        <v>685.0059</v>
      </c>
      <c r="KF60" s="101">
        <f t="shared" ref="KF60:KF73" si="984">KE60*JZ60</f>
        <v>20550.18</v>
      </c>
      <c r="KG60" s="101"/>
      <c r="KH60" s="121"/>
      <c r="KI60" s="122">
        <f t="shared" ref="KI60:KI74" si="985">KE60/$WC60</f>
        <v>0.90249999999999997</v>
      </c>
      <c r="KJ60" s="252">
        <f t="shared" ref="KJ60:KJ73" si="986">KJ12</f>
        <v>53</v>
      </c>
      <c r="KK60" s="122">
        <f>KJ60/KJ58</f>
        <v>0.15014</v>
      </c>
      <c r="KL60" s="101">
        <f>KL58*KK60</f>
        <v>707.16</v>
      </c>
      <c r="KM60" s="119">
        <f t="shared" ref="KM60:KM73" si="987">IF(KJ60&gt;0,KL60/KJ60,0)</f>
        <v>13.34264151</v>
      </c>
      <c r="KN60" s="93">
        <f>KN58</f>
        <v>57.43</v>
      </c>
      <c r="KO60" s="120">
        <f t="shared" ref="KO60:KO73" si="988">KM60*KN60</f>
        <v>766.26790000000005</v>
      </c>
      <c r="KP60" s="101">
        <f t="shared" ref="KP60:KP73" si="989">KO60*KJ60</f>
        <v>40612.199999999997</v>
      </c>
      <c r="KQ60" s="101"/>
      <c r="KR60" s="121"/>
      <c r="KS60" s="122">
        <f t="shared" ref="KS60:KS74" si="990">KO60/$WC60</f>
        <v>1.0095700000000001</v>
      </c>
      <c r="KT60" s="252">
        <f t="shared" ref="KT60:KT73" si="991">KT12</f>
        <v>74</v>
      </c>
      <c r="KU60" s="122">
        <f>KT60/KT58</f>
        <v>0.24832000000000001</v>
      </c>
      <c r="KV60" s="101">
        <f>KV58*KU60</f>
        <v>767.31</v>
      </c>
      <c r="KW60" s="119">
        <f t="shared" ref="KW60:KW73" si="992">IF(KT60&gt;0,KV60/KT60,0)</f>
        <v>10.369054050000001</v>
      </c>
      <c r="KX60" s="93">
        <f>KX58</f>
        <v>57.43</v>
      </c>
      <c r="KY60" s="120">
        <f t="shared" ref="KY60:KY73" si="993">KW60*KX60</f>
        <v>595.49477000000002</v>
      </c>
      <c r="KZ60" s="101">
        <f t="shared" ref="KZ60:KZ73" si="994">KY60*KT60</f>
        <v>44066.61</v>
      </c>
      <c r="LA60" s="101"/>
      <c r="LB60" s="121"/>
      <c r="LC60" s="122">
        <f t="shared" ref="LC60:LC74" si="995">KY60/$WC60</f>
        <v>0.78456999999999999</v>
      </c>
      <c r="LD60" s="252">
        <f t="shared" ref="LD60:LD73" si="996">LD12</f>
        <v>33</v>
      </c>
      <c r="LE60" s="122">
        <f>LD60/LD58</f>
        <v>0.13636000000000001</v>
      </c>
      <c r="LF60" s="101">
        <f>LF58*LE60</f>
        <v>316.63</v>
      </c>
      <c r="LG60" s="119">
        <f t="shared" ref="LG60:LG73" si="997">IF(LD60&gt;0,LF60/LD60,0)</f>
        <v>9.5948484799999996</v>
      </c>
      <c r="LH60" s="93">
        <f>LH58</f>
        <v>57.43</v>
      </c>
      <c r="LI60" s="120">
        <f t="shared" ref="LI60:LI73" si="998">LG60*LH60</f>
        <v>551.03215</v>
      </c>
      <c r="LJ60" s="101">
        <f t="shared" ref="LJ60:LJ73" si="999">LI60*LD60</f>
        <v>18184.060000000001</v>
      </c>
      <c r="LK60" s="101"/>
      <c r="LL60" s="121"/>
      <c r="LM60" s="122">
        <f t="shared" ref="LM60:LM74" si="1000">LI60/$WC60</f>
        <v>0.72599000000000002</v>
      </c>
      <c r="LN60" s="252">
        <f t="shared" ref="LN60:LN73" si="1001">LN12</f>
        <v>32</v>
      </c>
      <c r="LO60" s="122">
        <f>LN60/LN58</f>
        <v>0.22695000000000001</v>
      </c>
      <c r="LP60" s="101">
        <f>LP58*LO60</f>
        <v>425.53</v>
      </c>
      <c r="LQ60" s="119">
        <f t="shared" ref="LQ60:LQ73" si="1002">IF(LN60&gt;0,LP60/LN60,0)</f>
        <v>13.297812499999999</v>
      </c>
      <c r="LR60" s="93">
        <f>LR58</f>
        <v>57.43</v>
      </c>
      <c r="LS60" s="120">
        <f t="shared" ref="LS60:LS73" si="1003">LQ60*LR60</f>
        <v>763.69336999999996</v>
      </c>
      <c r="LT60" s="101">
        <f t="shared" ref="LT60:LT73" si="1004">LS60*LN60</f>
        <v>24438.19</v>
      </c>
      <c r="LU60" s="101"/>
      <c r="LV60" s="121"/>
      <c r="LW60" s="122">
        <f t="shared" ref="LW60:LW74" si="1005">LS60/$WC60</f>
        <v>1.0061800000000001</v>
      </c>
      <c r="LX60" s="252">
        <f t="shared" ref="LX60:LX73" si="1006">LX12</f>
        <v>28</v>
      </c>
      <c r="LY60" s="122">
        <f>LX60/LX58</f>
        <v>0.20438000000000001</v>
      </c>
      <c r="LZ60" s="101">
        <f>LZ58*LY60</f>
        <v>605.37</v>
      </c>
      <c r="MA60" s="119">
        <f t="shared" ref="MA60:MA73" si="1007">IF(LX60&gt;0,LZ60/LX60,0)</f>
        <v>21.620357139999999</v>
      </c>
      <c r="MB60" s="93">
        <f>MB58</f>
        <v>57.43</v>
      </c>
      <c r="MC60" s="120">
        <f t="shared" ref="MC60:MC73" si="1008">MA60*MB60</f>
        <v>1241.6571100000001</v>
      </c>
      <c r="MD60" s="101">
        <f t="shared" ref="MD60:MD73" si="1009">MC60*LX60</f>
        <v>34766.400000000001</v>
      </c>
      <c r="ME60" s="101"/>
      <c r="MF60" s="121"/>
      <c r="MG60" s="122">
        <f t="shared" ref="MG60:MG74" si="1010">MC60/$WC60</f>
        <v>1.6358999999999999</v>
      </c>
      <c r="MH60" s="252">
        <f t="shared" ref="MH60:MH73" si="1011">MH12</f>
        <v>28</v>
      </c>
      <c r="MI60" s="122">
        <f>MH60/MH58</f>
        <v>9.1800000000000007E-2</v>
      </c>
      <c r="MJ60" s="101">
        <f>MJ58*MI60</f>
        <v>319.37</v>
      </c>
      <c r="MK60" s="119">
        <f t="shared" ref="MK60:MK73" si="1012">IF(MH60&gt;0,MJ60/MH60,0)</f>
        <v>11.406071430000001</v>
      </c>
      <c r="ML60" s="93">
        <f>ML58</f>
        <v>57.43</v>
      </c>
      <c r="MM60" s="120">
        <f t="shared" ref="MM60:MM73" si="1013">MK60*ML60</f>
        <v>655.05068000000006</v>
      </c>
      <c r="MN60" s="101">
        <f t="shared" ref="MN60:MN73" si="1014">MM60*MH60</f>
        <v>18341.419999999998</v>
      </c>
      <c r="MO60" s="101"/>
      <c r="MP60" s="121"/>
      <c r="MQ60" s="122">
        <f t="shared" ref="MQ60:MQ74" si="1015">MM60/$WC60</f>
        <v>0.86304000000000003</v>
      </c>
      <c r="MR60" s="252">
        <f t="shared" ref="MR60:MR73" si="1016">MR12</f>
        <v>19</v>
      </c>
      <c r="MS60" s="122">
        <f>MR60/MR58</f>
        <v>0.16964000000000001</v>
      </c>
      <c r="MT60" s="101">
        <f>MT58*MS60</f>
        <v>207.13</v>
      </c>
      <c r="MU60" s="119">
        <f t="shared" ref="MU60:MU73" si="1017">IF(MR60&gt;0,MT60/MR60,0)</f>
        <v>10.901578949999999</v>
      </c>
      <c r="MV60" s="93">
        <f>MV58</f>
        <v>57.43</v>
      </c>
      <c r="MW60" s="120">
        <f t="shared" ref="MW60:MW73" si="1018">MU60*MV60</f>
        <v>626.07767999999999</v>
      </c>
      <c r="MX60" s="101">
        <f t="shared" ref="MX60:MX73" si="1019">MW60*MR60</f>
        <v>11895.48</v>
      </c>
      <c r="MY60" s="101"/>
      <c r="MZ60" s="121"/>
      <c r="NA60" s="122">
        <f t="shared" ref="NA60:NA74" si="1020">MW60/$WC60</f>
        <v>0.82486999999999999</v>
      </c>
      <c r="NB60" s="252">
        <f t="shared" ref="NB60:NB73" si="1021">NB12</f>
        <v>27</v>
      </c>
      <c r="NC60" s="122">
        <f>NB60/NB58</f>
        <v>0.16463</v>
      </c>
      <c r="ND60" s="101">
        <f>ND58*NC60</f>
        <v>223.9</v>
      </c>
      <c r="NE60" s="119">
        <f t="shared" ref="NE60:NE73" si="1022">IF(NB60&gt;0,ND60/NB60,0)</f>
        <v>8.2925925899999999</v>
      </c>
      <c r="NF60" s="93">
        <f>NF58</f>
        <v>57.43</v>
      </c>
      <c r="NG60" s="120">
        <f t="shared" ref="NG60:NG73" si="1023">NE60*NF60</f>
        <v>476.24358999999998</v>
      </c>
      <c r="NH60" s="101">
        <f t="shared" ref="NH60:NH73" si="1024">NG60*NB60</f>
        <v>12858.58</v>
      </c>
      <c r="NI60" s="101"/>
      <c r="NJ60" s="121"/>
      <c r="NK60" s="122">
        <f t="shared" ref="NK60:NK74" si="1025">NG60/$WC60</f>
        <v>0.62746000000000002</v>
      </c>
      <c r="NL60" s="252">
        <f t="shared" ref="NL60:NL73" si="1026">NL12</f>
        <v>143</v>
      </c>
      <c r="NM60" s="122">
        <f>NL60/NL58</f>
        <v>0.28372999999999998</v>
      </c>
      <c r="NN60" s="101">
        <f>NN58*NM60</f>
        <v>1619.25</v>
      </c>
      <c r="NO60" s="119">
        <f t="shared" ref="NO60:NO73" si="1027">IF(NL60&gt;0,NN60/NL60,0)</f>
        <v>11.323426570000001</v>
      </c>
      <c r="NP60" s="93">
        <f>NP58</f>
        <v>57.43</v>
      </c>
      <c r="NQ60" s="120">
        <f t="shared" ref="NQ60:NQ73" si="1028">NO60*NP60</f>
        <v>650.30439000000001</v>
      </c>
      <c r="NR60" s="101">
        <f t="shared" ref="NR60:NR73" si="1029">NQ60*NL60</f>
        <v>92993.53</v>
      </c>
      <c r="NS60" s="101"/>
      <c r="NT60" s="121"/>
      <c r="NU60" s="122">
        <f t="shared" ref="NU60:NU74" si="1030">NQ60/$WC60</f>
        <v>0.85677999999999999</v>
      </c>
      <c r="NV60" s="252">
        <f t="shared" ref="NV60:NV73" si="1031">NV12</f>
        <v>0</v>
      </c>
      <c r="NW60" s="122">
        <f>NV60/NV58</f>
        <v>0</v>
      </c>
      <c r="NX60" s="101">
        <f>NX58*NW60</f>
        <v>0</v>
      </c>
      <c r="NY60" s="119">
        <f t="shared" ref="NY60:NY73" si="1032">IF(NV60&gt;0,NX60/NV60,0)</f>
        <v>0</v>
      </c>
      <c r="NZ60" s="93">
        <f>NZ58</f>
        <v>57.43</v>
      </c>
      <c r="OA60" s="120">
        <f t="shared" ref="OA60:OA73" si="1033">NY60*NZ60</f>
        <v>0</v>
      </c>
      <c r="OB60" s="101">
        <f t="shared" ref="OB60:OB73" si="1034">OA60*NV60</f>
        <v>0</v>
      </c>
      <c r="OC60" s="101"/>
      <c r="OD60" s="121"/>
      <c r="OE60" s="122">
        <f t="shared" ref="OE60:OE74" si="1035">OA60/$WC60</f>
        <v>0</v>
      </c>
      <c r="OF60" s="252">
        <f t="shared" ref="OF60:OF73" si="1036">OF12</f>
        <v>0</v>
      </c>
      <c r="OG60" s="122">
        <f>OF60/OF58</f>
        <v>0</v>
      </c>
      <c r="OH60" s="101">
        <f>OH58*OG60</f>
        <v>0</v>
      </c>
      <c r="OI60" s="119">
        <f t="shared" ref="OI60:OI73" si="1037">IF(OF60&gt;0,OH60/OF60,0)</f>
        <v>0</v>
      </c>
      <c r="OJ60" s="93">
        <f>OJ58</f>
        <v>57.43</v>
      </c>
      <c r="OK60" s="120">
        <f t="shared" ref="OK60:OK73" si="1038">OI60*OJ60</f>
        <v>0</v>
      </c>
      <c r="OL60" s="101">
        <f t="shared" ref="OL60:OL73" si="1039">OK60*OF60</f>
        <v>0</v>
      </c>
      <c r="OM60" s="101"/>
      <c r="ON60" s="121"/>
      <c r="OO60" s="122">
        <f t="shared" ref="OO60:OO74" si="1040">OK60/$WC60</f>
        <v>0</v>
      </c>
      <c r="OP60" s="252">
        <f t="shared" ref="OP60:OP73" si="1041">OP12</f>
        <v>24</v>
      </c>
      <c r="OQ60" s="122">
        <f>OP60/OP58</f>
        <v>0.10256</v>
      </c>
      <c r="OR60" s="101">
        <f>OR58*OQ60</f>
        <v>211.38</v>
      </c>
      <c r="OS60" s="119">
        <f t="shared" ref="OS60:OS73" si="1042">IF(OP60&gt;0,OR60/OP60,0)</f>
        <v>8.8074999999999992</v>
      </c>
      <c r="OT60" s="93">
        <f>OT58</f>
        <v>57.43</v>
      </c>
      <c r="OU60" s="120">
        <f t="shared" ref="OU60:OU73" si="1043">OS60*OT60</f>
        <v>505.81473</v>
      </c>
      <c r="OV60" s="101">
        <f t="shared" ref="OV60:OV73" si="1044">OU60*OP60</f>
        <v>12139.55</v>
      </c>
      <c r="OW60" s="101"/>
      <c r="OX60" s="121"/>
      <c r="OY60" s="122">
        <f t="shared" ref="OY60:OY74" si="1045">OU60/$WC60</f>
        <v>0.66642000000000001</v>
      </c>
      <c r="OZ60" s="252">
        <f t="shared" ref="OZ60:OZ73" si="1046">OZ12</f>
        <v>0</v>
      </c>
      <c r="PA60" s="122">
        <f>OZ60/OZ58</f>
        <v>0</v>
      </c>
      <c r="PB60" s="101">
        <f>PB58*PA60</f>
        <v>0</v>
      </c>
      <c r="PC60" s="119">
        <f t="shared" ref="PC60:PC73" si="1047">IF(OZ60&gt;0,PB60/OZ60,0)</f>
        <v>0</v>
      </c>
      <c r="PD60" s="93">
        <f>PD58</f>
        <v>57.43</v>
      </c>
      <c r="PE60" s="120">
        <f t="shared" ref="PE60:PE73" si="1048">PC60*PD60</f>
        <v>0</v>
      </c>
      <c r="PF60" s="101">
        <f t="shared" ref="PF60:PF73" si="1049">PE60*OZ60</f>
        <v>0</v>
      </c>
      <c r="PG60" s="101"/>
      <c r="PH60" s="121"/>
      <c r="PI60" s="122">
        <f t="shared" ref="PI60:PI74" si="1050">PE60/$WC60</f>
        <v>0</v>
      </c>
      <c r="PJ60" s="252">
        <f t="shared" ref="PJ60:PJ73" si="1051">PJ12</f>
        <v>45</v>
      </c>
      <c r="PK60" s="122">
        <f>PJ60/PJ58</f>
        <v>0.28845999999999999</v>
      </c>
      <c r="PL60" s="101">
        <f>PL58*PK60</f>
        <v>601.15</v>
      </c>
      <c r="PM60" s="119">
        <f t="shared" ref="PM60:PM73" si="1052">IF(PJ60&gt;0,PL60/PJ60,0)</f>
        <v>13.358888889999999</v>
      </c>
      <c r="PN60" s="93">
        <f>PN58</f>
        <v>57.43</v>
      </c>
      <c r="PO60" s="120">
        <f t="shared" ref="PO60:PO73" si="1053">PM60*PN60</f>
        <v>767.20099000000005</v>
      </c>
      <c r="PP60" s="101">
        <f t="shared" ref="PP60:PP73" si="1054">PO60*PJ60</f>
        <v>34524.04</v>
      </c>
      <c r="PQ60" s="101"/>
      <c r="PR60" s="121"/>
      <c r="PS60" s="122">
        <f t="shared" ref="PS60:PS74" si="1055">PO60/$WC60</f>
        <v>1.0107999999999999</v>
      </c>
      <c r="PT60" s="252">
        <f t="shared" ref="PT60:PT73" si="1056">PT12</f>
        <v>0</v>
      </c>
      <c r="PU60" s="122" t="e">
        <f>PT60/PT58</f>
        <v>#DIV/0!</v>
      </c>
      <c r="PV60" s="101" t="e">
        <f>PV58*PU60</f>
        <v>#DIV/0!</v>
      </c>
      <c r="PW60" s="119">
        <f t="shared" ref="PW60:PW73" si="1057">IF(PT60&gt;0,PV60/PT60,0)</f>
        <v>0</v>
      </c>
      <c r="PX60" s="93">
        <f>PX58</f>
        <v>0</v>
      </c>
      <c r="PY60" s="120">
        <f t="shared" ref="PY60:PY73" si="1058">PW60*PX60</f>
        <v>0</v>
      </c>
      <c r="PZ60" s="101">
        <f t="shared" ref="PZ60:PZ73" si="1059">PY60*PT60</f>
        <v>0</v>
      </c>
      <c r="QA60" s="101"/>
      <c r="QB60" s="121"/>
      <c r="QC60" s="122">
        <f t="shared" ref="QC60:QC74" si="1060">PY60/$WC60</f>
        <v>0</v>
      </c>
      <c r="QD60" s="252">
        <f t="shared" ref="QD60:QD73" si="1061">QD12</f>
        <v>39</v>
      </c>
      <c r="QE60" s="122">
        <f>QD60/QD58</f>
        <v>0.15853999999999999</v>
      </c>
      <c r="QF60" s="101">
        <f>QF58*QE60</f>
        <v>244.15</v>
      </c>
      <c r="QG60" s="119">
        <f t="shared" ref="QG60:QG73" si="1062">IF(QD60&gt;0,QF60/QD60,0)</f>
        <v>6.2602564100000002</v>
      </c>
      <c r="QH60" s="93">
        <f>QH58</f>
        <v>57.43</v>
      </c>
      <c r="QI60" s="120">
        <f t="shared" ref="QI60:QI73" si="1063">QG60*QH60</f>
        <v>359.52652999999998</v>
      </c>
      <c r="QJ60" s="101">
        <f t="shared" ref="QJ60:QJ73" si="1064">QI60*QD60</f>
        <v>14021.53</v>
      </c>
      <c r="QK60" s="101"/>
      <c r="QL60" s="121"/>
      <c r="QM60" s="122">
        <f t="shared" ref="QM60:QM74" si="1065">QI60/$WC60</f>
        <v>0.47367999999999999</v>
      </c>
      <c r="QN60" s="252">
        <f t="shared" ref="QN60:QN73" si="1066">QN12</f>
        <v>25</v>
      </c>
      <c r="QO60" s="122">
        <f>QN60/QN58</f>
        <v>0.15151999999999999</v>
      </c>
      <c r="QP60" s="101">
        <f>QP58*QO60</f>
        <v>235.01</v>
      </c>
      <c r="QQ60" s="119">
        <f t="shared" ref="QQ60:QQ73" si="1067">IF(QN60&gt;0,QP60/QN60,0)</f>
        <v>9.4003999999999994</v>
      </c>
      <c r="QR60" s="93">
        <f>QR58</f>
        <v>57.43</v>
      </c>
      <c r="QS60" s="120">
        <f t="shared" ref="QS60:QS73" si="1068">QQ60*QR60</f>
        <v>539.86496999999997</v>
      </c>
      <c r="QT60" s="101">
        <f t="shared" ref="QT60:QT73" si="1069">QS60*QN60</f>
        <v>13496.62</v>
      </c>
      <c r="QU60" s="101"/>
      <c r="QV60" s="121"/>
      <c r="QW60" s="122">
        <f t="shared" ref="QW60:QW74" si="1070">QS60/$WC60</f>
        <v>0.71128000000000002</v>
      </c>
      <c r="QX60" s="252">
        <f t="shared" ref="QX60:QX73" si="1071">QX12</f>
        <v>28</v>
      </c>
      <c r="QY60" s="122">
        <f>QX60/QX58</f>
        <v>0.16567999999999999</v>
      </c>
      <c r="QZ60" s="101">
        <f>QZ58*QY60</f>
        <v>262.77</v>
      </c>
      <c r="RA60" s="119">
        <f t="shared" ref="RA60:RA73" si="1072">IF(QX60&gt;0,QZ60/QX60,0)</f>
        <v>9.3846428599999996</v>
      </c>
      <c r="RB60" s="93">
        <f>RB58</f>
        <v>57.43</v>
      </c>
      <c r="RC60" s="120">
        <f t="shared" ref="RC60:RC73" si="1073">RA60*RB60</f>
        <v>538.96004000000005</v>
      </c>
      <c r="RD60" s="101">
        <f t="shared" ref="RD60:RD73" si="1074">RC60*QX60</f>
        <v>15090.88</v>
      </c>
      <c r="RE60" s="101"/>
      <c r="RF60" s="121"/>
      <c r="RG60" s="122">
        <f t="shared" ref="RG60:RG74" si="1075">RC60/$WC60</f>
        <v>0.71009</v>
      </c>
      <c r="RH60" s="252">
        <f t="shared" ref="RH60:RH73" si="1076">RH12</f>
        <v>23</v>
      </c>
      <c r="RI60" s="122">
        <f>RH60/RH58</f>
        <v>0.16911999999999999</v>
      </c>
      <c r="RJ60" s="101">
        <f>RJ58*RI60</f>
        <v>276.51</v>
      </c>
      <c r="RK60" s="119">
        <f t="shared" ref="RK60:RK73" si="1077">IF(RH60&gt;0,RJ60/RH60,0)</f>
        <v>12.022173909999999</v>
      </c>
      <c r="RL60" s="93">
        <f>RL58</f>
        <v>57.43</v>
      </c>
      <c r="RM60" s="120">
        <f t="shared" ref="RM60:RM73" si="1078">RK60*RL60</f>
        <v>690.43344999999999</v>
      </c>
      <c r="RN60" s="101">
        <f t="shared" ref="RN60:RN73" si="1079">RM60*RH60</f>
        <v>15879.97</v>
      </c>
      <c r="RO60" s="101"/>
      <c r="RP60" s="121"/>
      <c r="RQ60" s="122">
        <f t="shared" ref="RQ60:RQ74" si="1080">RM60/$WC60</f>
        <v>0.90966000000000002</v>
      </c>
      <c r="RR60" s="252">
        <f t="shared" ref="RR60:RR73" si="1081">RR12</f>
        <v>61</v>
      </c>
      <c r="RS60" s="122">
        <f>RR60/RR58</f>
        <v>0.17529</v>
      </c>
      <c r="RT60" s="101">
        <f>RT58*RS60</f>
        <v>713.96</v>
      </c>
      <c r="RU60" s="119">
        <f t="shared" ref="RU60:RU73" si="1082">IF(RR60&gt;0,RT60/RR60,0)</f>
        <v>11.7042623</v>
      </c>
      <c r="RV60" s="93">
        <f>RV58</f>
        <v>57.43</v>
      </c>
      <c r="RW60" s="120">
        <f t="shared" ref="RW60:RW73" si="1083">RU60*RV60</f>
        <v>672.17578000000003</v>
      </c>
      <c r="RX60" s="101">
        <f t="shared" ref="RX60:RX73" si="1084">RW60*RR60</f>
        <v>41002.720000000001</v>
      </c>
      <c r="RY60" s="101"/>
      <c r="RZ60" s="121"/>
      <c r="SA60" s="122">
        <f t="shared" ref="SA60:SA74" si="1085">RW60/$WC60</f>
        <v>0.88560000000000005</v>
      </c>
      <c r="SB60" s="252">
        <f t="shared" ref="SB60:SB73" si="1086">SB12</f>
        <v>22</v>
      </c>
      <c r="SC60" s="122">
        <f>SB60/SB58</f>
        <v>0.26190000000000002</v>
      </c>
      <c r="SD60" s="101">
        <f>SD58*SC60</f>
        <v>382.37</v>
      </c>
      <c r="SE60" s="119">
        <f t="shared" ref="SE60:SE73" si="1087">IF(SB60&gt;0,SD60/SB60,0)</f>
        <v>17.38045455</v>
      </c>
      <c r="SF60" s="93">
        <f>SF58</f>
        <v>57.43</v>
      </c>
      <c r="SG60" s="120">
        <f t="shared" ref="SG60:SG73" si="1088">SE60*SF60</f>
        <v>998.15949999999998</v>
      </c>
      <c r="SH60" s="101">
        <f t="shared" ref="SH60:SH73" si="1089">SG60*SB60</f>
        <v>21959.51</v>
      </c>
      <c r="SI60" s="101"/>
      <c r="SJ60" s="121"/>
      <c r="SK60" s="122">
        <f t="shared" ref="SK60:SK74" si="1090">SG60/$WC60</f>
        <v>1.3150900000000001</v>
      </c>
      <c r="SL60" s="252">
        <f t="shared" ref="SL60:SL73" si="1091">SL12</f>
        <v>29</v>
      </c>
      <c r="SM60" s="122">
        <f>SL60/SL58</f>
        <v>9.5079999999999998E-2</v>
      </c>
      <c r="SN60" s="101">
        <f>SN58*SM60</f>
        <v>317.76</v>
      </c>
      <c r="SO60" s="119">
        <f t="shared" ref="SO60:SO73" si="1092">IF(SL60&gt;0,SN60/SL60,0)</f>
        <v>10.957241379999999</v>
      </c>
      <c r="SP60" s="93">
        <f>SP58</f>
        <v>57.43</v>
      </c>
      <c r="SQ60" s="120">
        <f t="shared" ref="SQ60:SQ73" si="1093">SO60*SP60</f>
        <v>629.27436999999998</v>
      </c>
      <c r="SR60" s="101">
        <f t="shared" ref="SR60:SR73" si="1094">SQ60*SL60</f>
        <v>18248.96</v>
      </c>
      <c r="SS60" s="101"/>
      <c r="ST60" s="121"/>
      <c r="SU60" s="122">
        <f t="shared" ref="SU60:SU74" si="1095">SQ60/$WC60</f>
        <v>0.82908000000000004</v>
      </c>
      <c r="SV60" s="252">
        <f t="shared" ref="SV60:SV73" si="1096">SV12</f>
        <v>47</v>
      </c>
      <c r="SW60" s="122">
        <f>SV60/SV58</f>
        <v>0.16319</v>
      </c>
      <c r="SX60" s="101">
        <f>SX58*SW60</f>
        <v>640.36</v>
      </c>
      <c r="SY60" s="119">
        <f t="shared" ref="SY60:SY73" si="1097">IF(SV60&gt;0,SX60/SV60,0)</f>
        <v>13.624680850000001</v>
      </c>
      <c r="SZ60" s="93">
        <f>SZ58</f>
        <v>57.43</v>
      </c>
      <c r="TA60" s="120">
        <f t="shared" ref="TA60:TA73" si="1098">SY60*SZ60</f>
        <v>782.46541999999999</v>
      </c>
      <c r="TB60" s="101">
        <f t="shared" ref="TB60:TB73" si="1099">TA60*SV60</f>
        <v>36775.870000000003</v>
      </c>
      <c r="TC60" s="101"/>
      <c r="TD60" s="121"/>
      <c r="TE60" s="122">
        <f t="shared" ref="TE60:TE74" si="1100">TA60/$WC60</f>
        <v>1.03091</v>
      </c>
      <c r="TF60" s="252">
        <f t="shared" ref="TF60:TF73" si="1101">TF12</f>
        <v>13</v>
      </c>
      <c r="TG60" s="122">
        <f>TF60/TF58</f>
        <v>8.4970000000000004E-2</v>
      </c>
      <c r="TH60" s="101">
        <f>TH58*TG60</f>
        <v>151.41999999999999</v>
      </c>
      <c r="TI60" s="119">
        <f t="shared" ref="TI60:TI73" si="1102">IF(TF60&gt;0,TH60/TF60,0)</f>
        <v>11.64769231</v>
      </c>
      <c r="TJ60" s="93">
        <f>TJ58</f>
        <v>57.43</v>
      </c>
      <c r="TK60" s="120">
        <f t="shared" ref="TK60:TK73" si="1103">TI60*TJ60</f>
        <v>668.92696999999998</v>
      </c>
      <c r="TL60" s="101">
        <f t="shared" ref="TL60:TL73" si="1104">TK60*TF60</f>
        <v>8696.0499999999993</v>
      </c>
      <c r="TM60" s="101"/>
      <c r="TN60" s="121"/>
      <c r="TO60" s="122">
        <f t="shared" ref="TO60:TO74" si="1105">TK60/$WC60</f>
        <v>0.88131999999999999</v>
      </c>
      <c r="TP60" s="252">
        <f t="shared" ref="TP60:TP73" si="1106">TP12</f>
        <v>51</v>
      </c>
      <c r="TQ60" s="122">
        <f>TP60/TP58</f>
        <v>0.1777</v>
      </c>
      <c r="TR60" s="101">
        <f>TR58*TQ60</f>
        <v>674.37</v>
      </c>
      <c r="TS60" s="119">
        <f t="shared" ref="TS60:TS73" si="1107">IF(TP60&gt;0,TR60/TP60,0)</f>
        <v>13.222941179999999</v>
      </c>
      <c r="TT60" s="93">
        <f>TT58</f>
        <v>57.43</v>
      </c>
      <c r="TU60" s="120">
        <f t="shared" ref="TU60:TU73" si="1108">TS60*TT60</f>
        <v>759.39350999999999</v>
      </c>
      <c r="TV60" s="101">
        <f t="shared" ref="TV60:TV73" si="1109">TU60*TP60</f>
        <v>38729.07</v>
      </c>
      <c r="TW60" s="101"/>
      <c r="TX60" s="121"/>
      <c r="TY60" s="122">
        <f t="shared" ref="TY60:TY74" si="1110">TU60/$WC60</f>
        <v>1.00051</v>
      </c>
      <c r="TZ60" s="252">
        <f t="shared" ref="TZ60:TZ73" si="1111">TZ12</f>
        <v>64</v>
      </c>
      <c r="UA60" s="122">
        <f>TZ60/TZ58</f>
        <v>0.32652999999999999</v>
      </c>
      <c r="UB60" s="101">
        <f>UB58*UA60</f>
        <v>953.47</v>
      </c>
      <c r="UC60" s="119">
        <f t="shared" ref="UC60:UC73" si="1112">IF(TZ60&gt;0,UB60/TZ60,0)</f>
        <v>14.89796875</v>
      </c>
      <c r="UD60" s="93">
        <f>UD58</f>
        <v>57.43</v>
      </c>
      <c r="UE60" s="120">
        <f t="shared" ref="UE60:UE73" si="1113">UC60*UD60</f>
        <v>855.59034999999994</v>
      </c>
      <c r="UF60" s="101">
        <f t="shared" ref="UF60:UF73" si="1114">UE60*TZ60</f>
        <v>54757.78</v>
      </c>
      <c r="UG60" s="101"/>
      <c r="UH60" s="121"/>
      <c r="UI60" s="122">
        <f t="shared" ref="UI60:UI74" si="1115">UE60/$WC60</f>
        <v>1.1272500000000001</v>
      </c>
      <c r="UJ60" s="252">
        <f t="shared" ref="UJ60:UJ73" si="1116">UJ12</f>
        <v>76</v>
      </c>
      <c r="UK60" s="122">
        <f>UJ60/UJ58</f>
        <v>0.23100000000000001</v>
      </c>
      <c r="UL60" s="101">
        <f>UL58*UK60</f>
        <v>1240.47</v>
      </c>
      <c r="UM60" s="119">
        <f t="shared" ref="UM60:UM73" si="1117">IF(UJ60&gt;0,UL60/UJ60,0)</f>
        <v>16.321973679999999</v>
      </c>
      <c r="UN60" s="93">
        <f>UN58</f>
        <v>57.43</v>
      </c>
      <c r="UO60" s="120">
        <f t="shared" ref="UO60:UO73" si="1118">UM60*UN60</f>
        <v>937.37094999999999</v>
      </c>
      <c r="UP60" s="101">
        <f t="shared" ref="UP60:UP73" si="1119">UO60*UJ60</f>
        <v>71240.19</v>
      </c>
      <c r="UQ60" s="101"/>
      <c r="UR60" s="121"/>
      <c r="US60" s="122">
        <f t="shared" ref="US60:US74" si="1120">UO60/$WC60</f>
        <v>1.2350000000000001</v>
      </c>
      <c r="UT60" s="252">
        <f t="shared" ref="UT60:UT73" si="1121">UT12</f>
        <v>61</v>
      </c>
      <c r="UU60" s="122">
        <f>UT60/UT58</f>
        <v>0.19003</v>
      </c>
      <c r="UV60" s="101">
        <f>UV58*UU60</f>
        <v>977.89</v>
      </c>
      <c r="UW60" s="119">
        <f t="shared" ref="UW60:UW73" si="1122">IF(UT60&gt;0,UV60/UT60,0)</f>
        <v>16.03098361</v>
      </c>
      <c r="UX60" s="93">
        <f>UX58</f>
        <v>57.43</v>
      </c>
      <c r="UY60" s="120">
        <f t="shared" ref="UY60:UY73" si="1123">UW60*UX60</f>
        <v>920.65939000000003</v>
      </c>
      <c r="UZ60" s="101">
        <f t="shared" ref="UZ60:UZ73" si="1124">UY60*UT60</f>
        <v>56160.22</v>
      </c>
      <c r="VA60" s="101"/>
      <c r="VB60" s="121"/>
      <c r="VC60" s="122">
        <f t="shared" ref="VC60:VC74" si="1125">UY60/$WC60</f>
        <v>1.2129799999999999</v>
      </c>
      <c r="VD60" s="252">
        <f t="shared" ref="VD60:VD73" si="1126">VD12</f>
        <v>47</v>
      </c>
      <c r="VE60" s="122">
        <f>VD60/VD58</f>
        <v>8.4989999999999996E-2</v>
      </c>
      <c r="VF60" s="101">
        <f>VF58*VE60</f>
        <v>744</v>
      </c>
      <c r="VG60" s="119">
        <f t="shared" ref="VG60:VG73" si="1127">IF(VD60&gt;0,VF60/VD60,0)</f>
        <v>15.829787230000001</v>
      </c>
      <c r="VH60" s="93">
        <f>VH58</f>
        <v>57.43</v>
      </c>
      <c r="VI60" s="120">
        <f t="shared" ref="VI60:VI73" si="1128">VG60*VH60</f>
        <v>909.10468000000003</v>
      </c>
      <c r="VJ60" s="101">
        <f t="shared" ref="VJ60:VJ73" si="1129">VI60*VD60</f>
        <v>42727.92</v>
      </c>
      <c r="VK60" s="101"/>
      <c r="VL60" s="121"/>
      <c r="VM60" s="122">
        <f t="shared" ref="VM60:VM74" si="1130">VI60/$WC60</f>
        <v>1.1977599999999999</v>
      </c>
      <c r="VN60" s="252">
        <f t="shared" ref="VN60:VN73" si="1131">VN12</f>
        <v>49</v>
      </c>
      <c r="VO60" s="122">
        <f>VN60/VN58</f>
        <v>0.14000000000000001</v>
      </c>
      <c r="VP60" s="101">
        <f>VP58*VO60</f>
        <v>551.32000000000005</v>
      </c>
      <c r="VQ60" s="119">
        <f t="shared" ref="VQ60:VQ73" si="1132">IF(VN60&gt;0,VP60/VN60,0)</f>
        <v>11.25142857</v>
      </c>
      <c r="VR60" s="93">
        <f>VR58</f>
        <v>57.43</v>
      </c>
      <c r="VS60" s="120">
        <f t="shared" ref="VS60:VS73" si="1133">VQ60*VR60</f>
        <v>646.16953999999998</v>
      </c>
      <c r="VT60" s="101">
        <f t="shared" ref="VT60:VT73" si="1134">VS60*VN60</f>
        <v>31662.31</v>
      </c>
      <c r="VU60" s="101"/>
      <c r="VV60" s="121"/>
      <c r="VW60" s="122">
        <f t="shared" ref="VW60:VW74" si="1135">VS60/$WC60</f>
        <v>0.85133999999999999</v>
      </c>
      <c r="VX60" s="231">
        <f t="shared" ref="VX60:VX73" si="1136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</f>
        <v>1989</v>
      </c>
      <c r="VY60" s="122">
        <f>VX60/VX58</f>
        <v>0.15797</v>
      </c>
      <c r="VZ60" s="101">
        <f>VZ58*VY60</f>
        <v>26287</v>
      </c>
      <c r="WA60" s="119">
        <f t="shared" ref="WA60:WA73" si="1137">IF(VX60&gt;0,VZ60/VX60,0)</f>
        <v>13.21618904</v>
      </c>
      <c r="WB60" s="93">
        <f>WB58</f>
        <v>57.43</v>
      </c>
      <c r="WC60" s="120">
        <f t="shared" ref="WC60:WC73" si="1138">WA60*WB60</f>
        <v>759.00573999999995</v>
      </c>
      <c r="WD60" s="101">
        <f t="shared" ref="WD60:WD73" si="1139">WC60*VX60</f>
        <v>1509662.42</v>
      </c>
      <c r="WE60" s="101"/>
      <c r="WF60" s="121"/>
    </row>
    <row r="61" spans="1:604" ht="24.75" customHeight="1">
      <c r="A61" s="5"/>
      <c r="B61" s="223" t="s">
        <v>422</v>
      </c>
      <c r="C61" s="12" t="s">
        <v>839</v>
      </c>
      <c r="D61" s="12" t="s">
        <v>440</v>
      </c>
      <c r="E61" s="4" t="s">
        <v>33</v>
      </c>
      <c r="F61" s="252">
        <f t="shared" si="841"/>
        <v>264</v>
      </c>
      <c r="G61" s="122">
        <f>F61/F58</f>
        <v>1</v>
      </c>
      <c r="H61" s="101">
        <f>H58*G61</f>
        <v>6154</v>
      </c>
      <c r="I61" s="119">
        <f t="shared" si="842"/>
        <v>23.310606060000001</v>
      </c>
      <c r="J61" s="93">
        <f>J58</f>
        <v>57.43</v>
      </c>
      <c r="K61" s="120">
        <f t="shared" si="843"/>
        <v>1338.72811</v>
      </c>
      <c r="L61" s="101">
        <f t="shared" si="844"/>
        <v>353424.22</v>
      </c>
      <c r="M61" s="101"/>
      <c r="N61" s="121"/>
      <c r="O61" s="122">
        <f t="shared" si="845"/>
        <v>1.7638</v>
      </c>
      <c r="P61" s="252">
        <f t="shared" si="846"/>
        <v>350</v>
      </c>
      <c r="Q61" s="122">
        <f>P61/P58</f>
        <v>0.74785999999999997</v>
      </c>
      <c r="R61" s="101">
        <f>R58*Q61</f>
        <v>4363.0200000000004</v>
      </c>
      <c r="S61" s="119">
        <f t="shared" si="847"/>
        <v>12.46577143</v>
      </c>
      <c r="T61" s="93">
        <f>T58</f>
        <v>57.43</v>
      </c>
      <c r="U61" s="120">
        <f t="shared" si="848"/>
        <v>715.90925000000004</v>
      </c>
      <c r="V61" s="101">
        <f t="shared" si="849"/>
        <v>250568.24</v>
      </c>
      <c r="W61" s="101"/>
      <c r="X61" s="121"/>
      <c r="Y61" s="122">
        <f t="shared" si="850"/>
        <v>0.94321999999999995</v>
      </c>
      <c r="Z61" s="252">
        <f t="shared" si="851"/>
        <v>264</v>
      </c>
      <c r="AA61" s="122">
        <f>Z61/Z58</f>
        <v>0.94623999999999997</v>
      </c>
      <c r="AB61" s="101">
        <f>AB58*AA61</f>
        <v>2111.06</v>
      </c>
      <c r="AC61" s="119">
        <f t="shared" si="852"/>
        <v>7.9964393899999999</v>
      </c>
      <c r="AD61" s="93">
        <f>AD58</f>
        <v>57.43</v>
      </c>
      <c r="AE61" s="120">
        <f t="shared" si="853"/>
        <v>459.23550999999998</v>
      </c>
      <c r="AF61" s="101">
        <f t="shared" si="854"/>
        <v>121238.17</v>
      </c>
      <c r="AG61" s="101"/>
      <c r="AH61" s="121"/>
      <c r="AI61" s="122">
        <f t="shared" si="855"/>
        <v>0.60504999999999998</v>
      </c>
      <c r="AJ61" s="252">
        <f t="shared" si="856"/>
        <v>72</v>
      </c>
      <c r="AK61" s="122">
        <f>AJ61/AJ58</f>
        <v>0.29268</v>
      </c>
      <c r="AL61" s="101">
        <f>AL58*AK61</f>
        <v>2546.3200000000002</v>
      </c>
      <c r="AM61" s="119">
        <f t="shared" si="857"/>
        <v>35.365555559999997</v>
      </c>
      <c r="AN61" s="93">
        <f>AN58</f>
        <v>57.43</v>
      </c>
      <c r="AO61" s="120">
        <f t="shared" si="858"/>
        <v>2031.04386</v>
      </c>
      <c r="AP61" s="101">
        <f t="shared" si="859"/>
        <v>146235.16</v>
      </c>
      <c r="AQ61" s="101"/>
      <c r="AR61" s="121"/>
      <c r="AS61" s="122">
        <f t="shared" si="860"/>
        <v>2.6759300000000001</v>
      </c>
      <c r="AT61" s="252">
        <f t="shared" si="861"/>
        <v>133</v>
      </c>
      <c r="AU61" s="122">
        <f>AT61/AT58</f>
        <v>1</v>
      </c>
      <c r="AV61" s="101">
        <f>AV58*AU61</f>
        <v>3180</v>
      </c>
      <c r="AW61" s="119">
        <f t="shared" si="862"/>
        <v>23.90977444</v>
      </c>
      <c r="AX61" s="93">
        <f>AX58</f>
        <v>57.43</v>
      </c>
      <c r="AY61" s="120">
        <f t="shared" si="863"/>
        <v>1373.1383499999999</v>
      </c>
      <c r="AZ61" s="101">
        <f t="shared" si="864"/>
        <v>182627.4</v>
      </c>
      <c r="BA61" s="101"/>
      <c r="BB61" s="121"/>
      <c r="BC61" s="122">
        <f t="shared" si="865"/>
        <v>1.8091299999999999</v>
      </c>
      <c r="BD61" s="252">
        <f t="shared" si="866"/>
        <v>109</v>
      </c>
      <c r="BE61" s="122">
        <f>BD61/BD58</f>
        <v>0.67283999999999999</v>
      </c>
      <c r="BF61" s="101">
        <f>BF58*BE61</f>
        <v>871.33</v>
      </c>
      <c r="BG61" s="119">
        <f t="shared" si="867"/>
        <v>7.9938532100000002</v>
      </c>
      <c r="BH61" s="93">
        <f>BH58</f>
        <v>57.43</v>
      </c>
      <c r="BI61" s="120">
        <f t="shared" si="868"/>
        <v>459.08699000000001</v>
      </c>
      <c r="BJ61" s="101">
        <f t="shared" si="869"/>
        <v>50040.480000000003</v>
      </c>
      <c r="BK61" s="101"/>
      <c r="BL61" s="121"/>
      <c r="BM61" s="122">
        <f t="shared" si="870"/>
        <v>0.60485</v>
      </c>
      <c r="BN61" s="252">
        <f t="shared" si="871"/>
        <v>0</v>
      </c>
      <c r="BO61" s="122" t="e">
        <f>BN61/BN58</f>
        <v>#DIV/0!</v>
      </c>
      <c r="BP61" s="101" t="e">
        <f>BP58*BO61</f>
        <v>#DIV/0!</v>
      </c>
      <c r="BQ61" s="119">
        <f t="shared" si="872"/>
        <v>0</v>
      </c>
      <c r="BR61" s="93">
        <f>BR58</f>
        <v>0</v>
      </c>
      <c r="BS61" s="120">
        <f t="shared" si="873"/>
        <v>0</v>
      </c>
      <c r="BT61" s="101">
        <f t="shared" si="874"/>
        <v>0</v>
      </c>
      <c r="BU61" s="101"/>
      <c r="BV61" s="121"/>
      <c r="BW61" s="122">
        <f t="shared" si="875"/>
        <v>0</v>
      </c>
      <c r="BX61" s="252">
        <f t="shared" si="876"/>
        <v>112</v>
      </c>
      <c r="BY61" s="122">
        <f>BX61/BX58</f>
        <v>0.70440000000000003</v>
      </c>
      <c r="BZ61" s="101">
        <f>BZ58*BY61</f>
        <v>952.35</v>
      </c>
      <c r="CA61" s="119">
        <f t="shared" si="877"/>
        <v>8.5031250000000007</v>
      </c>
      <c r="CB61" s="93">
        <f>CB58</f>
        <v>57.43</v>
      </c>
      <c r="CC61" s="120">
        <f t="shared" si="878"/>
        <v>488.33447000000001</v>
      </c>
      <c r="CD61" s="101">
        <f t="shared" si="879"/>
        <v>54693.46</v>
      </c>
      <c r="CE61" s="101"/>
      <c r="CF61" s="121"/>
      <c r="CG61" s="122">
        <f t="shared" si="880"/>
        <v>0.64339000000000002</v>
      </c>
      <c r="CH61" s="252">
        <f t="shared" si="881"/>
        <v>0</v>
      </c>
      <c r="CI61" s="122" t="e">
        <f>CH61/CH58</f>
        <v>#DIV/0!</v>
      </c>
      <c r="CJ61" s="101" t="e">
        <f>CJ58*CI61</f>
        <v>#DIV/0!</v>
      </c>
      <c r="CK61" s="119">
        <f t="shared" si="882"/>
        <v>0</v>
      </c>
      <c r="CL61" s="93">
        <f>CL58</f>
        <v>0</v>
      </c>
      <c r="CM61" s="120">
        <f t="shared" si="883"/>
        <v>0</v>
      </c>
      <c r="CN61" s="101">
        <f t="shared" si="884"/>
        <v>0</v>
      </c>
      <c r="CO61" s="101"/>
      <c r="CP61" s="121"/>
      <c r="CQ61" s="122">
        <f t="shared" si="885"/>
        <v>0</v>
      </c>
      <c r="CR61" s="252">
        <f t="shared" si="886"/>
        <v>130</v>
      </c>
      <c r="CS61" s="122">
        <f>CR61/CR58</f>
        <v>1</v>
      </c>
      <c r="CT61" s="101">
        <f>CT58*CS61</f>
        <v>1309</v>
      </c>
      <c r="CU61" s="119">
        <f t="shared" si="887"/>
        <v>10.069230770000001</v>
      </c>
      <c r="CV61" s="93">
        <f>CV58</f>
        <v>57.43</v>
      </c>
      <c r="CW61" s="120">
        <f t="shared" si="888"/>
        <v>578.27592000000004</v>
      </c>
      <c r="CX61" s="101">
        <f t="shared" si="889"/>
        <v>75175.87</v>
      </c>
      <c r="CY61" s="101"/>
      <c r="CZ61" s="121"/>
      <c r="DA61" s="122">
        <f t="shared" si="890"/>
        <v>0.76188999999999996</v>
      </c>
      <c r="DB61" s="252">
        <f t="shared" si="891"/>
        <v>217</v>
      </c>
      <c r="DC61" s="122">
        <f>DB61/DB58</f>
        <v>0.70914999999999995</v>
      </c>
      <c r="DD61" s="101">
        <f>DD58*DC61</f>
        <v>2382.0300000000002</v>
      </c>
      <c r="DE61" s="119">
        <f t="shared" si="892"/>
        <v>10.977096769999999</v>
      </c>
      <c r="DF61" s="93">
        <f>DF58</f>
        <v>57.43</v>
      </c>
      <c r="DG61" s="120">
        <f t="shared" si="893"/>
        <v>630.41467</v>
      </c>
      <c r="DH61" s="101">
        <f t="shared" si="894"/>
        <v>136799.98000000001</v>
      </c>
      <c r="DI61" s="101"/>
      <c r="DJ61" s="121"/>
      <c r="DK61" s="122">
        <f t="shared" si="895"/>
        <v>0.83057999999999998</v>
      </c>
      <c r="DL61" s="252">
        <f t="shared" si="896"/>
        <v>148</v>
      </c>
      <c r="DM61" s="122">
        <f>DL61/DL58</f>
        <v>0.93081999999999998</v>
      </c>
      <c r="DN61" s="101">
        <f>DN58*DM61</f>
        <v>1572.15</v>
      </c>
      <c r="DO61" s="119">
        <f t="shared" si="897"/>
        <v>10.62263514</v>
      </c>
      <c r="DP61" s="93">
        <f>DP58</f>
        <v>57.43</v>
      </c>
      <c r="DQ61" s="120">
        <f t="shared" si="898"/>
        <v>610.05794000000003</v>
      </c>
      <c r="DR61" s="101">
        <f t="shared" si="899"/>
        <v>90288.58</v>
      </c>
      <c r="DS61" s="101"/>
      <c r="DT61" s="121"/>
      <c r="DU61" s="122">
        <f t="shared" si="900"/>
        <v>0.80376000000000003</v>
      </c>
      <c r="DV61" s="252">
        <f t="shared" si="901"/>
        <v>0</v>
      </c>
      <c r="DW61" s="122">
        <f>DV61/DV58</f>
        <v>0</v>
      </c>
      <c r="DX61" s="101">
        <f>DX58*DW61</f>
        <v>0</v>
      </c>
      <c r="DY61" s="119">
        <f t="shared" si="902"/>
        <v>0</v>
      </c>
      <c r="DZ61" s="93">
        <f>DZ58</f>
        <v>57.43</v>
      </c>
      <c r="EA61" s="120">
        <f t="shared" si="903"/>
        <v>0</v>
      </c>
      <c r="EB61" s="101">
        <f t="shared" si="904"/>
        <v>0</v>
      </c>
      <c r="EC61" s="101"/>
      <c r="ED61" s="121"/>
      <c r="EE61" s="122">
        <f t="shared" si="905"/>
        <v>0</v>
      </c>
      <c r="EF61" s="252">
        <f t="shared" si="906"/>
        <v>174</v>
      </c>
      <c r="EG61" s="122">
        <f>EF61/EF58</f>
        <v>0.88324999999999998</v>
      </c>
      <c r="EH61" s="101">
        <f>EH58*EG61</f>
        <v>5209.41</v>
      </c>
      <c r="EI61" s="119">
        <f t="shared" si="907"/>
        <v>29.939137930000001</v>
      </c>
      <c r="EJ61" s="93">
        <f>EJ58</f>
        <v>57.43</v>
      </c>
      <c r="EK61" s="120">
        <f t="shared" si="908"/>
        <v>1719.4046900000001</v>
      </c>
      <c r="EL61" s="101">
        <f t="shared" si="909"/>
        <v>299176.42</v>
      </c>
      <c r="EM61" s="101"/>
      <c r="EN61" s="121"/>
      <c r="EO61" s="122">
        <f t="shared" si="910"/>
        <v>2.2653400000000001</v>
      </c>
      <c r="EP61" s="252">
        <f t="shared" si="911"/>
        <v>189</v>
      </c>
      <c r="EQ61" s="122">
        <f>EP61/EP58</f>
        <v>0.81466000000000005</v>
      </c>
      <c r="ER61" s="101">
        <f>ER58*EQ61</f>
        <v>2926.26</v>
      </c>
      <c r="ES61" s="119">
        <f t="shared" si="912"/>
        <v>15.48285714</v>
      </c>
      <c r="ET61" s="93">
        <f>ET58</f>
        <v>57.43</v>
      </c>
      <c r="EU61" s="120">
        <f t="shared" si="913"/>
        <v>889.18048999999996</v>
      </c>
      <c r="EV61" s="101">
        <f t="shared" si="914"/>
        <v>168055.11</v>
      </c>
      <c r="EW61" s="101"/>
      <c r="EX61" s="121"/>
      <c r="EY61" s="122">
        <f t="shared" si="915"/>
        <v>1.1715100000000001</v>
      </c>
      <c r="EZ61" s="252">
        <f t="shared" si="916"/>
        <v>12</v>
      </c>
      <c r="FA61" s="122">
        <f>EZ61/EZ58</f>
        <v>0.11215</v>
      </c>
      <c r="FB61" s="101">
        <f>FB58*FA61</f>
        <v>98.13</v>
      </c>
      <c r="FC61" s="119">
        <f t="shared" si="917"/>
        <v>8.1775000000000002</v>
      </c>
      <c r="FD61" s="93">
        <f>FD58</f>
        <v>57.43</v>
      </c>
      <c r="FE61" s="120">
        <f t="shared" si="918"/>
        <v>469.63382999999999</v>
      </c>
      <c r="FF61" s="101">
        <f t="shared" si="919"/>
        <v>5635.61</v>
      </c>
      <c r="FG61" s="101"/>
      <c r="FH61" s="121"/>
      <c r="FI61" s="122">
        <f t="shared" si="920"/>
        <v>0.61875000000000002</v>
      </c>
      <c r="FJ61" s="252">
        <f t="shared" si="921"/>
        <v>147</v>
      </c>
      <c r="FK61" s="122">
        <f>FJ61/FJ58</f>
        <v>0.78190999999999999</v>
      </c>
      <c r="FL61" s="101">
        <f>FL58*FK61</f>
        <v>3745.35</v>
      </c>
      <c r="FM61" s="119">
        <f t="shared" si="922"/>
        <v>25.478571429999999</v>
      </c>
      <c r="FN61" s="93">
        <f>FN58</f>
        <v>57.43</v>
      </c>
      <c r="FO61" s="120">
        <f t="shared" si="923"/>
        <v>1463.2343599999999</v>
      </c>
      <c r="FP61" s="101">
        <f t="shared" si="924"/>
        <v>215095.45</v>
      </c>
      <c r="FQ61" s="101"/>
      <c r="FR61" s="121"/>
      <c r="FS61" s="122">
        <f t="shared" si="925"/>
        <v>1.92784</v>
      </c>
      <c r="FT61" s="252">
        <f t="shared" si="926"/>
        <v>279</v>
      </c>
      <c r="FU61" s="122">
        <f>FT61/FT58</f>
        <v>0.89137</v>
      </c>
      <c r="FV61" s="101">
        <f>FV58*FU61</f>
        <v>2486.92</v>
      </c>
      <c r="FW61" s="119">
        <f t="shared" si="927"/>
        <v>8.9136917600000007</v>
      </c>
      <c r="FX61" s="93">
        <f>FX58</f>
        <v>57.43</v>
      </c>
      <c r="FY61" s="120">
        <f t="shared" si="928"/>
        <v>511.91332</v>
      </c>
      <c r="FZ61" s="101">
        <f t="shared" si="929"/>
        <v>142823.82</v>
      </c>
      <c r="GA61" s="101"/>
      <c r="GB61" s="121"/>
      <c r="GC61" s="122">
        <f t="shared" si="930"/>
        <v>0.67444999999999999</v>
      </c>
      <c r="GD61" s="252">
        <f t="shared" si="931"/>
        <v>131</v>
      </c>
      <c r="GE61" s="122">
        <f>GD61/GD58</f>
        <v>0.77059</v>
      </c>
      <c r="GF61" s="101">
        <f>GF58*GE61</f>
        <v>1207.51</v>
      </c>
      <c r="GG61" s="119">
        <f t="shared" si="932"/>
        <v>9.2176335900000002</v>
      </c>
      <c r="GH61" s="93">
        <f>GH58</f>
        <v>57.43</v>
      </c>
      <c r="GI61" s="120">
        <f t="shared" si="933"/>
        <v>529.36869999999999</v>
      </c>
      <c r="GJ61" s="101">
        <f t="shared" si="934"/>
        <v>69347.3</v>
      </c>
      <c r="GK61" s="101"/>
      <c r="GL61" s="121"/>
      <c r="GM61" s="122">
        <f t="shared" si="935"/>
        <v>0.69745000000000001</v>
      </c>
      <c r="GN61" s="252">
        <f t="shared" si="936"/>
        <v>0</v>
      </c>
      <c r="GO61" s="122">
        <f>GN61/GN58</f>
        <v>0</v>
      </c>
      <c r="GP61" s="101">
        <f>GP58*GO61</f>
        <v>0</v>
      </c>
      <c r="GQ61" s="119">
        <f t="shared" si="937"/>
        <v>0</v>
      </c>
      <c r="GR61" s="93">
        <f>GR58</f>
        <v>57.43</v>
      </c>
      <c r="GS61" s="120">
        <f t="shared" si="938"/>
        <v>0</v>
      </c>
      <c r="GT61" s="101">
        <f t="shared" si="939"/>
        <v>0</v>
      </c>
      <c r="GU61" s="101"/>
      <c r="GV61" s="121"/>
      <c r="GW61" s="122">
        <f t="shared" si="940"/>
        <v>0</v>
      </c>
      <c r="GX61" s="252">
        <f t="shared" si="941"/>
        <v>154</v>
      </c>
      <c r="GY61" s="122">
        <f>GX61/GX58</f>
        <v>0.85082999999999998</v>
      </c>
      <c r="GZ61" s="101">
        <f>GZ58*GY61</f>
        <v>2555.89</v>
      </c>
      <c r="HA61" s="119">
        <f t="shared" si="942"/>
        <v>16.596688310000001</v>
      </c>
      <c r="HB61" s="93">
        <f>HB58</f>
        <v>57.43</v>
      </c>
      <c r="HC61" s="120">
        <f t="shared" si="943"/>
        <v>953.14781000000005</v>
      </c>
      <c r="HD61" s="101">
        <f t="shared" si="944"/>
        <v>146784.76</v>
      </c>
      <c r="HE61" s="101"/>
      <c r="HF61" s="121"/>
      <c r="HG61" s="122">
        <f t="shared" si="945"/>
        <v>1.25579</v>
      </c>
      <c r="HH61" s="252">
        <f t="shared" si="946"/>
        <v>257</v>
      </c>
      <c r="HI61" s="122">
        <f>HH61/HH58</f>
        <v>0.92115000000000002</v>
      </c>
      <c r="HJ61" s="101">
        <f>HJ58*HI61</f>
        <v>3445.1</v>
      </c>
      <c r="HK61" s="119">
        <f t="shared" si="947"/>
        <v>13.405058370000001</v>
      </c>
      <c r="HL61" s="93">
        <f>HL58</f>
        <v>57.43</v>
      </c>
      <c r="HM61" s="120">
        <f t="shared" si="948"/>
        <v>769.85249999999996</v>
      </c>
      <c r="HN61" s="101">
        <f t="shared" si="949"/>
        <v>197852.09</v>
      </c>
      <c r="HO61" s="101"/>
      <c r="HP61" s="121"/>
      <c r="HQ61" s="122">
        <f t="shared" si="950"/>
        <v>1.0142899999999999</v>
      </c>
      <c r="HR61" s="252">
        <f t="shared" si="951"/>
        <v>364</v>
      </c>
      <c r="HS61" s="122">
        <f>HR61/HR58</f>
        <v>0.75675999999999999</v>
      </c>
      <c r="HT61" s="101">
        <f>HT58*HS61</f>
        <v>4157.6400000000003</v>
      </c>
      <c r="HU61" s="119">
        <f t="shared" si="952"/>
        <v>11.42208791</v>
      </c>
      <c r="HV61" s="93">
        <f>HV58</f>
        <v>57.43</v>
      </c>
      <c r="HW61" s="120">
        <f t="shared" si="953"/>
        <v>655.97050999999999</v>
      </c>
      <c r="HX61" s="101">
        <f t="shared" si="954"/>
        <v>238773.27</v>
      </c>
      <c r="HY61" s="101"/>
      <c r="HZ61" s="121"/>
      <c r="IA61" s="122">
        <f t="shared" si="955"/>
        <v>0.86424999999999996</v>
      </c>
      <c r="IB61" s="252">
        <f t="shared" si="956"/>
        <v>123</v>
      </c>
      <c r="IC61" s="122">
        <f>IB61/IB58</f>
        <v>0.78344000000000003</v>
      </c>
      <c r="ID61" s="101">
        <f>ID58*IC61</f>
        <v>1397.66</v>
      </c>
      <c r="IE61" s="119">
        <f t="shared" si="957"/>
        <v>11.36308943</v>
      </c>
      <c r="IF61" s="93">
        <f>IF58</f>
        <v>57.43</v>
      </c>
      <c r="IG61" s="120">
        <f t="shared" si="958"/>
        <v>652.58222999999998</v>
      </c>
      <c r="IH61" s="101">
        <f t="shared" si="959"/>
        <v>80267.61</v>
      </c>
      <c r="II61" s="101"/>
      <c r="IJ61" s="121"/>
      <c r="IK61" s="122">
        <f t="shared" si="960"/>
        <v>0.85979000000000005</v>
      </c>
      <c r="IL61" s="252">
        <f t="shared" si="961"/>
        <v>94</v>
      </c>
      <c r="IM61" s="122">
        <f>IL61/IL58</f>
        <v>0.76422999999999996</v>
      </c>
      <c r="IN61" s="101">
        <f>IN58*IM61</f>
        <v>832.25</v>
      </c>
      <c r="IO61" s="119">
        <f t="shared" si="962"/>
        <v>8.8537233999999998</v>
      </c>
      <c r="IP61" s="93">
        <f>IP58</f>
        <v>57.43</v>
      </c>
      <c r="IQ61" s="120">
        <f t="shared" si="963"/>
        <v>508.46933000000001</v>
      </c>
      <c r="IR61" s="101">
        <f t="shared" si="964"/>
        <v>47796.12</v>
      </c>
      <c r="IS61" s="101"/>
      <c r="IT61" s="121"/>
      <c r="IU61" s="122">
        <f t="shared" si="965"/>
        <v>0.66991999999999996</v>
      </c>
      <c r="IV61" s="252">
        <f t="shared" si="966"/>
        <v>214</v>
      </c>
      <c r="IW61" s="122">
        <f>IV61/IV58</f>
        <v>0.75351999999999997</v>
      </c>
      <c r="IX61" s="101">
        <f>IX58*IW61</f>
        <v>2400.71</v>
      </c>
      <c r="IY61" s="119">
        <f t="shared" si="967"/>
        <v>11.21827103</v>
      </c>
      <c r="IZ61" s="93">
        <f>IZ58</f>
        <v>57.43</v>
      </c>
      <c r="JA61" s="120">
        <f t="shared" si="968"/>
        <v>644.26531</v>
      </c>
      <c r="JB61" s="101">
        <f t="shared" si="969"/>
        <v>137872.78</v>
      </c>
      <c r="JC61" s="101"/>
      <c r="JD61" s="121"/>
      <c r="JE61" s="122">
        <f t="shared" si="970"/>
        <v>0.84882999999999997</v>
      </c>
      <c r="JF61" s="252">
        <f t="shared" si="971"/>
        <v>124</v>
      </c>
      <c r="JG61" s="122">
        <f>JF61/JF58</f>
        <v>0.42612</v>
      </c>
      <c r="JH61" s="101">
        <f>JH58*JG61</f>
        <v>1594.54</v>
      </c>
      <c r="JI61" s="119">
        <f t="shared" si="972"/>
        <v>12.859193550000001</v>
      </c>
      <c r="JJ61" s="93">
        <f>JJ58</f>
        <v>57.43</v>
      </c>
      <c r="JK61" s="120">
        <f t="shared" si="973"/>
        <v>738.50349000000006</v>
      </c>
      <c r="JL61" s="101">
        <f t="shared" si="974"/>
        <v>91574.43</v>
      </c>
      <c r="JM61" s="101"/>
      <c r="JN61" s="121"/>
      <c r="JO61" s="122">
        <f t="shared" si="975"/>
        <v>0.97299000000000002</v>
      </c>
      <c r="JP61" s="252">
        <f t="shared" si="976"/>
        <v>0</v>
      </c>
      <c r="JQ61" s="122" t="e">
        <f>JP61/JP58</f>
        <v>#DIV/0!</v>
      </c>
      <c r="JR61" s="101" t="e">
        <f>JR58*JQ61</f>
        <v>#DIV/0!</v>
      </c>
      <c r="JS61" s="119">
        <f t="shared" si="977"/>
        <v>0</v>
      </c>
      <c r="JT61" s="93">
        <f>JT58</f>
        <v>0</v>
      </c>
      <c r="JU61" s="120">
        <f t="shared" si="978"/>
        <v>0</v>
      </c>
      <c r="JV61" s="101">
        <f t="shared" si="979"/>
        <v>0</v>
      </c>
      <c r="JW61" s="101"/>
      <c r="JX61" s="121"/>
      <c r="JY61" s="122">
        <f t="shared" si="980"/>
        <v>0</v>
      </c>
      <c r="JZ61" s="252">
        <f t="shared" si="981"/>
        <v>149</v>
      </c>
      <c r="KA61" s="122">
        <f>JZ61/JZ58</f>
        <v>0.83240000000000003</v>
      </c>
      <c r="KB61" s="101">
        <f>KB58*KA61</f>
        <v>1777.17</v>
      </c>
      <c r="KC61" s="119">
        <f t="shared" si="982"/>
        <v>11.927315439999999</v>
      </c>
      <c r="KD61" s="93">
        <f>KD58</f>
        <v>57.43</v>
      </c>
      <c r="KE61" s="120">
        <f t="shared" si="983"/>
        <v>684.98572999999999</v>
      </c>
      <c r="KF61" s="101">
        <f t="shared" si="984"/>
        <v>102062.87</v>
      </c>
      <c r="KG61" s="101"/>
      <c r="KH61" s="121"/>
      <c r="KI61" s="122">
        <f t="shared" si="985"/>
        <v>0.90247999999999995</v>
      </c>
      <c r="KJ61" s="252">
        <f t="shared" si="986"/>
        <v>271</v>
      </c>
      <c r="KK61" s="122">
        <f>KJ61/KJ58</f>
        <v>0.76771</v>
      </c>
      <c r="KL61" s="101">
        <f>KL58*KK61</f>
        <v>3615.91</v>
      </c>
      <c r="KM61" s="119">
        <f t="shared" si="987"/>
        <v>13.342841330000001</v>
      </c>
      <c r="KN61" s="93">
        <f>KN58</f>
        <v>57.43</v>
      </c>
      <c r="KO61" s="120">
        <f t="shared" si="988"/>
        <v>766.27937999999995</v>
      </c>
      <c r="KP61" s="101">
        <f t="shared" si="989"/>
        <v>207661.71</v>
      </c>
      <c r="KQ61" s="101"/>
      <c r="KR61" s="121"/>
      <c r="KS61" s="122">
        <f t="shared" si="990"/>
        <v>1.00959</v>
      </c>
      <c r="KT61" s="252">
        <f t="shared" si="991"/>
        <v>210</v>
      </c>
      <c r="KU61" s="122">
        <f>KT61/KT58</f>
        <v>0.70469999999999999</v>
      </c>
      <c r="KV61" s="101">
        <f>KV58*KU61</f>
        <v>2177.52</v>
      </c>
      <c r="KW61" s="119">
        <f t="shared" si="992"/>
        <v>10.36914286</v>
      </c>
      <c r="KX61" s="93">
        <f>KX58</f>
        <v>57.43</v>
      </c>
      <c r="KY61" s="120">
        <f t="shared" si="993"/>
        <v>595.49986999999999</v>
      </c>
      <c r="KZ61" s="101">
        <f t="shared" si="994"/>
        <v>125054.97</v>
      </c>
      <c r="LA61" s="101"/>
      <c r="LB61" s="121"/>
      <c r="LC61" s="122">
        <f t="shared" si="995"/>
        <v>0.78458000000000006</v>
      </c>
      <c r="LD61" s="252">
        <f t="shared" si="996"/>
        <v>209</v>
      </c>
      <c r="LE61" s="122">
        <f>LD61/LD58</f>
        <v>0.86363999999999996</v>
      </c>
      <c r="LF61" s="101">
        <f>LF58*LE61</f>
        <v>2005.37</v>
      </c>
      <c r="LG61" s="119">
        <f t="shared" si="997"/>
        <v>9.5950717700000006</v>
      </c>
      <c r="LH61" s="93">
        <f>LH58</f>
        <v>57.43</v>
      </c>
      <c r="LI61" s="120">
        <f t="shared" si="998"/>
        <v>551.04497000000003</v>
      </c>
      <c r="LJ61" s="101">
        <f t="shared" si="999"/>
        <v>115168.4</v>
      </c>
      <c r="LK61" s="101"/>
      <c r="LL61" s="121"/>
      <c r="LM61" s="122">
        <f t="shared" si="1000"/>
        <v>0.72601000000000004</v>
      </c>
      <c r="LN61" s="252">
        <f t="shared" si="1001"/>
        <v>96</v>
      </c>
      <c r="LO61" s="122">
        <f>LN61/LN58</f>
        <v>0.68084999999999996</v>
      </c>
      <c r="LP61" s="101">
        <f>LP58*LO61</f>
        <v>1276.5899999999999</v>
      </c>
      <c r="LQ61" s="119">
        <f t="shared" si="1002"/>
        <v>13.297812499999999</v>
      </c>
      <c r="LR61" s="93">
        <f>LR58</f>
        <v>57.43</v>
      </c>
      <c r="LS61" s="120">
        <f t="shared" si="1003"/>
        <v>763.69336999999996</v>
      </c>
      <c r="LT61" s="101">
        <f t="shared" si="1004"/>
        <v>73314.559999999998</v>
      </c>
      <c r="LU61" s="101"/>
      <c r="LV61" s="121"/>
      <c r="LW61" s="122">
        <f t="shared" si="1005"/>
        <v>1.0061800000000001</v>
      </c>
      <c r="LX61" s="252">
        <f t="shared" si="1006"/>
        <v>95</v>
      </c>
      <c r="LY61" s="122">
        <f>LX61/LX58</f>
        <v>0.69342999999999999</v>
      </c>
      <c r="LZ61" s="101">
        <f>LZ58*LY61</f>
        <v>2053.94</v>
      </c>
      <c r="MA61" s="119">
        <f t="shared" si="1007"/>
        <v>21.620421050000001</v>
      </c>
      <c r="MB61" s="93">
        <f>MB58</f>
        <v>57.43</v>
      </c>
      <c r="MC61" s="120">
        <f t="shared" si="1008"/>
        <v>1241.6607799999999</v>
      </c>
      <c r="MD61" s="101">
        <f t="shared" si="1009"/>
        <v>117957.77</v>
      </c>
      <c r="ME61" s="101"/>
      <c r="MF61" s="121"/>
      <c r="MG61" s="122">
        <f t="shared" si="1010"/>
        <v>1.63591</v>
      </c>
      <c r="MH61" s="252">
        <f t="shared" si="1011"/>
        <v>150</v>
      </c>
      <c r="MI61" s="122">
        <f>MH61/MH58</f>
        <v>0.49180000000000001</v>
      </c>
      <c r="MJ61" s="101">
        <f>MJ58*MI61</f>
        <v>1710.97</v>
      </c>
      <c r="MK61" s="119">
        <f t="shared" si="1012"/>
        <v>11.40646667</v>
      </c>
      <c r="ML61" s="93">
        <f>ML58</f>
        <v>57.43</v>
      </c>
      <c r="MM61" s="120">
        <f t="shared" si="1013"/>
        <v>655.07338000000004</v>
      </c>
      <c r="MN61" s="101">
        <f t="shared" si="1014"/>
        <v>98261.01</v>
      </c>
      <c r="MO61" s="101"/>
      <c r="MP61" s="121"/>
      <c r="MQ61" s="122">
        <f t="shared" si="1015"/>
        <v>0.86307</v>
      </c>
      <c r="MR61" s="252">
        <f t="shared" si="1016"/>
        <v>23</v>
      </c>
      <c r="MS61" s="122">
        <f>MR61/MR58</f>
        <v>0.20535999999999999</v>
      </c>
      <c r="MT61" s="101">
        <f>MT58*MS61</f>
        <v>250.74</v>
      </c>
      <c r="MU61" s="119">
        <f t="shared" si="1017"/>
        <v>10.901739129999999</v>
      </c>
      <c r="MV61" s="93">
        <f>MV58</f>
        <v>57.43</v>
      </c>
      <c r="MW61" s="120">
        <f t="shared" si="1018"/>
        <v>626.08687999999995</v>
      </c>
      <c r="MX61" s="101">
        <f t="shared" si="1019"/>
        <v>14400</v>
      </c>
      <c r="MY61" s="101"/>
      <c r="MZ61" s="121"/>
      <c r="NA61" s="122">
        <f t="shared" si="1020"/>
        <v>0.82487999999999995</v>
      </c>
      <c r="NB61" s="252">
        <f t="shared" si="1021"/>
        <v>119</v>
      </c>
      <c r="NC61" s="122">
        <f>NB61/NB58</f>
        <v>0.72560999999999998</v>
      </c>
      <c r="ND61" s="101">
        <f>ND58*NC61</f>
        <v>986.83</v>
      </c>
      <c r="NE61" s="119">
        <f t="shared" si="1022"/>
        <v>8.2926890800000006</v>
      </c>
      <c r="NF61" s="93">
        <f>NF58</f>
        <v>57.43</v>
      </c>
      <c r="NG61" s="120">
        <f t="shared" si="1023"/>
        <v>476.24912999999998</v>
      </c>
      <c r="NH61" s="101">
        <f t="shared" si="1024"/>
        <v>56673.65</v>
      </c>
      <c r="NI61" s="101"/>
      <c r="NJ61" s="121"/>
      <c r="NK61" s="122">
        <f t="shared" si="1025"/>
        <v>0.62746999999999997</v>
      </c>
      <c r="NL61" s="252">
        <f t="shared" si="1026"/>
        <v>306</v>
      </c>
      <c r="NM61" s="122">
        <f>NL61/NL58</f>
        <v>0.60714000000000001</v>
      </c>
      <c r="NN61" s="101">
        <f>NN58*NM61</f>
        <v>3464.95</v>
      </c>
      <c r="NO61" s="119">
        <f t="shared" si="1027"/>
        <v>11.323366010000001</v>
      </c>
      <c r="NP61" s="93">
        <f>NP58</f>
        <v>57.43</v>
      </c>
      <c r="NQ61" s="120">
        <f t="shared" si="1028"/>
        <v>650.30091000000004</v>
      </c>
      <c r="NR61" s="101">
        <f t="shared" si="1029"/>
        <v>198992.08</v>
      </c>
      <c r="NS61" s="101"/>
      <c r="NT61" s="121"/>
      <c r="NU61" s="122">
        <f t="shared" si="1030"/>
        <v>0.85677999999999999</v>
      </c>
      <c r="NV61" s="252">
        <f t="shared" si="1031"/>
        <v>98</v>
      </c>
      <c r="NW61" s="122">
        <f>NV61/NV58</f>
        <v>0.56000000000000005</v>
      </c>
      <c r="NX61" s="101">
        <f>NX58*NW61</f>
        <v>708.4</v>
      </c>
      <c r="NY61" s="119">
        <f t="shared" si="1032"/>
        <v>7.2285714299999997</v>
      </c>
      <c r="NZ61" s="93">
        <f>NZ58</f>
        <v>57.43</v>
      </c>
      <c r="OA61" s="120">
        <f t="shared" si="1033"/>
        <v>415.13686000000001</v>
      </c>
      <c r="OB61" s="101">
        <f t="shared" si="1034"/>
        <v>40683.410000000003</v>
      </c>
      <c r="OC61" s="101"/>
      <c r="OD61" s="121"/>
      <c r="OE61" s="122">
        <f t="shared" si="1035"/>
        <v>0.54695000000000005</v>
      </c>
      <c r="OF61" s="252">
        <f t="shared" si="1036"/>
        <v>128</v>
      </c>
      <c r="OG61" s="122">
        <f>OF61/OF58</f>
        <v>0.90780000000000005</v>
      </c>
      <c r="OH61" s="101">
        <f>OH58*OG61</f>
        <v>1192.8499999999999</v>
      </c>
      <c r="OI61" s="119">
        <f t="shared" si="1037"/>
        <v>9.3191406299999997</v>
      </c>
      <c r="OJ61" s="93">
        <f>OJ58</f>
        <v>57.43</v>
      </c>
      <c r="OK61" s="120">
        <f t="shared" si="1038"/>
        <v>535.19825000000003</v>
      </c>
      <c r="OL61" s="101">
        <f t="shared" si="1039"/>
        <v>68505.38</v>
      </c>
      <c r="OM61" s="101"/>
      <c r="ON61" s="121"/>
      <c r="OO61" s="122">
        <f t="shared" si="1040"/>
        <v>0.70513000000000003</v>
      </c>
      <c r="OP61" s="252">
        <f t="shared" si="1041"/>
        <v>210</v>
      </c>
      <c r="OQ61" s="122">
        <f>OP61/OP58</f>
        <v>0.89744000000000002</v>
      </c>
      <c r="OR61" s="101">
        <f>OR58*OQ61</f>
        <v>1849.62</v>
      </c>
      <c r="OS61" s="119">
        <f t="shared" si="1042"/>
        <v>8.8077142899999998</v>
      </c>
      <c r="OT61" s="93">
        <f>OT58</f>
        <v>57.43</v>
      </c>
      <c r="OU61" s="120">
        <f t="shared" si="1043"/>
        <v>505.82702999999998</v>
      </c>
      <c r="OV61" s="101">
        <f t="shared" si="1044"/>
        <v>106223.67999999999</v>
      </c>
      <c r="OW61" s="101"/>
      <c r="OX61" s="121"/>
      <c r="OY61" s="122">
        <f t="shared" si="1045"/>
        <v>0.66644000000000003</v>
      </c>
      <c r="OZ61" s="252">
        <f t="shared" si="1046"/>
        <v>0</v>
      </c>
      <c r="PA61" s="122">
        <f>OZ61/OZ58</f>
        <v>0</v>
      </c>
      <c r="PB61" s="101">
        <f>PB58*PA61</f>
        <v>0</v>
      </c>
      <c r="PC61" s="119">
        <f t="shared" si="1047"/>
        <v>0</v>
      </c>
      <c r="PD61" s="93">
        <f>PD58</f>
        <v>57.43</v>
      </c>
      <c r="PE61" s="120">
        <f t="shared" si="1048"/>
        <v>0</v>
      </c>
      <c r="PF61" s="101">
        <f t="shared" si="1049"/>
        <v>0</v>
      </c>
      <c r="PG61" s="101"/>
      <c r="PH61" s="121"/>
      <c r="PI61" s="122">
        <f t="shared" si="1050"/>
        <v>0</v>
      </c>
      <c r="PJ61" s="252">
        <f t="shared" si="1051"/>
        <v>111</v>
      </c>
      <c r="PK61" s="122">
        <f>PJ61/PJ58</f>
        <v>0.71153999999999995</v>
      </c>
      <c r="PL61" s="101">
        <f>PL58*PK61</f>
        <v>1482.85</v>
      </c>
      <c r="PM61" s="119">
        <f t="shared" si="1052"/>
        <v>13.359009009999999</v>
      </c>
      <c r="PN61" s="93">
        <f>PN58</f>
        <v>57.43</v>
      </c>
      <c r="PO61" s="120">
        <f t="shared" si="1053"/>
        <v>767.20789000000002</v>
      </c>
      <c r="PP61" s="101">
        <f t="shared" si="1054"/>
        <v>85160.08</v>
      </c>
      <c r="PQ61" s="101"/>
      <c r="PR61" s="121"/>
      <c r="PS61" s="122">
        <f t="shared" si="1055"/>
        <v>1.01081</v>
      </c>
      <c r="PT61" s="252">
        <f t="shared" si="1056"/>
        <v>0</v>
      </c>
      <c r="PU61" s="122" t="e">
        <f>PT61/PT58</f>
        <v>#DIV/0!</v>
      </c>
      <c r="PV61" s="101" t="e">
        <f>PV58*PU61</f>
        <v>#DIV/0!</v>
      </c>
      <c r="PW61" s="119">
        <f t="shared" si="1057"/>
        <v>0</v>
      </c>
      <c r="PX61" s="93">
        <f>PX58</f>
        <v>0</v>
      </c>
      <c r="PY61" s="120">
        <f t="shared" si="1058"/>
        <v>0</v>
      </c>
      <c r="PZ61" s="101">
        <f t="shared" si="1059"/>
        <v>0</v>
      </c>
      <c r="QA61" s="101"/>
      <c r="QB61" s="121"/>
      <c r="QC61" s="122">
        <f t="shared" si="1060"/>
        <v>0</v>
      </c>
      <c r="QD61" s="252">
        <f t="shared" si="1061"/>
        <v>207</v>
      </c>
      <c r="QE61" s="122">
        <f>QD61/QD58</f>
        <v>0.84145999999999999</v>
      </c>
      <c r="QF61" s="101">
        <f>QF58*QE61</f>
        <v>1295.8499999999999</v>
      </c>
      <c r="QG61" s="119">
        <f t="shared" si="1062"/>
        <v>6.2601449300000001</v>
      </c>
      <c r="QH61" s="93">
        <f>QH58</f>
        <v>57.43</v>
      </c>
      <c r="QI61" s="120">
        <f t="shared" si="1063"/>
        <v>359.52012000000002</v>
      </c>
      <c r="QJ61" s="101">
        <f t="shared" si="1064"/>
        <v>74420.66</v>
      </c>
      <c r="QK61" s="101"/>
      <c r="QL61" s="121"/>
      <c r="QM61" s="122">
        <f t="shared" si="1065"/>
        <v>0.47366999999999998</v>
      </c>
      <c r="QN61" s="252">
        <f t="shared" si="1066"/>
        <v>140</v>
      </c>
      <c r="QO61" s="122">
        <f>QN61/QN58</f>
        <v>0.84848000000000001</v>
      </c>
      <c r="QP61" s="101">
        <f>QP58*QO61</f>
        <v>1315.99</v>
      </c>
      <c r="QQ61" s="119">
        <f t="shared" si="1067"/>
        <v>9.3999285700000001</v>
      </c>
      <c r="QR61" s="93">
        <f>QR58</f>
        <v>57.43</v>
      </c>
      <c r="QS61" s="120">
        <f t="shared" si="1068"/>
        <v>539.83789999999999</v>
      </c>
      <c r="QT61" s="101">
        <f t="shared" si="1069"/>
        <v>75577.31</v>
      </c>
      <c r="QU61" s="101"/>
      <c r="QV61" s="121"/>
      <c r="QW61" s="122">
        <f t="shared" si="1070"/>
        <v>0.71125000000000005</v>
      </c>
      <c r="QX61" s="252">
        <f t="shared" si="1071"/>
        <v>116</v>
      </c>
      <c r="QY61" s="122">
        <f>QX61/QX58</f>
        <v>0.68638999999999994</v>
      </c>
      <c r="QZ61" s="101">
        <f>QZ58*QY61</f>
        <v>1088.6099999999999</v>
      </c>
      <c r="RA61" s="119">
        <f t="shared" si="1072"/>
        <v>9.3845689700000001</v>
      </c>
      <c r="RB61" s="93">
        <f>RB58</f>
        <v>57.43</v>
      </c>
      <c r="RC61" s="120">
        <f t="shared" si="1073"/>
        <v>538.95579999999995</v>
      </c>
      <c r="RD61" s="101">
        <f t="shared" si="1074"/>
        <v>62518.87</v>
      </c>
      <c r="RE61" s="101"/>
      <c r="RF61" s="121"/>
      <c r="RG61" s="122">
        <f t="shared" si="1075"/>
        <v>0.71008000000000004</v>
      </c>
      <c r="RH61" s="252">
        <f t="shared" si="1076"/>
        <v>113</v>
      </c>
      <c r="RI61" s="122">
        <f>RH61/RH58</f>
        <v>0.83087999999999995</v>
      </c>
      <c r="RJ61" s="101">
        <f>RJ58*RI61</f>
        <v>1358.49</v>
      </c>
      <c r="RK61" s="119">
        <f t="shared" si="1077"/>
        <v>12.0220354</v>
      </c>
      <c r="RL61" s="93">
        <f>RL58</f>
        <v>57.43</v>
      </c>
      <c r="RM61" s="120">
        <f t="shared" si="1078"/>
        <v>690.42548999999997</v>
      </c>
      <c r="RN61" s="101">
        <f t="shared" si="1079"/>
        <v>78018.080000000002</v>
      </c>
      <c r="RO61" s="101"/>
      <c r="RP61" s="121"/>
      <c r="RQ61" s="122">
        <f t="shared" si="1080"/>
        <v>0.90964999999999996</v>
      </c>
      <c r="RR61" s="252">
        <f t="shared" si="1081"/>
        <v>237</v>
      </c>
      <c r="RS61" s="122">
        <f>RR61/RR58</f>
        <v>0.68103000000000002</v>
      </c>
      <c r="RT61" s="101">
        <f>RT58*RS61</f>
        <v>2773.84</v>
      </c>
      <c r="RU61" s="119">
        <f t="shared" si="1082"/>
        <v>11.70396624</v>
      </c>
      <c r="RV61" s="93">
        <f>RV58</f>
        <v>57.43</v>
      </c>
      <c r="RW61" s="120">
        <f t="shared" si="1083"/>
        <v>672.15877999999998</v>
      </c>
      <c r="RX61" s="101">
        <f t="shared" si="1084"/>
        <v>159301.63</v>
      </c>
      <c r="RY61" s="101"/>
      <c r="RZ61" s="121"/>
      <c r="SA61" s="122">
        <f t="shared" si="1085"/>
        <v>0.88558000000000003</v>
      </c>
      <c r="SB61" s="252">
        <f t="shared" si="1086"/>
        <v>0</v>
      </c>
      <c r="SC61" s="122">
        <f>SB61/SB58</f>
        <v>0</v>
      </c>
      <c r="SD61" s="101">
        <f>SD58*SC61</f>
        <v>0</v>
      </c>
      <c r="SE61" s="119">
        <f t="shared" si="1087"/>
        <v>0</v>
      </c>
      <c r="SF61" s="93">
        <f>SF58</f>
        <v>57.43</v>
      </c>
      <c r="SG61" s="120">
        <f t="shared" si="1088"/>
        <v>0</v>
      </c>
      <c r="SH61" s="101">
        <f t="shared" si="1089"/>
        <v>0</v>
      </c>
      <c r="SI61" s="101"/>
      <c r="SJ61" s="121"/>
      <c r="SK61" s="122">
        <f t="shared" si="1090"/>
        <v>0</v>
      </c>
      <c r="SL61" s="252">
        <f t="shared" si="1091"/>
        <v>238</v>
      </c>
      <c r="SM61" s="122">
        <f>SL61/SL58</f>
        <v>0.78032999999999997</v>
      </c>
      <c r="SN61" s="101">
        <f>SN58*SM61</f>
        <v>2607.86</v>
      </c>
      <c r="SO61" s="119">
        <f t="shared" si="1092"/>
        <v>10.95739496</v>
      </c>
      <c r="SP61" s="93">
        <f>SP58</f>
        <v>57.43</v>
      </c>
      <c r="SQ61" s="120">
        <f t="shared" si="1093"/>
        <v>629.28318999999999</v>
      </c>
      <c r="SR61" s="101">
        <f t="shared" si="1094"/>
        <v>149769.4</v>
      </c>
      <c r="SS61" s="101"/>
      <c r="ST61" s="121"/>
      <c r="SU61" s="122">
        <f t="shared" si="1095"/>
        <v>0.82908999999999999</v>
      </c>
      <c r="SV61" s="252">
        <f t="shared" si="1096"/>
        <v>220</v>
      </c>
      <c r="SW61" s="122">
        <f>SV61/SV58</f>
        <v>0.76388999999999996</v>
      </c>
      <c r="SX61" s="101">
        <f>SX58*SW61</f>
        <v>2997.5</v>
      </c>
      <c r="SY61" s="119">
        <f t="shared" si="1097"/>
        <v>13.625</v>
      </c>
      <c r="SZ61" s="93">
        <f>SZ58</f>
        <v>57.43</v>
      </c>
      <c r="TA61" s="120">
        <f t="shared" si="1098"/>
        <v>782.48374999999999</v>
      </c>
      <c r="TB61" s="101">
        <f t="shared" si="1099"/>
        <v>172146.43</v>
      </c>
      <c r="TC61" s="101"/>
      <c r="TD61" s="121"/>
      <c r="TE61" s="122">
        <f t="shared" si="1100"/>
        <v>1.03094</v>
      </c>
      <c r="TF61" s="252">
        <f t="shared" si="1101"/>
        <v>140</v>
      </c>
      <c r="TG61" s="122">
        <f>TF61/TF58</f>
        <v>0.91503000000000001</v>
      </c>
      <c r="TH61" s="101">
        <f>TH58*TG61</f>
        <v>1630.58</v>
      </c>
      <c r="TI61" s="119">
        <f t="shared" si="1102"/>
        <v>11.647</v>
      </c>
      <c r="TJ61" s="93">
        <f>TJ58</f>
        <v>57.43</v>
      </c>
      <c r="TK61" s="120">
        <f t="shared" si="1103"/>
        <v>668.88720999999998</v>
      </c>
      <c r="TL61" s="101">
        <f t="shared" si="1104"/>
        <v>93644.21</v>
      </c>
      <c r="TM61" s="101"/>
      <c r="TN61" s="121"/>
      <c r="TO61" s="122">
        <f t="shared" si="1105"/>
        <v>0.88127</v>
      </c>
      <c r="TP61" s="252">
        <f t="shared" si="1106"/>
        <v>187</v>
      </c>
      <c r="TQ61" s="122">
        <f>TP61/TP58</f>
        <v>0.65156999999999998</v>
      </c>
      <c r="TR61" s="101">
        <f>TR58*TQ61</f>
        <v>2472.71</v>
      </c>
      <c r="TS61" s="119">
        <f t="shared" si="1107"/>
        <v>13.22304813</v>
      </c>
      <c r="TT61" s="93">
        <f>TT58</f>
        <v>57.43</v>
      </c>
      <c r="TU61" s="120">
        <f t="shared" si="1108"/>
        <v>759.39964999999995</v>
      </c>
      <c r="TV61" s="101">
        <f t="shared" si="1109"/>
        <v>142007.73000000001</v>
      </c>
      <c r="TW61" s="101"/>
      <c r="TX61" s="121"/>
      <c r="TY61" s="122">
        <f t="shared" si="1110"/>
        <v>1.0005200000000001</v>
      </c>
      <c r="TZ61" s="252">
        <f t="shared" si="1111"/>
        <v>132</v>
      </c>
      <c r="UA61" s="122">
        <f>TZ61/TZ58</f>
        <v>0.67347000000000001</v>
      </c>
      <c r="UB61" s="101">
        <f>UB58*UA61</f>
        <v>1966.53</v>
      </c>
      <c r="UC61" s="119">
        <f t="shared" si="1112"/>
        <v>14.89795455</v>
      </c>
      <c r="UD61" s="93">
        <f>UD58</f>
        <v>57.43</v>
      </c>
      <c r="UE61" s="120">
        <f t="shared" si="1113"/>
        <v>855.58952999999997</v>
      </c>
      <c r="UF61" s="101">
        <f t="shared" si="1114"/>
        <v>112937.82</v>
      </c>
      <c r="UG61" s="101"/>
      <c r="UH61" s="121"/>
      <c r="UI61" s="122">
        <f t="shared" si="1115"/>
        <v>1.1272500000000001</v>
      </c>
      <c r="UJ61" s="252">
        <f t="shared" si="1116"/>
        <v>238</v>
      </c>
      <c r="UK61" s="122">
        <f>UJ61/UJ58</f>
        <v>0.72340000000000004</v>
      </c>
      <c r="UL61" s="101">
        <f>UL58*UK61</f>
        <v>3884.66</v>
      </c>
      <c r="UM61" s="119">
        <f t="shared" si="1117"/>
        <v>16.322100840000001</v>
      </c>
      <c r="UN61" s="93">
        <f>UN58</f>
        <v>57.43</v>
      </c>
      <c r="UO61" s="120">
        <f t="shared" si="1118"/>
        <v>937.37824999999998</v>
      </c>
      <c r="UP61" s="101">
        <f t="shared" si="1119"/>
        <v>223096.02</v>
      </c>
      <c r="UQ61" s="101"/>
      <c r="UR61" s="121"/>
      <c r="US61" s="122">
        <f t="shared" si="1120"/>
        <v>1.2350099999999999</v>
      </c>
      <c r="UT61" s="252">
        <f t="shared" si="1121"/>
        <v>232</v>
      </c>
      <c r="UU61" s="122">
        <f>UT61/UT58</f>
        <v>0.72274000000000005</v>
      </c>
      <c r="UV61" s="101">
        <f>UV58*UU61</f>
        <v>3719.22</v>
      </c>
      <c r="UW61" s="119">
        <f t="shared" si="1122"/>
        <v>16.031120690000002</v>
      </c>
      <c r="UX61" s="93">
        <f>UX58</f>
        <v>57.43</v>
      </c>
      <c r="UY61" s="120">
        <f t="shared" si="1123"/>
        <v>920.66726000000006</v>
      </c>
      <c r="UZ61" s="101">
        <f t="shared" si="1124"/>
        <v>213594.8</v>
      </c>
      <c r="VA61" s="101"/>
      <c r="VB61" s="121"/>
      <c r="VC61" s="122">
        <f t="shared" si="1125"/>
        <v>1.21299</v>
      </c>
      <c r="VD61" s="252">
        <f t="shared" si="1126"/>
        <v>485</v>
      </c>
      <c r="VE61" s="122">
        <f>VD61/VD58</f>
        <v>0.87702999999999998</v>
      </c>
      <c r="VF61" s="101">
        <f>VF58*VE61</f>
        <v>7677.52</v>
      </c>
      <c r="VG61" s="119">
        <f t="shared" si="1127"/>
        <v>15.829938139999999</v>
      </c>
      <c r="VH61" s="93">
        <f>VH58</f>
        <v>57.43</v>
      </c>
      <c r="VI61" s="120">
        <f t="shared" si="1128"/>
        <v>909.11334999999997</v>
      </c>
      <c r="VJ61" s="101">
        <f t="shared" si="1129"/>
        <v>440919.97</v>
      </c>
      <c r="VK61" s="101"/>
      <c r="VL61" s="121"/>
      <c r="VM61" s="122">
        <f t="shared" si="1130"/>
        <v>1.19777</v>
      </c>
      <c r="VN61" s="252">
        <f t="shared" si="1131"/>
        <v>277</v>
      </c>
      <c r="VO61" s="122">
        <f>VN61/VN58</f>
        <v>0.79142999999999997</v>
      </c>
      <c r="VP61" s="101">
        <f>VP58*VO61</f>
        <v>3116.65</v>
      </c>
      <c r="VQ61" s="119">
        <f t="shared" si="1132"/>
        <v>11.251444040000001</v>
      </c>
      <c r="VR61" s="93">
        <f>VR58</f>
        <v>57.43</v>
      </c>
      <c r="VS61" s="120">
        <f t="shared" si="1133"/>
        <v>646.17043000000001</v>
      </c>
      <c r="VT61" s="101">
        <f t="shared" si="1134"/>
        <v>178989.21</v>
      </c>
      <c r="VU61" s="101"/>
      <c r="VV61" s="121"/>
      <c r="VW61" s="122">
        <f t="shared" si="1135"/>
        <v>0.85133999999999999</v>
      </c>
      <c r="VX61" s="231">
        <f t="shared" si="1136"/>
        <v>9198</v>
      </c>
      <c r="VY61" s="122">
        <f>VX61/VX58</f>
        <v>0.73051999999999995</v>
      </c>
      <c r="VZ61" s="101">
        <f>VZ58*VY61</f>
        <v>121562.18</v>
      </c>
      <c r="WA61" s="119">
        <f t="shared" si="1137"/>
        <v>13.21615351</v>
      </c>
      <c r="WB61" s="93">
        <f>WB58</f>
        <v>57.43</v>
      </c>
      <c r="WC61" s="120">
        <f t="shared" si="1138"/>
        <v>759.00369999999998</v>
      </c>
      <c r="WD61" s="101">
        <f t="shared" si="1139"/>
        <v>6981316.0300000003</v>
      </c>
      <c r="WE61" s="101"/>
      <c r="WF61" s="121"/>
    </row>
    <row r="62" spans="1:604" ht="27.75" customHeight="1">
      <c r="A62" s="5"/>
      <c r="B62" s="223" t="s">
        <v>712</v>
      </c>
      <c r="C62" s="12" t="s">
        <v>837</v>
      </c>
      <c r="D62" s="12" t="s">
        <v>437</v>
      </c>
      <c r="E62" s="4" t="s">
        <v>33</v>
      </c>
      <c r="F62" s="252">
        <f t="shared" si="841"/>
        <v>0</v>
      </c>
      <c r="G62" s="122">
        <f>F62/F58</f>
        <v>0</v>
      </c>
      <c r="H62" s="101">
        <f>H58*G62</f>
        <v>0</v>
      </c>
      <c r="I62" s="119">
        <f t="shared" si="842"/>
        <v>0</v>
      </c>
      <c r="J62" s="93">
        <f>J58</f>
        <v>57.43</v>
      </c>
      <c r="K62" s="120">
        <f t="shared" si="843"/>
        <v>0</v>
      </c>
      <c r="L62" s="101">
        <f t="shared" si="844"/>
        <v>0</v>
      </c>
      <c r="M62" s="101"/>
      <c r="N62" s="121"/>
      <c r="O62" s="122">
        <f t="shared" si="845"/>
        <v>0</v>
      </c>
      <c r="P62" s="252">
        <f t="shared" si="846"/>
        <v>0</v>
      </c>
      <c r="Q62" s="122">
        <f>P62/P58</f>
        <v>0</v>
      </c>
      <c r="R62" s="101">
        <f>R58*Q62</f>
        <v>0</v>
      </c>
      <c r="S62" s="119">
        <f t="shared" si="847"/>
        <v>0</v>
      </c>
      <c r="T62" s="93">
        <f>T58</f>
        <v>57.43</v>
      </c>
      <c r="U62" s="120">
        <f t="shared" si="848"/>
        <v>0</v>
      </c>
      <c r="V62" s="101">
        <f t="shared" si="849"/>
        <v>0</v>
      </c>
      <c r="W62" s="101"/>
      <c r="X62" s="121"/>
      <c r="Y62" s="122">
        <f t="shared" si="850"/>
        <v>0</v>
      </c>
      <c r="Z62" s="252">
        <f t="shared" si="851"/>
        <v>0</v>
      </c>
      <c r="AA62" s="122">
        <f>Z62/Z58</f>
        <v>0</v>
      </c>
      <c r="AB62" s="101">
        <f>AB58*AA62</f>
        <v>0</v>
      </c>
      <c r="AC62" s="119">
        <f t="shared" si="852"/>
        <v>0</v>
      </c>
      <c r="AD62" s="93">
        <f>AD58</f>
        <v>57.43</v>
      </c>
      <c r="AE62" s="120">
        <f t="shared" si="853"/>
        <v>0</v>
      </c>
      <c r="AF62" s="101">
        <f t="shared" si="854"/>
        <v>0</v>
      </c>
      <c r="AG62" s="101"/>
      <c r="AH62" s="121"/>
      <c r="AI62" s="122">
        <f t="shared" si="855"/>
        <v>0</v>
      </c>
      <c r="AJ62" s="252">
        <f t="shared" si="856"/>
        <v>0</v>
      </c>
      <c r="AK62" s="122">
        <f>AJ62/AJ58</f>
        <v>0</v>
      </c>
      <c r="AL62" s="101">
        <f>AL58*AK62</f>
        <v>0</v>
      </c>
      <c r="AM62" s="119">
        <f t="shared" si="857"/>
        <v>0</v>
      </c>
      <c r="AN62" s="93">
        <f>AN58</f>
        <v>57.43</v>
      </c>
      <c r="AO62" s="120">
        <f t="shared" si="858"/>
        <v>0</v>
      </c>
      <c r="AP62" s="101">
        <f t="shared" si="859"/>
        <v>0</v>
      </c>
      <c r="AQ62" s="101"/>
      <c r="AR62" s="121"/>
      <c r="AS62" s="122">
        <f t="shared" si="860"/>
        <v>0</v>
      </c>
      <c r="AT62" s="252">
        <f t="shared" si="861"/>
        <v>0</v>
      </c>
      <c r="AU62" s="122">
        <f>AT62/AT58</f>
        <v>0</v>
      </c>
      <c r="AV62" s="101">
        <f>AV58*AU62</f>
        <v>0</v>
      </c>
      <c r="AW62" s="119">
        <f t="shared" si="862"/>
        <v>0</v>
      </c>
      <c r="AX62" s="93">
        <f>AX58</f>
        <v>57.43</v>
      </c>
      <c r="AY62" s="120">
        <f t="shared" si="863"/>
        <v>0</v>
      </c>
      <c r="AZ62" s="101">
        <f t="shared" si="864"/>
        <v>0</v>
      </c>
      <c r="BA62" s="101"/>
      <c r="BB62" s="121"/>
      <c r="BC62" s="122">
        <f t="shared" si="865"/>
        <v>0</v>
      </c>
      <c r="BD62" s="252">
        <f t="shared" si="866"/>
        <v>0</v>
      </c>
      <c r="BE62" s="122">
        <f>BD62/BD58</f>
        <v>0</v>
      </c>
      <c r="BF62" s="101">
        <f>BF58*BE62</f>
        <v>0</v>
      </c>
      <c r="BG62" s="119">
        <f t="shared" si="867"/>
        <v>0</v>
      </c>
      <c r="BH62" s="93">
        <f>BH58</f>
        <v>57.43</v>
      </c>
      <c r="BI62" s="120">
        <f t="shared" si="868"/>
        <v>0</v>
      </c>
      <c r="BJ62" s="101">
        <f t="shared" si="869"/>
        <v>0</v>
      </c>
      <c r="BK62" s="101"/>
      <c r="BL62" s="121"/>
      <c r="BM62" s="122">
        <f t="shared" si="870"/>
        <v>0</v>
      </c>
      <c r="BN62" s="252">
        <f t="shared" si="871"/>
        <v>0</v>
      </c>
      <c r="BO62" s="122" t="e">
        <f>BN62/BN58</f>
        <v>#DIV/0!</v>
      </c>
      <c r="BP62" s="101" t="e">
        <f>BP58*BO62</f>
        <v>#DIV/0!</v>
      </c>
      <c r="BQ62" s="119">
        <f t="shared" si="872"/>
        <v>0</v>
      </c>
      <c r="BR62" s="93">
        <f>BR58</f>
        <v>0</v>
      </c>
      <c r="BS62" s="120">
        <f t="shared" si="873"/>
        <v>0</v>
      </c>
      <c r="BT62" s="101">
        <f t="shared" si="874"/>
        <v>0</v>
      </c>
      <c r="BU62" s="101"/>
      <c r="BV62" s="121"/>
      <c r="BW62" s="122">
        <f t="shared" si="875"/>
        <v>0</v>
      </c>
      <c r="BX62" s="252">
        <f t="shared" si="876"/>
        <v>0</v>
      </c>
      <c r="BY62" s="122">
        <f>BX62/BX58</f>
        <v>0</v>
      </c>
      <c r="BZ62" s="101">
        <f>BZ58*BY62</f>
        <v>0</v>
      </c>
      <c r="CA62" s="119">
        <f t="shared" si="877"/>
        <v>0</v>
      </c>
      <c r="CB62" s="93">
        <f>CB58</f>
        <v>57.43</v>
      </c>
      <c r="CC62" s="120">
        <f t="shared" si="878"/>
        <v>0</v>
      </c>
      <c r="CD62" s="101">
        <f t="shared" si="879"/>
        <v>0</v>
      </c>
      <c r="CE62" s="101"/>
      <c r="CF62" s="121"/>
      <c r="CG62" s="122">
        <f t="shared" si="880"/>
        <v>0</v>
      </c>
      <c r="CH62" s="252">
        <f t="shared" si="881"/>
        <v>0</v>
      </c>
      <c r="CI62" s="122" t="e">
        <f>CH62/CH58</f>
        <v>#DIV/0!</v>
      </c>
      <c r="CJ62" s="101" t="e">
        <f>CJ58*CI62</f>
        <v>#DIV/0!</v>
      </c>
      <c r="CK62" s="119">
        <f t="shared" si="882"/>
        <v>0</v>
      </c>
      <c r="CL62" s="93">
        <f>CL58</f>
        <v>0</v>
      </c>
      <c r="CM62" s="120">
        <f t="shared" si="883"/>
        <v>0</v>
      </c>
      <c r="CN62" s="101">
        <f t="shared" si="884"/>
        <v>0</v>
      </c>
      <c r="CO62" s="101"/>
      <c r="CP62" s="121"/>
      <c r="CQ62" s="122">
        <f t="shared" si="885"/>
        <v>0</v>
      </c>
      <c r="CR62" s="252">
        <f t="shared" si="886"/>
        <v>0</v>
      </c>
      <c r="CS62" s="122">
        <f>CR62/CR58</f>
        <v>0</v>
      </c>
      <c r="CT62" s="101">
        <f>CT58*CS62</f>
        <v>0</v>
      </c>
      <c r="CU62" s="119">
        <f t="shared" si="887"/>
        <v>0</v>
      </c>
      <c r="CV62" s="93">
        <f>CV58</f>
        <v>57.43</v>
      </c>
      <c r="CW62" s="120">
        <f t="shared" si="888"/>
        <v>0</v>
      </c>
      <c r="CX62" s="101">
        <f t="shared" si="889"/>
        <v>0</v>
      </c>
      <c r="CY62" s="101"/>
      <c r="CZ62" s="121"/>
      <c r="DA62" s="122">
        <f t="shared" si="890"/>
        <v>0</v>
      </c>
      <c r="DB62" s="252">
        <f t="shared" si="891"/>
        <v>0</v>
      </c>
      <c r="DC62" s="122">
        <f>DB62/DB58</f>
        <v>0</v>
      </c>
      <c r="DD62" s="101">
        <f>DD58*DC62</f>
        <v>0</v>
      </c>
      <c r="DE62" s="119">
        <f t="shared" si="892"/>
        <v>0</v>
      </c>
      <c r="DF62" s="93">
        <f>DF58</f>
        <v>57.43</v>
      </c>
      <c r="DG62" s="120">
        <f t="shared" si="893"/>
        <v>0</v>
      </c>
      <c r="DH62" s="101">
        <f t="shared" si="894"/>
        <v>0</v>
      </c>
      <c r="DI62" s="101"/>
      <c r="DJ62" s="121"/>
      <c r="DK62" s="122">
        <f t="shared" si="895"/>
        <v>0</v>
      </c>
      <c r="DL62" s="252">
        <f t="shared" si="896"/>
        <v>0</v>
      </c>
      <c r="DM62" s="122">
        <f>DL62/DL58</f>
        <v>0</v>
      </c>
      <c r="DN62" s="101">
        <f>DN58*DM62</f>
        <v>0</v>
      </c>
      <c r="DO62" s="119">
        <f t="shared" si="897"/>
        <v>0</v>
      </c>
      <c r="DP62" s="93">
        <f>DP58</f>
        <v>57.43</v>
      </c>
      <c r="DQ62" s="120">
        <f t="shared" si="898"/>
        <v>0</v>
      </c>
      <c r="DR62" s="101">
        <f t="shared" si="899"/>
        <v>0</v>
      </c>
      <c r="DS62" s="101"/>
      <c r="DT62" s="121"/>
      <c r="DU62" s="122">
        <f t="shared" si="900"/>
        <v>0</v>
      </c>
      <c r="DV62" s="252">
        <f t="shared" si="901"/>
        <v>0</v>
      </c>
      <c r="DW62" s="122">
        <f>DV62/DV58</f>
        <v>0</v>
      </c>
      <c r="DX62" s="101">
        <f>DX58*DW62</f>
        <v>0</v>
      </c>
      <c r="DY62" s="119">
        <f t="shared" si="902"/>
        <v>0</v>
      </c>
      <c r="DZ62" s="93">
        <f>DZ58</f>
        <v>57.43</v>
      </c>
      <c r="EA62" s="120">
        <f t="shared" si="903"/>
        <v>0</v>
      </c>
      <c r="EB62" s="101">
        <f t="shared" si="904"/>
        <v>0</v>
      </c>
      <c r="EC62" s="101"/>
      <c r="ED62" s="121"/>
      <c r="EE62" s="122">
        <f t="shared" si="905"/>
        <v>0</v>
      </c>
      <c r="EF62" s="252">
        <f t="shared" si="906"/>
        <v>0</v>
      </c>
      <c r="EG62" s="122">
        <f>EF62/EF58</f>
        <v>0</v>
      </c>
      <c r="EH62" s="101">
        <f>EH58*EG62</f>
        <v>0</v>
      </c>
      <c r="EI62" s="119">
        <f t="shared" si="907"/>
        <v>0</v>
      </c>
      <c r="EJ62" s="93">
        <f>EJ58</f>
        <v>57.43</v>
      </c>
      <c r="EK62" s="120">
        <f t="shared" si="908"/>
        <v>0</v>
      </c>
      <c r="EL62" s="101">
        <f t="shared" si="909"/>
        <v>0</v>
      </c>
      <c r="EM62" s="101"/>
      <c r="EN62" s="121"/>
      <c r="EO62" s="122">
        <f t="shared" si="910"/>
        <v>0</v>
      </c>
      <c r="EP62" s="252">
        <f t="shared" si="911"/>
        <v>0</v>
      </c>
      <c r="EQ62" s="122">
        <f>EP62/EP58</f>
        <v>0</v>
      </c>
      <c r="ER62" s="101">
        <f>ER58*EQ62</f>
        <v>0</v>
      </c>
      <c r="ES62" s="119">
        <f t="shared" si="912"/>
        <v>0</v>
      </c>
      <c r="ET62" s="93">
        <f>ET58</f>
        <v>57.43</v>
      </c>
      <c r="EU62" s="120">
        <f t="shared" si="913"/>
        <v>0</v>
      </c>
      <c r="EV62" s="101">
        <f t="shared" si="914"/>
        <v>0</v>
      </c>
      <c r="EW62" s="101"/>
      <c r="EX62" s="121"/>
      <c r="EY62" s="122">
        <f t="shared" si="915"/>
        <v>0</v>
      </c>
      <c r="EZ62" s="252">
        <f t="shared" si="916"/>
        <v>0</v>
      </c>
      <c r="FA62" s="122">
        <f>EZ62/EZ58</f>
        <v>0</v>
      </c>
      <c r="FB62" s="101">
        <f>FB58*FA62</f>
        <v>0</v>
      </c>
      <c r="FC62" s="119">
        <f t="shared" si="917"/>
        <v>0</v>
      </c>
      <c r="FD62" s="93">
        <f>FD58</f>
        <v>57.43</v>
      </c>
      <c r="FE62" s="120">
        <f t="shared" si="918"/>
        <v>0</v>
      </c>
      <c r="FF62" s="101">
        <f t="shared" si="919"/>
        <v>0</v>
      </c>
      <c r="FG62" s="101"/>
      <c r="FH62" s="121"/>
      <c r="FI62" s="122">
        <f t="shared" si="920"/>
        <v>0</v>
      </c>
      <c r="FJ62" s="252">
        <f t="shared" si="921"/>
        <v>0</v>
      </c>
      <c r="FK62" s="122">
        <f>FJ62/FJ58</f>
        <v>0</v>
      </c>
      <c r="FL62" s="101">
        <f>FL58*FK62</f>
        <v>0</v>
      </c>
      <c r="FM62" s="119">
        <f t="shared" si="922"/>
        <v>0</v>
      </c>
      <c r="FN62" s="93">
        <f>FN58</f>
        <v>57.43</v>
      </c>
      <c r="FO62" s="120">
        <f t="shared" si="923"/>
        <v>0</v>
      </c>
      <c r="FP62" s="101">
        <f t="shared" si="924"/>
        <v>0</v>
      </c>
      <c r="FQ62" s="101"/>
      <c r="FR62" s="121"/>
      <c r="FS62" s="122">
        <f t="shared" si="925"/>
        <v>0</v>
      </c>
      <c r="FT62" s="252">
        <f t="shared" si="926"/>
        <v>0</v>
      </c>
      <c r="FU62" s="122">
        <f>FT62/FT58</f>
        <v>0</v>
      </c>
      <c r="FV62" s="101">
        <f>FV58*FU62</f>
        <v>0</v>
      </c>
      <c r="FW62" s="119">
        <f t="shared" si="927"/>
        <v>0</v>
      </c>
      <c r="FX62" s="93">
        <f>FX58</f>
        <v>57.43</v>
      </c>
      <c r="FY62" s="120">
        <f t="shared" si="928"/>
        <v>0</v>
      </c>
      <c r="FZ62" s="101">
        <f t="shared" si="929"/>
        <v>0</v>
      </c>
      <c r="GA62" s="101"/>
      <c r="GB62" s="121"/>
      <c r="GC62" s="122">
        <f t="shared" si="930"/>
        <v>0</v>
      </c>
      <c r="GD62" s="252">
        <f t="shared" si="931"/>
        <v>0</v>
      </c>
      <c r="GE62" s="122">
        <f>GD62/GD58</f>
        <v>0</v>
      </c>
      <c r="GF62" s="101">
        <f>GF58*GE62</f>
        <v>0</v>
      </c>
      <c r="GG62" s="119">
        <f t="shared" si="932"/>
        <v>0</v>
      </c>
      <c r="GH62" s="93">
        <f>GH58</f>
        <v>57.43</v>
      </c>
      <c r="GI62" s="120">
        <f t="shared" si="933"/>
        <v>0</v>
      </c>
      <c r="GJ62" s="101">
        <f t="shared" si="934"/>
        <v>0</v>
      </c>
      <c r="GK62" s="101"/>
      <c r="GL62" s="121"/>
      <c r="GM62" s="122">
        <f t="shared" si="935"/>
        <v>0</v>
      </c>
      <c r="GN62" s="252">
        <f t="shared" si="936"/>
        <v>0</v>
      </c>
      <c r="GO62" s="122">
        <f>GN62/GN58</f>
        <v>0</v>
      </c>
      <c r="GP62" s="101">
        <f>GP58*GO62</f>
        <v>0</v>
      </c>
      <c r="GQ62" s="119">
        <f t="shared" si="937"/>
        <v>0</v>
      </c>
      <c r="GR62" s="93">
        <f>GR58</f>
        <v>57.43</v>
      </c>
      <c r="GS62" s="120">
        <f t="shared" si="938"/>
        <v>0</v>
      </c>
      <c r="GT62" s="101">
        <f t="shared" si="939"/>
        <v>0</v>
      </c>
      <c r="GU62" s="101"/>
      <c r="GV62" s="121"/>
      <c r="GW62" s="122">
        <f t="shared" si="940"/>
        <v>0</v>
      </c>
      <c r="GX62" s="252">
        <f t="shared" si="941"/>
        <v>0</v>
      </c>
      <c r="GY62" s="122">
        <f>GX62/GX58</f>
        <v>0</v>
      </c>
      <c r="GZ62" s="101">
        <f>GZ58*GY62</f>
        <v>0</v>
      </c>
      <c r="HA62" s="119">
        <f t="shared" si="942"/>
        <v>0</v>
      </c>
      <c r="HB62" s="93">
        <f>HB58</f>
        <v>57.43</v>
      </c>
      <c r="HC62" s="120">
        <f t="shared" si="943"/>
        <v>0</v>
      </c>
      <c r="HD62" s="101">
        <f t="shared" si="944"/>
        <v>0</v>
      </c>
      <c r="HE62" s="101"/>
      <c r="HF62" s="121"/>
      <c r="HG62" s="122">
        <f t="shared" si="945"/>
        <v>0</v>
      </c>
      <c r="HH62" s="252">
        <f t="shared" si="946"/>
        <v>0</v>
      </c>
      <c r="HI62" s="122">
        <f>HH62/HH58</f>
        <v>0</v>
      </c>
      <c r="HJ62" s="101">
        <f>HJ58*HI62</f>
        <v>0</v>
      </c>
      <c r="HK62" s="119">
        <f t="shared" si="947"/>
        <v>0</v>
      </c>
      <c r="HL62" s="93">
        <f>HL58</f>
        <v>57.43</v>
      </c>
      <c r="HM62" s="120">
        <f t="shared" si="948"/>
        <v>0</v>
      </c>
      <c r="HN62" s="101">
        <f t="shared" si="949"/>
        <v>0</v>
      </c>
      <c r="HO62" s="101"/>
      <c r="HP62" s="121"/>
      <c r="HQ62" s="122">
        <f t="shared" si="950"/>
        <v>0</v>
      </c>
      <c r="HR62" s="252">
        <f t="shared" si="951"/>
        <v>0</v>
      </c>
      <c r="HS62" s="122">
        <f>HR62/HR58</f>
        <v>0</v>
      </c>
      <c r="HT62" s="101">
        <f>HT58*HS62</f>
        <v>0</v>
      </c>
      <c r="HU62" s="119">
        <f t="shared" si="952"/>
        <v>0</v>
      </c>
      <c r="HV62" s="93">
        <f>HV58</f>
        <v>57.43</v>
      </c>
      <c r="HW62" s="120">
        <f t="shared" si="953"/>
        <v>0</v>
      </c>
      <c r="HX62" s="101">
        <f t="shared" si="954"/>
        <v>0</v>
      </c>
      <c r="HY62" s="101"/>
      <c r="HZ62" s="121"/>
      <c r="IA62" s="122">
        <f t="shared" si="955"/>
        <v>0</v>
      </c>
      <c r="IB62" s="252">
        <f t="shared" si="956"/>
        <v>0</v>
      </c>
      <c r="IC62" s="122">
        <f>IB62/IB58</f>
        <v>0</v>
      </c>
      <c r="ID62" s="101">
        <f>ID58*IC62</f>
        <v>0</v>
      </c>
      <c r="IE62" s="119">
        <f t="shared" si="957"/>
        <v>0</v>
      </c>
      <c r="IF62" s="93">
        <f>IF58</f>
        <v>57.43</v>
      </c>
      <c r="IG62" s="120">
        <f t="shared" si="958"/>
        <v>0</v>
      </c>
      <c r="IH62" s="101">
        <f t="shared" si="959"/>
        <v>0</v>
      </c>
      <c r="II62" s="101"/>
      <c r="IJ62" s="121"/>
      <c r="IK62" s="122">
        <f t="shared" si="960"/>
        <v>0</v>
      </c>
      <c r="IL62" s="252">
        <f t="shared" si="961"/>
        <v>0</v>
      </c>
      <c r="IM62" s="122">
        <f>IL62/IL58</f>
        <v>0</v>
      </c>
      <c r="IN62" s="101">
        <f>IN58*IM62</f>
        <v>0</v>
      </c>
      <c r="IO62" s="119">
        <f t="shared" si="962"/>
        <v>0</v>
      </c>
      <c r="IP62" s="93">
        <f>IP58</f>
        <v>57.43</v>
      </c>
      <c r="IQ62" s="120">
        <f t="shared" si="963"/>
        <v>0</v>
      </c>
      <c r="IR62" s="101">
        <f t="shared" si="964"/>
        <v>0</v>
      </c>
      <c r="IS62" s="101"/>
      <c r="IT62" s="121"/>
      <c r="IU62" s="122">
        <f t="shared" si="965"/>
        <v>0</v>
      </c>
      <c r="IV62" s="252">
        <f t="shared" si="966"/>
        <v>0</v>
      </c>
      <c r="IW62" s="122">
        <f>IV62/IV58</f>
        <v>0</v>
      </c>
      <c r="IX62" s="101">
        <f>IX58*IW62</f>
        <v>0</v>
      </c>
      <c r="IY62" s="119">
        <f t="shared" si="967"/>
        <v>0</v>
      </c>
      <c r="IZ62" s="93">
        <f>IZ58</f>
        <v>57.43</v>
      </c>
      <c r="JA62" s="120">
        <f t="shared" si="968"/>
        <v>0</v>
      </c>
      <c r="JB62" s="101">
        <f t="shared" si="969"/>
        <v>0</v>
      </c>
      <c r="JC62" s="101"/>
      <c r="JD62" s="121"/>
      <c r="JE62" s="122">
        <f t="shared" si="970"/>
        <v>0</v>
      </c>
      <c r="JF62" s="252">
        <f t="shared" si="971"/>
        <v>0</v>
      </c>
      <c r="JG62" s="122">
        <f>JF62/JF58</f>
        <v>0</v>
      </c>
      <c r="JH62" s="101">
        <f>JH58*JG62</f>
        <v>0</v>
      </c>
      <c r="JI62" s="119">
        <f t="shared" si="972"/>
        <v>0</v>
      </c>
      <c r="JJ62" s="93">
        <f>JJ58</f>
        <v>57.43</v>
      </c>
      <c r="JK62" s="120">
        <f t="shared" si="973"/>
        <v>0</v>
      </c>
      <c r="JL62" s="101">
        <f t="shared" si="974"/>
        <v>0</v>
      </c>
      <c r="JM62" s="101"/>
      <c r="JN62" s="121"/>
      <c r="JO62" s="122">
        <f t="shared" si="975"/>
        <v>0</v>
      </c>
      <c r="JP62" s="252">
        <f t="shared" si="976"/>
        <v>0</v>
      </c>
      <c r="JQ62" s="122" t="e">
        <f>JP62/JP58</f>
        <v>#DIV/0!</v>
      </c>
      <c r="JR62" s="101" t="e">
        <f>JR58*JQ62</f>
        <v>#DIV/0!</v>
      </c>
      <c r="JS62" s="119">
        <f t="shared" si="977"/>
        <v>0</v>
      </c>
      <c r="JT62" s="93">
        <f>JT58</f>
        <v>0</v>
      </c>
      <c r="JU62" s="120">
        <f t="shared" si="978"/>
        <v>0</v>
      </c>
      <c r="JV62" s="101">
        <f t="shared" si="979"/>
        <v>0</v>
      </c>
      <c r="JW62" s="101"/>
      <c r="JX62" s="121"/>
      <c r="JY62" s="122">
        <f t="shared" si="980"/>
        <v>0</v>
      </c>
      <c r="JZ62" s="252">
        <f t="shared" si="981"/>
        <v>0</v>
      </c>
      <c r="KA62" s="122">
        <f>JZ62/JZ58</f>
        <v>0</v>
      </c>
      <c r="KB62" s="101">
        <f>KB58*KA62</f>
        <v>0</v>
      </c>
      <c r="KC62" s="119">
        <f t="shared" si="982"/>
        <v>0</v>
      </c>
      <c r="KD62" s="93">
        <f>KD58</f>
        <v>57.43</v>
      </c>
      <c r="KE62" s="120">
        <f t="shared" si="983"/>
        <v>0</v>
      </c>
      <c r="KF62" s="101">
        <f t="shared" si="984"/>
        <v>0</v>
      </c>
      <c r="KG62" s="101"/>
      <c r="KH62" s="121"/>
      <c r="KI62" s="122">
        <f t="shared" si="985"/>
        <v>0</v>
      </c>
      <c r="KJ62" s="252">
        <f t="shared" si="986"/>
        <v>0</v>
      </c>
      <c r="KK62" s="122">
        <f>KJ62/KJ58</f>
        <v>0</v>
      </c>
      <c r="KL62" s="101">
        <f>KL58*KK62</f>
        <v>0</v>
      </c>
      <c r="KM62" s="119">
        <f t="shared" si="987"/>
        <v>0</v>
      </c>
      <c r="KN62" s="93">
        <f>KN58</f>
        <v>57.43</v>
      </c>
      <c r="KO62" s="120">
        <f t="shared" si="988"/>
        <v>0</v>
      </c>
      <c r="KP62" s="101">
        <f t="shared" si="989"/>
        <v>0</v>
      </c>
      <c r="KQ62" s="101"/>
      <c r="KR62" s="121"/>
      <c r="KS62" s="122">
        <f t="shared" si="990"/>
        <v>0</v>
      </c>
      <c r="KT62" s="252">
        <f t="shared" si="991"/>
        <v>0</v>
      </c>
      <c r="KU62" s="122">
        <f>KT62/KT58</f>
        <v>0</v>
      </c>
      <c r="KV62" s="101">
        <f>KV58*KU62</f>
        <v>0</v>
      </c>
      <c r="KW62" s="119">
        <f t="shared" si="992"/>
        <v>0</v>
      </c>
      <c r="KX62" s="93">
        <f>KX58</f>
        <v>57.43</v>
      </c>
      <c r="KY62" s="120">
        <f t="shared" si="993"/>
        <v>0</v>
      </c>
      <c r="KZ62" s="101">
        <f t="shared" si="994"/>
        <v>0</v>
      </c>
      <c r="LA62" s="101"/>
      <c r="LB62" s="121"/>
      <c r="LC62" s="122">
        <f t="shared" si="995"/>
        <v>0</v>
      </c>
      <c r="LD62" s="252">
        <f t="shared" si="996"/>
        <v>0</v>
      </c>
      <c r="LE62" s="122">
        <f>LD62/LD58</f>
        <v>0</v>
      </c>
      <c r="LF62" s="101">
        <f>LF58*LE62</f>
        <v>0</v>
      </c>
      <c r="LG62" s="119">
        <f t="shared" si="997"/>
        <v>0</v>
      </c>
      <c r="LH62" s="93">
        <f>LH58</f>
        <v>57.43</v>
      </c>
      <c r="LI62" s="120">
        <f t="shared" si="998"/>
        <v>0</v>
      </c>
      <c r="LJ62" s="101">
        <f t="shared" si="999"/>
        <v>0</v>
      </c>
      <c r="LK62" s="101"/>
      <c r="LL62" s="121"/>
      <c r="LM62" s="122">
        <f t="shared" si="1000"/>
        <v>0</v>
      </c>
      <c r="LN62" s="252">
        <f t="shared" si="1001"/>
        <v>0</v>
      </c>
      <c r="LO62" s="122">
        <f>LN62/LN58</f>
        <v>0</v>
      </c>
      <c r="LP62" s="101">
        <f>LP58*LO62</f>
        <v>0</v>
      </c>
      <c r="LQ62" s="119">
        <f t="shared" si="1002"/>
        <v>0</v>
      </c>
      <c r="LR62" s="93">
        <f>LR58</f>
        <v>57.43</v>
      </c>
      <c r="LS62" s="120">
        <f t="shared" si="1003"/>
        <v>0</v>
      </c>
      <c r="LT62" s="101">
        <f t="shared" si="1004"/>
        <v>0</v>
      </c>
      <c r="LU62" s="101"/>
      <c r="LV62" s="121"/>
      <c r="LW62" s="122">
        <f t="shared" si="1005"/>
        <v>0</v>
      </c>
      <c r="LX62" s="252">
        <f t="shared" si="1006"/>
        <v>0</v>
      </c>
      <c r="LY62" s="122">
        <f>LX62/LX58</f>
        <v>0</v>
      </c>
      <c r="LZ62" s="101">
        <f>LZ58*LY62</f>
        <v>0</v>
      </c>
      <c r="MA62" s="119">
        <f t="shared" si="1007"/>
        <v>0</v>
      </c>
      <c r="MB62" s="93">
        <f>MB58</f>
        <v>57.43</v>
      </c>
      <c r="MC62" s="120">
        <f t="shared" si="1008"/>
        <v>0</v>
      </c>
      <c r="MD62" s="101">
        <f t="shared" si="1009"/>
        <v>0</v>
      </c>
      <c r="ME62" s="101"/>
      <c r="MF62" s="121"/>
      <c r="MG62" s="122">
        <f t="shared" si="1010"/>
        <v>0</v>
      </c>
      <c r="MH62" s="252">
        <f t="shared" si="1011"/>
        <v>0</v>
      </c>
      <c r="MI62" s="122">
        <f>MH62/MH58</f>
        <v>0</v>
      </c>
      <c r="MJ62" s="101">
        <f>MJ58*MI62</f>
        <v>0</v>
      </c>
      <c r="MK62" s="119">
        <f t="shared" si="1012"/>
        <v>0</v>
      </c>
      <c r="ML62" s="93">
        <f>ML58</f>
        <v>57.43</v>
      </c>
      <c r="MM62" s="120">
        <f t="shared" si="1013"/>
        <v>0</v>
      </c>
      <c r="MN62" s="101">
        <f t="shared" si="1014"/>
        <v>0</v>
      </c>
      <c r="MO62" s="101"/>
      <c r="MP62" s="121"/>
      <c r="MQ62" s="122">
        <f t="shared" si="1015"/>
        <v>0</v>
      </c>
      <c r="MR62" s="252">
        <f t="shared" si="1016"/>
        <v>0</v>
      </c>
      <c r="MS62" s="122">
        <f>MR62/MR58</f>
        <v>0</v>
      </c>
      <c r="MT62" s="101">
        <f>MT58*MS62</f>
        <v>0</v>
      </c>
      <c r="MU62" s="119">
        <f t="shared" si="1017"/>
        <v>0</v>
      </c>
      <c r="MV62" s="93">
        <f>MV58</f>
        <v>57.43</v>
      </c>
      <c r="MW62" s="120">
        <f t="shared" si="1018"/>
        <v>0</v>
      </c>
      <c r="MX62" s="101">
        <f t="shared" si="1019"/>
        <v>0</v>
      </c>
      <c r="MY62" s="101"/>
      <c r="MZ62" s="121"/>
      <c r="NA62" s="122">
        <f t="shared" si="1020"/>
        <v>0</v>
      </c>
      <c r="NB62" s="252">
        <f t="shared" si="1021"/>
        <v>0</v>
      </c>
      <c r="NC62" s="122">
        <f>NB62/NB58</f>
        <v>0</v>
      </c>
      <c r="ND62" s="101">
        <f>ND58*NC62</f>
        <v>0</v>
      </c>
      <c r="NE62" s="119">
        <f t="shared" si="1022"/>
        <v>0</v>
      </c>
      <c r="NF62" s="93">
        <f>NF58</f>
        <v>57.43</v>
      </c>
      <c r="NG62" s="120">
        <f t="shared" si="1023"/>
        <v>0</v>
      </c>
      <c r="NH62" s="101">
        <f t="shared" si="1024"/>
        <v>0</v>
      </c>
      <c r="NI62" s="101"/>
      <c r="NJ62" s="121"/>
      <c r="NK62" s="122">
        <f t="shared" si="1025"/>
        <v>0</v>
      </c>
      <c r="NL62" s="252">
        <f t="shared" si="1026"/>
        <v>0</v>
      </c>
      <c r="NM62" s="122">
        <f>NL62/NL58</f>
        <v>0</v>
      </c>
      <c r="NN62" s="101">
        <f>NN58*NM62</f>
        <v>0</v>
      </c>
      <c r="NO62" s="119">
        <f t="shared" si="1027"/>
        <v>0</v>
      </c>
      <c r="NP62" s="93">
        <f>NP58</f>
        <v>57.43</v>
      </c>
      <c r="NQ62" s="120">
        <f t="shared" si="1028"/>
        <v>0</v>
      </c>
      <c r="NR62" s="101">
        <f t="shared" si="1029"/>
        <v>0</v>
      </c>
      <c r="NS62" s="101"/>
      <c r="NT62" s="121"/>
      <c r="NU62" s="122">
        <f t="shared" si="1030"/>
        <v>0</v>
      </c>
      <c r="NV62" s="252">
        <f t="shared" si="1031"/>
        <v>46</v>
      </c>
      <c r="NW62" s="122">
        <f>NV62/NV58</f>
        <v>0.26285999999999998</v>
      </c>
      <c r="NX62" s="101">
        <f>NX58*NW62</f>
        <v>332.52</v>
      </c>
      <c r="NY62" s="119">
        <f t="shared" si="1032"/>
        <v>7.2286956499999997</v>
      </c>
      <c r="NZ62" s="93">
        <f>NZ58</f>
        <v>57.43</v>
      </c>
      <c r="OA62" s="120">
        <f t="shared" si="1033"/>
        <v>415.14398999999997</v>
      </c>
      <c r="OB62" s="101">
        <f t="shared" si="1034"/>
        <v>19096.62</v>
      </c>
      <c r="OC62" s="101"/>
      <c r="OD62" s="121"/>
      <c r="OE62" s="122">
        <f t="shared" si="1035"/>
        <v>0.54747000000000001</v>
      </c>
      <c r="OF62" s="252">
        <f t="shared" si="1036"/>
        <v>0</v>
      </c>
      <c r="OG62" s="122">
        <f>OF62/OF58</f>
        <v>0</v>
      </c>
      <c r="OH62" s="101">
        <f>OH58*OG62</f>
        <v>0</v>
      </c>
      <c r="OI62" s="119">
        <f t="shared" si="1037"/>
        <v>0</v>
      </c>
      <c r="OJ62" s="93">
        <f>OJ58</f>
        <v>57.43</v>
      </c>
      <c r="OK62" s="120">
        <f t="shared" si="1038"/>
        <v>0</v>
      </c>
      <c r="OL62" s="101">
        <f t="shared" si="1039"/>
        <v>0</v>
      </c>
      <c r="OM62" s="101"/>
      <c r="ON62" s="121"/>
      <c r="OO62" s="122">
        <f t="shared" si="1040"/>
        <v>0</v>
      </c>
      <c r="OP62" s="252">
        <f t="shared" si="1041"/>
        <v>0</v>
      </c>
      <c r="OQ62" s="122">
        <f>OP62/OP58</f>
        <v>0</v>
      </c>
      <c r="OR62" s="101">
        <f>OR58*OQ62</f>
        <v>0</v>
      </c>
      <c r="OS62" s="119">
        <f t="shared" si="1042"/>
        <v>0</v>
      </c>
      <c r="OT62" s="93">
        <f>OT58</f>
        <v>57.43</v>
      </c>
      <c r="OU62" s="120">
        <f t="shared" si="1043"/>
        <v>0</v>
      </c>
      <c r="OV62" s="101">
        <f t="shared" si="1044"/>
        <v>0</v>
      </c>
      <c r="OW62" s="101"/>
      <c r="OX62" s="121"/>
      <c r="OY62" s="122">
        <f t="shared" si="1045"/>
        <v>0</v>
      </c>
      <c r="OZ62" s="252">
        <f t="shared" si="1046"/>
        <v>0</v>
      </c>
      <c r="PA62" s="122">
        <f>OZ62/OZ58</f>
        <v>0</v>
      </c>
      <c r="PB62" s="101">
        <f>PB58*PA62</f>
        <v>0</v>
      </c>
      <c r="PC62" s="119">
        <f t="shared" si="1047"/>
        <v>0</v>
      </c>
      <c r="PD62" s="93">
        <f>PD58</f>
        <v>57.43</v>
      </c>
      <c r="PE62" s="120">
        <f t="shared" si="1048"/>
        <v>0</v>
      </c>
      <c r="PF62" s="101">
        <f t="shared" si="1049"/>
        <v>0</v>
      </c>
      <c r="PG62" s="101"/>
      <c r="PH62" s="121"/>
      <c r="PI62" s="122">
        <f t="shared" si="1050"/>
        <v>0</v>
      </c>
      <c r="PJ62" s="252">
        <f t="shared" si="1051"/>
        <v>0</v>
      </c>
      <c r="PK62" s="122">
        <f>PJ62/PJ58</f>
        <v>0</v>
      </c>
      <c r="PL62" s="101">
        <f>PL58*PK62</f>
        <v>0</v>
      </c>
      <c r="PM62" s="119">
        <f t="shared" si="1052"/>
        <v>0</v>
      </c>
      <c r="PN62" s="93">
        <f>PN58</f>
        <v>57.43</v>
      </c>
      <c r="PO62" s="120">
        <f t="shared" si="1053"/>
        <v>0</v>
      </c>
      <c r="PP62" s="101">
        <f t="shared" si="1054"/>
        <v>0</v>
      </c>
      <c r="PQ62" s="101"/>
      <c r="PR62" s="121"/>
      <c r="PS62" s="122">
        <f t="shared" si="1055"/>
        <v>0</v>
      </c>
      <c r="PT62" s="252">
        <f t="shared" si="1056"/>
        <v>0</v>
      </c>
      <c r="PU62" s="122" t="e">
        <f>PT62/PT58</f>
        <v>#DIV/0!</v>
      </c>
      <c r="PV62" s="101" t="e">
        <f>PV58*PU62</f>
        <v>#DIV/0!</v>
      </c>
      <c r="PW62" s="119">
        <f t="shared" si="1057"/>
        <v>0</v>
      </c>
      <c r="PX62" s="93">
        <f>PX58</f>
        <v>0</v>
      </c>
      <c r="PY62" s="120">
        <f t="shared" si="1058"/>
        <v>0</v>
      </c>
      <c r="PZ62" s="101">
        <f t="shared" si="1059"/>
        <v>0</v>
      </c>
      <c r="QA62" s="101"/>
      <c r="QB62" s="121"/>
      <c r="QC62" s="122">
        <f t="shared" si="1060"/>
        <v>0</v>
      </c>
      <c r="QD62" s="252">
        <f t="shared" si="1061"/>
        <v>0</v>
      </c>
      <c r="QE62" s="122">
        <f>QD62/QD58</f>
        <v>0</v>
      </c>
      <c r="QF62" s="101">
        <f>QF58*QE62</f>
        <v>0</v>
      </c>
      <c r="QG62" s="119">
        <f t="shared" si="1062"/>
        <v>0</v>
      </c>
      <c r="QH62" s="93">
        <f>QH58</f>
        <v>57.43</v>
      </c>
      <c r="QI62" s="120">
        <f t="shared" si="1063"/>
        <v>0</v>
      </c>
      <c r="QJ62" s="101">
        <f t="shared" si="1064"/>
        <v>0</v>
      </c>
      <c r="QK62" s="101"/>
      <c r="QL62" s="121"/>
      <c r="QM62" s="122">
        <f t="shared" si="1065"/>
        <v>0</v>
      </c>
      <c r="QN62" s="252">
        <f t="shared" si="1066"/>
        <v>0</v>
      </c>
      <c r="QO62" s="122">
        <f>QN62/QN58</f>
        <v>0</v>
      </c>
      <c r="QP62" s="101">
        <f>QP58*QO62</f>
        <v>0</v>
      </c>
      <c r="QQ62" s="119">
        <f t="shared" si="1067"/>
        <v>0</v>
      </c>
      <c r="QR62" s="93">
        <f>QR58</f>
        <v>57.43</v>
      </c>
      <c r="QS62" s="120">
        <f t="shared" si="1068"/>
        <v>0</v>
      </c>
      <c r="QT62" s="101">
        <f t="shared" si="1069"/>
        <v>0</v>
      </c>
      <c r="QU62" s="101"/>
      <c r="QV62" s="121"/>
      <c r="QW62" s="122">
        <f t="shared" si="1070"/>
        <v>0</v>
      </c>
      <c r="QX62" s="252">
        <f t="shared" si="1071"/>
        <v>0</v>
      </c>
      <c r="QY62" s="122">
        <f>QX62/QX58</f>
        <v>0</v>
      </c>
      <c r="QZ62" s="101">
        <f>QZ58*QY62</f>
        <v>0</v>
      </c>
      <c r="RA62" s="119">
        <f t="shared" si="1072"/>
        <v>0</v>
      </c>
      <c r="RB62" s="93">
        <f>RB58</f>
        <v>57.43</v>
      </c>
      <c r="RC62" s="120">
        <f t="shared" si="1073"/>
        <v>0</v>
      </c>
      <c r="RD62" s="101">
        <f t="shared" si="1074"/>
        <v>0</v>
      </c>
      <c r="RE62" s="101"/>
      <c r="RF62" s="121"/>
      <c r="RG62" s="122">
        <f t="shared" si="1075"/>
        <v>0</v>
      </c>
      <c r="RH62" s="252">
        <f t="shared" si="1076"/>
        <v>0</v>
      </c>
      <c r="RI62" s="122">
        <f>RH62/RH58</f>
        <v>0</v>
      </c>
      <c r="RJ62" s="101">
        <f>RJ58*RI62</f>
        <v>0</v>
      </c>
      <c r="RK62" s="119">
        <f t="shared" si="1077"/>
        <v>0</v>
      </c>
      <c r="RL62" s="93">
        <f>RL58</f>
        <v>57.43</v>
      </c>
      <c r="RM62" s="120">
        <f t="shared" si="1078"/>
        <v>0</v>
      </c>
      <c r="RN62" s="101">
        <f t="shared" si="1079"/>
        <v>0</v>
      </c>
      <c r="RO62" s="101"/>
      <c r="RP62" s="121"/>
      <c r="RQ62" s="122">
        <f t="shared" si="1080"/>
        <v>0</v>
      </c>
      <c r="RR62" s="252">
        <f t="shared" si="1081"/>
        <v>0</v>
      </c>
      <c r="RS62" s="122">
        <f>RR62/RR58</f>
        <v>0</v>
      </c>
      <c r="RT62" s="101">
        <f>RT58*RS62</f>
        <v>0</v>
      </c>
      <c r="RU62" s="119">
        <f t="shared" si="1082"/>
        <v>0</v>
      </c>
      <c r="RV62" s="93">
        <f>RV58</f>
        <v>57.43</v>
      </c>
      <c r="RW62" s="120">
        <f t="shared" si="1083"/>
        <v>0</v>
      </c>
      <c r="RX62" s="101">
        <f t="shared" si="1084"/>
        <v>0</v>
      </c>
      <c r="RY62" s="101"/>
      <c r="RZ62" s="121"/>
      <c r="SA62" s="122">
        <f t="shared" si="1085"/>
        <v>0</v>
      </c>
      <c r="SB62" s="252">
        <f t="shared" si="1086"/>
        <v>0</v>
      </c>
      <c r="SC62" s="122">
        <f>SB62/SB58</f>
        <v>0</v>
      </c>
      <c r="SD62" s="101">
        <f>SD58*SC62</f>
        <v>0</v>
      </c>
      <c r="SE62" s="119">
        <f t="shared" si="1087"/>
        <v>0</v>
      </c>
      <c r="SF62" s="93">
        <f>SF58</f>
        <v>57.43</v>
      </c>
      <c r="SG62" s="120">
        <f t="shared" si="1088"/>
        <v>0</v>
      </c>
      <c r="SH62" s="101">
        <f t="shared" si="1089"/>
        <v>0</v>
      </c>
      <c r="SI62" s="101"/>
      <c r="SJ62" s="121"/>
      <c r="SK62" s="122">
        <f t="shared" si="1090"/>
        <v>0</v>
      </c>
      <c r="SL62" s="252">
        <f t="shared" si="1091"/>
        <v>0</v>
      </c>
      <c r="SM62" s="122">
        <f>SL62/SL58</f>
        <v>0</v>
      </c>
      <c r="SN62" s="101">
        <f>SN58*SM62</f>
        <v>0</v>
      </c>
      <c r="SO62" s="119">
        <f t="shared" si="1092"/>
        <v>0</v>
      </c>
      <c r="SP62" s="93">
        <f>SP58</f>
        <v>57.43</v>
      </c>
      <c r="SQ62" s="120">
        <f t="shared" si="1093"/>
        <v>0</v>
      </c>
      <c r="SR62" s="101">
        <f t="shared" si="1094"/>
        <v>0</v>
      </c>
      <c r="SS62" s="101"/>
      <c r="ST62" s="121"/>
      <c r="SU62" s="122">
        <f t="shared" si="1095"/>
        <v>0</v>
      </c>
      <c r="SV62" s="252">
        <f t="shared" si="1096"/>
        <v>0</v>
      </c>
      <c r="SW62" s="122">
        <f>SV62/SV58</f>
        <v>0</v>
      </c>
      <c r="SX62" s="101">
        <f>SX58*SW62</f>
        <v>0</v>
      </c>
      <c r="SY62" s="119">
        <f t="shared" si="1097"/>
        <v>0</v>
      </c>
      <c r="SZ62" s="93">
        <f>SZ58</f>
        <v>57.43</v>
      </c>
      <c r="TA62" s="120">
        <f t="shared" si="1098"/>
        <v>0</v>
      </c>
      <c r="TB62" s="101">
        <f t="shared" si="1099"/>
        <v>0</v>
      </c>
      <c r="TC62" s="101"/>
      <c r="TD62" s="121"/>
      <c r="TE62" s="122">
        <f t="shared" si="1100"/>
        <v>0</v>
      </c>
      <c r="TF62" s="252">
        <f t="shared" si="1101"/>
        <v>0</v>
      </c>
      <c r="TG62" s="122">
        <f>TF62/TF58</f>
        <v>0</v>
      </c>
      <c r="TH62" s="101">
        <f>TH58*TG62</f>
        <v>0</v>
      </c>
      <c r="TI62" s="119">
        <f t="shared" si="1102"/>
        <v>0</v>
      </c>
      <c r="TJ62" s="93">
        <f>TJ58</f>
        <v>57.43</v>
      </c>
      <c r="TK62" s="120">
        <f t="shared" si="1103"/>
        <v>0</v>
      </c>
      <c r="TL62" s="101">
        <f t="shared" si="1104"/>
        <v>0</v>
      </c>
      <c r="TM62" s="101"/>
      <c r="TN62" s="121"/>
      <c r="TO62" s="122">
        <f t="shared" si="1105"/>
        <v>0</v>
      </c>
      <c r="TP62" s="252">
        <f t="shared" si="1106"/>
        <v>0</v>
      </c>
      <c r="TQ62" s="122">
        <f>TP62/TP58</f>
        <v>0</v>
      </c>
      <c r="TR62" s="101">
        <f>TR58*TQ62</f>
        <v>0</v>
      </c>
      <c r="TS62" s="119">
        <f t="shared" si="1107"/>
        <v>0</v>
      </c>
      <c r="TT62" s="93">
        <f>TT58</f>
        <v>57.43</v>
      </c>
      <c r="TU62" s="120">
        <f t="shared" si="1108"/>
        <v>0</v>
      </c>
      <c r="TV62" s="101">
        <f t="shared" si="1109"/>
        <v>0</v>
      </c>
      <c r="TW62" s="101"/>
      <c r="TX62" s="121"/>
      <c r="TY62" s="122">
        <f t="shared" si="1110"/>
        <v>0</v>
      </c>
      <c r="TZ62" s="252">
        <f t="shared" si="1111"/>
        <v>0</v>
      </c>
      <c r="UA62" s="122">
        <f>TZ62/TZ58</f>
        <v>0</v>
      </c>
      <c r="UB62" s="101">
        <f>UB58*UA62</f>
        <v>0</v>
      </c>
      <c r="UC62" s="119">
        <f t="shared" si="1112"/>
        <v>0</v>
      </c>
      <c r="UD62" s="93">
        <f>UD58</f>
        <v>57.43</v>
      </c>
      <c r="UE62" s="120">
        <f t="shared" si="1113"/>
        <v>0</v>
      </c>
      <c r="UF62" s="101">
        <f t="shared" si="1114"/>
        <v>0</v>
      </c>
      <c r="UG62" s="101"/>
      <c r="UH62" s="121"/>
      <c r="UI62" s="122">
        <f t="shared" si="1115"/>
        <v>0</v>
      </c>
      <c r="UJ62" s="252">
        <f t="shared" si="1116"/>
        <v>0</v>
      </c>
      <c r="UK62" s="122">
        <f>UJ62/UJ58</f>
        <v>0</v>
      </c>
      <c r="UL62" s="101">
        <f>UL58*UK62</f>
        <v>0</v>
      </c>
      <c r="UM62" s="119">
        <f t="shared" si="1117"/>
        <v>0</v>
      </c>
      <c r="UN62" s="93">
        <f>UN58</f>
        <v>57.43</v>
      </c>
      <c r="UO62" s="120">
        <f t="shared" si="1118"/>
        <v>0</v>
      </c>
      <c r="UP62" s="101">
        <f t="shared" si="1119"/>
        <v>0</v>
      </c>
      <c r="UQ62" s="101"/>
      <c r="UR62" s="121"/>
      <c r="US62" s="122">
        <f t="shared" si="1120"/>
        <v>0</v>
      </c>
      <c r="UT62" s="252">
        <f t="shared" si="1121"/>
        <v>0</v>
      </c>
      <c r="UU62" s="122">
        <f>UT62/UT58</f>
        <v>0</v>
      </c>
      <c r="UV62" s="101">
        <f>UV58*UU62</f>
        <v>0</v>
      </c>
      <c r="UW62" s="119">
        <f t="shared" si="1122"/>
        <v>0</v>
      </c>
      <c r="UX62" s="93">
        <f>UX58</f>
        <v>57.43</v>
      </c>
      <c r="UY62" s="120">
        <f t="shared" si="1123"/>
        <v>0</v>
      </c>
      <c r="UZ62" s="101">
        <f t="shared" si="1124"/>
        <v>0</v>
      </c>
      <c r="VA62" s="101"/>
      <c r="VB62" s="121"/>
      <c r="VC62" s="122">
        <f t="shared" si="1125"/>
        <v>0</v>
      </c>
      <c r="VD62" s="252">
        <f t="shared" si="1126"/>
        <v>0</v>
      </c>
      <c r="VE62" s="122">
        <f>VD62/VD58</f>
        <v>0</v>
      </c>
      <c r="VF62" s="101">
        <f>VF58*VE62</f>
        <v>0</v>
      </c>
      <c r="VG62" s="119">
        <f t="shared" si="1127"/>
        <v>0</v>
      </c>
      <c r="VH62" s="93">
        <f>VH58</f>
        <v>57.43</v>
      </c>
      <c r="VI62" s="120">
        <f t="shared" si="1128"/>
        <v>0</v>
      </c>
      <c r="VJ62" s="101">
        <f t="shared" si="1129"/>
        <v>0</v>
      </c>
      <c r="VK62" s="101"/>
      <c r="VL62" s="121"/>
      <c r="VM62" s="122">
        <f t="shared" si="1130"/>
        <v>0</v>
      </c>
      <c r="VN62" s="252">
        <f t="shared" si="1131"/>
        <v>0</v>
      </c>
      <c r="VO62" s="122">
        <f>VN62/VN58</f>
        <v>0</v>
      </c>
      <c r="VP62" s="101">
        <f>VP58*VO62</f>
        <v>0</v>
      </c>
      <c r="VQ62" s="119">
        <f t="shared" si="1132"/>
        <v>0</v>
      </c>
      <c r="VR62" s="93">
        <f>VR58</f>
        <v>57.43</v>
      </c>
      <c r="VS62" s="120">
        <f t="shared" si="1133"/>
        <v>0</v>
      </c>
      <c r="VT62" s="101">
        <f t="shared" si="1134"/>
        <v>0</v>
      </c>
      <c r="VU62" s="101"/>
      <c r="VV62" s="121"/>
      <c r="VW62" s="122">
        <f t="shared" si="1135"/>
        <v>0</v>
      </c>
      <c r="VX62" s="231">
        <f t="shared" si="1136"/>
        <v>46</v>
      </c>
      <c r="VY62" s="122">
        <f>VX62/VX58</f>
        <v>3.65E-3</v>
      </c>
      <c r="VZ62" s="101">
        <f>VZ58*VY62</f>
        <v>607.38</v>
      </c>
      <c r="WA62" s="119">
        <f t="shared" si="1137"/>
        <v>13.20391304</v>
      </c>
      <c r="WB62" s="93">
        <f>WB58</f>
        <v>57.43</v>
      </c>
      <c r="WC62" s="120">
        <f t="shared" si="1138"/>
        <v>758.30073000000004</v>
      </c>
      <c r="WD62" s="101">
        <f t="shared" si="1139"/>
        <v>34881.83</v>
      </c>
      <c r="WE62" s="101"/>
      <c r="WF62" s="121"/>
    </row>
    <row r="63" spans="1:604" ht="26.25" customHeight="1">
      <c r="A63" s="5"/>
      <c r="B63" s="223" t="s">
        <v>423</v>
      </c>
      <c r="C63" s="12" t="s">
        <v>839</v>
      </c>
      <c r="D63" s="12" t="s">
        <v>440</v>
      </c>
      <c r="E63" s="4" t="s">
        <v>33</v>
      </c>
      <c r="F63" s="252">
        <f t="shared" si="841"/>
        <v>0</v>
      </c>
      <c r="G63" s="122">
        <f>F63/F58</f>
        <v>0</v>
      </c>
      <c r="H63" s="101">
        <f>H58*G63</f>
        <v>0</v>
      </c>
      <c r="I63" s="119">
        <f t="shared" si="842"/>
        <v>0</v>
      </c>
      <c r="J63" s="93">
        <f>J58</f>
        <v>57.43</v>
      </c>
      <c r="K63" s="120">
        <f t="shared" si="843"/>
        <v>0</v>
      </c>
      <c r="L63" s="101">
        <f t="shared" si="844"/>
        <v>0</v>
      </c>
      <c r="M63" s="101"/>
      <c r="N63" s="121"/>
      <c r="O63" s="122">
        <f t="shared" si="845"/>
        <v>0</v>
      </c>
      <c r="P63" s="252">
        <f t="shared" si="846"/>
        <v>0</v>
      </c>
      <c r="Q63" s="122">
        <f>P63/P58</f>
        <v>0</v>
      </c>
      <c r="R63" s="101">
        <f>R58*Q63</f>
        <v>0</v>
      </c>
      <c r="S63" s="119">
        <f t="shared" si="847"/>
        <v>0</v>
      </c>
      <c r="T63" s="93">
        <f>T58</f>
        <v>57.43</v>
      </c>
      <c r="U63" s="120">
        <f t="shared" si="848"/>
        <v>0</v>
      </c>
      <c r="V63" s="101">
        <f t="shared" si="849"/>
        <v>0</v>
      </c>
      <c r="W63" s="101"/>
      <c r="X63" s="121"/>
      <c r="Y63" s="122">
        <f t="shared" si="850"/>
        <v>0</v>
      </c>
      <c r="Z63" s="252">
        <f t="shared" si="851"/>
        <v>0</v>
      </c>
      <c r="AA63" s="122">
        <f>Z63/Z58</f>
        <v>0</v>
      </c>
      <c r="AB63" s="101">
        <f>AB58*AA63</f>
        <v>0</v>
      </c>
      <c r="AC63" s="119">
        <f t="shared" si="852"/>
        <v>0</v>
      </c>
      <c r="AD63" s="93">
        <f>AD58</f>
        <v>57.43</v>
      </c>
      <c r="AE63" s="120">
        <f t="shared" si="853"/>
        <v>0</v>
      </c>
      <c r="AF63" s="101">
        <f t="shared" si="854"/>
        <v>0</v>
      </c>
      <c r="AG63" s="101"/>
      <c r="AH63" s="121"/>
      <c r="AI63" s="122">
        <f t="shared" si="855"/>
        <v>0</v>
      </c>
      <c r="AJ63" s="252">
        <f t="shared" si="856"/>
        <v>35</v>
      </c>
      <c r="AK63" s="122">
        <f>AJ63/AJ58</f>
        <v>0.14227999999999999</v>
      </c>
      <c r="AL63" s="101">
        <f>AL58*AK63</f>
        <v>1237.8399999999999</v>
      </c>
      <c r="AM63" s="119">
        <f t="shared" si="857"/>
        <v>35.36685714</v>
      </c>
      <c r="AN63" s="93">
        <f>AN58</f>
        <v>57.43</v>
      </c>
      <c r="AO63" s="120">
        <f t="shared" si="858"/>
        <v>2031.11861</v>
      </c>
      <c r="AP63" s="101">
        <f t="shared" si="859"/>
        <v>71089.149999999994</v>
      </c>
      <c r="AQ63" s="101"/>
      <c r="AR63" s="121"/>
      <c r="AS63" s="122">
        <f t="shared" si="860"/>
        <v>2.6756199999999999</v>
      </c>
      <c r="AT63" s="252">
        <f t="shared" si="861"/>
        <v>0</v>
      </c>
      <c r="AU63" s="122">
        <f>AT63/AT58</f>
        <v>0</v>
      </c>
      <c r="AV63" s="101">
        <f>AV58*AU63</f>
        <v>0</v>
      </c>
      <c r="AW63" s="119">
        <f t="shared" si="862"/>
        <v>0</v>
      </c>
      <c r="AX63" s="93">
        <f>AX58</f>
        <v>57.43</v>
      </c>
      <c r="AY63" s="120">
        <f t="shared" si="863"/>
        <v>0</v>
      </c>
      <c r="AZ63" s="101">
        <f t="shared" si="864"/>
        <v>0</v>
      </c>
      <c r="BA63" s="101"/>
      <c r="BB63" s="121"/>
      <c r="BC63" s="122">
        <f t="shared" si="865"/>
        <v>0</v>
      </c>
      <c r="BD63" s="252">
        <f t="shared" si="866"/>
        <v>53</v>
      </c>
      <c r="BE63" s="122">
        <f>BD63/BD58</f>
        <v>0.32716000000000001</v>
      </c>
      <c r="BF63" s="101">
        <f>BF58*BE63</f>
        <v>423.67</v>
      </c>
      <c r="BG63" s="119">
        <f t="shared" si="867"/>
        <v>7.99377358</v>
      </c>
      <c r="BH63" s="93">
        <f>BH58</f>
        <v>57.43</v>
      </c>
      <c r="BI63" s="120">
        <f t="shared" si="868"/>
        <v>459.08242000000001</v>
      </c>
      <c r="BJ63" s="101">
        <f t="shared" si="869"/>
        <v>24331.37</v>
      </c>
      <c r="BK63" s="101"/>
      <c r="BL63" s="121"/>
      <c r="BM63" s="122">
        <f t="shared" si="870"/>
        <v>0.60475000000000001</v>
      </c>
      <c r="BN63" s="252">
        <f t="shared" si="871"/>
        <v>0</v>
      </c>
      <c r="BO63" s="122" t="e">
        <f>BN63/BN58</f>
        <v>#DIV/0!</v>
      </c>
      <c r="BP63" s="101" t="e">
        <f>BP58*BO63</f>
        <v>#DIV/0!</v>
      </c>
      <c r="BQ63" s="119">
        <f t="shared" si="872"/>
        <v>0</v>
      </c>
      <c r="BR63" s="93">
        <f>BR58</f>
        <v>0</v>
      </c>
      <c r="BS63" s="120">
        <f t="shared" si="873"/>
        <v>0</v>
      </c>
      <c r="BT63" s="101">
        <f t="shared" si="874"/>
        <v>0</v>
      </c>
      <c r="BU63" s="101"/>
      <c r="BV63" s="121"/>
      <c r="BW63" s="122">
        <f t="shared" si="875"/>
        <v>0</v>
      </c>
      <c r="BX63" s="252">
        <f t="shared" si="876"/>
        <v>0</v>
      </c>
      <c r="BY63" s="122">
        <f>BX63/BX58</f>
        <v>0</v>
      </c>
      <c r="BZ63" s="101">
        <f>BZ58*BY63</f>
        <v>0</v>
      </c>
      <c r="CA63" s="119">
        <f t="shared" si="877"/>
        <v>0</v>
      </c>
      <c r="CB63" s="93">
        <f>CB58</f>
        <v>57.43</v>
      </c>
      <c r="CC63" s="120">
        <f t="shared" si="878"/>
        <v>0</v>
      </c>
      <c r="CD63" s="101">
        <f t="shared" si="879"/>
        <v>0</v>
      </c>
      <c r="CE63" s="101"/>
      <c r="CF63" s="121"/>
      <c r="CG63" s="122">
        <f t="shared" si="880"/>
        <v>0</v>
      </c>
      <c r="CH63" s="252">
        <f t="shared" si="881"/>
        <v>0</v>
      </c>
      <c r="CI63" s="122" t="e">
        <f>CH63/CH58</f>
        <v>#DIV/0!</v>
      </c>
      <c r="CJ63" s="101" t="e">
        <f>CJ58*CI63</f>
        <v>#DIV/0!</v>
      </c>
      <c r="CK63" s="119">
        <f t="shared" si="882"/>
        <v>0</v>
      </c>
      <c r="CL63" s="93">
        <f>CL58</f>
        <v>0</v>
      </c>
      <c r="CM63" s="120">
        <f t="shared" si="883"/>
        <v>0</v>
      </c>
      <c r="CN63" s="101">
        <f t="shared" si="884"/>
        <v>0</v>
      </c>
      <c r="CO63" s="101"/>
      <c r="CP63" s="121"/>
      <c r="CQ63" s="122">
        <f t="shared" si="885"/>
        <v>0</v>
      </c>
      <c r="CR63" s="252">
        <f t="shared" si="886"/>
        <v>0</v>
      </c>
      <c r="CS63" s="122">
        <f>CR63/CR58</f>
        <v>0</v>
      </c>
      <c r="CT63" s="101">
        <f>CT58*CS63</f>
        <v>0</v>
      </c>
      <c r="CU63" s="119">
        <f t="shared" si="887"/>
        <v>0</v>
      </c>
      <c r="CV63" s="93">
        <f>CV58</f>
        <v>57.43</v>
      </c>
      <c r="CW63" s="120">
        <f t="shared" si="888"/>
        <v>0</v>
      </c>
      <c r="CX63" s="101">
        <f t="shared" si="889"/>
        <v>0</v>
      </c>
      <c r="CY63" s="101"/>
      <c r="CZ63" s="121"/>
      <c r="DA63" s="122">
        <f t="shared" si="890"/>
        <v>0</v>
      </c>
      <c r="DB63" s="252">
        <f t="shared" si="891"/>
        <v>0</v>
      </c>
      <c r="DC63" s="122">
        <f>DB63/DB58</f>
        <v>0</v>
      </c>
      <c r="DD63" s="101">
        <f>DD58*DC63</f>
        <v>0</v>
      </c>
      <c r="DE63" s="119">
        <f t="shared" si="892"/>
        <v>0</v>
      </c>
      <c r="DF63" s="93">
        <f>DF58</f>
        <v>57.43</v>
      </c>
      <c r="DG63" s="120">
        <f t="shared" si="893"/>
        <v>0</v>
      </c>
      <c r="DH63" s="101">
        <f t="shared" si="894"/>
        <v>0</v>
      </c>
      <c r="DI63" s="101"/>
      <c r="DJ63" s="121"/>
      <c r="DK63" s="122">
        <f t="shared" si="895"/>
        <v>0</v>
      </c>
      <c r="DL63" s="252">
        <f t="shared" si="896"/>
        <v>0</v>
      </c>
      <c r="DM63" s="122">
        <f>DL63/DL58</f>
        <v>0</v>
      </c>
      <c r="DN63" s="101">
        <f>DN58*DM63</f>
        <v>0</v>
      </c>
      <c r="DO63" s="119">
        <f t="shared" si="897"/>
        <v>0</v>
      </c>
      <c r="DP63" s="93">
        <f>DP58</f>
        <v>57.43</v>
      </c>
      <c r="DQ63" s="120">
        <f t="shared" si="898"/>
        <v>0</v>
      </c>
      <c r="DR63" s="101">
        <f t="shared" si="899"/>
        <v>0</v>
      </c>
      <c r="DS63" s="101"/>
      <c r="DT63" s="121"/>
      <c r="DU63" s="122">
        <f t="shared" si="900"/>
        <v>0</v>
      </c>
      <c r="DV63" s="252">
        <f t="shared" si="901"/>
        <v>0</v>
      </c>
      <c r="DW63" s="122">
        <f>DV63/DV58</f>
        <v>0</v>
      </c>
      <c r="DX63" s="101">
        <f>DX58*DW63</f>
        <v>0</v>
      </c>
      <c r="DY63" s="119">
        <f t="shared" si="902"/>
        <v>0</v>
      </c>
      <c r="DZ63" s="93">
        <f>DZ58</f>
        <v>57.43</v>
      </c>
      <c r="EA63" s="120">
        <f t="shared" si="903"/>
        <v>0</v>
      </c>
      <c r="EB63" s="101">
        <f t="shared" si="904"/>
        <v>0</v>
      </c>
      <c r="EC63" s="101"/>
      <c r="ED63" s="121"/>
      <c r="EE63" s="122">
        <f t="shared" si="905"/>
        <v>0</v>
      </c>
      <c r="EF63" s="252">
        <f t="shared" si="906"/>
        <v>0</v>
      </c>
      <c r="EG63" s="122">
        <f>EF63/EF58</f>
        <v>0</v>
      </c>
      <c r="EH63" s="101">
        <f>EH58*EG63</f>
        <v>0</v>
      </c>
      <c r="EI63" s="119">
        <f t="shared" si="907"/>
        <v>0</v>
      </c>
      <c r="EJ63" s="93">
        <f>EJ58</f>
        <v>57.43</v>
      </c>
      <c r="EK63" s="120">
        <f t="shared" si="908"/>
        <v>0</v>
      </c>
      <c r="EL63" s="101">
        <f t="shared" si="909"/>
        <v>0</v>
      </c>
      <c r="EM63" s="101"/>
      <c r="EN63" s="121"/>
      <c r="EO63" s="122">
        <f t="shared" si="910"/>
        <v>0</v>
      </c>
      <c r="EP63" s="252">
        <f t="shared" si="911"/>
        <v>0</v>
      </c>
      <c r="EQ63" s="122">
        <f>EP63/EP58</f>
        <v>0</v>
      </c>
      <c r="ER63" s="101">
        <f>ER58*EQ63</f>
        <v>0</v>
      </c>
      <c r="ES63" s="119">
        <f t="shared" si="912"/>
        <v>0</v>
      </c>
      <c r="ET63" s="93">
        <f>ET58</f>
        <v>57.43</v>
      </c>
      <c r="EU63" s="120">
        <f t="shared" si="913"/>
        <v>0</v>
      </c>
      <c r="EV63" s="101">
        <f t="shared" si="914"/>
        <v>0</v>
      </c>
      <c r="EW63" s="101"/>
      <c r="EX63" s="121"/>
      <c r="EY63" s="122">
        <f t="shared" si="915"/>
        <v>0</v>
      </c>
      <c r="EZ63" s="252">
        <f t="shared" si="916"/>
        <v>31</v>
      </c>
      <c r="FA63" s="122">
        <f>EZ63/EZ58</f>
        <v>0.28971999999999998</v>
      </c>
      <c r="FB63" s="101">
        <f>FB58*FA63</f>
        <v>253.51</v>
      </c>
      <c r="FC63" s="119">
        <f t="shared" si="917"/>
        <v>8.1777419400000007</v>
      </c>
      <c r="FD63" s="93">
        <f>FD58</f>
        <v>57.43</v>
      </c>
      <c r="FE63" s="120">
        <f t="shared" si="918"/>
        <v>469.64771999999999</v>
      </c>
      <c r="FF63" s="101">
        <f t="shared" si="919"/>
        <v>14559.08</v>
      </c>
      <c r="FG63" s="101"/>
      <c r="FH63" s="121"/>
      <c r="FI63" s="122">
        <f t="shared" si="920"/>
        <v>0.61867000000000005</v>
      </c>
      <c r="FJ63" s="252">
        <f t="shared" si="921"/>
        <v>0</v>
      </c>
      <c r="FK63" s="122">
        <f>FJ63/FJ58</f>
        <v>0</v>
      </c>
      <c r="FL63" s="101">
        <f>FL58*FK63</f>
        <v>0</v>
      </c>
      <c r="FM63" s="119">
        <f t="shared" si="922"/>
        <v>0</v>
      </c>
      <c r="FN63" s="93">
        <f>FN58</f>
        <v>57.43</v>
      </c>
      <c r="FO63" s="120">
        <f t="shared" si="923"/>
        <v>0</v>
      </c>
      <c r="FP63" s="101">
        <f t="shared" si="924"/>
        <v>0</v>
      </c>
      <c r="FQ63" s="101"/>
      <c r="FR63" s="121"/>
      <c r="FS63" s="122">
        <f t="shared" si="925"/>
        <v>0</v>
      </c>
      <c r="FT63" s="252">
        <f t="shared" si="926"/>
        <v>0</v>
      </c>
      <c r="FU63" s="122">
        <f>FT63/FT58</f>
        <v>0</v>
      </c>
      <c r="FV63" s="101">
        <f>FV58*FU63</f>
        <v>0</v>
      </c>
      <c r="FW63" s="119">
        <f t="shared" si="927"/>
        <v>0</v>
      </c>
      <c r="FX63" s="93">
        <f>FX58</f>
        <v>57.43</v>
      </c>
      <c r="FY63" s="120">
        <f t="shared" si="928"/>
        <v>0</v>
      </c>
      <c r="FZ63" s="101">
        <f t="shared" si="929"/>
        <v>0</v>
      </c>
      <c r="GA63" s="101"/>
      <c r="GB63" s="121"/>
      <c r="GC63" s="122">
        <f t="shared" si="930"/>
        <v>0</v>
      </c>
      <c r="GD63" s="252">
        <f t="shared" si="931"/>
        <v>0</v>
      </c>
      <c r="GE63" s="122">
        <f>GD63/GD58</f>
        <v>0</v>
      </c>
      <c r="GF63" s="101">
        <f>GF58*GE63</f>
        <v>0</v>
      </c>
      <c r="GG63" s="119">
        <f t="shared" si="932"/>
        <v>0</v>
      </c>
      <c r="GH63" s="93">
        <f>GH58</f>
        <v>57.43</v>
      </c>
      <c r="GI63" s="120">
        <f t="shared" si="933"/>
        <v>0</v>
      </c>
      <c r="GJ63" s="101">
        <f t="shared" si="934"/>
        <v>0</v>
      </c>
      <c r="GK63" s="101"/>
      <c r="GL63" s="121"/>
      <c r="GM63" s="122">
        <f t="shared" si="935"/>
        <v>0</v>
      </c>
      <c r="GN63" s="252">
        <f t="shared" si="936"/>
        <v>0</v>
      </c>
      <c r="GO63" s="122">
        <f>GN63/GN58</f>
        <v>0</v>
      </c>
      <c r="GP63" s="101">
        <f>GP58*GO63</f>
        <v>0</v>
      </c>
      <c r="GQ63" s="119">
        <f t="shared" si="937"/>
        <v>0</v>
      </c>
      <c r="GR63" s="93">
        <f>GR58</f>
        <v>57.43</v>
      </c>
      <c r="GS63" s="120">
        <f t="shared" si="938"/>
        <v>0</v>
      </c>
      <c r="GT63" s="101">
        <f t="shared" si="939"/>
        <v>0</v>
      </c>
      <c r="GU63" s="101"/>
      <c r="GV63" s="121"/>
      <c r="GW63" s="122">
        <f t="shared" si="940"/>
        <v>0</v>
      </c>
      <c r="GX63" s="252">
        <f t="shared" si="941"/>
        <v>0</v>
      </c>
      <c r="GY63" s="122">
        <f>GX63/GX58</f>
        <v>0</v>
      </c>
      <c r="GZ63" s="101">
        <f>GZ58*GY63</f>
        <v>0</v>
      </c>
      <c r="HA63" s="119">
        <f t="shared" si="942"/>
        <v>0</v>
      </c>
      <c r="HB63" s="93">
        <f>HB58</f>
        <v>57.43</v>
      </c>
      <c r="HC63" s="120">
        <f t="shared" si="943"/>
        <v>0</v>
      </c>
      <c r="HD63" s="101">
        <f t="shared" si="944"/>
        <v>0</v>
      </c>
      <c r="HE63" s="101"/>
      <c r="HF63" s="121"/>
      <c r="HG63" s="122">
        <f t="shared" si="945"/>
        <v>0</v>
      </c>
      <c r="HH63" s="252">
        <f t="shared" si="946"/>
        <v>0</v>
      </c>
      <c r="HI63" s="122">
        <f>HH63/HH58</f>
        <v>0</v>
      </c>
      <c r="HJ63" s="101">
        <f>HJ58*HI63</f>
        <v>0</v>
      </c>
      <c r="HK63" s="119">
        <f t="shared" si="947"/>
        <v>0</v>
      </c>
      <c r="HL63" s="93">
        <f>HL58</f>
        <v>57.43</v>
      </c>
      <c r="HM63" s="120">
        <f t="shared" si="948"/>
        <v>0</v>
      </c>
      <c r="HN63" s="101">
        <f t="shared" si="949"/>
        <v>0</v>
      </c>
      <c r="HO63" s="101"/>
      <c r="HP63" s="121"/>
      <c r="HQ63" s="122">
        <f t="shared" si="950"/>
        <v>0</v>
      </c>
      <c r="HR63" s="252">
        <f t="shared" si="951"/>
        <v>0</v>
      </c>
      <c r="HS63" s="122">
        <f>HR63/HR58</f>
        <v>0</v>
      </c>
      <c r="HT63" s="101">
        <f>HT58*HS63</f>
        <v>0</v>
      </c>
      <c r="HU63" s="119">
        <f t="shared" si="952"/>
        <v>0</v>
      </c>
      <c r="HV63" s="93">
        <f>HV58</f>
        <v>57.43</v>
      </c>
      <c r="HW63" s="120">
        <f t="shared" si="953"/>
        <v>0</v>
      </c>
      <c r="HX63" s="101">
        <f t="shared" si="954"/>
        <v>0</v>
      </c>
      <c r="HY63" s="101"/>
      <c r="HZ63" s="121"/>
      <c r="IA63" s="122">
        <f t="shared" si="955"/>
        <v>0</v>
      </c>
      <c r="IB63" s="252">
        <f t="shared" si="956"/>
        <v>0</v>
      </c>
      <c r="IC63" s="122">
        <f>IB63/IB58</f>
        <v>0</v>
      </c>
      <c r="ID63" s="101">
        <f>ID58*IC63</f>
        <v>0</v>
      </c>
      <c r="IE63" s="119">
        <f t="shared" si="957"/>
        <v>0</v>
      </c>
      <c r="IF63" s="93">
        <f>IF58</f>
        <v>57.43</v>
      </c>
      <c r="IG63" s="120">
        <f t="shared" si="958"/>
        <v>0</v>
      </c>
      <c r="IH63" s="101">
        <f t="shared" si="959"/>
        <v>0</v>
      </c>
      <c r="II63" s="101"/>
      <c r="IJ63" s="121"/>
      <c r="IK63" s="122">
        <f t="shared" si="960"/>
        <v>0</v>
      </c>
      <c r="IL63" s="252">
        <f t="shared" si="961"/>
        <v>0</v>
      </c>
      <c r="IM63" s="122">
        <f>IL63/IL58</f>
        <v>0</v>
      </c>
      <c r="IN63" s="101">
        <f>IN58*IM63</f>
        <v>0</v>
      </c>
      <c r="IO63" s="119">
        <f t="shared" si="962"/>
        <v>0</v>
      </c>
      <c r="IP63" s="93">
        <f>IP58</f>
        <v>57.43</v>
      </c>
      <c r="IQ63" s="120">
        <f t="shared" si="963"/>
        <v>0</v>
      </c>
      <c r="IR63" s="101">
        <f t="shared" si="964"/>
        <v>0</v>
      </c>
      <c r="IS63" s="101"/>
      <c r="IT63" s="121"/>
      <c r="IU63" s="122">
        <f t="shared" si="965"/>
        <v>0</v>
      </c>
      <c r="IV63" s="252">
        <f t="shared" si="966"/>
        <v>0</v>
      </c>
      <c r="IW63" s="122">
        <f>IV63/IV58</f>
        <v>0</v>
      </c>
      <c r="IX63" s="101">
        <f>IX58*IW63</f>
        <v>0</v>
      </c>
      <c r="IY63" s="119">
        <f t="shared" si="967"/>
        <v>0</v>
      </c>
      <c r="IZ63" s="93">
        <f>IZ58</f>
        <v>57.43</v>
      </c>
      <c r="JA63" s="120">
        <f t="shared" si="968"/>
        <v>0</v>
      </c>
      <c r="JB63" s="101">
        <f t="shared" si="969"/>
        <v>0</v>
      </c>
      <c r="JC63" s="101"/>
      <c r="JD63" s="121"/>
      <c r="JE63" s="122">
        <f t="shared" si="970"/>
        <v>0</v>
      </c>
      <c r="JF63" s="252">
        <f t="shared" si="971"/>
        <v>0</v>
      </c>
      <c r="JG63" s="122">
        <f>JF63/JF58</f>
        <v>0</v>
      </c>
      <c r="JH63" s="101">
        <f>JH58*JG63</f>
        <v>0</v>
      </c>
      <c r="JI63" s="119">
        <f t="shared" si="972"/>
        <v>0</v>
      </c>
      <c r="JJ63" s="93">
        <f>JJ58</f>
        <v>57.43</v>
      </c>
      <c r="JK63" s="120">
        <f t="shared" si="973"/>
        <v>0</v>
      </c>
      <c r="JL63" s="101">
        <f t="shared" si="974"/>
        <v>0</v>
      </c>
      <c r="JM63" s="101"/>
      <c r="JN63" s="121"/>
      <c r="JO63" s="122">
        <f t="shared" si="975"/>
        <v>0</v>
      </c>
      <c r="JP63" s="252">
        <f t="shared" si="976"/>
        <v>0</v>
      </c>
      <c r="JQ63" s="122" t="e">
        <f>JP63/JP58</f>
        <v>#DIV/0!</v>
      </c>
      <c r="JR63" s="101" t="e">
        <f>JR58*JQ63</f>
        <v>#DIV/0!</v>
      </c>
      <c r="JS63" s="119">
        <f t="shared" si="977"/>
        <v>0</v>
      </c>
      <c r="JT63" s="93">
        <f>JT58</f>
        <v>0</v>
      </c>
      <c r="JU63" s="120">
        <f t="shared" si="978"/>
        <v>0</v>
      </c>
      <c r="JV63" s="101">
        <f t="shared" si="979"/>
        <v>0</v>
      </c>
      <c r="JW63" s="101"/>
      <c r="JX63" s="121"/>
      <c r="JY63" s="122">
        <f t="shared" si="980"/>
        <v>0</v>
      </c>
      <c r="JZ63" s="252">
        <f t="shared" si="981"/>
        <v>0</v>
      </c>
      <c r="KA63" s="122">
        <f>JZ63/JZ58</f>
        <v>0</v>
      </c>
      <c r="KB63" s="101">
        <f>KB58*KA63</f>
        <v>0</v>
      </c>
      <c r="KC63" s="119">
        <f t="shared" si="982"/>
        <v>0</v>
      </c>
      <c r="KD63" s="93">
        <f>KD58</f>
        <v>57.43</v>
      </c>
      <c r="KE63" s="120">
        <f t="shared" si="983"/>
        <v>0</v>
      </c>
      <c r="KF63" s="101">
        <f t="shared" si="984"/>
        <v>0</v>
      </c>
      <c r="KG63" s="101"/>
      <c r="KH63" s="121"/>
      <c r="KI63" s="122">
        <f t="shared" si="985"/>
        <v>0</v>
      </c>
      <c r="KJ63" s="252">
        <f t="shared" si="986"/>
        <v>0</v>
      </c>
      <c r="KK63" s="122">
        <f>KJ63/KJ58</f>
        <v>0</v>
      </c>
      <c r="KL63" s="101">
        <f>KL58*KK63</f>
        <v>0</v>
      </c>
      <c r="KM63" s="119">
        <f t="shared" si="987"/>
        <v>0</v>
      </c>
      <c r="KN63" s="93">
        <f>KN58</f>
        <v>57.43</v>
      </c>
      <c r="KO63" s="120">
        <f t="shared" si="988"/>
        <v>0</v>
      </c>
      <c r="KP63" s="101">
        <f t="shared" si="989"/>
        <v>0</v>
      </c>
      <c r="KQ63" s="101"/>
      <c r="KR63" s="121"/>
      <c r="KS63" s="122">
        <f t="shared" si="990"/>
        <v>0</v>
      </c>
      <c r="KT63" s="252">
        <f t="shared" si="991"/>
        <v>0</v>
      </c>
      <c r="KU63" s="122">
        <f>KT63/KT58</f>
        <v>0</v>
      </c>
      <c r="KV63" s="101">
        <f>KV58*KU63</f>
        <v>0</v>
      </c>
      <c r="KW63" s="119">
        <f t="shared" si="992"/>
        <v>0</v>
      </c>
      <c r="KX63" s="93">
        <f>KX58</f>
        <v>57.43</v>
      </c>
      <c r="KY63" s="120">
        <f t="shared" si="993"/>
        <v>0</v>
      </c>
      <c r="KZ63" s="101">
        <f t="shared" si="994"/>
        <v>0</v>
      </c>
      <c r="LA63" s="101"/>
      <c r="LB63" s="121"/>
      <c r="LC63" s="122">
        <f t="shared" si="995"/>
        <v>0</v>
      </c>
      <c r="LD63" s="252">
        <f t="shared" si="996"/>
        <v>0</v>
      </c>
      <c r="LE63" s="122">
        <f>LD63/LD58</f>
        <v>0</v>
      </c>
      <c r="LF63" s="101">
        <f>LF58*LE63</f>
        <v>0</v>
      </c>
      <c r="LG63" s="119">
        <f t="shared" si="997"/>
        <v>0</v>
      </c>
      <c r="LH63" s="93">
        <f>LH58</f>
        <v>57.43</v>
      </c>
      <c r="LI63" s="120">
        <f t="shared" si="998"/>
        <v>0</v>
      </c>
      <c r="LJ63" s="101">
        <f t="shared" si="999"/>
        <v>0</v>
      </c>
      <c r="LK63" s="101"/>
      <c r="LL63" s="121"/>
      <c r="LM63" s="122">
        <f t="shared" si="1000"/>
        <v>0</v>
      </c>
      <c r="LN63" s="252">
        <f t="shared" si="1001"/>
        <v>0</v>
      </c>
      <c r="LO63" s="122">
        <f>LN63/LN58</f>
        <v>0</v>
      </c>
      <c r="LP63" s="101">
        <f>LP58*LO63</f>
        <v>0</v>
      </c>
      <c r="LQ63" s="119">
        <f t="shared" si="1002"/>
        <v>0</v>
      </c>
      <c r="LR63" s="93">
        <f>LR58</f>
        <v>57.43</v>
      </c>
      <c r="LS63" s="120">
        <f t="shared" si="1003"/>
        <v>0</v>
      </c>
      <c r="LT63" s="101">
        <f t="shared" si="1004"/>
        <v>0</v>
      </c>
      <c r="LU63" s="101"/>
      <c r="LV63" s="121"/>
      <c r="LW63" s="122">
        <f t="shared" si="1005"/>
        <v>0</v>
      </c>
      <c r="LX63" s="252">
        <f t="shared" si="1006"/>
        <v>0</v>
      </c>
      <c r="LY63" s="122">
        <f>LX63/LX58</f>
        <v>0</v>
      </c>
      <c r="LZ63" s="101">
        <f>LZ58*LY63</f>
        <v>0</v>
      </c>
      <c r="MA63" s="119">
        <f t="shared" si="1007"/>
        <v>0</v>
      </c>
      <c r="MB63" s="93">
        <f>MB58</f>
        <v>57.43</v>
      </c>
      <c r="MC63" s="120">
        <f t="shared" si="1008"/>
        <v>0</v>
      </c>
      <c r="MD63" s="101">
        <f t="shared" si="1009"/>
        <v>0</v>
      </c>
      <c r="ME63" s="101"/>
      <c r="MF63" s="121"/>
      <c r="MG63" s="122">
        <f t="shared" si="1010"/>
        <v>0</v>
      </c>
      <c r="MH63" s="252">
        <f t="shared" si="1011"/>
        <v>0</v>
      </c>
      <c r="MI63" s="122">
        <f>MH63/MH58</f>
        <v>0</v>
      </c>
      <c r="MJ63" s="101">
        <f>MJ58*MI63</f>
        <v>0</v>
      </c>
      <c r="MK63" s="119">
        <f t="shared" si="1012"/>
        <v>0</v>
      </c>
      <c r="ML63" s="93">
        <f>ML58</f>
        <v>57.43</v>
      </c>
      <c r="MM63" s="120">
        <f t="shared" si="1013"/>
        <v>0</v>
      </c>
      <c r="MN63" s="101">
        <f t="shared" si="1014"/>
        <v>0</v>
      </c>
      <c r="MO63" s="101"/>
      <c r="MP63" s="121"/>
      <c r="MQ63" s="122">
        <f t="shared" si="1015"/>
        <v>0</v>
      </c>
      <c r="MR63" s="252">
        <f t="shared" si="1016"/>
        <v>0</v>
      </c>
      <c r="MS63" s="122">
        <f>MR63/MR58</f>
        <v>0</v>
      </c>
      <c r="MT63" s="101">
        <f>MT58*MS63</f>
        <v>0</v>
      </c>
      <c r="MU63" s="119">
        <f t="shared" si="1017"/>
        <v>0</v>
      </c>
      <c r="MV63" s="93">
        <f>MV58</f>
        <v>57.43</v>
      </c>
      <c r="MW63" s="120">
        <f t="shared" si="1018"/>
        <v>0</v>
      </c>
      <c r="MX63" s="101">
        <f t="shared" si="1019"/>
        <v>0</v>
      </c>
      <c r="MY63" s="101"/>
      <c r="MZ63" s="121"/>
      <c r="NA63" s="122">
        <f t="shared" si="1020"/>
        <v>0</v>
      </c>
      <c r="NB63" s="252">
        <f t="shared" si="1021"/>
        <v>0</v>
      </c>
      <c r="NC63" s="122">
        <f>NB63/NB58</f>
        <v>0</v>
      </c>
      <c r="ND63" s="101">
        <f>ND58*NC63</f>
        <v>0</v>
      </c>
      <c r="NE63" s="119">
        <f t="shared" si="1022"/>
        <v>0</v>
      </c>
      <c r="NF63" s="93">
        <f>NF58</f>
        <v>57.43</v>
      </c>
      <c r="NG63" s="120">
        <f t="shared" si="1023"/>
        <v>0</v>
      </c>
      <c r="NH63" s="101">
        <f t="shared" si="1024"/>
        <v>0</v>
      </c>
      <c r="NI63" s="101"/>
      <c r="NJ63" s="121"/>
      <c r="NK63" s="122">
        <f t="shared" si="1025"/>
        <v>0</v>
      </c>
      <c r="NL63" s="252">
        <f t="shared" si="1026"/>
        <v>0</v>
      </c>
      <c r="NM63" s="122">
        <f>NL63/NL58</f>
        <v>0</v>
      </c>
      <c r="NN63" s="101">
        <f>NN58*NM63</f>
        <v>0</v>
      </c>
      <c r="NO63" s="119">
        <f t="shared" si="1027"/>
        <v>0</v>
      </c>
      <c r="NP63" s="93">
        <f>NP58</f>
        <v>57.43</v>
      </c>
      <c r="NQ63" s="120">
        <f t="shared" si="1028"/>
        <v>0</v>
      </c>
      <c r="NR63" s="101">
        <f t="shared" si="1029"/>
        <v>0</v>
      </c>
      <c r="NS63" s="101"/>
      <c r="NT63" s="121"/>
      <c r="NU63" s="122">
        <f t="shared" si="1030"/>
        <v>0</v>
      </c>
      <c r="NV63" s="252">
        <f t="shared" si="1031"/>
        <v>0</v>
      </c>
      <c r="NW63" s="122">
        <f>NV63/NV58</f>
        <v>0</v>
      </c>
      <c r="NX63" s="101">
        <f>NX58*NW63</f>
        <v>0</v>
      </c>
      <c r="NY63" s="119">
        <f t="shared" si="1032"/>
        <v>0</v>
      </c>
      <c r="NZ63" s="93">
        <f>NZ58</f>
        <v>57.43</v>
      </c>
      <c r="OA63" s="120">
        <f t="shared" si="1033"/>
        <v>0</v>
      </c>
      <c r="OB63" s="101">
        <f t="shared" si="1034"/>
        <v>0</v>
      </c>
      <c r="OC63" s="101"/>
      <c r="OD63" s="121"/>
      <c r="OE63" s="122">
        <f t="shared" si="1035"/>
        <v>0</v>
      </c>
      <c r="OF63" s="252">
        <f t="shared" si="1036"/>
        <v>0</v>
      </c>
      <c r="OG63" s="122">
        <f>OF63/OF58</f>
        <v>0</v>
      </c>
      <c r="OH63" s="101">
        <f>OH58*OG63</f>
        <v>0</v>
      </c>
      <c r="OI63" s="119">
        <f t="shared" si="1037"/>
        <v>0</v>
      </c>
      <c r="OJ63" s="93">
        <f>OJ58</f>
        <v>57.43</v>
      </c>
      <c r="OK63" s="120">
        <f t="shared" si="1038"/>
        <v>0</v>
      </c>
      <c r="OL63" s="101">
        <f t="shared" si="1039"/>
        <v>0</v>
      </c>
      <c r="OM63" s="101"/>
      <c r="ON63" s="121"/>
      <c r="OO63" s="122">
        <f t="shared" si="1040"/>
        <v>0</v>
      </c>
      <c r="OP63" s="252">
        <f t="shared" si="1041"/>
        <v>0</v>
      </c>
      <c r="OQ63" s="122">
        <f>OP63/OP58</f>
        <v>0</v>
      </c>
      <c r="OR63" s="101">
        <f>OR58*OQ63</f>
        <v>0</v>
      </c>
      <c r="OS63" s="119">
        <f t="shared" si="1042"/>
        <v>0</v>
      </c>
      <c r="OT63" s="93">
        <f>OT58</f>
        <v>57.43</v>
      </c>
      <c r="OU63" s="120">
        <f t="shared" si="1043"/>
        <v>0</v>
      </c>
      <c r="OV63" s="101">
        <f t="shared" si="1044"/>
        <v>0</v>
      </c>
      <c r="OW63" s="101"/>
      <c r="OX63" s="121"/>
      <c r="OY63" s="122">
        <f t="shared" si="1045"/>
        <v>0</v>
      </c>
      <c r="OZ63" s="252">
        <f t="shared" si="1046"/>
        <v>31</v>
      </c>
      <c r="PA63" s="122">
        <f>OZ63/OZ58</f>
        <v>0.46970000000000001</v>
      </c>
      <c r="PB63" s="101">
        <f>PB58*PA63</f>
        <v>400.65</v>
      </c>
      <c r="PC63" s="119">
        <f t="shared" si="1047"/>
        <v>12.92419355</v>
      </c>
      <c r="PD63" s="93">
        <f>PD58</f>
        <v>57.43</v>
      </c>
      <c r="PE63" s="120">
        <f t="shared" si="1048"/>
        <v>742.23644000000002</v>
      </c>
      <c r="PF63" s="101">
        <f t="shared" si="1049"/>
        <v>23009.33</v>
      </c>
      <c r="PG63" s="101"/>
      <c r="PH63" s="121"/>
      <c r="PI63" s="122">
        <f t="shared" si="1050"/>
        <v>0.97775999999999996</v>
      </c>
      <c r="PJ63" s="252">
        <f t="shared" si="1051"/>
        <v>0</v>
      </c>
      <c r="PK63" s="122">
        <f>PJ63/PJ58</f>
        <v>0</v>
      </c>
      <c r="PL63" s="101">
        <f>PL58*PK63</f>
        <v>0</v>
      </c>
      <c r="PM63" s="119">
        <f t="shared" si="1052"/>
        <v>0</v>
      </c>
      <c r="PN63" s="93">
        <f>PN58</f>
        <v>57.43</v>
      </c>
      <c r="PO63" s="120">
        <f t="shared" si="1053"/>
        <v>0</v>
      </c>
      <c r="PP63" s="101">
        <f t="shared" si="1054"/>
        <v>0</v>
      </c>
      <c r="PQ63" s="101"/>
      <c r="PR63" s="121"/>
      <c r="PS63" s="122">
        <f t="shared" si="1055"/>
        <v>0</v>
      </c>
      <c r="PT63" s="252">
        <f t="shared" si="1056"/>
        <v>0</v>
      </c>
      <c r="PU63" s="122" t="e">
        <f>PT63/PT58</f>
        <v>#DIV/0!</v>
      </c>
      <c r="PV63" s="101" t="e">
        <f>PV58*PU63</f>
        <v>#DIV/0!</v>
      </c>
      <c r="PW63" s="119">
        <f t="shared" si="1057"/>
        <v>0</v>
      </c>
      <c r="PX63" s="93">
        <f>PX58</f>
        <v>0</v>
      </c>
      <c r="PY63" s="120">
        <f t="shared" si="1058"/>
        <v>0</v>
      </c>
      <c r="PZ63" s="101">
        <f t="shared" si="1059"/>
        <v>0</v>
      </c>
      <c r="QA63" s="101"/>
      <c r="QB63" s="121"/>
      <c r="QC63" s="122">
        <f t="shared" si="1060"/>
        <v>0</v>
      </c>
      <c r="QD63" s="252">
        <f t="shared" si="1061"/>
        <v>0</v>
      </c>
      <c r="QE63" s="122">
        <f>QD63/QD58</f>
        <v>0</v>
      </c>
      <c r="QF63" s="101">
        <f>QF58*QE63</f>
        <v>0</v>
      </c>
      <c r="QG63" s="119">
        <f t="shared" si="1062"/>
        <v>0</v>
      </c>
      <c r="QH63" s="93">
        <f>QH58</f>
        <v>57.43</v>
      </c>
      <c r="QI63" s="120">
        <f t="shared" si="1063"/>
        <v>0</v>
      </c>
      <c r="QJ63" s="101">
        <f t="shared" si="1064"/>
        <v>0</v>
      </c>
      <c r="QK63" s="101"/>
      <c r="QL63" s="121"/>
      <c r="QM63" s="122">
        <f t="shared" si="1065"/>
        <v>0</v>
      </c>
      <c r="QN63" s="252">
        <f t="shared" si="1066"/>
        <v>0</v>
      </c>
      <c r="QO63" s="122">
        <f>QN63/QN58</f>
        <v>0</v>
      </c>
      <c r="QP63" s="101">
        <f>QP58*QO63</f>
        <v>0</v>
      </c>
      <c r="QQ63" s="119">
        <f t="shared" si="1067"/>
        <v>0</v>
      </c>
      <c r="QR63" s="93">
        <f>QR58</f>
        <v>57.43</v>
      </c>
      <c r="QS63" s="120">
        <f t="shared" si="1068"/>
        <v>0</v>
      </c>
      <c r="QT63" s="101">
        <f t="shared" si="1069"/>
        <v>0</v>
      </c>
      <c r="QU63" s="101"/>
      <c r="QV63" s="121"/>
      <c r="QW63" s="122">
        <f t="shared" si="1070"/>
        <v>0</v>
      </c>
      <c r="QX63" s="252">
        <f t="shared" si="1071"/>
        <v>0</v>
      </c>
      <c r="QY63" s="122">
        <f>QX63/QX58</f>
        <v>0</v>
      </c>
      <c r="QZ63" s="101">
        <f>QZ58*QY63</f>
        <v>0</v>
      </c>
      <c r="RA63" s="119">
        <f t="shared" si="1072"/>
        <v>0</v>
      </c>
      <c r="RB63" s="93">
        <f>RB58</f>
        <v>57.43</v>
      </c>
      <c r="RC63" s="120">
        <f t="shared" si="1073"/>
        <v>0</v>
      </c>
      <c r="RD63" s="101">
        <f t="shared" si="1074"/>
        <v>0</v>
      </c>
      <c r="RE63" s="101"/>
      <c r="RF63" s="121"/>
      <c r="RG63" s="122">
        <f t="shared" si="1075"/>
        <v>0</v>
      </c>
      <c r="RH63" s="252">
        <f t="shared" si="1076"/>
        <v>0</v>
      </c>
      <c r="RI63" s="122">
        <f>RH63/RH58</f>
        <v>0</v>
      </c>
      <c r="RJ63" s="101">
        <f>RJ58*RI63</f>
        <v>0</v>
      </c>
      <c r="RK63" s="119">
        <f t="shared" si="1077"/>
        <v>0</v>
      </c>
      <c r="RL63" s="93">
        <f>RL58</f>
        <v>57.43</v>
      </c>
      <c r="RM63" s="120">
        <f t="shared" si="1078"/>
        <v>0</v>
      </c>
      <c r="RN63" s="101">
        <f t="shared" si="1079"/>
        <v>0</v>
      </c>
      <c r="RO63" s="101"/>
      <c r="RP63" s="121"/>
      <c r="RQ63" s="122">
        <f t="shared" si="1080"/>
        <v>0</v>
      </c>
      <c r="RR63" s="252">
        <f t="shared" si="1081"/>
        <v>0</v>
      </c>
      <c r="RS63" s="122">
        <f>RR63/RR58</f>
        <v>0</v>
      </c>
      <c r="RT63" s="101">
        <f>RT58*RS63</f>
        <v>0</v>
      </c>
      <c r="RU63" s="119">
        <f t="shared" si="1082"/>
        <v>0</v>
      </c>
      <c r="RV63" s="93">
        <f>RV58</f>
        <v>57.43</v>
      </c>
      <c r="RW63" s="120">
        <f t="shared" si="1083"/>
        <v>0</v>
      </c>
      <c r="RX63" s="101">
        <f t="shared" si="1084"/>
        <v>0</v>
      </c>
      <c r="RY63" s="101"/>
      <c r="RZ63" s="121"/>
      <c r="SA63" s="122">
        <f t="shared" si="1085"/>
        <v>0</v>
      </c>
      <c r="SB63" s="252">
        <f t="shared" si="1086"/>
        <v>62</v>
      </c>
      <c r="SC63" s="122">
        <f>SB63/SB58</f>
        <v>0.73809999999999998</v>
      </c>
      <c r="SD63" s="101">
        <f>SD58*SC63</f>
        <v>1077.6300000000001</v>
      </c>
      <c r="SE63" s="119">
        <f t="shared" si="1087"/>
        <v>17.38112903</v>
      </c>
      <c r="SF63" s="93">
        <f>SF58</f>
        <v>57.43</v>
      </c>
      <c r="SG63" s="120">
        <f t="shared" si="1088"/>
        <v>998.19824000000006</v>
      </c>
      <c r="SH63" s="101">
        <f t="shared" si="1089"/>
        <v>61888.29</v>
      </c>
      <c r="SI63" s="101"/>
      <c r="SJ63" s="121"/>
      <c r="SK63" s="122">
        <f t="shared" si="1090"/>
        <v>1.31494</v>
      </c>
      <c r="SL63" s="252">
        <f t="shared" si="1091"/>
        <v>0</v>
      </c>
      <c r="SM63" s="122">
        <f>SL63/SL58</f>
        <v>0</v>
      </c>
      <c r="SN63" s="101">
        <f>SN58*SM63</f>
        <v>0</v>
      </c>
      <c r="SO63" s="119">
        <f t="shared" si="1092"/>
        <v>0</v>
      </c>
      <c r="SP63" s="93">
        <f>SP58</f>
        <v>57.43</v>
      </c>
      <c r="SQ63" s="120">
        <f t="shared" si="1093"/>
        <v>0</v>
      </c>
      <c r="SR63" s="101">
        <f t="shared" si="1094"/>
        <v>0</v>
      </c>
      <c r="SS63" s="101"/>
      <c r="ST63" s="121"/>
      <c r="SU63" s="122">
        <f t="shared" si="1095"/>
        <v>0</v>
      </c>
      <c r="SV63" s="252">
        <f t="shared" si="1096"/>
        <v>0</v>
      </c>
      <c r="SW63" s="122">
        <f>SV63/SV58</f>
        <v>0</v>
      </c>
      <c r="SX63" s="101">
        <f>SX58*SW63</f>
        <v>0</v>
      </c>
      <c r="SY63" s="119">
        <f t="shared" si="1097"/>
        <v>0</v>
      </c>
      <c r="SZ63" s="93">
        <f>SZ58</f>
        <v>57.43</v>
      </c>
      <c r="TA63" s="120">
        <f t="shared" si="1098"/>
        <v>0</v>
      </c>
      <c r="TB63" s="101">
        <f t="shared" si="1099"/>
        <v>0</v>
      </c>
      <c r="TC63" s="101"/>
      <c r="TD63" s="121"/>
      <c r="TE63" s="122">
        <f t="shared" si="1100"/>
        <v>0</v>
      </c>
      <c r="TF63" s="252">
        <f t="shared" si="1101"/>
        <v>0</v>
      </c>
      <c r="TG63" s="122">
        <f>TF63/TF58</f>
        <v>0</v>
      </c>
      <c r="TH63" s="101">
        <f>TH58*TG63</f>
        <v>0</v>
      </c>
      <c r="TI63" s="119">
        <f t="shared" si="1102"/>
        <v>0</v>
      </c>
      <c r="TJ63" s="93">
        <f>TJ58</f>
        <v>57.43</v>
      </c>
      <c r="TK63" s="120">
        <f t="shared" si="1103"/>
        <v>0</v>
      </c>
      <c r="TL63" s="101">
        <f t="shared" si="1104"/>
        <v>0</v>
      </c>
      <c r="TM63" s="101"/>
      <c r="TN63" s="121"/>
      <c r="TO63" s="122">
        <f t="shared" si="1105"/>
        <v>0</v>
      </c>
      <c r="TP63" s="252">
        <f t="shared" si="1106"/>
        <v>0</v>
      </c>
      <c r="TQ63" s="122">
        <f>TP63/TP58</f>
        <v>0</v>
      </c>
      <c r="TR63" s="101">
        <f>TR58*TQ63</f>
        <v>0</v>
      </c>
      <c r="TS63" s="119">
        <f t="shared" si="1107"/>
        <v>0</v>
      </c>
      <c r="TT63" s="93">
        <f>TT58</f>
        <v>57.43</v>
      </c>
      <c r="TU63" s="120">
        <f t="shared" si="1108"/>
        <v>0</v>
      </c>
      <c r="TV63" s="101">
        <f t="shared" si="1109"/>
        <v>0</v>
      </c>
      <c r="TW63" s="101"/>
      <c r="TX63" s="121"/>
      <c r="TY63" s="122">
        <f t="shared" si="1110"/>
        <v>0</v>
      </c>
      <c r="TZ63" s="252">
        <f t="shared" si="1111"/>
        <v>0</v>
      </c>
      <c r="UA63" s="122">
        <f>TZ63/TZ58</f>
        <v>0</v>
      </c>
      <c r="UB63" s="101">
        <f>UB58*UA63</f>
        <v>0</v>
      </c>
      <c r="UC63" s="119">
        <f t="shared" si="1112"/>
        <v>0</v>
      </c>
      <c r="UD63" s="93">
        <f>UD58</f>
        <v>57.43</v>
      </c>
      <c r="UE63" s="120">
        <f t="shared" si="1113"/>
        <v>0</v>
      </c>
      <c r="UF63" s="101">
        <f t="shared" si="1114"/>
        <v>0</v>
      </c>
      <c r="UG63" s="101"/>
      <c r="UH63" s="121"/>
      <c r="UI63" s="122">
        <f t="shared" si="1115"/>
        <v>0</v>
      </c>
      <c r="UJ63" s="252">
        <f t="shared" si="1116"/>
        <v>0</v>
      </c>
      <c r="UK63" s="122">
        <f>UJ63/UJ58</f>
        <v>0</v>
      </c>
      <c r="UL63" s="101">
        <f>UL58*UK63</f>
        <v>0</v>
      </c>
      <c r="UM63" s="119">
        <f t="shared" si="1117"/>
        <v>0</v>
      </c>
      <c r="UN63" s="93">
        <f>UN58</f>
        <v>57.43</v>
      </c>
      <c r="UO63" s="120">
        <f t="shared" si="1118"/>
        <v>0</v>
      </c>
      <c r="UP63" s="101">
        <f t="shared" si="1119"/>
        <v>0</v>
      </c>
      <c r="UQ63" s="101"/>
      <c r="UR63" s="121"/>
      <c r="US63" s="122">
        <f t="shared" si="1120"/>
        <v>0</v>
      </c>
      <c r="UT63" s="252">
        <f t="shared" si="1121"/>
        <v>0</v>
      </c>
      <c r="UU63" s="122">
        <f>UT63/UT58</f>
        <v>0</v>
      </c>
      <c r="UV63" s="101">
        <f>UV58*UU63</f>
        <v>0</v>
      </c>
      <c r="UW63" s="119">
        <f t="shared" si="1122"/>
        <v>0</v>
      </c>
      <c r="UX63" s="93">
        <f>UX58</f>
        <v>57.43</v>
      </c>
      <c r="UY63" s="120">
        <f t="shared" si="1123"/>
        <v>0</v>
      </c>
      <c r="UZ63" s="101">
        <f t="shared" si="1124"/>
        <v>0</v>
      </c>
      <c r="VA63" s="101"/>
      <c r="VB63" s="121"/>
      <c r="VC63" s="122">
        <f t="shared" si="1125"/>
        <v>0</v>
      </c>
      <c r="VD63" s="252">
        <f t="shared" si="1126"/>
        <v>0</v>
      </c>
      <c r="VE63" s="122">
        <f>VD63/VD58</f>
        <v>0</v>
      </c>
      <c r="VF63" s="101">
        <f>VF58*VE63</f>
        <v>0</v>
      </c>
      <c r="VG63" s="119">
        <f t="shared" si="1127"/>
        <v>0</v>
      </c>
      <c r="VH63" s="93">
        <f>VH58</f>
        <v>57.43</v>
      </c>
      <c r="VI63" s="120">
        <f t="shared" si="1128"/>
        <v>0</v>
      </c>
      <c r="VJ63" s="101">
        <f t="shared" si="1129"/>
        <v>0</v>
      </c>
      <c r="VK63" s="101"/>
      <c r="VL63" s="121"/>
      <c r="VM63" s="122">
        <f t="shared" si="1130"/>
        <v>0</v>
      </c>
      <c r="VN63" s="252">
        <f t="shared" si="1131"/>
        <v>0</v>
      </c>
      <c r="VO63" s="122">
        <f>VN63/VN58</f>
        <v>0</v>
      </c>
      <c r="VP63" s="101">
        <f>VP58*VO63</f>
        <v>0</v>
      </c>
      <c r="VQ63" s="119">
        <f t="shared" si="1132"/>
        <v>0</v>
      </c>
      <c r="VR63" s="93">
        <f>VR58</f>
        <v>57.43</v>
      </c>
      <c r="VS63" s="120">
        <f t="shared" si="1133"/>
        <v>0</v>
      </c>
      <c r="VT63" s="101">
        <f t="shared" si="1134"/>
        <v>0</v>
      </c>
      <c r="VU63" s="101"/>
      <c r="VV63" s="121"/>
      <c r="VW63" s="122">
        <f t="shared" si="1135"/>
        <v>0</v>
      </c>
      <c r="VX63" s="231">
        <f t="shared" si="1136"/>
        <v>212</v>
      </c>
      <c r="VY63" s="122">
        <f>VX63/VX58</f>
        <v>1.6840000000000001E-2</v>
      </c>
      <c r="VZ63" s="101">
        <f>VZ58*VY63</f>
        <v>2802.26</v>
      </c>
      <c r="WA63" s="119">
        <f t="shared" si="1137"/>
        <v>13.218207550000001</v>
      </c>
      <c r="WB63" s="93">
        <f>WB58</f>
        <v>57.43</v>
      </c>
      <c r="WC63" s="120">
        <f t="shared" si="1138"/>
        <v>759.12166000000002</v>
      </c>
      <c r="WD63" s="101">
        <f t="shared" si="1139"/>
        <v>160933.79</v>
      </c>
      <c r="WE63" s="101"/>
      <c r="WF63" s="121"/>
    </row>
    <row r="64" spans="1:604" ht="26.25" customHeight="1">
      <c r="A64" s="5"/>
      <c r="B64" s="223" t="s">
        <v>424</v>
      </c>
      <c r="C64" s="12" t="s">
        <v>839</v>
      </c>
      <c r="D64" s="12" t="s">
        <v>440</v>
      </c>
      <c r="E64" s="4" t="s">
        <v>33</v>
      </c>
      <c r="F64" s="252">
        <f t="shared" si="841"/>
        <v>0</v>
      </c>
      <c r="G64" s="122">
        <f>F64/F58</f>
        <v>0</v>
      </c>
      <c r="H64" s="101">
        <f>H58*G64</f>
        <v>0</v>
      </c>
      <c r="I64" s="119">
        <f t="shared" si="842"/>
        <v>0</v>
      </c>
      <c r="J64" s="93">
        <f>J58</f>
        <v>57.43</v>
      </c>
      <c r="K64" s="120">
        <f t="shared" si="843"/>
        <v>0</v>
      </c>
      <c r="L64" s="101">
        <f t="shared" si="844"/>
        <v>0</v>
      </c>
      <c r="M64" s="101"/>
      <c r="N64" s="121"/>
      <c r="O64" s="122">
        <f t="shared" si="845"/>
        <v>0</v>
      </c>
      <c r="P64" s="252">
        <f t="shared" si="846"/>
        <v>21</v>
      </c>
      <c r="Q64" s="122">
        <f>P64/P58</f>
        <v>4.487E-2</v>
      </c>
      <c r="R64" s="101">
        <f>R58*Q64</f>
        <v>261.77</v>
      </c>
      <c r="S64" s="119">
        <f t="shared" si="847"/>
        <v>12.465238100000001</v>
      </c>
      <c r="T64" s="93">
        <f>T58</f>
        <v>57.43</v>
      </c>
      <c r="U64" s="120">
        <f t="shared" si="848"/>
        <v>715.87861999999996</v>
      </c>
      <c r="V64" s="101">
        <f t="shared" si="849"/>
        <v>15033.45</v>
      </c>
      <c r="W64" s="101"/>
      <c r="X64" s="121"/>
      <c r="Y64" s="122">
        <f t="shared" si="850"/>
        <v>0.94286999999999999</v>
      </c>
      <c r="Z64" s="252">
        <f t="shared" si="851"/>
        <v>0</v>
      </c>
      <c r="AA64" s="122">
        <f>Z64/Z58</f>
        <v>0</v>
      </c>
      <c r="AB64" s="101">
        <f>AB58*AA64</f>
        <v>0</v>
      </c>
      <c r="AC64" s="119">
        <f t="shared" si="852"/>
        <v>0</v>
      </c>
      <c r="AD64" s="93">
        <f>AD58</f>
        <v>57.43</v>
      </c>
      <c r="AE64" s="120">
        <f t="shared" si="853"/>
        <v>0</v>
      </c>
      <c r="AF64" s="101">
        <f t="shared" si="854"/>
        <v>0</v>
      </c>
      <c r="AG64" s="101"/>
      <c r="AH64" s="121"/>
      <c r="AI64" s="122">
        <f t="shared" si="855"/>
        <v>0</v>
      </c>
      <c r="AJ64" s="252">
        <f t="shared" si="856"/>
        <v>0</v>
      </c>
      <c r="AK64" s="122">
        <f>AJ64/AJ58</f>
        <v>0</v>
      </c>
      <c r="AL64" s="101">
        <f>AL58*AK64</f>
        <v>0</v>
      </c>
      <c r="AM64" s="119">
        <f t="shared" si="857"/>
        <v>0</v>
      </c>
      <c r="AN64" s="93">
        <f>AN58</f>
        <v>57.43</v>
      </c>
      <c r="AO64" s="120">
        <f t="shared" si="858"/>
        <v>0</v>
      </c>
      <c r="AP64" s="101">
        <f t="shared" si="859"/>
        <v>0</v>
      </c>
      <c r="AQ64" s="101"/>
      <c r="AR64" s="121"/>
      <c r="AS64" s="122">
        <f t="shared" si="860"/>
        <v>0</v>
      </c>
      <c r="AT64" s="252">
        <f t="shared" si="861"/>
        <v>0</v>
      </c>
      <c r="AU64" s="122">
        <f>AT64/AT58</f>
        <v>0</v>
      </c>
      <c r="AV64" s="101">
        <f>AV58*AU64</f>
        <v>0</v>
      </c>
      <c r="AW64" s="119">
        <f t="shared" si="862"/>
        <v>0</v>
      </c>
      <c r="AX64" s="93">
        <f>AX58</f>
        <v>57.43</v>
      </c>
      <c r="AY64" s="120">
        <f t="shared" si="863"/>
        <v>0</v>
      </c>
      <c r="AZ64" s="101">
        <f t="shared" si="864"/>
        <v>0</v>
      </c>
      <c r="BA64" s="101"/>
      <c r="BB64" s="121"/>
      <c r="BC64" s="122">
        <f t="shared" si="865"/>
        <v>0</v>
      </c>
      <c r="BD64" s="252">
        <f t="shared" si="866"/>
        <v>0</v>
      </c>
      <c r="BE64" s="122">
        <f>BD64/BD58</f>
        <v>0</v>
      </c>
      <c r="BF64" s="101">
        <f>BF58*BE64</f>
        <v>0</v>
      </c>
      <c r="BG64" s="119">
        <f t="shared" si="867"/>
        <v>0</v>
      </c>
      <c r="BH64" s="93">
        <f>BH58</f>
        <v>57.43</v>
      </c>
      <c r="BI64" s="120">
        <f t="shared" si="868"/>
        <v>0</v>
      </c>
      <c r="BJ64" s="101">
        <f t="shared" si="869"/>
        <v>0</v>
      </c>
      <c r="BK64" s="101"/>
      <c r="BL64" s="121"/>
      <c r="BM64" s="122">
        <f t="shared" si="870"/>
        <v>0</v>
      </c>
      <c r="BN64" s="252">
        <f t="shared" si="871"/>
        <v>0</v>
      </c>
      <c r="BO64" s="122" t="e">
        <f>BN64/BN58</f>
        <v>#DIV/0!</v>
      </c>
      <c r="BP64" s="101" t="e">
        <f>BP58*BO64</f>
        <v>#DIV/0!</v>
      </c>
      <c r="BQ64" s="119">
        <f t="shared" si="872"/>
        <v>0</v>
      </c>
      <c r="BR64" s="93">
        <f>BR58</f>
        <v>0</v>
      </c>
      <c r="BS64" s="120">
        <f t="shared" si="873"/>
        <v>0</v>
      </c>
      <c r="BT64" s="101">
        <f t="shared" si="874"/>
        <v>0</v>
      </c>
      <c r="BU64" s="101"/>
      <c r="BV64" s="121"/>
      <c r="BW64" s="122">
        <f t="shared" si="875"/>
        <v>0</v>
      </c>
      <c r="BX64" s="252">
        <f t="shared" si="876"/>
        <v>0</v>
      </c>
      <c r="BY64" s="122">
        <f>BX64/BX58</f>
        <v>0</v>
      </c>
      <c r="BZ64" s="101">
        <f>BZ58*BY64</f>
        <v>0</v>
      </c>
      <c r="CA64" s="119">
        <f t="shared" si="877"/>
        <v>0</v>
      </c>
      <c r="CB64" s="93">
        <f>CB58</f>
        <v>57.43</v>
      </c>
      <c r="CC64" s="120">
        <f t="shared" si="878"/>
        <v>0</v>
      </c>
      <c r="CD64" s="101">
        <f t="shared" si="879"/>
        <v>0</v>
      </c>
      <c r="CE64" s="101"/>
      <c r="CF64" s="121"/>
      <c r="CG64" s="122">
        <f t="shared" si="880"/>
        <v>0</v>
      </c>
      <c r="CH64" s="252">
        <f t="shared" si="881"/>
        <v>0</v>
      </c>
      <c r="CI64" s="122" t="e">
        <f>CH64/CH58</f>
        <v>#DIV/0!</v>
      </c>
      <c r="CJ64" s="101" t="e">
        <f>CJ58*CI64</f>
        <v>#DIV/0!</v>
      </c>
      <c r="CK64" s="119">
        <f t="shared" si="882"/>
        <v>0</v>
      </c>
      <c r="CL64" s="93">
        <f>CL58</f>
        <v>0</v>
      </c>
      <c r="CM64" s="120">
        <f t="shared" si="883"/>
        <v>0</v>
      </c>
      <c r="CN64" s="101">
        <f t="shared" si="884"/>
        <v>0</v>
      </c>
      <c r="CO64" s="101"/>
      <c r="CP64" s="121"/>
      <c r="CQ64" s="122">
        <f t="shared" si="885"/>
        <v>0</v>
      </c>
      <c r="CR64" s="252">
        <f t="shared" si="886"/>
        <v>0</v>
      </c>
      <c r="CS64" s="122">
        <f>CR64/CR58</f>
        <v>0</v>
      </c>
      <c r="CT64" s="101">
        <f>CT58*CS64</f>
        <v>0</v>
      </c>
      <c r="CU64" s="119">
        <f t="shared" si="887"/>
        <v>0</v>
      </c>
      <c r="CV64" s="93">
        <f>CV58</f>
        <v>57.43</v>
      </c>
      <c r="CW64" s="120">
        <f t="shared" si="888"/>
        <v>0</v>
      </c>
      <c r="CX64" s="101">
        <f t="shared" si="889"/>
        <v>0</v>
      </c>
      <c r="CY64" s="101"/>
      <c r="CZ64" s="121"/>
      <c r="DA64" s="122">
        <f t="shared" si="890"/>
        <v>0</v>
      </c>
      <c r="DB64" s="252">
        <f t="shared" si="891"/>
        <v>0</v>
      </c>
      <c r="DC64" s="122">
        <f>DB64/DB58</f>
        <v>0</v>
      </c>
      <c r="DD64" s="101">
        <f>DD58*DC64</f>
        <v>0</v>
      </c>
      <c r="DE64" s="119">
        <f t="shared" si="892"/>
        <v>0</v>
      </c>
      <c r="DF64" s="93">
        <f>DF58</f>
        <v>57.43</v>
      </c>
      <c r="DG64" s="120">
        <f t="shared" si="893"/>
        <v>0</v>
      </c>
      <c r="DH64" s="101">
        <f t="shared" si="894"/>
        <v>0</v>
      </c>
      <c r="DI64" s="101"/>
      <c r="DJ64" s="121"/>
      <c r="DK64" s="122">
        <f t="shared" si="895"/>
        <v>0</v>
      </c>
      <c r="DL64" s="252">
        <f t="shared" si="896"/>
        <v>0</v>
      </c>
      <c r="DM64" s="122">
        <f>DL64/DL58</f>
        <v>0</v>
      </c>
      <c r="DN64" s="101">
        <f>DN58*DM64</f>
        <v>0</v>
      </c>
      <c r="DO64" s="119">
        <f t="shared" si="897"/>
        <v>0</v>
      </c>
      <c r="DP64" s="93">
        <f>DP58</f>
        <v>57.43</v>
      </c>
      <c r="DQ64" s="120">
        <f t="shared" si="898"/>
        <v>0</v>
      </c>
      <c r="DR64" s="101">
        <f t="shared" si="899"/>
        <v>0</v>
      </c>
      <c r="DS64" s="101"/>
      <c r="DT64" s="121"/>
      <c r="DU64" s="122">
        <f t="shared" si="900"/>
        <v>0</v>
      </c>
      <c r="DV64" s="252">
        <f t="shared" si="901"/>
        <v>0</v>
      </c>
      <c r="DW64" s="122">
        <f>DV64/DV58</f>
        <v>0</v>
      </c>
      <c r="DX64" s="101">
        <f>DX58*DW64</f>
        <v>0</v>
      </c>
      <c r="DY64" s="119">
        <f t="shared" si="902"/>
        <v>0</v>
      </c>
      <c r="DZ64" s="93">
        <f>DZ58</f>
        <v>57.43</v>
      </c>
      <c r="EA64" s="120">
        <f t="shared" si="903"/>
        <v>0</v>
      </c>
      <c r="EB64" s="101">
        <f t="shared" si="904"/>
        <v>0</v>
      </c>
      <c r="EC64" s="101"/>
      <c r="ED64" s="121"/>
      <c r="EE64" s="122">
        <f t="shared" si="905"/>
        <v>0</v>
      </c>
      <c r="EF64" s="252">
        <f t="shared" si="906"/>
        <v>0</v>
      </c>
      <c r="EG64" s="122">
        <f>EF64/EF58</f>
        <v>0</v>
      </c>
      <c r="EH64" s="101">
        <f>EH58*EG64</f>
        <v>0</v>
      </c>
      <c r="EI64" s="119">
        <f t="shared" si="907"/>
        <v>0</v>
      </c>
      <c r="EJ64" s="93">
        <f>EJ58</f>
        <v>57.43</v>
      </c>
      <c r="EK64" s="120">
        <f t="shared" si="908"/>
        <v>0</v>
      </c>
      <c r="EL64" s="101">
        <f t="shared" si="909"/>
        <v>0</v>
      </c>
      <c r="EM64" s="101"/>
      <c r="EN64" s="121"/>
      <c r="EO64" s="122">
        <f t="shared" si="910"/>
        <v>0</v>
      </c>
      <c r="EP64" s="252">
        <f t="shared" si="911"/>
        <v>0</v>
      </c>
      <c r="EQ64" s="122">
        <f>EP64/EP58</f>
        <v>0</v>
      </c>
      <c r="ER64" s="101">
        <f>ER58*EQ64</f>
        <v>0</v>
      </c>
      <c r="ES64" s="119">
        <f t="shared" si="912"/>
        <v>0</v>
      </c>
      <c r="ET64" s="93">
        <f>ET58</f>
        <v>57.43</v>
      </c>
      <c r="EU64" s="120">
        <f t="shared" si="913"/>
        <v>0</v>
      </c>
      <c r="EV64" s="101">
        <f t="shared" si="914"/>
        <v>0</v>
      </c>
      <c r="EW64" s="101"/>
      <c r="EX64" s="121"/>
      <c r="EY64" s="122">
        <f t="shared" si="915"/>
        <v>0</v>
      </c>
      <c r="EZ64" s="252">
        <f t="shared" si="916"/>
        <v>40</v>
      </c>
      <c r="FA64" s="122">
        <f>EZ64/EZ58</f>
        <v>0.37383</v>
      </c>
      <c r="FB64" s="101">
        <f>FB58*FA64</f>
        <v>327.10000000000002</v>
      </c>
      <c r="FC64" s="119">
        <f t="shared" si="917"/>
        <v>8.1775000000000002</v>
      </c>
      <c r="FD64" s="93">
        <f>FD58</f>
        <v>57.43</v>
      </c>
      <c r="FE64" s="120">
        <f t="shared" si="918"/>
        <v>469.63382999999999</v>
      </c>
      <c r="FF64" s="101">
        <f t="shared" si="919"/>
        <v>18785.349999999999</v>
      </c>
      <c r="FG64" s="101"/>
      <c r="FH64" s="121"/>
      <c r="FI64" s="122">
        <f t="shared" si="920"/>
        <v>0.61855000000000004</v>
      </c>
      <c r="FJ64" s="252">
        <f t="shared" si="921"/>
        <v>0</v>
      </c>
      <c r="FK64" s="122">
        <f>FJ64/FJ58</f>
        <v>0</v>
      </c>
      <c r="FL64" s="101">
        <f>FL58*FK64</f>
        <v>0</v>
      </c>
      <c r="FM64" s="119">
        <f t="shared" si="922"/>
        <v>0</v>
      </c>
      <c r="FN64" s="93">
        <f>FN58</f>
        <v>57.43</v>
      </c>
      <c r="FO64" s="120">
        <f t="shared" si="923"/>
        <v>0</v>
      </c>
      <c r="FP64" s="101">
        <f t="shared" si="924"/>
        <v>0</v>
      </c>
      <c r="FQ64" s="101"/>
      <c r="FR64" s="121"/>
      <c r="FS64" s="122">
        <f t="shared" si="925"/>
        <v>0</v>
      </c>
      <c r="FT64" s="252">
        <f t="shared" si="926"/>
        <v>0</v>
      </c>
      <c r="FU64" s="122">
        <f>FT64/FT58</f>
        <v>0</v>
      </c>
      <c r="FV64" s="101">
        <f>FV58*FU64</f>
        <v>0</v>
      </c>
      <c r="FW64" s="119">
        <f t="shared" si="927"/>
        <v>0</v>
      </c>
      <c r="FX64" s="93">
        <f>FX58</f>
        <v>57.43</v>
      </c>
      <c r="FY64" s="120">
        <f t="shared" si="928"/>
        <v>0</v>
      </c>
      <c r="FZ64" s="101">
        <f t="shared" si="929"/>
        <v>0</v>
      </c>
      <c r="GA64" s="101"/>
      <c r="GB64" s="121"/>
      <c r="GC64" s="122">
        <f t="shared" si="930"/>
        <v>0</v>
      </c>
      <c r="GD64" s="252">
        <f t="shared" si="931"/>
        <v>0</v>
      </c>
      <c r="GE64" s="122">
        <f>GD64/GD58</f>
        <v>0</v>
      </c>
      <c r="GF64" s="101">
        <f>GF58*GE64</f>
        <v>0</v>
      </c>
      <c r="GG64" s="119">
        <f t="shared" si="932"/>
        <v>0</v>
      </c>
      <c r="GH64" s="93">
        <f>GH58</f>
        <v>57.43</v>
      </c>
      <c r="GI64" s="120">
        <f t="shared" si="933"/>
        <v>0</v>
      </c>
      <c r="GJ64" s="101">
        <f t="shared" si="934"/>
        <v>0</v>
      </c>
      <c r="GK64" s="101"/>
      <c r="GL64" s="121"/>
      <c r="GM64" s="122">
        <f t="shared" si="935"/>
        <v>0</v>
      </c>
      <c r="GN64" s="252">
        <f t="shared" si="936"/>
        <v>0</v>
      </c>
      <c r="GO64" s="122">
        <f>GN64/GN58</f>
        <v>0</v>
      </c>
      <c r="GP64" s="101">
        <f>GP58*GO64</f>
        <v>0</v>
      </c>
      <c r="GQ64" s="119">
        <f t="shared" si="937"/>
        <v>0</v>
      </c>
      <c r="GR64" s="93">
        <f>GR58</f>
        <v>57.43</v>
      </c>
      <c r="GS64" s="120">
        <f t="shared" si="938"/>
        <v>0</v>
      </c>
      <c r="GT64" s="101">
        <f t="shared" si="939"/>
        <v>0</v>
      </c>
      <c r="GU64" s="101"/>
      <c r="GV64" s="121"/>
      <c r="GW64" s="122">
        <f t="shared" si="940"/>
        <v>0</v>
      </c>
      <c r="GX64" s="252">
        <f t="shared" si="941"/>
        <v>0</v>
      </c>
      <c r="GY64" s="122">
        <f>GX64/GX58</f>
        <v>0</v>
      </c>
      <c r="GZ64" s="101">
        <f>GZ58*GY64</f>
        <v>0</v>
      </c>
      <c r="HA64" s="119">
        <f t="shared" si="942"/>
        <v>0</v>
      </c>
      <c r="HB64" s="93">
        <f>HB58</f>
        <v>57.43</v>
      </c>
      <c r="HC64" s="120">
        <f t="shared" si="943"/>
        <v>0</v>
      </c>
      <c r="HD64" s="101">
        <f t="shared" si="944"/>
        <v>0</v>
      </c>
      <c r="HE64" s="101"/>
      <c r="HF64" s="121"/>
      <c r="HG64" s="122">
        <f t="shared" si="945"/>
        <v>0</v>
      </c>
      <c r="HH64" s="252">
        <f t="shared" si="946"/>
        <v>0</v>
      </c>
      <c r="HI64" s="122">
        <f>HH64/HH58</f>
        <v>0</v>
      </c>
      <c r="HJ64" s="101">
        <f>HJ58*HI64</f>
        <v>0</v>
      </c>
      <c r="HK64" s="119">
        <f t="shared" si="947"/>
        <v>0</v>
      </c>
      <c r="HL64" s="93">
        <f>HL58</f>
        <v>57.43</v>
      </c>
      <c r="HM64" s="120">
        <f t="shared" si="948"/>
        <v>0</v>
      </c>
      <c r="HN64" s="101">
        <f t="shared" si="949"/>
        <v>0</v>
      </c>
      <c r="HO64" s="101"/>
      <c r="HP64" s="121"/>
      <c r="HQ64" s="122">
        <f t="shared" si="950"/>
        <v>0</v>
      </c>
      <c r="HR64" s="252">
        <f t="shared" si="951"/>
        <v>29</v>
      </c>
      <c r="HS64" s="122">
        <f>HR64/HR58</f>
        <v>6.0290000000000003E-2</v>
      </c>
      <c r="HT64" s="101">
        <f>HT58*HS64</f>
        <v>331.23</v>
      </c>
      <c r="HU64" s="119">
        <f t="shared" si="952"/>
        <v>11.42172414</v>
      </c>
      <c r="HV64" s="93">
        <f>HV58</f>
        <v>57.43</v>
      </c>
      <c r="HW64" s="120">
        <f t="shared" si="953"/>
        <v>655.94961999999998</v>
      </c>
      <c r="HX64" s="101">
        <f t="shared" si="954"/>
        <v>19022.54</v>
      </c>
      <c r="HY64" s="101"/>
      <c r="HZ64" s="121"/>
      <c r="IA64" s="122">
        <f t="shared" si="955"/>
        <v>0.86394000000000004</v>
      </c>
      <c r="IB64" s="252">
        <f t="shared" si="956"/>
        <v>0</v>
      </c>
      <c r="IC64" s="122">
        <f>IB64/IB58</f>
        <v>0</v>
      </c>
      <c r="ID64" s="101">
        <f>ID58*IC64</f>
        <v>0</v>
      </c>
      <c r="IE64" s="119">
        <f t="shared" si="957"/>
        <v>0</v>
      </c>
      <c r="IF64" s="93">
        <f>IF58</f>
        <v>57.43</v>
      </c>
      <c r="IG64" s="120">
        <f t="shared" si="958"/>
        <v>0</v>
      </c>
      <c r="IH64" s="101">
        <f t="shared" si="959"/>
        <v>0</v>
      </c>
      <c r="II64" s="101"/>
      <c r="IJ64" s="121"/>
      <c r="IK64" s="122">
        <f t="shared" si="960"/>
        <v>0</v>
      </c>
      <c r="IL64" s="252">
        <f t="shared" si="961"/>
        <v>0</v>
      </c>
      <c r="IM64" s="122">
        <f>IL64/IL58</f>
        <v>0</v>
      </c>
      <c r="IN64" s="101">
        <f>IN58*IM64</f>
        <v>0</v>
      </c>
      <c r="IO64" s="119">
        <f t="shared" si="962"/>
        <v>0</v>
      </c>
      <c r="IP64" s="93">
        <f>IP58</f>
        <v>57.43</v>
      </c>
      <c r="IQ64" s="120">
        <f t="shared" si="963"/>
        <v>0</v>
      </c>
      <c r="IR64" s="101">
        <f t="shared" si="964"/>
        <v>0</v>
      </c>
      <c r="IS64" s="101"/>
      <c r="IT64" s="121"/>
      <c r="IU64" s="122">
        <f t="shared" si="965"/>
        <v>0</v>
      </c>
      <c r="IV64" s="252">
        <f t="shared" si="966"/>
        <v>0</v>
      </c>
      <c r="IW64" s="122">
        <f>IV64/IV58</f>
        <v>0</v>
      </c>
      <c r="IX64" s="101">
        <f>IX58*IW64</f>
        <v>0</v>
      </c>
      <c r="IY64" s="119">
        <f t="shared" si="967"/>
        <v>0</v>
      </c>
      <c r="IZ64" s="93">
        <f>IZ58</f>
        <v>57.43</v>
      </c>
      <c r="JA64" s="120">
        <f t="shared" si="968"/>
        <v>0</v>
      </c>
      <c r="JB64" s="101">
        <f t="shared" si="969"/>
        <v>0</v>
      </c>
      <c r="JC64" s="101"/>
      <c r="JD64" s="121"/>
      <c r="JE64" s="122">
        <f t="shared" si="970"/>
        <v>0</v>
      </c>
      <c r="JF64" s="252">
        <f t="shared" si="971"/>
        <v>0</v>
      </c>
      <c r="JG64" s="122">
        <f>JF64/JF58</f>
        <v>0</v>
      </c>
      <c r="JH64" s="101">
        <f>JH58*JG64</f>
        <v>0</v>
      </c>
      <c r="JI64" s="119">
        <f t="shared" si="972"/>
        <v>0</v>
      </c>
      <c r="JJ64" s="93">
        <f>JJ58</f>
        <v>57.43</v>
      </c>
      <c r="JK64" s="120">
        <f t="shared" si="973"/>
        <v>0</v>
      </c>
      <c r="JL64" s="101">
        <f t="shared" si="974"/>
        <v>0</v>
      </c>
      <c r="JM64" s="101"/>
      <c r="JN64" s="121"/>
      <c r="JO64" s="122">
        <f t="shared" si="975"/>
        <v>0</v>
      </c>
      <c r="JP64" s="252">
        <f t="shared" si="976"/>
        <v>0</v>
      </c>
      <c r="JQ64" s="122" t="e">
        <f>JP64/JP58</f>
        <v>#DIV/0!</v>
      </c>
      <c r="JR64" s="101" t="e">
        <f>JR58*JQ64</f>
        <v>#DIV/0!</v>
      </c>
      <c r="JS64" s="119">
        <f t="shared" si="977"/>
        <v>0</v>
      </c>
      <c r="JT64" s="93">
        <f>JT58</f>
        <v>0</v>
      </c>
      <c r="JU64" s="120">
        <f t="shared" si="978"/>
        <v>0</v>
      </c>
      <c r="JV64" s="101">
        <f t="shared" si="979"/>
        <v>0</v>
      </c>
      <c r="JW64" s="101"/>
      <c r="JX64" s="121"/>
      <c r="JY64" s="122">
        <f t="shared" si="980"/>
        <v>0</v>
      </c>
      <c r="JZ64" s="252">
        <f t="shared" si="981"/>
        <v>0</v>
      </c>
      <c r="KA64" s="122">
        <f>JZ64/JZ58</f>
        <v>0</v>
      </c>
      <c r="KB64" s="101">
        <f>KB58*KA64</f>
        <v>0</v>
      </c>
      <c r="KC64" s="119">
        <f t="shared" si="982"/>
        <v>0</v>
      </c>
      <c r="KD64" s="93">
        <f>KD58</f>
        <v>57.43</v>
      </c>
      <c r="KE64" s="120">
        <f t="shared" si="983"/>
        <v>0</v>
      </c>
      <c r="KF64" s="101">
        <f t="shared" si="984"/>
        <v>0</v>
      </c>
      <c r="KG64" s="101"/>
      <c r="KH64" s="121"/>
      <c r="KI64" s="122">
        <f t="shared" si="985"/>
        <v>0</v>
      </c>
      <c r="KJ64" s="252">
        <f t="shared" si="986"/>
        <v>0</v>
      </c>
      <c r="KK64" s="122">
        <f>KJ64/KJ58</f>
        <v>0</v>
      </c>
      <c r="KL64" s="101">
        <f>KL58*KK64</f>
        <v>0</v>
      </c>
      <c r="KM64" s="119">
        <f t="shared" si="987"/>
        <v>0</v>
      </c>
      <c r="KN64" s="93">
        <f>KN58</f>
        <v>57.43</v>
      </c>
      <c r="KO64" s="120">
        <f t="shared" si="988"/>
        <v>0</v>
      </c>
      <c r="KP64" s="101">
        <f t="shared" si="989"/>
        <v>0</v>
      </c>
      <c r="KQ64" s="101"/>
      <c r="KR64" s="121"/>
      <c r="KS64" s="122">
        <f t="shared" si="990"/>
        <v>0</v>
      </c>
      <c r="KT64" s="252">
        <f t="shared" si="991"/>
        <v>0</v>
      </c>
      <c r="KU64" s="122">
        <f>KT64/KT58</f>
        <v>0</v>
      </c>
      <c r="KV64" s="101">
        <f>KV58*KU64</f>
        <v>0</v>
      </c>
      <c r="KW64" s="119">
        <f t="shared" si="992"/>
        <v>0</v>
      </c>
      <c r="KX64" s="93">
        <f>KX58</f>
        <v>57.43</v>
      </c>
      <c r="KY64" s="120">
        <f t="shared" si="993"/>
        <v>0</v>
      </c>
      <c r="KZ64" s="101">
        <f t="shared" si="994"/>
        <v>0</v>
      </c>
      <c r="LA64" s="101"/>
      <c r="LB64" s="121"/>
      <c r="LC64" s="122">
        <f t="shared" si="995"/>
        <v>0</v>
      </c>
      <c r="LD64" s="252">
        <f t="shared" si="996"/>
        <v>0</v>
      </c>
      <c r="LE64" s="122">
        <f>LD64/LD58</f>
        <v>0</v>
      </c>
      <c r="LF64" s="101">
        <f>LF58*LE64</f>
        <v>0</v>
      </c>
      <c r="LG64" s="119">
        <f t="shared" si="997"/>
        <v>0</v>
      </c>
      <c r="LH64" s="93">
        <f>LH58</f>
        <v>57.43</v>
      </c>
      <c r="LI64" s="120">
        <f t="shared" si="998"/>
        <v>0</v>
      </c>
      <c r="LJ64" s="101">
        <f t="shared" si="999"/>
        <v>0</v>
      </c>
      <c r="LK64" s="101"/>
      <c r="LL64" s="121"/>
      <c r="LM64" s="122">
        <f t="shared" si="1000"/>
        <v>0</v>
      </c>
      <c r="LN64" s="252">
        <f t="shared" si="1001"/>
        <v>0</v>
      </c>
      <c r="LO64" s="122">
        <f>LN64/LN58</f>
        <v>0</v>
      </c>
      <c r="LP64" s="101">
        <f>LP58*LO64</f>
        <v>0</v>
      </c>
      <c r="LQ64" s="119">
        <f t="shared" si="1002"/>
        <v>0</v>
      </c>
      <c r="LR64" s="93">
        <f>LR58</f>
        <v>57.43</v>
      </c>
      <c r="LS64" s="120">
        <f t="shared" si="1003"/>
        <v>0</v>
      </c>
      <c r="LT64" s="101">
        <f t="shared" si="1004"/>
        <v>0</v>
      </c>
      <c r="LU64" s="101"/>
      <c r="LV64" s="121"/>
      <c r="LW64" s="122">
        <f t="shared" si="1005"/>
        <v>0</v>
      </c>
      <c r="LX64" s="252">
        <f t="shared" si="1006"/>
        <v>0</v>
      </c>
      <c r="LY64" s="122">
        <f>LX64/LX58</f>
        <v>0</v>
      </c>
      <c r="LZ64" s="101">
        <f>LZ58*LY64</f>
        <v>0</v>
      </c>
      <c r="MA64" s="119">
        <f t="shared" si="1007"/>
        <v>0</v>
      </c>
      <c r="MB64" s="93">
        <f>MB58</f>
        <v>57.43</v>
      </c>
      <c r="MC64" s="120">
        <f t="shared" si="1008"/>
        <v>0</v>
      </c>
      <c r="MD64" s="101">
        <f t="shared" si="1009"/>
        <v>0</v>
      </c>
      <c r="ME64" s="101"/>
      <c r="MF64" s="121"/>
      <c r="MG64" s="122">
        <f t="shared" si="1010"/>
        <v>0</v>
      </c>
      <c r="MH64" s="252">
        <f t="shared" si="1011"/>
        <v>0</v>
      </c>
      <c r="MI64" s="122">
        <f>MH64/MH58</f>
        <v>0</v>
      </c>
      <c r="MJ64" s="101">
        <f>MJ58*MI64</f>
        <v>0</v>
      </c>
      <c r="MK64" s="119">
        <f t="shared" si="1012"/>
        <v>0</v>
      </c>
      <c r="ML64" s="93">
        <f>ML58</f>
        <v>57.43</v>
      </c>
      <c r="MM64" s="120">
        <f t="shared" si="1013"/>
        <v>0</v>
      </c>
      <c r="MN64" s="101">
        <f t="shared" si="1014"/>
        <v>0</v>
      </c>
      <c r="MO64" s="101"/>
      <c r="MP64" s="121"/>
      <c r="MQ64" s="122">
        <f t="shared" si="1015"/>
        <v>0</v>
      </c>
      <c r="MR64" s="252">
        <f t="shared" si="1016"/>
        <v>0</v>
      </c>
      <c r="MS64" s="122">
        <f>MR64/MR58</f>
        <v>0</v>
      </c>
      <c r="MT64" s="101">
        <f>MT58*MS64</f>
        <v>0</v>
      </c>
      <c r="MU64" s="119">
        <f t="shared" si="1017"/>
        <v>0</v>
      </c>
      <c r="MV64" s="93">
        <f>MV58</f>
        <v>57.43</v>
      </c>
      <c r="MW64" s="120">
        <f t="shared" si="1018"/>
        <v>0</v>
      </c>
      <c r="MX64" s="101">
        <f t="shared" si="1019"/>
        <v>0</v>
      </c>
      <c r="MY64" s="101"/>
      <c r="MZ64" s="121"/>
      <c r="NA64" s="122">
        <f t="shared" si="1020"/>
        <v>0</v>
      </c>
      <c r="NB64" s="252">
        <f t="shared" si="1021"/>
        <v>0</v>
      </c>
      <c r="NC64" s="122">
        <f>NB64/NB58</f>
        <v>0</v>
      </c>
      <c r="ND64" s="101">
        <f>ND58*NC64</f>
        <v>0</v>
      </c>
      <c r="NE64" s="119">
        <f t="shared" si="1022"/>
        <v>0</v>
      </c>
      <c r="NF64" s="93">
        <f>NF58</f>
        <v>57.43</v>
      </c>
      <c r="NG64" s="120">
        <f t="shared" si="1023"/>
        <v>0</v>
      </c>
      <c r="NH64" s="101">
        <f t="shared" si="1024"/>
        <v>0</v>
      </c>
      <c r="NI64" s="101"/>
      <c r="NJ64" s="121"/>
      <c r="NK64" s="122">
        <f t="shared" si="1025"/>
        <v>0</v>
      </c>
      <c r="NL64" s="252">
        <f t="shared" si="1026"/>
        <v>0</v>
      </c>
      <c r="NM64" s="122">
        <f>NL64/NL58</f>
        <v>0</v>
      </c>
      <c r="NN64" s="101">
        <f>NN58*NM64</f>
        <v>0</v>
      </c>
      <c r="NO64" s="119">
        <f t="shared" si="1027"/>
        <v>0</v>
      </c>
      <c r="NP64" s="93">
        <f>NP58</f>
        <v>57.43</v>
      </c>
      <c r="NQ64" s="120">
        <f t="shared" si="1028"/>
        <v>0</v>
      </c>
      <c r="NR64" s="101">
        <f t="shared" si="1029"/>
        <v>0</v>
      </c>
      <c r="NS64" s="101"/>
      <c r="NT64" s="121"/>
      <c r="NU64" s="122">
        <f t="shared" si="1030"/>
        <v>0</v>
      </c>
      <c r="NV64" s="252">
        <f t="shared" si="1031"/>
        <v>0</v>
      </c>
      <c r="NW64" s="122">
        <f>NV64/NV58</f>
        <v>0</v>
      </c>
      <c r="NX64" s="101">
        <f>NX58*NW64</f>
        <v>0</v>
      </c>
      <c r="NY64" s="119">
        <f t="shared" si="1032"/>
        <v>0</v>
      </c>
      <c r="NZ64" s="93">
        <f>NZ58</f>
        <v>57.43</v>
      </c>
      <c r="OA64" s="120">
        <f t="shared" si="1033"/>
        <v>0</v>
      </c>
      <c r="OB64" s="101">
        <f t="shared" si="1034"/>
        <v>0</v>
      </c>
      <c r="OC64" s="101"/>
      <c r="OD64" s="121"/>
      <c r="OE64" s="122">
        <f t="shared" si="1035"/>
        <v>0</v>
      </c>
      <c r="OF64" s="252">
        <f t="shared" si="1036"/>
        <v>13</v>
      </c>
      <c r="OG64" s="122">
        <f>OF64/OF58</f>
        <v>9.2200000000000004E-2</v>
      </c>
      <c r="OH64" s="101">
        <f>OH58*OG64</f>
        <v>121.15</v>
      </c>
      <c r="OI64" s="119">
        <f t="shared" si="1037"/>
        <v>9.3192307700000008</v>
      </c>
      <c r="OJ64" s="93">
        <f>OJ58</f>
        <v>57.43</v>
      </c>
      <c r="OK64" s="120">
        <f t="shared" si="1038"/>
        <v>535.20342000000005</v>
      </c>
      <c r="OL64" s="101">
        <f t="shared" si="1039"/>
        <v>6957.64</v>
      </c>
      <c r="OM64" s="101"/>
      <c r="ON64" s="121"/>
      <c r="OO64" s="122">
        <f t="shared" si="1040"/>
        <v>0.70491000000000004</v>
      </c>
      <c r="OP64" s="252">
        <f t="shared" si="1041"/>
        <v>0</v>
      </c>
      <c r="OQ64" s="122">
        <f>OP64/OP58</f>
        <v>0</v>
      </c>
      <c r="OR64" s="101">
        <f>OR58*OQ64</f>
        <v>0</v>
      </c>
      <c r="OS64" s="119">
        <f t="shared" si="1042"/>
        <v>0</v>
      </c>
      <c r="OT64" s="93">
        <f>OT58</f>
        <v>57.43</v>
      </c>
      <c r="OU64" s="120">
        <f t="shared" si="1043"/>
        <v>0</v>
      </c>
      <c r="OV64" s="101">
        <f t="shared" si="1044"/>
        <v>0</v>
      </c>
      <c r="OW64" s="101"/>
      <c r="OX64" s="121"/>
      <c r="OY64" s="122">
        <f t="shared" si="1045"/>
        <v>0</v>
      </c>
      <c r="OZ64" s="252">
        <f t="shared" si="1046"/>
        <v>35</v>
      </c>
      <c r="PA64" s="122">
        <f>OZ64/OZ58</f>
        <v>0.53029999999999999</v>
      </c>
      <c r="PB64" s="101">
        <f>PB58*PA64</f>
        <v>452.35</v>
      </c>
      <c r="PC64" s="119">
        <f t="shared" si="1047"/>
        <v>12.924285709999999</v>
      </c>
      <c r="PD64" s="93">
        <f>PD58</f>
        <v>57.43</v>
      </c>
      <c r="PE64" s="120">
        <f t="shared" si="1048"/>
        <v>742.24172999999996</v>
      </c>
      <c r="PF64" s="101">
        <f t="shared" si="1049"/>
        <v>25978.46</v>
      </c>
      <c r="PG64" s="101"/>
      <c r="PH64" s="121"/>
      <c r="PI64" s="122">
        <f t="shared" si="1050"/>
        <v>0.97758999999999996</v>
      </c>
      <c r="PJ64" s="252">
        <f t="shared" si="1051"/>
        <v>0</v>
      </c>
      <c r="PK64" s="122">
        <f>PJ64/PJ58</f>
        <v>0</v>
      </c>
      <c r="PL64" s="101">
        <f>PL58*PK64</f>
        <v>0</v>
      </c>
      <c r="PM64" s="119">
        <f t="shared" si="1052"/>
        <v>0</v>
      </c>
      <c r="PN64" s="93">
        <f>PN58</f>
        <v>57.43</v>
      </c>
      <c r="PO64" s="120">
        <f t="shared" si="1053"/>
        <v>0</v>
      </c>
      <c r="PP64" s="101">
        <f t="shared" si="1054"/>
        <v>0</v>
      </c>
      <c r="PQ64" s="101"/>
      <c r="PR64" s="121"/>
      <c r="PS64" s="122">
        <f t="shared" si="1055"/>
        <v>0</v>
      </c>
      <c r="PT64" s="252">
        <f t="shared" si="1056"/>
        <v>0</v>
      </c>
      <c r="PU64" s="122" t="e">
        <f>PT64/PT58</f>
        <v>#DIV/0!</v>
      </c>
      <c r="PV64" s="101" t="e">
        <f>PV58*PU64</f>
        <v>#DIV/0!</v>
      </c>
      <c r="PW64" s="119">
        <f t="shared" si="1057"/>
        <v>0</v>
      </c>
      <c r="PX64" s="93">
        <f>PX58</f>
        <v>0</v>
      </c>
      <c r="PY64" s="120">
        <f t="shared" si="1058"/>
        <v>0</v>
      </c>
      <c r="PZ64" s="101">
        <f t="shared" si="1059"/>
        <v>0</v>
      </c>
      <c r="QA64" s="101"/>
      <c r="QB64" s="121"/>
      <c r="QC64" s="122">
        <f t="shared" si="1060"/>
        <v>0</v>
      </c>
      <c r="QD64" s="252">
        <f t="shared" si="1061"/>
        <v>0</v>
      </c>
      <c r="QE64" s="122">
        <f>QD64/QD58</f>
        <v>0</v>
      </c>
      <c r="QF64" s="101">
        <f>QF58*QE64</f>
        <v>0</v>
      </c>
      <c r="QG64" s="119">
        <f t="shared" si="1062"/>
        <v>0</v>
      </c>
      <c r="QH64" s="93">
        <f>QH58</f>
        <v>57.43</v>
      </c>
      <c r="QI64" s="120">
        <f t="shared" si="1063"/>
        <v>0</v>
      </c>
      <c r="QJ64" s="101">
        <f t="shared" si="1064"/>
        <v>0</v>
      </c>
      <c r="QK64" s="101"/>
      <c r="QL64" s="121"/>
      <c r="QM64" s="122">
        <f t="shared" si="1065"/>
        <v>0</v>
      </c>
      <c r="QN64" s="252">
        <f t="shared" si="1066"/>
        <v>0</v>
      </c>
      <c r="QO64" s="122">
        <f>QN64/QN58</f>
        <v>0</v>
      </c>
      <c r="QP64" s="101">
        <f>QP58*QO64</f>
        <v>0</v>
      </c>
      <c r="QQ64" s="119">
        <f t="shared" si="1067"/>
        <v>0</v>
      </c>
      <c r="QR64" s="93">
        <f>QR58</f>
        <v>57.43</v>
      </c>
      <c r="QS64" s="120">
        <f t="shared" si="1068"/>
        <v>0</v>
      </c>
      <c r="QT64" s="101">
        <f t="shared" si="1069"/>
        <v>0</v>
      </c>
      <c r="QU64" s="101"/>
      <c r="QV64" s="121"/>
      <c r="QW64" s="122">
        <f t="shared" si="1070"/>
        <v>0</v>
      </c>
      <c r="QX64" s="252">
        <f t="shared" si="1071"/>
        <v>25</v>
      </c>
      <c r="QY64" s="122">
        <f>QX64/QX58</f>
        <v>0.14793000000000001</v>
      </c>
      <c r="QZ64" s="101">
        <f>QZ58*QY64</f>
        <v>234.62</v>
      </c>
      <c r="RA64" s="119">
        <f t="shared" si="1072"/>
        <v>9.3848000000000003</v>
      </c>
      <c r="RB64" s="93">
        <f>RB58</f>
        <v>57.43</v>
      </c>
      <c r="RC64" s="120">
        <f t="shared" si="1073"/>
        <v>538.96906000000001</v>
      </c>
      <c r="RD64" s="101">
        <f t="shared" si="1074"/>
        <v>13474.23</v>
      </c>
      <c r="RE64" s="101"/>
      <c r="RF64" s="121"/>
      <c r="RG64" s="122">
        <f t="shared" si="1075"/>
        <v>0.70987</v>
      </c>
      <c r="RH64" s="252">
        <f t="shared" si="1076"/>
        <v>0</v>
      </c>
      <c r="RI64" s="122">
        <f>RH64/RH58</f>
        <v>0</v>
      </c>
      <c r="RJ64" s="101">
        <f>RJ58*RI64</f>
        <v>0</v>
      </c>
      <c r="RK64" s="119">
        <f t="shared" si="1077"/>
        <v>0</v>
      </c>
      <c r="RL64" s="93">
        <f>RL58</f>
        <v>57.43</v>
      </c>
      <c r="RM64" s="120">
        <f t="shared" si="1078"/>
        <v>0</v>
      </c>
      <c r="RN64" s="101">
        <f t="shared" si="1079"/>
        <v>0</v>
      </c>
      <c r="RO64" s="101"/>
      <c r="RP64" s="121"/>
      <c r="RQ64" s="122">
        <f t="shared" si="1080"/>
        <v>0</v>
      </c>
      <c r="RR64" s="252">
        <f t="shared" si="1081"/>
        <v>0</v>
      </c>
      <c r="RS64" s="122">
        <f>RR64/RR58</f>
        <v>0</v>
      </c>
      <c r="RT64" s="101">
        <f>RT58*RS64</f>
        <v>0</v>
      </c>
      <c r="RU64" s="119">
        <f t="shared" si="1082"/>
        <v>0</v>
      </c>
      <c r="RV64" s="93">
        <f>RV58</f>
        <v>57.43</v>
      </c>
      <c r="RW64" s="120">
        <f t="shared" si="1083"/>
        <v>0</v>
      </c>
      <c r="RX64" s="101">
        <f t="shared" si="1084"/>
        <v>0</v>
      </c>
      <c r="RY64" s="101"/>
      <c r="RZ64" s="121"/>
      <c r="SA64" s="122">
        <f t="shared" si="1085"/>
        <v>0</v>
      </c>
      <c r="SB64" s="252">
        <f t="shared" si="1086"/>
        <v>0</v>
      </c>
      <c r="SC64" s="122">
        <f>SB64/SB58</f>
        <v>0</v>
      </c>
      <c r="SD64" s="101">
        <f>SD58*SC64</f>
        <v>0</v>
      </c>
      <c r="SE64" s="119">
        <f t="shared" si="1087"/>
        <v>0</v>
      </c>
      <c r="SF64" s="93">
        <f>SF58</f>
        <v>57.43</v>
      </c>
      <c r="SG64" s="120">
        <f t="shared" si="1088"/>
        <v>0</v>
      </c>
      <c r="SH64" s="101">
        <f t="shared" si="1089"/>
        <v>0</v>
      </c>
      <c r="SI64" s="101"/>
      <c r="SJ64" s="121"/>
      <c r="SK64" s="122">
        <f t="shared" si="1090"/>
        <v>0</v>
      </c>
      <c r="SL64" s="252">
        <f t="shared" si="1091"/>
        <v>0</v>
      </c>
      <c r="SM64" s="122">
        <f>SL64/SL58</f>
        <v>0</v>
      </c>
      <c r="SN64" s="101">
        <f>SN58*SM64</f>
        <v>0</v>
      </c>
      <c r="SO64" s="119">
        <f t="shared" si="1092"/>
        <v>0</v>
      </c>
      <c r="SP64" s="93">
        <f>SP58</f>
        <v>57.43</v>
      </c>
      <c r="SQ64" s="120">
        <f t="shared" si="1093"/>
        <v>0</v>
      </c>
      <c r="SR64" s="101">
        <f t="shared" si="1094"/>
        <v>0</v>
      </c>
      <c r="SS64" s="101"/>
      <c r="ST64" s="121"/>
      <c r="SU64" s="122">
        <f t="shared" si="1095"/>
        <v>0</v>
      </c>
      <c r="SV64" s="252">
        <f t="shared" si="1096"/>
        <v>0</v>
      </c>
      <c r="SW64" s="122">
        <f>SV64/SV58</f>
        <v>0</v>
      </c>
      <c r="SX64" s="101">
        <f>SX58*SW64</f>
        <v>0</v>
      </c>
      <c r="SY64" s="119">
        <f t="shared" si="1097"/>
        <v>0</v>
      </c>
      <c r="SZ64" s="93">
        <f>SZ58</f>
        <v>57.43</v>
      </c>
      <c r="TA64" s="120">
        <f t="shared" si="1098"/>
        <v>0</v>
      </c>
      <c r="TB64" s="101">
        <f t="shared" si="1099"/>
        <v>0</v>
      </c>
      <c r="TC64" s="101"/>
      <c r="TD64" s="121"/>
      <c r="TE64" s="122">
        <f t="shared" si="1100"/>
        <v>0</v>
      </c>
      <c r="TF64" s="252">
        <f t="shared" si="1101"/>
        <v>0</v>
      </c>
      <c r="TG64" s="122">
        <f>TF64/TF58</f>
        <v>0</v>
      </c>
      <c r="TH64" s="101">
        <f>TH58*TG64</f>
        <v>0</v>
      </c>
      <c r="TI64" s="119">
        <f t="shared" si="1102"/>
        <v>0</v>
      </c>
      <c r="TJ64" s="93">
        <f>TJ58</f>
        <v>57.43</v>
      </c>
      <c r="TK64" s="120">
        <f t="shared" si="1103"/>
        <v>0</v>
      </c>
      <c r="TL64" s="101">
        <f t="shared" si="1104"/>
        <v>0</v>
      </c>
      <c r="TM64" s="101"/>
      <c r="TN64" s="121"/>
      <c r="TO64" s="122">
        <f t="shared" si="1105"/>
        <v>0</v>
      </c>
      <c r="TP64" s="252">
        <f t="shared" si="1106"/>
        <v>0</v>
      </c>
      <c r="TQ64" s="122">
        <f>TP64/TP58</f>
        <v>0</v>
      </c>
      <c r="TR64" s="101">
        <f>TR58*TQ64</f>
        <v>0</v>
      </c>
      <c r="TS64" s="119">
        <f t="shared" si="1107"/>
        <v>0</v>
      </c>
      <c r="TT64" s="93">
        <f>TT58</f>
        <v>57.43</v>
      </c>
      <c r="TU64" s="120">
        <f t="shared" si="1108"/>
        <v>0</v>
      </c>
      <c r="TV64" s="101">
        <f t="shared" si="1109"/>
        <v>0</v>
      </c>
      <c r="TW64" s="101"/>
      <c r="TX64" s="121"/>
      <c r="TY64" s="122">
        <f t="shared" si="1110"/>
        <v>0</v>
      </c>
      <c r="TZ64" s="252">
        <f t="shared" si="1111"/>
        <v>0</v>
      </c>
      <c r="UA64" s="122">
        <f>TZ64/TZ58</f>
        <v>0</v>
      </c>
      <c r="UB64" s="101">
        <f>UB58*UA64</f>
        <v>0</v>
      </c>
      <c r="UC64" s="119">
        <f t="shared" si="1112"/>
        <v>0</v>
      </c>
      <c r="UD64" s="93">
        <f>UD58</f>
        <v>57.43</v>
      </c>
      <c r="UE64" s="120">
        <f t="shared" si="1113"/>
        <v>0</v>
      </c>
      <c r="UF64" s="101">
        <f t="shared" si="1114"/>
        <v>0</v>
      </c>
      <c r="UG64" s="101"/>
      <c r="UH64" s="121"/>
      <c r="UI64" s="122">
        <f t="shared" si="1115"/>
        <v>0</v>
      </c>
      <c r="UJ64" s="252">
        <f t="shared" si="1116"/>
        <v>0</v>
      </c>
      <c r="UK64" s="122">
        <f>UJ64/UJ58</f>
        <v>0</v>
      </c>
      <c r="UL64" s="101">
        <f>UL58*UK64</f>
        <v>0</v>
      </c>
      <c r="UM64" s="119">
        <f t="shared" si="1117"/>
        <v>0</v>
      </c>
      <c r="UN64" s="93">
        <f>UN58</f>
        <v>57.43</v>
      </c>
      <c r="UO64" s="120">
        <f t="shared" si="1118"/>
        <v>0</v>
      </c>
      <c r="UP64" s="101">
        <f t="shared" si="1119"/>
        <v>0</v>
      </c>
      <c r="UQ64" s="101"/>
      <c r="UR64" s="121"/>
      <c r="US64" s="122">
        <f t="shared" si="1120"/>
        <v>0</v>
      </c>
      <c r="UT64" s="252">
        <f t="shared" si="1121"/>
        <v>0</v>
      </c>
      <c r="UU64" s="122">
        <f>UT64/UT58</f>
        <v>0</v>
      </c>
      <c r="UV64" s="101">
        <f>UV58*UU64</f>
        <v>0</v>
      </c>
      <c r="UW64" s="119">
        <f t="shared" si="1122"/>
        <v>0</v>
      </c>
      <c r="UX64" s="93">
        <f>UX58</f>
        <v>57.43</v>
      </c>
      <c r="UY64" s="120">
        <f t="shared" si="1123"/>
        <v>0</v>
      </c>
      <c r="UZ64" s="101">
        <f t="shared" si="1124"/>
        <v>0</v>
      </c>
      <c r="VA64" s="101"/>
      <c r="VB64" s="121"/>
      <c r="VC64" s="122">
        <f t="shared" si="1125"/>
        <v>0</v>
      </c>
      <c r="VD64" s="252">
        <f t="shared" si="1126"/>
        <v>0</v>
      </c>
      <c r="VE64" s="122">
        <f>VD64/VD58</f>
        <v>0</v>
      </c>
      <c r="VF64" s="101">
        <f>VF58*VE64</f>
        <v>0</v>
      </c>
      <c r="VG64" s="119">
        <f t="shared" si="1127"/>
        <v>0</v>
      </c>
      <c r="VH64" s="93">
        <f>VH58</f>
        <v>57.43</v>
      </c>
      <c r="VI64" s="120">
        <f t="shared" si="1128"/>
        <v>0</v>
      </c>
      <c r="VJ64" s="101">
        <f t="shared" si="1129"/>
        <v>0</v>
      </c>
      <c r="VK64" s="101"/>
      <c r="VL64" s="121"/>
      <c r="VM64" s="122">
        <f t="shared" si="1130"/>
        <v>0</v>
      </c>
      <c r="VN64" s="252">
        <f t="shared" si="1131"/>
        <v>0</v>
      </c>
      <c r="VO64" s="122">
        <f>VN64/VN58</f>
        <v>0</v>
      </c>
      <c r="VP64" s="101">
        <f>VP58*VO64</f>
        <v>0</v>
      </c>
      <c r="VQ64" s="119">
        <f t="shared" si="1132"/>
        <v>0</v>
      </c>
      <c r="VR64" s="93">
        <f>VR58</f>
        <v>57.43</v>
      </c>
      <c r="VS64" s="120">
        <f t="shared" si="1133"/>
        <v>0</v>
      </c>
      <c r="VT64" s="101">
        <f t="shared" si="1134"/>
        <v>0</v>
      </c>
      <c r="VU64" s="101"/>
      <c r="VV64" s="121"/>
      <c r="VW64" s="122">
        <f t="shared" si="1135"/>
        <v>0</v>
      </c>
      <c r="VX64" s="231">
        <f t="shared" si="1136"/>
        <v>163</v>
      </c>
      <c r="VY64" s="122">
        <f>VX64/VX58</f>
        <v>1.295E-2</v>
      </c>
      <c r="VZ64" s="101">
        <f>VZ58*VY64</f>
        <v>2154.94</v>
      </c>
      <c r="WA64" s="119">
        <f t="shared" si="1137"/>
        <v>13.2204908</v>
      </c>
      <c r="WB64" s="93">
        <f>WB58</f>
        <v>57.43</v>
      </c>
      <c r="WC64" s="120">
        <f t="shared" si="1138"/>
        <v>759.25279</v>
      </c>
      <c r="WD64" s="101">
        <f t="shared" si="1139"/>
        <v>123758.2</v>
      </c>
      <c r="WE64" s="101"/>
      <c r="WF64" s="121"/>
    </row>
    <row r="65" spans="1:604" ht="24">
      <c r="A65" s="5"/>
      <c r="B65" s="88" t="s">
        <v>425</v>
      </c>
      <c r="C65" s="12" t="s">
        <v>838</v>
      </c>
      <c r="D65" s="12" t="s">
        <v>439</v>
      </c>
      <c r="E65" s="4" t="s">
        <v>33</v>
      </c>
      <c r="F65" s="252">
        <f t="shared" si="841"/>
        <v>0</v>
      </c>
      <c r="G65" s="122">
        <f>F65/F58</f>
        <v>0</v>
      </c>
      <c r="H65" s="101">
        <f>H58*G65</f>
        <v>0</v>
      </c>
      <c r="I65" s="119">
        <f t="shared" si="842"/>
        <v>0</v>
      </c>
      <c r="J65" s="93">
        <f>J58</f>
        <v>57.43</v>
      </c>
      <c r="K65" s="120">
        <f t="shared" si="843"/>
        <v>0</v>
      </c>
      <c r="L65" s="101">
        <f t="shared" si="844"/>
        <v>0</v>
      </c>
      <c r="M65" s="101"/>
      <c r="N65" s="121"/>
      <c r="O65" s="122" t="e">
        <f t="shared" si="845"/>
        <v>#DIV/0!</v>
      </c>
      <c r="P65" s="252">
        <f t="shared" si="846"/>
        <v>0</v>
      </c>
      <c r="Q65" s="122">
        <f>P65/P58</f>
        <v>0</v>
      </c>
      <c r="R65" s="101">
        <f>R58*Q65</f>
        <v>0</v>
      </c>
      <c r="S65" s="119">
        <f t="shared" si="847"/>
        <v>0</v>
      </c>
      <c r="T65" s="93">
        <f>T58</f>
        <v>57.43</v>
      </c>
      <c r="U65" s="120">
        <f t="shared" si="848"/>
        <v>0</v>
      </c>
      <c r="V65" s="101">
        <f t="shared" si="849"/>
        <v>0</v>
      </c>
      <c r="W65" s="101"/>
      <c r="X65" s="121"/>
      <c r="Y65" s="122" t="e">
        <f t="shared" si="850"/>
        <v>#DIV/0!</v>
      </c>
      <c r="Z65" s="252">
        <f t="shared" si="851"/>
        <v>0</v>
      </c>
      <c r="AA65" s="122">
        <f>Z65/Z58</f>
        <v>0</v>
      </c>
      <c r="AB65" s="101">
        <f>AB58*AA65</f>
        <v>0</v>
      </c>
      <c r="AC65" s="119">
        <f t="shared" si="852"/>
        <v>0</v>
      </c>
      <c r="AD65" s="93">
        <f>AD58</f>
        <v>57.43</v>
      </c>
      <c r="AE65" s="120">
        <f t="shared" si="853"/>
        <v>0</v>
      </c>
      <c r="AF65" s="101">
        <f t="shared" si="854"/>
        <v>0</v>
      </c>
      <c r="AG65" s="101"/>
      <c r="AH65" s="121"/>
      <c r="AI65" s="122" t="e">
        <f t="shared" si="855"/>
        <v>#DIV/0!</v>
      </c>
      <c r="AJ65" s="252">
        <f t="shared" si="856"/>
        <v>0</v>
      </c>
      <c r="AK65" s="122">
        <f>AJ65/AJ58</f>
        <v>0</v>
      </c>
      <c r="AL65" s="101">
        <f>AL58*AK65</f>
        <v>0</v>
      </c>
      <c r="AM65" s="119">
        <f t="shared" si="857"/>
        <v>0</v>
      </c>
      <c r="AN65" s="93">
        <f>AN58</f>
        <v>57.43</v>
      </c>
      <c r="AO65" s="120">
        <f t="shared" si="858"/>
        <v>0</v>
      </c>
      <c r="AP65" s="101">
        <f t="shared" si="859"/>
        <v>0</v>
      </c>
      <c r="AQ65" s="101"/>
      <c r="AR65" s="121"/>
      <c r="AS65" s="122" t="e">
        <f t="shared" si="860"/>
        <v>#DIV/0!</v>
      </c>
      <c r="AT65" s="252">
        <f t="shared" si="861"/>
        <v>0</v>
      </c>
      <c r="AU65" s="122">
        <f>AT65/AT58</f>
        <v>0</v>
      </c>
      <c r="AV65" s="101">
        <f>AV58*AU65</f>
        <v>0</v>
      </c>
      <c r="AW65" s="119">
        <f t="shared" si="862"/>
        <v>0</v>
      </c>
      <c r="AX65" s="93">
        <f>AX58</f>
        <v>57.43</v>
      </c>
      <c r="AY65" s="120">
        <f t="shared" si="863"/>
        <v>0</v>
      </c>
      <c r="AZ65" s="101">
        <f t="shared" si="864"/>
        <v>0</v>
      </c>
      <c r="BA65" s="101"/>
      <c r="BB65" s="121"/>
      <c r="BC65" s="122" t="e">
        <f t="shared" si="865"/>
        <v>#DIV/0!</v>
      </c>
      <c r="BD65" s="252">
        <f t="shared" si="866"/>
        <v>0</v>
      </c>
      <c r="BE65" s="122">
        <f>BD65/BD58</f>
        <v>0</v>
      </c>
      <c r="BF65" s="101">
        <f>BF58*BE65</f>
        <v>0</v>
      </c>
      <c r="BG65" s="119">
        <f t="shared" si="867"/>
        <v>0</v>
      </c>
      <c r="BH65" s="93">
        <f>BH58</f>
        <v>57.43</v>
      </c>
      <c r="BI65" s="120">
        <f t="shared" si="868"/>
        <v>0</v>
      </c>
      <c r="BJ65" s="101">
        <f t="shared" si="869"/>
        <v>0</v>
      </c>
      <c r="BK65" s="101"/>
      <c r="BL65" s="121"/>
      <c r="BM65" s="122" t="e">
        <f t="shared" si="870"/>
        <v>#DIV/0!</v>
      </c>
      <c r="BN65" s="252">
        <f t="shared" si="871"/>
        <v>0</v>
      </c>
      <c r="BO65" s="122" t="e">
        <f>BN65/BN58</f>
        <v>#DIV/0!</v>
      </c>
      <c r="BP65" s="101" t="e">
        <f>BP58*BO65</f>
        <v>#DIV/0!</v>
      </c>
      <c r="BQ65" s="119">
        <f t="shared" si="872"/>
        <v>0</v>
      </c>
      <c r="BR65" s="93">
        <f>BR58</f>
        <v>0</v>
      </c>
      <c r="BS65" s="120">
        <f t="shared" si="873"/>
        <v>0</v>
      </c>
      <c r="BT65" s="101">
        <f t="shared" si="874"/>
        <v>0</v>
      </c>
      <c r="BU65" s="101"/>
      <c r="BV65" s="121"/>
      <c r="BW65" s="122" t="e">
        <f t="shared" si="875"/>
        <v>#DIV/0!</v>
      </c>
      <c r="BX65" s="252">
        <f t="shared" si="876"/>
        <v>0</v>
      </c>
      <c r="BY65" s="122">
        <f>BX65/BX58</f>
        <v>0</v>
      </c>
      <c r="BZ65" s="101">
        <f>BZ58*BY65</f>
        <v>0</v>
      </c>
      <c r="CA65" s="119">
        <f t="shared" si="877"/>
        <v>0</v>
      </c>
      <c r="CB65" s="93">
        <f>CB58</f>
        <v>57.43</v>
      </c>
      <c r="CC65" s="120">
        <f t="shared" si="878"/>
        <v>0</v>
      </c>
      <c r="CD65" s="101">
        <f t="shared" si="879"/>
        <v>0</v>
      </c>
      <c r="CE65" s="101"/>
      <c r="CF65" s="121"/>
      <c r="CG65" s="122" t="e">
        <f t="shared" si="880"/>
        <v>#DIV/0!</v>
      </c>
      <c r="CH65" s="252">
        <f t="shared" si="881"/>
        <v>0</v>
      </c>
      <c r="CI65" s="122" t="e">
        <f>CH65/CH58</f>
        <v>#DIV/0!</v>
      </c>
      <c r="CJ65" s="101" t="e">
        <f>CJ58*CI65</f>
        <v>#DIV/0!</v>
      </c>
      <c r="CK65" s="119">
        <f t="shared" si="882"/>
        <v>0</v>
      </c>
      <c r="CL65" s="93">
        <f>CL58</f>
        <v>0</v>
      </c>
      <c r="CM65" s="120">
        <f t="shared" si="883"/>
        <v>0</v>
      </c>
      <c r="CN65" s="101">
        <f t="shared" si="884"/>
        <v>0</v>
      </c>
      <c r="CO65" s="101"/>
      <c r="CP65" s="121"/>
      <c r="CQ65" s="122" t="e">
        <f t="shared" si="885"/>
        <v>#DIV/0!</v>
      </c>
      <c r="CR65" s="252">
        <f t="shared" si="886"/>
        <v>0</v>
      </c>
      <c r="CS65" s="122">
        <f>CR65/CR58</f>
        <v>0</v>
      </c>
      <c r="CT65" s="101">
        <f>CT58*CS65</f>
        <v>0</v>
      </c>
      <c r="CU65" s="119">
        <f t="shared" si="887"/>
        <v>0</v>
      </c>
      <c r="CV65" s="93">
        <f>CV58</f>
        <v>57.43</v>
      </c>
      <c r="CW65" s="120">
        <f t="shared" si="888"/>
        <v>0</v>
      </c>
      <c r="CX65" s="101">
        <f t="shared" si="889"/>
        <v>0</v>
      </c>
      <c r="CY65" s="101"/>
      <c r="CZ65" s="121"/>
      <c r="DA65" s="122" t="e">
        <f t="shared" si="890"/>
        <v>#DIV/0!</v>
      </c>
      <c r="DB65" s="252">
        <f t="shared" si="891"/>
        <v>0</v>
      </c>
      <c r="DC65" s="122">
        <f>DB65/DB58</f>
        <v>0</v>
      </c>
      <c r="DD65" s="101">
        <f>DD58*DC65</f>
        <v>0</v>
      </c>
      <c r="DE65" s="119">
        <f t="shared" si="892"/>
        <v>0</v>
      </c>
      <c r="DF65" s="93">
        <f>DF58</f>
        <v>57.43</v>
      </c>
      <c r="DG65" s="120">
        <f t="shared" si="893"/>
        <v>0</v>
      </c>
      <c r="DH65" s="101">
        <f t="shared" si="894"/>
        <v>0</v>
      </c>
      <c r="DI65" s="101"/>
      <c r="DJ65" s="121"/>
      <c r="DK65" s="122" t="e">
        <f t="shared" si="895"/>
        <v>#DIV/0!</v>
      </c>
      <c r="DL65" s="252">
        <f t="shared" si="896"/>
        <v>0</v>
      </c>
      <c r="DM65" s="122">
        <f>DL65/DL58</f>
        <v>0</v>
      </c>
      <c r="DN65" s="101">
        <f>DN58*DM65</f>
        <v>0</v>
      </c>
      <c r="DO65" s="119">
        <f t="shared" si="897"/>
        <v>0</v>
      </c>
      <c r="DP65" s="93">
        <f>DP58</f>
        <v>57.43</v>
      </c>
      <c r="DQ65" s="120">
        <f t="shared" si="898"/>
        <v>0</v>
      </c>
      <c r="DR65" s="101">
        <f t="shared" si="899"/>
        <v>0</v>
      </c>
      <c r="DS65" s="101"/>
      <c r="DT65" s="121"/>
      <c r="DU65" s="122" t="e">
        <f t="shared" si="900"/>
        <v>#DIV/0!</v>
      </c>
      <c r="DV65" s="252">
        <f t="shared" si="901"/>
        <v>0</v>
      </c>
      <c r="DW65" s="122">
        <f>DV65/DV58</f>
        <v>0</v>
      </c>
      <c r="DX65" s="101">
        <f>DX58*DW65</f>
        <v>0</v>
      </c>
      <c r="DY65" s="119">
        <f t="shared" si="902"/>
        <v>0</v>
      </c>
      <c r="DZ65" s="93">
        <f>DZ58</f>
        <v>57.43</v>
      </c>
      <c r="EA65" s="120">
        <f t="shared" si="903"/>
        <v>0</v>
      </c>
      <c r="EB65" s="101">
        <f t="shared" si="904"/>
        <v>0</v>
      </c>
      <c r="EC65" s="101"/>
      <c r="ED65" s="121"/>
      <c r="EE65" s="122" t="e">
        <f t="shared" si="905"/>
        <v>#DIV/0!</v>
      </c>
      <c r="EF65" s="252">
        <f t="shared" si="906"/>
        <v>0</v>
      </c>
      <c r="EG65" s="122">
        <f>EF65/EF58</f>
        <v>0</v>
      </c>
      <c r="EH65" s="101">
        <f>EH58*EG65</f>
        <v>0</v>
      </c>
      <c r="EI65" s="119">
        <f t="shared" si="907"/>
        <v>0</v>
      </c>
      <c r="EJ65" s="93">
        <f>EJ58</f>
        <v>57.43</v>
      </c>
      <c r="EK65" s="120">
        <f t="shared" si="908"/>
        <v>0</v>
      </c>
      <c r="EL65" s="101">
        <f t="shared" si="909"/>
        <v>0</v>
      </c>
      <c r="EM65" s="101"/>
      <c r="EN65" s="121"/>
      <c r="EO65" s="122" t="e">
        <f t="shared" si="910"/>
        <v>#DIV/0!</v>
      </c>
      <c r="EP65" s="252">
        <f t="shared" si="911"/>
        <v>0</v>
      </c>
      <c r="EQ65" s="122">
        <f>EP65/EP58</f>
        <v>0</v>
      </c>
      <c r="ER65" s="101">
        <f>ER58*EQ65</f>
        <v>0</v>
      </c>
      <c r="ES65" s="119">
        <f t="shared" si="912"/>
        <v>0</v>
      </c>
      <c r="ET65" s="93">
        <f>ET58</f>
        <v>57.43</v>
      </c>
      <c r="EU65" s="120">
        <f t="shared" si="913"/>
        <v>0</v>
      </c>
      <c r="EV65" s="101">
        <f t="shared" si="914"/>
        <v>0</v>
      </c>
      <c r="EW65" s="101"/>
      <c r="EX65" s="121"/>
      <c r="EY65" s="122" t="e">
        <f t="shared" si="915"/>
        <v>#DIV/0!</v>
      </c>
      <c r="EZ65" s="252">
        <f t="shared" si="916"/>
        <v>0</v>
      </c>
      <c r="FA65" s="122">
        <f>EZ65/EZ58</f>
        <v>0</v>
      </c>
      <c r="FB65" s="101">
        <f>FB58*FA65</f>
        <v>0</v>
      </c>
      <c r="FC65" s="119">
        <f t="shared" si="917"/>
        <v>0</v>
      </c>
      <c r="FD65" s="93">
        <f>FD58</f>
        <v>57.43</v>
      </c>
      <c r="FE65" s="120">
        <f t="shared" si="918"/>
        <v>0</v>
      </c>
      <c r="FF65" s="101">
        <f t="shared" si="919"/>
        <v>0</v>
      </c>
      <c r="FG65" s="101"/>
      <c r="FH65" s="121"/>
      <c r="FI65" s="122" t="e">
        <f t="shared" si="920"/>
        <v>#DIV/0!</v>
      </c>
      <c r="FJ65" s="252">
        <f t="shared" si="921"/>
        <v>0</v>
      </c>
      <c r="FK65" s="122">
        <f>FJ65/FJ58</f>
        <v>0</v>
      </c>
      <c r="FL65" s="101">
        <f>FL58*FK65</f>
        <v>0</v>
      </c>
      <c r="FM65" s="119">
        <f t="shared" si="922"/>
        <v>0</v>
      </c>
      <c r="FN65" s="93">
        <f>FN58</f>
        <v>57.43</v>
      </c>
      <c r="FO65" s="120">
        <f t="shared" si="923"/>
        <v>0</v>
      </c>
      <c r="FP65" s="101">
        <f t="shared" si="924"/>
        <v>0</v>
      </c>
      <c r="FQ65" s="101"/>
      <c r="FR65" s="121"/>
      <c r="FS65" s="122" t="e">
        <f t="shared" si="925"/>
        <v>#DIV/0!</v>
      </c>
      <c r="FT65" s="252">
        <f t="shared" si="926"/>
        <v>0</v>
      </c>
      <c r="FU65" s="122">
        <f>FT65/FT58</f>
        <v>0</v>
      </c>
      <c r="FV65" s="101">
        <f>FV58*FU65</f>
        <v>0</v>
      </c>
      <c r="FW65" s="119">
        <f t="shared" si="927"/>
        <v>0</v>
      </c>
      <c r="FX65" s="93">
        <f>FX58</f>
        <v>57.43</v>
      </c>
      <c r="FY65" s="120">
        <f t="shared" si="928"/>
        <v>0</v>
      </c>
      <c r="FZ65" s="101">
        <f t="shared" si="929"/>
        <v>0</v>
      </c>
      <c r="GA65" s="101"/>
      <c r="GB65" s="121"/>
      <c r="GC65" s="122" t="e">
        <f t="shared" si="930"/>
        <v>#DIV/0!</v>
      </c>
      <c r="GD65" s="252">
        <f t="shared" si="931"/>
        <v>0</v>
      </c>
      <c r="GE65" s="122">
        <f>GD65/GD58</f>
        <v>0</v>
      </c>
      <c r="GF65" s="101">
        <f>GF58*GE65</f>
        <v>0</v>
      </c>
      <c r="GG65" s="119">
        <f t="shared" si="932"/>
        <v>0</v>
      </c>
      <c r="GH65" s="93">
        <f>GH58</f>
        <v>57.43</v>
      </c>
      <c r="GI65" s="120">
        <f t="shared" si="933"/>
        <v>0</v>
      </c>
      <c r="GJ65" s="101">
        <f t="shared" si="934"/>
        <v>0</v>
      </c>
      <c r="GK65" s="101"/>
      <c r="GL65" s="121"/>
      <c r="GM65" s="122" t="e">
        <f t="shared" si="935"/>
        <v>#DIV/0!</v>
      </c>
      <c r="GN65" s="252">
        <f t="shared" si="936"/>
        <v>0</v>
      </c>
      <c r="GO65" s="122">
        <f>GN65/GN58</f>
        <v>0</v>
      </c>
      <c r="GP65" s="101">
        <f>GP58*GO65</f>
        <v>0</v>
      </c>
      <c r="GQ65" s="119">
        <f t="shared" si="937"/>
        <v>0</v>
      </c>
      <c r="GR65" s="93">
        <f>GR58</f>
        <v>57.43</v>
      </c>
      <c r="GS65" s="120">
        <f t="shared" si="938"/>
        <v>0</v>
      </c>
      <c r="GT65" s="101">
        <f t="shared" si="939"/>
        <v>0</v>
      </c>
      <c r="GU65" s="101"/>
      <c r="GV65" s="121"/>
      <c r="GW65" s="122" t="e">
        <f t="shared" si="940"/>
        <v>#DIV/0!</v>
      </c>
      <c r="GX65" s="252">
        <f t="shared" si="941"/>
        <v>0</v>
      </c>
      <c r="GY65" s="122">
        <f>GX65/GX58</f>
        <v>0</v>
      </c>
      <c r="GZ65" s="101">
        <f>GZ58*GY65</f>
        <v>0</v>
      </c>
      <c r="HA65" s="119">
        <f t="shared" si="942"/>
        <v>0</v>
      </c>
      <c r="HB65" s="93">
        <f>HB58</f>
        <v>57.43</v>
      </c>
      <c r="HC65" s="120">
        <f t="shared" si="943"/>
        <v>0</v>
      </c>
      <c r="HD65" s="101">
        <f t="shared" si="944"/>
        <v>0</v>
      </c>
      <c r="HE65" s="101"/>
      <c r="HF65" s="121"/>
      <c r="HG65" s="122" t="e">
        <f t="shared" si="945"/>
        <v>#DIV/0!</v>
      </c>
      <c r="HH65" s="252">
        <f t="shared" si="946"/>
        <v>0</v>
      </c>
      <c r="HI65" s="122">
        <f>HH65/HH58</f>
        <v>0</v>
      </c>
      <c r="HJ65" s="101">
        <f>HJ58*HI65</f>
        <v>0</v>
      </c>
      <c r="HK65" s="119">
        <f t="shared" si="947"/>
        <v>0</v>
      </c>
      <c r="HL65" s="93">
        <f>HL58</f>
        <v>57.43</v>
      </c>
      <c r="HM65" s="120">
        <f t="shared" si="948"/>
        <v>0</v>
      </c>
      <c r="HN65" s="101">
        <f t="shared" si="949"/>
        <v>0</v>
      </c>
      <c r="HO65" s="101"/>
      <c r="HP65" s="121"/>
      <c r="HQ65" s="122" t="e">
        <f t="shared" si="950"/>
        <v>#DIV/0!</v>
      </c>
      <c r="HR65" s="252">
        <f t="shared" si="951"/>
        <v>0</v>
      </c>
      <c r="HS65" s="122">
        <f>HR65/HR58</f>
        <v>0</v>
      </c>
      <c r="HT65" s="101">
        <f>HT58*HS65</f>
        <v>0</v>
      </c>
      <c r="HU65" s="119">
        <f t="shared" si="952"/>
        <v>0</v>
      </c>
      <c r="HV65" s="93">
        <f>HV58</f>
        <v>57.43</v>
      </c>
      <c r="HW65" s="120">
        <f t="shared" si="953"/>
        <v>0</v>
      </c>
      <c r="HX65" s="101">
        <f t="shared" si="954"/>
        <v>0</v>
      </c>
      <c r="HY65" s="101"/>
      <c r="HZ65" s="121"/>
      <c r="IA65" s="122" t="e">
        <f t="shared" si="955"/>
        <v>#DIV/0!</v>
      </c>
      <c r="IB65" s="252">
        <f t="shared" si="956"/>
        <v>0</v>
      </c>
      <c r="IC65" s="122">
        <f>IB65/IB58</f>
        <v>0</v>
      </c>
      <c r="ID65" s="101">
        <f>ID58*IC65</f>
        <v>0</v>
      </c>
      <c r="IE65" s="119">
        <f t="shared" si="957"/>
        <v>0</v>
      </c>
      <c r="IF65" s="93">
        <f>IF58</f>
        <v>57.43</v>
      </c>
      <c r="IG65" s="120">
        <f t="shared" si="958"/>
        <v>0</v>
      </c>
      <c r="IH65" s="101">
        <f t="shared" si="959"/>
        <v>0</v>
      </c>
      <c r="II65" s="101"/>
      <c r="IJ65" s="121"/>
      <c r="IK65" s="122" t="e">
        <f t="shared" si="960"/>
        <v>#DIV/0!</v>
      </c>
      <c r="IL65" s="252">
        <f t="shared" si="961"/>
        <v>0</v>
      </c>
      <c r="IM65" s="122">
        <f>IL65/IL58</f>
        <v>0</v>
      </c>
      <c r="IN65" s="101">
        <f>IN58*IM65</f>
        <v>0</v>
      </c>
      <c r="IO65" s="119">
        <f t="shared" si="962"/>
        <v>0</v>
      </c>
      <c r="IP65" s="93">
        <f>IP58</f>
        <v>57.43</v>
      </c>
      <c r="IQ65" s="120">
        <f t="shared" si="963"/>
        <v>0</v>
      </c>
      <c r="IR65" s="101">
        <f t="shared" si="964"/>
        <v>0</v>
      </c>
      <c r="IS65" s="101"/>
      <c r="IT65" s="121"/>
      <c r="IU65" s="122" t="e">
        <f t="shared" si="965"/>
        <v>#DIV/0!</v>
      </c>
      <c r="IV65" s="252">
        <f t="shared" si="966"/>
        <v>0</v>
      </c>
      <c r="IW65" s="122">
        <f>IV65/IV58</f>
        <v>0</v>
      </c>
      <c r="IX65" s="101">
        <f>IX58*IW65</f>
        <v>0</v>
      </c>
      <c r="IY65" s="119">
        <f t="shared" si="967"/>
        <v>0</v>
      </c>
      <c r="IZ65" s="93">
        <f>IZ58</f>
        <v>57.43</v>
      </c>
      <c r="JA65" s="120">
        <f t="shared" si="968"/>
        <v>0</v>
      </c>
      <c r="JB65" s="101">
        <f t="shared" si="969"/>
        <v>0</v>
      </c>
      <c r="JC65" s="101"/>
      <c r="JD65" s="121"/>
      <c r="JE65" s="122" t="e">
        <f t="shared" si="970"/>
        <v>#DIV/0!</v>
      </c>
      <c r="JF65" s="252">
        <f t="shared" si="971"/>
        <v>0</v>
      </c>
      <c r="JG65" s="122">
        <f>JF65/JF58</f>
        <v>0</v>
      </c>
      <c r="JH65" s="101">
        <f>JH58*JG65</f>
        <v>0</v>
      </c>
      <c r="JI65" s="119">
        <f t="shared" si="972"/>
        <v>0</v>
      </c>
      <c r="JJ65" s="93">
        <f>JJ58</f>
        <v>57.43</v>
      </c>
      <c r="JK65" s="120">
        <f t="shared" si="973"/>
        <v>0</v>
      </c>
      <c r="JL65" s="101">
        <f t="shared" si="974"/>
        <v>0</v>
      </c>
      <c r="JM65" s="101"/>
      <c r="JN65" s="121"/>
      <c r="JO65" s="122" t="e">
        <f t="shared" si="975"/>
        <v>#DIV/0!</v>
      </c>
      <c r="JP65" s="252">
        <f t="shared" si="976"/>
        <v>0</v>
      </c>
      <c r="JQ65" s="122" t="e">
        <f>JP65/JP58</f>
        <v>#DIV/0!</v>
      </c>
      <c r="JR65" s="101" t="e">
        <f>JR58*JQ65</f>
        <v>#DIV/0!</v>
      </c>
      <c r="JS65" s="119">
        <f t="shared" si="977"/>
        <v>0</v>
      </c>
      <c r="JT65" s="93">
        <f>JT58</f>
        <v>0</v>
      </c>
      <c r="JU65" s="120">
        <f t="shared" si="978"/>
        <v>0</v>
      </c>
      <c r="JV65" s="101">
        <f t="shared" si="979"/>
        <v>0</v>
      </c>
      <c r="JW65" s="101"/>
      <c r="JX65" s="121"/>
      <c r="JY65" s="122" t="e">
        <f t="shared" si="980"/>
        <v>#DIV/0!</v>
      </c>
      <c r="JZ65" s="252">
        <f t="shared" si="981"/>
        <v>0</v>
      </c>
      <c r="KA65" s="122">
        <f>JZ65/JZ58</f>
        <v>0</v>
      </c>
      <c r="KB65" s="101">
        <f>KB58*KA65</f>
        <v>0</v>
      </c>
      <c r="KC65" s="119">
        <f t="shared" si="982"/>
        <v>0</v>
      </c>
      <c r="KD65" s="93">
        <f>KD58</f>
        <v>57.43</v>
      </c>
      <c r="KE65" s="120">
        <f t="shared" si="983"/>
        <v>0</v>
      </c>
      <c r="KF65" s="101">
        <f t="shared" si="984"/>
        <v>0</v>
      </c>
      <c r="KG65" s="101"/>
      <c r="KH65" s="121"/>
      <c r="KI65" s="122" t="e">
        <f t="shared" si="985"/>
        <v>#DIV/0!</v>
      </c>
      <c r="KJ65" s="252">
        <f t="shared" si="986"/>
        <v>0</v>
      </c>
      <c r="KK65" s="122">
        <f>KJ65/KJ58</f>
        <v>0</v>
      </c>
      <c r="KL65" s="101">
        <f>KL58*KK65</f>
        <v>0</v>
      </c>
      <c r="KM65" s="119">
        <f t="shared" si="987"/>
        <v>0</v>
      </c>
      <c r="KN65" s="93">
        <f>KN58</f>
        <v>57.43</v>
      </c>
      <c r="KO65" s="120">
        <f t="shared" si="988"/>
        <v>0</v>
      </c>
      <c r="KP65" s="101">
        <f t="shared" si="989"/>
        <v>0</v>
      </c>
      <c r="KQ65" s="101"/>
      <c r="KR65" s="121"/>
      <c r="KS65" s="122" t="e">
        <f t="shared" si="990"/>
        <v>#DIV/0!</v>
      </c>
      <c r="KT65" s="252">
        <f t="shared" si="991"/>
        <v>0</v>
      </c>
      <c r="KU65" s="122">
        <f>KT65/KT58</f>
        <v>0</v>
      </c>
      <c r="KV65" s="101">
        <f>KV58*KU65</f>
        <v>0</v>
      </c>
      <c r="KW65" s="119">
        <f t="shared" si="992"/>
        <v>0</v>
      </c>
      <c r="KX65" s="93">
        <f>KX58</f>
        <v>57.43</v>
      </c>
      <c r="KY65" s="120">
        <f t="shared" si="993"/>
        <v>0</v>
      </c>
      <c r="KZ65" s="101">
        <f t="shared" si="994"/>
        <v>0</v>
      </c>
      <c r="LA65" s="101"/>
      <c r="LB65" s="121"/>
      <c r="LC65" s="122" t="e">
        <f t="shared" si="995"/>
        <v>#DIV/0!</v>
      </c>
      <c r="LD65" s="252">
        <f t="shared" si="996"/>
        <v>0</v>
      </c>
      <c r="LE65" s="122">
        <f>LD65/LD58</f>
        <v>0</v>
      </c>
      <c r="LF65" s="101">
        <f>LF58*LE65</f>
        <v>0</v>
      </c>
      <c r="LG65" s="119">
        <f t="shared" si="997"/>
        <v>0</v>
      </c>
      <c r="LH65" s="93">
        <f>LH58</f>
        <v>57.43</v>
      </c>
      <c r="LI65" s="120">
        <f t="shared" si="998"/>
        <v>0</v>
      </c>
      <c r="LJ65" s="101">
        <f t="shared" si="999"/>
        <v>0</v>
      </c>
      <c r="LK65" s="101"/>
      <c r="LL65" s="121"/>
      <c r="LM65" s="122" t="e">
        <f t="shared" si="1000"/>
        <v>#DIV/0!</v>
      </c>
      <c r="LN65" s="252">
        <f t="shared" si="1001"/>
        <v>0</v>
      </c>
      <c r="LO65" s="122">
        <f>LN65/LN58</f>
        <v>0</v>
      </c>
      <c r="LP65" s="101">
        <f>LP58*LO65</f>
        <v>0</v>
      </c>
      <c r="LQ65" s="119">
        <f t="shared" si="1002"/>
        <v>0</v>
      </c>
      <c r="LR65" s="93">
        <f>LR58</f>
        <v>57.43</v>
      </c>
      <c r="LS65" s="120">
        <f t="shared" si="1003"/>
        <v>0</v>
      </c>
      <c r="LT65" s="101">
        <f t="shared" si="1004"/>
        <v>0</v>
      </c>
      <c r="LU65" s="101"/>
      <c r="LV65" s="121"/>
      <c r="LW65" s="122" t="e">
        <f t="shared" si="1005"/>
        <v>#DIV/0!</v>
      </c>
      <c r="LX65" s="252">
        <f t="shared" si="1006"/>
        <v>0</v>
      </c>
      <c r="LY65" s="122">
        <f>LX65/LX58</f>
        <v>0</v>
      </c>
      <c r="LZ65" s="101">
        <f>LZ58*LY65</f>
        <v>0</v>
      </c>
      <c r="MA65" s="119">
        <f t="shared" si="1007"/>
        <v>0</v>
      </c>
      <c r="MB65" s="93">
        <f>MB58</f>
        <v>57.43</v>
      </c>
      <c r="MC65" s="120">
        <f t="shared" si="1008"/>
        <v>0</v>
      </c>
      <c r="MD65" s="101">
        <f t="shared" si="1009"/>
        <v>0</v>
      </c>
      <c r="ME65" s="101"/>
      <c r="MF65" s="121"/>
      <c r="MG65" s="122" t="e">
        <f t="shared" si="1010"/>
        <v>#DIV/0!</v>
      </c>
      <c r="MH65" s="252">
        <f t="shared" si="1011"/>
        <v>0</v>
      </c>
      <c r="MI65" s="122">
        <f>MH65/MH58</f>
        <v>0</v>
      </c>
      <c r="MJ65" s="101">
        <f>MJ58*MI65</f>
        <v>0</v>
      </c>
      <c r="MK65" s="119">
        <f t="shared" si="1012"/>
        <v>0</v>
      </c>
      <c r="ML65" s="93">
        <f>ML58</f>
        <v>57.43</v>
      </c>
      <c r="MM65" s="120">
        <f t="shared" si="1013"/>
        <v>0</v>
      </c>
      <c r="MN65" s="101">
        <f t="shared" si="1014"/>
        <v>0</v>
      </c>
      <c r="MO65" s="101"/>
      <c r="MP65" s="121"/>
      <c r="MQ65" s="122" t="e">
        <f t="shared" si="1015"/>
        <v>#DIV/0!</v>
      </c>
      <c r="MR65" s="252">
        <f t="shared" si="1016"/>
        <v>0</v>
      </c>
      <c r="MS65" s="122">
        <f>MR65/MR58</f>
        <v>0</v>
      </c>
      <c r="MT65" s="101">
        <f>MT58*MS65</f>
        <v>0</v>
      </c>
      <c r="MU65" s="119">
        <f t="shared" si="1017"/>
        <v>0</v>
      </c>
      <c r="MV65" s="93">
        <f>MV58</f>
        <v>57.43</v>
      </c>
      <c r="MW65" s="120">
        <f t="shared" si="1018"/>
        <v>0</v>
      </c>
      <c r="MX65" s="101">
        <f t="shared" si="1019"/>
        <v>0</v>
      </c>
      <c r="MY65" s="101"/>
      <c r="MZ65" s="121"/>
      <c r="NA65" s="122" t="e">
        <f t="shared" si="1020"/>
        <v>#DIV/0!</v>
      </c>
      <c r="NB65" s="252">
        <f t="shared" si="1021"/>
        <v>0</v>
      </c>
      <c r="NC65" s="122">
        <f>NB65/NB58</f>
        <v>0</v>
      </c>
      <c r="ND65" s="101">
        <f>ND58*NC65</f>
        <v>0</v>
      </c>
      <c r="NE65" s="119">
        <f t="shared" si="1022"/>
        <v>0</v>
      </c>
      <c r="NF65" s="93">
        <f>NF58</f>
        <v>57.43</v>
      </c>
      <c r="NG65" s="120">
        <f t="shared" si="1023"/>
        <v>0</v>
      </c>
      <c r="NH65" s="101">
        <f t="shared" si="1024"/>
        <v>0</v>
      </c>
      <c r="NI65" s="101"/>
      <c r="NJ65" s="121"/>
      <c r="NK65" s="122" t="e">
        <f t="shared" si="1025"/>
        <v>#DIV/0!</v>
      </c>
      <c r="NL65" s="252">
        <f t="shared" si="1026"/>
        <v>0</v>
      </c>
      <c r="NM65" s="122">
        <f>NL65/NL58</f>
        <v>0</v>
      </c>
      <c r="NN65" s="101">
        <f>NN58*NM65</f>
        <v>0</v>
      </c>
      <c r="NO65" s="119">
        <f t="shared" si="1027"/>
        <v>0</v>
      </c>
      <c r="NP65" s="93">
        <f>NP58</f>
        <v>57.43</v>
      </c>
      <c r="NQ65" s="120">
        <f t="shared" si="1028"/>
        <v>0</v>
      </c>
      <c r="NR65" s="101">
        <f t="shared" si="1029"/>
        <v>0</v>
      </c>
      <c r="NS65" s="101"/>
      <c r="NT65" s="121"/>
      <c r="NU65" s="122" t="e">
        <f t="shared" si="1030"/>
        <v>#DIV/0!</v>
      </c>
      <c r="NV65" s="252">
        <f t="shared" si="1031"/>
        <v>0</v>
      </c>
      <c r="NW65" s="122">
        <f>NV65/NV58</f>
        <v>0</v>
      </c>
      <c r="NX65" s="101">
        <f>NX58*NW65</f>
        <v>0</v>
      </c>
      <c r="NY65" s="119">
        <f t="shared" si="1032"/>
        <v>0</v>
      </c>
      <c r="NZ65" s="93">
        <f>NZ58</f>
        <v>57.43</v>
      </c>
      <c r="OA65" s="120">
        <f t="shared" si="1033"/>
        <v>0</v>
      </c>
      <c r="OB65" s="101">
        <f t="shared" si="1034"/>
        <v>0</v>
      </c>
      <c r="OC65" s="101"/>
      <c r="OD65" s="121"/>
      <c r="OE65" s="122" t="e">
        <f t="shared" si="1035"/>
        <v>#DIV/0!</v>
      </c>
      <c r="OF65" s="252">
        <f t="shared" si="1036"/>
        <v>0</v>
      </c>
      <c r="OG65" s="122">
        <f>OF65/OF58</f>
        <v>0</v>
      </c>
      <c r="OH65" s="101">
        <f>OH58*OG65</f>
        <v>0</v>
      </c>
      <c r="OI65" s="119">
        <f t="shared" si="1037"/>
        <v>0</v>
      </c>
      <c r="OJ65" s="93">
        <f>OJ58</f>
        <v>57.43</v>
      </c>
      <c r="OK65" s="120">
        <f t="shared" si="1038"/>
        <v>0</v>
      </c>
      <c r="OL65" s="101">
        <f t="shared" si="1039"/>
        <v>0</v>
      </c>
      <c r="OM65" s="101"/>
      <c r="ON65" s="121"/>
      <c r="OO65" s="122" t="e">
        <f t="shared" si="1040"/>
        <v>#DIV/0!</v>
      </c>
      <c r="OP65" s="252">
        <f t="shared" si="1041"/>
        <v>0</v>
      </c>
      <c r="OQ65" s="122">
        <f>OP65/OP58</f>
        <v>0</v>
      </c>
      <c r="OR65" s="101">
        <f>OR58*OQ65</f>
        <v>0</v>
      </c>
      <c r="OS65" s="119">
        <f t="shared" si="1042"/>
        <v>0</v>
      </c>
      <c r="OT65" s="93">
        <f>OT58</f>
        <v>57.43</v>
      </c>
      <c r="OU65" s="120">
        <f t="shared" si="1043"/>
        <v>0</v>
      </c>
      <c r="OV65" s="101">
        <f t="shared" si="1044"/>
        <v>0</v>
      </c>
      <c r="OW65" s="101"/>
      <c r="OX65" s="121"/>
      <c r="OY65" s="122" t="e">
        <f t="shared" si="1045"/>
        <v>#DIV/0!</v>
      </c>
      <c r="OZ65" s="252">
        <f t="shared" si="1046"/>
        <v>0</v>
      </c>
      <c r="PA65" s="122">
        <f>OZ65/OZ58</f>
        <v>0</v>
      </c>
      <c r="PB65" s="101">
        <f>PB58*PA65</f>
        <v>0</v>
      </c>
      <c r="PC65" s="119">
        <f t="shared" si="1047"/>
        <v>0</v>
      </c>
      <c r="PD65" s="93">
        <f>PD58</f>
        <v>57.43</v>
      </c>
      <c r="PE65" s="120">
        <f t="shared" si="1048"/>
        <v>0</v>
      </c>
      <c r="PF65" s="101">
        <f t="shared" si="1049"/>
        <v>0</v>
      </c>
      <c r="PG65" s="101"/>
      <c r="PH65" s="121"/>
      <c r="PI65" s="122" t="e">
        <f t="shared" si="1050"/>
        <v>#DIV/0!</v>
      </c>
      <c r="PJ65" s="252">
        <f t="shared" si="1051"/>
        <v>0</v>
      </c>
      <c r="PK65" s="122">
        <f>PJ65/PJ58</f>
        <v>0</v>
      </c>
      <c r="PL65" s="101">
        <f>PL58*PK65</f>
        <v>0</v>
      </c>
      <c r="PM65" s="119">
        <f t="shared" si="1052"/>
        <v>0</v>
      </c>
      <c r="PN65" s="93">
        <f>PN58</f>
        <v>57.43</v>
      </c>
      <c r="PO65" s="120">
        <f t="shared" si="1053"/>
        <v>0</v>
      </c>
      <c r="PP65" s="101">
        <f t="shared" si="1054"/>
        <v>0</v>
      </c>
      <c r="PQ65" s="101"/>
      <c r="PR65" s="121"/>
      <c r="PS65" s="122" t="e">
        <f t="shared" si="1055"/>
        <v>#DIV/0!</v>
      </c>
      <c r="PT65" s="252">
        <f t="shared" si="1056"/>
        <v>0</v>
      </c>
      <c r="PU65" s="122" t="e">
        <f>PT65/PT58</f>
        <v>#DIV/0!</v>
      </c>
      <c r="PV65" s="101" t="e">
        <f>PV58*PU65</f>
        <v>#DIV/0!</v>
      </c>
      <c r="PW65" s="119">
        <f t="shared" si="1057"/>
        <v>0</v>
      </c>
      <c r="PX65" s="93">
        <f>PX58</f>
        <v>0</v>
      </c>
      <c r="PY65" s="120">
        <f t="shared" si="1058"/>
        <v>0</v>
      </c>
      <c r="PZ65" s="101">
        <f t="shared" si="1059"/>
        <v>0</v>
      </c>
      <c r="QA65" s="101"/>
      <c r="QB65" s="121"/>
      <c r="QC65" s="122" t="e">
        <f t="shared" si="1060"/>
        <v>#DIV/0!</v>
      </c>
      <c r="QD65" s="252">
        <f t="shared" si="1061"/>
        <v>0</v>
      </c>
      <c r="QE65" s="122">
        <f>QD65/QD58</f>
        <v>0</v>
      </c>
      <c r="QF65" s="101">
        <f>QF58*QE65</f>
        <v>0</v>
      </c>
      <c r="QG65" s="119">
        <f t="shared" si="1062"/>
        <v>0</v>
      </c>
      <c r="QH65" s="93">
        <f>QH58</f>
        <v>57.43</v>
      </c>
      <c r="QI65" s="120">
        <f t="shared" si="1063"/>
        <v>0</v>
      </c>
      <c r="QJ65" s="101">
        <f t="shared" si="1064"/>
        <v>0</v>
      </c>
      <c r="QK65" s="101"/>
      <c r="QL65" s="121"/>
      <c r="QM65" s="122" t="e">
        <f t="shared" si="1065"/>
        <v>#DIV/0!</v>
      </c>
      <c r="QN65" s="252">
        <f t="shared" si="1066"/>
        <v>0</v>
      </c>
      <c r="QO65" s="122">
        <f>QN65/QN58</f>
        <v>0</v>
      </c>
      <c r="QP65" s="101">
        <f>QP58*QO65</f>
        <v>0</v>
      </c>
      <c r="QQ65" s="119">
        <f t="shared" si="1067"/>
        <v>0</v>
      </c>
      <c r="QR65" s="93">
        <f>QR58</f>
        <v>57.43</v>
      </c>
      <c r="QS65" s="120">
        <f t="shared" si="1068"/>
        <v>0</v>
      </c>
      <c r="QT65" s="101">
        <f t="shared" si="1069"/>
        <v>0</v>
      </c>
      <c r="QU65" s="101"/>
      <c r="QV65" s="121"/>
      <c r="QW65" s="122" t="e">
        <f t="shared" si="1070"/>
        <v>#DIV/0!</v>
      </c>
      <c r="QX65" s="252">
        <f t="shared" si="1071"/>
        <v>0</v>
      </c>
      <c r="QY65" s="122">
        <f>QX65/QX58</f>
        <v>0</v>
      </c>
      <c r="QZ65" s="101">
        <f>QZ58*QY65</f>
        <v>0</v>
      </c>
      <c r="RA65" s="119">
        <f t="shared" si="1072"/>
        <v>0</v>
      </c>
      <c r="RB65" s="93">
        <f>RB58</f>
        <v>57.43</v>
      </c>
      <c r="RC65" s="120">
        <f t="shared" si="1073"/>
        <v>0</v>
      </c>
      <c r="RD65" s="101">
        <f t="shared" si="1074"/>
        <v>0</v>
      </c>
      <c r="RE65" s="101"/>
      <c r="RF65" s="121"/>
      <c r="RG65" s="122" t="e">
        <f t="shared" si="1075"/>
        <v>#DIV/0!</v>
      </c>
      <c r="RH65" s="252">
        <f t="shared" si="1076"/>
        <v>0</v>
      </c>
      <c r="RI65" s="122">
        <f>RH65/RH58</f>
        <v>0</v>
      </c>
      <c r="RJ65" s="101">
        <f>RJ58*RI65</f>
        <v>0</v>
      </c>
      <c r="RK65" s="119">
        <f t="shared" si="1077"/>
        <v>0</v>
      </c>
      <c r="RL65" s="93">
        <f>RL58</f>
        <v>57.43</v>
      </c>
      <c r="RM65" s="120">
        <f t="shared" si="1078"/>
        <v>0</v>
      </c>
      <c r="RN65" s="101">
        <f t="shared" si="1079"/>
        <v>0</v>
      </c>
      <c r="RO65" s="101"/>
      <c r="RP65" s="121"/>
      <c r="RQ65" s="122" t="e">
        <f t="shared" si="1080"/>
        <v>#DIV/0!</v>
      </c>
      <c r="RR65" s="252">
        <f t="shared" si="1081"/>
        <v>0</v>
      </c>
      <c r="RS65" s="122">
        <f>RR65/RR58</f>
        <v>0</v>
      </c>
      <c r="RT65" s="101">
        <f>RT58*RS65</f>
        <v>0</v>
      </c>
      <c r="RU65" s="119">
        <f t="shared" si="1082"/>
        <v>0</v>
      </c>
      <c r="RV65" s="93">
        <f>RV58</f>
        <v>57.43</v>
      </c>
      <c r="RW65" s="120">
        <f t="shared" si="1083"/>
        <v>0</v>
      </c>
      <c r="RX65" s="101">
        <f t="shared" si="1084"/>
        <v>0</v>
      </c>
      <c r="RY65" s="101"/>
      <c r="RZ65" s="121"/>
      <c r="SA65" s="122" t="e">
        <f t="shared" si="1085"/>
        <v>#DIV/0!</v>
      </c>
      <c r="SB65" s="252">
        <f t="shared" si="1086"/>
        <v>0</v>
      </c>
      <c r="SC65" s="122">
        <f>SB65/SB58</f>
        <v>0</v>
      </c>
      <c r="SD65" s="101">
        <f>SD58*SC65</f>
        <v>0</v>
      </c>
      <c r="SE65" s="119">
        <f t="shared" si="1087"/>
        <v>0</v>
      </c>
      <c r="SF65" s="93">
        <f>SF58</f>
        <v>57.43</v>
      </c>
      <c r="SG65" s="120">
        <f t="shared" si="1088"/>
        <v>0</v>
      </c>
      <c r="SH65" s="101">
        <f t="shared" si="1089"/>
        <v>0</v>
      </c>
      <c r="SI65" s="101"/>
      <c r="SJ65" s="121"/>
      <c r="SK65" s="122" t="e">
        <f t="shared" si="1090"/>
        <v>#DIV/0!</v>
      </c>
      <c r="SL65" s="252">
        <f t="shared" si="1091"/>
        <v>0</v>
      </c>
      <c r="SM65" s="122">
        <f>SL65/SL58</f>
        <v>0</v>
      </c>
      <c r="SN65" s="101">
        <f>SN58*SM65</f>
        <v>0</v>
      </c>
      <c r="SO65" s="119">
        <f t="shared" si="1092"/>
        <v>0</v>
      </c>
      <c r="SP65" s="93">
        <f>SP58</f>
        <v>57.43</v>
      </c>
      <c r="SQ65" s="120">
        <f t="shared" si="1093"/>
        <v>0</v>
      </c>
      <c r="SR65" s="101">
        <f t="shared" si="1094"/>
        <v>0</v>
      </c>
      <c r="SS65" s="101"/>
      <c r="ST65" s="121"/>
      <c r="SU65" s="122" t="e">
        <f t="shared" si="1095"/>
        <v>#DIV/0!</v>
      </c>
      <c r="SV65" s="252">
        <f t="shared" si="1096"/>
        <v>0</v>
      </c>
      <c r="SW65" s="122">
        <f>SV65/SV58</f>
        <v>0</v>
      </c>
      <c r="SX65" s="101">
        <f>SX58*SW65</f>
        <v>0</v>
      </c>
      <c r="SY65" s="119">
        <f t="shared" si="1097"/>
        <v>0</v>
      </c>
      <c r="SZ65" s="93">
        <f>SZ58</f>
        <v>57.43</v>
      </c>
      <c r="TA65" s="120">
        <f t="shared" si="1098"/>
        <v>0</v>
      </c>
      <c r="TB65" s="101">
        <f t="shared" si="1099"/>
        <v>0</v>
      </c>
      <c r="TC65" s="101"/>
      <c r="TD65" s="121"/>
      <c r="TE65" s="122" t="e">
        <f t="shared" si="1100"/>
        <v>#DIV/0!</v>
      </c>
      <c r="TF65" s="252">
        <f t="shared" si="1101"/>
        <v>0</v>
      </c>
      <c r="TG65" s="122">
        <f>TF65/TF58</f>
        <v>0</v>
      </c>
      <c r="TH65" s="101">
        <f>TH58*TG65</f>
        <v>0</v>
      </c>
      <c r="TI65" s="119">
        <f t="shared" si="1102"/>
        <v>0</v>
      </c>
      <c r="TJ65" s="93">
        <f>TJ58</f>
        <v>57.43</v>
      </c>
      <c r="TK65" s="120">
        <f t="shared" si="1103"/>
        <v>0</v>
      </c>
      <c r="TL65" s="101">
        <f t="shared" si="1104"/>
        <v>0</v>
      </c>
      <c r="TM65" s="101"/>
      <c r="TN65" s="121"/>
      <c r="TO65" s="122" t="e">
        <f t="shared" si="1105"/>
        <v>#DIV/0!</v>
      </c>
      <c r="TP65" s="252">
        <f t="shared" si="1106"/>
        <v>0</v>
      </c>
      <c r="TQ65" s="122">
        <f>TP65/TP58</f>
        <v>0</v>
      </c>
      <c r="TR65" s="101">
        <f>TR58*TQ65</f>
        <v>0</v>
      </c>
      <c r="TS65" s="119">
        <f t="shared" si="1107"/>
        <v>0</v>
      </c>
      <c r="TT65" s="93">
        <f>TT58</f>
        <v>57.43</v>
      </c>
      <c r="TU65" s="120">
        <f t="shared" si="1108"/>
        <v>0</v>
      </c>
      <c r="TV65" s="101">
        <f t="shared" si="1109"/>
        <v>0</v>
      </c>
      <c r="TW65" s="101"/>
      <c r="TX65" s="121"/>
      <c r="TY65" s="122" t="e">
        <f t="shared" si="1110"/>
        <v>#DIV/0!</v>
      </c>
      <c r="TZ65" s="252">
        <f t="shared" si="1111"/>
        <v>0</v>
      </c>
      <c r="UA65" s="122">
        <f>TZ65/TZ58</f>
        <v>0</v>
      </c>
      <c r="UB65" s="101">
        <f>UB58*UA65</f>
        <v>0</v>
      </c>
      <c r="UC65" s="119">
        <f t="shared" si="1112"/>
        <v>0</v>
      </c>
      <c r="UD65" s="93">
        <f>UD58</f>
        <v>57.43</v>
      </c>
      <c r="UE65" s="120">
        <f t="shared" si="1113"/>
        <v>0</v>
      </c>
      <c r="UF65" s="101">
        <f t="shared" si="1114"/>
        <v>0</v>
      </c>
      <c r="UG65" s="101"/>
      <c r="UH65" s="121"/>
      <c r="UI65" s="122" t="e">
        <f t="shared" si="1115"/>
        <v>#DIV/0!</v>
      </c>
      <c r="UJ65" s="252">
        <f t="shared" si="1116"/>
        <v>0</v>
      </c>
      <c r="UK65" s="122">
        <f>UJ65/UJ58</f>
        <v>0</v>
      </c>
      <c r="UL65" s="101">
        <f>UL58*UK65</f>
        <v>0</v>
      </c>
      <c r="UM65" s="119">
        <f t="shared" si="1117"/>
        <v>0</v>
      </c>
      <c r="UN65" s="93">
        <f>UN58</f>
        <v>57.43</v>
      </c>
      <c r="UO65" s="120">
        <f t="shared" si="1118"/>
        <v>0</v>
      </c>
      <c r="UP65" s="101">
        <f t="shared" si="1119"/>
        <v>0</v>
      </c>
      <c r="UQ65" s="101"/>
      <c r="UR65" s="121"/>
      <c r="US65" s="122" t="e">
        <f t="shared" si="1120"/>
        <v>#DIV/0!</v>
      </c>
      <c r="UT65" s="252">
        <f t="shared" si="1121"/>
        <v>0</v>
      </c>
      <c r="UU65" s="122">
        <f>UT65/UT58</f>
        <v>0</v>
      </c>
      <c r="UV65" s="101">
        <f>UV58*UU65</f>
        <v>0</v>
      </c>
      <c r="UW65" s="119">
        <f t="shared" si="1122"/>
        <v>0</v>
      </c>
      <c r="UX65" s="93">
        <f>UX58</f>
        <v>57.43</v>
      </c>
      <c r="UY65" s="120">
        <f t="shared" si="1123"/>
        <v>0</v>
      </c>
      <c r="UZ65" s="101">
        <f t="shared" si="1124"/>
        <v>0</v>
      </c>
      <c r="VA65" s="101"/>
      <c r="VB65" s="121"/>
      <c r="VC65" s="122" t="e">
        <f t="shared" si="1125"/>
        <v>#DIV/0!</v>
      </c>
      <c r="VD65" s="252">
        <f t="shared" si="1126"/>
        <v>0</v>
      </c>
      <c r="VE65" s="122">
        <f>VD65/VD58</f>
        <v>0</v>
      </c>
      <c r="VF65" s="101">
        <f>VF58*VE65</f>
        <v>0</v>
      </c>
      <c r="VG65" s="119">
        <f t="shared" si="1127"/>
        <v>0</v>
      </c>
      <c r="VH65" s="93">
        <f>VH58</f>
        <v>57.43</v>
      </c>
      <c r="VI65" s="120">
        <f t="shared" si="1128"/>
        <v>0</v>
      </c>
      <c r="VJ65" s="101">
        <f t="shared" si="1129"/>
        <v>0</v>
      </c>
      <c r="VK65" s="101"/>
      <c r="VL65" s="121"/>
      <c r="VM65" s="122" t="e">
        <f t="shared" si="1130"/>
        <v>#DIV/0!</v>
      </c>
      <c r="VN65" s="252">
        <f t="shared" si="1131"/>
        <v>0</v>
      </c>
      <c r="VO65" s="122">
        <f>VN65/VN58</f>
        <v>0</v>
      </c>
      <c r="VP65" s="101">
        <f>VP58*VO65</f>
        <v>0</v>
      </c>
      <c r="VQ65" s="119">
        <f t="shared" si="1132"/>
        <v>0</v>
      </c>
      <c r="VR65" s="93">
        <f>VR58</f>
        <v>57.43</v>
      </c>
      <c r="VS65" s="120">
        <f t="shared" si="1133"/>
        <v>0</v>
      </c>
      <c r="VT65" s="101">
        <f t="shared" si="1134"/>
        <v>0</v>
      </c>
      <c r="VU65" s="101"/>
      <c r="VV65" s="121"/>
      <c r="VW65" s="122" t="e">
        <f t="shared" si="1135"/>
        <v>#DIV/0!</v>
      </c>
      <c r="VX65" s="231">
        <f t="shared" si="1136"/>
        <v>0</v>
      </c>
      <c r="VY65" s="122">
        <f>VX65/VX58</f>
        <v>0</v>
      </c>
      <c r="VZ65" s="101">
        <f>VZ58*VY65</f>
        <v>0</v>
      </c>
      <c r="WA65" s="119">
        <f t="shared" si="1137"/>
        <v>0</v>
      </c>
      <c r="WB65" s="93">
        <f>WB58</f>
        <v>57.43</v>
      </c>
      <c r="WC65" s="120">
        <f t="shared" si="1138"/>
        <v>0</v>
      </c>
      <c r="WD65" s="101">
        <f t="shared" si="1139"/>
        <v>0</v>
      </c>
      <c r="WE65" s="101"/>
      <c r="WF65" s="121"/>
    </row>
    <row r="66" spans="1:604" ht="48">
      <c r="A66" s="5"/>
      <c r="B66" s="94" t="s">
        <v>426</v>
      </c>
      <c r="C66" s="12" t="s">
        <v>838</v>
      </c>
      <c r="D66" s="12" t="s">
        <v>439</v>
      </c>
      <c r="E66" s="4" t="s">
        <v>33</v>
      </c>
      <c r="F66" s="252">
        <f t="shared" si="841"/>
        <v>0</v>
      </c>
      <c r="G66" s="122">
        <f>F66/F58</f>
        <v>0</v>
      </c>
      <c r="H66" s="101">
        <f>H58*G66</f>
        <v>0</v>
      </c>
      <c r="I66" s="119">
        <f t="shared" si="842"/>
        <v>0</v>
      </c>
      <c r="J66" s="93">
        <f>J58</f>
        <v>57.43</v>
      </c>
      <c r="K66" s="120">
        <f t="shared" si="843"/>
        <v>0</v>
      </c>
      <c r="L66" s="101">
        <f t="shared" si="844"/>
        <v>0</v>
      </c>
      <c r="M66" s="101"/>
      <c r="N66" s="121"/>
      <c r="O66" s="122">
        <f t="shared" si="845"/>
        <v>0</v>
      </c>
      <c r="P66" s="252">
        <f t="shared" si="846"/>
        <v>52</v>
      </c>
      <c r="Q66" s="122">
        <f>P66/P58</f>
        <v>0.11111</v>
      </c>
      <c r="R66" s="101">
        <f>R58*Q66</f>
        <v>648.22</v>
      </c>
      <c r="S66" s="119">
        <f t="shared" si="847"/>
        <v>12.465769229999999</v>
      </c>
      <c r="T66" s="93">
        <f>T58</f>
        <v>57.43</v>
      </c>
      <c r="U66" s="120">
        <f t="shared" si="848"/>
        <v>715.90913</v>
      </c>
      <c r="V66" s="101">
        <f t="shared" si="849"/>
        <v>37227.269999999997</v>
      </c>
      <c r="W66" s="101"/>
      <c r="X66" s="121"/>
      <c r="Y66" s="122">
        <f t="shared" si="850"/>
        <v>0.94318999999999997</v>
      </c>
      <c r="Z66" s="252">
        <f t="shared" si="851"/>
        <v>0</v>
      </c>
      <c r="AA66" s="122">
        <f>Z66/Z58</f>
        <v>0</v>
      </c>
      <c r="AB66" s="101">
        <f>AB58*AA66</f>
        <v>0</v>
      </c>
      <c r="AC66" s="119">
        <f t="shared" si="852"/>
        <v>0</v>
      </c>
      <c r="AD66" s="93">
        <f>AD58</f>
        <v>57.43</v>
      </c>
      <c r="AE66" s="120">
        <f t="shared" si="853"/>
        <v>0</v>
      </c>
      <c r="AF66" s="101">
        <f t="shared" si="854"/>
        <v>0</v>
      </c>
      <c r="AG66" s="101"/>
      <c r="AH66" s="121"/>
      <c r="AI66" s="122">
        <f t="shared" si="855"/>
        <v>0</v>
      </c>
      <c r="AJ66" s="252">
        <f t="shared" si="856"/>
        <v>0</v>
      </c>
      <c r="AK66" s="122">
        <f>AJ66/AJ58</f>
        <v>0</v>
      </c>
      <c r="AL66" s="101">
        <f>AL58*AK66</f>
        <v>0</v>
      </c>
      <c r="AM66" s="119">
        <f t="shared" si="857"/>
        <v>0</v>
      </c>
      <c r="AN66" s="93">
        <f>AN58</f>
        <v>57.43</v>
      </c>
      <c r="AO66" s="120">
        <f t="shared" si="858"/>
        <v>0</v>
      </c>
      <c r="AP66" s="101">
        <f t="shared" si="859"/>
        <v>0</v>
      </c>
      <c r="AQ66" s="101"/>
      <c r="AR66" s="121"/>
      <c r="AS66" s="122">
        <f t="shared" si="860"/>
        <v>0</v>
      </c>
      <c r="AT66" s="252">
        <f t="shared" si="861"/>
        <v>0</v>
      </c>
      <c r="AU66" s="122">
        <f>AT66/AT58</f>
        <v>0</v>
      </c>
      <c r="AV66" s="101">
        <f>AV58*AU66</f>
        <v>0</v>
      </c>
      <c r="AW66" s="119">
        <f t="shared" si="862"/>
        <v>0</v>
      </c>
      <c r="AX66" s="93">
        <f>AX58</f>
        <v>57.43</v>
      </c>
      <c r="AY66" s="120">
        <f t="shared" si="863"/>
        <v>0</v>
      </c>
      <c r="AZ66" s="101">
        <f t="shared" si="864"/>
        <v>0</v>
      </c>
      <c r="BA66" s="101"/>
      <c r="BB66" s="121"/>
      <c r="BC66" s="122">
        <f t="shared" si="865"/>
        <v>0</v>
      </c>
      <c r="BD66" s="252">
        <f t="shared" si="866"/>
        <v>0</v>
      </c>
      <c r="BE66" s="122">
        <f>BD66/BD58</f>
        <v>0</v>
      </c>
      <c r="BF66" s="101">
        <f>BF58*BE66</f>
        <v>0</v>
      </c>
      <c r="BG66" s="119">
        <f t="shared" si="867"/>
        <v>0</v>
      </c>
      <c r="BH66" s="93">
        <f>BH58</f>
        <v>57.43</v>
      </c>
      <c r="BI66" s="120">
        <f t="shared" si="868"/>
        <v>0</v>
      </c>
      <c r="BJ66" s="101">
        <f t="shared" si="869"/>
        <v>0</v>
      </c>
      <c r="BK66" s="101"/>
      <c r="BL66" s="121"/>
      <c r="BM66" s="122">
        <f t="shared" si="870"/>
        <v>0</v>
      </c>
      <c r="BN66" s="252">
        <f t="shared" si="871"/>
        <v>0</v>
      </c>
      <c r="BO66" s="122" t="e">
        <f>BN66/BN58</f>
        <v>#DIV/0!</v>
      </c>
      <c r="BP66" s="101" t="e">
        <f>BP58*BO66</f>
        <v>#DIV/0!</v>
      </c>
      <c r="BQ66" s="119">
        <f t="shared" si="872"/>
        <v>0</v>
      </c>
      <c r="BR66" s="93">
        <f>BR58</f>
        <v>0</v>
      </c>
      <c r="BS66" s="120">
        <f t="shared" si="873"/>
        <v>0</v>
      </c>
      <c r="BT66" s="101">
        <f t="shared" si="874"/>
        <v>0</v>
      </c>
      <c r="BU66" s="101"/>
      <c r="BV66" s="121"/>
      <c r="BW66" s="122">
        <f t="shared" si="875"/>
        <v>0</v>
      </c>
      <c r="BX66" s="252">
        <f t="shared" si="876"/>
        <v>14</v>
      </c>
      <c r="BY66" s="122">
        <f>BX66/BX58</f>
        <v>8.8050000000000003E-2</v>
      </c>
      <c r="BZ66" s="101">
        <f>BZ58*BY66</f>
        <v>119.04</v>
      </c>
      <c r="CA66" s="119">
        <f t="shared" si="877"/>
        <v>8.5028571399999997</v>
      </c>
      <c r="CB66" s="93">
        <f>CB58</f>
        <v>57.43</v>
      </c>
      <c r="CC66" s="120">
        <f t="shared" si="878"/>
        <v>488.31909000000002</v>
      </c>
      <c r="CD66" s="101">
        <f t="shared" si="879"/>
        <v>6836.47</v>
      </c>
      <c r="CE66" s="101"/>
      <c r="CF66" s="121"/>
      <c r="CG66" s="122">
        <f t="shared" si="880"/>
        <v>0.64334999999999998</v>
      </c>
      <c r="CH66" s="252">
        <f t="shared" si="881"/>
        <v>0</v>
      </c>
      <c r="CI66" s="122" t="e">
        <f>CH66/CH58</f>
        <v>#DIV/0!</v>
      </c>
      <c r="CJ66" s="101" t="e">
        <f>CJ58*CI66</f>
        <v>#DIV/0!</v>
      </c>
      <c r="CK66" s="119">
        <f t="shared" si="882"/>
        <v>0</v>
      </c>
      <c r="CL66" s="93">
        <f>CL58</f>
        <v>0</v>
      </c>
      <c r="CM66" s="120">
        <f t="shared" si="883"/>
        <v>0</v>
      </c>
      <c r="CN66" s="101">
        <f t="shared" si="884"/>
        <v>0</v>
      </c>
      <c r="CO66" s="101"/>
      <c r="CP66" s="121"/>
      <c r="CQ66" s="122">
        <f t="shared" si="885"/>
        <v>0</v>
      </c>
      <c r="CR66" s="252">
        <f t="shared" si="886"/>
        <v>0</v>
      </c>
      <c r="CS66" s="122">
        <f>CR66/CR58</f>
        <v>0</v>
      </c>
      <c r="CT66" s="101">
        <f>CT58*CS66</f>
        <v>0</v>
      </c>
      <c r="CU66" s="119">
        <f t="shared" si="887"/>
        <v>0</v>
      </c>
      <c r="CV66" s="93">
        <f>CV58</f>
        <v>57.43</v>
      </c>
      <c r="CW66" s="120">
        <f t="shared" si="888"/>
        <v>0</v>
      </c>
      <c r="CX66" s="101">
        <f t="shared" si="889"/>
        <v>0</v>
      </c>
      <c r="CY66" s="101"/>
      <c r="CZ66" s="121"/>
      <c r="DA66" s="122">
        <f t="shared" si="890"/>
        <v>0</v>
      </c>
      <c r="DB66" s="252">
        <f t="shared" si="891"/>
        <v>37</v>
      </c>
      <c r="DC66" s="122">
        <f>DB66/DB58</f>
        <v>0.12092</v>
      </c>
      <c r="DD66" s="101">
        <f>DD58*DC66</f>
        <v>406.17</v>
      </c>
      <c r="DE66" s="119">
        <f t="shared" si="892"/>
        <v>10.97756757</v>
      </c>
      <c r="DF66" s="93">
        <f>DF58</f>
        <v>57.43</v>
      </c>
      <c r="DG66" s="120">
        <f t="shared" si="893"/>
        <v>630.44170999999994</v>
      </c>
      <c r="DH66" s="101">
        <f t="shared" si="894"/>
        <v>23326.34</v>
      </c>
      <c r="DI66" s="101"/>
      <c r="DJ66" s="121"/>
      <c r="DK66" s="122">
        <f t="shared" si="895"/>
        <v>0.83059000000000005</v>
      </c>
      <c r="DL66" s="252">
        <f t="shared" si="896"/>
        <v>0</v>
      </c>
      <c r="DM66" s="122">
        <f>DL66/DL58</f>
        <v>0</v>
      </c>
      <c r="DN66" s="101">
        <f>DN58*DM66</f>
        <v>0</v>
      </c>
      <c r="DO66" s="119">
        <f t="shared" si="897"/>
        <v>0</v>
      </c>
      <c r="DP66" s="93">
        <f>DP58</f>
        <v>57.43</v>
      </c>
      <c r="DQ66" s="120">
        <f t="shared" si="898"/>
        <v>0</v>
      </c>
      <c r="DR66" s="101">
        <f t="shared" si="899"/>
        <v>0</v>
      </c>
      <c r="DS66" s="101"/>
      <c r="DT66" s="121"/>
      <c r="DU66" s="122">
        <f t="shared" si="900"/>
        <v>0</v>
      </c>
      <c r="DV66" s="252">
        <f t="shared" si="901"/>
        <v>51</v>
      </c>
      <c r="DW66" s="122">
        <f>DV66/DV58</f>
        <v>1</v>
      </c>
      <c r="DX66" s="101">
        <f>DX58*DW66</f>
        <v>842</v>
      </c>
      <c r="DY66" s="119">
        <f t="shared" si="902"/>
        <v>16.50980392</v>
      </c>
      <c r="DZ66" s="93">
        <f>DZ58</f>
        <v>57.43</v>
      </c>
      <c r="EA66" s="120">
        <f t="shared" si="903"/>
        <v>948.15804000000003</v>
      </c>
      <c r="EB66" s="101">
        <f t="shared" si="904"/>
        <v>48356.06</v>
      </c>
      <c r="EC66" s="101"/>
      <c r="ED66" s="121"/>
      <c r="EE66" s="122">
        <f t="shared" si="905"/>
        <v>1.2491699999999999</v>
      </c>
      <c r="EF66" s="252">
        <f t="shared" si="906"/>
        <v>0</v>
      </c>
      <c r="EG66" s="122">
        <f>EF66/EF58</f>
        <v>0</v>
      </c>
      <c r="EH66" s="101">
        <f>EH58*EG66</f>
        <v>0</v>
      </c>
      <c r="EI66" s="119">
        <f t="shared" si="907"/>
        <v>0</v>
      </c>
      <c r="EJ66" s="93">
        <f>EJ58</f>
        <v>57.43</v>
      </c>
      <c r="EK66" s="120">
        <f t="shared" si="908"/>
        <v>0</v>
      </c>
      <c r="EL66" s="101">
        <f t="shared" si="909"/>
        <v>0</v>
      </c>
      <c r="EM66" s="101"/>
      <c r="EN66" s="121"/>
      <c r="EO66" s="122">
        <f t="shared" si="910"/>
        <v>0</v>
      </c>
      <c r="EP66" s="252">
        <f t="shared" si="911"/>
        <v>0</v>
      </c>
      <c r="EQ66" s="122">
        <f>EP66/EP58</f>
        <v>0</v>
      </c>
      <c r="ER66" s="101">
        <f>ER58*EQ66</f>
        <v>0</v>
      </c>
      <c r="ES66" s="119">
        <f t="shared" si="912"/>
        <v>0</v>
      </c>
      <c r="ET66" s="93">
        <f>ET58</f>
        <v>57.43</v>
      </c>
      <c r="EU66" s="120">
        <f t="shared" si="913"/>
        <v>0</v>
      </c>
      <c r="EV66" s="101">
        <f t="shared" si="914"/>
        <v>0</v>
      </c>
      <c r="EW66" s="101"/>
      <c r="EX66" s="121"/>
      <c r="EY66" s="122">
        <f t="shared" si="915"/>
        <v>0</v>
      </c>
      <c r="EZ66" s="252">
        <f t="shared" si="916"/>
        <v>0</v>
      </c>
      <c r="FA66" s="122">
        <f>EZ66/EZ58</f>
        <v>0</v>
      </c>
      <c r="FB66" s="101">
        <f>FB58*FA66</f>
        <v>0</v>
      </c>
      <c r="FC66" s="119">
        <f t="shared" si="917"/>
        <v>0</v>
      </c>
      <c r="FD66" s="93">
        <f>FD58</f>
        <v>57.43</v>
      </c>
      <c r="FE66" s="120">
        <f t="shared" si="918"/>
        <v>0</v>
      </c>
      <c r="FF66" s="101">
        <f t="shared" si="919"/>
        <v>0</v>
      </c>
      <c r="FG66" s="101"/>
      <c r="FH66" s="121"/>
      <c r="FI66" s="122">
        <f t="shared" si="920"/>
        <v>0</v>
      </c>
      <c r="FJ66" s="252">
        <f t="shared" si="921"/>
        <v>0</v>
      </c>
      <c r="FK66" s="122">
        <f>FJ66/FJ58</f>
        <v>0</v>
      </c>
      <c r="FL66" s="101">
        <f>FL58*FK66</f>
        <v>0</v>
      </c>
      <c r="FM66" s="119">
        <f t="shared" si="922"/>
        <v>0</v>
      </c>
      <c r="FN66" s="93">
        <f>FN58</f>
        <v>57.43</v>
      </c>
      <c r="FO66" s="120">
        <f t="shared" si="923"/>
        <v>0</v>
      </c>
      <c r="FP66" s="101">
        <f t="shared" si="924"/>
        <v>0</v>
      </c>
      <c r="FQ66" s="101"/>
      <c r="FR66" s="121"/>
      <c r="FS66" s="122">
        <f t="shared" si="925"/>
        <v>0</v>
      </c>
      <c r="FT66" s="252">
        <f t="shared" si="926"/>
        <v>0</v>
      </c>
      <c r="FU66" s="122">
        <f>FT66/FT58</f>
        <v>0</v>
      </c>
      <c r="FV66" s="101">
        <f>FV58*FU66</f>
        <v>0</v>
      </c>
      <c r="FW66" s="119">
        <f t="shared" si="927"/>
        <v>0</v>
      </c>
      <c r="FX66" s="93">
        <f>FX58</f>
        <v>57.43</v>
      </c>
      <c r="FY66" s="120">
        <f t="shared" si="928"/>
        <v>0</v>
      </c>
      <c r="FZ66" s="101">
        <f t="shared" si="929"/>
        <v>0</v>
      </c>
      <c r="GA66" s="101"/>
      <c r="GB66" s="121"/>
      <c r="GC66" s="122">
        <f t="shared" si="930"/>
        <v>0</v>
      </c>
      <c r="GD66" s="252">
        <f t="shared" si="931"/>
        <v>0</v>
      </c>
      <c r="GE66" s="122">
        <f>GD66/GD58</f>
        <v>0</v>
      </c>
      <c r="GF66" s="101">
        <f>GF58*GE66</f>
        <v>0</v>
      </c>
      <c r="GG66" s="119">
        <f t="shared" si="932"/>
        <v>0</v>
      </c>
      <c r="GH66" s="93">
        <f>GH58</f>
        <v>57.43</v>
      </c>
      <c r="GI66" s="120">
        <f t="shared" si="933"/>
        <v>0</v>
      </c>
      <c r="GJ66" s="101">
        <f t="shared" si="934"/>
        <v>0</v>
      </c>
      <c r="GK66" s="101"/>
      <c r="GL66" s="121"/>
      <c r="GM66" s="122">
        <f t="shared" si="935"/>
        <v>0</v>
      </c>
      <c r="GN66" s="252">
        <f t="shared" si="936"/>
        <v>94</v>
      </c>
      <c r="GO66" s="122">
        <f>GN66/GN58</f>
        <v>1</v>
      </c>
      <c r="GP66" s="101">
        <f>GP58*GO66</f>
        <v>1655</v>
      </c>
      <c r="GQ66" s="119">
        <f t="shared" si="937"/>
        <v>17.606382979999999</v>
      </c>
      <c r="GR66" s="93">
        <f>GR58</f>
        <v>57.43</v>
      </c>
      <c r="GS66" s="120">
        <f t="shared" si="938"/>
        <v>1011.1345700000001</v>
      </c>
      <c r="GT66" s="101">
        <f t="shared" si="939"/>
        <v>95046.65</v>
      </c>
      <c r="GU66" s="101"/>
      <c r="GV66" s="121"/>
      <c r="GW66" s="122">
        <f t="shared" si="940"/>
        <v>1.3321400000000001</v>
      </c>
      <c r="GX66" s="252">
        <f t="shared" si="941"/>
        <v>0</v>
      </c>
      <c r="GY66" s="122">
        <f>GX66/GX58</f>
        <v>0</v>
      </c>
      <c r="GZ66" s="101">
        <f>GZ58*GY66</f>
        <v>0</v>
      </c>
      <c r="HA66" s="119">
        <f t="shared" si="942"/>
        <v>0</v>
      </c>
      <c r="HB66" s="93">
        <f>HB58</f>
        <v>57.43</v>
      </c>
      <c r="HC66" s="120">
        <f t="shared" si="943"/>
        <v>0</v>
      </c>
      <c r="HD66" s="101">
        <f t="shared" si="944"/>
        <v>0</v>
      </c>
      <c r="HE66" s="101"/>
      <c r="HF66" s="121"/>
      <c r="HG66" s="122">
        <f t="shared" si="945"/>
        <v>0</v>
      </c>
      <c r="HH66" s="252">
        <f t="shared" si="946"/>
        <v>0</v>
      </c>
      <c r="HI66" s="122">
        <f>HH66/HH58</f>
        <v>0</v>
      </c>
      <c r="HJ66" s="101">
        <f>HJ58*HI66</f>
        <v>0</v>
      </c>
      <c r="HK66" s="119">
        <f t="shared" si="947"/>
        <v>0</v>
      </c>
      <c r="HL66" s="93">
        <f>HL58</f>
        <v>57.43</v>
      </c>
      <c r="HM66" s="120">
        <f t="shared" si="948"/>
        <v>0</v>
      </c>
      <c r="HN66" s="101">
        <f t="shared" si="949"/>
        <v>0</v>
      </c>
      <c r="HO66" s="101"/>
      <c r="HP66" s="121"/>
      <c r="HQ66" s="122">
        <f t="shared" si="950"/>
        <v>0</v>
      </c>
      <c r="HR66" s="252">
        <f t="shared" si="951"/>
        <v>0</v>
      </c>
      <c r="HS66" s="122">
        <f>HR66/HR58</f>
        <v>0</v>
      </c>
      <c r="HT66" s="101">
        <f>HT58*HS66</f>
        <v>0</v>
      </c>
      <c r="HU66" s="119">
        <f t="shared" si="952"/>
        <v>0</v>
      </c>
      <c r="HV66" s="93">
        <f>HV58</f>
        <v>57.43</v>
      </c>
      <c r="HW66" s="120">
        <f t="shared" si="953"/>
        <v>0</v>
      </c>
      <c r="HX66" s="101">
        <f t="shared" si="954"/>
        <v>0</v>
      </c>
      <c r="HY66" s="101"/>
      <c r="HZ66" s="121"/>
      <c r="IA66" s="122">
        <f t="shared" si="955"/>
        <v>0</v>
      </c>
      <c r="IB66" s="252">
        <f t="shared" si="956"/>
        <v>23</v>
      </c>
      <c r="IC66" s="122">
        <f>IB66/IB58</f>
        <v>0.14649999999999999</v>
      </c>
      <c r="ID66" s="101">
        <f>ID58*IC66</f>
        <v>261.36</v>
      </c>
      <c r="IE66" s="119">
        <f t="shared" si="957"/>
        <v>11.363478260000001</v>
      </c>
      <c r="IF66" s="93">
        <f>IF58</f>
        <v>57.43</v>
      </c>
      <c r="IG66" s="120">
        <f t="shared" si="958"/>
        <v>652.60455999999999</v>
      </c>
      <c r="IH66" s="101">
        <f t="shared" si="959"/>
        <v>15009.9</v>
      </c>
      <c r="II66" s="101"/>
      <c r="IJ66" s="121"/>
      <c r="IK66" s="122">
        <f t="shared" si="960"/>
        <v>0.85979000000000005</v>
      </c>
      <c r="IL66" s="252">
        <f t="shared" si="961"/>
        <v>0</v>
      </c>
      <c r="IM66" s="122">
        <f>IL66/IL58</f>
        <v>0</v>
      </c>
      <c r="IN66" s="101">
        <f>IN58*IM66</f>
        <v>0</v>
      </c>
      <c r="IO66" s="119">
        <f t="shared" si="962"/>
        <v>0</v>
      </c>
      <c r="IP66" s="93">
        <f>IP58</f>
        <v>57.43</v>
      </c>
      <c r="IQ66" s="120">
        <f t="shared" si="963"/>
        <v>0</v>
      </c>
      <c r="IR66" s="101">
        <f t="shared" si="964"/>
        <v>0</v>
      </c>
      <c r="IS66" s="101"/>
      <c r="IT66" s="121"/>
      <c r="IU66" s="122">
        <f t="shared" si="965"/>
        <v>0</v>
      </c>
      <c r="IV66" s="252">
        <f t="shared" si="966"/>
        <v>0</v>
      </c>
      <c r="IW66" s="122">
        <f>IV66/IV58</f>
        <v>0</v>
      </c>
      <c r="IX66" s="101">
        <f>IX58*IW66</f>
        <v>0</v>
      </c>
      <c r="IY66" s="119">
        <f t="shared" si="967"/>
        <v>0</v>
      </c>
      <c r="IZ66" s="93">
        <f>IZ58</f>
        <v>57.43</v>
      </c>
      <c r="JA66" s="120">
        <f t="shared" si="968"/>
        <v>0</v>
      </c>
      <c r="JB66" s="101">
        <f t="shared" si="969"/>
        <v>0</v>
      </c>
      <c r="JC66" s="101"/>
      <c r="JD66" s="121"/>
      <c r="JE66" s="122">
        <f t="shared" si="970"/>
        <v>0</v>
      </c>
      <c r="JF66" s="252">
        <f t="shared" si="971"/>
        <v>43</v>
      </c>
      <c r="JG66" s="122">
        <f>JF66/JF58</f>
        <v>0.14777000000000001</v>
      </c>
      <c r="JH66" s="101">
        <f>JH58*JG66</f>
        <v>552.96</v>
      </c>
      <c r="JI66" s="119">
        <f t="shared" si="972"/>
        <v>12.85953488</v>
      </c>
      <c r="JJ66" s="93">
        <f>JJ58</f>
        <v>57.43</v>
      </c>
      <c r="JK66" s="120">
        <f t="shared" si="973"/>
        <v>738.52309000000002</v>
      </c>
      <c r="JL66" s="101">
        <f t="shared" si="974"/>
        <v>31756.49</v>
      </c>
      <c r="JM66" s="101"/>
      <c r="JN66" s="121"/>
      <c r="JO66" s="122">
        <f t="shared" si="975"/>
        <v>0.97297999999999996</v>
      </c>
      <c r="JP66" s="252">
        <f t="shared" si="976"/>
        <v>0</v>
      </c>
      <c r="JQ66" s="122" t="e">
        <f>JP66/JP58</f>
        <v>#DIV/0!</v>
      </c>
      <c r="JR66" s="101" t="e">
        <f>JR58*JQ66</f>
        <v>#DIV/0!</v>
      </c>
      <c r="JS66" s="119">
        <f t="shared" si="977"/>
        <v>0</v>
      </c>
      <c r="JT66" s="93">
        <f>JT58</f>
        <v>0</v>
      </c>
      <c r="JU66" s="120">
        <f t="shared" si="978"/>
        <v>0</v>
      </c>
      <c r="JV66" s="101">
        <f t="shared" si="979"/>
        <v>0</v>
      </c>
      <c r="JW66" s="101"/>
      <c r="JX66" s="121"/>
      <c r="JY66" s="122">
        <f t="shared" si="980"/>
        <v>0</v>
      </c>
      <c r="JZ66" s="252">
        <f t="shared" si="981"/>
        <v>0</v>
      </c>
      <c r="KA66" s="122">
        <f>JZ66/JZ58</f>
        <v>0</v>
      </c>
      <c r="KB66" s="101">
        <f>KB58*KA66</f>
        <v>0</v>
      </c>
      <c r="KC66" s="119">
        <f t="shared" si="982"/>
        <v>0</v>
      </c>
      <c r="KD66" s="93">
        <f>KD58</f>
        <v>57.43</v>
      </c>
      <c r="KE66" s="120">
        <f t="shared" si="983"/>
        <v>0</v>
      </c>
      <c r="KF66" s="101">
        <f t="shared" si="984"/>
        <v>0</v>
      </c>
      <c r="KG66" s="101"/>
      <c r="KH66" s="121"/>
      <c r="KI66" s="122">
        <f t="shared" si="985"/>
        <v>0</v>
      </c>
      <c r="KJ66" s="252">
        <f t="shared" si="986"/>
        <v>29</v>
      </c>
      <c r="KK66" s="122">
        <f>KJ66/KJ58</f>
        <v>8.2150000000000001E-2</v>
      </c>
      <c r="KL66" s="101">
        <f>KL58*KK66</f>
        <v>386.93</v>
      </c>
      <c r="KM66" s="119">
        <f t="shared" si="987"/>
        <v>13.34241379</v>
      </c>
      <c r="KN66" s="93">
        <f>KN58</f>
        <v>57.43</v>
      </c>
      <c r="KO66" s="120">
        <f t="shared" si="988"/>
        <v>766.25482</v>
      </c>
      <c r="KP66" s="101">
        <f t="shared" si="989"/>
        <v>22221.39</v>
      </c>
      <c r="KQ66" s="101"/>
      <c r="KR66" s="121"/>
      <c r="KS66" s="122">
        <f t="shared" si="990"/>
        <v>1.00952</v>
      </c>
      <c r="KT66" s="252">
        <f t="shared" si="991"/>
        <v>14</v>
      </c>
      <c r="KU66" s="122">
        <f>KT66/KT58</f>
        <v>4.6980000000000001E-2</v>
      </c>
      <c r="KV66" s="101">
        <f>KV58*KU66</f>
        <v>145.16999999999999</v>
      </c>
      <c r="KW66" s="119">
        <f t="shared" si="992"/>
        <v>10.36928571</v>
      </c>
      <c r="KX66" s="93">
        <f>KX58</f>
        <v>57.43</v>
      </c>
      <c r="KY66" s="120">
        <f t="shared" si="993"/>
        <v>595.50807999999995</v>
      </c>
      <c r="KZ66" s="101">
        <f t="shared" si="994"/>
        <v>8337.11</v>
      </c>
      <c r="LA66" s="101"/>
      <c r="LB66" s="121"/>
      <c r="LC66" s="122">
        <f t="shared" si="995"/>
        <v>0.78456000000000004</v>
      </c>
      <c r="LD66" s="252">
        <f t="shared" si="996"/>
        <v>0</v>
      </c>
      <c r="LE66" s="122">
        <f>LD66/LD58</f>
        <v>0</v>
      </c>
      <c r="LF66" s="101">
        <f>LF58*LE66</f>
        <v>0</v>
      </c>
      <c r="LG66" s="119">
        <f t="shared" si="997"/>
        <v>0</v>
      </c>
      <c r="LH66" s="93">
        <f>LH58</f>
        <v>57.43</v>
      </c>
      <c r="LI66" s="120">
        <f t="shared" si="998"/>
        <v>0</v>
      </c>
      <c r="LJ66" s="101">
        <f t="shared" si="999"/>
        <v>0</v>
      </c>
      <c r="LK66" s="101"/>
      <c r="LL66" s="121"/>
      <c r="LM66" s="122">
        <f t="shared" si="1000"/>
        <v>0</v>
      </c>
      <c r="LN66" s="252">
        <f t="shared" si="1001"/>
        <v>13</v>
      </c>
      <c r="LO66" s="122">
        <f>LN66/LN58</f>
        <v>9.2200000000000004E-2</v>
      </c>
      <c r="LP66" s="101">
        <f>LP58*LO66</f>
        <v>172.88</v>
      </c>
      <c r="LQ66" s="119">
        <f t="shared" si="1002"/>
        <v>13.29846154</v>
      </c>
      <c r="LR66" s="93">
        <f>LR58</f>
        <v>57.43</v>
      </c>
      <c r="LS66" s="120">
        <f t="shared" si="1003"/>
        <v>763.73064999999997</v>
      </c>
      <c r="LT66" s="101">
        <f t="shared" si="1004"/>
        <v>9928.5</v>
      </c>
      <c r="LU66" s="101"/>
      <c r="LV66" s="121"/>
      <c r="LW66" s="122">
        <f t="shared" si="1005"/>
        <v>1.0061899999999999</v>
      </c>
      <c r="LX66" s="252">
        <f t="shared" si="1006"/>
        <v>14</v>
      </c>
      <c r="LY66" s="122">
        <f>LX66/LX58</f>
        <v>0.10219</v>
      </c>
      <c r="LZ66" s="101">
        <f>LZ58*LY66</f>
        <v>302.69</v>
      </c>
      <c r="MA66" s="119">
        <f t="shared" si="1007"/>
        <v>21.620714289999999</v>
      </c>
      <c r="MB66" s="93">
        <f>MB58</f>
        <v>57.43</v>
      </c>
      <c r="MC66" s="120">
        <f t="shared" si="1008"/>
        <v>1241.6776199999999</v>
      </c>
      <c r="MD66" s="101">
        <f t="shared" si="1009"/>
        <v>17383.490000000002</v>
      </c>
      <c r="ME66" s="101"/>
      <c r="MF66" s="121"/>
      <c r="MG66" s="122">
        <f t="shared" si="1010"/>
        <v>1.6358699999999999</v>
      </c>
      <c r="MH66" s="252">
        <f t="shared" si="1011"/>
        <v>61</v>
      </c>
      <c r="MI66" s="122">
        <f>MH66/MH58</f>
        <v>0.2</v>
      </c>
      <c r="MJ66" s="101">
        <f>MJ58*MI66</f>
        <v>695.8</v>
      </c>
      <c r="MK66" s="119">
        <f t="shared" si="1012"/>
        <v>11.406557380000001</v>
      </c>
      <c r="ML66" s="93">
        <f>ML58</f>
        <v>57.43</v>
      </c>
      <c r="MM66" s="120">
        <f t="shared" si="1013"/>
        <v>655.07858999999996</v>
      </c>
      <c r="MN66" s="101">
        <f t="shared" si="1014"/>
        <v>39959.79</v>
      </c>
      <c r="MO66" s="101"/>
      <c r="MP66" s="121"/>
      <c r="MQ66" s="122">
        <f t="shared" si="1015"/>
        <v>0.86304999999999998</v>
      </c>
      <c r="MR66" s="252">
        <f t="shared" si="1016"/>
        <v>39</v>
      </c>
      <c r="MS66" s="122">
        <f>MR66/MR58</f>
        <v>0.34821000000000002</v>
      </c>
      <c r="MT66" s="101">
        <f>MT58*MS66</f>
        <v>425.16</v>
      </c>
      <c r="MU66" s="119">
        <f t="shared" si="1017"/>
        <v>10.901538459999999</v>
      </c>
      <c r="MV66" s="93">
        <f>MV58</f>
        <v>57.43</v>
      </c>
      <c r="MW66" s="120">
        <f t="shared" si="1018"/>
        <v>626.07534999999996</v>
      </c>
      <c r="MX66" s="101">
        <f t="shared" si="1019"/>
        <v>24416.94</v>
      </c>
      <c r="MY66" s="101"/>
      <c r="MZ66" s="121"/>
      <c r="NA66" s="122">
        <f t="shared" si="1020"/>
        <v>0.82482999999999995</v>
      </c>
      <c r="NB66" s="252">
        <f t="shared" si="1021"/>
        <v>18</v>
      </c>
      <c r="NC66" s="122">
        <f>NB66/NB58</f>
        <v>0.10976</v>
      </c>
      <c r="ND66" s="101">
        <f>ND58*NC66</f>
        <v>149.27000000000001</v>
      </c>
      <c r="NE66" s="119">
        <f t="shared" si="1022"/>
        <v>8.2927777799999998</v>
      </c>
      <c r="NF66" s="93">
        <f>NF58</f>
        <v>57.43</v>
      </c>
      <c r="NG66" s="120">
        <f t="shared" si="1023"/>
        <v>476.25423000000001</v>
      </c>
      <c r="NH66" s="101">
        <f t="shared" si="1024"/>
        <v>8572.58</v>
      </c>
      <c r="NI66" s="101"/>
      <c r="NJ66" s="121"/>
      <c r="NK66" s="122">
        <f t="shared" si="1025"/>
        <v>0.62744999999999995</v>
      </c>
      <c r="NL66" s="252">
        <f t="shared" si="1026"/>
        <v>55</v>
      </c>
      <c r="NM66" s="122">
        <f>NL66/NL58</f>
        <v>0.10913</v>
      </c>
      <c r="NN66" s="101">
        <f>NN58*NM66</f>
        <v>622.79999999999995</v>
      </c>
      <c r="NO66" s="119">
        <f t="shared" si="1027"/>
        <v>11.32363636</v>
      </c>
      <c r="NP66" s="93">
        <f>NP58</f>
        <v>57.43</v>
      </c>
      <c r="NQ66" s="120">
        <f t="shared" si="1028"/>
        <v>650.31643999999994</v>
      </c>
      <c r="NR66" s="101">
        <f t="shared" si="1029"/>
        <v>35767.4</v>
      </c>
      <c r="NS66" s="101"/>
      <c r="NT66" s="121"/>
      <c r="NU66" s="122">
        <f t="shared" si="1030"/>
        <v>0.85677000000000003</v>
      </c>
      <c r="NV66" s="252">
        <f t="shared" si="1031"/>
        <v>0</v>
      </c>
      <c r="NW66" s="122">
        <f>NV66/NV58</f>
        <v>0</v>
      </c>
      <c r="NX66" s="101">
        <f>NX58*NW66</f>
        <v>0</v>
      </c>
      <c r="NY66" s="119">
        <f t="shared" si="1032"/>
        <v>0</v>
      </c>
      <c r="NZ66" s="93">
        <f>NZ58</f>
        <v>57.43</v>
      </c>
      <c r="OA66" s="120">
        <f t="shared" si="1033"/>
        <v>0</v>
      </c>
      <c r="OB66" s="101">
        <f t="shared" si="1034"/>
        <v>0</v>
      </c>
      <c r="OC66" s="101"/>
      <c r="OD66" s="121"/>
      <c r="OE66" s="122">
        <f t="shared" si="1035"/>
        <v>0</v>
      </c>
      <c r="OF66" s="252">
        <f t="shared" si="1036"/>
        <v>0</v>
      </c>
      <c r="OG66" s="122">
        <f>OF66/OF58</f>
        <v>0</v>
      </c>
      <c r="OH66" s="101">
        <f>OH58*OG66</f>
        <v>0</v>
      </c>
      <c r="OI66" s="119">
        <f t="shared" si="1037"/>
        <v>0</v>
      </c>
      <c r="OJ66" s="93">
        <f>OJ58</f>
        <v>57.43</v>
      </c>
      <c r="OK66" s="120">
        <f t="shared" si="1038"/>
        <v>0</v>
      </c>
      <c r="OL66" s="101">
        <f t="shared" si="1039"/>
        <v>0</v>
      </c>
      <c r="OM66" s="101"/>
      <c r="ON66" s="121"/>
      <c r="OO66" s="122">
        <f t="shared" si="1040"/>
        <v>0</v>
      </c>
      <c r="OP66" s="252">
        <f t="shared" si="1041"/>
        <v>0</v>
      </c>
      <c r="OQ66" s="122">
        <f>OP66/OP58</f>
        <v>0</v>
      </c>
      <c r="OR66" s="101">
        <f>OR58*OQ66</f>
        <v>0</v>
      </c>
      <c r="OS66" s="119">
        <f t="shared" si="1042"/>
        <v>0</v>
      </c>
      <c r="OT66" s="93">
        <f>OT58</f>
        <v>57.43</v>
      </c>
      <c r="OU66" s="120">
        <f t="shared" si="1043"/>
        <v>0</v>
      </c>
      <c r="OV66" s="101">
        <f t="shared" si="1044"/>
        <v>0</v>
      </c>
      <c r="OW66" s="101"/>
      <c r="OX66" s="121"/>
      <c r="OY66" s="122">
        <f t="shared" si="1045"/>
        <v>0</v>
      </c>
      <c r="OZ66" s="252">
        <f t="shared" si="1046"/>
        <v>0</v>
      </c>
      <c r="PA66" s="122">
        <f>OZ66/OZ58</f>
        <v>0</v>
      </c>
      <c r="PB66" s="101">
        <f>PB58*PA66</f>
        <v>0</v>
      </c>
      <c r="PC66" s="119">
        <f t="shared" si="1047"/>
        <v>0</v>
      </c>
      <c r="PD66" s="93">
        <f>PD58</f>
        <v>57.43</v>
      </c>
      <c r="PE66" s="120">
        <f t="shared" si="1048"/>
        <v>0</v>
      </c>
      <c r="PF66" s="101">
        <f t="shared" si="1049"/>
        <v>0</v>
      </c>
      <c r="PG66" s="101"/>
      <c r="PH66" s="121"/>
      <c r="PI66" s="122">
        <f t="shared" si="1050"/>
        <v>0</v>
      </c>
      <c r="PJ66" s="252">
        <f t="shared" si="1051"/>
        <v>0</v>
      </c>
      <c r="PK66" s="122">
        <f>PJ66/PJ58</f>
        <v>0</v>
      </c>
      <c r="PL66" s="101">
        <f>PL58*PK66</f>
        <v>0</v>
      </c>
      <c r="PM66" s="119">
        <f t="shared" si="1052"/>
        <v>0</v>
      </c>
      <c r="PN66" s="93">
        <f>PN58</f>
        <v>57.43</v>
      </c>
      <c r="PO66" s="120">
        <f t="shared" si="1053"/>
        <v>0</v>
      </c>
      <c r="PP66" s="101">
        <f t="shared" si="1054"/>
        <v>0</v>
      </c>
      <c r="PQ66" s="101"/>
      <c r="PR66" s="121"/>
      <c r="PS66" s="122">
        <f t="shared" si="1055"/>
        <v>0</v>
      </c>
      <c r="PT66" s="252">
        <f t="shared" si="1056"/>
        <v>0</v>
      </c>
      <c r="PU66" s="122" t="e">
        <f>PT66/PT58</f>
        <v>#DIV/0!</v>
      </c>
      <c r="PV66" s="101" t="e">
        <f>PV58*PU66</f>
        <v>#DIV/0!</v>
      </c>
      <c r="PW66" s="119">
        <f t="shared" si="1057"/>
        <v>0</v>
      </c>
      <c r="PX66" s="93">
        <f>PX58</f>
        <v>0</v>
      </c>
      <c r="PY66" s="120">
        <f t="shared" si="1058"/>
        <v>0</v>
      </c>
      <c r="PZ66" s="101">
        <f t="shared" si="1059"/>
        <v>0</v>
      </c>
      <c r="QA66" s="101"/>
      <c r="QB66" s="121"/>
      <c r="QC66" s="122">
        <f t="shared" si="1060"/>
        <v>0</v>
      </c>
      <c r="QD66" s="252">
        <f t="shared" si="1061"/>
        <v>0</v>
      </c>
      <c r="QE66" s="122">
        <f>QD66/QD58</f>
        <v>0</v>
      </c>
      <c r="QF66" s="101">
        <f>QF58*QE66</f>
        <v>0</v>
      </c>
      <c r="QG66" s="119">
        <f t="shared" si="1062"/>
        <v>0</v>
      </c>
      <c r="QH66" s="93">
        <f>QH58</f>
        <v>57.43</v>
      </c>
      <c r="QI66" s="120">
        <f t="shared" si="1063"/>
        <v>0</v>
      </c>
      <c r="QJ66" s="101">
        <f t="shared" si="1064"/>
        <v>0</v>
      </c>
      <c r="QK66" s="101"/>
      <c r="QL66" s="121"/>
      <c r="QM66" s="122">
        <f t="shared" si="1065"/>
        <v>0</v>
      </c>
      <c r="QN66" s="252">
        <f t="shared" si="1066"/>
        <v>0</v>
      </c>
      <c r="QO66" s="122">
        <f>QN66/QN58</f>
        <v>0</v>
      </c>
      <c r="QP66" s="101">
        <f>QP58*QO66</f>
        <v>0</v>
      </c>
      <c r="QQ66" s="119">
        <f t="shared" si="1067"/>
        <v>0</v>
      </c>
      <c r="QR66" s="93">
        <f>QR58</f>
        <v>57.43</v>
      </c>
      <c r="QS66" s="120">
        <f t="shared" si="1068"/>
        <v>0</v>
      </c>
      <c r="QT66" s="101">
        <f t="shared" si="1069"/>
        <v>0</v>
      </c>
      <c r="QU66" s="101"/>
      <c r="QV66" s="121"/>
      <c r="QW66" s="122">
        <f t="shared" si="1070"/>
        <v>0</v>
      </c>
      <c r="QX66" s="252">
        <f t="shared" si="1071"/>
        <v>0</v>
      </c>
      <c r="QY66" s="122">
        <f>QX66/QX58</f>
        <v>0</v>
      </c>
      <c r="QZ66" s="101">
        <f>QZ58*QY66</f>
        <v>0</v>
      </c>
      <c r="RA66" s="119">
        <f t="shared" si="1072"/>
        <v>0</v>
      </c>
      <c r="RB66" s="93">
        <f>RB58</f>
        <v>57.43</v>
      </c>
      <c r="RC66" s="120">
        <f t="shared" si="1073"/>
        <v>0</v>
      </c>
      <c r="RD66" s="101">
        <f t="shared" si="1074"/>
        <v>0</v>
      </c>
      <c r="RE66" s="101"/>
      <c r="RF66" s="121"/>
      <c r="RG66" s="122">
        <f t="shared" si="1075"/>
        <v>0</v>
      </c>
      <c r="RH66" s="252">
        <f t="shared" si="1076"/>
        <v>0</v>
      </c>
      <c r="RI66" s="122">
        <f>RH66/RH58</f>
        <v>0</v>
      </c>
      <c r="RJ66" s="101">
        <f>RJ58*RI66</f>
        <v>0</v>
      </c>
      <c r="RK66" s="119">
        <f t="shared" si="1077"/>
        <v>0</v>
      </c>
      <c r="RL66" s="93">
        <f>RL58</f>
        <v>57.43</v>
      </c>
      <c r="RM66" s="120">
        <f t="shared" si="1078"/>
        <v>0</v>
      </c>
      <c r="RN66" s="101">
        <f t="shared" si="1079"/>
        <v>0</v>
      </c>
      <c r="RO66" s="101"/>
      <c r="RP66" s="121"/>
      <c r="RQ66" s="122">
        <f t="shared" si="1080"/>
        <v>0</v>
      </c>
      <c r="RR66" s="252">
        <f t="shared" si="1081"/>
        <v>50</v>
      </c>
      <c r="RS66" s="122">
        <f>RR66/RR58</f>
        <v>0.14368</v>
      </c>
      <c r="RT66" s="101">
        <f>RT58*RS66</f>
        <v>585.21</v>
      </c>
      <c r="RU66" s="119">
        <f t="shared" si="1082"/>
        <v>11.7042</v>
      </c>
      <c r="RV66" s="93">
        <f>RV58</f>
        <v>57.43</v>
      </c>
      <c r="RW66" s="120">
        <f t="shared" si="1083"/>
        <v>672.17220999999995</v>
      </c>
      <c r="RX66" s="101">
        <f t="shared" si="1084"/>
        <v>33608.61</v>
      </c>
      <c r="RY66" s="101"/>
      <c r="RZ66" s="121"/>
      <c r="SA66" s="122">
        <f t="shared" si="1085"/>
        <v>0.88556999999999997</v>
      </c>
      <c r="SB66" s="252">
        <f t="shared" si="1086"/>
        <v>0</v>
      </c>
      <c r="SC66" s="122">
        <f>SB66/SB58</f>
        <v>0</v>
      </c>
      <c r="SD66" s="101">
        <f>SD58*SC66</f>
        <v>0</v>
      </c>
      <c r="SE66" s="119">
        <f t="shared" si="1087"/>
        <v>0</v>
      </c>
      <c r="SF66" s="93">
        <f>SF58</f>
        <v>57.43</v>
      </c>
      <c r="SG66" s="120">
        <f t="shared" si="1088"/>
        <v>0</v>
      </c>
      <c r="SH66" s="101">
        <f t="shared" si="1089"/>
        <v>0</v>
      </c>
      <c r="SI66" s="101"/>
      <c r="SJ66" s="121"/>
      <c r="SK66" s="122">
        <f t="shared" si="1090"/>
        <v>0</v>
      </c>
      <c r="SL66" s="252">
        <f t="shared" si="1091"/>
        <v>38</v>
      </c>
      <c r="SM66" s="122">
        <f>SL66/SL58</f>
        <v>0.12459000000000001</v>
      </c>
      <c r="SN66" s="101">
        <f>SN58*SM66</f>
        <v>416.38</v>
      </c>
      <c r="SO66" s="119">
        <f t="shared" si="1092"/>
        <v>10.95736842</v>
      </c>
      <c r="SP66" s="93">
        <f>SP58</f>
        <v>57.43</v>
      </c>
      <c r="SQ66" s="120">
        <f t="shared" si="1093"/>
        <v>629.28166999999996</v>
      </c>
      <c r="SR66" s="101">
        <f t="shared" si="1094"/>
        <v>23912.7</v>
      </c>
      <c r="SS66" s="101"/>
      <c r="ST66" s="121"/>
      <c r="SU66" s="122">
        <f t="shared" si="1095"/>
        <v>0.82906000000000002</v>
      </c>
      <c r="SV66" s="252">
        <f t="shared" si="1096"/>
        <v>0</v>
      </c>
      <c r="SW66" s="122">
        <f>SV66/SV58</f>
        <v>0</v>
      </c>
      <c r="SX66" s="101">
        <f>SX58*SW66</f>
        <v>0</v>
      </c>
      <c r="SY66" s="119">
        <f t="shared" si="1097"/>
        <v>0</v>
      </c>
      <c r="SZ66" s="93">
        <f>SZ58</f>
        <v>57.43</v>
      </c>
      <c r="TA66" s="120">
        <f t="shared" si="1098"/>
        <v>0</v>
      </c>
      <c r="TB66" s="101">
        <f t="shared" si="1099"/>
        <v>0</v>
      </c>
      <c r="TC66" s="101"/>
      <c r="TD66" s="121"/>
      <c r="TE66" s="122">
        <f t="shared" si="1100"/>
        <v>0</v>
      </c>
      <c r="TF66" s="252">
        <f t="shared" si="1101"/>
        <v>0</v>
      </c>
      <c r="TG66" s="122">
        <f>TF66/TF58</f>
        <v>0</v>
      </c>
      <c r="TH66" s="101">
        <f>TH58*TG66</f>
        <v>0</v>
      </c>
      <c r="TI66" s="119">
        <f t="shared" si="1102"/>
        <v>0</v>
      </c>
      <c r="TJ66" s="93">
        <f>TJ58</f>
        <v>57.43</v>
      </c>
      <c r="TK66" s="120">
        <f t="shared" si="1103"/>
        <v>0</v>
      </c>
      <c r="TL66" s="101">
        <f t="shared" si="1104"/>
        <v>0</v>
      </c>
      <c r="TM66" s="101"/>
      <c r="TN66" s="121"/>
      <c r="TO66" s="122">
        <f t="shared" si="1105"/>
        <v>0</v>
      </c>
      <c r="TP66" s="252">
        <f t="shared" si="1106"/>
        <v>49</v>
      </c>
      <c r="TQ66" s="122">
        <f>TP66/TP58</f>
        <v>0.17072999999999999</v>
      </c>
      <c r="TR66" s="101">
        <f>TR58*TQ66</f>
        <v>647.91999999999996</v>
      </c>
      <c r="TS66" s="119">
        <f t="shared" si="1107"/>
        <v>13.22285714</v>
      </c>
      <c r="TT66" s="93">
        <f>TT58</f>
        <v>57.43</v>
      </c>
      <c r="TU66" s="120">
        <f t="shared" si="1108"/>
        <v>759.38869</v>
      </c>
      <c r="TV66" s="101">
        <f t="shared" si="1109"/>
        <v>37210.050000000003</v>
      </c>
      <c r="TW66" s="101"/>
      <c r="TX66" s="121"/>
      <c r="TY66" s="122">
        <f t="shared" si="1110"/>
        <v>1.00047</v>
      </c>
      <c r="TZ66" s="252">
        <f t="shared" si="1111"/>
        <v>0</v>
      </c>
      <c r="UA66" s="122">
        <f>TZ66/TZ58</f>
        <v>0</v>
      </c>
      <c r="UB66" s="101">
        <f>UB58*UA66</f>
        <v>0</v>
      </c>
      <c r="UC66" s="119">
        <f t="shared" si="1112"/>
        <v>0</v>
      </c>
      <c r="UD66" s="93">
        <f>UD58</f>
        <v>57.43</v>
      </c>
      <c r="UE66" s="120">
        <f t="shared" si="1113"/>
        <v>0</v>
      </c>
      <c r="UF66" s="101">
        <f t="shared" si="1114"/>
        <v>0</v>
      </c>
      <c r="UG66" s="101"/>
      <c r="UH66" s="121"/>
      <c r="UI66" s="122">
        <f t="shared" si="1115"/>
        <v>0</v>
      </c>
      <c r="UJ66" s="252">
        <f t="shared" si="1116"/>
        <v>15</v>
      </c>
      <c r="UK66" s="122">
        <f>UJ66/UJ58</f>
        <v>4.5589999999999999E-2</v>
      </c>
      <c r="UL66" s="101">
        <f>UL58*UK66</f>
        <v>244.82</v>
      </c>
      <c r="UM66" s="119">
        <f t="shared" si="1117"/>
        <v>16.321333330000002</v>
      </c>
      <c r="UN66" s="93">
        <f>UN58</f>
        <v>57.43</v>
      </c>
      <c r="UO66" s="120">
        <f t="shared" si="1118"/>
        <v>937.33416999999997</v>
      </c>
      <c r="UP66" s="101">
        <f t="shared" si="1119"/>
        <v>14060.01</v>
      </c>
      <c r="UQ66" s="101"/>
      <c r="UR66" s="121"/>
      <c r="US66" s="122">
        <f t="shared" si="1120"/>
        <v>1.23491</v>
      </c>
      <c r="UT66" s="252">
        <f t="shared" si="1121"/>
        <v>28</v>
      </c>
      <c r="UU66" s="122">
        <f>UT66/UT58</f>
        <v>8.7230000000000002E-2</v>
      </c>
      <c r="UV66" s="101">
        <f>UV58*UU66</f>
        <v>448.89</v>
      </c>
      <c r="UW66" s="119">
        <f t="shared" si="1122"/>
        <v>16.031785710000001</v>
      </c>
      <c r="UX66" s="93">
        <f>UX58</f>
        <v>57.43</v>
      </c>
      <c r="UY66" s="120">
        <f t="shared" si="1123"/>
        <v>920.70545000000004</v>
      </c>
      <c r="UZ66" s="101">
        <f t="shared" si="1124"/>
        <v>25779.75</v>
      </c>
      <c r="VA66" s="101"/>
      <c r="VB66" s="121"/>
      <c r="VC66" s="122">
        <f t="shared" si="1125"/>
        <v>1.2130000000000001</v>
      </c>
      <c r="VD66" s="252">
        <f t="shared" si="1126"/>
        <v>21</v>
      </c>
      <c r="VE66" s="122">
        <f>VD66/VD58</f>
        <v>3.7969999999999997E-2</v>
      </c>
      <c r="VF66" s="101">
        <f>VF58*VE66</f>
        <v>332.39</v>
      </c>
      <c r="VG66" s="119">
        <f t="shared" si="1127"/>
        <v>15.82809524</v>
      </c>
      <c r="VH66" s="93">
        <f>VH58</f>
        <v>57.43</v>
      </c>
      <c r="VI66" s="120">
        <f t="shared" si="1128"/>
        <v>909.00751000000002</v>
      </c>
      <c r="VJ66" s="101">
        <f t="shared" si="1129"/>
        <v>19089.16</v>
      </c>
      <c r="VK66" s="101"/>
      <c r="VL66" s="121"/>
      <c r="VM66" s="122">
        <f t="shared" si="1130"/>
        <v>1.1975899999999999</v>
      </c>
      <c r="VN66" s="252">
        <f t="shared" si="1131"/>
        <v>24</v>
      </c>
      <c r="VO66" s="122">
        <f>VN66/VN58</f>
        <v>6.8570000000000006E-2</v>
      </c>
      <c r="VP66" s="101">
        <f>VP58*VO66</f>
        <v>270.02999999999997</v>
      </c>
      <c r="VQ66" s="119">
        <f t="shared" si="1132"/>
        <v>11.251250000000001</v>
      </c>
      <c r="VR66" s="93">
        <f>VR58</f>
        <v>57.43</v>
      </c>
      <c r="VS66" s="120">
        <f t="shared" si="1133"/>
        <v>646.15929000000006</v>
      </c>
      <c r="VT66" s="101">
        <f t="shared" si="1134"/>
        <v>15507.82</v>
      </c>
      <c r="VU66" s="101"/>
      <c r="VV66" s="121"/>
      <c r="VW66" s="122">
        <f t="shared" si="1135"/>
        <v>0.85128999999999999</v>
      </c>
      <c r="VX66" s="231">
        <f t="shared" si="1136"/>
        <v>782</v>
      </c>
      <c r="VY66" s="122">
        <f>VX66/VX58</f>
        <v>6.2109999999999999E-2</v>
      </c>
      <c r="VZ66" s="101">
        <f>VZ58*VY66</f>
        <v>10335.41</v>
      </c>
      <c r="WA66" s="119">
        <f t="shared" si="1137"/>
        <v>13.216636830000001</v>
      </c>
      <c r="WB66" s="93">
        <f>WB58</f>
        <v>57.43</v>
      </c>
      <c r="WC66" s="120">
        <f t="shared" si="1138"/>
        <v>759.03144999999995</v>
      </c>
      <c r="WD66" s="101">
        <f t="shared" si="1139"/>
        <v>593562.59</v>
      </c>
      <c r="WE66" s="101"/>
      <c r="WF66" s="121"/>
    </row>
    <row r="67" spans="1:604" ht="48">
      <c r="A67" s="5"/>
      <c r="B67" s="94" t="s">
        <v>431</v>
      </c>
      <c r="C67" s="12" t="s">
        <v>836</v>
      </c>
      <c r="D67" s="12" t="s">
        <v>438</v>
      </c>
      <c r="E67" s="4" t="s">
        <v>33</v>
      </c>
      <c r="F67" s="252">
        <f t="shared" si="841"/>
        <v>0</v>
      </c>
      <c r="G67" s="122">
        <f>F67/F58</f>
        <v>0</v>
      </c>
      <c r="H67" s="101">
        <f>H58*G67</f>
        <v>0</v>
      </c>
      <c r="I67" s="119">
        <f t="shared" si="842"/>
        <v>0</v>
      </c>
      <c r="J67" s="93">
        <f>J58</f>
        <v>57.43</v>
      </c>
      <c r="K67" s="120">
        <f t="shared" si="843"/>
        <v>0</v>
      </c>
      <c r="L67" s="101">
        <f t="shared" si="844"/>
        <v>0</v>
      </c>
      <c r="M67" s="101"/>
      <c r="N67" s="121"/>
      <c r="O67" s="122" t="e">
        <f t="shared" si="845"/>
        <v>#DIV/0!</v>
      </c>
      <c r="P67" s="252">
        <f t="shared" si="846"/>
        <v>0</v>
      </c>
      <c r="Q67" s="122">
        <f>P67/P58</f>
        <v>0</v>
      </c>
      <c r="R67" s="101">
        <f>R58*Q67</f>
        <v>0</v>
      </c>
      <c r="S67" s="119">
        <f t="shared" si="847"/>
        <v>0</v>
      </c>
      <c r="T67" s="93">
        <f>T58</f>
        <v>57.43</v>
      </c>
      <c r="U67" s="120">
        <f t="shared" si="848"/>
        <v>0</v>
      </c>
      <c r="V67" s="101">
        <f t="shared" si="849"/>
        <v>0</v>
      </c>
      <c r="W67" s="101"/>
      <c r="X67" s="121"/>
      <c r="Y67" s="122" t="e">
        <f t="shared" si="850"/>
        <v>#DIV/0!</v>
      </c>
      <c r="Z67" s="252">
        <f t="shared" si="851"/>
        <v>0</v>
      </c>
      <c r="AA67" s="122">
        <f>Z67/Z58</f>
        <v>0</v>
      </c>
      <c r="AB67" s="101">
        <f>AB58*AA67</f>
        <v>0</v>
      </c>
      <c r="AC67" s="119">
        <f t="shared" si="852"/>
        <v>0</v>
      </c>
      <c r="AD67" s="93">
        <f>AD58</f>
        <v>57.43</v>
      </c>
      <c r="AE67" s="120">
        <f t="shared" si="853"/>
        <v>0</v>
      </c>
      <c r="AF67" s="101">
        <f t="shared" si="854"/>
        <v>0</v>
      </c>
      <c r="AG67" s="101"/>
      <c r="AH67" s="121"/>
      <c r="AI67" s="122" t="e">
        <f t="shared" si="855"/>
        <v>#DIV/0!</v>
      </c>
      <c r="AJ67" s="252">
        <f t="shared" si="856"/>
        <v>0</v>
      </c>
      <c r="AK67" s="122">
        <f>AJ67/AJ58</f>
        <v>0</v>
      </c>
      <c r="AL67" s="101">
        <f>AL58*AK67</f>
        <v>0</v>
      </c>
      <c r="AM67" s="119">
        <f t="shared" si="857"/>
        <v>0</v>
      </c>
      <c r="AN67" s="93">
        <f>AN58</f>
        <v>57.43</v>
      </c>
      <c r="AO67" s="120">
        <f t="shared" si="858"/>
        <v>0</v>
      </c>
      <c r="AP67" s="101">
        <f t="shared" si="859"/>
        <v>0</v>
      </c>
      <c r="AQ67" s="101"/>
      <c r="AR67" s="121"/>
      <c r="AS67" s="122" t="e">
        <f t="shared" si="860"/>
        <v>#DIV/0!</v>
      </c>
      <c r="AT67" s="252">
        <f t="shared" si="861"/>
        <v>0</v>
      </c>
      <c r="AU67" s="122">
        <f>AT67/AT58</f>
        <v>0</v>
      </c>
      <c r="AV67" s="101">
        <f>AV58*AU67</f>
        <v>0</v>
      </c>
      <c r="AW67" s="119">
        <f t="shared" si="862"/>
        <v>0</v>
      </c>
      <c r="AX67" s="93">
        <f>AX58</f>
        <v>57.43</v>
      </c>
      <c r="AY67" s="120">
        <f t="shared" si="863"/>
        <v>0</v>
      </c>
      <c r="AZ67" s="101">
        <f t="shared" si="864"/>
        <v>0</v>
      </c>
      <c r="BA67" s="101"/>
      <c r="BB67" s="121"/>
      <c r="BC67" s="122" t="e">
        <f t="shared" si="865"/>
        <v>#DIV/0!</v>
      </c>
      <c r="BD67" s="252">
        <f t="shared" si="866"/>
        <v>0</v>
      </c>
      <c r="BE67" s="122">
        <f>BD67/BD58</f>
        <v>0</v>
      </c>
      <c r="BF67" s="101">
        <f>BF58*BE67</f>
        <v>0</v>
      </c>
      <c r="BG67" s="119">
        <f t="shared" si="867"/>
        <v>0</v>
      </c>
      <c r="BH67" s="93">
        <f>BH58</f>
        <v>57.43</v>
      </c>
      <c r="BI67" s="120">
        <f t="shared" si="868"/>
        <v>0</v>
      </c>
      <c r="BJ67" s="101">
        <f t="shared" si="869"/>
        <v>0</v>
      </c>
      <c r="BK67" s="101"/>
      <c r="BL67" s="121"/>
      <c r="BM67" s="122" t="e">
        <f t="shared" si="870"/>
        <v>#DIV/0!</v>
      </c>
      <c r="BN67" s="252">
        <f t="shared" si="871"/>
        <v>0</v>
      </c>
      <c r="BO67" s="122" t="e">
        <f>BN67/BN58</f>
        <v>#DIV/0!</v>
      </c>
      <c r="BP67" s="101" t="e">
        <f>BP58*BO67</f>
        <v>#DIV/0!</v>
      </c>
      <c r="BQ67" s="119">
        <f t="shared" si="872"/>
        <v>0</v>
      </c>
      <c r="BR67" s="93">
        <f>BR58</f>
        <v>0</v>
      </c>
      <c r="BS67" s="120">
        <f t="shared" si="873"/>
        <v>0</v>
      </c>
      <c r="BT67" s="101">
        <f t="shared" si="874"/>
        <v>0</v>
      </c>
      <c r="BU67" s="101"/>
      <c r="BV67" s="121"/>
      <c r="BW67" s="122" t="e">
        <f t="shared" si="875"/>
        <v>#DIV/0!</v>
      </c>
      <c r="BX67" s="252">
        <f t="shared" si="876"/>
        <v>0</v>
      </c>
      <c r="BY67" s="122">
        <f>BX67/BX58</f>
        <v>0</v>
      </c>
      <c r="BZ67" s="101">
        <f>BZ58*BY67</f>
        <v>0</v>
      </c>
      <c r="CA67" s="119">
        <f t="shared" si="877"/>
        <v>0</v>
      </c>
      <c r="CB67" s="93">
        <f>CB58</f>
        <v>57.43</v>
      </c>
      <c r="CC67" s="120">
        <f t="shared" si="878"/>
        <v>0</v>
      </c>
      <c r="CD67" s="101">
        <f t="shared" si="879"/>
        <v>0</v>
      </c>
      <c r="CE67" s="101"/>
      <c r="CF67" s="121"/>
      <c r="CG67" s="122" t="e">
        <f t="shared" si="880"/>
        <v>#DIV/0!</v>
      </c>
      <c r="CH67" s="252">
        <f t="shared" si="881"/>
        <v>0</v>
      </c>
      <c r="CI67" s="122" t="e">
        <f>CH67/CH58</f>
        <v>#DIV/0!</v>
      </c>
      <c r="CJ67" s="101" t="e">
        <f>CJ58*CI67</f>
        <v>#DIV/0!</v>
      </c>
      <c r="CK67" s="119">
        <f t="shared" si="882"/>
        <v>0</v>
      </c>
      <c r="CL67" s="93">
        <f>CL58</f>
        <v>0</v>
      </c>
      <c r="CM67" s="120">
        <f t="shared" si="883"/>
        <v>0</v>
      </c>
      <c r="CN67" s="101">
        <f t="shared" si="884"/>
        <v>0</v>
      </c>
      <c r="CO67" s="101"/>
      <c r="CP67" s="121"/>
      <c r="CQ67" s="122" t="e">
        <f t="shared" si="885"/>
        <v>#DIV/0!</v>
      </c>
      <c r="CR67" s="252">
        <f t="shared" si="886"/>
        <v>0</v>
      </c>
      <c r="CS67" s="122">
        <f>CR67/CR58</f>
        <v>0</v>
      </c>
      <c r="CT67" s="101">
        <f>CT58*CS67</f>
        <v>0</v>
      </c>
      <c r="CU67" s="119">
        <f t="shared" si="887"/>
        <v>0</v>
      </c>
      <c r="CV67" s="93">
        <f>CV58</f>
        <v>57.43</v>
      </c>
      <c r="CW67" s="120">
        <f t="shared" si="888"/>
        <v>0</v>
      </c>
      <c r="CX67" s="101">
        <f t="shared" si="889"/>
        <v>0</v>
      </c>
      <c r="CY67" s="101"/>
      <c r="CZ67" s="121"/>
      <c r="DA67" s="122" t="e">
        <f t="shared" si="890"/>
        <v>#DIV/0!</v>
      </c>
      <c r="DB67" s="252">
        <f t="shared" si="891"/>
        <v>0</v>
      </c>
      <c r="DC67" s="122">
        <f>DB67/DB58</f>
        <v>0</v>
      </c>
      <c r="DD67" s="101">
        <f>DD58*DC67</f>
        <v>0</v>
      </c>
      <c r="DE67" s="119">
        <f t="shared" si="892"/>
        <v>0</v>
      </c>
      <c r="DF67" s="93">
        <f>DF58</f>
        <v>57.43</v>
      </c>
      <c r="DG67" s="120">
        <f t="shared" si="893"/>
        <v>0</v>
      </c>
      <c r="DH67" s="101">
        <f t="shared" si="894"/>
        <v>0</v>
      </c>
      <c r="DI67" s="101"/>
      <c r="DJ67" s="121"/>
      <c r="DK67" s="122" t="e">
        <f t="shared" si="895"/>
        <v>#DIV/0!</v>
      </c>
      <c r="DL67" s="252">
        <f t="shared" si="896"/>
        <v>0</v>
      </c>
      <c r="DM67" s="122">
        <f>DL67/DL58</f>
        <v>0</v>
      </c>
      <c r="DN67" s="101">
        <f>DN58*DM67</f>
        <v>0</v>
      </c>
      <c r="DO67" s="119">
        <f t="shared" si="897"/>
        <v>0</v>
      </c>
      <c r="DP67" s="93">
        <f>DP58</f>
        <v>57.43</v>
      </c>
      <c r="DQ67" s="120">
        <f t="shared" si="898"/>
        <v>0</v>
      </c>
      <c r="DR67" s="101">
        <f t="shared" si="899"/>
        <v>0</v>
      </c>
      <c r="DS67" s="101"/>
      <c r="DT67" s="121"/>
      <c r="DU67" s="122" t="e">
        <f t="shared" si="900"/>
        <v>#DIV/0!</v>
      </c>
      <c r="DV67" s="252">
        <f t="shared" si="901"/>
        <v>0</v>
      </c>
      <c r="DW67" s="122">
        <f>DV67/DV58</f>
        <v>0</v>
      </c>
      <c r="DX67" s="101">
        <f>DX58*DW67</f>
        <v>0</v>
      </c>
      <c r="DY67" s="119">
        <f t="shared" si="902"/>
        <v>0</v>
      </c>
      <c r="DZ67" s="93">
        <f>DZ58</f>
        <v>57.43</v>
      </c>
      <c r="EA67" s="120">
        <f t="shared" si="903"/>
        <v>0</v>
      </c>
      <c r="EB67" s="101">
        <f t="shared" si="904"/>
        <v>0</v>
      </c>
      <c r="EC67" s="101"/>
      <c r="ED67" s="121"/>
      <c r="EE67" s="122" t="e">
        <f t="shared" si="905"/>
        <v>#DIV/0!</v>
      </c>
      <c r="EF67" s="252">
        <f t="shared" si="906"/>
        <v>0</v>
      </c>
      <c r="EG67" s="122">
        <f>EF67/EF58</f>
        <v>0</v>
      </c>
      <c r="EH67" s="101">
        <f>EH58*EG67</f>
        <v>0</v>
      </c>
      <c r="EI67" s="119">
        <f t="shared" si="907"/>
        <v>0</v>
      </c>
      <c r="EJ67" s="93">
        <f>EJ58</f>
        <v>57.43</v>
      </c>
      <c r="EK67" s="120">
        <f t="shared" si="908"/>
        <v>0</v>
      </c>
      <c r="EL67" s="101">
        <f t="shared" si="909"/>
        <v>0</v>
      </c>
      <c r="EM67" s="101"/>
      <c r="EN67" s="121"/>
      <c r="EO67" s="122" t="e">
        <f t="shared" si="910"/>
        <v>#DIV/0!</v>
      </c>
      <c r="EP67" s="252">
        <f t="shared" si="911"/>
        <v>0</v>
      </c>
      <c r="EQ67" s="122">
        <f>EP67/EP58</f>
        <v>0</v>
      </c>
      <c r="ER67" s="101">
        <f>ER58*EQ67</f>
        <v>0</v>
      </c>
      <c r="ES67" s="119">
        <f t="shared" si="912"/>
        <v>0</v>
      </c>
      <c r="ET67" s="93">
        <f>ET58</f>
        <v>57.43</v>
      </c>
      <c r="EU67" s="120">
        <f t="shared" si="913"/>
        <v>0</v>
      </c>
      <c r="EV67" s="101">
        <f t="shared" si="914"/>
        <v>0</v>
      </c>
      <c r="EW67" s="101"/>
      <c r="EX67" s="121"/>
      <c r="EY67" s="122" t="e">
        <f t="shared" si="915"/>
        <v>#DIV/0!</v>
      </c>
      <c r="EZ67" s="252">
        <f t="shared" si="916"/>
        <v>0</v>
      </c>
      <c r="FA67" s="122">
        <f>EZ67/EZ58</f>
        <v>0</v>
      </c>
      <c r="FB67" s="101">
        <f>FB58*FA67</f>
        <v>0</v>
      </c>
      <c r="FC67" s="119">
        <f t="shared" si="917"/>
        <v>0</v>
      </c>
      <c r="FD67" s="93">
        <f>FD58</f>
        <v>57.43</v>
      </c>
      <c r="FE67" s="120">
        <f t="shared" si="918"/>
        <v>0</v>
      </c>
      <c r="FF67" s="101">
        <f t="shared" si="919"/>
        <v>0</v>
      </c>
      <c r="FG67" s="101"/>
      <c r="FH67" s="121"/>
      <c r="FI67" s="122" t="e">
        <f t="shared" si="920"/>
        <v>#DIV/0!</v>
      </c>
      <c r="FJ67" s="252">
        <f t="shared" si="921"/>
        <v>0</v>
      </c>
      <c r="FK67" s="122">
        <f>FJ67/FJ58</f>
        <v>0</v>
      </c>
      <c r="FL67" s="101">
        <f>FL58*FK67</f>
        <v>0</v>
      </c>
      <c r="FM67" s="119">
        <f t="shared" si="922"/>
        <v>0</v>
      </c>
      <c r="FN67" s="93">
        <f>FN58</f>
        <v>57.43</v>
      </c>
      <c r="FO67" s="120">
        <f t="shared" si="923"/>
        <v>0</v>
      </c>
      <c r="FP67" s="101">
        <f t="shared" si="924"/>
        <v>0</v>
      </c>
      <c r="FQ67" s="101"/>
      <c r="FR67" s="121"/>
      <c r="FS67" s="122" t="e">
        <f t="shared" si="925"/>
        <v>#DIV/0!</v>
      </c>
      <c r="FT67" s="252">
        <f t="shared" si="926"/>
        <v>0</v>
      </c>
      <c r="FU67" s="122">
        <f>FT67/FT58</f>
        <v>0</v>
      </c>
      <c r="FV67" s="101">
        <f>FV58*FU67</f>
        <v>0</v>
      </c>
      <c r="FW67" s="119">
        <f t="shared" si="927"/>
        <v>0</v>
      </c>
      <c r="FX67" s="93">
        <f>FX58</f>
        <v>57.43</v>
      </c>
      <c r="FY67" s="120">
        <f t="shared" si="928"/>
        <v>0</v>
      </c>
      <c r="FZ67" s="101">
        <f t="shared" si="929"/>
        <v>0</v>
      </c>
      <c r="GA67" s="101"/>
      <c r="GB67" s="121"/>
      <c r="GC67" s="122" t="e">
        <f t="shared" si="930"/>
        <v>#DIV/0!</v>
      </c>
      <c r="GD67" s="252">
        <f t="shared" si="931"/>
        <v>0</v>
      </c>
      <c r="GE67" s="122">
        <f>GD67/GD58</f>
        <v>0</v>
      </c>
      <c r="GF67" s="101">
        <f>GF58*GE67</f>
        <v>0</v>
      </c>
      <c r="GG67" s="119">
        <f t="shared" si="932"/>
        <v>0</v>
      </c>
      <c r="GH67" s="93">
        <f>GH58</f>
        <v>57.43</v>
      </c>
      <c r="GI67" s="120">
        <f t="shared" si="933"/>
        <v>0</v>
      </c>
      <c r="GJ67" s="101">
        <f t="shared" si="934"/>
        <v>0</v>
      </c>
      <c r="GK67" s="101"/>
      <c r="GL67" s="121"/>
      <c r="GM67" s="122" t="e">
        <f t="shared" si="935"/>
        <v>#DIV/0!</v>
      </c>
      <c r="GN67" s="252">
        <f t="shared" si="936"/>
        <v>0</v>
      </c>
      <c r="GO67" s="122">
        <f>GN67/GN58</f>
        <v>0</v>
      </c>
      <c r="GP67" s="101">
        <f>GP58*GO67</f>
        <v>0</v>
      </c>
      <c r="GQ67" s="119">
        <f t="shared" si="937"/>
        <v>0</v>
      </c>
      <c r="GR67" s="93">
        <f>GR58</f>
        <v>57.43</v>
      </c>
      <c r="GS67" s="120">
        <f t="shared" si="938"/>
        <v>0</v>
      </c>
      <c r="GT67" s="101">
        <f t="shared" si="939"/>
        <v>0</v>
      </c>
      <c r="GU67" s="101"/>
      <c r="GV67" s="121"/>
      <c r="GW67" s="122" t="e">
        <f t="shared" si="940"/>
        <v>#DIV/0!</v>
      </c>
      <c r="GX67" s="252">
        <f t="shared" si="941"/>
        <v>0</v>
      </c>
      <c r="GY67" s="122">
        <f>GX67/GX58</f>
        <v>0</v>
      </c>
      <c r="GZ67" s="101">
        <f>GZ58*GY67</f>
        <v>0</v>
      </c>
      <c r="HA67" s="119">
        <f t="shared" si="942"/>
        <v>0</v>
      </c>
      <c r="HB67" s="93">
        <f>HB58</f>
        <v>57.43</v>
      </c>
      <c r="HC67" s="120">
        <f t="shared" si="943"/>
        <v>0</v>
      </c>
      <c r="HD67" s="101">
        <f t="shared" si="944"/>
        <v>0</v>
      </c>
      <c r="HE67" s="101"/>
      <c r="HF67" s="121"/>
      <c r="HG67" s="122" t="e">
        <f t="shared" si="945"/>
        <v>#DIV/0!</v>
      </c>
      <c r="HH67" s="252">
        <f t="shared" si="946"/>
        <v>0</v>
      </c>
      <c r="HI67" s="122">
        <f>HH67/HH58</f>
        <v>0</v>
      </c>
      <c r="HJ67" s="101">
        <f>HJ58*HI67</f>
        <v>0</v>
      </c>
      <c r="HK67" s="119">
        <f t="shared" si="947"/>
        <v>0</v>
      </c>
      <c r="HL67" s="93">
        <f>HL58</f>
        <v>57.43</v>
      </c>
      <c r="HM67" s="120">
        <f t="shared" si="948"/>
        <v>0</v>
      </c>
      <c r="HN67" s="101">
        <f t="shared" si="949"/>
        <v>0</v>
      </c>
      <c r="HO67" s="101"/>
      <c r="HP67" s="121"/>
      <c r="HQ67" s="122" t="e">
        <f t="shared" si="950"/>
        <v>#DIV/0!</v>
      </c>
      <c r="HR67" s="252">
        <f t="shared" si="951"/>
        <v>0</v>
      </c>
      <c r="HS67" s="122">
        <f>HR67/HR58</f>
        <v>0</v>
      </c>
      <c r="HT67" s="101">
        <f>HT58*HS67</f>
        <v>0</v>
      </c>
      <c r="HU67" s="119">
        <f t="shared" si="952"/>
        <v>0</v>
      </c>
      <c r="HV67" s="93">
        <f>HV58</f>
        <v>57.43</v>
      </c>
      <c r="HW67" s="120">
        <f t="shared" si="953"/>
        <v>0</v>
      </c>
      <c r="HX67" s="101">
        <f t="shared" si="954"/>
        <v>0</v>
      </c>
      <c r="HY67" s="101"/>
      <c r="HZ67" s="121"/>
      <c r="IA67" s="122" t="e">
        <f t="shared" si="955"/>
        <v>#DIV/0!</v>
      </c>
      <c r="IB67" s="252">
        <f t="shared" si="956"/>
        <v>0</v>
      </c>
      <c r="IC67" s="122">
        <f>IB67/IB58</f>
        <v>0</v>
      </c>
      <c r="ID67" s="101">
        <f>ID58*IC67</f>
        <v>0</v>
      </c>
      <c r="IE67" s="119">
        <f t="shared" si="957"/>
        <v>0</v>
      </c>
      <c r="IF67" s="93">
        <f>IF58</f>
        <v>57.43</v>
      </c>
      <c r="IG67" s="120">
        <f t="shared" si="958"/>
        <v>0</v>
      </c>
      <c r="IH67" s="101">
        <f t="shared" si="959"/>
        <v>0</v>
      </c>
      <c r="II67" s="101"/>
      <c r="IJ67" s="121"/>
      <c r="IK67" s="122" t="e">
        <f t="shared" si="960"/>
        <v>#DIV/0!</v>
      </c>
      <c r="IL67" s="252">
        <f t="shared" si="961"/>
        <v>0</v>
      </c>
      <c r="IM67" s="122">
        <f>IL67/IL58</f>
        <v>0</v>
      </c>
      <c r="IN67" s="101">
        <f>IN58*IM67</f>
        <v>0</v>
      </c>
      <c r="IO67" s="119">
        <f t="shared" si="962"/>
        <v>0</v>
      </c>
      <c r="IP67" s="93">
        <f>IP58</f>
        <v>57.43</v>
      </c>
      <c r="IQ67" s="120">
        <f t="shared" si="963"/>
        <v>0</v>
      </c>
      <c r="IR67" s="101">
        <f t="shared" si="964"/>
        <v>0</v>
      </c>
      <c r="IS67" s="101"/>
      <c r="IT67" s="121"/>
      <c r="IU67" s="122" t="e">
        <f t="shared" si="965"/>
        <v>#DIV/0!</v>
      </c>
      <c r="IV67" s="252">
        <f t="shared" si="966"/>
        <v>0</v>
      </c>
      <c r="IW67" s="122">
        <f>IV67/IV58</f>
        <v>0</v>
      </c>
      <c r="IX67" s="101">
        <f>IX58*IW67</f>
        <v>0</v>
      </c>
      <c r="IY67" s="119">
        <f t="shared" si="967"/>
        <v>0</v>
      </c>
      <c r="IZ67" s="93">
        <f>IZ58</f>
        <v>57.43</v>
      </c>
      <c r="JA67" s="120">
        <f t="shared" si="968"/>
        <v>0</v>
      </c>
      <c r="JB67" s="101">
        <f t="shared" si="969"/>
        <v>0</v>
      </c>
      <c r="JC67" s="101"/>
      <c r="JD67" s="121"/>
      <c r="JE67" s="122" t="e">
        <f t="shared" si="970"/>
        <v>#DIV/0!</v>
      </c>
      <c r="JF67" s="252">
        <f t="shared" si="971"/>
        <v>0</v>
      </c>
      <c r="JG67" s="122">
        <f>JF67/JF58</f>
        <v>0</v>
      </c>
      <c r="JH67" s="101">
        <f>JH58*JG67</f>
        <v>0</v>
      </c>
      <c r="JI67" s="119">
        <f t="shared" si="972"/>
        <v>0</v>
      </c>
      <c r="JJ67" s="93">
        <f>JJ58</f>
        <v>57.43</v>
      </c>
      <c r="JK67" s="120">
        <f t="shared" si="973"/>
        <v>0</v>
      </c>
      <c r="JL67" s="101">
        <f t="shared" si="974"/>
        <v>0</v>
      </c>
      <c r="JM67" s="101"/>
      <c r="JN67" s="121"/>
      <c r="JO67" s="122" t="e">
        <f t="shared" si="975"/>
        <v>#DIV/0!</v>
      </c>
      <c r="JP67" s="252">
        <f t="shared" si="976"/>
        <v>0</v>
      </c>
      <c r="JQ67" s="122" t="e">
        <f>JP67/JP58</f>
        <v>#DIV/0!</v>
      </c>
      <c r="JR67" s="101" t="e">
        <f>JR58*JQ67</f>
        <v>#DIV/0!</v>
      </c>
      <c r="JS67" s="119">
        <f t="shared" si="977"/>
        <v>0</v>
      </c>
      <c r="JT67" s="93">
        <f>JT58</f>
        <v>0</v>
      </c>
      <c r="JU67" s="120">
        <f t="shared" si="978"/>
        <v>0</v>
      </c>
      <c r="JV67" s="101">
        <f t="shared" si="979"/>
        <v>0</v>
      </c>
      <c r="JW67" s="101"/>
      <c r="JX67" s="121"/>
      <c r="JY67" s="122" t="e">
        <f t="shared" si="980"/>
        <v>#DIV/0!</v>
      </c>
      <c r="JZ67" s="252">
        <f t="shared" si="981"/>
        <v>0</v>
      </c>
      <c r="KA67" s="122">
        <f>JZ67/JZ58</f>
        <v>0</v>
      </c>
      <c r="KB67" s="101">
        <f>KB58*KA67</f>
        <v>0</v>
      </c>
      <c r="KC67" s="119">
        <f t="shared" si="982"/>
        <v>0</v>
      </c>
      <c r="KD67" s="93">
        <f>KD58</f>
        <v>57.43</v>
      </c>
      <c r="KE67" s="120">
        <f t="shared" si="983"/>
        <v>0</v>
      </c>
      <c r="KF67" s="101">
        <f t="shared" si="984"/>
        <v>0</v>
      </c>
      <c r="KG67" s="101"/>
      <c r="KH67" s="121"/>
      <c r="KI67" s="122" t="e">
        <f t="shared" si="985"/>
        <v>#DIV/0!</v>
      </c>
      <c r="KJ67" s="252">
        <f t="shared" si="986"/>
        <v>0</v>
      </c>
      <c r="KK67" s="122">
        <f>KJ67/KJ58</f>
        <v>0</v>
      </c>
      <c r="KL67" s="101">
        <f>KL58*KK67</f>
        <v>0</v>
      </c>
      <c r="KM67" s="119">
        <f t="shared" si="987"/>
        <v>0</v>
      </c>
      <c r="KN67" s="93">
        <f>KN58</f>
        <v>57.43</v>
      </c>
      <c r="KO67" s="120">
        <f t="shared" si="988"/>
        <v>0</v>
      </c>
      <c r="KP67" s="101">
        <f t="shared" si="989"/>
        <v>0</v>
      </c>
      <c r="KQ67" s="101"/>
      <c r="KR67" s="121"/>
      <c r="KS67" s="122" t="e">
        <f t="shared" si="990"/>
        <v>#DIV/0!</v>
      </c>
      <c r="KT67" s="252">
        <f t="shared" si="991"/>
        <v>0</v>
      </c>
      <c r="KU67" s="122">
        <f>KT67/KT58</f>
        <v>0</v>
      </c>
      <c r="KV67" s="101">
        <f>KV58*KU67</f>
        <v>0</v>
      </c>
      <c r="KW67" s="119">
        <f t="shared" si="992"/>
        <v>0</v>
      </c>
      <c r="KX67" s="93">
        <f>KX58</f>
        <v>57.43</v>
      </c>
      <c r="KY67" s="120">
        <f t="shared" si="993"/>
        <v>0</v>
      </c>
      <c r="KZ67" s="101">
        <f t="shared" si="994"/>
        <v>0</v>
      </c>
      <c r="LA67" s="101"/>
      <c r="LB67" s="121"/>
      <c r="LC67" s="122" t="e">
        <f t="shared" si="995"/>
        <v>#DIV/0!</v>
      </c>
      <c r="LD67" s="252">
        <f t="shared" si="996"/>
        <v>0</v>
      </c>
      <c r="LE67" s="122">
        <f>LD67/LD58</f>
        <v>0</v>
      </c>
      <c r="LF67" s="101">
        <f>LF58*LE67</f>
        <v>0</v>
      </c>
      <c r="LG67" s="119">
        <f t="shared" si="997"/>
        <v>0</v>
      </c>
      <c r="LH67" s="93">
        <f>LH58</f>
        <v>57.43</v>
      </c>
      <c r="LI67" s="120">
        <f t="shared" si="998"/>
        <v>0</v>
      </c>
      <c r="LJ67" s="101">
        <f t="shared" si="999"/>
        <v>0</v>
      </c>
      <c r="LK67" s="101"/>
      <c r="LL67" s="121"/>
      <c r="LM67" s="122" t="e">
        <f t="shared" si="1000"/>
        <v>#DIV/0!</v>
      </c>
      <c r="LN67" s="252">
        <f t="shared" si="1001"/>
        <v>0</v>
      </c>
      <c r="LO67" s="122">
        <f>LN67/LN58</f>
        <v>0</v>
      </c>
      <c r="LP67" s="101">
        <f>LP58*LO67</f>
        <v>0</v>
      </c>
      <c r="LQ67" s="119">
        <f t="shared" si="1002"/>
        <v>0</v>
      </c>
      <c r="LR67" s="93">
        <f>LR58</f>
        <v>57.43</v>
      </c>
      <c r="LS67" s="120">
        <f t="shared" si="1003"/>
        <v>0</v>
      </c>
      <c r="LT67" s="101">
        <f t="shared" si="1004"/>
        <v>0</v>
      </c>
      <c r="LU67" s="101"/>
      <c r="LV67" s="121"/>
      <c r="LW67" s="122" t="e">
        <f t="shared" si="1005"/>
        <v>#DIV/0!</v>
      </c>
      <c r="LX67" s="252">
        <f t="shared" si="1006"/>
        <v>0</v>
      </c>
      <c r="LY67" s="122">
        <f>LX67/LX58</f>
        <v>0</v>
      </c>
      <c r="LZ67" s="101">
        <f>LZ58*LY67</f>
        <v>0</v>
      </c>
      <c r="MA67" s="119">
        <f t="shared" si="1007"/>
        <v>0</v>
      </c>
      <c r="MB67" s="93">
        <f>MB58</f>
        <v>57.43</v>
      </c>
      <c r="MC67" s="120">
        <f t="shared" si="1008"/>
        <v>0</v>
      </c>
      <c r="MD67" s="101">
        <f t="shared" si="1009"/>
        <v>0</v>
      </c>
      <c r="ME67" s="101"/>
      <c r="MF67" s="121"/>
      <c r="MG67" s="122" t="e">
        <f t="shared" si="1010"/>
        <v>#DIV/0!</v>
      </c>
      <c r="MH67" s="252">
        <f t="shared" si="1011"/>
        <v>0</v>
      </c>
      <c r="MI67" s="122">
        <f>MH67/MH58</f>
        <v>0</v>
      </c>
      <c r="MJ67" s="101">
        <f>MJ58*MI67</f>
        <v>0</v>
      </c>
      <c r="MK67" s="119">
        <f t="shared" si="1012"/>
        <v>0</v>
      </c>
      <c r="ML67" s="93">
        <f>ML58</f>
        <v>57.43</v>
      </c>
      <c r="MM67" s="120">
        <f t="shared" si="1013"/>
        <v>0</v>
      </c>
      <c r="MN67" s="101">
        <f t="shared" si="1014"/>
        <v>0</v>
      </c>
      <c r="MO67" s="101"/>
      <c r="MP67" s="121"/>
      <c r="MQ67" s="122" t="e">
        <f t="shared" si="1015"/>
        <v>#DIV/0!</v>
      </c>
      <c r="MR67" s="252">
        <f t="shared" si="1016"/>
        <v>0</v>
      </c>
      <c r="MS67" s="122">
        <f>MR67/MR58</f>
        <v>0</v>
      </c>
      <c r="MT67" s="101">
        <f>MT58*MS67</f>
        <v>0</v>
      </c>
      <c r="MU67" s="119">
        <f t="shared" si="1017"/>
        <v>0</v>
      </c>
      <c r="MV67" s="93">
        <f>MV58</f>
        <v>57.43</v>
      </c>
      <c r="MW67" s="120">
        <f t="shared" si="1018"/>
        <v>0</v>
      </c>
      <c r="MX67" s="101">
        <f t="shared" si="1019"/>
        <v>0</v>
      </c>
      <c r="MY67" s="101"/>
      <c r="MZ67" s="121"/>
      <c r="NA67" s="122" t="e">
        <f t="shared" si="1020"/>
        <v>#DIV/0!</v>
      </c>
      <c r="NB67" s="252">
        <f t="shared" si="1021"/>
        <v>0</v>
      </c>
      <c r="NC67" s="122">
        <f>NB67/NB58</f>
        <v>0</v>
      </c>
      <c r="ND67" s="101">
        <f>ND58*NC67</f>
        <v>0</v>
      </c>
      <c r="NE67" s="119">
        <f t="shared" si="1022"/>
        <v>0</v>
      </c>
      <c r="NF67" s="93">
        <f>NF58</f>
        <v>57.43</v>
      </c>
      <c r="NG67" s="120">
        <f t="shared" si="1023"/>
        <v>0</v>
      </c>
      <c r="NH67" s="101">
        <f t="shared" si="1024"/>
        <v>0</v>
      </c>
      <c r="NI67" s="101"/>
      <c r="NJ67" s="121"/>
      <c r="NK67" s="122" t="e">
        <f t="shared" si="1025"/>
        <v>#DIV/0!</v>
      </c>
      <c r="NL67" s="252">
        <f t="shared" si="1026"/>
        <v>0</v>
      </c>
      <c r="NM67" s="122">
        <f>NL67/NL58</f>
        <v>0</v>
      </c>
      <c r="NN67" s="101">
        <f>NN58*NM67</f>
        <v>0</v>
      </c>
      <c r="NO67" s="119">
        <f t="shared" si="1027"/>
        <v>0</v>
      </c>
      <c r="NP67" s="93">
        <f>NP58</f>
        <v>57.43</v>
      </c>
      <c r="NQ67" s="120">
        <f t="shared" si="1028"/>
        <v>0</v>
      </c>
      <c r="NR67" s="101">
        <f t="shared" si="1029"/>
        <v>0</v>
      </c>
      <c r="NS67" s="101"/>
      <c r="NT67" s="121"/>
      <c r="NU67" s="122" t="e">
        <f t="shared" si="1030"/>
        <v>#DIV/0!</v>
      </c>
      <c r="NV67" s="252">
        <f t="shared" si="1031"/>
        <v>0</v>
      </c>
      <c r="NW67" s="122">
        <f>NV67/NV58</f>
        <v>0</v>
      </c>
      <c r="NX67" s="101">
        <f>NX58*NW67</f>
        <v>0</v>
      </c>
      <c r="NY67" s="119">
        <f t="shared" si="1032"/>
        <v>0</v>
      </c>
      <c r="NZ67" s="93">
        <f>NZ58</f>
        <v>57.43</v>
      </c>
      <c r="OA67" s="120">
        <f t="shared" si="1033"/>
        <v>0</v>
      </c>
      <c r="OB67" s="101">
        <f t="shared" si="1034"/>
        <v>0</v>
      </c>
      <c r="OC67" s="101"/>
      <c r="OD67" s="121"/>
      <c r="OE67" s="122" t="e">
        <f t="shared" si="1035"/>
        <v>#DIV/0!</v>
      </c>
      <c r="OF67" s="252">
        <f t="shared" si="1036"/>
        <v>0</v>
      </c>
      <c r="OG67" s="122">
        <f>OF67/OF58</f>
        <v>0</v>
      </c>
      <c r="OH67" s="101">
        <f>OH58*OG67</f>
        <v>0</v>
      </c>
      <c r="OI67" s="119">
        <f t="shared" si="1037"/>
        <v>0</v>
      </c>
      <c r="OJ67" s="93">
        <f>OJ58</f>
        <v>57.43</v>
      </c>
      <c r="OK67" s="120">
        <f t="shared" si="1038"/>
        <v>0</v>
      </c>
      <c r="OL67" s="101">
        <f t="shared" si="1039"/>
        <v>0</v>
      </c>
      <c r="OM67" s="101"/>
      <c r="ON67" s="121"/>
      <c r="OO67" s="122" t="e">
        <f t="shared" si="1040"/>
        <v>#DIV/0!</v>
      </c>
      <c r="OP67" s="252">
        <f t="shared" si="1041"/>
        <v>0</v>
      </c>
      <c r="OQ67" s="122">
        <f>OP67/OP58</f>
        <v>0</v>
      </c>
      <c r="OR67" s="101">
        <f>OR58*OQ67</f>
        <v>0</v>
      </c>
      <c r="OS67" s="119">
        <f t="shared" si="1042"/>
        <v>0</v>
      </c>
      <c r="OT67" s="93">
        <f>OT58</f>
        <v>57.43</v>
      </c>
      <c r="OU67" s="120">
        <f t="shared" si="1043"/>
        <v>0</v>
      </c>
      <c r="OV67" s="101">
        <f t="shared" si="1044"/>
        <v>0</v>
      </c>
      <c r="OW67" s="101"/>
      <c r="OX67" s="121"/>
      <c r="OY67" s="122" t="e">
        <f t="shared" si="1045"/>
        <v>#DIV/0!</v>
      </c>
      <c r="OZ67" s="252">
        <f t="shared" si="1046"/>
        <v>0</v>
      </c>
      <c r="PA67" s="122">
        <f>OZ67/OZ58</f>
        <v>0</v>
      </c>
      <c r="PB67" s="101">
        <f>PB58*PA67</f>
        <v>0</v>
      </c>
      <c r="PC67" s="119">
        <f t="shared" si="1047"/>
        <v>0</v>
      </c>
      <c r="PD67" s="93">
        <f>PD58</f>
        <v>57.43</v>
      </c>
      <c r="PE67" s="120">
        <f t="shared" si="1048"/>
        <v>0</v>
      </c>
      <c r="PF67" s="101">
        <f t="shared" si="1049"/>
        <v>0</v>
      </c>
      <c r="PG67" s="101"/>
      <c r="PH67" s="121"/>
      <c r="PI67" s="122" t="e">
        <f t="shared" si="1050"/>
        <v>#DIV/0!</v>
      </c>
      <c r="PJ67" s="252">
        <f t="shared" si="1051"/>
        <v>0</v>
      </c>
      <c r="PK67" s="122">
        <f>PJ67/PJ58</f>
        <v>0</v>
      </c>
      <c r="PL67" s="101">
        <f>PL58*PK67</f>
        <v>0</v>
      </c>
      <c r="PM67" s="119">
        <f t="shared" si="1052"/>
        <v>0</v>
      </c>
      <c r="PN67" s="93">
        <f>PN58</f>
        <v>57.43</v>
      </c>
      <c r="PO67" s="120">
        <f t="shared" si="1053"/>
        <v>0</v>
      </c>
      <c r="PP67" s="101">
        <f t="shared" si="1054"/>
        <v>0</v>
      </c>
      <c r="PQ67" s="101"/>
      <c r="PR67" s="121"/>
      <c r="PS67" s="122" t="e">
        <f t="shared" si="1055"/>
        <v>#DIV/0!</v>
      </c>
      <c r="PT67" s="252">
        <f t="shared" si="1056"/>
        <v>0</v>
      </c>
      <c r="PU67" s="122" t="e">
        <f>PT67/PT58</f>
        <v>#DIV/0!</v>
      </c>
      <c r="PV67" s="101" t="e">
        <f>PV58*PU67</f>
        <v>#DIV/0!</v>
      </c>
      <c r="PW67" s="119">
        <f t="shared" si="1057"/>
        <v>0</v>
      </c>
      <c r="PX67" s="93">
        <f>PX58</f>
        <v>0</v>
      </c>
      <c r="PY67" s="120">
        <f t="shared" si="1058"/>
        <v>0</v>
      </c>
      <c r="PZ67" s="101">
        <f t="shared" si="1059"/>
        <v>0</v>
      </c>
      <c r="QA67" s="101"/>
      <c r="QB67" s="121"/>
      <c r="QC67" s="122" t="e">
        <f t="shared" si="1060"/>
        <v>#DIV/0!</v>
      </c>
      <c r="QD67" s="252">
        <f t="shared" si="1061"/>
        <v>0</v>
      </c>
      <c r="QE67" s="122">
        <f>QD67/QD58</f>
        <v>0</v>
      </c>
      <c r="QF67" s="101">
        <f>QF58*QE67</f>
        <v>0</v>
      </c>
      <c r="QG67" s="119">
        <f t="shared" si="1062"/>
        <v>0</v>
      </c>
      <c r="QH67" s="93">
        <f>QH58</f>
        <v>57.43</v>
      </c>
      <c r="QI67" s="120">
        <f t="shared" si="1063"/>
        <v>0</v>
      </c>
      <c r="QJ67" s="101">
        <f t="shared" si="1064"/>
        <v>0</v>
      </c>
      <c r="QK67" s="101"/>
      <c r="QL67" s="121"/>
      <c r="QM67" s="122" t="e">
        <f t="shared" si="1065"/>
        <v>#DIV/0!</v>
      </c>
      <c r="QN67" s="252">
        <f t="shared" si="1066"/>
        <v>0</v>
      </c>
      <c r="QO67" s="122">
        <f>QN67/QN58</f>
        <v>0</v>
      </c>
      <c r="QP67" s="101">
        <f>QP58*QO67</f>
        <v>0</v>
      </c>
      <c r="QQ67" s="119">
        <f t="shared" si="1067"/>
        <v>0</v>
      </c>
      <c r="QR67" s="93">
        <f>QR58</f>
        <v>57.43</v>
      </c>
      <c r="QS67" s="120">
        <f t="shared" si="1068"/>
        <v>0</v>
      </c>
      <c r="QT67" s="101">
        <f t="shared" si="1069"/>
        <v>0</v>
      </c>
      <c r="QU67" s="101"/>
      <c r="QV67" s="121"/>
      <c r="QW67" s="122" t="e">
        <f t="shared" si="1070"/>
        <v>#DIV/0!</v>
      </c>
      <c r="QX67" s="252">
        <f t="shared" si="1071"/>
        <v>0</v>
      </c>
      <c r="QY67" s="122">
        <f>QX67/QX58</f>
        <v>0</v>
      </c>
      <c r="QZ67" s="101">
        <f>QZ58*QY67</f>
        <v>0</v>
      </c>
      <c r="RA67" s="119">
        <f t="shared" si="1072"/>
        <v>0</v>
      </c>
      <c r="RB67" s="93">
        <f>RB58</f>
        <v>57.43</v>
      </c>
      <c r="RC67" s="120">
        <f t="shared" si="1073"/>
        <v>0</v>
      </c>
      <c r="RD67" s="101">
        <f t="shared" si="1074"/>
        <v>0</v>
      </c>
      <c r="RE67" s="101"/>
      <c r="RF67" s="121"/>
      <c r="RG67" s="122" t="e">
        <f t="shared" si="1075"/>
        <v>#DIV/0!</v>
      </c>
      <c r="RH67" s="252">
        <f t="shared" si="1076"/>
        <v>0</v>
      </c>
      <c r="RI67" s="122">
        <f>RH67/RH58</f>
        <v>0</v>
      </c>
      <c r="RJ67" s="101">
        <f>RJ58*RI67</f>
        <v>0</v>
      </c>
      <c r="RK67" s="119">
        <f t="shared" si="1077"/>
        <v>0</v>
      </c>
      <c r="RL67" s="93">
        <f>RL58</f>
        <v>57.43</v>
      </c>
      <c r="RM67" s="120">
        <f t="shared" si="1078"/>
        <v>0</v>
      </c>
      <c r="RN67" s="101">
        <f t="shared" si="1079"/>
        <v>0</v>
      </c>
      <c r="RO67" s="101"/>
      <c r="RP67" s="121"/>
      <c r="RQ67" s="122" t="e">
        <f t="shared" si="1080"/>
        <v>#DIV/0!</v>
      </c>
      <c r="RR67" s="252">
        <f t="shared" si="1081"/>
        <v>0</v>
      </c>
      <c r="RS67" s="122">
        <f>RR67/RR58</f>
        <v>0</v>
      </c>
      <c r="RT67" s="101">
        <f>RT58*RS67</f>
        <v>0</v>
      </c>
      <c r="RU67" s="119">
        <f t="shared" si="1082"/>
        <v>0</v>
      </c>
      <c r="RV67" s="93">
        <f>RV58</f>
        <v>57.43</v>
      </c>
      <c r="RW67" s="120">
        <f t="shared" si="1083"/>
        <v>0</v>
      </c>
      <c r="RX67" s="101">
        <f t="shared" si="1084"/>
        <v>0</v>
      </c>
      <c r="RY67" s="101"/>
      <c r="RZ67" s="121"/>
      <c r="SA67" s="122" t="e">
        <f t="shared" si="1085"/>
        <v>#DIV/0!</v>
      </c>
      <c r="SB67" s="252">
        <f t="shared" si="1086"/>
        <v>0</v>
      </c>
      <c r="SC67" s="122">
        <f>SB67/SB58</f>
        <v>0</v>
      </c>
      <c r="SD67" s="101">
        <f>SD58*SC67</f>
        <v>0</v>
      </c>
      <c r="SE67" s="119">
        <f t="shared" si="1087"/>
        <v>0</v>
      </c>
      <c r="SF67" s="93">
        <f>SF58</f>
        <v>57.43</v>
      </c>
      <c r="SG67" s="120">
        <f t="shared" si="1088"/>
        <v>0</v>
      </c>
      <c r="SH67" s="101">
        <f t="shared" si="1089"/>
        <v>0</v>
      </c>
      <c r="SI67" s="101"/>
      <c r="SJ67" s="121"/>
      <c r="SK67" s="122" t="e">
        <f t="shared" si="1090"/>
        <v>#DIV/0!</v>
      </c>
      <c r="SL67" s="252">
        <f t="shared" si="1091"/>
        <v>0</v>
      </c>
      <c r="SM67" s="122">
        <f>SL67/SL58</f>
        <v>0</v>
      </c>
      <c r="SN67" s="101">
        <f>SN58*SM67</f>
        <v>0</v>
      </c>
      <c r="SO67" s="119">
        <f t="shared" si="1092"/>
        <v>0</v>
      </c>
      <c r="SP67" s="93">
        <f>SP58</f>
        <v>57.43</v>
      </c>
      <c r="SQ67" s="120">
        <f t="shared" si="1093"/>
        <v>0</v>
      </c>
      <c r="SR67" s="101">
        <f t="shared" si="1094"/>
        <v>0</v>
      </c>
      <c r="SS67" s="101"/>
      <c r="ST67" s="121"/>
      <c r="SU67" s="122" t="e">
        <f t="shared" si="1095"/>
        <v>#DIV/0!</v>
      </c>
      <c r="SV67" s="252">
        <f t="shared" si="1096"/>
        <v>0</v>
      </c>
      <c r="SW67" s="122">
        <f>SV67/SV58</f>
        <v>0</v>
      </c>
      <c r="SX67" s="101">
        <f>SX58*SW67</f>
        <v>0</v>
      </c>
      <c r="SY67" s="119">
        <f t="shared" si="1097"/>
        <v>0</v>
      </c>
      <c r="SZ67" s="93">
        <f>SZ58</f>
        <v>57.43</v>
      </c>
      <c r="TA67" s="120">
        <f t="shared" si="1098"/>
        <v>0</v>
      </c>
      <c r="TB67" s="101">
        <f t="shared" si="1099"/>
        <v>0</v>
      </c>
      <c r="TC67" s="101"/>
      <c r="TD67" s="121"/>
      <c r="TE67" s="122" t="e">
        <f t="shared" si="1100"/>
        <v>#DIV/0!</v>
      </c>
      <c r="TF67" s="252">
        <f t="shared" si="1101"/>
        <v>0</v>
      </c>
      <c r="TG67" s="122">
        <f>TF67/TF58</f>
        <v>0</v>
      </c>
      <c r="TH67" s="101">
        <f>TH58*TG67</f>
        <v>0</v>
      </c>
      <c r="TI67" s="119">
        <f t="shared" si="1102"/>
        <v>0</v>
      </c>
      <c r="TJ67" s="93">
        <f>TJ58</f>
        <v>57.43</v>
      </c>
      <c r="TK67" s="120">
        <f t="shared" si="1103"/>
        <v>0</v>
      </c>
      <c r="TL67" s="101">
        <f t="shared" si="1104"/>
        <v>0</v>
      </c>
      <c r="TM67" s="101"/>
      <c r="TN67" s="121"/>
      <c r="TO67" s="122" t="e">
        <f t="shared" si="1105"/>
        <v>#DIV/0!</v>
      </c>
      <c r="TP67" s="252">
        <f t="shared" si="1106"/>
        <v>0</v>
      </c>
      <c r="TQ67" s="122">
        <f>TP67/TP58</f>
        <v>0</v>
      </c>
      <c r="TR67" s="101">
        <f>TR58*TQ67</f>
        <v>0</v>
      </c>
      <c r="TS67" s="119">
        <f t="shared" si="1107"/>
        <v>0</v>
      </c>
      <c r="TT67" s="93">
        <f>TT58</f>
        <v>57.43</v>
      </c>
      <c r="TU67" s="120">
        <f t="shared" si="1108"/>
        <v>0</v>
      </c>
      <c r="TV67" s="101">
        <f t="shared" si="1109"/>
        <v>0</v>
      </c>
      <c r="TW67" s="101"/>
      <c r="TX67" s="121"/>
      <c r="TY67" s="122" t="e">
        <f t="shared" si="1110"/>
        <v>#DIV/0!</v>
      </c>
      <c r="TZ67" s="252">
        <f t="shared" si="1111"/>
        <v>0</v>
      </c>
      <c r="UA67" s="122">
        <f>TZ67/TZ58</f>
        <v>0</v>
      </c>
      <c r="UB67" s="101">
        <f>UB58*UA67</f>
        <v>0</v>
      </c>
      <c r="UC67" s="119">
        <f t="shared" si="1112"/>
        <v>0</v>
      </c>
      <c r="UD67" s="93">
        <f>UD58</f>
        <v>57.43</v>
      </c>
      <c r="UE67" s="120">
        <f t="shared" si="1113"/>
        <v>0</v>
      </c>
      <c r="UF67" s="101">
        <f t="shared" si="1114"/>
        <v>0</v>
      </c>
      <c r="UG67" s="101"/>
      <c r="UH67" s="121"/>
      <c r="UI67" s="122" t="e">
        <f t="shared" si="1115"/>
        <v>#DIV/0!</v>
      </c>
      <c r="UJ67" s="252">
        <f t="shared" si="1116"/>
        <v>0</v>
      </c>
      <c r="UK67" s="122">
        <f>UJ67/UJ58</f>
        <v>0</v>
      </c>
      <c r="UL67" s="101">
        <f>UL58*UK67</f>
        <v>0</v>
      </c>
      <c r="UM67" s="119">
        <f t="shared" si="1117"/>
        <v>0</v>
      </c>
      <c r="UN67" s="93">
        <f>UN58</f>
        <v>57.43</v>
      </c>
      <c r="UO67" s="120">
        <f t="shared" si="1118"/>
        <v>0</v>
      </c>
      <c r="UP67" s="101">
        <f t="shared" si="1119"/>
        <v>0</v>
      </c>
      <c r="UQ67" s="101"/>
      <c r="UR67" s="121"/>
      <c r="US67" s="122" t="e">
        <f t="shared" si="1120"/>
        <v>#DIV/0!</v>
      </c>
      <c r="UT67" s="252">
        <f t="shared" si="1121"/>
        <v>0</v>
      </c>
      <c r="UU67" s="122">
        <f>UT67/UT58</f>
        <v>0</v>
      </c>
      <c r="UV67" s="101">
        <f>UV58*UU67</f>
        <v>0</v>
      </c>
      <c r="UW67" s="119">
        <f t="shared" si="1122"/>
        <v>0</v>
      </c>
      <c r="UX67" s="93">
        <f>UX58</f>
        <v>57.43</v>
      </c>
      <c r="UY67" s="120">
        <f t="shared" si="1123"/>
        <v>0</v>
      </c>
      <c r="UZ67" s="101">
        <f t="shared" si="1124"/>
        <v>0</v>
      </c>
      <c r="VA67" s="101"/>
      <c r="VB67" s="121"/>
      <c r="VC67" s="122" t="e">
        <f t="shared" si="1125"/>
        <v>#DIV/0!</v>
      </c>
      <c r="VD67" s="252">
        <f t="shared" si="1126"/>
        <v>0</v>
      </c>
      <c r="VE67" s="122">
        <f>VD67/VD58</f>
        <v>0</v>
      </c>
      <c r="VF67" s="101">
        <f>VF58*VE67</f>
        <v>0</v>
      </c>
      <c r="VG67" s="119">
        <f t="shared" si="1127"/>
        <v>0</v>
      </c>
      <c r="VH67" s="93">
        <f>VH58</f>
        <v>57.43</v>
      </c>
      <c r="VI67" s="120">
        <f t="shared" si="1128"/>
        <v>0</v>
      </c>
      <c r="VJ67" s="101">
        <f t="shared" si="1129"/>
        <v>0</v>
      </c>
      <c r="VK67" s="101"/>
      <c r="VL67" s="121"/>
      <c r="VM67" s="122" t="e">
        <f t="shared" si="1130"/>
        <v>#DIV/0!</v>
      </c>
      <c r="VN67" s="252">
        <f t="shared" si="1131"/>
        <v>0</v>
      </c>
      <c r="VO67" s="122">
        <f>VN67/VN58</f>
        <v>0</v>
      </c>
      <c r="VP67" s="101">
        <f>VP58*VO67</f>
        <v>0</v>
      </c>
      <c r="VQ67" s="119">
        <f t="shared" si="1132"/>
        <v>0</v>
      </c>
      <c r="VR67" s="93">
        <f>VR58</f>
        <v>57.43</v>
      </c>
      <c r="VS67" s="120">
        <f t="shared" si="1133"/>
        <v>0</v>
      </c>
      <c r="VT67" s="101">
        <f t="shared" si="1134"/>
        <v>0</v>
      </c>
      <c r="VU67" s="101"/>
      <c r="VV67" s="121"/>
      <c r="VW67" s="122" t="e">
        <f t="shared" si="1135"/>
        <v>#DIV/0!</v>
      </c>
      <c r="VX67" s="231">
        <f t="shared" si="1136"/>
        <v>0</v>
      </c>
      <c r="VY67" s="122">
        <f>VX67/VX58</f>
        <v>0</v>
      </c>
      <c r="VZ67" s="101">
        <f>VZ58*VY67</f>
        <v>0</v>
      </c>
      <c r="WA67" s="119">
        <f t="shared" si="1137"/>
        <v>0</v>
      </c>
      <c r="WB67" s="93">
        <f>WB58</f>
        <v>57.43</v>
      </c>
      <c r="WC67" s="120">
        <f t="shared" si="1138"/>
        <v>0</v>
      </c>
      <c r="WD67" s="101">
        <f t="shared" si="1139"/>
        <v>0</v>
      </c>
      <c r="WE67" s="101"/>
      <c r="WF67" s="121"/>
    </row>
    <row r="68" spans="1:604" ht="48">
      <c r="A68" s="5"/>
      <c r="B68" s="94" t="s">
        <v>427</v>
      </c>
      <c r="C68" s="12" t="s">
        <v>838</v>
      </c>
      <c r="D68" s="12" t="s">
        <v>439</v>
      </c>
      <c r="E68" s="4" t="s">
        <v>33</v>
      </c>
      <c r="F68" s="252">
        <f t="shared" si="841"/>
        <v>0</v>
      </c>
      <c r="G68" s="122">
        <f>F68/F58</f>
        <v>0</v>
      </c>
      <c r="H68" s="101">
        <f>H58*G68</f>
        <v>0</v>
      </c>
      <c r="I68" s="119">
        <f t="shared" si="842"/>
        <v>0</v>
      </c>
      <c r="J68" s="93">
        <f>J58</f>
        <v>57.43</v>
      </c>
      <c r="K68" s="120">
        <f t="shared" si="843"/>
        <v>0</v>
      </c>
      <c r="L68" s="101">
        <f t="shared" si="844"/>
        <v>0</v>
      </c>
      <c r="M68" s="101"/>
      <c r="N68" s="121"/>
      <c r="O68" s="122">
        <f t="shared" si="845"/>
        <v>0</v>
      </c>
      <c r="P68" s="252">
        <f t="shared" si="846"/>
        <v>0</v>
      </c>
      <c r="Q68" s="122">
        <f>P68/P58</f>
        <v>0</v>
      </c>
      <c r="R68" s="101">
        <f>R58*Q68</f>
        <v>0</v>
      </c>
      <c r="S68" s="119">
        <f t="shared" si="847"/>
        <v>0</v>
      </c>
      <c r="T68" s="93">
        <f>T58</f>
        <v>57.43</v>
      </c>
      <c r="U68" s="120">
        <f t="shared" si="848"/>
        <v>0</v>
      </c>
      <c r="V68" s="101">
        <f t="shared" si="849"/>
        <v>0</v>
      </c>
      <c r="W68" s="101"/>
      <c r="X68" s="121"/>
      <c r="Y68" s="122">
        <f t="shared" si="850"/>
        <v>0</v>
      </c>
      <c r="Z68" s="252">
        <f t="shared" si="851"/>
        <v>0</v>
      </c>
      <c r="AA68" s="122">
        <f>Z68/Z58</f>
        <v>0</v>
      </c>
      <c r="AB68" s="101">
        <f>AB58*AA68</f>
        <v>0</v>
      </c>
      <c r="AC68" s="119">
        <f t="shared" si="852"/>
        <v>0</v>
      </c>
      <c r="AD68" s="93">
        <f>AD58</f>
        <v>57.43</v>
      </c>
      <c r="AE68" s="120">
        <f t="shared" si="853"/>
        <v>0</v>
      </c>
      <c r="AF68" s="101">
        <f t="shared" si="854"/>
        <v>0</v>
      </c>
      <c r="AG68" s="101"/>
      <c r="AH68" s="121"/>
      <c r="AI68" s="122">
        <f t="shared" si="855"/>
        <v>0</v>
      </c>
      <c r="AJ68" s="252">
        <f t="shared" si="856"/>
        <v>0</v>
      </c>
      <c r="AK68" s="122">
        <f>AJ68/AJ58</f>
        <v>0</v>
      </c>
      <c r="AL68" s="101">
        <f>AL58*AK68</f>
        <v>0</v>
      </c>
      <c r="AM68" s="119">
        <f t="shared" si="857"/>
        <v>0</v>
      </c>
      <c r="AN68" s="93">
        <f>AN58</f>
        <v>57.43</v>
      </c>
      <c r="AO68" s="120">
        <f t="shared" si="858"/>
        <v>0</v>
      </c>
      <c r="AP68" s="101">
        <f t="shared" si="859"/>
        <v>0</v>
      </c>
      <c r="AQ68" s="101"/>
      <c r="AR68" s="121"/>
      <c r="AS68" s="122">
        <f t="shared" si="860"/>
        <v>0</v>
      </c>
      <c r="AT68" s="252">
        <f t="shared" si="861"/>
        <v>0</v>
      </c>
      <c r="AU68" s="122">
        <f>AT68/AT58</f>
        <v>0</v>
      </c>
      <c r="AV68" s="101">
        <f>AV58*AU68</f>
        <v>0</v>
      </c>
      <c r="AW68" s="119">
        <f t="shared" si="862"/>
        <v>0</v>
      </c>
      <c r="AX68" s="93">
        <f>AX58</f>
        <v>57.43</v>
      </c>
      <c r="AY68" s="120">
        <f t="shared" si="863"/>
        <v>0</v>
      </c>
      <c r="AZ68" s="101">
        <f t="shared" si="864"/>
        <v>0</v>
      </c>
      <c r="BA68" s="101"/>
      <c r="BB68" s="121"/>
      <c r="BC68" s="122">
        <f t="shared" si="865"/>
        <v>0</v>
      </c>
      <c r="BD68" s="252">
        <f t="shared" si="866"/>
        <v>0</v>
      </c>
      <c r="BE68" s="122">
        <f>BD68/BD58</f>
        <v>0</v>
      </c>
      <c r="BF68" s="101">
        <f>BF58*BE68</f>
        <v>0</v>
      </c>
      <c r="BG68" s="119">
        <f t="shared" si="867"/>
        <v>0</v>
      </c>
      <c r="BH68" s="93">
        <f>BH58</f>
        <v>57.43</v>
      </c>
      <c r="BI68" s="120">
        <f t="shared" si="868"/>
        <v>0</v>
      </c>
      <c r="BJ68" s="101">
        <f t="shared" si="869"/>
        <v>0</v>
      </c>
      <c r="BK68" s="101"/>
      <c r="BL68" s="121"/>
      <c r="BM68" s="122">
        <f t="shared" si="870"/>
        <v>0</v>
      </c>
      <c r="BN68" s="252">
        <f t="shared" si="871"/>
        <v>0</v>
      </c>
      <c r="BO68" s="122" t="e">
        <f>BN68/BN58</f>
        <v>#DIV/0!</v>
      </c>
      <c r="BP68" s="101" t="e">
        <f>BP58*BO68</f>
        <v>#DIV/0!</v>
      </c>
      <c r="BQ68" s="119">
        <f t="shared" si="872"/>
        <v>0</v>
      </c>
      <c r="BR68" s="93">
        <f>BR58</f>
        <v>0</v>
      </c>
      <c r="BS68" s="120">
        <f t="shared" si="873"/>
        <v>0</v>
      </c>
      <c r="BT68" s="101">
        <f t="shared" si="874"/>
        <v>0</v>
      </c>
      <c r="BU68" s="101"/>
      <c r="BV68" s="121"/>
      <c r="BW68" s="122">
        <f t="shared" si="875"/>
        <v>0</v>
      </c>
      <c r="BX68" s="252">
        <f t="shared" si="876"/>
        <v>0</v>
      </c>
      <c r="BY68" s="122">
        <f>BX68/BX58</f>
        <v>0</v>
      </c>
      <c r="BZ68" s="101">
        <f>BZ58*BY68</f>
        <v>0</v>
      </c>
      <c r="CA68" s="119">
        <f t="shared" si="877"/>
        <v>0</v>
      </c>
      <c r="CB68" s="93">
        <f>CB58</f>
        <v>57.43</v>
      </c>
      <c r="CC68" s="120">
        <f t="shared" si="878"/>
        <v>0</v>
      </c>
      <c r="CD68" s="101">
        <f t="shared" si="879"/>
        <v>0</v>
      </c>
      <c r="CE68" s="101"/>
      <c r="CF68" s="121"/>
      <c r="CG68" s="122">
        <f t="shared" si="880"/>
        <v>0</v>
      </c>
      <c r="CH68" s="252">
        <f t="shared" si="881"/>
        <v>0</v>
      </c>
      <c r="CI68" s="122" t="e">
        <f>CH68/CH58</f>
        <v>#DIV/0!</v>
      </c>
      <c r="CJ68" s="101" t="e">
        <f>CJ58*CI68</f>
        <v>#DIV/0!</v>
      </c>
      <c r="CK68" s="119">
        <f t="shared" si="882"/>
        <v>0</v>
      </c>
      <c r="CL68" s="93">
        <f>CL58</f>
        <v>0</v>
      </c>
      <c r="CM68" s="120">
        <f t="shared" si="883"/>
        <v>0</v>
      </c>
      <c r="CN68" s="101">
        <f t="shared" si="884"/>
        <v>0</v>
      </c>
      <c r="CO68" s="101"/>
      <c r="CP68" s="121"/>
      <c r="CQ68" s="122">
        <f t="shared" si="885"/>
        <v>0</v>
      </c>
      <c r="CR68" s="252">
        <f t="shared" si="886"/>
        <v>0</v>
      </c>
      <c r="CS68" s="122">
        <f>CR68/CR58</f>
        <v>0</v>
      </c>
      <c r="CT68" s="101">
        <f>CT58*CS68</f>
        <v>0</v>
      </c>
      <c r="CU68" s="119">
        <f t="shared" si="887"/>
        <v>0</v>
      </c>
      <c r="CV68" s="93">
        <f>CV58</f>
        <v>57.43</v>
      </c>
      <c r="CW68" s="120">
        <f t="shared" si="888"/>
        <v>0</v>
      </c>
      <c r="CX68" s="101">
        <f t="shared" si="889"/>
        <v>0</v>
      </c>
      <c r="CY68" s="101"/>
      <c r="CZ68" s="121"/>
      <c r="DA68" s="122">
        <f t="shared" si="890"/>
        <v>0</v>
      </c>
      <c r="DB68" s="252">
        <f t="shared" si="891"/>
        <v>0</v>
      </c>
      <c r="DC68" s="122">
        <f>DB68/DB58</f>
        <v>0</v>
      </c>
      <c r="DD68" s="101">
        <f>DD58*DC68</f>
        <v>0</v>
      </c>
      <c r="DE68" s="119">
        <f t="shared" si="892"/>
        <v>0</v>
      </c>
      <c r="DF68" s="93">
        <f>DF58</f>
        <v>57.43</v>
      </c>
      <c r="DG68" s="120">
        <f t="shared" si="893"/>
        <v>0</v>
      </c>
      <c r="DH68" s="101">
        <f t="shared" si="894"/>
        <v>0</v>
      </c>
      <c r="DI68" s="101"/>
      <c r="DJ68" s="121"/>
      <c r="DK68" s="122">
        <f t="shared" si="895"/>
        <v>0</v>
      </c>
      <c r="DL68" s="252">
        <f t="shared" si="896"/>
        <v>0</v>
      </c>
      <c r="DM68" s="122">
        <f>DL68/DL58</f>
        <v>0</v>
      </c>
      <c r="DN68" s="101">
        <f>DN58*DM68</f>
        <v>0</v>
      </c>
      <c r="DO68" s="119">
        <f t="shared" si="897"/>
        <v>0</v>
      </c>
      <c r="DP68" s="93">
        <f>DP58</f>
        <v>57.43</v>
      </c>
      <c r="DQ68" s="120">
        <f t="shared" si="898"/>
        <v>0</v>
      </c>
      <c r="DR68" s="101">
        <f t="shared" si="899"/>
        <v>0</v>
      </c>
      <c r="DS68" s="101"/>
      <c r="DT68" s="121"/>
      <c r="DU68" s="122">
        <f t="shared" si="900"/>
        <v>0</v>
      </c>
      <c r="DV68" s="252">
        <f t="shared" si="901"/>
        <v>0</v>
      </c>
      <c r="DW68" s="122">
        <f>DV68/DV58</f>
        <v>0</v>
      </c>
      <c r="DX68" s="101">
        <f>DX58*DW68</f>
        <v>0</v>
      </c>
      <c r="DY68" s="119">
        <f t="shared" si="902"/>
        <v>0</v>
      </c>
      <c r="DZ68" s="93">
        <f>DZ58</f>
        <v>57.43</v>
      </c>
      <c r="EA68" s="120">
        <f t="shared" si="903"/>
        <v>0</v>
      </c>
      <c r="EB68" s="101">
        <f t="shared" si="904"/>
        <v>0</v>
      </c>
      <c r="EC68" s="101"/>
      <c r="ED68" s="121"/>
      <c r="EE68" s="122">
        <f t="shared" si="905"/>
        <v>0</v>
      </c>
      <c r="EF68" s="252">
        <f t="shared" si="906"/>
        <v>0</v>
      </c>
      <c r="EG68" s="122">
        <f>EF68/EF58</f>
        <v>0</v>
      </c>
      <c r="EH68" s="101">
        <f>EH58*EG68</f>
        <v>0</v>
      </c>
      <c r="EI68" s="119">
        <f t="shared" si="907"/>
        <v>0</v>
      </c>
      <c r="EJ68" s="93">
        <f>EJ58</f>
        <v>57.43</v>
      </c>
      <c r="EK68" s="120">
        <f t="shared" si="908"/>
        <v>0</v>
      </c>
      <c r="EL68" s="101">
        <f t="shared" si="909"/>
        <v>0</v>
      </c>
      <c r="EM68" s="101"/>
      <c r="EN68" s="121"/>
      <c r="EO68" s="122">
        <f t="shared" si="910"/>
        <v>0</v>
      </c>
      <c r="EP68" s="252">
        <f t="shared" si="911"/>
        <v>0</v>
      </c>
      <c r="EQ68" s="122">
        <f>EP68/EP58</f>
        <v>0</v>
      </c>
      <c r="ER68" s="101">
        <f>ER58*EQ68</f>
        <v>0</v>
      </c>
      <c r="ES68" s="119">
        <f t="shared" si="912"/>
        <v>0</v>
      </c>
      <c r="ET68" s="93">
        <f>ET58</f>
        <v>57.43</v>
      </c>
      <c r="EU68" s="120">
        <f t="shared" si="913"/>
        <v>0</v>
      </c>
      <c r="EV68" s="101">
        <f t="shared" si="914"/>
        <v>0</v>
      </c>
      <c r="EW68" s="101"/>
      <c r="EX68" s="121"/>
      <c r="EY68" s="122">
        <f t="shared" si="915"/>
        <v>0</v>
      </c>
      <c r="EZ68" s="252">
        <f t="shared" si="916"/>
        <v>0</v>
      </c>
      <c r="FA68" s="122">
        <f>EZ68/EZ58</f>
        <v>0</v>
      </c>
      <c r="FB68" s="101">
        <f>FB58*FA68</f>
        <v>0</v>
      </c>
      <c r="FC68" s="119">
        <f t="shared" si="917"/>
        <v>0</v>
      </c>
      <c r="FD68" s="93">
        <f>FD58</f>
        <v>57.43</v>
      </c>
      <c r="FE68" s="120">
        <f t="shared" si="918"/>
        <v>0</v>
      </c>
      <c r="FF68" s="101">
        <f t="shared" si="919"/>
        <v>0</v>
      </c>
      <c r="FG68" s="101"/>
      <c r="FH68" s="121"/>
      <c r="FI68" s="122">
        <f t="shared" si="920"/>
        <v>0</v>
      </c>
      <c r="FJ68" s="252">
        <f t="shared" si="921"/>
        <v>0</v>
      </c>
      <c r="FK68" s="122">
        <f>FJ68/FJ58</f>
        <v>0</v>
      </c>
      <c r="FL68" s="101">
        <f>FL58*FK68</f>
        <v>0</v>
      </c>
      <c r="FM68" s="119">
        <f t="shared" si="922"/>
        <v>0</v>
      </c>
      <c r="FN68" s="93">
        <f>FN58</f>
        <v>57.43</v>
      </c>
      <c r="FO68" s="120">
        <f t="shared" si="923"/>
        <v>0</v>
      </c>
      <c r="FP68" s="101">
        <f t="shared" si="924"/>
        <v>0</v>
      </c>
      <c r="FQ68" s="101"/>
      <c r="FR68" s="121"/>
      <c r="FS68" s="122">
        <f t="shared" si="925"/>
        <v>0</v>
      </c>
      <c r="FT68" s="252">
        <f t="shared" si="926"/>
        <v>0</v>
      </c>
      <c r="FU68" s="122">
        <f>FT68/FT58</f>
        <v>0</v>
      </c>
      <c r="FV68" s="101">
        <f>FV58*FU68</f>
        <v>0</v>
      </c>
      <c r="FW68" s="119">
        <f t="shared" si="927"/>
        <v>0</v>
      </c>
      <c r="FX68" s="93">
        <f>FX58</f>
        <v>57.43</v>
      </c>
      <c r="FY68" s="120">
        <f t="shared" si="928"/>
        <v>0</v>
      </c>
      <c r="FZ68" s="101">
        <f t="shared" si="929"/>
        <v>0</v>
      </c>
      <c r="GA68" s="101"/>
      <c r="GB68" s="121"/>
      <c r="GC68" s="122">
        <f t="shared" si="930"/>
        <v>0</v>
      </c>
      <c r="GD68" s="252">
        <f t="shared" si="931"/>
        <v>0</v>
      </c>
      <c r="GE68" s="122">
        <f>GD68/GD58</f>
        <v>0</v>
      </c>
      <c r="GF68" s="101">
        <f>GF58*GE68</f>
        <v>0</v>
      </c>
      <c r="GG68" s="119">
        <f t="shared" si="932"/>
        <v>0</v>
      </c>
      <c r="GH68" s="93">
        <f>GH58</f>
        <v>57.43</v>
      </c>
      <c r="GI68" s="120">
        <f t="shared" si="933"/>
        <v>0</v>
      </c>
      <c r="GJ68" s="101">
        <f t="shared" si="934"/>
        <v>0</v>
      </c>
      <c r="GK68" s="101"/>
      <c r="GL68" s="121"/>
      <c r="GM68" s="122">
        <f t="shared" si="935"/>
        <v>0</v>
      </c>
      <c r="GN68" s="252">
        <f t="shared" si="936"/>
        <v>0</v>
      </c>
      <c r="GO68" s="122">
        <f>GN68/GN58</f>
        <v>0</v>
      </c>
      <c r="GP68" s="101">
        <f>GP58*GO68</f>
        <v>0</v>
      </c>
      <c r="GQ68" s="119">
        <f t="shared" si="937"/>
        <v>0</v>
      </c>
      <c r="GR68" s="93">
        <f>GR58</f>
        <v>57.43</v>
      </c>
      <c r="GS68" s="120">
        <f t="shared" si="938"/>
        <v>0</v>
      </c>
      <c r="GT68" s="101">
        <f t="shared" si="939"/>
        <v>0</v>
      </c>
      <c r="GU68" s="101"/>
      <c r="GV68" s="121"/>
      <c r="GW68" s="122">
        <f t="shared" si="940"/>
        <v>0</v>
      </c>
      <c r="GX68" s="252">
        <f t="shared" si="941"/>
        <v>0</v>
      </c>
      <c r="GY68" s="122">
        <f>GX68/GX58</f>
        <v>0</v>
      </c>
      <c r="GZ68" s="101">
        <f>GZ58*GY68</f>
        <v>0</v>
      </c>
      <c r="HA68" s="119">
        <f t="shared" si="942"/>
        <v>0</v>
      </c>
      <c r="HB68" s="93">
        <f>HB58</f>
        <v>57.43</v>
      </c>
      <c r="HC68" s="120">
        <f t="shared" si="943"/>
        <v>0</v>
      </c>
      <c r="HD68" s="101">
        <f t="shared" si="944"/>
        <v>0</v>
      </c>
      <c r="HE68" s="101"/>
      <c r="HF68" s="121"/>
      <c r="HG68" s="122">
        <f t="shared" si="945"/>
        <v>0</v>
      </c>
      <c r="HH68" s="252">
        <f t="shared" si="946"/>
        <v>0</v>
      </c>
      <c r="HI68" s="122">
        <f>HH68/HH58</f>
        <v>0</v>
      </c>
      <c r="HJ68" s="101">
        <f>HJ58*HI68</f>
        <v>0</v>
      </c>
      <c r="HK68" s="119">
        <f t="shared" si="947"/>
        <v>0</v>
      </c>
      <c r="HL68" s="93">
        <f>HL58</f>
        <v>57.43</v>
      </c>
      <c r="HM68" s="120">
        <f t="shared" si="948"/>
        <v>0</v>
      </c>
      <c r="HN68" s="101">
        <f t="shared" si="949"/>
        <v>0</v>
      </c>
      <c r="HO68" s="101"/>
      <c r="HP68" s="121"/>
      <c r="HQ68" s="122">
        <f t="shared" si="950"/>
        <v>0</v>
      </c>
      <c r="HR68" s="252">
        <f t="shared" si="951"/>
        <v>0</v>
      </c>
      <c r="HS68" s="122">
        <f>HR68/HR58</f>
        <v>0</v>
      </c>
      <c r="HT68" s="101">
        <f>HT58*HS68</f>
        <v>0</v>
      </c>
      <c r="HU68" s="119">
        <f t="shared" si="952"/>
        <v>0</v>
      </c>
      <c r="HV68" s="93">
        <f>HV58</f>
        <v>57.43</v>
      </c>
      <c r="HW68" s="120">
        <f t="shared" si="953"/>
        <v>0</v>
      </c>
      <c r="HX68" s="101">
        <f t="shared" si="954"/>
        <v>0</v>
      </c>
      <c r="HY68" s="101"/>
      <c r="HZ68" s="121"/>
      <c r="IA68" s="122">
        <f t="shared" si="955"/>
        <v>0</v>
      </c>
      <c r="IB68" s="252">
        <f t="shared" si="956"/>
        <v>11</v>
      </c>
      <c r="IC68" s="122">
        <f>IB68/IB58</f>
        <v>7.0059999999999997E-2</v>
      </c>
      <c r="ID68" s="101">
        <f>ID58*IC68</f>
        <v>124.99</v>
      </c>
      <c r="IE68" s="119">
        <f t="shared" si="957"/>
        <v>11.362727270000001</v>
      </c>
      <c r="IF68" s="93">
        <f>IF58</f>
        <v>57.43</v>
      </c>
      <c r="IG68" s="120">
        <f t="shared" si="958"/>
        <v>652.56142999999997</v>
      </c>
      <c r="IH68" s="101">
        <f t="shared" si="959"/>
        <v>7178.18</v>
      </c>
      <c r="II68" s="101"/>
      <c r="IJ68" s="121"/>
      <c r="IK68" s="122">
        <f t="shared" si="960"/>
        <v>0.85943000000000003</v>
      </c>
      <c r="IL68" s="252">
        <f t="shared" si="961"/>
        <v>0</v>
      </c>
      <c r="IM68" s="122">
        <f>IL68/IL58</f>
        <v>0</v>
      </c>
      <c r="IN68" s="101">
        <f>IN58*IM68</f>
        <v>0</v>
      </c>
      <c r="IO68" s="119">
        <f t="shared" si="962"/>
        <v>0</v>
      </c>
      <c r="IP68" s="93">
        <f>IP58</f>
        <v>57.43</v>
      </c>
      <c r="IQ68" s="120">
        <f t="shared" si="963"/>
        <v>0</v>
      </c>
      <c r="IR68" s="101">
        <f t="shared" si="964"/>
        <v>0</v>
      </c>
      <c r="IS68" s="101"/>
      <c r="IT68" s="121"/>
      <c r="IU68" s="122">
        <f t="shared" si="965"/>
        <v>0</v>
      </c>
      <c r="IV68" s="252">
        <f t="shared" si="966"/>
        <v>0</v>
      </c>
      <c r="IW68" s="122">
        <f>IV68/IV58</f>
        <v>0</v>
      </c>
      <c r="IX68" s="101">
        <f>IX58*IW68</f>
        <v>0</v>
      </c>
      <c r="IY68" s="119">
        <f t="shared" si="967"/>
        <v>0</v>
      </c>
      <c r="IZ68" s="93">
        <f>IZ58</f>
        <v>57.43</v>
      </c>
      <c r="JA68" s="120">
        <f t="shared" si="968"/>
        <v>0</v>
      </c>
      <c r="JB68" s="101">
        <f t="shared" si="969"/>
        <v>0</v>
      </c>
      <c r="JC68" s="101"/>
      <c r="JD68" s="121"/>
      <c r="JE68" s="122">
        <f t="shared" si="970"/>
        <v>0</v>
      </c>
      <c r="JF68" s="252">
        <f t="shared" si="971"/>
        <v>0</v>
      </c>
      <c r="JG68" s="122">
        <f>JF68/JF58</f>
        <v>0</v>
      </c>
      <c r="JH68" s="101">
        <f>JH58*JG68</f>
        <v>0</v>
      </c>
      <c r="JI68" s="119">
        <f t="shared" si="972"/>
        <v>0</v>
      </c>
      <c r="JJ68" s="93">
        <f>JJ58</f>
        <v>57.43</v>
      </c>
      <c r="JK68" s="120">
        <f t="shared" si="973"/>
        <v>0</v>
      </c>
      <c r="JL68" s="101">
        <f t="shared" si="974"/>
        <v>0</v>
      </c>
      <c r="JM68" s="101"/>
      <c r="JN68" s="121"/>
      <c r="JO68" s="122">
        <f t="shared" si="975"/>
        <v>0</v>
      </c>
      <c r="JP68" s="252">
        <f t="shared" si="976"/>
        <v>0</v>
      </c>
      <c r="JQ68" s="122" t="e">
        <f>JP68/JP58</f>
        <v>#DIV/0!</v>
      </c>
      <c r="JR68" s="101" t="e">
        <f>JR58*JQ68</f>
        <v>#DIV/0!</v>
      </c>
      <c r="JS68" s="119">
        <f t="shared" si="977"/>
        <v>0</v>
      </c>
      <c r="JT68" s="93">
        <f>JT58</f>
        <v>0</v>
      </c>
      <c r="JU68" s="120">
        <f t="shared" si="978"/>
        <v>0</v>
      </c>
      <c r="JV68" s="101">
        <f t="shared" si="979"/>
        <v>0</v>
      </c>
      <c r="JW68" s="101"/>
      <c r="JX68" s="121"/>
      <c r="JY68" s="122">
        <f t="shared" si="980"/>
        <v>0</v>
      </c>
      <c r="JZ68" s="252">
        <f t="shared" si="981"/>
        <v>0</v>
      </c>
      <c r="KA68" s="122">
        <f>JZ68/JZ58</f>
        <v>0</v>
      </c>
      <c r="KB68" s="101">
        <f>KB58*KA68</f>
        <v>0</v>
      </c>
      <c r="KC68" s="119">
        <f t="shared" si="982"/>
        <v>0</v>
      </c>
      <c r="KD68" s="93">
        <f>KD58</f>
        <v>57.43</v>
      </c>
      <c r="KE68" s="120">
        <f t="shared" si="983"/>
        <v>0</v>
      </c>
      <c r="KF68" s="101">
        <f t="shared" si="984"/>
        <v>0</v>
      </c>
      <c r="KG68" s="101"/>
      <c r="KH68" s="121"/>
      <c r="KI68" s="122">
        <f t="shared" si="985"/>
        <v>0</v>
      </c>
      <c r="KJ68" s="252">
        <f t="shared" si="986"/>
        <v>0</v>
      </c>
      <c r="KK68" s="122">
        <f>KJ68/KJ58</f>
        <v>0</v>
      </c>
      <c r="KL68" s="101">
        <f>KL58*KK68</f>
        <v>0</v>
      </c>
      <c r="KM68" s="119">
        <f t="shared" si="987"/>
        <v>0</v>
      </c>
      <c r="KN68" s="93">
        <f>KN58</f>
        <v>57.43</v>
      </c>
      <c r="KO68" s="120">
        <f t="shared" si="988"/>
        <v>0</v>
      </c>
      <c r="KP68" s="101">
        <f t="shared" si="989"/>
        <v>0</v>
      </c>
      <c r="KQ68" s="101"/>
      <c r="KR68" s="121"/>
      <c r="KS68" s="122">
        <f t="shared" si="990"/>
        <v>0</v>
      </c>
      <c r="KT68" s="252">
        <f t="shared" si="991"/>
        <v>0</v>
      </c>
      <c r="KU68" s="122">
        <f>KT68/KT58</f>
        <v>0</v>
      </c>
      <c r="KV68" s="101">
        <f>KV58*KU68</f>
        <v>0</v>
      </c>
      <c r="KW68" s="119">
        <f t="shared" si="992"/>
        <v>0</v>
      </c>
      <c r="KX68" s="93">
        <f>KX58</f>
        <v>57.43</v>
      </c>
      <c r="KY68" s="120">
        <f t="shared" si="993"/>
        <v>0</v>
      </c>
      <c r="KZ68" s="101">
        <f t="shared" si="994"/>
        <v>0</v>
      </c>
      <c r="LA68" s="101"/>
      <c r="LB68" s="121"/>
      <c r="LC68" s="122">
        <f t="shared" si="995"/>
        <v>0</v>
      </c>
      <c r="LD68" s="252">
        <f t="shared" si="996"/>
        <v>0</v>
      </c>
      <c r="LE68" s="122">
        <f>LD68/LD58</f>
        <v>0</v>
      </c>
      <c r="LF68" s="101">
        <f>LF58*LE68</f>
        <v>0</v>
      </c>
      <c r="LG68" s="119">
        <f t="shared" si="997"/>
        <v>0</v>
      </c>
      <c r="LH68" s="93">
        <f>LH58</f>
        <v>57.43</v>
      </c>
      <c r="LI68" s="120">
        <f t="shared" si="998"/>
        <v>0</v>
      </c>
      <c r="LJ68" s="101">
        <f t="shared" si="999"/>
        <v>0</v>
      </c>
      <c r="LK68" s="101"/>
      <c r="LL68" s="121"/>
      <c r="LM68" s="122">
        <f t="shared" si="1000"/>
        <v>0</v>
      </c>
      <c r="LN68" s="252">
        <f t="shared" si="1001"/>
        <v>0</v>
      </c>
      <c r="LO68" s="122">
        <f>LN68/LN58</f>
        <v>0</v>
      </c>
      <c r="LP68" s="101">
        <f>LP58*LO68</f>
        <v>0</v>
      </c>
      <c r="LQ68" s="119">
        <f t="shared" si="1002"/>
        <v>0</v>
      </c>
      <c r="LR68" s="93">
        <f>LR58</f>
        <v>57.43</v>
      </c>
      <c r="LS68" s="120">
        <f t="shared" si="1003"/>
        <v>0</v>
      </c>
      <c r="LT68" s="101">
        <f t="shared" si="1004"/>
        <v>0</v>
      </c>
      <c r="LU68" s="101"/>
      <c r="LV68" s="121"/>
      <c r="LW68" s="122">
        <f t="shared" si="1005"/>
        <v>0</v>
      </c>
      <c r="LX68" s="252">
        <f t="shared" si="1006"/>
        <v>0</v>
      </c>
      <c r="LY68" s="122">
        <f>LX68/LX58</f>
        <v>0</v>
      </c>
      <c r="LZ68" s="101">
        <f>LZ58*LY68</f>
        <v>0</v>
      </c>
      <c r="MA68" s="119">
        <f t="shared" si="1007"/>
        <v>0</v>
      </c>
      <c r="MB68" s="93">
        <f>MB58</f>
        <v>57.43</v>
      </c>
      <c r="MC68" s="120">
        <f t="shared" si="1008"/>
        <v>0</v>
      </c>
      <c r="MD68" s="101">
        <f t="shared" si="1009"/>
        <v>0</v>
      </c>
      <c r="ME68" s="101"/>
      <c r="MF68" s="121"/>
      <c r="MG68" s="122">
        <f t="shared" si="1010"/>
        <v>0</v>
      </c>
      <c r="MH68" s="252">
        <f t="shared" si="1011"/>
        <v>0</v>
      </c>
      <c r="MI68" s="122">
        <f>MH68/MH58</f>
        <v>0</v>
      </c>
      <c r="MJ68" s="101">
        <f>MJ58*MI68</f>
        <v>0</v>
      </c>
      <c r="MK68" s="119">
        <f t="shared" si="1012"/>
        <v>0</v>
      </c>
      <c r="ML68" s="93">
        <f>ML58</f>
        <v>57.43</v>
      </c>
      <c r="MM68" s="120">
        <f t="shared" si="1013"/>
        <v>0</v>
      </c>
      <c r="MN68" s="101">
        <f t="shared" si="1014"/>
        <v>0</v>
      </c>
      <c r="MO68" s="101"/>
      <c r="MP68" s="121"/>
      <c r="MQ68" s="122">
        <f t="shared" si="1015"/>
        <v>0</v>
      </c>
      <c r="MR68" s="252">
        <f t="shared" si="1016"/>
        <v>31</v>
      </c>
      <c r="MS68" s="122">
        <f>MR68/MR58</f>
        <v>0.27678999999999998</v>
      </c>
      <c r="MT68" s="101">
        <f>MT58*MS68</f>
        <v>337.96</v>
      </c>
      <c r="MU68" s="119">
        <f t="shared" si="1017"/>
        <v>10.901935480000001</v>
      </c>
      <c r="MV68" s="93">
        <f>MV58</f>
        <v>57.43</v>
      </c>
      <c r="MW68" s="120">
        <f t="shared" si="1018"/>
        <v>626.09815000000003</v>
      </c>
      <c r="MX68" s="101">
        <f t="shared" si="1019"/>
        <v>19409.04</v>
      </c>
      <c r="MY68" s="101"/>
      <c r="MZ68" s="121"/>
      <c r="NA68" s="122">
        <f t="shared" si="1020"/>
        <v>0.82457999999999998</v>
      </c>
      <c r="NB68" s="252">
        <f t="shared" si="1021"/>
        <v>0</v>
      </c>
      <c r="NC68" s="122">
        <f>NB68/NB58</f>
        <v>0</v>
      </c>
      <c r="ND68" s="101">
        <f>ND58*NC68</f>
        <v>0</v>
      </c>
      <c r="NE68" s="119">
        <f t="shared" si="1022"/>
        <v>0</v>
      </c>
      <c r="NF68" s="93">
        <f>NF58</f>
        <v>57.43</v>
      </c>
      <c r="NG68" s="120">
        <f t="shared" si="1023"/>
        <v>0</v>
      </c>
      <c r="NH68" s="101">
        <f t="shared" si="1024"/>
        <v>0</v>
      </c>
      <c r="NI68" s="101"/>
      <c r="NJ68" s="121"/>
      <c r="NK68" s="122">
        <f t="shared" si="1025"/>
        <v>0</v>
      </c>
      <c r="NL68" s="252">
        <f t="shared" si="1026"/>
        <v>0</v>
      </c>
      <c r="NM68" s="122">
        <f>NL68/NL58</f>
        <v>0</v>
      </c>
      <c r="NN68" s="101">
        <f>NN58*NM68</f>
        <v>0</v>
      </c>
      <c r="NO68" s="119">
        <f t="shared" si="1027"/>
        <v>0</v>
      </c>
      <c r="NP68" s="93">
        <f>NP58</f>
        <v>57.43</v>
      </c>
      <c r="NQ68" s="120">
        <f t="shared" si="1028"/>
        <v>0</v>
      </c>
      <c r="NR68" s="101">
        <f t="shared" si="1029"/>
        <v>0</v>
      </c>
      <c r="NS68" s="101"/>
      <c r="NT68" s="121"/>
      <c r="NU68" s="122">
        <f t="shared" si="1030"/>
        <v>0</v>
      </c>
      <c r="NV68" s="252">
        <f t="shared" si="1031"/>
        <v>31</v>
      </c>
      <c r="NW68" s="122">
        <f>NV68/NV58</f>
        <v>0.17713999999999999</v>
      </c>
      <c r="NX68" s="101">
        <f>NX58*NW68</f>
        <v>224.08</v>
      </c>
      <c r="NY68" s="119">
        <f t="shared" si="1032"/>
        <v>7.2283871</v>
      </c>
      <c r="NZ68" s="93">
        <f>NZ58</f>
        <v>57.43</v>
      </c>
      <c r="OA68" s="120">
        <f t="shared" si="1033"/>
        <v>415.12626999999998</v>
      </c>
      <c r="OB68" s="101">
        <f t="shared" si="1034"/>
        <v>12868.91</v>
      </c>
      <c r="OC68" s="101"/>
      <c r="OD68" s="121"/>
      <c r="OE68" s="122">
        <f t="shared" si="1035"/>
        <v>0.54673000000000005</v>
      </c>
      <c r="OF68" s="252">
        <f t="shared" si="1036"/>
        <v>0</v>
      </c>
      <c r="OG68" s="122">
        <f>OF68/OF58</f>
        <v>0</v>
      </c>
      <c r="OH68" s="101">
        <f>OH58*OG68</f>
        <v>0</v>
      </c>
      <c r="OI68" s="119">
        <f t="shared" si="1037"/>
        <v>0</v>
      </c>
      <c r="OJ68" s="93">
        <f>OJ58</f>
        <v>57.43</v>
      </c>
      <c r="OK68" s="120">
        <f t="shared" si="1038"/>
        <v>0</v>
      </c>
      <c r="OL68" s="101">
        <f t="shared" si="1039"/>
        <v>0</v>
      </c>
      <c r="OM68" s="101"/>
      <c r="ON68" s="121"/>
      <c r="OO68" s="122">
        <f t="shared" si="1040"/>
        <v>0</v>
      </c>
      <c r="OP68" s="252">
        <f t="shared" si="1041"/>
        <v>0</v>
      </c>
      <c r="OQ68" s="122">
        <f>OP68/OP58</f>
        <v>0</v>
      </c>
      <c r="OR68" s="101">
        <f>OR58*OQ68</f>
        <v>0</v>
      </c>
      <c r="OS68" s="119">
        <f t="shared" si="1042"/>
        <v>0</v>
      </c>
      <c r="OT68" s="93">
        <f>OT58</f>
        <v>57.43</v>
      </c>
      <c r="OU68" s="120">
        <f t="shared" si="1043"/>
        <v>0</v>
      </c>
      <c r="OV68" s="101">
        <f t="shared" si="1044"/>
        <v>0</v>
      </c>
      <c r="OW68" s="101"/>
      <c r="OX68" s="121"/>
      <c r="OY68" s="122">
        <f t="shared" si="1045"/>
        <v>0</v>
      </c>
      <c r="OZ68" s="252">
        <f t="shared" si="1046"/>
        <v>0</v>
      </c>
      <c r="PA68" s="122">
        <f>OZ68/OZ58</f>
        <v>0</v>
      </c>
      <c r="PB68" s="101">
        <f>PB58*PA68</f>
        <v>0</v>
      </c>
      <c r="PC68" s="119">
        <f t="shared" si="1047"/>
        <v>0</v>
      </c>
      <c r="PD68" s="93">
        <f>PD58</f>
        <v>57.43</v>
      </c>
      <c r="PE68" s="120">
        <f t="shared" si="1048"/>
        <v>0</v>
      </c>
      <c r="PF68" s="101">
        <f t="shared" si="1049"/>
        <v>0</v>
      </c>
      <c r="PG68" s="101"/>
      <c r="PH68" s="121"/>
      <c r="PI68" s="122">
        <f t="shared" si="1050"/>
        <v>0</v>
      </c>
      <c r="PJ68" s="252">
        <f t="shared" si="1051"/>
        <v>0</v>
      </c>
      <c r="PK68" s="122">
        <f>PJ68/PJ58</f>
        <v>0</v>
      </c>
      <c r="PL68" s="101">
        <f>PL58*PK68</f>
        <v>0</v>
      </c>
      <c r="PM68" s="119">
        <f t="shared" si="1052"/>
        <v>0</v>
      </c>
      <c r="PN68" s="93">
        <f>PN58</f>
        <v>57.43</v>
      </c>
      <c r="PO68" s="120">
        <f t="shared" si="1053"/>
        <v>0</v>
      </c>
      <c r="PP68" s="101">
        <f t="shared" si="1054"/>
        <v>0</v>
      </c>
      <c r="PQ68" s="101"/>
      <c r="PR68" s="121"/>
      <c r="PS68" s="122">
        <f t="shared" si="1055"/>
        <v>0</v>
      </c>
      <c r="PT68" s="252">
        <f t="shared" si="1056"/>
        <v>0</v>
      </c>
      <c r="PU68" s="122" t="e">
        <f>PT68/PT58</f>
        <v>#DIV/0!</v>
      </c>
      <c r="PV68" s="101" t="e">
        <f>PV58*PU68</f>
        <v>#DIV/0!</v>
      </c>
      <c r="PW68" s="119">
        <f t="shared" si="1057"/>
        <v>0</v>
      </c>
      <c r="PX68" s="93">
        <f>PX58</f>
        <v>0</v>
      </c>
      <c r="PY68" s="120">
        <f t="shared" si="1058"/>
        <v>0</v>
      </c>
      <c r="PZ68" s="101">
        <f t="shared" si="1059"/>
        <v>0</v>
      </c>
      <c r="QA68" s="101"/>
      <c r="QB68" s="121"/>
      <c r="QC68" s="122">
        <f t="shared" si="1060"/>
        <v>0</v>
      </c>
      <c r="QD68" s="252">
        <f t="shared" si="1061"/>
        <v>0</v>
      </c>
      <c r="QE68" s="122">
        <f>QD68/QD58</f>
        <v>0</v>
      </c>
      <c r="QF68" s="101">
        <f>QF58*QE68</f>
        <v>0</v>
      </c>
      <c r="QG68" s="119">
        <f t="shared" si="1062"/>
        <v>0</v>
      </c>
      <c r="QH68" s="93">
        <f>QH58</f>
        <v>57.43</v>
      </c>
      <c r="QI68" s="120">
        <f t="shared" si="1063"/>
        <v>0</v>
      </c>
      <c r="QJ68" s="101">
        <f t="shared" si="1064"/>
        <v>0</v>
      </c>
      <c r="QK68" s="101"/>
      <c r="QL68" s="121"/>
      <c r="QM68" s="122">
        <f t="shared" si="1065"/>
        <v>0</v>
      </c>
      <c r="QN68" s="252">
        <f t="shared" si="1066"/>
        <v>0</v>
      </c>
      <c r="QO68" s="122">
        <f>QN68/QN58</f>
        <v>0</v>
      </c>
      <c r="QP68" s="101">
        <f>QP58*QO68</f>
        <v>0</v>
      </c>
      <c r="QQ68" s="119">
        <f t="shared" si="1067"/>
        <v>0</v>
      </c>
      <c r="QR68" s="93">
        <f>QR58</f>
        <v>57.43</v>
      </c>
      <c r="QS68" s="120">
        <f t="shared" si="1068"/>
        <v>0</v>
      </c>
      <c r="QT68" s="101">
        <f t="shared" si="1069"/>
        <v>0</v>
      </c>
      <c r="QU68" s="101"/>
      <c r="QV68" s="121"/>
      <c r="QW68" s="122">
        <f t="shared" si="1070"/>
        <v>0</v>
      </c>
      <c r="QX68" s="252">
        <f t="shared" si="1071"/>
        <v>0</v>
      </c>
      <c r="QY68" s="122">
        <f>QX68/QX58</f>
        <v>0</v>
      </c>
      <c r="QZ68" s="101">
        <f>QZ58*QY68</f>
        <v>0</v>
      </c>
      <c r="RA68" s="119">
        <f t="shared" si="1072"/>
        <v>0</v>
      </c>
      <c r="RB68" s="93">
        <f>RB58</f>
        <v>57.43</v>
      </c>
      <c r="RC68" s="120">
        <f t="shared" si="1073"/>
        <v>0</v>
      </c>
      <c r="RD68" s="101">
        <f t="shared" si="1074"/>
        <v>0</v>
      </c>
      <c r="RE68" s="101"/>
      <c r="RF68" s="121"/>
      <c r="RG68" s="122">
        <f t="shared" si="1075"/>
        <v>0</v>
      </c>
      <c r="RH68" s="252">
        <f t="shared" si="1076"/>
        <v>0</v>
      </c>
      <c r="RI68" s="122">
        <f>RH68/RH58</f>
        <v>0</v>
      </c>
      <c r="RJ68" s="101">
        <f>RJ58*RI68</f>
        <v>0</v>
      </c>
      <c r="RK68" s="119">
        <f t="shared" si="1077"/>
        <v>0</v>
      </c>
      <c r="RL68" s="93">
        <f>RL58</f>
        <v>57.43</v>
      </c>
      <c r="RM68" s="120">
        <f t="shared" si="1078"/>
        <v>0</v>
      </c>
      <c r="RN68" s="101">
        <f t="shared" si="1079"/>
        <v>0</v>
      </c>
      <c r="RO68" s="101"/>
      <c r="RP68" s="121"/>
      <c r="RQ68" s="122">
        <f t="shared" si="1080"/>
        <v>0</v>
      </c>
      <c r="RR68" s="252">
        <f t="shared" si="1081"/>
        <v>0</v>
      </c>
      <c r="RS68" s="122">
        <f>RR68/RR58</f>
        <v>0</v>
      </c>
      <c r="RT68" s="101">
        <f>RT58*RS68</f>
        <v>0</v>
      </c>
      <c r="RU68" s="119">
        <f t="shared" si="1082"/>
        <v>0</v>
      </c>
      <c r="RV68" s="93">
        <f>RV58</f>
        <v>57.43</v>
      </c>
      <c r="RW68" s="120">
        <f t="shared" si="1083"/>
        <v>0</v>
      </c>
      <c r="RX68" s="101">
        <f t="shared" si="1084"/>
        <v>0</v>
      </c>
      <c r="RY68" s="101"/>
      <c r="RZ68" s="121"/>
      <c r="SA68" s="122">
        <f t="shared" si="1085"/>
        <v>0</v>
      </c>
      <c r="SB68" s="252">
        <f t="shared" si="1086"/>
        <v>0</v>
      </c>
      <c r="SC68" s="122">
        <f>SB68/SB58</f>
        <v>0</v>
      </c>
      <c r="SD68" s="101">
        <f>SD58*SC68</f>
        <v>0</v>
      </c>
      <c r="SE68" s="119">
        <f t="shared" si="1087"/>
        <v>0</v>
      </c>
      <c r="SF68" s="93">
        <f>SF58</f>
        <v>57.43</v>
      </c>
      <c r="SG68" s="120">
        <f t="shared" si="1088"/>
        <v>0</v>
      </c>
      <c r="SH68" s="101">
        <f t="shared" si="1089"/>
        <v>0</v>
      </c>
      <c r="SI68" s="101"/>
      <c r="SJ68" s="121"/>
      <c r="SK68" s="122">
        <f t="shared" si="1090"/>
        <v>0</v>
      </c>
      <c r="SL68" s="252">
        <f t="shared" si="1091"/>
        <v>0</v>
      </c>
      <c r="SM68" s="122">
        <f>SL68/SL58</f>
        <v>0</v>
      </c>
      <c r="SN68" s="101">
        <f>SN58*SM68</f>
        <v>0</v>
      </c>
      <c r="SO68" s="119">
        <f t="shared" si="1092"/>
        <v>0</v>
      </c>
      <c r="SP68" s="93">
        <f>SP58</f>
        <v>57.43</v>
      </c>
      <c r="SQ68" s="120">
        <f t="shared" si="1093"/>
        <v>0</v>
      </c>
      <c r="SR68" s="101">
        <f t="shared" si="1094"/>
        <v>0</v>
      </c>
      <c r="SS68" s="101"/>
      <c r="ST68" s="121"/>
      <c r="SU68" s="122">
        <f t="shared" si="1095"/>
        <v>0</v>
      </c>
      <c r="SV68" s="252">
        <f t="shared" si="1096"/>
        <v>0</v>
      </c>
      <c r="SW68" s="122">
        <f>SV68/SV58</f>
        <v>0</v>
      </c>
      <c r="SX68" s="101">
        <f>SX58*SW68</f>
        <v>0</v>
      </c>
      <c r="SY68" s="119">
        <f t="shared" si="1097"/>
        <v>0</v>
      </c>
      <c r="SZ68" s="93">
        <f>SZ58</f>
        <v>57.43</v>
      </c>
      <c r="TA68" s="120">
        <f t="shared" si="1098"/>
        <v>0</v>
      </c>
      <c r="TB68" s="101">
        <f t="shared" si="1099"/>
        <v>0</v>
      </c>
      <c r="TC68" s="101"/>
      <c r="TD68" s="121"/>
      <c r="TE68" s="122">
        <f t="shared" si="1100"/>
        <v>0</v>
      </c>
      <c r="TF68" s="252">
        <f t="shared" si="1101"/>
        <v>0</v>
      </c>
      <c r="TG68" s="122">
        <f>TF68/TF58</f>
        <v>0</v>
      </c>
      <c r="TH68" s="101">
        <f>TH58*TG68</f>
        <v>0</v>
      </c>
      <c r="TI68" s="119">
        <f t="shared" si="1102"/>
        <v>0</v>
      </c>
      <c r="TJ68" s="93">
        <f>TJ58</f>
        <v>57.43</v>
      </c>
      <c r="TK68" s="120">
        <f t="shared" si="1103"/>
        <v>0</v>
      </c>
      <c r="TL68" s="101">
        <f t="shared" si="1104"/>
        <v>0</v>
      </c>
      <c r="TM68" s="101"/>
      <c r="TN68" s="121"/>
      <c r="TO68" s="122">
        <f t="shared" si="1105"/>
        <v>0</v>
      </c>
      <c r="TP68" s="252">
        <f t="shared" si="1106"/>
        <v>0</v>
      </c>
      <c r="TQ68" s="122">
        <f>TP68/TP58</f>
        <v>0</v>
      </c>
      <c r="TR68" s="101">
        <f>TR58*TQ68</f>
        <v>0</v>
      </c>
      <c r="TS68" s="119">
        <f t="shared" si="1107"/>
        <v>0</v>
      </c>
      <c r="TT68" s="93">
        <f>TT58</f>
        <v>57.43</v>
      </c>
      <c r="TU68" s="120">
        <f t="shared" si="1108"/>
        <v>0</v>
      </c>
      <c r="TV68" s="101">
        <f t="shared" si="1109"/>
        <v>0</v>
      </c>
      <c r="TW68" s="101"/>
      <c r="TX68" s="121"/>
      <c r="TY68" s="122">
        <f t="shared" si="1110"/>
        <v>0</v>
      </c>
      <c r="TZ68" s="252">
        <f t="shared" si="1111"/>
        <v>0</v>
      </c>
      <c r="UA68" s="122">
        <f>TZ68/TZ58</f>
        <v>0</v>
      </c>
      <c r="UB68" s="101">
        <f>UB58*UA68</f>
        <v>0</v>
      </c>
      <c r="UC68" s="119">
        <f t="shared" si="1112"/>
        <v>0</v>
      </c>
      <c r="UD68" s="93">
        <f>UD58</f>
        <v>57.43</v>
      </c>
      <c r="UE68" s="120">
        <f t="shared" si="1113"/>
        <v>0</v>
      </c>
      <c r="UF68" s="101">
        <f t="shared" si="1114"/>
        <v>0</v>
      </c>
      <c r="UG68" s="101"/>
      <c r="UH68" s="121"/>
      <c r="UI68" s="122">
        <f t="shared" si="1115"/>
        <v>0</v>
      </c>
      <c r="UJ68" s="252">
        <f t="shared" si="1116"/>
        <v>0</v>
      </c>
      <c r="UK68" s="122">
        <f>UJ68/UJ58</f>
        <v>0</v>
      </c>
      <c r="UL68" s="101">
        <f>UL58*UK68</f>
        <v>0</v>
      </c>
      <c r="UM68" s="119">
        <f t="shared" si="1117"/>
        <v>0</v>
      </c>
      <c r="UN68" s="93">
        <f>UN58</f>
        <v>57.43</v>
      </c>
      <c r="UO68" s="120">
        <f t="shared" si="1118"/>
        <v>0</v>
      </c>
      <c r="UP68" s="101">
        <f t="shared" si="1119"/>
        <v>0</v>
      </c>
      <c r="UQ68" s="101"/>
      <c r="UR68" s="121"/>
      <c r="US68" s="122">
        <f t="shared" si="1120"/>
        <v>0</v>
      </c>
      <c r="UT68" s="252">
        <f t="shared" si="1121"/>
        <v>0</v>
      </c>
      <c r="UU68" s="122">
        <f>UT68/UT58</f>
        <v>0</v>
      </c>
      <c r="UV68" s="101">
        <f>UV58*UU68</f>
        <v>0</v>
      </c>
      <c r="UW68" s="119">
        <f t="shared" si="1122"/>
        <v>0</v>
      </c>
      <c r="UX68" s="93">
        <f>UX58</f>
        <v>57.43</v>
      </c>
      <c r="UY68" s="120">
        <f t="shared" si="1123"/>
        <v>0</v>
      </c>
      <c r="UZ68" s="101">
        <f t="shared" si="1124"/>
        <v>0</v>
      </c>
      <c r="VA68" s="101"/>
      <c r="VB68" s="121"/>
      <c r="VC68" s="122">
        <f t="shared" si="1125"/>
        <v>0</v>
      </c>
      <c r="VD68" s="252">
        <f t="shared" si="1126"/>
        <v>0</v>
      </c>
      <c r="VE68" s="122">
        <f>VD68/VD58</f>
        <v>0</v>
      </c>
      <c r="VF68" s="101">
        <f>VF58*VE68</f>
        <v>0</v>
      </c>
      <c r="VG68" s="119">
        <f t="shared" si="1127"/>
        <v>0</v>
      </c>
      <c r="VH68" s="93">
        <f>VH58</f>
        <v>57.43</v>
      </c>
      <c r="VI68" s="120">
        <f t="shared" si="1128"/>
        <v>0</v>
      </c>
      <c r="VJ68" s="101">
        <f t="shared" si="1129"/>
        <v>0</v>
      </c>
      <c r="VK68" s="101"/>
      <c r="VL68" s="121"/>
      <c r="VM68" s="122">
        <f t="shared" si="1130"/>
        <v>0</v>
      </c>
      <c r="VN68" s="252">
        <f t="shared" si="1131"/>
        <v>0</v>
      </c>
      <c r="VO68" s="122">
        <f>VN68/VN58</f>
        <v>0</v>
      </c>
      <c r="VP68" s="101">
        <f>VP58*VO68</f>
        <v>0</v>
      </c>
      <c r="VQ68" s="119">
        <f t="shared" si="1132"/>
        <v>0</v>
      </c>
      <c r="VR68" s="93">
        <f>VR58</f>
        <v>57.43</v>
      </c>
      <c r="VS68" s="120">
        <f t="shared" si="1133"/>
        <v>0</v>
      </c>
      <c r="VT68" s="101">
        <f t="shared" si="1134"/>
        <v>0</v>
      </c>
      <c r="VU68" s="101"/>
      <c r="VV68" s="121"/>
      <c r="VW68" s="122">
        <f t="shared" si="1135"/>
        <v>0</v>
      </c>
      <c r="VX68" s="231">
        <f t="shared" si="1136"/>
        <v>73</v>
      </c>
      <c r="VY68" s="122">
        <f>VX68/VX58</f>
        <v>5.7999999999999996E-3</v>
      </c>
      <c r="VZ68" s="101">
        <f>VZ58*VY68</f>
        <v>965.15</v>
      </c>
      <c r="WA68" s="119">
        <f t="shared" si="1137"/>
        <v>13.221232880000001</v>
      </c>
      <c r="WB68" s="93">
        <f>WB58</f>
        <v>57.43</v>
      </c>
      <c r="WC68" s="120">
        <f t="shared" si="1138"/>
        <v>759.29539999999997</v>
      </c>
      <c r="WD68" s="101">
        <f t="shared" si="1139"/>
        <v>55428.56</v>
      </c>
      <c r="WE68" s="101"/>
      <c r="WF68" s="121"/>
    </row>
    <row r="69" spans="1:604" ht="18" customHeight="1">
      <c r="A69" s="5"/>
      <c r="B69" s="88" t="s">
        <v>432</v>
      </c>
      <c r="C69" s="12" t="s">
        <v>837</v>
      </c>
      <c r="D69" s="12" t="s">
        <v>437</v>
      </c>
      <c r="E69" s="4" t="s">
        <v>33</v>
      </c>
      <c r="F69" s="252">
        <f t="shared" si="841"/>
        <v>0</v>
      </c>
      <c r="G69" s="122">
        <f>F69/F58</f>
        <v>0</v>
      </c>
      <c r="H69" s="101">
        <f>H58*G69</f>
        <v>0</v>
      </c>
      <c r="I69" s="119">
        <f t="shared" si="842"/>
        <v>0</v>
      </c>
      <c r="J69" s="93">
        <f>J58</f>
        <v>57.43</v>
      </c>
      <c r="K69" s="120">
        <f t="shared" si="843"/>
        <v>0</v>
      </c>
      <c r="L69" s="101">
        <f t="shared" si="844"/>
        <v>0</v>
      </c>
      <c r="M69" s="101"/>
      <c r="N69" s="121"/>
      <c r="O69" s="122" t="e">
        <f t="shared" si="845"/>
        <v>#DIV/0!</v>
      </c>
      <c r="P69" s="252">
        <f t="shared" si="846"/>
        <v>0</v>
      </c>
      <c r="Q69" s="122">
        <f>P69/P58</f>
        <v>0</v>
      </c>
      <c r="R69" s="101">
        <f>R58*Q69</f>
        <v>0</v>
      </c>
      <c r="S69" s="119">
        <f t="shared" si="847"/>
        <v>0</v>
      </c>
      <c r="T69" s="93">
        <f>T58</f>
        <v>57.43</v>
      </c>
      <c r="U69" s="120">
        <f t="shared" si="848"/>
        <v>0</v>
      </c>
      <c r="V69" s="101">
        <f t="shared" si="849"/>
        <v>0</v>
      </c>
      <c r="W69" s="101"/>
      <c r="X69" s="121"/>
      <c r="Y69" s="122" t="e">
        <f t="shared" si="850"/>
        <v>#DIV/0!</v>
      </c>
      <c r="Z69" s="252">
        <f t="shared" si="851"/>
        <v>0</v>
      </c>
      <c r="AA69" s="122">
        <f>Z69/Z58</f>
        <v>0</v>
      </c>
      <c r="AB69" s="101">
        <f>AB58*AA69</f>
        <v>0</v>
      </c>
      <c r="AC69" s="119">
        <f t="shared" si="852"/>
        <v>0</v>
      </c>
      <c r="AD69" s="93">
        <f>AD58</f>
        <v>57.43</v>
      </c>
      <c r="AE69" s="120">
        <f t="shared" si="853"/>
        <v>0</v>
      </c>
      <c r="AF69" s="101">
        <f t="shared" si="854"/>
        <v>0</v>
      </c>
      <c r="AG69" s="101"/>
      <c r="AH69" s="121"/>
      <c r="AI69" s="122" t="e">
        <f t="shared" si="855"/>
        <v>#DIV/0!</v>
      </c>
      <c r="AJ69" s="252">
        <f t="shared" si="856"/>
        <v>0</v>
      </c>
      <c r="AK69" s="122">
        <f>AJ69/AJ58</f>
        <v>0</v>
      </c>
      <c r="AL69" s="101">
        <f>AL58*AK69</f>
        <v>0</v>
      </c>
      <c r="AM69" s="119">
        <f t="shared" si="857"/>
        <v>0</v>
      </c>
      <c r="AN69" s="93">
        <f>AN58</f>
        <v>57.43</v>
      </c>
      <c r="AO69" s="120">
        <f t="shared" si="858"/>
        <v>0</v>
      </c>
      <c r="AP69" s="101">
        <f t="shared" si="859"/>
        <v>0</v>
      </c>
      <c r="AQ69" s="101"/>
      <c r="AR69" s="121"/>
      <c r="AS69" s="122" t="e">
        <f t="shared" si="860"/>
        <v>#DIV/0!</v>
      </c>
      <c r="AT69" s="252">
        <f t="shared" si="861"/>
        <v>0</v>
      </c>
      <c r="AU69" s="122">
        <f>AT69/AT58</f>
        <v>0</v>
      </c>
      <c r="AV69" s="101">
        <f>AV58*AU69</f>
        <v>0</v>
      </c>
      <c r="AW69" s="119">
        <f t="shared" si="862"/>
        <v>0</v>
      </c>
      <c r="AX69" s="93">
        <f>AX58</f>
        <v>57.43</v>
      </c>
      <c r="AY69" s="120">
        <f t="shared" si="863"/>
        <v>0</v>
      </c>
      <c r="AZ69" s="101">
        <f t="shared" si="864"/>
        <v>0</v>
      </c>
      <c r="BA69" s="101"/>
      <c r="BB69" s="121"/>
      <c r="BC69" s="122" t="e">
        <f t="shared" si="865"/>
        <v>#DIV/0!</v>
      </c>
      <c r="BD69" s="252">
        <f t="shared" si="866"/>
        <v>0</v>
      </c>
      <c r="BE69" s="122">
        <f>BD69/BD58</f>
        <v>0</v>
      </c>
      <c r="BF69" s="101">
        <f>BF58*BE69</f>
        <v>0</v>
      </c>
      <c r="BG69" s="119">
        <f t="shared" si="867"/>
        <v>0</v>
      </c>
      <c r="BH69" s="93">
        <f>BH58</f>
        <v>57.43</v>
      </c>
      <c r="BI69" s="120">
        <f t="shared" si="868"/>
        <v>0</v>
      </c>
      <c r="BJ69" s="101">
        <f t="shared" si="869"/>
        <v>0</v>
      </c>
      <c r="BK69" s="101"/>
      <c r="BL69" s="121"/>
      <c r="BM69" s="122" t="e">
        <f t="shared" si="870"/>
        <v>#DIV/0!</v>
      </c>
      <c r="BN69" s="252">
        <f t="shared" si="871"/>
        <v>0</v>
      </c>
      <c r="BO69" s="122" t="e">
        <f>BN69/BN58</f>
        <v>#DIV/0!</v>
      </c>
      <c r="BP69" s="101" t="e">
        <f>BP58*BO69</f>
        <v>#DIV/0!</v>
      </c>
      <c r="BQ69" s="119">
        <f t="shared" si="872"/>
        <v>0</v>
      </c>
      <c r="BR69" s="93">
        <f>BR58</f>
        <v>0</v>
      </c>
      <c r="BS69" s="120">
        <f t="shared" si="873"/>
        <v>0</v>
      </c>
      <c r="BT69" s="101">
        <f t="shared" si="874"/>
        <v>0</v>
      </c>
      <c r="BU69" s="101"/>
      <c r="BV69" s="121"/>
      <c r="BW69" s="122" t="e">
        <f t="shared" si="875"/>
        <v>#DIV/0!</v>
      </c>
      <c r="BX69" s="252">
        <f t="shared" si="876"/>
        <v>0</v>
      </c>
      <c r="BY69" s="122">
        <f>BX69/BX58</f>
        <v>0</v>
      </c>
      <c r="BZ69" s="101">
        <f>BZ58*BY69</f>
        <v>0</v>
      </c>
      <c r="CA69" s="119">
        <f t="shared" si="877"/>
        <v>0</v>
      </c>
      <c r="CB69" s="93">
        <f>CB58</f>
        <v>57.43</v>
      </c>
      <c r="CC69" s="120">
        <f t="shared" si="878"/>
        <v>0</v>
      </c>
      <c r="CD69" s="101">
        <f t="shared" si="879"/>
        <v>0</v>
      </c>
      <c r="CE69" s="101"/>
      <c r="CF69" s="121"/>
      <c r="CG69" s="122" t="e">
        <f t="shared" si="880"/>
        <v>#DIV/0!</v>
      </c>
      <c r="CH69" s="252">
        <f t="shared" si="881"/>
        <v>0</v>
      </c>
      <c r="CI69" s="122" t="e">
        <f>CH69/CH58</f>
        <v>#DIV/0!</v>
      </c>
      <c r="CJ69" s="101" t="e">
        <f>CJ58*CI69</f>
        <v>#DIV/0!</v>
      </c>
      <c r="CK69" s="119">
        <f t="shared" si="882"/>
        <v>0</v>
      </c>
      <c r="CL69" s="93">
        <f>CL58</f>
        <v>0</v>
      </c>
      <c r="CM69" s="120">
        <f t="shared" si="883"/>
        <v>0</v>
      </c>
      <c r="CN69" s="101">
        <f t="shared" si="884"/>
        <v>0</v>
      </c>
      <c r="CO69" s="101"/>
      <c r="CP69" s="121"/>
      <c r="CQ69" s="122" t="e">
        <f t="shared" si="885"/>
        <v>#DIV/0!</v>
      </c>
      <c r="CR69" s="252">
        <f t="shared" si="886"/>
        <v>0</v>
      </c>
      <c r="CS69" s="122">
        <f>CR69/CR58</f>
        <v>0</v>
      </c>
      <c r="CT69" s="101">
        <f>CT58*CS69</f>
        <v>0</v>
      </c>
      <c r="CU69" s="119">
        <f t="shared" si="887"/>
        <v>0</v>
      </c>
      <c r="CV69" s="93">
        <f>CV58</f>
        <v>57.43</v>
      </c>
      <c r="CW69" s="120">
        <f t="shared" si="888"/>
        <v>0</v>
      </c>
      <c r="CX69" s="101">
        <f t="shared" si="889"/>
        <v>0</v>
      </c>
      <c r="CY69" s="101"/>
      <c r="CZ69" s="121"/>
      <c r="DA69" s="122" t="e">
        <f t="shared" si="890"/>
        <v>#DIV/0!</v>
      </c>
      <c r="DB69" s="252">
        <f t="shared" si="891"/>
        <v>0</v>
      </c>
      <c r="DC69" s="122">
        <f>DB69/DB58</f>
        <v>0</v>
      </c>
      <c r="DD69" s="101">
        <f>DD58*DC69</f>
        <v>0</v>
      </c>
      <c r="DE69" s="119">
        <f t="shared" si="892"/>
        <v>0</v>
      </c>
      <c r="DF69" s="93">
        <f>DF58</f>
        <v>57.43</v>
      </c>
      <c r="DG69" s="120">
        <f t="shared" si="893"/>
        <v>0</v>
      </c>
      <c r="DH69" s="101">
        <f t="shared" si="894"/>
        <v>0</v>
      </c>
      <c r="DI69" s="101"/>
      <c r="DJ69" s="121"/>
      <c r="DK69" s="122" t="e">
        <f t="shared" si="895"/>
        <v>#DIV/0!</v>
      </c>
      <c r="DL69" s="252">
        <f t="shared" si="896"/>
        <v>0</v>
      </c>
      <c r="DM69" s="122">
        <f>DL69/DL58</f>
        <v>0</v>
      </c>
      <c r="DN69" s="101">
        <f>DN58*DM69</f>
        <v>0</v>
      </c>
      <c r="DO69" s="119">
        <f t="shared" si="897"/>
        <v>0</v>
      </c>
      <c r="DP69" s="93">
        <f>DP58</f>
        <v>57.43</v>
      </c>
      <c r="DQ69" s="120">
        <f t="shared" si="898"/>
        <v>0</v>
      </c>
      <c r="DR69" s="101">
        <f t="shared" si="899"/>
        <v>0</v>
      </c>
      <c r="DS69" s="101"/>
      <c r="DT69" s="121"/>
      <c r="DU69" s="122" t="e">
        <f t="shared" si="900"/>
        <v>#DIV/0!</v>
      </c>
      <c r="DV69" s="252">
        <f t="shared" si="901"/>
        <v>0</v>
      </c>
      <c r="DW69" s="122">
        <f>DV69/DV58</f>
        <v>0</v>
      </c>
      <c r="DX69" s="101">
        <f>DX58*DW69</f>
        <v>0</v>
      </c>
      <c r="DY69" s="119">
        <f t="shared" si="902"/>
        <v>0</v>
      </c>
      <c r="DZ69" s="93">
        <f>DZ58</f>
        <v>57.43</v>
      </c>
      <c r="EA69" s="120">
        <f t="shared" si="903"/>
        <v>0</v>
      </c>
      <c r="EB69" s="101">
        <f t="shared" si="904"/>
        <v>0</v>
      </c>
      <c r="EC69" s="101"/>
      <c r="ED69" s="121"/>
      <c r="EE69" s="122" t="e">
        <f t="shared" si="905"/>
        <v>#DIV/0!</v>
      </c>
      <c r="EF69" s="252">
        <f t="shared" si="906"/>
        <v>0</v>
      </c>
      <c r="EG69" s="122">
        <f>EF69/EF58</f>
        <v>0</v>
      </c>
      <c r="EH69" s="101">
        <f>EH58*EG69</f>
        <v>0</v>
      </c>
      <c r="EI69" s="119">
        <f t="shared" si="907"/>
        <v>0</v>
      </c>
      <c r="EJ69" s="93">
        <f>EJ58</f>
        <v>57.43</v>
      </c>
      <c r="EK69" s="120">
        <f t="shared" si="908"/>
        <v>0</v>
      </c>
      <c r="EL69" s="101">
        <f t="shared" si="909"/>
        <v>0</v>
      </c>
      <c r="EM69" s="101"/>
      <c r="EN69" s="121"/>
      <c r="EO69" s="122" t="e">
        <f t="shared" si="910"/>
        <v>#DIV/0!</v>
      </c>
      <c r="EP69" s="252">
        <f t="shared" si="911"/>
        <v>0</v>
      </c>
      <c r="EQ69" s="122">
        <f>EP69/EP58</f>
        <v>0</v>
      </c>
      <c r="ER69" s="101">
        <f>ER58*EQ69</f>
        <v>0</v>
      </c>
      <c r="ES69" s="119">
        <f t="shared" si="912"/>
        <v>0</v>
      </c>
      <c r="ET69" s="93">
        <f>ET58</f>
        <v>57.43</v>
      </c>
      <c r="EU69" s="120">
        <f t="shared" si="913"/>
        <v>0</v>
      </c>
      <c r="EV69" s="101">
        <f t="shared" si="914"/>
        <v>0</v>
      </c>
      <c r="EW69" s="101"/>
      <c r="EX69" s="121"/>
      <c r="EY69" s="122" t="e">
        <f t="shared" si="915"/>
        <v>#DIV/0!</v>
      </c>
      <c r="EZ69" s="252">
        <f t="shared" si="916"/>
        <v>0</v>
      </c>
      <c r="FA69" s="122">
        <f>EZ69/EZ58</f>
        <v>0</v>
      </c>
      <c r="FB69" s="101">
        <f>FB58*FA69</f>
        <v>0</v>
      </c>
      <c r="FC69" s="119">
        <f t="shared" si="917"/>
        <v>0</v>
      </c>
      <c r="FD69" s="93">
        <f>FD58</f>
        <v>57.43</v>
      </c>
      <c r="FE69" s="120">
        <f t="shared" si="918"/>
        <v>0</v>
      </c>
      <c r="FF69" s="101">
        <f t="shared" si="919"/>
        <v>0</v>
      </c>
      <c r="FG69" s="101"/>
      <c r="FH69" s="121"/>
      <c r="FI69" s="122" t="e">
        <f t="shared" si="920"/>
        <v>#DIV/0!</v>
      </c>
      <c r="FJ69" s="252">
        <f t="shared" si="921"/>
        <v>0</v>
      </c>
      <c r="FK69" s="122">
        <f>FJ69/FJ58</f>
        <v>0</v>
      </c>
      <c r="FL69" s="101">
        <f>FL58*FK69</f>
        <v>0</v>
      </c>
      <c r="FM69" s="119">
        <f t="shared" si="922"/>
        <v>0</v>
      </c>
      <c r="FN69" s="93">
        <f>FN58</f>
        <v>57.43</v>
      </c>
      <c r="FO69" s="120">
        <f t="shared" si="923"/>
        <v>0</v>
      </c>
      <c r="FP69" s="101">
        <f t="shared" si="924"/>
        <v>0</v>
      </c>
      <c r="FQ69" s="101"/>
      <c r="FR69" s="121"/>
      <c r="FS69" s="122" t="e">
        <f t="shared" si="925"/>
        <v>#DIV/0!</v>
      </c>
      <c r="FT69" s="252">
        <f t="shared" si="926"/>
        <v>0</v>
      </c>
      <c r="FU69" s="122">
        <f>FT69/FT58</f>
        <v>0</v>
      </c>
      <c r="FV69" s="101">
        <f>FV58*FU69</f>
        <v>0</v>
      </c>
      <c r="FW69" s="119">
        <f t="shared" si="927"/>
        <v>0</v>
      </c>
      <c r="FX69" s="93">
        <f>FX58</f>
        <v>57.43</v>
      </c>
      <c r="FY69" s="120">
        <f t="shared" si="928"/>
        <v>0</v>
      </c>
      <c r="FZ69" s="101">
        <f t="shared" si="929"/>
        <v>0</v>
      </c>
      <c r="GA69" s="101"/>
      <c r="GB69" s="121"/>
      <c r="GC69" s="122" t="e">
        <f t="shared" si="930"/>
        <v>#DIV/0!</v>
      </c>
      <c r="GD69" s="252">
        <f t="shared" si="931"/>
        <v>0</v>
      </c>
      <c r="GE69" s="122">
        <f>GD69/GD58</f>
        <v>0</v>
      </c>
      <c r="GF69" s="101">
        <f>GF58*GE69</f>
        <v>0</v>
      </c>
      <c r="GG69" s="119">
        <f t="shared" si="932"/>
        <v>0</v>
      </c>
      <c r="GH69" s="93">
        <f>GH58</f>
        <v>57.43</v>
      </c>
      <c r="GI69" s="120">
        <f t="shared" si="933"/>
        <v>0</v>
      </c>
      <c r="GJ69" s="101">
        <f t="shared" si="934"/>
        <v>0</v>
      </c>
      <c r="GK69" s="101"/>
      <c r="GL69" s="121"/>
      <c r="GM69" s="122" t="e">
        <f t="shared" si="935"/>
        <v>#DIV/0!</v>
      </c>
      <c r="GN69" s="252">
        <f t="shared" si="936"/>
        <v>0</v>
      </c>
      <c r="GO69" s="122">
        <f>GN69/GN58</f>
        <v>0</v>
      </c>
      <c r="GP69" s="101">
        <f>GP58*GO69</f>
        <v>0</v>
      </c>
      <c r="GQ69" s="119">
        <f t="shared" si="937"/>
        <v>0</v>
      </c>
      <c r="GR69" s="93">
        <f>GR58</f>
        <v>57.43</v>
      </c>
      <c r="GS69" s="120">
        <f t="shared" si="938"/>
        <v>0</v>
      </c>
      <c r="GT69" s="101">
        <f t="shared" si="939"/>
        <v>0</v>
      </c>
      <c r="GU69" s="101"/>
      <c r="GV69" s="121"/>
      <c r="GW69" s="122" t="e">
        <f t="shared" si="940"/>
        <v>#DIV/0!</v>
      </c>
      <c r="GX69" s="252">
        <f t="shared" si="941"/>
        <v>0</v>
      </c>
      <c r="GY69" s="122">
        <f>GX69/GX58</f>
        <v>0</v>
      </c>
      <c r="GZ69" s="101">
        <f>GZ58*GY69</f>
        <v>0</v>
      </c>
      <c r="HA69" s="119">
        <f t="shared" si="942"/>
        <v>0</v>
      </c>
      <c r="HB69" s="93">
        <f>HB58</f>
        <v>57.43</v>
      </c>
      <c r="HC69" s="120">
        <f t="shared" si="943"/>
        <v>0</v>
      </c>
      <c r="HD69" s="101">
        <f t="shared" si="944"/>
        <v>0</v>
      </c>
      <c r="HE69" s="101"/>
      <c r="HF69" s="121"/>
      <c r="HG69" s="122" t="e">
        <f t="shared" si="945"/>
        <v>#DIV/0!</v>
      </c>
      <c r="HH69" s="252">
        <f t="shared" si="946"/>
        <v>0</v>
      </c>
      <c r="HI69" s="122">
        <f>HH69/HH58</f>
        <v>0</v>
      </c>
      <c r="HJ69" s="101">
        <f>HJ58*HI69</f>
        <v>0</v>
      </c>
      <c r="HK69" s="119">
        <f t="shared" si="947"/>
        <v>0</v>
      </c>
      <c r="HL69" s="93">
        <f>HL58</f>
        <v>57.43</v>
      </c>
      <c r="HM69" s="120">
        <f t="shared" si="948"/>
        <v>0</v>
      </c>
      <c r="HN69" s="101">
        <f t="shared" si="949"/>
        <v>0</v>
      </c>
      <c r="HO69" s="101"/>
      <c r="HP69" s="121"/>
      <c r="HQ69" s="122" t="e">
        <f t="shared" si="950"/>
        <v>#DIV/0!</v>
      </c>
      <c r="HR69" s="252">
        <f t="shared" si="951"/>
        <v>0</v>
      </c>
      <c r="HS69" s="122">
        <f>HR69/HR58</f>
        <v>0</v>
      </c>
      <c r="HT69" s="101">
        <f>HT58*HS69</f>
        <v>0</v>
      </c>
      <c r="HU69" s="119">
        <f t="shared" si="952"/>
        <v>0</v>
      </c>
      <c r="HV69" s="93">
        <f>HV58</f>
        <v>57.43</v>
      </c>
      <c r="HW69" s="120">
        <f t="shared" si="953"/>
        <v>0</v>
      </c>
      <c r="HX69" s="101">
        <f t="shared" si="954"/>
        <v>0</v>
      </c>
      <c r="HY69" s="101"/>
      <c r="HZ69" s="121"/>
      <c r="IA69" s="122" t="e">
        <f t="shared" si="955"/>
        <v>#DIV/0!</v>
      </c>
      <c r="IB69" s="252">
        <f t="shared" si="956"/>
        <v>0</v>
      </c>
      <c r="IC69" s="122">
        <f>IB69/IB58</f>
        <v>0</v>
      </c>
      <c r="ID69" s="101">
        <f>ID58*IC69</f>
        <v>0</v>
      </c>
      <c r="IE69" s="119">
        <f t="shared" si="957"/>
        <v>0</v>
      </c>
      <c r="IF69" s="93">
        <f>IF58</f>
        <v>57.43</v>
      </c>
      <c r="IG69" s="120">
        <f t="shared" si="958"/>
        <v>0</v>
      </c>
      <c r="IH69" s="101">
        <f t="shared" si="959"/>
        <v>0</v>
      </c>
      <c r="II69" s="101"/>
      <c r="IJ69" s="121"/>
      <c r="IK69" s="122" t="e">
        <f t="shared" si="960"/>
        <v>#DIV/0!</v>
      </c>
      <c r="IL69" s="252">
        <f t="shared" si="961"/>
        <v>0</v>
      </c>
      <c r="IM69" s="122">
        <f>IL69/IL58</f>
        <v>0</v>
      </c>
      <c r="IN69" s="101">
        <f>IN58*IM69</f>
        <v>0</v>
      </c>
      <c r="IO69" s="119">
        <f t="shared" si="962"/>
        <v>0</v>
      </c>
      <c r="IP69" s="93">
        <f>IP58</f>
        <v>57.43</v>
      </c>
      <c r="IQ69" s="120">
        <f t="shared" si="963"/>
        <v>0</v>
      </c>
      <c r="IR69" s="101">
        <f t="shared" si="964"/>
        <v>0</v>
      </c>
      <c r="IS69" s="101"/>
      <c r="IT69" s="121"/>
      <c r="IU69" s="122" t="e">
        <f t="shared" si="965"/>
        <v>#DIV/0!</v>
      </c>
      <c r="IV69" s="252">
        <f t="shared" si="966"/>
        <v>0</v>
      </c>
      <c r="IW69" s="122">
        <f>IV69/IV58</f>
        <v>0</v>
      </c>
      <c r="IX69" s="101">
        <f>IX58*IW69</f>
        <v>0</v>
      </c>
      <c r="IY69" s="119">
        <f t="shared" si="967"/>
        <v>0</v>
      </c>
      <c r="IZ69" s="93">
        <f>IZ58</f>
        <v>57.43</v>
      </c>
      <c r="JA69" s="120">
        <f t="shared" si="968"/>
        <v>0</v>
      </c>
      <c r="JB69" s="101">
        <f t="shared" si="969"/>
        <v>0</v>
      </c>
      <c r="JC69" s="101"/>
      <c r="JD69" s="121"/>
      <c r="JE69" s="122" t="e">
        <f t="shared" si="970"/>
        <v>#DIV/0!</v>
      </c>
      <c r="JF69" s="252">
        <f t="shared" si="971"/>
        <v>0</v>
      </c>
      <c r="JG69" s="122">
        <f>JF69/JF58</f>
        <v>0</v>
      </c>
      <c r="JH69" s="101">
        <f>JH58*JG69</f>
        <v>0</v>
      </c>
      <c r="JI69" s="119">
        <f t="shared" si="972"/>
        <v>0</v>
      </c>
      <c r="JJ69" s="93">
        <f>JJ58</f>
        <v>57.43</v>
      </c>
      <c r="JK69" s="120">
        <f t="shared" si="973"/>
        <v>0</v>
      </c>
      <c r="JL69" s="101">
        <f t="shared" si="974"/>
        <v>0</v>
      </c>
      <c r="JM69" s="101"/>
      <c r="JN69" s="121"/>
      <c r="JO69" s="122" t="e">
        <f t="shared" si="975"/>
        <v>#DIV/0!</v>
      </c>
      <c r="JP69" s="252">
        <f t="shared" si="976"/>
        <v>0</v>
      </c>
      <c r="JQ69" s="122" t="e">
        <f>JP69/JP58</f>
        <v>#DIV/0!</v>
      </c>
      <c r="JR69" s="101" t="e">
        <f>JR58*JQ69</f>
        <v>#DIV/0!</v>
      </c>
      <c r="JS69" s="119">
        <f t="shared" si="977"/>
        <v>0</v>
      </c>
      <c r="JT69" s="93">
        <f>JT58</f>
        <v>0</v>
      </c>
      <c r="JU69" s="120">
        <f t="shared" si="978"/>
        <v>0</v>
      </c>
      <c r="JV69" s="101">
        <f t="shared" si="979"/>
        <v>0</v>
      </c>
      <c r="JW69" s="101"/>
      <c r="JX69" s="121"/>
      <c r="JY69" s="122" t="e">
        <f t="shared" si="980"/>
        <v>#DIV/0!</v>
      </c>
      <c r="JZ69" s="252">
        <f t="shared" si="981"/>
        <v>0</v>
      </c>
      <c r="KA69" s="122">
        <f>JZ69/JZ58</f>
        <v>0</v>
      </c>
      <c r="KB69" s="101">
        <f>KB58*KA69</f>
        <v>0</v>
      </c>
      <c r="KC69" s="119">
        <f t="shared" si="982"/>
        <v>0</v>
      </c>
      <c r="KD69" s="93">
        <f>KD58</f>
        <v>57.43</v>
      </c>
      <c r="KE69" s="120">
        <f t="shared" si="983"/>
        <v>0</v>
      </c>
      <c r="KF69" s="101">
        <f t="shared" si="984"/>
        <v>0</v>
      </c>
      <c r="KG69" s="101"/>
      <c r="KH69" s="121"/>
      <c r="KI69" s="122" t="e">
        <f t="shared" si="985"/>
        <v>#DIV/0!</v>
      </c>
      <c r="KJ69" s="252">
        <f t="shared" si="986"/>
        <v>0</v>
      </c>
      <c r="KK69" s="122">
        <f>KJ69/KJ58</f>
        <v>0</v>
      </c>
      <c r="KL69" s="101">
        <f>KL58*KK69</f>
        <v>0</v>
      </c>
      <c r="KM69" s="119">
        <f t="shared" si="987"/>
        <v>0</v>
      </c>
      <c r="KN69" s="93">
        <f>KN58</f>
        <v>57.43</v>
      </c>
      <c r="KO69" s="120">
        <f t="shared" si="988"/>
        <v>0</v>
      </c>
      <c r="KP69" s="101">
        <f t="shared" si="989"/>
        <v>0</v>
      </c>
      <c r="KQ69" s="101"/>
      <c r="KR69" s="121"/>
      <c r="KS69" s="122" t="e">
        <f t="shared" si="990"/>
        <v>#DIV/0!</v>
      </c>
      <c r="KT69" s="252">
        <f t="shared" si="991"/>
        <v>0</v>
      </c>
      <c r="KU69" s="122">
        <f>KT69/KT58</f>
        <v>0</v>
      </c>
      <c r="KV69" s="101">
        <f>KV58*KU69</f>
        <v>0</v>
      </c>
      <c r="KW69" s="119">
        <f t="shared" si="992"/>
        <v>0</v>
      </c>
      <c r="KX69" s="93">
        <f>KX58</f>
        <v>57.43</v>
      </c>
      <c r="KY69" s="120">
        <f t="shared" si="993"/>
        <v>0</v>
      </c>
      <c r="KZ69" s="101">
        <f t="shared" si="994"/>
        <v>0</v>
      </c>
      <c r="LA69" s="101"/>
      <c r="LB69" s="121"/>
      <c r="LC69" s="122" t="e">
        <f t="shared" si="995"/>
        <v>#DIV/0!</v>
      </c>
      <c r="LD69" s="252">
        <f t="shared" si="996"/>
        <v>0</v>
      </c>
      <c r="LE69" s="122">
        <f>LD69/LD58</f>
        <v>0</v>
      </c>
      <c r="LF69" s="101">
        <f>LF58*LE69</f>
        <v>0</v>
      </c>
      <c r="LG69" s="119">
        <f t="shared" si="997"/>
        <v>0</v>
      </c>
      <c r="LH69" s="93">
        <f>LH58</f>
        <v>57.43</v>
      </c>
      <c r="LI69" s="120">
        <f t="shared" si="998"/>
        <v>0</v>
      </c>
      <c r="LJ69" s="101">
        <f t="shared" si="999"/>
        <v>0</v>
      </c>
      <c r="LK69" s="101"/>
      <c r="LL69" s="121"/>
      <c r="LM69" s="122" t="e">
        <f t="shared" si="1000"/>
        <v>#DIV/0!</v>
      </c>
      <c r="LN69" s="252">
        <f t="shared" si="1001"/>
        <v>0</v>
      </c>
      <c r="LO69" s="122">
        <f>LN69/LN58</f>
        <v>0</v>
      </c>
      <c r="LP69" s="101">
        <f>LP58*LO69</f>
        <v>0</v>
      </c>
      <c r="LQ69" s="119">
        <f t="shared" si="1002"/>
        <v>0</v>
      </c>
      <c r="LR69" s="93">
        <f>LR58</f>
        <v>57.43</v>
      </c>
      <c r="LS69" s="120">
        <f t="shared" si="1003"/>
        <v>0</v>
      </c>
      <c r="LT69" s="101">
        <f t="shared" si="1004"/>
        <v>0</v>
      </c>
      <c r="LU69" s="101"/>
      <c r="LV69" s="121"/>
      <c r="LW69" s="122" t="e">
        <f t="shared" si="1005"/>
        <v>#DIV/0!</v>
      </c>
      <c r="LX69" s="252">
        <f t="shared" si="1006"/>
        <v>0</v>
      </c>
      <c r="LY69" s="122">
        <f>LX69/LX58</f>
        <v>0</v>
      </c>
      <c r="LZ69" s="101">
        <f>LZ58*LY69</f>
        <v>0</v>
      </c>
      <c r="MA69" s="119">
        <f t="shared" si="1007"/>
        <v>0</v>
      </c>
      <c r="MB69" s="93">
        <f>MB58</f>
        <v>57.43</v>
      </c>
      <c r="MC69" s="120">
        <f t="shared" si="1008"/>
        <v>0</v>
      </c>
      <c r="MD69" s="101">
        <f t="shared" si="1009"/>
        <v>0</v>
      </c>
      <c r="ME69" s="101"/>
      <c r="MF69" s="121"/>
      <c r="MG69" s="122" t="e">
        <f t="shared" si="1010"/>
        <v>#DIV/0!</v>
      </c>
      <c r="MH69" s="252">
        <f t="shared" si="1011"/>
        <v>0</v>
      </c>
      <c r="MI69" s="122">
        <f>MH69/MH58</f>
        <v>0</v>
      </c>
      <c r="MJ69" s="101">
        <f>MJ58*MI69</f>
        <v>0</v>
      </c>
      <c r="MK69" s="119">
        <f t="shared" si="1012"/>
        <v>0</v>
      </c>
      <c r="ML69" s="93">
        <f>ML58</f>
        <v>57.43</v>
      </c>
      <c r="MM69" s="120">
        <f t="shared" si="1013"/>
        <v>0</v>
      </c>
      <c r="MN69" s="101">
        <f t="shared" si="1014"/>
        <v>0</v>
      </c>
      <c r="MO69" s="101"/>
      <c r="MP69" s="121"/>
      <c r="MQ69" s="122" t="e">
        <f t="shared" si="1015"/>
        <v>#DIV/0!</v>
      </c>
      <c r="MR69" s="252">
        <f t="shared" si="1016"/>
        <v>0</v>
      </c>
      <c r="MS69" s="122">
        <f>MR69/MR58</f>
        <v>0</v>
      </c>
      <c r="MT69" s="101">
        <f>MT58*MS69</f>
        <v>0</v>
      </c>
      <c r="MU69" s="119">
        <f t="shared" si="1017"/>
        <v>0</v>
      </c>
      <c r="MV69" s="93">
        <f>MV58</f>
        <v>57.43</v>
      </c>
      <c r="MW69" s="120">
        <f t="shared" si="1018"/>
        <v>0</v>
      </c>
      <c r="MX69" s="101">
        <f t="shared" si="1019"/>
        <v>0</v>
      </c>
      <c r="MY69" s="101"/>
      <c r="MZ69" s="121"/>
      <c r="NA69" s="122" t="e">
        <f t="shared" si="1020"/>
        <v>#DIV/0!</v>
      </c>
      <c r="NB69" s="252">
        <f t="shared" si="1021"/>
        <v>0</v>
      </c>
      <c r="NC69" s="122">
        <f>NB69/NB58</f>
        <v>0</v>
      </c>
      <c r="ND69" s="101">
        <f>ND58*NC69</f>
        <v>0</v>
      </c>
      <c r="NE69" s="119">
        <f t="shared" si="1022"/>
        <v>0</v>
      </c>
      <c r="NF69" s="93">
        <f>NF58</f>
        <v>57.43</v>
      </c>
      <c r="NG69" s="120">
        <f t="shared" si="1023"/>
        <v>0</v>
      </c>
      <c r="NH69" s="101">
        <f t="shared" si="1024"/>
        <v>0</v>
      </c>
      <c r="NI69" s="101"/>
      <c r="NJ69" s="121"/>
      <c r="NK69" s="122" t="e">
        <f t="shared" si="1025"/>
        <v>#DIV/0!</v>
      </c>
      <c r="NL69" s="252">
        <f t="shared" si="1026"/>
        <v>0</v>
      </c>
      <c r="NM69" s="122">
        <f>NL69/NL58</f>
        <v>0</v>
      </c>
      <c r="NN69" s="101">
        <f>NN58*NM69</f>
        <v>0</v>
      </c>
      <c r="NO69" s="119">
        <f t="shared" si="1027"/>
        <v>0</v>
      </c>
      <c r="NP69" s="93">
        <f>NP58</f>
        <v>57.43</v>
      </c>
      <c r="NQ69" s="120">
        <f t="shared" si="1028"/>
        <v>0</v>
      </c>
      <c r="NR69" s="101">
        <f t="shared" si="1029"/>
        <v>0</v>
      </c>
      <c r="NS69" s="101"/>
      <c r="NT69" s="121"/>
      <c r="NU69" s="122" t="e">
        <f t="shared" si="1030"/>
        <v>#DIV/0!</v>
      </c>
      <c r="NV69" s="252">
        <f t="shared" si="1031"/>
        <v>0</v>
      </c>
      <c r="NW69" s="122">
        <f>NV69/NV58</f>
        <v>0</v>
      </c>
      <c r="NX69" s="101">
        <f>NX58*NW69</f>
        <v>0</v>
      </c>
      <c r="NY69" s="119">
        <f t="shared" si="1032"/>
        <v>0</v>
      </c>
      <c r="NZ69" s="93">
        <f>NZ58</f>
        <v>57.43</v>
      </c>
      <c r="OA69" s="120">
        <f t="shared" si="1033"/>
        <v>0</v>
      </c>
      <c r="OB69" s="101">
        <f t="shared" si="1034"/>
        <v>0</v>
      </c>
      <c r="OC69" s="101"/>
      <c r="OD69" s="121"/>
      <c r="OE69" s="122" t="e">
        <f t="shared" si="1035"/>
        <v>#DIV/0!</v>
      </c>
      <c r="OF69" s="252">
        <f t="shared" si="1036"/>
        <v>0</v>
      </c>
      <c r="OG69" s="122">
        <f>OF69/OF58</f>
        <v>0</v>
      </c>
      <c r="OH69" s="101">
        <f>OH58*OG69</f>
        <v>0</v>
      </c>
      <c r="OI69" s="119">
        <f t="shared" si="1037"/>
        <v>0</v>
      </c>
      <c r="OJ69" s="93">
        <f>OJ58</f>
        <v>57.43</v>
      </c>
      <c r="OK69" s="120">
        <f t="shared" si="1038"/>
        <v>0</v>
      </c>
      <c r="OL69" s="101">
        <f t="shared" si="1039"/>
        <v>0</v>
      </c>
      <c r="OM69" s="101"/>
      <c r="ON69" s="121"/>
      <c r="OO69" s="122" t="e">
        <f t="shared" si="1040"/>
        <v>#DIV/0!</v>
      </c>
      <c r="OP69" s="252">
        <f t="shared" si="1041"/>
        <v>0</v>
      </c>
      <c r="OQ69" s="122">
        <f>OP69/OP58</f>
        <v>0</v>
      </c>
      <c r="OR69" s="101">
        <f>OR58*OQ69</f>
        <v>0</v>
      </c>
      <c r="OS69" s="119">
        <f t="shared" si="1042"/>
        <v>0</v>
      </c>
      <c r="OT69" s="93">
        <f>OT58</f>
        <v>57.43</v>
      </c>
      <c r="OU69" s="120">
        <f t="shared" si="1043"/>
        <v>0</v>
      </c>
      <c r="OV69" s="101">
        <f t="shared" si="1044"/>
        <v>0</v>
      </c>
      <c r="OW69" s="101"/>
      <c r="OX69" s="121"/>
      <c r="OY69" s="122" t="e">
        <f t="shared" si="1045"/>
        <v>#DIV/0!</v>
      </c>
      <c r="OZ69" s="252">
        <f t="shared" si="1046"/>
        <v>0</v>
      </c>
      <c r="PA69" s="122">
        <f>OZ69/OZ58</f>
        <v>0</v>
      </c>
      <c r="PB69" s="101">
        <f>PB58*PA69</f>
        <v>0</v>
      </c>
      <c r="PC69" s="119">
        <f t="shared" si="1047"/>
        <v>0</v>
      </c>
      <c r="PD69" s="93">
        <f>PD58</f>
        <v>57.43</v>
      </c>
      <c r="PE69" s="120">
        <f t="shared" si="1048"/>
        <v>0</v>
      </c>
      <c r="PF69" s="101">
        <f t="shared" si="1049"/>
        <v>0</v>
      </c>
      <c r="PG69" s="101"/>
      <c r="PH69" s="121"/>
      <c r="PI69" s="122" t="e">
        <f t="shared" si="1050"/>
        <v>#DIV/0!</v>
      </c>
      <c r="PJ69" s="252">
        <f t="shared" si="1051"/>
        <v>0</v>
      </c>
      <c r="PK69" s="122">
        <f>PJ69/PJ58</f>
        <v>0</v>
      </c>
      <c r="PL69" s="101">
        <f>PL58*PK69</f>
        <v>0</v>
      </c>
      <c r="PM69" s="119">
        <f t="shared" si="1052"/>
        <v>0</v>
      </c>
      <c r="PN69" s="93">
        <f>PN58</f>
        <v>57.43</v>
      </c>
      <c r="PO69" s="120">
        <f t="shared" si="1053"/>
        <v>0</v>
      </c>
      <c r="PP69" s="101">
        <f t="shared" si="1054"/>
        <v>0</v>
      </c>
      <c r="PQ69" s="101"/>
      <c r="PR69" s="121"/>
      <c r="PS69" s="122" t="e">
        <f t="shared" si="1055"/>
        <v>#DIV/0!</v>
      </c>
      <c r="PT69" s="252">
        <f t="shared" si="1056"/>
        <v>0</v>
      </c>
      <c r="PU69" s="122" t="e">
        <f>PT69/PT58</f>
        <v>#DIV/0!</v>
      </c>
      <c r="PV69" s="101" t="e">
        <f>PV58*PU69</f>
        <v>#DIV/0!</v>
      </c>
      <c r="PW69" s="119">
        <f t="shared" si="1057"/>
        <v>0</v>
      </c>
      <c r="PX69" s="93">
        <f>PX58</f>
        <v>0</v>
      </c>
      <c r="PY69" s="120">
        <f t="shared" si="1058"/>
        <v>0</v>
      </c>
      <c r="PZ69" s="101">
        <f t="shared" si="1059"/>
        <v>0</v>
      </c>
      <c r="QA69" s="101"/>
      <c r="QB69" s="121"/>
      <c r="QC69" s="122" t="e">
        <f t="shared" si="1060"/>
        <v>#DIV/0!</v>
      </c>
      <c r="QD69" s="252">
        <f t="shared" si="1061"/>
        <v>0</v>
      </c>
      <c r="QE69" s="122">
        <f>QD69/QD58</f>
        <v>0</v>
      </c>
      <c r="QF69" s="101">
        <f>QF58*QE69</f>
        <v>0</v>
      </c>
      <c r="QG69" s="119">
        <f t="shared" si="1062"/>
        <v>0</v>
      </c>
      <c r="QH69" s="93">
        <f>QH58</f>
        <v>57.43</v>
      </c>
      <c r="QI69" s="120">
        <f t="shared" si="1063"/>
        <v>0</v>
      </c>
      <c r="QJ69" s="101">
        <f t="shared" si="1064"/>
        <v>0</v>
      </c>
      <c r="QK69" s="101"/>
      <c r="QL69" s="121"/>
      <c r="QM69" s="122" t="e">
        <f t="shared" si="1065"/>
        <v>#DIV/0!</v>
      </c>
      <c r="QN69" s="252">
        <f t="shared" si="1066"/>
        <v>0</v>
      </c>
      <c r="QO69" s="122">
        <f>QN69/QN58</f>
        <v>0</v>
      </c>
      <c r="QP69" s="101">
        <f>QP58*QO69</f>
        <v>0</v>
      </c>
      <c r="QQ69" s="119">
        <f t="shared" si="1067"/>
        <v>0</v>
      </c>
      <c r="QR69" s="93">
        <f>QR58</f>
        <v>57.43</v>
      </c>
      <c r="QS69" s="120">
        <f t="shared" si="1068"/>
        <v>0</v>
      </c>
      <c r="QT69" s="101">
        <f t="shared" si="1069"/>
        <v>0</v>
      </c>
      <c r="QU69" s="101"/>
      <c r="QV69" s="121"/>
      <c r="QW69" s="122" t="e">
        <f t="shared" si="1070"/>
        <v>#DIV/0!</v>
      </c>
      <c r="QX69" s="252">
        <f t="shared" si="1071"/>
        <v>0</v>
      </c>
      <c r="QY69" s="122">
        <f>QX69/QX58</f>
        <v>0</v>
      </c>
      <c r="QZ69" s="101">
        <f>QZ58*QY69</f>
        <v>0</v>
      </c>
      <c r="RA69" s="119">
        <f t="shared" si="1072"/>
        <v>0</v>
      </c>
      <c r="RB69" s="93">
        <f>RB58</f>
        <v>57.43</v>
      </c>
      <c r="RC69" s="120">
        <f t="shared" si="1073"/>
        <v>0</v>
      </c>
      <c r="RD69" s="101">
        <f t="shared" si="1074"/>
        <v>0</v>
      </c>
      <c r="RE69" s="101"/>
      <c r="RF69" s="121"/>
      <c r="RG69" s="122" t="e">
        <f t="shared" si="1075"/>
        <v>#DIV/0!</v>
      </c>
      <c r="RH69" s="252">
        <f t="shared" si="1076"/>
        <v>0</v>
      </c>
      <c r="RI69" s="122">
        <f>RH69/RH58</f>
        <v>0</v>
      </c>
      <c r="RJ69" s="101">
        <f>RJ58*RI69</f>
        <v>0</v>
      </c>
      <c r="RK69" s="119">
        <f t="shared" si="1077"/>
        <v>0</v>
      </c>
      <c r="RL69" s="93">
        <f>RL58</f>
        <v>57.43</v>
      </c>
      <c r="RM69" s="120">
        <f t="shared" si="1078"/>
        <v>0</v>
      </c>
      <c r="RN69" s="101">
        <f t="shared" si="1079"/>
        <v>0</v>
      </c>
      <c r="RO69" s="101"/>
      <c r="RP69" s="121"/>
      <c r="RQ69" s="122" t="e">
        <f t="shared" si="1080"/>
        <v>#DIV/0!</v>
      </c>
      <c r="RR69" s="252">
        <f t="shared" si="1081"/>
        <v>0</v>
      </c>
      <c r="RS69" s="122">
        <f>RR69/RR58</f>
        <v>0</v>
      </c>
      <c r="RT69" s="101">
        <f>RT58*RS69</f>
        <v>0</v>
      </c>
      <c r="RU69" s="119">
        <f t="shared" si="1082"/>
        <v>0</v>
      </c>
      <c r="RV69" s="93">
        <f>RV58</f>
        <v>57.43</v>
      </c>
      <c r="RW69" s="120">
        <f t="shared" si="1083"/>
        <v>0</v>
      </c>
      <c r="RX69" s="101">
        <f t="shared" si="1084"/>
        <v>0</v>
      </c>
      <c r="RY69" s="101"/>
      <c r="RZ69" s="121"/>
      <c r="SA69" s="122" t="e">
        <f t="shared" si="1085"/>
        <v>#DIV/0!</v>
      </c>
      <c r="SB69" s="252">
        <f t="shared" si="1086"/>
        <v>0</v>
      </c>
      <c r="SC69" s="122">
        <f>SB69/SB58</f>
        <v>0</v>
      </c>
      <c r="SD69" s="101">
        <f>SD58*SC69</f>
        <v>0</v>
      </c>
      <c r="SE69" s="119">
        <f t="shared" si="1087"/>
        <v>0</v>
      </c>
      <c r="SF69" s="93">
        <f>SF58</f>
        <v>57.43</v>
      </c>
      <c r="SG69" s="120">
        <f t="shared" si="1088"/>
        <v>0</v>
      </c>
      <c r="SH69" s="101">
        <f t="shared" si="1089"/>
        <v>0</v>
      </c>
      <c r="SI69" s="101"/>
      <c r="SJ69" s="121"/>
      <c r="SK69" s="122" t="e">
        <f t="shared" si="1090"/>
        <v>#DIV/0!</v>
      </c>
      <c r="SL69" s="252">
        <f t="shared" si="1091"/>
        <v>0</v>
      </c>
      <c r="SM69" s="122">
        <f>SL69/SL58</f>
        <v>0</v>
      </c>
      <c r="SN69" s="101">
        <f>SN58*SM69</f>
        <v>0</v>
      </c>
      <c r="SO69" s="119">
        <f t="shared" si="1092"/>
        <v>0</v>
      </c>
      <c r="SP69" s="93">
        <f>SP58</f>
        <v>57.43</v>
      </c>
      <c r="SQ69" s="120">
        <f t="shared" si="1093"/>
        <v>0</v>
      </c>
      <c r="SR69" s="101">
        <f t="shared" si="1094"/>
        <v>0</v>
      </c>
      <c r="SS69" s="101"/>
      <c r="ST69" s="121"/>
      <c r="SU69" s="122" t="e">
        <f t="shared" si="1095"/>
        <v>#DIV/0!</v>
      </c>
      <c r="SV69" s="252">
        <f t="shared" si="1096"/>
        <v>0</v>
      </c>
      <c r="SW69" s="122">
        <f>SV69/SV58</f>
        <v>0</v>
      </c>
      <c r="SX69" s="101">
        <f>SX58*SW69</f>
        <v>0</v>
      </c>
      <c r="SY69" s="119">
        <f t="shared" si="1097"/>
        <v>0</v>
      </c>
      <c r="SZ69" s="93">
        <f>SZ58</f>
        <v>57.43</v>
      </c>
      <c r="TA69" s="120">
        <f t="shared" si="1098"/>
        <v>0</v>
      </c>
      <c r="TB69" s="101">
        <f t="shared" si="1099"/>
        <v>0</v>
      </c>
      <c r="TC69" s="101"/>
      <c r="TD69" s="121"/>
      <c r="TE69" s="122" t="e">
        <f t="shared" si="1100"/>
        <v>#DIV/0!</v>
      </c>
      <c r="TF69" s="252">
        <f t="shared" si="1101"/>
        <v>0</v>
      </c>
      <c r="TG69" s="122">
        <f>TF69/TF58</f>
        <v>0</v>
      </c>
      <c r="TH69" s="101">
        <f>TH58*TG69</f>
        <v>0</v>
      </c>
      <c r="TI69" s="119">
        <f t="shared" si="1102"/>
        <v>0</v>
      </c>
      <c r="TJ69" s="93">
        <f>TJ58</f>
        <v>57.43</v>
      </c>
      <c r="TK69" s="120">
        <f t="shared" si="1103"/>
        <v>0</v>
      </c>
      <c r="TL69" s="101">
        <f t="shared" si="1104"/>
        <v>0</v>
      </c>
      <c r="TM69" s="101"/>
      <c r="TN69" s="121"/>
      <c r="TO69" s="122" t="e">
        <f t="shared" si="1105"/>
        <v>#DIV/0!</v>
      </c>
      <c r="TP69" s="252">
        <f t="shared" si="1106"/>
        <v>0</v>
      </c>
      <c r="TQ69" s="122">
        <f>TP69/TP58</f>
        <v>0</v>
      </c>
      <c r="TR69" s="101">
        <f>TR58*TQ69</f>
        <v>0</v>
      </c>
      <c r="TS69" s="119">
        <f t="shared" si="1107"/>
        <v>0</v>
      </c>
      <c r="TT69" s="93">
        <f>TT58</f>
        <v>57.43</v>
      </c>
      <c r="TU69" s="120">
        <f t="shared" si="1108"/>
        <v>0</v>
      </c>
      <c r="TV69" s="101">
        <f t="shared" si="1109"/>
        <v>0</v>
      </c>
      <c r="TW69" s="101"/>
      <c r="TX69" s="121"/>
      <c r="TY69" s="122" t="e">
        <f t="shared" si="1110"/>
        <v>#DIV/0!</v>
      </c>
      <c r="TZ69" s="252">
        <f t="shared" si="1111"/>
        <v>0</v>
      </c>
      <c r="UA69" s="122">
        <f>TZ69/TZ58</f>
        <v>0</v>
      </c>
      <c r="UB69" s="101">
        <f>UB58*UA69</f>
        <v>0</v>
      </c>
      <c r="UC69" s="119">
        <f t="shared" si="1112"/>
        <v>0</v>
      </c>
      <c r="UD69" s="93">
        <f>UD58</f>
        <v>57.43</v>
      </c>
      <c r="UE69" s="120">
        <f t="shared" si="1113"/>
        <v>0</v>
      </c>
      <c r="UF69" s="101">
        <f t="shared" si="1114"/>
        <v>0</v>
      </c>
      <c r="UG69" s="101"/>
      <c r="UH69" s="121"/>
      <c r="UI69" s="122" t="e">
        <f t="shared" si="1115"/>
        <v>#DIV/0!</v>
      </c>
      <c r="UJ69" s="252">
        <f t="shared" si="1116"/>
        <v>0</v>
      </c>
      <c r="UK69" s="122">
        <f>UJ69/UJ58</f>
        <v>0</v>
      </c>
      <c r="UL69" s="101">
        <f>UL58*UK69</f>
        <v>0</v>
      </c>
      <c r="UM69" s="119">
        <f t="shared" si="1117"/>
        <v>0</v>
      </c>
      <c r="UN69" s="93">
        <f>UN58</f>
        <v>57.43</v>
      </c>
      <c r="UO69" s="120">
        <f t="shared" si="1118"/>
        <v>0</v>
      </c>
      <c r="UP69" s="101">
        <f t="shared" si="1119"/>
        <v>0</v>
      </c>
      <c r="UQ69" s="101"/>
      <c r="UR69" s="121"/>
      <c r="US69" s="122" t="e">
        <f t="shared" si="1120"/>
        <v>#DIV/0!</v>
      </c>
      <c r="UT69" s="252">
        <f t="shared" si="1121"/>
        <v>0</v>
      </c>
      <c r="UU69" s="122">
        <f>UT69/UT58</f>
        <v>0</v>
      </c>
      <c r="UV69" s="101">
        <f>UV58*UU69</f>
        <v>0</v>
      </c>
      <c r="UW69" s="119">
        <f t="shared" si="1122"/>
        <v>0</v>
      </c>
      <c r="UX69" s="93">
        <f>UX58</f>
        <v>57.43</v>
      </c>
      <c r="UY69" s="120">
        <f t="shared" si="1123"/>
        <v>0</v>
      </c>
      <c r="UZ69" s="101">
        <f t="shared" si="1124"/>
        <v>0</v>
      </c>
      <c r="VA69" s="101"/>
      <c r="VB69" s="121"/>
      <c r="VC69" s="122" t="e">
        <f t="shared" si="1125"/>
        <v>#DIV/0!</v>
      </c>
      <c r="VD69" s="252">
        <f t="shared" si="1126"/>
        <v>0</v>
      </c>
      <c r="VE69" s="122">
        <f>VD69/VD58</f>
        <v>0</v>
      </c>
      <c r="VF69" s="101">
        <f>VF58*VE69</f>
        <v>0</v>
      </c>
      <c r="VG69" s="119">
        <f t="shared" si="1127"/>
        <v>0</v>
      </c>
      <c r="VH69" s="93">
        <f>VH58</f>
        <v>57.43</v>
      </c>
      <c r="VI69" s="120">
        <f t="shared" si="1128"/>
        <v>0</v>
      </c>
      <c r="VJ69" s="101">
        <f t="shared" si="1129"/>
        <v>0</v>
      </c>
      <c r="VK69" s="101"/>
      <c r="VL69" s="121"/>
      <c r="VM69" s="122" t="e">
        <f t="shared" si="1130"/>
        <v>#DIV/0!</v>
      </c>
      <c r="VN69" s="252">
        <f t="shared" si="1131"/>
        <v>0</v>
      </c>
      <c r="VO69" s="122">
        <f>VN69/VN58</f>
        <v>0</v>
      </c>
      <c r="VP69" s="101">
        <f>VP58*VO69</f>
        <v>0</v>
      </c>
      <c r="VQ69" s="119">
        <f t="shared" si="1132"/>
        <v>0</v>
      </c>
      <c r="VR69" s="93">
        <f>VR58</f>
        <v>57.43</v>
      </c>
      <c r="VS69" s="120">
        <f t="shared" si="1133"/>
        <v>0</v>
      </c>
      <c r="VT69" s="101">
        <f t="shared" si="1134"/>
        <v>0</v>
      </c>
      <c r="VU69" s="101"/>
      <c r="VV69" s="121"/>
      <c r="VW69" s="122" t="e">
        <f t="shared" si="1135"/>
        <v>#DIV/0!</v>
      </c>
      <c r="VX69" s="231">
        <f t="shared" si="1136"/>
        <v>0</v>
      </c>
      <c r="VY69" s="122">
        <f>VX69/VX58</f>
        <v>0</v>
      </c>
      <c r="VZ69" s="101">
        <f>VZ58*VY69</f>
        <v>0</v>
      </c>
      <c r="WA69" s="119">
        <f t="shared" si="1137"/>
        <v>0</v>
      </c>
      <c r="WB69" s="93">
        <f>WB58</f>
        <v>57.43</v>
      </c>
      <c r="WC69" s="120">
        <f t="shared" si="1138"/>
        <v>0</v>
      </c>
      <c r="WD69" s="101">
        <f t="shared" si="1139"/>
        <v>0</v>
      </c>
      <c r="WE69" s="101"/>
      <c r="WF69" s="121"/>
    </row>
    <row r="70" spans="1:604" ht="18" customHeight="1">
      <c r="A70" s="5"/>
      <c r="B70" s="94" t="s">
        <v>428</v>
      </c>
      <c r="C70" s="12" t="s">
        <v>839</v>
      </c>
      <c r="D70" s="12" t="s">
        <v>440</v>
      </c>
      <c r="E70" s="4" t="s">
        <v>33</v>
      </c>
      <c r="F70" s="252">
        <f t="shared" si="841"/>
        <v>0</v>
      </c>
      <c r="G70" s="122">
        <f>F70/F58</f>
        <v>0</v>
      </c>
      <c r="H70" s="101">
        <f>H58*G70</f>
        <v>0</v>
      </c>
      <c r="I70" s="119">
        <f t="shared" si="842"/>
        <v>0</v>
      </c>
      <c r="J70" s="93">
        <f>J58</f>
        <v>57.43</v>
      </c>
      <c r="K70" s="120">
        <f t="shared" si="843"/>
        <v>0</v>
      </c>
      <c r="L70" s="101">
        <f t="shared" si="844"/>
        <v>0</v>
      </c>
      <c r="M70" s="101"/>
      <c r="N70" s="121"/>
      <c r="O70" s="122">
        <f t="shared" si="845"/>
        <v>0</v>
      </c>
      <c r="P70" s="252">
        <f t="shared" si="846"/>
        <v>0</v>
      </c>
      <c r="Q70" s="122">
        <f>P70/P58</f>
        <v>0</v>
      </c>
      <c r="R70" s="101">
        <f>R58*Q70</f>
        <v>0</v>
      </c>
      <c r="S70" s="119">
        <f t="shared" si="847"/>
        <v>0</v>
      </c>
      <c r="T70" s="93">
        <f>T58</f>
        <v>57.43</v>
      </c>
      <c r="U70" s="120">
        <f t="shared" si="848"/>
        <v>0</v>
      </c>
      <c r="V70" s="101">
        <f t="shared" si="849"/>
        <v>0</v>
      </c>
      <c r="W70" s="101"/>
      <c r="X70" s="121"/>
      <c r="Y70" s="122">
        <f t="shared" si="850"/>
        <v>0</v>
      </c>
      <c r="Z70" s="252">
        <f t="shared" si="851"/>
        <v>0</v>
      </c>
      <c r="AA70" s="122">
        <f>Z70/Z58</f>
        <v>0</v>
      </c>
      <c r="AB70" s="101">
        <f>AB58*AA70</f>
        <v>0</v>
      </c>
      <c r="AC70" s="119">
        <f t="shared" si="852"/>
        <v>0</v>
      </c>
      <c r="AD70" s="93">
        <f>AD58</f>
        <v>57.43</v>
      </c>
      <c r="AE70" s="120">
        <f t="shared" si="853"/>
        <v>0</v>
      </c>
      <c r="AF70" s="101">
        <f t="shared" si="854"/>
        <v>0</v>
      </c>
      <c r="AG70" s="101"/>
      <c r="AH70" s="121"/>
      <c r="AI70" s="122">
        <f t="shared" si="855"/>
        <v>0</v>
      </c>
      <c r="AJ70" s="252">
        <f t="shared" si="856"/>
        <v>0</v>
      </c>
      <c r="AK70" s="122">
        <f>AJ70/AJ58</f>
        <v>0</v>
      </c>
      <c r="AL70" s="101">
        <f>AL58*AK70</f>
        <v>0</v>
      </c>
      <c r="AM70" s="119">
        <f t="shared" si="857"/>
        <v>0</v>
      </c>
      <c r="AN70" s="93">
        <f>AN58</f>
        <v>57.43</v>
      </c>
      <c r="AO70" s="120">
        <f t="shared" si="858"/>
        <v>0</v>
      </c>
      <c r="AP70" s="101">
        <f t="shared" si="859"/>
        <v>0</v>
      </c>
      <c r="AQ70" s="101"/>
      <c r="AR70" s="121"/>
      <c r="AS70" s="122">
        <f t="shared" si="860"/>
        <v>0</v>
      </c>
      <c r="AT70" s="252">
        <f t="shared" si="861"/>
        <v>0</v>
      </c>
      <c r="AU70" s="122">
        <f>AT70/AT58</f>
        <v>0</v>
      </c>
      <c r="AV70" s="101">
        <f>AV58*AU70</f>
        <v>0</v>
      </c>
      <c r="AW70" s="119">
        <f t="shared" si="862"/>
        <v>0</v>
      </c>
      <c r="AX70" s="93">
        <f>AX58</f>
        <v>57.43</v>
      </c>
      <c r="AY70" s="120">
        <f t="shared" si="863"/>
        <v>0</v>
      </c>
      <c r="AZ70" s="101">
        <f t="shared" si="864"/>
        <v>0</v>
      </c>
      <c r="BA70" s="101"/>
      <c r="BB70" s="121"/>
      <c r="BC70" s="122">
        <f t="shared" si="865"/>
        <v>0</v>
      </c>
      <c r="BD70" s="252">
        <f t="shared" si="866"/>
        <v>0</v>
      </c>
      <c r="BE70" s="122">
        <f>BD70/BD58</f>
        <v>0</v>
      </c>
      <c r="BF70" s="101">
        <f>BF58*BE70</f>
        <v>0</v>
      </c>
      <c r="BG70" s="119">
        <f t="shared" si="867"/>
        <v>0</v>
      </c>
      <c r="BH70" s="93">
        <f>BH58</f>
        <v>57.43</v>
      </c>
      <c r="BI70" s="120">
        <f t="shared" si="868"/>
        <v>0</v>
      </c>
      <c r="BJ70" s="101">
        <f t="shared" si="869"/>
        <v>0</v>
      </c>
      <c r="BK70" s="101"/>
      <c r="BL70" s="121"/>
      <c r="BM70" s="122">
        <f t="shared" si="870"/>
        <v>0</v>
      </c>
      <c r="BN70" s="252">
        <f t="shared" si="871"/>
        <v>0</v>
      </c>
      <c r="BO70" s="122" t="e">
        <f>BN70/BN58</f>
        <v>#DIV/0!</v>
      </c>
      <c r="BP70" s="101" t="e">
        <f>BP58*BO70</f>
        <v>#DIV/0!</v>
      </c>
      <c r="BQ70" s="119">
        <f t="shared" si="872"/>
        <v>0</v>
      </c>
      <c r="BR70" s="93">
        <f>BR58</f>
        <v>0</v>
      </c>
      <c r="BS70" s="120">
        <f t="shared" si="873"/>
        <v>0</v>
      </c>
      <c r="BT70" s="101">
        <f t="shared" si="874"/>
        <v>0</v>
      </c>
      <c r="BU70" s="101"/>
      <c r="BV70" s="121"/>
      <c r="BW70" s="122">
        <f t="shared" si="875"/>
        <v>0</v>
      </c>
      <c r="BX70" s="252">
        <f t="shared" si="876"/>
        <v>0</v>
      </c>
      <c r="BY70" s="122">
        <f>BX70/BX58</f>
        <v>0</v>
      </c>
      <c r="BZ70" s="101">
        <f>BZ58*BY70</f>
        <v>0</v>
      </c>
      <c r="CA70" s="119">
        <f t="shared" si="877"/>
        <v>0</v>
      </c>
      <c r="CB70" s="93">
        <f>CB58</f>
        <v>57.43</v>
      </c>
      <c r="CC70" s="120">
        <f t="shared" si="878"/>
        <v>0</v>
      </c>
      <c r="CD70" s="101">
        <f t="shared" si="879"/>
        <v>0</v>
      </c>
      <c r="CE70" s="101"/>
      <c r="CF70" s="121"/>
      <c r="CG70" s="122">
        <f t="shared" si="880"/>
        <v>0</v>
      </c>
      <c r="CH70" s="252">
        <f t="shared" si="881"/>
        <v>0</v>
      </c>
      <c r="CI70" s="122" t="e">
        <f>CH70/CH58</f>
        <v>#DIV/0!</v>
      </c>
      <c r="CJ70" s="101" t="e">
        <f>CJ58*CI70</f>
        <v>#DIV/0!</v>
      </c>
      <c r="CK70" s="119">
        <f t="shared" si="882"/>
        <v>0</v>
      </c>
      <c r="CL70" s="93">
        <f>CL58</f>
        <v>0</v>
      </c>
      <c r="CM70" s="120">
        <f t="shared" si="883"/>
        <v>0</v>
      </c>
      <c r="CN70" s="101">
        <f t="shared" si="884"/>
        <v>0</v>
      </c>
      <c r="CO70" s="101"/>
      <c r="CP70" s="121"/>
      <c r="CQ70" s="122">
        <f t="shared" si="885"/>
        <v>0</v>
      </c>
      <c r="CR70" s="252">
        <f t="shared" si="886"/>
        <v>0</v>
      </c>
      <c r="CS70" s="122">
        <f>CR70/CR58</f>
        <v>0</v>
      </c>
      <c r="CT70" s="101">
        <f>CT58*CS70</f>
        <v>0</v>
      </c>
      <c r="CU70" s="119">
        <f t="shared" si="887"/>
        <v>0</v>
      </c>
      <c r="CV70" s="93">
        <f>CV58</f>
        <v>57.43</v>
      </c>
      <c r="CW70" s="120">
        <f t="shared" si="888"/>
        <v>0</v>
      </c>
      <c r="CX70" s="101">
        <f t="shared" si="889"/>
        <v>0</v>
      </c>
      <c r="CY70" s="101"/>
      <c r="CZ70" s="121"/>
      <c r="DA70" s="122">
        <f t="shared" si="890"/>
        <v>0</v>
      </c>
      <c r="DB70" s="252">
        <f t="shared" si="891"/>
        <v>0</v>
      </c>
      <c r="DC70" s="122">
        <f>DB70/DB58</f>
        <v>0</v>
      </c>
      <c r="DD70" s="101">
        <f>DD58*DC70</f>
        <v>0</v>
      </c>
      <c r="DE70" s="119">
        <f t="shared" si="892"/>
        <v>0</v>
      </c>
      <c r="DF70" s="93">
        <f>DF58</f>
        <v>57.43</v>
      </c>
      <c r="DG70" s="120">
        <f t="shared" si="893"/>
        <v>0</v>
      </c>
      <c r="DH70" s="101">
        <f t="shared" si="894"/>
        <v>0</v>
      </c>
      <c r="DI70" s="101"/>
      <c r="DJ70" s="121"/>
      <c r="DK70" s="122">
        <f t="shared" si="895"/>
        <v>0</v>
      </c>
      <c r="DL70" s="252">
        <f t="shared" si="896"/>
        <v>0</v>
      </c>
      <c r="DM70" s="122">
        <f>DL70/DL58</f>
        <v>0</v>
      </c>
      <c r="DN70" s="101">
        <f>DN58*DM70</f>
        <v>0</v>
      </c>
      <c r="DO70" s="119">
        <f t="shared" si="897"/>
        <v>0</v>
      </c>
      <c r="DP70" s="93">
        <f>DP58</f>
        <v>57.43</v>
      </c>
      <c r="DQ70" s="120">
        <f t="shared" si="898"/>
        <v>0</v>
      </c>
      <c r="DR70" s="101">
        <f t="shared" si="899"/>
        <v>0</v>
      </c>
      <c r="DS70" s="101"/>
      <c r="DT70" s="121"/>
      <c r="DU70" s="122">
        <f t="shared" si="900"/>
        <v>0</v>
      </c>
      <c r="DV70" s="252">
        <f t="shared" si="901"/>
        <v>0</v>
      </c>
      <c r="DW70" s="122">
        <f>DV70/DV58</f>
        <v>0</v>
      </c>
      <c r="DX70" s="101">
        <f>DX58*DW70</f>
        <v>0</v>
      </c>
      <c r="DY70" s="119">
        <f t="shared" si="902"/>
        <v>0</v>
      </c>
      <c r="DZ70" s="93">
        <f>DZ58</f>
        <v>57.43</v>
      </c>
      <c r="EA70" s="120">
        <f t="shared" si="903"/>
        <v>0</v>
      </c>
      <c r="EB70" s="101">
        <f t="shared" si="904"/>
        <v>0</v>
      </c>
      <c r="EC70" s="101"/>
      <c r="ED70" s="121"/>
      <c r="EE70" s="122">
        <f t="shared" si="905"/>
        <v>0</v>
      </c>
      <c r="EF70" s="252">
        <f t="shared" si="906"/>
        <v>0</v>
      </c>
      <c r="EG70" s="122">
        <f>EF70/EF58</f>
        <v>0</v>
      </c>
      <c r="EH70" s="101">
        <f>EH58*EG70</f>
        <v>0</v>
      </c>
      <c r="EI70" s="119">
        <f t="shared" si="907"/>
        <v>0</v>
      </c>
      <c r="EJ70" s="93">
        <f>EJ58</f>
        <v>57.43</v>
      </c>
      <c r="EK70" s="120">
        <f t="shared" si="908"/>
        <v>0</v>
      </c>
      <c r="EL70" s="101">
        <f t="shared" si="909"/>
        <v>0</v>
      </c>
      <c r="EM70" s="101"/>
      <c r="EN70" s="121"/>
      <c r="EO70" s="122">
        <f t="shared" si="910"/>
        <v>0</v>
      </c>
      <c r="EP70" s="252">
        <f t="shared" si="911"/>
        <v>0</v>
      </c>
      <c r="EQ70" s="122">
        <f>EP70/EP58</f>
        <v>0</v>
      </c>
      <c r="ER70" s="101">
        <f>ER58*EQ70</f>
        <v>0</v>
      </c>
      <c r="ES70" s="119">
        <f t="shared" si="912"/>
        <v>0</v>
      </c>
      <c r="ET70" s="93">
        <f>ET58</f>
        <v>57.43</v>
      </c>
      <c r="EU70" s="120">
        <f t="shared" si="913"/>
        <v>0</v>
      </c>
      <c r="EV70" s="101">
        <f t="shared" si="914"/>
        <v>0</v>
      </c>
      <c r="EW70" s="101"/>
      <c r="EX70" s="121"/>
      <c r="EY70" s="122">
        <f t="shared" si="915"/>
        <v>0</v>
      </c>
      <c r="EZ70" s="252">
        <f t="shared" si="916"/>
        <v>0</v>
      </c>
      <c r="FA70" s="122">
        <f>EZ70/EZ58</f>
        <v>0</v>
      </c>
      <c r="FB70" s="101">
        <f>FB58*FA70</f>
        <v>0</v>
      </c>
      <c r="FC70" s="119">
        <f t="shared" si="917"/>
        <v>0</v>
      </c>
      <c r="FD70" s="93">
        <f>FD58</f>
        <v>57.43</v>
      </c>
      <c r="FE70" s="120">
        <f t="shared" si="918"/>
        <v>0</v>
      </c>
      <c r="FF70" s="101">
        <f t="shared" si="919"/>
        <v>0</v>
      </c>
      <c r="FG70" s="101"/>
      <c r="FH70" s="121"/>
      <c r="FI70" s="122">
        <f t="shared" si="920"/>
        <v>0</v>
      </c>
      <c r="FJ70" s="252">
        <f t="shared" si="921"/>
        <v>0</v>
      </c>
      <c r="FK70" s="122">
        <f>FJ70/FJ58</f>
        <v>0</v>
      </c>
      <c r="FL70" s="101">
        <f>FL58*FK70</f>
        <v>0</v>
      </c>
      <c r="FM70" s="119">
        <f t="shared" si="922"/>
        <v>0</v>
      </c>
      <c r="FN70" s="93">
        <f>FN58</f>
        <v>57.43</v>
      </c>
      <c r="FO70" s="120">
        <f t="shared" si="923"/>
        <v>0</v>
      </c>
      <c r="FP70" s="101">
        <f t="shared" si="924"/>
        <v>0</v>
      </c>
      <c r="FQ70" s="101"/>
      <c r="FR70" s="121"/>
      <c r="FS70" s="122">
        <f t="shared" si="925"/>
        <v>0</v>
      </c>
      <c r="FT70" s="252">
        <f t="shared" si="926"/>
        <v>0</v>
      </c>
      <c r="FU70" s="122">
        <f>FT70/FT58</f>
        <v>0</v>
      </c>
      <c r="FV70" s="101">
        <f>FV58*FU70</f>
        <v>0</v>
      </c>
      <c r="FW70" s="119">
        <f t="shared" si="927"/>
        <v>0</v>
      </c>
      <c r="FX70" s="93">
        <f>FX58</f>
        <v>57.43</v>
      </c>
      <c r="FY70" s="120">
        <f t="shared" si="928"/>
        <v>0</v>
      </c>
      <c r="FZ70" s="101">
        <f t="shared" si="929"/>
        <v>0</v>
      </c>
      <c r="GA70" s="101"/>
      <c r="GB70" s="121"/>
      <c r="GC70" s="122">
        <f t="shared" si="930"/>
        <v>0</v>
      </c>
      <c r="GD70" s="252">
        <f t="shared" si="931"/>
        <v>0</v>
      </c>
      <c r="GE70" s="122">
        <f>GD70/GD58</f>
        <v>0</v>
      </c>
      <c r="GF70" s="101">
        <f>GF58*GE70</f>
        <v>0</v>
      </c>
      <c r="GG70" s="119">
        <f t="shared" si="932"/>
        <v>0</v>
      </c>
      <c r="GH70" s="93">
        <f>GH58</f>
        <v>57.43</v>
      </c>
      <c r="GI70" s="120">
        <f t="shared" si="933"/>
        <v>0</v>
      </c>
      <c r="GJ70" s="101">
        <f t="shared" si="934"/>
        <v>0</v>
      </c>
      <c r="GK70" s="101"/>
      <c r="GL70" s="121"/>
      <c r="GM70" s="122">
        <f t="shared" si="935"/>
        <v>0</v>
      </c>
      <c r="GN70" s="252">
        <f t="shared" si="936"/>
        <v>0</v>
      </c>
      <c r="GO70" s="122">
        <f>GN70/GN58</f>
        <v>0</v>
      </c>
      <c r="GP70" s="101">
        <f>GP58*GO70</f>
        <v>0</v>
      </c>
      <c r="GQ70" s="119">
        <f t="shared" si="937"/>
        <v>0</v>
      </c>
      <c r="GR70" s="93">
        <f>GR58</f>
        <v>57.43</v>
      </c>
      <c r="GS70" s="120">
        <f t="shared" si="938"/>
        <v>0</v>
      </c>
      <c r="GT70" s="101">
        <f t="shared" si="939"/>
        <v>0</v>
      </c>
      <c r="GU70" s="101"/>
      <c r="GV70" s="121"/>
      <c r="GW70" s="122">
        <f t="shared" si="940"/>
        <v>0</v>
      </c>
      <c r="GX70" s="252">
        <f t="shared" si="941"/>
        <v>0</v>
      </c>
      <c r="GY70" s="122">
        <f>GX70/GX58</f>
        <v>0</v>
      </c>
      <c r="GZ70" s="101">
        <f>GZ58*GY70</f>
        <v>0</v>
      </c>
      <c r="HA70" s="119">
        <f t="shared" si="942"/>
        <v>0</v>
      </c>
      <c r="HB70" s="93">
        <f>HB58</f>
        <v>57.43</v>
      </c>
      <c r="HC70" s="120">
        <f t="shared" si="943"/>
        <v>0</v>
      </c>
      <c r="HD70" s="101">
        <f t="shared" si="944"/>
        <v>0</v>
      </c>
      <c r="HE70" s="101"/>
      <c r="HF70" s="121"/>
      <c r="HG70" s="122">
        <f t="shared" si="945"/>
        <v>0</v>
      </c>
      <c r="HH70" s="252">
        <f t="shared" si="946"/>
        <v>0</v>
      </c>
      <c r="HI70" s="122">
        <f>HH70/HH58</f>
        <v>0</v>
      </c>
      <c r="HJ70" s="101">
        <f>HJ58*HI70</f>
        <v>0</v>
      </c>
      <c r="HK70" s="119">
        <f t="shared" si="947"/>
        <v>0</v>
      </c>
      <c r="HL70" s="93">
        <f>HL58</f>
        <v>57.43</v>
      </c>
      <c r="HM70" s="120">
        <f t="shared" si="948"/>
        <v>0</v>
      </c>
      <c r="HN70" s="101">
        <f t="shared" si="949"/>
        <v>0</v>
      </c>
      <c r="HO70" s="101"/>
      <c r="HP70" s="121"/>
      <c r="HQ70" s="122">
        <f t="shared" si="950"/>
        <v>0</v>
      </c>
      <c r="HR70" s="252">
        <f t="shared" si="951"/>
        <v>0</v>
      </c>
      <c r="HS70" s="122">
        <f>HR70/HR58</f>
        <v>0</v>
      </c>
      <c r="HT70" s="101">
        <f>HT58*HS70</f>
        <v>0</v>
      </c>
      <c r="HU70" s="119">
        <f t="shared" si="952"/>
        <v>0</v>
      </c>
      <c r="HV70" s="93">
        <f>HV58</f>
        <v>57.43</v>
      </c>
      <c r="HW70" s="120">
        <f t="shared" si="953"/>
        <v>0</v>
      </c>
      <c r="HX70" s="101">
        <f t="shared" si="954"/>
        <v>0</v>
      </c>
      <c r="HY70" s="101"/>
      <c r="HZ70" s="121"/>
      <c r="IA70" s="122">
        <f t="shared" si="955"/>
        <v>0</v>
      </c>
      <c r="IB70" s="252">
        <f t="shared" si="956"/>
        <v>0</v>
      </c>
      <c r="IC70" s="122">
        <f>IB70/IB58</f>
        <v>0</v>
      </c>
      <c r="ID70" s="101">
        <f>ID58*IC70</f>
        <v>0</v>
      </c>
      <c r="IE70" s="119">
        <f t="shared" si="957"/>
        <v>0</v>
      </c>
      <c r="IF70" s="93">
        <f>IF58</f>
        <v>57.43</v>
      </c>
      <c r="IG70" s="120">
        <f t="shared" si="958"/>
        <v>0</v>
      </c>
      <c r="IH70" s="101">
        <f t="shared" si="959"/>
        <v>0</v>
      </c>
      <c r="II70" s="101"/>
      <c r="IJ70" s="121"/>
      <c r="IK70" s="122">
        <f t="shared" si="960"/>
        <v>0</v>
      </c>
      <c r="IL70" s="252">
        <f t="shared" si="961"/>
        <v>0</v>
      </c>
      <c r="IM70" s="122">
        <f>IL70/IL58</f>
        <v>0</v>
      </c>
      <c r="IN70" s="101">
        <f>IN58*IM70</f>
        <v>0</v>
      </c>
      <c r="IO70" s="119">
        <f t="shared" si="962"/>
        <v>0</v>
      </c>
      <c r="IP70" s="93">
        <f>IP58</f>
        <v>57.43</v>
      </c>
      <c r="IQ70" s="120">
        <f t="shared" si="963"/>
        <v>0</v>
      </c>
      <c r="IR70" s="101">
        <f t="shared" si="964"/>
        <v>0</v>
      </c>
      <c r="IS70" s="101"/>
      <c r="IT70" s="121"/>
      <c r="IU70" s="122">
        <f t="shared" si="965"/>
        <v>0</v>
      </c>
      <c r="IV70" s="252">
        <f t="shared" si="966"/>
        <v>0</v>
      </c>
      <c r="IW70" s="122">
        <f>IV70/IV58</f>
        <v>0</v>
      </c>
      <c r="IX70" s="101">
        <f>IX58*IW70</f>
        <v>0</v>
      </c>
      <c r="IY70" s="119">
        <f t="shared" si="967"/>
        <v>0</v>
      </c>
      <c r="IZ70" s="93">
        <f>IZ58</f>
        <v>57.43</v>
      </c>
      <c r="JA70" s="120">
        <f t="shared" si="968"/>
        <v>0</v>
      </c>
      <c r="JB70" s="101">
        <f t="shared" si="969"/>
        <v>0</v>
      </c>
      <c r="JC70" s="101"/>
      <c r="JD70" s="121"/>
      <c r="JE70" s="122">
        <f t="shared" si="970"/>
        <v>0</v>
      </c>
      <c r="JF70" s="252">
        <f t="shared" si="971"/>
        <v>13</v>
      </c>
      <c r="JG70" s="122">
        <f>JF70/JF58</f>
        <v>4.4670000000000001E-2</v>
      </c>
      <c r="JH70" s="101">
        <f>JH58*JG70</f>
        <v>167.16</v>
      </c>
      <c r="JI70" s="119">
        <f t="shared" si="972"/>
        <v>12.85846154</v>
      </c>
      <c r="JJ70" s="93">
        <f>JJ58</f>
        <v>57.43</v>
      </c>
      <c r="JK70" s="120">
        <f t="shared" si="973"/>
        <v>738.46145000000001</v>
      </c>
      <c r="JL70" s="101">
        <f t="shared" si="974"/>
        <v>9600</v>
      </c>
      <c r="JM70" s="101"/>
      <c r="JN70" s="121"/>
      <c r="JO70" s="122">
        <f t="shared" si="975"/>
        <v>0.97526000000000002</v>
      </c>
      <c r="JP70" s="252">
        <f t="shared" si="976"/>
        <v>0</v>
      </c>
      <c r="JQ70" s="122" t="e">
        <f>JP70/JP58</f>
        <v>#DIV/0!</v>
      </c>
      <c r="JR70" s="101" t="e">
        <f>JR58*JQ70</f>
        <v>#DIV/0!</v>
      </c>
      <c r="JS70" s="119">
        <f t="shared" si="977"/>
        <v>0</v>
      </c>
      <c r="JT70" s="93">
        <f>JT58</f>
        <v>0</v>
      </c>
      <c r="JU70" s="120">
        <f t="shared" si="978"/>
        <v>0</v>
      </c>
      <c r="JV70" s="101">
        <f t="shared" si="979"/>
        <v>0</v>
      </c>
      <c r="JW70" s="101"/>
      <c r="JX70" s="121"/>
      <c r="JY70" s="122">
        <f t="shared" si="980"/>
        <v>0</v>
      </c>
      <c r="JZ70" s="252">
        <f t="shared" si="981"/>
        <v>0</v>
      </c>
      <c r="KA70" s="122">
        <f>JZ70/JZ58</f>
        <v>0</v>
      </c>
      <c r="KB70" s="101">
        <f>KB58*KA70</f>
        <v>0</v>
      </c>
      <c r="KC70" s="119">
        <f t="shared" si="982"/>
        <v>0</v>
      </c>
      <c r="KD70" s="93">
        <f>KD58</f>
        <v>57.43</v>
      </c>
      <c r="KE70" s="120">
        <f t="shared" si="983"/>
        <v>0</v>
      </c>
      <c r="KF70" s="101">
        <f t="shared" si="984"/>
        <v>0</v>
      </c>
      <c r="KG70" s="101"/>
      <c r="KH70" s="121"/>
      <c r="KI70" s="122">
        <f t="shared" si="985"/>
        <v>0</v>
      </c>
      <c r="KJ70" s="252">
        <f t="shared" si="986"/>
        <v>0</v>
      </c>
      <c r="KK70" s="122">
        <f>KJ70/KJ58</f>
        <v>0</v>
      </c>
      <c r="KL70" s="101">
        <f>KL58*KK70</f>
        <v>0</v>
      </c>
      <c r="KM70" s="119">
        <f t="shared" si="987"/>
        <v>0</v>
      </c>
      <c r="KN70" s="93">
        <f>KN58</f>
        <v>57.43</v>
      </c>
      <c r="KO70" s="120">
        <f t="shared" si="988"/>
        <v>0</v>
      </c>
      <c r="KP70" s="101">
        <f t="shared" si="989"/>
        <v>0</v>
      </c>
      <c r="KQ70" s="101"/>
      <c r="KR70" s="121"/>
      <c r="KS70" s="122">
        <f t="shared" si="990"/>
        <v>0</v>
      </c>
      <c r="KT70" s="252">
        <f t="shared" si="991"/>
        <v>0</v>
      </c>
      <c r="KU70" s="122">
        <f>KT70/KT58</f>
        <v>0</v>
      </c>
      <c r="KV70" s="101">
        <f>KV58*KU70</f>
        <v>0</v>
      </c>
      <c r="KW70" s="119">
        <f t="shared" si="992"/>
        <v>0</v>
      </c>
      <c r="KX70" s="93">
        <f>KX58</f>
        <v>57.43</v>
      </c>
      <c r="KY70" s="120">
        <f t="shared" si="993"/>
        <v>0</v>
      </c>
      <c r="KZ70" s="101">
        <f t="shared" si="994"/>
        <v>0</v>
      </c>
      <c r="LA70" s="101"/>
      <c r="LB70" s="121"/>
      <c r="LC70" s="122">
        <f t="shared" si="995"/>
        <v>0</v>
      </c>
      <c r="LD70" s="252">
        <f t="shared" si="996"/>
        <v>0</v>
      </c>
      <c r="LE70" s="122">
        <f>LD70/LD58</f>
        <v>0</v>
      </c>
      <c r="LF70" s="101">
        <f>LF58*LE70</f>
        <v>0</v>
      </c>
      <c r="LG70" s="119">
        <f t="shared" si="997"/>
        <v>0</v>
      </c>
      <c r="LH70" s="93">
        <f>LH58</f>
        <v>57.43</v>
      </c>
      <c r="LI70" s="120">
        <f t="shared" si="998"/>
        <v>0</v>
      </c>
      <c r="LJ70" s="101">
        <f t="shared" si="999"/>
        <v>0</v>
      </c>
      <c r="LK70" s="101"/>
      <c r="LL70" s="121"/>
      <c r="LM70" s="122">
        <f t="shared" si="1000"/>
        <v>0</v>
      </c>
      <c r="LN70" s="252">
        <f t="shared" si="1001"/>
        <v>0</v>
      </c>
      <c r="LO70" s="122">
        <f>LN70/LN58</f>
        <v>0</v>
      </c>
      <c r="LP70" s="101">
        <f>LP58*LO70</f>
        <v>0</v>
      </c>
      <c r="LQ70" s="119">
        <f t="shared" si="1002"/>
        <v>0</v>
      </c>
      <c r="LR70" s="93">
        <f>LR58</f>
        <v>57.43</v>
      </c>
      <c r="LS70" s="120">
        <f t="shared" si="1003"/>
        <v>0</v>
      </c>
      <c r="LT70" s="101">
        <f t="shared" si="1004"/>
        <v>0</v>
      </c>
      <c r="LU70" s="101"/>
      <c r="LV70" s="121"/>
      <c r="LW70" s="122">
        <f t="shared" si="1005"/>
        <v>0</v>
      </c>
      <c r="LX70" s="252">
        <f t="shared" si="1006"/>
        <v>0</v>
      </c>
      <c r="LY70" s="122">
        <f>LX70/LX58</f>
        <v>0</v>
      </c>
      <c r="LZ70" s="101">
        <f>LZ58*LY70</f>
        <v>0</v>
      </c>
      <c r="MA70" s="119">
        <f t="shared" si="1007"/>
        <v>0</v>
      </c>
      <c r="MB70" s="93">
        <f>MB58</f>
        <v>57.43</v>
      </c>
      <c r="MC70" s="120">
        <f t="shared" si="1008"/>
        <v>0</v>
      </c>
      <c r="MD70" s="101">
        <f t="shared" si="1009"/>
        <v>0</v>
      </c>
      <c r="ME70" s="101"/>
      <c r="MF70" s="121"/>
      <c r="MG70" s="122">
        <f t="shared" si="1010"/>
        <v>0</v>
      </c>
      <c r="MH70" s="252">
        <f t="shared" si="1011"/>
        <v>0</v>
      </c>
      <c r="MI70" s="122">
        <f>MH70/MH58</f>
        <v>0</v>
      </c>
      <c r="MJ70" s="101">
        <f>MJ58*MI70</f>
        <v>0</v>
      </c>
      <c r="MK70" s="119">
        <f t="shared" si="1012"/>
        <v>0</v>
      </c>
      <c r="ML70" s="93">
        <f>ML58</f>
        <v>57.43</v>
      </c>
      <c r="MM70" s="120">
        <f t="shared" si="1013"/>
        <v>0</v>
      </c>
      <c r="MN70" s="101">
        <f t="shared" si="1014"/>
        <v>0</v>
      </c>
      <c r="MO70" s="101"/>
      <c r="MP70" s="121"/>
      <c r="MQ70" s="122">
        <f t="shared" si="1015"/>
        <v>0</v>
      </c>
      <c r="MR70" s="252">
        <f t="shared" si="1016"/>
        <v>0</v>
      </c>
      <c r="MS70" s="122">
        <f>MR70/MR58</f>
        <v>0</v>
      </c>
      <c r="MT70" s="101">
        <f>MT58*MS70</f>
        <v>0</v>
      </c>
      <c r="MU70" s="119">
        <f t="shared" si="1017"/>
        <v>0</v>
      </c>
      <c r="MV70" s="93">
        <f>MV58</f>
        <v>57.43</v>
      </c>
      <c r="MW70" s="120">
        <f t="shared" si="1018"/>
        <v>0</v>
      </c>
      <c r="MX70" s="101">
        <f t="shared" si="1019"/>
        <v>0</v>
      </c>
      <c r="MY70" s="101"/>
      <c r="MZ70" s="121"/>
      <c r="NA70" s="122">
        <f t="shared" si="1020"/>
        <v>0</v>
      </c>
      <c r="NB70" s="252">
        <f t="shared" si="1021"/>
        <v>0</v>
      </c>
      <c r="NC70" s="122">
        <f>NB70/NB58</f>
        <v>0</v>
      </c>
      <c r="ND70" s="101">
        <f>ND58*NC70</f>
        <v>0</v>
      </c>
      <c r="NE70" s="119">
        <f t="shared" si="1022"/>
        <v>0</v>
      </c>
      <c r="NF70" s="93">
        <f>NF58</f>
        <v>57.43</v>
      </c>
      <c r="NG70" s="120">
        <f t="shared" si="1023"/>
        <v>0</v>
      </c>
      <c r="NH70" s="101">
        <f t="shared" si="1024"/>
        <v>0</v>
      </c>
      <c r="NI70" s="101"/>
      <c r="NJ70" s="121"/>
      <c r="NK70" s="122">
        <f t="shared" si="1025"/>
        <v>0</v>
      </c>
      <c r="NL70" s="252">
        <f t="shared" si="1026"/>
        <v>0</v>
      </c>
      <c r="NM70" s="122">
        <f>NL70/NL58</f>
        <v>0</v>
      </c>
      <c r="NN70" s="101">
        <f>NN58*NM70</f>
        <v>0</v>
      </c>
      <c r="NO70" s="119">
        <f t="shared" si="1027"/>
        <v>0</v>
      </c>
      <c r="NP70" s="93">
        <f>NP58</f>
        <v>57.43</v>
      </c>
      <c r="NQ70" s="120">
        <f t="shared" si="1028"/>
        <v>0</v>
      </c>
      <c r="NR70" s="101">
        <f t="shared" si="1029"/>
        <v>0</v>
      </c>
      <c r="NS70" s="101"/>
      <c r="NT70" s="121"/>
      <c r="NU70" s="122">
        <f t="shared" si="1030"/>
        <v>0</v>
      </c>
      <c r="NV70" s="252">
        <f t="shared" si="1031"/>
        <v>0</v>
      </c>
      <c r="NW70" s="122">
        <f>NV70/NV58</f>
        <v>0</v>
      </c>
      <c r="NX70" s="101">
        <f>NX58*NW70</f>
        <v>0</v>
      </c>
      <c r="NY70" s="119">
        <f t="shared" si="1032"/>
        <v>0</v>
      </c>
      <c r="NZ70" s="93">
        <f>NZ58</f>
        <v>57.43</v>
      </c>
      <c r="OA70" s="120">
        <f t="shared" si="1033"/>
        <v>0</v>
      </c>
      <c r="OB70" s="101">
        <f t="shared" si="1034"/>
        <v>0</v>
      </c>
      <c r="OC70" s="101"/>
      <c r="OD70" s="121"/>
      <c r="OE70" s="122">
        <f t="shared" si="1035"/>
        <v>0</v>
      </c>
      <c r="OF70" s="252">
        <f t="shared" si="1036"/>
        <v>0</v>
      </c>
      <c r="OG70" s="122">
        <f>OF70/OF58</f>
        <v>0</v>
      </c>
      <c r="OH70" s="101">
        <f>OH58*OG70</f>
        <v>0</v>
      </c>
      <c r="OI70" s="119">
        <f t="shared" si="1037"/>
        <v>0</v>
      </c>
      <c r="OJ70" s="93">
        <f>OJ58</f>
        <v>57.43</v>
      </c>
      <c r="OK70" s="120">
        <f t="shared" si="1038"/>
        <v>0</v>
      </c>
      <c r="OL70" s="101">
        <f t="shared" si="1039"/>
        <v>0</v>
      </c>
      <c r="OM70" s="101"/>
      <c r="ON70" s="121"/>
      <c r="OO70" s="122">
        <f t="shared" si="1040"/>
        <v>0</v>
      </c>
      <c r="OP70" s="252">
        <f t="shared" si="1041"/>
        <v>0</v>
      </c>
      <c r="OQ70" s="122">
        <f>OP70/OP58</f>
        <v>0</v>
      </c>
      <c r="OR70" s="101">
        <f>OR58*OQ70</f>
        <v>0</v>
      </c>
      <c r="OS70" s="119">
        <f t="shared" si="1042"/>
        <v>0</v>
      </c>
      <c r="OT70" s="93">
        <f>OT58</f>
        <v>57.43</v>
      </c>
      <c r="OU70" s="120">
        <f t="shared" si="1043"/>
        <v>0</v>
      </c>
      <c r="OV70" s="101">
        <f t="shared" si="1044"/>
        <v>0</v>
      </c>
      <c r="OW70" s="101"/>
      <c r="OX70" s="121"/>
      <c r="OY70" s="122">
        <f t="shared" si="1045"/>
        <v>0</v>
      </c>
      <c r="OZ70" s="252">
        <f t="shared" si="1046"/>
        <v>0</v>
      </c>
      <c r="PA70" s="122">
        <f>OZ70/OZ58</f>
        <v>0</v>
      </c>
      <c r="PB70" s="101">
        <f>PB58*PA70</f>
        <v>0</v>
      </c>
      <c r="PC70" s="119">
        <f t="shared" si="1047"/>
        <v>0</v>
      </c>
      <c r="PD70" s="93">
        <f>PD58</f>
        <v>57.43</v>
      </c>
      <c r="PE70" s="120">
        <f t="shared" si="1048"/>
        <v>0</v>
      </c>
      <c r="PF70" s="101">
        <f t="shared" si="1049"/>
        <v>0</v>
      </c>
      <c r="PG70" s="101"/>
      <c r="PH70" s="121"/>
      <c r="PI70" s="122">
        <f t="shared" si="1050"/>
        <v>0</v>
      </c>
      <c r="PJ70" s="252">
        <f t="shared" si="1051"/>
        <v>0</v>
      </c>
      <c r="PK70" s="122">
        <f>PJ70/PJ58</f>
        <v>0</v>
      </c>
      <c r="PL70" s="101">
        <f>PL58*PK70</f>
        <v>0</v>
      </c>
      <c r="PM70" s="119">
        <f t="shared" si="1052"/>
        <v>0</v>
      </c>
      <c r="PN70" s="93">
        <f>PN58</f>
        <v>57.43</v>
      </c>
      <c r="PO70" s="120">
        <f t="shared" si="1053"/>
        <v>0</v>
      </c>
      <c r="PP70" s="101">
        <f t="shared" si="1054"/>
        <v>0</v>
      </c>
      <c r="PQ70" s="101"/>
      <c r="PR70" s="121"/>
      <c r="PS70" s="122">
        <f t="shared" si="1055"/>
        <v>0</v>
      </c>
      <c r="PT70" s="252">
        <f t="shared" si="1056"/>
        <v>0</v>
      </c>
      <c r="PU70" s="122" t="e">
        <f>PT70/PT58</f>
        <v>#DIV/0!</v>
      </c>
      <c r="PV70" s="101" t="e">
        <f>PV58*PU70</f>
        <v>#DIV/0!</v>
      </c>
      <c r="PW70" s="119">
        <f t="shared" si="1057"/>
        <v>0</v>
      </c>
      <c r="PX70" s="93">
        <f>PX58</f>
        <v>0</v>
      </c>
      <c r="PY70" s="120">
        <f t="shared" si="1058"/>
        <v>0</v>
      </c>
      <c r="PZ70" s="101">
        <f t="shared" si="1059"/>
        <v>0</v>
      </c>
      <c r="QA70" s="101"/>
      <c r="QB70" s="121"/>
      <c r="QC70" s="122">
        <f t="shared" si="1060"/>
        <v>0</v>
      </c>
      <c r="QD70" s="252">
        <f t="shared" si="1061"/>
        <v>0</v>
      </c>
      <c r="QE70" s="122">
        <f>QD70/QD58</f>
        <v>0</v>
      </c>
      <c r="QF70" s="101">
        <f>QF58*QE70</f>
        <v>0</v>
      </c>
      <c r="QG70" s="119">
        <f t="shared" si="1062"/>
        <v>0</v>
      </c>
      <c r="QH70" s="93">
        <f>QH58</f>
        <v>57.43</v>
      </c>
      <c r="QI70" s="120">
        <f t="shared" si="1063"/>
        <v>0</v>
      </c>
      <c r="QJ70" s="101">
        <f t="shared" si="1064"/>
        <v>0</v>
      </c>
      <c r="QK70" s="101"/>
      <c r="QL70" s="121"/>
      <c r="QM70" s="122">
        <f t="shared" si="1065"/>
        <v>0</v>
      </c>
      <c r="QN70" s="252">
        <f t="shared" si="1066"/>
        <v>0</v>
      </c>
      <c r="QO70" s="122">
        <f>QN70/QN58</f>
        <v>0</v>
      </c>
      <c r="QP70" s="101">
        <f>QP58*QO70</f>
        <v>0</v>
      </c>
      <c r="QQ70" s="119">
        <f t="shared" si="1067"/>
        <v>0</v>
      </c>
      <c r="QR70" s="93">
        <f>QR58</f>
        <v>57.43</v>
      </c>
      <c r="QS70" s="120">
        <f t="shared" si="1068"/>
        <v>0</v>
      </c>
      <c r="QT70" s="101">
        <f t="shared" si="1069"/>
        <v>0</v>
      </c>
      <c r="QU70" s="101"/>
      <c r="QV70" s="121"/>
      <c r="QW70" s="122">
        <f t="shared" si="1070"/>
        <v>0</v>
      </c>
      <c r="QX70" s="252">
        <f t="shared" si="1071"/>
        <v>0</v>
      </c>
      <c r="QY70" s="122">
        <f>QX70/QX58</f>
        <v>0</v>
      </c>
      <c r="QZ70" s="101">
        <f>QZ58*QY70</f>
        <v>0</v>
      </c>
      <c r="RA70" s="119">
        <f t="shared" si="1072"/>
        <v>0</v>
      </c>
      <c r="RB70" s="93">
        <f>RB58</f>
        <v>57.43</v>
      </c>
      <c r="RC70" s="120">
        <f t="shared" si="1073"/>
        <v>0</v>
      </c>
      <c r="RD70" s="101">
        <f t="shared" si="1074"/>
        <v>0</v>
      </c>
      <c r="RE70" s="101"/>
      <c r="RF70" s="121"/>
      <c r="RG70" s="122">
        <f t="shared" si="1075"/>
        <v>0</v>
      </c>
      <c r="RH70" s="252">
        <f t="shared" si="1076"/>
        <v>0</v>
      </c>
      <c r="RI70" s="122">
        <f>RH70/RH58</f>
        <v>0</v>
      </c>
      <c r="RJ70" s="101">
        <f>RJ58*RI70</f>
        <v>0</v>
      </c>
      <c r="RK70" s="119">
        <f t="shared" si="1077"/>
        <v>0</v>
      </c>
      <c r="RL70" s="93">
        <f>RL58</f>
        <v>57.43</v>
      </c>
      <c r="RM70" s="120">
        <f t="shared" si="1078"/>
        <v>0</v>
      </c>
      <c r="RN70" s="101">
        <f t="shared" si="1079"/>
        <v>0</v>
      </c>
      <c r="RO70" s="101"/>
      <c r="RP70" s="121"/>
      <c r="RQ70" s="122">
        <f t="shared" si="1080"/>
        <v>0</v>
      </c>
      <c r="RR70" s="252">
        <f t="shared" si="1081"/>
        <v>0</v>
      </c>
      <c r="RS70" s="122">
        <f>RR70/RR58</f>
        <v>0</v>
      </c>
      <c r="RT70" s="101">
        <f>RT58*RS70</f>
        <v>0</v>
      </c>
      <c r="RU70" s="119">
        <f t="shared" si="1082"/>
        <v>0</v>
      </c>
      <c r="RV70" s="93">
        <f>RV58</f>
        <v>57.43</v>
      </c>
      <c r="RW70" s="120">
        <f t="shared" si="1083"/>
        <v>0</v>
      </c>
      <c r="RX70" s="101">
        <f t="shared" si="1084"/>
        <v>0</v>
      </c>
      <c r="RY70" s="101"/>
      <c r="RZ70" s="121"/>
      <c r="SA70" s="122">
        <f t="shared" si="1085"/>
        <v>0</v>
      </c>
      <c r="SB70" s="252">
        <f t="shared" si="1086"/>
        <v>0</v>
      </c>
      <c r="SC70" s="122">
        <f>SB70/SB58</f>
        <v>0</v>
      </c>
      <c r="SD70" s="101">
        <f>SD58*SC70</f>
        <v>0</v>
      </c>
      <c r="SE70" s="119">
        <f t="shared" si="1087"/>
        <v>0</v>
      </c>
      <c r="SF70" s="93">
        <f>SF58</f>
        <v>57.43</v>
      </c>
      <c r="SG70" s="120">
        <f t="shared" si="1088"/>
        <v>0</v>
      </c>
      <c r="SH70" s="101">
        <f t="shared" si="1089"/>
        <v>0</v>
      </c>
      <c r="SI70" s="101"/>
      <c r="SJ70" s="121"/>
      <c r="SK70" s="122">
        <f t="shared" si="1090"/>
        <v>0</v>
      </c>
      <c r="SL70" s="252">
        <f t="shared" si="1091"/>
        <v>0</v>
      </c>
      <c r="SM70" s="122">
        <f>SL70/SL58</f>
        <v>0</v>
      </c>
      <c r="SN70" s="101">
        <f>SN58*SM70</f>
        <v>0</v>
      </c>
      <c r="SO70" s="119">
        <f t="shared" si="1092"/>
        <v>0</v>
      </c>
      <c r="SP70" s="93">
        <f>SP58</f>
        <v>57.43</v>
      </c>
      <c r="SQ70" s="120">
        <f t="shared" si="1093"/>
        <v>0</v>
      </c>
      <c r="SR70" s="101">
        <f t="shared" si="1094"/>
        <v>0</v>
      </c>
      <c r="SS70" s="101"/>
      <c r="ST70" s="121"/>
      <c r="SU70" s="122">
        <f t="shared" si="1095"/>
        <v>0</v>
      </c>
      <c r="SV70" s="252">
        <f t="shared" si="1096"/>
        <v>0</v>
      </c>
      <c r="SW70" s="122">
        <f>SV70/SV58</f>
        <v>0</v>
      </c>
      <c r="SX70" s="101">
        <f>SX58*SW70</f>
        <v>0</v>
      </c>
      <c r="SY70" s="119">
        <f t="shared" si="1097"/>
        <v>0</v>
      </c>
      <c r="SZ70" s="93">
        <f>SZ58</f>
        <v>57.43</v>
      </c>
      <c r="TA70" s="120">
        <f t="shared" si="1098"/>
        <v>0</v>
      </c>
      <c r="TB70" s="101">
        <f t="shared" si="1099"/>
        <v>0</v>
      </c>
      <c r="TC70" s="101"/>
      <c r="TD70" s="121"/>
      <c r="TE70" s="122">
        <f t="shared" si="1100"/>
        <v>0</v>
      </c>
      <c r="TF70" s="252">
        <f t="shared" si="1101"/>
        <v>0</v>
      </c>
      <c r="TG70" s="122">
        <f>TF70/TF58</f>
        <v>0</v>
      </c>
      <c r="TH70" s="101">
        <f>TH58*TG70</f>
        <v>0</v>
      </c>
      <c r="TI70" s="119">
        <f t="shared" si="1102"/>
        <v>0</v>
      </c>
      <c r="TJ70" s="93">
        <f>TJ58</f>
        <v>57.43</v>
      </c>
      <c r="TK70" s="120">
        <f t="shared" si="1103"/>
        <v>0</v>
      </c>
      <c r="TL70" s="101">
        <f t="shared" si="1104"/>
        <v>0</v>
      </c>
      <c r="TM70" s="101"/>
      <c r="TN70" s="121"/>
      <c r="TO70" s="122">
        <f t="shared" si="1105"/>
        <v>0</v>
      </c>
      <c r="TP70" s="252">
        <f t="shared" si="1106"/>
        <v>0</v>
      </c>
      <c r="TQ70" s="122">
        <f>TP70/TP58</f>
        <v>0</v>
      </c>
      <c r="TR70" s="101">
        <f>TR58*TQ70</f>
        <v>0</v>
      </c>
      <c r="TS70" s="119">
        <f t="shared" si="1107"/>
        <v>0</v>
      </c>
      <c r="TT70" s="93">
        <f>TT58</f>
        <v>57.43</v>
      </c>
      <c r="TU70" s="120">
        <f t="shared" si="1108"/>
        <v>0</v>
      </c>
      <c r="TV70" s="101">
        <f t="shared" si="1109"/>
        <v>0</v>
      </c>
      <c r="TW70" s="101"/>
      <c r="TX70" s="121"/>
      <c r="TY70" s="122">
        <f t="shared" si="1110"/>
        <v>0</v>
      </c>
      <c r="TZ70" s="252">
        <f t="shared" si="1111"/>
        <v>0</v>
      </c>
      <c r="UA70" s="122">
        <f>TZ70/TZ58</f>
        <v>0</v>
      </c>
      <c r="UB70" s="101">
        <f>UB58*UA70</f>
        <v>0</v>
      </c>
      <c r="UC70" s="119">
        <f t="shared" si="1112"/>
        <v>0</v>
      </c>
      <c r="UD70" s="93">
        <f>UD58</f>
        <v>57.43</v>
      </c>
      <c r="UE70" s="120">
        <f t="shared" si="1113"/>
        <v>0</v>
      </c>
      <c r="UF70" s="101">
        <f t="shared" si="1114"/>
        <v>0</v>
      </c>
      <c r="UG70" s="101"/>
      <c r="UH70" s="121"/>
      <c r="UI70" s="122">
        <f t="shared" si="1115"/>
        <v>0</v>
      </c>
      <c r="UJ70" s="252">
        <f t="shared" si="1116"/>
        <v>0</v>
      </c>
      <c r="UK70" s="122">
        <f>UJ70/UJ58</f>
        <v>0</v>
      </c>
      <c r="UL70" s="101">
        <f>UL58*UK70</f>
        <v>0</v>
      </c>
      <c r="UM70" s="119">
        <f t="shared" si="1117"/>
        <v>0</v>
      </c>
      <c r="UN70" s="93">
        <f>UN58</f>
        <v>57.43</v>
      </c>
      <c r="UO70" s="120">
        <f t="shared" si="1118"/>
        <v>0</v>
      </c>
      <c r="UP70" s="101">
        <f t="shared" si="1119"/>
        <v>0</v>
      </c>
      <c r="UQ70" s="101"/>
      <c r="UR70" s="121"/>
      <c r="US70" s="122">
        <f t="shared" si="1120"/>
        <v>0</v>
      </c>
      <c r="UT70" s="252">
        <f t="shared" si="1121"/>
        <v>0</v>
      </c>
      <c r="UU70" s="122">
        <f>UT70/UT58</f>
        <v>0</v>
      </c>
      <c r="UV70" s="101">
        <f>UV58*UU70</f>
        <v>0</v>
      </c>
      <c r="UW70" s="119">
        <f t="shared" si="1122"/>
        <v>0</v>
      </c>
      <c r="UX70" s="93">
        <f>UX58</f>
        <v>57.43</v>
      </c>
      <c r="UY70" s="120">
        <f t="shared" si="1123"/>
        <v>0</v>
      </c>
      <c r="UZ70" s="101">
        <f t="shared" si="1124"/>
        <v>0</v>
      </c>
      <c r="VA70" s="101"/>
      <c r="VB70" s="121"/>
      <c r="VC70" s="122">
        <f t="shared" si="1125"/>
        <v>0</v>
      </c>
      <c r="VD70" s="252">
        <f t="shared" si="1126"/>
        <v>0</v>
      </c>
      <c r="VE70" s="122">
        <f>VD70/VD58</f>
        <v>0</v>
      </c>
      <c r="VF70" s="101">
        <f>VF58*VE70</f>
        <v>0</v>
      </c>
      <c r="VG70" s="119">
        <f t="shared" si="1127"/>
        <v>0</v>
      </c>
      <c r="VH70" s="93">
        <f>VH58</f>
        <v>57.43</v>
      </c>
      <c r="VI70" s="120">
        <f t="shared" si="1128"/>
        <v>0</v>
      </c>
      <c r="VJ70" s="101">
        <f t="shared" si="1129"/>
        <v>0</v>
      </c>
      <c r="VK70" s="101"/>
      <c r="VL70" s="121"/>
      <c r="VM70" s="122">
        <f t="shared" si="1130"/>
        <v>0</v>
      </c>
      <c r="VN70" s="252">
        <f t="shared" si="1131"/>
        <v>0</v>
      </c>
      <c r="VO70" s="122">
        <f>VN70/VN58</f>
        <v>0</v>
      </c>
      <c r="VP70" s="101">
        <f>VP58*VO70</f>
        <v>0</v>
      </c>
      <c r="VQ70" s="119">
        <f t="shared" si="1132"/>
        <v>0</v>
      </c>
      <c r="VR70" s="93">
        <f>VR58</f>
        <v>57.43</v>
      </c>
      <c r="VS70" s="120">
        <f t="shared" si="1133"/>
        <v>0</v>
      </c>
      <c r="VT70" s="101">
        <f t="shared" si="1134"/>
        <v>0</v>
      </c>
      <c r="VU70" s="101"/>
      <c r="VV70" s="121"/>
      <c r="VW70" s="122">
        <f t="shared" si="1135"/>
        <v>0</v>
      </c>
      <c r="VX70" s="231">
        <f t="shared" si="1136"/>
        <v>13</v>
      </c>
      <c r="VY70" s="122">
        <f>VX70/VX58</f>
        <v>1.0300000000000001E-3</v>
      </c>
      <c r="VZ70" s="101">
        <f>VZ58*VY70</f>
        <v>171.4</v>
      </c>
      <c r="WA70" s="119">
        <f t="shared" si="1137"/>
        <v>13.18461538</v>
      </c>
      <c r="WB70" s="93">
        <f>WB58</f>
        <v>57.43</v>
      </c>
      <c r="WC70" s="120">
        <f t="shared" si="1138"/>
        <v>757.19245999999998</v>
      </c>
      <c r="WD70" s="101">
        <f t="shared" si="1139"/>
        <v>9843.5</v>
      </c>
      <c r="WE70" s="101"/>
      <c r="WF70" s="121"/>
    </row>
    <row r="71" spans="1:604" ht="17.25" customHeight="1">
      <c r="A71" s="5"/>
      <c r="B71" s="88" t="s">
        <v>433</v>
      </c>
      <c r="C71" s="12" t="s">
        <v>837</v>
      </c>
      <c r="D71" s="12" t="s">
        <v>437</v>
      </c>
      <c r="E71" s="4" t="s">
        <v>33</v>
      </c>
      <c r="F71" s="252">
        <f t="shared" si="841"/>
        <v>0</v>
      </c>
      <c r="G71" s="122">
        <f>F71/F58</f>
        <v>0</v>
      </c>
      <c r="H71" s="101">
        <f>H58*G71</f>
        <v>0</v>
      </c>
      <c r="I71" s="119">
        <f t="shared" si="842"/>
        <v>0</v>
      </c>
      <c r="J71" s="93">
        <f>J58</f>
        <v>57.43</v>
      </c>
      <c r="K71" s="120">
        <f t="shared" si="843"/>
        <v>0</v>
      </c>
      <c r="L71" s="101">
        <f t="shared" si="844"/>
        <v>0</v>
      </c>
      <c r="M71" s="101"/>
      <c r="N71" s="121"/>
      <c r="O71" s="122" t="e">
        <f t="shared" si="845"/>
        <v>#DIV/0!</v>
      </c>
      <c r="P71" s="252">
        <f t="shared" si="846"/>
        <v>0</v>
      </c>
      <c r="Q71" s="122">
        <f>P71/P58</f>
        <v>0</v>
      </c>
      <c r="R71" s="101">
        <f>R58*Q71</f>
        <v>0</v>
      </c>
      <c r="S71" s="119">
        <f t="shared" si="847"/>
        <v>0</v>
      </c>
      <c r="T71" s="93">
        <f>T58</f>
        <v>57.43</v>
      </c>
      <c r="U71" s="120">
        <f t="shared" si="848"/>
        <v>0</v>
      </c>
      <c r="V71" s="101">
        <f t="shared" si="849"/>
        <v>0</v>
      </c>
      <c r="W71" s="101"/>
      <c r="X71" s="121"/>
      <c r="Y71" s="122" t="e">
        <f t="shared" si="850"/>
        <v>#DIV/0!</v>
      </c>
      <c r="Z71" s="252">
        <f t="shared" si="851"/>
        <v>0</v>
      </c>
      <c r="AA71" s="122">
        <f>Z71/Z58</f>
        <v>0</v>
      </c>
      <c r="AB71" s="101">
        <f>AB58*AA71</f>
        <v>0</v>
      </c>
      <c r="AC71" s="119">
        <f t="shared" si="852"/>
        <v>0</v>
      </c>
      <c r="AD71" s="93">
        <f>AD58</f>
        <v>57.43</v>
      </c>
      <c r="AE71" s="120">
        <f t="shared" si="853"/>
        <v>0</v>
      </c>
      <c r="AF71" s="101">
        <f t="shared" si="854"/>
        <v>0</v>
      </c>
      <c r="AG71" s="101"/>
      <c r="AH71" s="121"/>
      <c r="AI71" s="122" t="e">
        <f t="shared" si="855"/>
        <v>#DIV/0!</v>
      </c>
      <c r="AJ71" s="252">
        <f t="shared" si="856"/>
        <v>0</v>
      </c>
      <c r="AK71" s="122">
        <f>AJ71/AJ58</f>
        <v>0</v>
      </c>
      <c r="AL71" s="101">
        <f>AL58*AK71</f>
        <v>0</v>
      </c>
      <c r="AM71" s="119">
        <f t="shared" si="857"/>
        <v>0</v>
      </c>
      <c r="AN71" s="93">
        <f>AN58</f>
        <v>57.43</v>
      </c>
      <c r="AO71" s="120">
        <f t="shared" si="858"/>
        <v>0</v>
      </c>
      <c r="AP71" s="101">
        <f t="shared" si="859"/>
        <v>0</v>
      </c>
      <c r="AQ71" s="101"/>
      <c r="AR71" s="121"/>
      <c r="AS71" s="122" t="e">
        <f t="shared" si="860"/>
        <v>#DIV/0!</v>
      </c>
      <c r="AT71" s="252">
        <f t="shared" si="861"/>
        <v>0</v>
      </c>
      <c r="AU71" s="122">
        <f>AT71/AT58</f>
        <v>0</v>
      </c>
      <c r="AV71" s="101">
        <f>AV58*AU71</f>
        <v>0</v>
      </c>
      <c r="AW71" s="119">
        <f t="shared" si="862"/>
        <v>0</v>
      </c>
      <c r="AX71" s="93">
        <f>AX58</f>
        <v>57.43</v>
      </c>
      <c r="AY71" s="120">
        <f t="shared" si="863"/>
        <v>0</v>
      </c>
      <c r="AZ71" s="101">
        <f t="shared" si="864"/>
        <v>0</v>
      </c>
      <c r="BA71" s="101"/>
      <c r="BB71" s="121"/>
      <c r="BC71" s="122" t="e">
        <f t="shared" si="865"/>
        <v>#DIV/0!</v>
      </c>
      <c r="BD71" s="252">
        <f t="shared" si="866"/>
        <v>0</v>
      </c>
      <c r="BE71" s="122">
        <f>BD71/BD58</f>
        <v>0</v>
      </c>
      <c r="BF71" s="101">
        <f>BF58*BE71</f>
        <v>0</v>
      </c>
      <c r="BG71" s="119">
        <f t="shared" si="867"/>
        <v>0</v>
      </c>
      <c r="BH71" s="93">
        <f>BH58</f>
        <v>57.43</v>
      </c>
      <c r="BI71" s="120">
        <f t="shared" si="868"/>
        <v>0</v>
      </c>
      <c r="BJ71" s="101">
        <f t="shared" si="869"/>
        <v>0</v>
      </c>
      <c r="BK71" s="101"/>
      <c r="BL71" s="121"/>
      <c r="BM71" s="122" t="e">
        <f t="shared" si="870"/>
        <v>#DIV/0!</v>
      </c>
      <c r="BN71" s="252">
        <f t="shared" si="871"/>
        <v>0</v>
      </c>
      <c r="BO71" s="122" t="e">
        <f>BN71/BN58</f>
        <v>#DIV/0!</v>
      </c>
      <c r="BP71" s="101" t="e">
        <f>BP58*BO71</f>
        <v>#DIV/0!</v>
      </c>
      <c r="BQ71" s="119">
        <f t="shared" si="872"/>
        <v>0</v>
      </c>
      <c r="BR71" s="93">
        <f>BR58</f>
        <v>0</v>
      </c>
      <c r="BS71" s="120">
        <f t="shared" si="873"/>
        <v>0</v>
      </c>
      <c r="BT71" s="101">
        <f t="shared" si="874"/>
        <v>0</v>
      </c>
      <c r="BU71" s="101"/>
      <c r="BV71" s="121"/>
      <c r="BW71" s="122" t="e">
        <f t="shared" si="875"/>
        <v>#DIV/0!</v>
      </c>
      <c r="BX71" s="252">
        <f t="shared" si="876"/>
        <v>0</v>
      </c>
      <c r="BY71" s="122">
        <f>BX71/BX58</f>
        <v>0</v>
      </c>
      <c r="BZ71" s="101">
        <f>BZ58*BY71</f>
        <v>0</v>
      </c>
      <c r="CA71" s="119">
        <f t="shared" si="877"/>
        <v>0</v>
      </c>
      <c r="CB71" s="93">
        <f>CB58</f>
        <v>57.43</v>
      </c>
      <c r="CC71" s="120">
        <f t="shared" si="878"/>
        <v>0</v>
      </c>
      <c r="CD71" s="101">
        <f t="shared" si="879"/>
        <v>0</v>
      </c>
      <c r="CE71" s="101"/>
      <c r="CF71" s="121"/>
      <c r="CG71" s="122" t="e">
        <f t="shared" si="880"/>
        <v>#DIV/0!</v>
      </c>
      <c r="CH71" s="252">
        <f t="shared" si="881"/>
        <v>0</v>
      </c>
      <c r="CI71" s="122" t="e">
        <f>CH71/CH58</f>
        <v>#DIV/0!</v>
      </c>
      <c r="CJ71" s="101" t="e">
        <f>CJ58*CI71</f>
        <v>#DIV/0!</v>
      </c>
      <c r="CK71" s="119">
        <f t="shared" si="882"/>
        <v>0</v>
      </c>
      <c r="CL71" s="93">
        <f>CL58</f>
        <v>0</v>
      </c>
      <c r="CM71" s="120">
        <f t="shared" si="883"/>
        <v>0</v>
      </c>
      <c r="CN71" s="101">
        <f t="shared" si="884"/>
        <v>0</v>
      </c>
      <c r="CO71" s="101"/>
      <c r="CP71" s="121"/>
      <c r="CQ71" s="122" t="e">
        <f t="shared" si="885"/>
        <v>#DIV/0!</v>
      </c>
      <c r="CR71" s="252">
        <f t="shared" si="886"/>
        <v>0</v>
      </c>
      <c r="CS71" s="122">
        <f>CR71/CR58</f>
        <v>0</v>
      </c>
      <c r="CT71" s="101">
        <f>CT58*CS71</f>
        <v>0</v>
      </c>
      <c r="CU71" s="119">
        <f t="shared" si="887"/>
        <v>0</v>
      </c>
      <c r="CV71" s="93">
        <f>CV58</f>
        <v>57.43</v>
      </c>
      <c r="CW71" s="120">
        <f t="shared" si="888"/>
        <v>0</v>
      </c>
      <c r="CX71" s="101">
        <f t="shared" si="889"/>
        <v>0</v>
      </c>
      <c r="CY71" s="101"/>
      <c r="CZ71" s="121"/>
      <c r="DA71" s="122" t="e">
        <f t="shared" si="890"/>
        <v>#DIV/0!</v>
      </c>
      <c r="DB71" s="252">
        <f t="shared" si="891"/>
        <v>0</v>
      </c>
      <c r="DC71" s="122">
        <f>DB71/DB58</f>
        <v>0</v>
      </c>
      <c r="DD71" s="101">
        <f>DD58*DC71</f>
        <v>0</v>
      </c>
      <c r="DE71" s="119">
        <f t="shared" si="892"/>
        <v>0</v>
      </c>
      <c r="DF71" s="93">
        <f>DF58</f>
        <v>57.43</v>
      </c>
      <c r="DG71" s="120">
        <f t="shared" si="893"/>
        <v>0</v>
      </c>
      <c r="DH71" s="101">
        <f t="shared" si="894"/>
        <v>0</v>
      </c>
      <c r="DI71" s="101"/>
      <c r="DJ71" s="121"/>
      <c r="DK71" s="122" t="e">
        <f t="shared" si="895"/>
        <v>#DIV/0!</v>
      </c>
      <c r="DL71" s="252">
        <f t="shared" si="896"/>
        <v>0</v>
      </c>
      <c r="DM71" s="122">
        <f>DL71/DL58</f>
        <v>0</v>
      </c>
      <c r="DN71" s="101">
        <f>DN58*DM71</f>
        <v>0</v>
      </c>
      <c r="DO71" s="119">
        <f t="shared" si="897"/>
        <v>0</v>
      </c>
      <c r="DP71" s="93">
        <f>DP58</f>
        <v>57.43</v>
      </c>
      <c r="DQ71" s="120">
        <f t="shared" si="898"/>
        <v>0</v>
      </c>
      <c r="DR71" s="101">
        <f t="shared" si="899"/>
        <v>0</v>
      </c>
      <c r="DS71" s="101"/>
      <c r="DT71" s="121"/>
      <c r="DU71" s="122" t="e">
        <f t="shared" si="900"/>
        <v>#DIV/0!</v>
      </c>
      <c r="DV71" s="252">
        <f t="shared" si="901"/>
        <v>0</v>
      </c>
      <c r="DW71" s="122">
        <f>DV71/DV58</f>
        <v>0</v>
      </c>
      <c r="DX71" s="101">
        <f>DX58*DW71</f>
        <v>0</v>
      </c>
      <c r="DY71" s="119">
        <f t="shared" si="902"/>
        <v>0</v>
      </c>
      <c r="DZ71" s="93">
        <f>DZ58</f>
        <v>57.43</v>
      </c>
      <c r="EA71" s="120">
        <f t="shared" si="903"/>
        <v>0</v>
      </c>
      <c r="EB71" s="101">
        <f t="shared" si="904"/>
        <v>0</v>
      </c>
      <c r="EC71" s="101"/>
      <c r="ED71" s="121"/>
      <c r="EE71" s="122" t="e">
        <f t="shared" si="905"/>
        <v>#DIV/0!</v>
      </c>
      <c r="EF71" s="252">
        <f t="shared" si="906"/>
        <v>0</v>
      </c>
      <c r="EG71" s="122">
        <f>EF71/EF58</f>
        <v>0</v>
      </c>
      <c r="EH71" s="101">
        <f>EH58*EG71</f>
        <v>0</v>
      </c>
      <c r="EI71" s="119">
        <f t="shared" si="907"/>
        <v>0</v>
      </c>
      <c r="EJ71" s="93">
        <f>EJ58</f>
        <v>57.43</v>
      </c>
      <c r="EK71" s="120">
        <f t="shared" si="908"/>
        <v>0</v>
      </c>
      <c r="EL71" s="101">
        <f t="shared" si="909"/>
        <v>0</v>
      </c>
      <c r="EM71" s="101"/>
      <c r="EN71" s="121"/>
      <c r="EO71" s="122" t="e">
        <f t="shared" si="910"/>
        <v>#DIV/0!</v>
      </c>
      <c r="EP71" s="252">
        <f t="shared" si="911"/>
        <v>0</v>
      </c>
      <c r="EQ71" s="122">
        <f>EP71/EP58</f>
        <v>0</v>
      </c>
      <c r="ER71" s="101">
        <f>ER58*EQ71</f>
        <v>0</v>
      </c>
      <c r="ES71" s="119">
        <f t="shared" si="912"/>
        <v>0</v>
      </c>
      <c r="ET71" s="93">
        <f>ET58</f>
        <v>57.43</v>
      </c>
      <c r="EU71" s="120">
        <f t="shared" si="913"/>
        <v>0</v>
      </c>
      <c r="EV71" s="101">
        <f t="shared" si="914"/>
        <v>0</v>
      </c>
      <c r="EW71" s="101"/>
      <c r="EX71" s="121"/>
      <c r="EY71" s="122" t="e">
        <f t="shared" si="915"/>
        <v>#DIV/0!</v>
      </c>
      <c r="EZ71" s="252">
        <f t="shared" si="916"/>
        <v>0</v>
      </c>
      <c r="FA71" s="122">
        <f>EZ71/EZ58</f>
        <v>0</v>
      </c>
      <c r="FB71" s="101">
        <f>FB58*FA71</f>
        <v>0</v>
      </c>
      <c r="FC71" s="119">
        <f t="shared" si="917"/>
        <v>0</v>
      </c>
      <c r="FD71" s="93">
        <f>FD58</f>
        <v>57.43</v>
      </c>
      <c r="FE71" s="120">
        <f t="shared" si="918"/>
        <v>0</v>
      </c>
      <c r="FF71" s="101">
        <f t="shared" si="919"/>
        <v>0</v>
      </c>
      <c r="FG71" s="101"/>
      <c r="FH71" s="121"/>
      <c r="FI71" s="122" t="e">
        <f t="shared" si="920"/>
        <v>#DIV/0!</v>
      </c>
      <c r="FJ71" s="252">
        <f t="shared" si="921"/>
        <v>0</v>
      </c>
      <c r="FK71" s="122">
        <f>FJ71/FJ58</f>
        <v>0</v>
      </c>
      <c r="FL71" s="101">
        <f>FL58*FK71</f>
        <v>0</v>
      </c>
      <c r="FM71" s="119">
        <f t="shared" si="922"/>
        <v>0</v>
      </c>
      <c r="FN71" s="93">
        <f>FN58</f>
        <v>57.43</v>
      </c>
      <c r="FO71" s="120">
        <f t="shared" si="923"/>
        <v>0</v>
      </c>
      <c r="FP71" s="101">
        <f t="shared" si="924"/>
        <v>0</v>
      </c>
      <c r="FQ71" s="101"/>
      <c r="FR71" s="121"/>
      <c r="FS71" s="122" t="e">
        <f t="shared" si="925"/>
        <v>#DIV/0!</v>
      </c>
      <c r="FT71" s="252">
        <f t="shared" si="926"/>
        <v>0</v>
      </c>
      <c r="FU71" s="122">
        <f>FT71/FT58</f>
        <v>0</v>
      </c>
      <c r="FV71" s="101">
        <f>FV58*FU71</f>
        <v>0</v>
      </c>
      <c r="FW71" s="119">
        <f t="shared" si="927"/>
        <v>0</v>
      </c>
      <c r="FX71" s="93">
        <f>FX58</f>
        <v>57.43</v>
      </c>
      <c r="FY71" s="120">
        <f t="shared" si="928"/>
        <v>0</v>
      </c>
      <c r="FZ71" s="101">
        <f t="shared" si="929"/>
        <v>0</v>
      </c>
      <c r="GA71" s="101"/>
      <c r="GB71" s="121"/>
      <c r="GC71" s="122" t="e">
        <f t="shared" si="930"/>
        <v>#DIV/0!</v>
      </c>
      <c r="GD71" s="252">
        <f t="shared" si="931"/>
        <v>0</v>
      </c>
      <c r="GE71" s="122">
        <f>GD71/GD58</f>
        <v>0</v>
      </c>
      <c r="GF71" s="101">
        <f>GF58*GE71</f>
        <v>0</v>
      </c>
      <c r="GG71" s="119">
        <f t="shared" si="932"/>
        <v>0</v>
      </c>
      <c r="GH71" s="93">
        <f>GH58</f>
        <v>57.43</v>
      </c>
      <c r="GI71" s="120">
        <f t="shared" si="933"/>
        <v>0</v>
      </c>
      <c r="GJ71" s="101">
        <f t="shared" si="934"/>
        <v>0</v>
      </c>
      <c r="GK71" s="101"/>
      <c r="GL71" s="121"/>
      <c r="GM71" s="122" t="e">
        <f t="shared" si="935"/>
        <v>#DIV/0!</v>
      </c>
      <c r="GN71" s="252">
        <f t="shared" si="936"/>
        <v>0</v>
      </c>
      <c r="GO71" s="122">
        <f>GN71/GN58</f>
        <v>0</v>
      </c>
      <c r="GP71" s="101">
        <f>GP58*GO71</f>
        <v>0</v>
      </c>
      <c r="GQ71" s="119">
        <f t="shared" si="937"/>
        <v>0</v>
      </c>
      <c r="GR71" s="93">
        <f>GR58</f>
        <v>57.43</v>
      </c>
      <c r="GS71" s="120">
        <f t="shared" si="938"/>
        <v>0</v>
      </c>
      <c r="GT71" s="101">
        <f t="shared" si="939"/>
        <v>0</v>
      </c>
      <c r="GU71" s="101"/>
      <c r="GV71" s="121"/>
      <c r="GW71" s="122" t="e">
        <f t="shared" si="940"/>
        <v>#DIV/0!</v>
      </c>
      <c r="GX71" s="252">
        <f t="shared" si="941"/>
        <v>0</v>
      </c>
      <c r="GY71" s="122">
        <f>GX71/GX58</f>
        <v>0</v>
      </c>
      <c r="GZ71" s="101">
        <f>GZ58*GY71</f>
        <v>0</v>
      </c>
      <c r="HA71" s="119">
        <f t="shared" si="942"/>
        <v>0</v>
      </c>
      <c r="HB71" s="93">
        <f>HB58</f>
        <v>57.43</v>
      </c>
      <c r="HC71" s="120">
        <f t="shared" si="943"/>
        <v>0</v>
      </c>
      <c r="HD71" s="101">
        <f t="shared" si="944"/>
        <v>0</v>
      </c>
      <c r="HE71" s="101"/>
      <c r="HF71" s="121"/>
      <c r="HG71" s="122" t="e">
        <f t="shared" si="945"/>
        <v>#DIV/0!</v>
      </c>
      <c r="HH71" s="252">
        <f t="shared" si="946"/>
        <v>0</v>
      </c>
      <c r="HI71" s="122">
        <f>HH71/HH58</f>
        <v>0</v>
      </c>
      <c r="HJ71" s="101">
        <f>HJ58*HI71</f>
        <v>0</v>
      </c>
      <c r="HK71" s="119">
        <f t="shared" si="947"/>
        <v>0</v>
      </c>
      <c r="HL71" s="93">
        <f>HL58</f>
        <v>57.43</v>
      </c>
      <c r="HM71" s="120">
        <f t="shared" si="948"/>
        <v>0</v>
      </c>
      <c r="HN71" s="101">
        <f t="shared" si="949"/>
        <v>0</v>
      </c>
      <c r="HO71" s="101"/>
      <c r="HP71" s="121"/>
      <c r="HQ71" s="122" t="e">
        <f t="shared" si="950"/>
        <v>#DIV/0!</v>
      </c>
      <c r="HR71" s="252">
        <f t="shared" si="951"/>
        <v>0</v>
      </c>
      <c r="HS71" s="122">
        <f>HR71/HR58</f>
        <v>0</v>
      </c>
      <c r="HT71" s="101">
        <f>HT58*HS71</f>
        <v>0</v>
      </c>
      <c r="HU71" s="119">
        <f t="shared" si="952"/>
        <v>0</v>
      </c>
      <c r="HV71" s="93">
        <f>HV58</f>
        <v>57.43</v>
      </c>
      <c r="HW71" s="120">
        <f t="shared" si="953"/>
        <v>0</v>
      </c>
      <c r="HX71" s="101">
        <f t="shared" si="954"/>
        <v>0</v>
      </c>
      <c r="HY71" s="101"/>
      <c r="HZ71" s="121"/>
      <c r="IA71" s="122" t="e">
        <f t="shared" si="955"/>
        <v>#DIV/0!</v>
      </c>
      <c r="IB71" s="252">
        <f t="shared" si="956"/>
        <v>0</v>
      </c>
      <c r="IC71" s="122">
        <f>IB71/IB58</f>
        <v>0</v>
      </c>
      <c r="ID71" s="101">
        <f>ID58*IC71</f>
        <v>0</v>
      </c>
      <c r="IE71" s="119">
        <f t="shared" si="957"/>
        <v>0</v>
      </c>
      <c r="IF71" s="93">
        <f>IF58</f>
        <v>57.43</v>
      </c>
      <c r="IG71" s="120">
        <f t="shared" si="958"/>
        <v>0</v>
      </c>
      <c r="IH71" s="101">
        <f t="shared" si="959"/>
        <v>0</v>
      </c>
      <c r="II71" s="101"/>
      <c r="IJ71" s="121"/>
      <c r="IK71" s="122" t="e">
        <f t="shared" si="960"/>
        <v>#DIV/0!</v>
      </c>
      <c r="IL71" s="252">
        <f t="shared" si="961"/>
        <v>0</v>
      </c>
      <c r="IM71" s="122">
        <f>IL71/IL58</f>
        <v>0</v>
      </c>
      <c r="IN71" s="101">
        <f>IN58*IM71</f>
        <v>0</v>
      </c>
      <c r="IO71" s="119">
        <f t="shared" si="962"/>
        <v>0</v>
      </c>
      <c r="IP71" s="93">
        <f>IP58</f>
        <v>57.43</v>
      </c>
      <c r="IQ71" s="120">
        <f t="shared" si="963"/>
        <v>0</v>
      </c>
      <c r="IR71" s="101">
        <f t="shared" si="964"/>
        <v>0</v>
      </c>
      <c r="IS71" s="101"/>
      <c r="IT71" s="121"/>
      <c r="IU71" s="122" t="e">
        <f t="shared" si="965"/>
        <v>#DIV/0!</v>
      </c>
      <c r="IV71" s="252">
        <f t="shared" si="966"/>
        <v>0</v>
      </c>
      <c r="IW71" s="122">
        <f>IV71/IV58</f>
        <v>0</v>
      </c>
      <c r="IX71" s="101">
        <f>IX58*IW71</f>
        <v>0</v>
      </c>
      <c r="IY71" s="119">
        <f t="shared" si="967"/>
        <v>0</v>
      </c>
      <c r="IZ71" s="93">
        <f>IZ58</f>
        <v>57.43</v>
      </c>
      <c r="JA71" s="120">
        <f t="shared" si="968"/>
        <v>0</v>
      </c>
      <c r="JB71" s="101">
        <f t="shared" si="969"/>
        <v>0</v>
      </c>
      <c r="JC71" s="101"/>
      <c r="JD71" s="121"/>
      <c r="JE71" s="122" t="e">
        <f t="shared" si="970"/>
        <v>#DIV/0!</v>
      </c>
      <c r="JF71" s="252">
        <f t="shared" si="971"/>
        <v>0</v>
      </c>
      <c r="JG71" s="122">
        <f>JF71/JF58</f>
        <v>0</v>
      </c>
      <c r="JH71" s="101">
        <f>JH58*JG71</f>
        <v>0</v>
      </c>
      <c r="JI71" s="119">
        <f t="shared" si="972"/>
        <v>0</v>
      </c>
      <c r="JJ71" s="93">
        <f>JJ58</f>
        <v>57.43</v>
      </c>
      <c r="JK71" s="120">
        <f t="shared" si="973"/>
        <v>0</v>
      </c>
      <c r="JL71" s="101">
        <f t="shared" si="974"/>
        <v>0</v>
      </c>
      <c r="JM71" s="101"/>
      <c r="JN71" s="121"/>
      <c r="JO71" s="122" t="e">
        <f t="shared" si="975"/>
        <v>#DIV/0!</v>
      </c>
      <c r="JP71" s="252">
        <f t="shared" si="976"/>
        <v>0</v>
      </c>
      <c r="JQ71" s="122" t="e">
        <f>JP71/JP58</f>
        <v>#DIV/0!</v>
      </c>
      <c r="JR71" s="101" t="e">
        <f>JR58*JQ71</f>
        <v>#DIV/0!</v>
      </c>
      <c r="JS71" s="119">
        <f t="shared" si="977"/>
        <v>0</v>
      </c>
      <c r="JT71" s="93">
        <f>JT58</f>
        <v>0</v>
      </c>
      <c r="JU71" s="120">
        <f t="shared" si="978"/>
        <v>0</v>
      </c>
      <c r="JV71" s="101">
        <f t="shared" si="979"/>
        <v>0</v>
      </c>
      <c r="JW71" s="101"/>
      <c r="JX71" s="121"/>
      <c r="JY71" s="122" t="e">
        <f t="shared" si="980"/>
        <v>#DIV/0!</v>
      </c>
      <c r="JZ71" s="252">
        <f t="shared" si="981"/>
        <v>0</v>
      </c>
      <c r="KA71" s="122">
        <f>JZ71/JZ58</f>
        <v>0</v>
      </c>
      <c r="KB71" s="101">
        <f>KB58*KA71</f>
        <v>0</v>
      </c>
      <c r="KC71" s="119">
        <f t="shared" si="982"/>
        <v>0</v>
      </c>
      <c r="KD71" s="93">
        <f>KD58</f>
        <v>57.43</v>
      </c>
      <c r="KE71" s="120">
        <f t="shared" si="983"/>
        <v>0</v>
      </c>
      <c r="KF71" s="101">
        <f t="shared" si="984"/>
        <v>0</v>
      </c>
      <c r="KG71" s="101"/>
      <c r="KH71" s="121"/>
      <c r="KI71" s="122" t="e">
        <f t="shared" si="985"/>
        <v>#DIV/0!</v>
      </c>
      <c r="KJ71" s="252">
        <f t="shared" si="986"/>
        <v>0</v>
      </c>
      <c r="KK71" s="122">
        <f>KJ71/KJ58</f>
        <v>0</v>
      </c>
      <c r="KL71" s="101">
        <f>KL58*KK71</f>
        <v>0</v>
      </c>
      <c r="KM71" s="119">
        <f t="shared" si="987"/>
        <v>0</v>
      </c>
      <c r="KN71" s="93">
        <f>KN58</f>
        <v>57.43</v>
      </c>
      <c r="KO71" s="120">
        <f t="shared" si="988"/>
        <v>0</v>
      </c>
      <c r="KP71" s="101">
        <f t="shared" si="989"/>
        <v>0</v>
      </c>
      <c r="KQ71" s="101"/>
      <c r="KR71" s="121"/>
      <c r="KS71" s="122" t="e">
        <f t="shared" si="990"/>
        <v>#DIV/0!</v>
      </c>
      <c r="KT71" s="252">
        <f t="shared" si="991"/>
        <v>0</v>
      </c>
      <c r="KU71" s="122">
        <f>KT71/KT58</f>
        <v>0</v>
      </c>
      <c r="KV71" s="101">
        <f>KV58*KU71</f>
        <v>0</v>
      </c>
      <c r="KW71" s="119">
        <f t="shared" si="992"/>
        <v>0</v>
      </c>
      <c r="KX71" s="93">
        <f>KX58</f>
        <v>57.43</v>
      </c>
      <c r="KY71" s="120">
        <f t="shared" si="993"/>
        <v>0</v>
      </c>
      <c r="KZ71" s="101">
        <f t="shared" si="994"/>
        <v>0</v>
      </c>
      <c r="LA71" s="101"/>
      <c r="LB71" s="121"/>
      <c r="LC71" s="122" t="e">
        <f t="shared" si="995"/>
        <v>#DIV/0!</v>
      </c>
      <c r="LD71" s="252">
        <f t="shared" si="996"/>
        <v>0</v>
      </c>
      <c r="LE71" s="122">
        <f>LD71/LD58</f>
        <v>0</v>
      </c>
      <c r="LF71" s="101">
        <f>LF58*LE71</f>
        <v>0</v>
      </c>
      <c r="LG71" s="119">
        <f t="shared" si="997"/>
        <v>0</v>
      </c>
      <c r="LH71" s="93">
        <f>LH58</f>
        <v>57.43</v>
      </c>
      <c r="LI71" s="120">
        <f t="shared" si="998"/>
        <v>0</v>
      </c>
      <c r="LJ71" s="101">
        <f t="shared" si="999"/>
        <v>0</v>
      </c>
      <c r="LK71" s="101"/>
      <c r="LL71" s="121"/>
      <c r="LM71" s="122" t="e">
        <f t="shared" si="1000"/>
        <v>#DIV/0!</v>
      </c>
      <c r="LN71" s="252">
        <f t="shared" si="1001"/>
        <v>0</v>
      </c>
      <c r="LO71" s="122">
        <f>LN71/LN58</f>
        <v>0</v>
      </c>
      <c r="LP71" s="101">
        <f>LP58*LO71</f>
        <v>0</v>
      </c>
      <c r="LQ71" s="119">
        <f t="shared" si="1002"/>
        <v>0</v>
      </c>
      <c r="LR71" s="93">
        <f>LR58</f>
        <v>57.43</v>
      </c>
      <c r="LS71" s="120">
        <f t="shared" si="1003"/>
        <v>0</v>
      </c>
      <c r="LT71" s="101">
        <f t="shared" si="1004"/>
        <v>0</v>
      </c>
      <c r="LU71" s="101"/>
      <c r="LV71" s="121"/>
      <c r="LW71" s="122" t="e">
        <f t="shared" si="1005"/>
        <v>#DIV/0!</v>
      </c>
      <c r="LX71" s="252">
        <f t="shared" si="1006"/>
        <v>0</v>
      </c>
      <c r="LY71" s="122">
        <f>LX71/LX58</f>
        <v>0</v>
      </c>
      <c r="LZ71" s="101">
        <f>LZ58*LY71</f>
        <v>0</v>
      </c>
      <c r="MA71" s="119">
        <f t="shared" si="1007"/>
        <v>0</v>
      </c>
      <c r="MB71" s="93">
        <f>MB58</f>
        <v>57.43</v>
      </c>
      <c r="MC71" s="120">
        <f t="shared" si="1008"/>
        <v>0</v>
      </c>
      <c r="MD71" s="101">
        <f t="shared" si="1009"/>
        <v>0</v>
      </c>
      <c r="ME71" s="101"/>
      <c r="MF71" s="121"/>
      <c r="MG71" s="122" t="e">
        <f t="shared" si="1010"/>
        <v>#DIV/0!</v>
      </c>
      <c r="MH71" s="252">
        <f t="shared" si="1011"/>
        <v>0</v>
      </c>
      <c r="MI71" s="122">
        <f>MH71/MH58</f>
        <v>0</v>
      </c>
      <c r="MJ71" s="101">
        <f>MJ58*MI71</f>
        <v>0</v>
      </c>
      <c r="MK71" s="119">
        <f t="shared" si="1012"/>
        <v>0</v>
      </c>
      <c r="ML71" s="93">
        <f>ML58</f>
        <v>57.43</v>
      </c>
      <c r="MM71" s="120">
        <f t="shared" si="1013"/>
        <v>0</v>
      </c>
      <c r="MN71" s="101">
        <f t="shared" si="1014"/>
        <v>0</v>
      </c>
      <c r="MO71" s="101"/>
      <c r="MP71" s="121"/>
      <c r="MQ71" s="122" t="e">
        <f t="shared" si="1015"/>
        <v>#DIV/0!</v>
      </c>
      <c r="MR71" s="252">
        <f t="shared" si="1016"/>
        <v>0</v>
      </c>
      <c r="MS71" s="122">
        <f>MR71/MR58</f>
        <v>0</v>
      </c>
      <c r="MT71" s="101">
        <f>MT58*MS71</f>
        <v>0</v>
      </c>
      <c r="MU71" s="119">
        <f t="shared" si="1017"/>
        <v>0</v>
      </c>
      <c r="MV71" s="93">
        <f>MV58</f>
        <v>57.43</v>
      </c>
      <c r="MW71" s="120">
        <f t="shared" si="1018"/>
        <v>0</v>
      </c>
      <c r="MX71" s="101">
        <f t="shared" si="1019"/>
        <v>0</v>
      </c>
      <c r="MY71" s="101"/>
      <c r="MZ71" s="121"/>
      <c r="NA71" s="122" t="e">
        <f t="shared" si="1020"/>
        <v>#DIV/0!</v>
      </c>
      <c r="NB71" s="252">
        <f t="shared" si="1021"/>
        <v>0</v>
      </c>
      <c r="NC71" s="122">
        <f>NB71/NB58</f>
        <v>0</v>
      </c>
      <c r="ND71" s="101">
        <f>ND58*NC71</f>
        <v>0</v>
      </c>
      <c r="NE71" s="119">
        <f t="shared" si="1022"/>
        <v>0</v>
      </c>
      <c r="NF71" s="93">
        <f>NF58</f>
        <v>57.43</v>
      </c>
      <c r="NG71" s="120">
        <f t="shared" si="1023"/>
        <v>0</v>
      </c>
      <c r="NH71" s="101">
        <f t="shared" si="1024"/>
        <v>0</v>
      </c>
      <c r="NI71" s="101"/>
      <c r="NJ71" s="121"/>
      <c r="NK71" s="122" t="e">
        <f t="shared" si="1025"/>
        <v>#DIV/0!</v>
      </c>
      <c r="NL71" s="252">
        <f t="shared" si="1026"/>
        <v>0</v>
      </c>
      <c r="NM71" s="122">
        <f>NL71/NL58</f>
        <v>0</v>
      </c>
      <c r="NN71" s="101">
        <f>NN58*NM71</f>
        <v>0</v>
      </c>
      <c r="NO71" s="119">
        <f t="shared" si="1027"/>
        <v>0</v>
      </c>
      <c r="NP71" s="93">
        <f>NP58</f>
        <v>57.43</v>
      </c>
      <c r="NQ71" s="120">
        <f t="shared" si="1028"/>
        <v>0</v>
      </c>
      <c r="NR71" s="101">
        <f t="shared" si="1029"/>
        <v>0</v>
      </c>
      <c r="NS71" s="101"/>
      <c r="NT71" s="121"/>
      <c r="NU71" s="122" t="e">
        <f t="shared" si="1030"/>
        <v>#DIV/0!</v>
      </c>
      <c r="NV71" s="252">
        <f t="shared" si="1031"/>
        <v>0</v>
      </c>
      <c r="NW71" s="122">
        <f>NV71/NV58</f>
        <v>0</v>
      </c>
      <c r="NX71" s="101">
        <f>NX58*NW71</f>
        <v>0</v>
      </c>
      <c r="NY71" s="119">
        <f t="shared" si="1032"/>
        <v>0</v>
      </c>
      <c r="NZ71" s="93">
        <f>NZ58</f>
        <v>57.43</v>
      </c>
      <c r="OA71" s="120">
        <f t="shared" si="1033"/>
        <v>0</v>
      </c>
      <c r="OB71" s="101">
        <f t="shared" si="1034"/>
        <v>0</v>
      </c>
      <c r="OC71" s="101"/>
      <c r="OD71" s="121"/>
      <c r="OE71" s="122" t="e">
        <f t="shared" si="1035"/>
        <v>#DIV/0!</v>
      </c>
      <c r="OF71" s="252">
        <f t="shared" si="1036"/>
        <v>0</v>
      </c>
      <c r="OG71" s="122">
        <f>OF71/OF58</f>
        <v>0</v>
      </c>
      <c r="OH71" s="101">
        <f>OH58*OG71</f>
        <v>0</v>
      </c>
      <c r="OI71" s="119">
        <f t="shared" si="1037"/>
        <v>0</v>
      </c>
      <c r="OJ71" s="93">
        <f>OJ58</f>
        <v>57.43</v>
      </c>
      <c r="OK71" s="120">
        <f t="shared" si="1038"/>
        <v>0</v>
      </c>
      <c r="OL71" s="101">
        <f t="shared" si="1039"/>
        <v>0</v>
      </c>
      <c r="OM71" s="101"/>
      <c r="ON71" s="121"/>
      <c r="OO71" s="122" t="e">
        <f t="shared" si="1040"/>
        <v>#DIV/0!</v>
      </c>
      <c r="OP71" s="252">
        <f t="shared" si="1041"/>
        <v>0</v>
      </c>
      <c r="OQ71" s="122">
        <f>OP71/OP58</f>
        <v>0</v>
      </c>
      <c r="OR71" s="101">
        <f>OR58*OQ71</f>
        <v>0</v>
      </c>
      <c r="OS71" s="119">
        <f t="shared" si="1042"/>
        <v>0</v>
      </c>
      <c r="OT71" s="93">
        <f>OT58</f>
        <v>57.43</v>
      </c>
      <c r="OU71" s="120">
        <f t="shared" si="1043"/>
        <v>0</v>
      </c>
      <c r="OV71" s="101">
        <f t="shared" si="1044"/>
        <v>0</v>
      </c>
      <c r="OW71" s="101"/>
      <c r="OX71" s="121"/>
      <c r="OY71" s="122" t="e">
        <f t="shared" si="1045"/>
        <v>#DIV/0!</v>
      </c>
      <c r="OZ71" s="252">
        <f t="shared" si="1046"/>
        <v>0</v>
      </c>
      <c r="PA71" s="122">
        <f>OZ71/OZ58</f>
        <v>0</v>
      </c>
      <c r="PB71" s="101">
        <f>PB58*PA71</f>
        <v>0</v>
      </c>
      <c r="PC71" s="119">
        <f t="shared" si="1047"/>
        <v>0</v>
      </c>
      <c r="PD71" s="93">
        <f>PD58</f>
        <v>57.43</v>
      </c>
      <c r="PE71" s="120">
        <f t="shared" si="1048"/>
        <v>0</v>
      </c>
      <c r="PF71" s="101">
        <f t="shared" si="1049"/>
        <v>0</v>
      </c>
      <c r="PG71" s="101"/>
      <c r="PH71" s="121"/>
      <c r="PI71" s="122" t="e">
        <f t="shared" si="1050"/>
        <v>#DIV/0!</v>
      </c>
      <c r="PJ71" s="252">
        <f t="shared" si="1051"/>
        <v>0</v>
      </c>
      <c r="PK71" s="122">
        <f>PJ71/PJ58</f>
        <v>0</v>
      </c>
      <c r="PL71" s="101">
        <f>PL58*PK71</f>
        <v>0</v>
      </c>
      <c r="PM71" s="119">
        <f t="shared" si="1052"/>
        <v>0</v>
      </c>
      <c r="PN71" s="93">
        <f>PN58</f>
        <v>57.43</v>
      </c>
      <c r="PO71" s="120">
        <f t="shared" si="1053"/>
        <v>0</v>
      </c>
      <c r="PP71" s="101">
        <f t="shared" si="1054"/>
        <v>0</v>
      </c>
      <c r="PQ71" s="101"/>
      <c r="PR71" s="121"/>
      <c r="PS71" s="122" t="e">
        <f t="shared" si="1055"/>
        <v>#DIV/0!</v>
      </c>
      <c r="PT71" s="252">
        <f t="shared" si="1056"/>
        <v>0</v>
      </c>
      <c r="PU71" s="122" t="e">
        <f>PT71/PT58</f>
        <v>#DIV/0!</v>
      </c>
      <c r="PV71" s="101" t="e">
        <f>PV58*PU71</f>
        <v>#DIV/0!</v>
      </c>
      <c r="PW71" s="119">
        <f t="shared" si="1057"/>
        <v>0</v>
      </c>
      <c r="PX71" s="93">
        <f>PX58</f>
        <v>0</v>
      </c>
      <c r="PY71" s="120">
        <f t="shared" si="1058"/>
        <v>0</v>
      </c>
      <c r="PZ71" s="101">
        <f t="shared" si="1059"/>
        <v>0</v>
      </c>
      <c r="QA71" s="101"/>
      <c r="QB71" s="121"/>
      <c r="QC71" s="122" t="e">
        <f t="shared" si="1060"/>
        <v>#DIV/0!</v>
      </c>
      <c r="QD71" s="252">
        <f t="shared" si="1061"/>
        <v>0</v>
      </c>
      <c r="QE71" s="122">
        <f>QD71/QD58</f>
        <v>0</v>
      </c>
      <c r="QF71" s="101">
        <f>QF58*QE71</f>
        <v>0</v>
      </c>
      <c r="QG71" s="119">
        <f t="shared" si="1062"/>
        <v>0</v>
      </c>
      <c r="QH71" s="93">
        <f>QH58</f>
        <v>57.43</v>
      </c>
      <c r="QI71" s="120">
        <f t="shared" si="1063"/>
        <v>0</v>
      </c>
      <c r="QJ71" s="101">
        <f t="shared" si="1064"/>
        <v>0</v>
      </c>
      <c r="QK71" s="101"/>
      <c r="QL71" s="121"/>
      <c r="QM71" s="122" t="e">
        <f t="shared" si="1065"/>
        <v>#DIV/0!</v>
      </c>
      <c r="QN71" s="252">
        <f t="shared" si="1066"/>
        <v>0</v>
      </c>
      <c r="QO71" s="122">
        <f>QN71/QN58</f>
        <v>0</v>
      </c>
      <c r="QP71" s="101">
        <f>QP58*QO71</f>
        <v>0</v>
      </c>
      <c r="QQ71" s="119">
        <f t="shared" si="1067"/>
        <v>0</v>
      </c>
      <c r="QR71" s="93">
        <f>QR58</f>
        <v>57.43</v>
      </c>
      <c r="QS71" s="120">
        <f t="shared" si="1068"/>
        <v>0</v>
      </c>
      <c r="QT71" s="101">
        <f t="shared" si="1069"/>
        <v>0</v>
      </c>
      <c r="QU71" s="101"/>
      <c r="QV71" s="121"/>
      <c r="QW71" s="122" t="e">
        <f t="shared" si="1070"/>
        <v>#DIV/0!</v>
      </c>
      <c r="QX71" s="252">
        <f t="shared" si="1071"/>
        <v>0</v>
      </c>
      <c r="QY71" s="122">
        <f>QX71/QX58</f>
        <v>0</v>
      </c>
      <c r="QZ71" s="101">
        <f>QZ58*QY71</f>
        <v>0</v>
      </c>
      <c r="RA71" s="119">
        <f t="shared" si="1072"/>
        <v>0</v>
      </c>
      <c r="RB71" s="93">
        <f>RB58</f>
        <v>57.43</v>
      </c>
      <c r="RC71" s="120">
        <f t="shared" si="1073"/>
        <v>0</v>
      </c>
      <c r="RD71" s="101">
        <f t="shared" si="1074"/>
        <v>0</v>
      </c>
      <c r="RE71" s="101"/>
      <c r="RF71" s="121"/>
      <c r="RG71" s="122" t="e">
        <f t="shared" si="1075"/>
        <v>#DIV/0!</v>
      </c>
      <c r="RH71" s="252">
        <f t="shared" si="1076"/>
        <v>0</v>
      </c>
      <c r="RI71" s="122">
        <f>RH71/RH58</f>
        <v>0</v>
      </c>
      <c r="RJ71" s="101">
        <f>RJ58*RI71</f>
        <v>0</v>
      </c>
      <c r="RK71" s="119">
        <f t="shared" si="1077"/>
        <v>0</v>
      </c>
      <c r="RL71" s="93">
        <f>RL58</f>
        <v>57.43</v>
      </c>
      <c r="RM71" s="120">
        <f t="shared" si="1078"/>
        <v>0</v>
      </c>
      <c r="RN71" s="101">
        <f t="shared" si="1079"/>
        <v>0</v>
      </c>
      <c r="RO71" s="101"/>
      <c r="RP71" s="121"/>
      <c r="RQ71" s="122" t="e">
        <f t="shared" si="1080"/>
        <v>#DIV/0!</v>
      </c>
      <c r="RR71" s="252">
        <f t="shared" si="1081"/>
        <v>0</v>
      </c>
      <c r="RS71" s="122">
        <f>RR71/RR58</f>
        <v>0</v>
      </c>
      <c r="RT71" s="101">
        <f>RT58*RS71</f>
        <v>0</v>
      </c>
      <c r="RU71" s="119">
        <f t="shared" si="1082"/>
        <v>0</v>
      </c>
      <c r="RV71" s="93">
        <f>RV58</f>
        <v>57.43</v>
      </c>
      <c r="RW71" s="120">
        <f t="shared" si="1083"/>
        <v>0</v>
      </c>
      <c r="RX71" s="101">
        <f t="shared" si="1084"/>
        <v>0</v>
      </c>
      <c r="RY71" s="101"/>
      <c r="RZ71" s="121"/>
      <c r="SA71" s="122" t="e">
        <f t="shared" si="1085"/>
        <v>#DIV/0!</v>
      </c>
      <c r="SB71" s="252">
        <f t="shared" si="1086"/>
        <v>0</v>
      </c>
      <c r="SC71" s="122">
        <f>SB71/SB58</f>
        <v>0</v>
      </c>
      <c r="SD71" s="101">
        <f>SD58*SC71</f>
        <v>0</v>
      </c>
      <c r="SE71" s="119">
        <f t="shared" si="1087"/>
        <v>0</v>
      </c>
      <c r="SF71" s="93">
        <f>SF58</f>
        <v>57.43</v>
      </c>
      <c r="SG71" s="120">
        <f t="shared" si="1088"/>
        <v>0</v>
      </c>
      <c r="SH71" s="101">
        <f t="shared" si="1089"/>
        <v>0</v>
      </c>
      <c r="SI71" s="101"/>
      <c r="SJ71" s="121"/>
      <c r="SK71" s="122" t="e">
        <f t="shared" si="1090"/>
        <v>#DIV/0!</v>
      </c>
      <c r="SL71" s="252">
        <f t="shared" si="1091"/>
        <v>0</v>
      </c>
      <c r="SM71" s="122">
        <f>SL71/SL58</f>
        <v>0</v>
      </c>
      <c r="SN71" s="101">
        <f>SN58*SM71</f>
        <v>0</v>
      </c>
      <c r="SO71" s="119">
        <f t="shared" si="1092"/>
        <v>0</v>
      </c>
      <c r="SP71" s="93">
        <f>SP58</f>
        <v>57.43</v>
      </c>
      <c r="SQ71" s="120">
        <f t="shared" si="1093"/>
        <v>0</v>
      </c>
      <c r="SR71" s="101">
        <f t="shared" si="1094"/>
        <v>0</v>
      </c>
      <c r="SS71" s="101"/>
      <c r="ST71" s="121"/>
      <c r="SU71" s="122" t="e">
        <f t="shared" si="1095"/>
        <v>#DIV/0!</v>
      </c>
      <c r="SV71" s="252">
        <f t="shared" si="1096"/>
        <v>0</v>
      </c>
      <c r="SW71" s="122">
        <f>SV71/SV58</f>
        <v>0</v>
      </c>
      <c r="SX71" s="101">
        <f>SX58*SW71</f>
        <v>0</v>
      </c>
      <c r="SY71" s="119">
        <f t="shared" si="1097"/>
        <v>0</v>
      </c>
      <c r="SZ71" s="93">
        <f>SZ58</f>
        <v>57.43</v>
      </c>
      <c r="TA71" s="120">
        <f t="shared" si="1098"/>
        <v>0</v>
      </c>
      <c r="TB71" s="101">
        <f t="shared" si="1099"/>
        <v>0</v>
      </c>
      <c r="TC71" s="101"/>
      <c r="TD71" s="121"/>
      <c r="TE71" s="122" t="e">
        <f t="shared" si="1100"/>
        <v>#DIV/0!</v>
      </c>
      <c r="TF71" s="252">
        <f t="shared" si="1101"/>
        <v>0</v>
      </c>
      <c r="TG71" s="122">
        <f>TF71/TF58</f>
        <v>0</v>
      </c>
      <c r="TH71" s="101">
        <f>TH58*TG71</f>
        <v>0</v>
      </c>
      <c r="TI71" s="119">
        <f t="shared" si="1102"/>
        <v>0</v>
      </c>
      <c r="TJ71" s="93">
        <f>TJ58</f>
        <v>57.43</v>
      </c>
      <c r="TK71" s="120">
        <f t="shared" si="1103"/>
        <v>0</v>
      </c>
      <c r="TL71" s="101">
        <f t="shared" si="1104"/>
        <v>0</v>
      </c>
      <c r="TM71" s="101"/>
      <c r="TN71" s="121"/>
      <c r="TO71" s="122" t="e">
        <f t="shared" si="1105"/>
        <v>#DIV/0!</v>
      </c>
      <c r="TP71" s="252">
        <f t="shared" si="1106"/>
        <v>0</v>
      </c>
      <c r="TQ71" s="122">
        <f>TP71/TP58</f>
        <v>0</v>
      </c>
      <c r="TR71" s="101">
        <f>TR58*TQ71</f>
        <v>0</v>
      </c>
      <c r="TS71" s="119">
        <f t="shared" si="1107"/>
        <v>0</v>
      </c>
      <c r="TT71" s="93">
        <f>TT58</f>
        <v>57.43</v>
      </c>
      <c r="TU71" s="120">
        <f t="shared" si="1108"/>
        <v>0</v>
      </c>
      <c r="TV71" s="101">
        <f t="shared" si="1109"/>
        <v>0</v>
      </c>
      <c r="TW71" s="101"/>
      <c r="TX71" s="121"/>
      <c r="TY71" s="122" t="e">
        <f t="shared" si="1110"/>
        <v>#DIV/0!</v>
      </c>
      <c r="TZ71" s="252">
        <f t="shared" si="1111"/>
        <v>0</v>
      </c>
      <c r="UA71" s="122">
        <f>TZ71/TZ58</f>
        <v>0</v>
      </c>
      <c r="UB71" s="101">
        <f>UB58*UA71</f>
        <v>0</v>
      </c>
      <c r="UC71" s="119">
        <f t="shared" si="1112"/>
        <v>0</v>
      </c>
      <c r="UD71" s="93">
        <f>UD58</f>
        <v>57.43</v>
      </c>
      <c r="UE71" s="120">
        <f t="shared" si="1113"/>
        <v>0</v>
      </c>
      <c r="UF71" s="101">
        <f t="shared" si="1114"/>
        <v>0</v>
      </c>
      <c r="UG71" s="101"/>
      <c r="UH71" s="121"/>
      <c r="UI71" s="122" t="e">
        <f t="shared" si="1115"/>
        <v>#DIV/0!</v>
      </c>
      <c r="UJ71" s="252">
        <f t="shared" si="1116"/>
        <v>0</v>
      </c>
      <c r="UK71" s="122">
        <f>UJ71/UJ58</f>
        <v>0</v>
      </c>
      <c r="UL71" s="101">
        <f>UL58*UK71</f>
        <v>0</v>
      </c>
      <c r="UM71" s="119">
        <f t="shared" si="1117"/>
        <v>0</v>
      </c>
      <c r="UN71" s="93">
        <f>UN58</f>
        <v>57.43</v>
      </c>
      <c r="UO71" s="120">
        <f t="shared" si="1118"/>
        <v>0</v>
      </c>
      <c r="UP71" s="101">
        <f t="shared" si="1119"/>
        <v>0</v>
      </c>
      <c r="UQ71" s="101"/>
      <c r="UR71" s="121"/>
      <c r="US71" s="122" t="e">
        <f t="shared" si="1120"/>
        <v>#DIV/0!</v>
      </c>
      <c r="UT71" s="252">
        <f t="shared" si="1121"/>
        <v>0</v>
      </c>
      <c r="UU71" s="122">
        <f>UT71/UT58</f>
        <v>0</v>
      </c>
      <c r="UV71" s="101">
        <f>UV58*UU71</f>
        <v>0</v>
      </c>
      <c r="UW71" s="119">
        <f t="shared" si="1122"/>
        <v>0</v>
      </c>
      <c r="UX71" s="93">
        <f>UX58</f>
        <v>57.43</v>
      </c>
      <c r="UY71" s="120">
        <f t="shared" si="1123"/>
        <v>0</v>
      </c>
      <c r="UZ71" s="101">
        <f t="shared" si="1124"/>
        <v>0</v>
      </c>
      <c r="VA71" s="101"/>
      <c r="VB71" s="121"/>
      <c r="VC71" s="122" t="e">
        <f t="shared" si="1125"/>
        <v>#DIV/0!</v>
      </c>
      <c r="VD71" s="252">
        <f t="shared" si="1126"/>
        <v>0</v>
      </c>
      <c r="VE71" s="122">
        <f>VD71/VD58</f>
        <v>0</v>
      </c>
      <c r="VF71" s="101">
        <f>VF58*VE71</f>
        <v>0</v>
      </c>
      <c r="VG71" s="119">
        <f t="shared" si="1127"/>
        <v>0</v>
      </c>
      <c r="VH71" s="93">
        <f>VH58</f>
        <v>57.43</v>
      </c>
      <c r="VI71" s="120">
        <f t="shared" si="1128"/>
        <v>0</v>
      </c>
      <c r="VJ71" s="101">
        <f t="shared" si="1129"/>
        <v>0</v>
      </c>
      <c r="VK71" s="101"/>
      <c r="VL71" s="121"/>
      <c r="VM71" s="122" t="e">
        <f t="shared" si="1130"/>
        <v>#DIV/0!</v>
      </c>
      <c r="VN71" s="252">
        <f t="shared" si="1131"/>
        <v>0</v>
      </c>
      <c r="VO71" s="122">
        <f>VN71/VN58</f>
        <v>0</v>
      </c>
      <c r="VP71" s="101">
        <f>VP58*VO71</f>
        <v>0</v>
      </c>
      <c r="VQ71" s="119">
        <f t="shared" si="1132"/>
        <v>0</v>
      </c>
      <c r="VR71" s="93">
        <f>VR58</f>
        <v>57.43</v>
      </c>
      <c r="VS71" s="120">
        <f t="shared" si="1133"/>
        <v>0</v>
      </c>
      <c r="VT71" s="101">
        <f t="shared" si="1134"/>
        <v>0</v>
      </c>
      <c r="VU71" s="101"/>
      <c r="VV71" s="121"/>
      <c r="VW71" s="122" t="e">
        <f t="shared" si="1135"/>
        <v>#DIV/0!</v>
      </c>
      <c r="VX71" s="231">
        <f t="shared" si="1136"/>
        <v>0</v>
      </c>
      <c r="VY71" s="122">
        <f>VX71/VX58</f>
        <v>0</v>
      </c>
      <c r="VZ71" s="101">
        <f>VZ58*VY71</f>
        <v>0</v>
      </c>
      <c r="WA71" s="119">
        <f t="shared" si="1137"/>
        <v>0</v>
      </c>
      <c r="WB71" s="93">
        <f>WB58</f>
        <v>57.43</v>
      </c>
      <c r="WC71" s="120">
        <f t="shared" si="1138"/>
        <v>0</v>
      </c>
      <c r="WD71" s="101">
        <f t="shared" si="1139"/>
        <v>0</v>
      </c>
      <c r="WE71" s="101"/>
      <c r="WF71" s="121"/>
    </row>
    <row r="72" spans="1:604" ht="18" customHeight="1">
      <c r="A72" s="5"/>
      <c r="B72" s="94" t="s">
        <v>429</v>
      </c>
      <c r="C72" s="12" t="s">
        <v>839</v>
      </c>
      <c r="D72" s="12" t="s">
        <v>440</v>
      </c>
      <c r="E72" s="4" t="s">
        <v>33</v>
      </c>
      <c r="F72" s="252">
        <f t="shared" si="841"/>
        <v>0</v>
      </c>
      <c r="G72" s="122">
        <f>F72/F58</f>
        <v>0</v>
      </c>
      <c r="H72" s="101">
        <f>H58*G72</f>
        <v>0</v>
      </c>
      <c r="I72" s="119">
        <f t="shared" si="842"/>
        <v>0</v>
      </c>
      <c r="J72" s="93">
        <f>J58</f>
        <v>57.43</v>
      </c>
      <c r="K72" s="120">
        <f t="shared" si="843"/>
        <v>0</v>
      </c>
      <c r="L72" s="101">
        <f t="shared" si="844"/>
        <v>0</v>
      </c>
      <c r="M72" s="101"/>
      <c r="N72" s="121"/>
      <c r="O72" s="122">
        <f t="shared" si="845"/>
        <v>0</v>
      </c>
      <c r="P72" s="252">
        <f t="shared" si="846"/>
        <v>0</v>
      </c>
      <c r="Q72" s="122">
        <f>P72/P58</f>
        <v>0</v>
      </c>
      <c r="R72" s="101">
        <f>R58*Q72</f>
        <v>0</v>
      </c>
      <c r="S72" s="119">
        <f t="shared" si="847"/>
        <v>0</v>
      </c>
      <c r="T72" s="93">
        <f>T58</f>
        <v>57.43</v>
      </c>
      <c r="U72" s="120">
        <f t="shared" si="848"/>
        <v>0</v>
      </c>
      <c r="V72" s="101">
        <f t="shared" si="849"/>
        <v>0</v>
      </c>
      <c r="W72" s="101"/>
      <c r="X72" s="121"/>
      <c r="Y72" s="122">
        <f t="shared" si="850"/>
        <v>0</v>
      </c>
      <c r="Z72" s="252">
        <f t="shared" si="851"/>
        <v>0</v>
      </c>
      <c r="AA72" s="122">
        <f>Z72/Z58</f>
        <v>0</v>
      </c>
      <c r="AB72" s="101">
        <f>AB58*AA72</f>
        <v>0</v>
      </c>
      <c r="AC72" s="119">
        <f t="shared" si="852"/>
        <v>0</v>
      </c>
      <c r="AD72" s="93">
        <f>AD58</f>
        <v>57.43</v>
      </c>
      <c r="AE72" s="120">
        <f t="shared" si="853"/>
        <v>0</v>
      </c>
      <c r="AF72" s="101">
        <f t="shared" si="854"/>
        <v>0</v>
      </c>
      <c r="AG72" s="101"/>
      <c r="AH72" s="121"/>
      <c r="AI72" s="122">
        <f t="shared" si="855"/>
        <v>0</v>
      </c>
      <c r="AJ72" s="252">
        <f t="shared" si="856"/>
        <v>0</v>
      </c>
      <c r="AK72" s="122">
        <f>AJ72/AJ58</f>
        <v>0</v>
      </c>
      <c r="AL72" s="101">
        <f>AL58*AK72</f>
        <v>0</v>
      </c>
      <c r="AM72" s="119">
        <f t="shared" si="857"/>
        <v>0</v>
      </c>
      <c r="AN72" s="93">
        <f>AN58</f>
        <v>57.43</v>
      </c>
      <c r="AO72" s="120">
        <f t="shared" si="858"/>
        <v>0</v>
      </c>
      <c r="AP72" s="101">
        <f t="shared" si="859"/>
        <v>0</v>
      </c>
      <c r="AQ72" s="101"/>
      <c r="AR72" s="121"/>
      <c r="AS72" s="122">
        <f t="shared" si="860"/>
        <v>0</v>
      </c>
      <c r="AT72" s="252">
        <f t="shared" si="861"/>
        <v>0</v>
      </c>
      <c r="AU72" s="122">
        <f>AT72/AT58</f>
        <v>0</v>
      </c>
      <c r="AV72" s="101">
        <f>AV58*AU72</f>
        <v>0</v>
      </c>
      <c r="AW72" s="119">
        <f t="shared" si="862"/>
        <v>0</v>
      </c>
      <c r="AX72" s="93">
        <f>AX58</f>
        <v>57.43</v>
      </c>
      <c r="AY72" s="120">
        <f t="shared" si="863"/>
        <v>0</v>
      </c>
      <c r="AZ72" s="101">
        <f t="shared" si="864"/>
        <v>0</v>
      </c>
      <c r="BA72" s="101"/>
      <c r="BB72" s="121"/>
      <c r="BC72" s="122">
        <f t="shared" si="865"/>
        <v>0</v>
      </c>
      <c r="BD72" s="252">
        <f t="shared" si="866"/>
        <v>0</v>
      </c>
      <c r="BE72" s="122">
        <f>BD72/BD58</f>
        <v>0</v>
      </c>
      <c r="BF72" s="101">
        <f>BF58*BE72</f>
        <v>0</v>
      </c>
      <c r="BG72" s="119">
        <f t="shared" si="867"/>
        <v>0</v>
      </c>
      <c r="BH72" s="93">
        <f>BH58</f>
        <v>57.43</v>
      </c>
      <c r="BI72" s="120">
        <f t="shared" si="868"/>
        <v>0</v>
      </c>
      <c r="BJ72" s="101">
        <f t="shared" si="869"/>
        <v>0</v>
      </c>
      <c r="BK72" s="101"/>
      <c r="BL72" s="121"/>
      <c r="BM72" s="122">
        <f t="shared" si="870"/>
        <v>0</v>
      </c>
      <c r="BN72" s="252">
        <f t="shared" si="871"/>
        <v>0</v>
      </c>
      <c r="BO72" s="122" t="e">
        <f>BN72/BN58</f>
        <v>#DIV/0!</v>
      </c>
      <c r="BP72" s="101" t="e">
        <f>BP58*BO72</f>
        <v>#DIV/0!</v>
      </c>
      <c r="BQ72" s="119">
        <f t="shared" si="872"/>
        <v>0</v>
      </c>
      <c r="BR72" s="93">
        <f>BR58</f>
        <v>0</v>
      </c>
      <c r="BS72" s="120">
        <f t="shared" si="873"/>
        <v>0</v>
      </c>
      <c r="BT72" s="101">
        <f t="shared" si="874"/>
        <v>0</v>
      </c>
      <c r="BU72" s="101"/>
      <c r="BV72" s="121"/>
      <c r="BW72" s="122">
        <f t="shared" si="875"/>
        <v>0</v>
      </c>
      <c r="BX72" s="252">
        <f t="shared" si="876"/>
        <v>0</v>
      </c>
      <c r="BY72" s="122">
        <f>BX72/BX58</f>
        <v>0</v>
      </c>
      <c r="BZ72" s="101">
        <f>BZ58*BY72</f>
        <v>0</v>
      </c>
      <c r="CA72" s="119">
        <f t="shared" si="877"/>
        <v>0</v>
      </c>
      <c r="CB72" s="93">
        <f>CB58</f>
        <v>57.43</v>
      </c>
      <c r="CC72" s="120">
        <f t="shared" si="878"/>
        <v>0</v>
      </c>
      <c r="CD72" s="101">
        <f t="shared" si="879"/>
        <v>0</v>
      </c>
      <c r="CE72" s="101"/>
      <c r="CF72" s="121"/>
      <c r="CG72" s="122">
        <f t="shared" si="880"/>
        <v>0</v>
      </c>
      <c r="CH72" s="252">
        <f t="shared" si="881"/>
        <v>0</v>
      </c>
      <c r="CI72" s="122" t="e">
        <f>CH72/CH58</f>
        <v>#DIV/0!</v>
      </c>
      <c r="CJ72" s="101" t="e">
        <f>CJ58*CI72</f>
        <v>#DIV/0!</v>
      </c>
      <c r="CK72" s="119">
        <f t="shared" si="882"/>
        <v>0</v>
      </c>
      <c r="CL72" s="93">
        <f>CL58</f>
        <v>0</v>
      </c>
      <c r="CM72" s="120">
        <f t="shared" si="883"/>
        <v>0</v>
      </c>
      <c r="CN72" s="101">
        <f t="shared" si="884"/>
        <v>0</v>
      </c>
      <c r="CO72" s="101"/>
      <c r="CP72" s="121"/>
      <c r="CQ72" s="122">
        <f t="shared" si="885"/>
        <v>0</v>
      </c>
      <c r="CR72" s="252">
        <f t="shared" si="886"/>
        <v>0</v>
      </c>
      <c r="CS72" s="122">
        <f>CR72/CR58</f>
        <v>0</v>
      </c>
      <c r="CT72" s="101">
        <f>CT58*CS72</f>
        <v>0</v>
      </c>
      <c r="CU72" s="119">
        <f t="shared" si="887"/>
        <v>0</v>
      </c>
      <c r="CV72" s="93">
        <f>CV58</f>
        <v>57.43</v>
      </c>
      <c r="CW72" s="120">
        <f t="shared" si="888"/>
        <v>0</v>
      </c>
      <c r="CX72" s="101">
        <f t="shared" si="889"/>
        <v>0</v>
      </c>
      <c r="CY72" s="101"/>
      <c r="CZ72" s="121"/>
      <c r="DA72" s="122">
        <f t="shared" si="890"/>
        <v>0</v>
      </c>
      <c r="DB72" s="252">
        <f t="shared" si="891"/>
        <v>0</v>
      </c>
      <c r="DC72" s="122">
        <f>DB72/DB58</f>
        <v>0</v>
      </c>
      <c r="DD72" s="101">
        <f>DD58*DC72</f>
        <v>0</v>
      </c>
      <c r="DE72" s="119">
        <f t="shared" si="892"/>
        <v>0</v>
      </c>
      <c r="DF72" s="93">
        <f>DF58</f>
        <v>57.43</v>
      </c>
      <c r="DG72" s="120">
        <f t="shared" si="893"/>
        <v>0</v>
      </c>
      <c r="DH72" s="101">
        <f t="shared" si="894"/>
        <v>0</v>
      </c>
      <c r="DI72" s="101"/>
      <c r="DJ72" s="121"/>
      <c r="DK72" s="122">
        <f t="shared" si="895"/>
        <v>0</v>
      </c>
      <c r="DL72" s="252">
        <f t="shared" si="896"/>
        <v>0</v>
      </c>
      <c r="DM72" s="122">
        <f>DL72/DL58</f>
        <v>0</v>
      </c>
      <c r="DN72" s="101">
        <f>DN58*DM72</f>
        <v>0</v>
      </c>
      <c r="DO72" s="119">
        <f t="shared" si="897"/>
        <v>0</v>
      </c>
      <c r="DP72" s="93">
        <f>DP58</f>
        <v>57.43</v>
      </c>
      <c r="DQ72" s="120">
        <f t="shared" si="898"/>
        <v>0</v>
      </c>
      <c r="DR72" s="101">
        <f t="shared" si="899"/>
        <v>0</v>
      </c>
      <c r="DS72" s="101"/>
      <c r="DT72" s="121"/>
      <c r="DU72" s="122">
        <f t="shared" si="900"/>
        <v>0</v>
      </c>
      <c r="DV72" s="252">
        <f t="shared" si="901"/>
        <v>0</v>
      </c>
      <c r="DW72" s="122">
        <f>DV72/DV58</f>
        <v>0</v>
      </c>
      <c r="DX72" s="101">
        <f>DX58*DW72</f>
        <v>0</v>
      </c>
      <c r="DY72" s="119">
        <f t="shared" si="902"/>
        <v>0</v>
      </c>
      <c r="DZ72" s="93">
        <f>DZ58</f>
        <v>57.43</v>
      </c>
      <c r="EA72" s="120">
        <f t="shared" si="903"/>
        <v>0</v>
      </c>
      <c r="EB72" s="101">
        <f t="shared" si="904"/>
        <v>0</v>
      </c>
      <c r="EC72" s="101"/>
      <c r="ED72" s="121"/>
      <c r="EE72" s="122">
        <f t="shared" si="905"/>
        <v>0</v>
      </c>
      <c r="EF72" s="252">
        <f t="shared" si="906"/>
        <v>0</v>
      </c>
      <c r="EG72" s="122">
        <f>EF72/EF58</f>
        <v>0</v>
      </c>
      <c r="EH72" s="101">
        <f>EH58*EG72</f>
        <v>0</v>
      </c>
      <c r="EI72" s="119">
        <f t="shared" si="907"/>
        <v>0</v>
      </c>
      <c r="EJ72" s="93">
        <f>EJ58</f>
        <v>57.43</v>
      </c>
      <c r="EK72" s="120">
        <f t="shared" si="908"/>
        <v>0</v>
      </c>
      <c r="EL72" s="101">
        <f t="shared" si="909"/>
        <v>0</v>
      </c>
      <c r="EM72" s="101"/>
      <c r="EN72" s="121"/>
      <c r="EO72" s="122">
        <f t="shared" si="910"/>
        <v>0</v>
      </c>
      <c r="EP72" s="252">
        <f t="shared" si="911"/>
        <v>0</v>
      </c>
      <c r="EQ72" s="122">
        <f>EP72/EP58</f>
        <v>0</v>
      </c>
      <c r="ER72" s="101">
        <f>ER58*EQ72</f>
        <v>0</v>
      </c>
      <c r="ES72" s="119">
        <f t="shared" si="912"/>
        <v>0</v>
      </c>
      <c r="ET72" s="93">
        <f>ET58</f>
        <v>57.43</v>
      </c>
      <c r="EU72" s="120">
        <f t="shared" si="913"/>
        <v>0</v>
      </c>
      <c r="EV72" s="101">
        <f t="shared" si="914"/>
        <v>0</v>
      </c>
      <c r="EW72" s="101"/>
      <c r="EX72" s="121"/>
      <c r="EY72" s="122">
        <f t="shared" si="915"/>
        <v>0</v>
      </c>
      <c r="EZ72" s="252">
        <f t="shared" si="916"/>
        <v>0</v>
      </c>
      <c r="FA72" s="122">
        <f>EZ72/EZ58</f>
        <v>0</v>
      </c>
      <c r="FB72" s="101">
        <f>FB58*FA72</f>
        <v>0</v>
      </c>
      <c r="FC72" s="119">
        <f t="shared" si="917"/>
        <v>0</v>
      </c>
      <c r="FD72" s="93">
        <f>FD58</f>
        <v>57.43</v>
      </c>
      <c r="FE72" s="120">
        <f t="shared" si="918"/>
        <v>0</v>
      </c>
      <c r="FF72" s="101">
        <f t="shared" si="919"/>
        <v>0</v>
      </c>
      <c r="FG72" s="101"/>
      <c r="FH72" s="121"/>
      <c r="FI72" s="122">
        <f t="shared" si="920"/>
        <v>0</v>
      </c>
      <c r="FJ72" s="252">
        <f t="shared" si="921"/>
        <v>0</v>
      </c>
      <c r="FK72" s="122">
        <f>FJ72/FJ58</f>
        <v>0</v>
      </c>
      <c r="FL72" s="101">
        <f>FL58*FK72</f>
        <v>0</v>
      </c>
      <c r="FM72" s="119">
        <f t="shared" si="922"/>
        <v>0</v>
      </c>
      <c r="FN72" s="93">
        <f>FN58</f>
        <v>57.43</v>
      </c>
      <c r="FO72" s="120">
        <f t="shared" si="923"/>
        <v>0</v>
      </c>
      <c r="FP72" s="101">
        <f t="shared" si="924"/>
        <v>0</v>
      </c>
      <c r="FQ72" s="101"/>
      <c r="FR72" s="121"/>
      <c r="FS72" s="122">
        <f t="shared" si="925"/>
        <v>0</v>
      </c>
      <c r="FT72" s="252">
        <f t="shared" si="926"/>
        <v>0</v>
      </c>
      <c r="FU72" s="122">
        <f>FT72/FT58</f>
        <v>0</v>
      </c>
      <c r="FV72" s="101">
        <f>FV58*FU72</f>
        <v>0</v>
      </c>
      <c r="FW72" s="119">
        <f t="shared" si="927"/>
        <v>0</v>
      </c>
      <c r="FX72" s="93">
        <f>FX58</f>
        <v>57.43</v>
      </c>
      <c r="FY72" s="120">
        <f t="shared" si="928"/>
        <v>0</v>
      </c>
      <c r="FZ72" s="101">
        <f t="shared" si="929"/>
        <v>0</v>
      </c>
      <c r="GA72" s="101"/>
      <c r="GB72" s="121"/>
      <c r="GC72" s="122">
        <f t="shared" si="930"/>
        <v>0</v>
      </c>
      <c r="GD72" s="252">
        <f t="shared" si="931"/>
        <v>0</v>
      </c>
      <c r="GE72" s="122">
        <f>GD72/GD58</f>
        <v>0</v>
      </c>
      <c r="GF72" s="101">
        <f>GF58*GE72</f>
        <v>0</v>
      </c>
      <c r="GG72" s="119">
        <f t="shared" si="932"/>
        <v>0</v>
      </c>
      <c r="GH72" s="93">
        <f>GH58</f>
        <v>57.43</v>
      </c>
      <c r="GI72" s="120">
        <f t="shared" si="933"/>
        <v>0</v>
      </c>
      <c r="GJ72" s="101">
        <f t="shared" si="934"/>
        <v>0</v>
      </c>
      <c r="GK72" s="101"/>
      <c r="GL72" s="121"/>
      <c r="GM72" s="122">
        <f t="shared" si="935"/>
        <v>0</v>
      </c>
      <c r="GN72" s="252">
        <f t="shared" si="936"/>
        <v>0</v>
      </c>
      <c r="GO72" s="122">
        <f>GN72/GN58</f>
        <v>0</v>
      </c>
      <c r="GP72" s="101">
        <f>GP58*GO72</f>
        <v>0</v>
      </c>
      <c r="GQ72" s="119">
        <f t="shared" si="937"/>
        <v>0</v>
      </c>
      <c r="GR72" s="93">
        <f>GR58</f>
        <v>57.43</v>
      </c>
      <c r="GS72" s="120">
        <f t="shared" si="938"/>
        <v>0</v>
      </c>
      <c r="GT72" s="101">
        <f t="shared" si="939"/>
        <v>0</v>
      </c>
      <c r="GU72" s="101"/>
      <c r="GV72" s="121"/>
      <c r="GW72" s="122">
        <f t="shared" si="940"/>
        <v>0</v>
      </c>
      <c r="GX72" s="252">
        <f t="shared" si="941"/>
        <v>0</v>
      </c>
      <c r="GY72" s="122">
        <f>GX72/GX58</f>
        <v>0</v>
      </c>
      <c r="GZ72" s="101">
        <f>GZ58*GY72</f>
        <v>0</v>
      </c>
      <c r="HA72" s="119">
        <f t="shared" si="942"/>
        <v>0</v>
      </c>
      <c r="HB72" s="93">
        <f>HB58</f>
        <v>57.43</v>
      </c>
      <c r="HC72" s="120">
        <f t="shared" si="943"/>
        <v>0</v>
      </c>
      <c r="HD72" s="101">
        <f t="shared" si="944"/>
        <v>0</v>
      </c>
      <c r="HE72" s="101"/>
      <c r="HF72" s="121"/>
      <c r="HG72" s="122">
        <f t="shared" si="945"/>
        <v>0</v>
      </c>
      <c r="HH72" s="252">
        <f t="shared" si="946"/>
        <v>0</v>
      </c>
      <c r="HI72" s="122">
        <f>HH72/HH58</f>
        <v>0</v>
      </c>
      <c r="HJ72" s="101">
        <f>HJ58*HI72</f>
        <v>0</v>
      </c>
      <c r="HK72" s="119">
        <f t="shared" si="947"/>
        <v>0</v>
      </c>
      <c r="HL72" s="93">
        <f>HL58</f>
        <v>57.43</v>
      </c>
      <c r="HM72" s="120">
        <f t="shared" si="948"/>
        <v>0</v>
      </c>
      <c r="HN72" s="101">
        <f t="shared" si="949"/>
        <v>0</v>
      </c>
      <c r="HO72" s="101"/>
      <c r="HP72" s="121"/>
      <c r="HQ72" s="122">
        <f t="shared" si="950"/>
        <v>0</v>
      </c>
      <c r="HR72" s="252">
        <f t="shared" si="951"/>
        <v>0</v>
      </c>
      <c r="HS72" s="122">
        <f>HR72/HR58</f>
        <v>0</v>
      </c>
      <c r="HT72" s="101">
        <f>HT58*HS72</f>
        <v>0</v>
      </c>
      <c r="HU72" s="119">
        <f t="shared" si="952"/>
        <v>0</v>
      </c>
      <c r="HV72" s="93">
        <f>HV58</f>
        <v>57.43</v>
      </c>
      <c r="HW72" s="120">
        <f t="shared" si="953"/>
        <v>0</v>
      </c>
      <c r="HX72" s="101">
        <f t="shared" si="954"/>
        <v>0</v>
      </c>
      <c r="HY72" s="101"/>
      <c r="HZ72" s="121"/>
      <c r="IA72" s="122">
        <f t="shared" si="955"/>
        <v>0</v>
      </c>
      <c r="IB72" s="252">
        <f t="shared" si="956"/>
        <v>0</v>
      </c>
      <c r="IC72" s="122">
        <f>IB72/IB58</f>
        <v>0</v>
      </c>
      <c r="ID72" s="101">
        <f>ID58*IC72</f>
        <v>0</v>
      </c>
      <c r="IE72" s="119">
        <f t="shared" si="957"/>
        <v>0</v>
      </c>
      <c r="IF72" s="93">
        <f>IF58</f>
        <v>57.43</v>
      </c>
      <c r="IG72" s="120">
        <f t="shared" si="958"/>
        <v>0</v>
      </c>
      <c r="IH72" s="101">
        <f t="shared" si="959"/>
        <v>0</v>
      </c>
      <c r="II72" s="101"/>
      <c r="IJ72" s="121"/>
      <c r="IK72" s="122">
        <f t="shared" si="960"/>
        <v>0</v>
      </c>
      <c r="IL72" s="252">
        <f t="shared" si="961"/>
        <v>0</v>
      </c>
      <c r="IM72" s="122">
        <f>IL72/IL58</f>
        <v>0</v>
      </c>
      <c r="IN72" s="101">
        <f>IN58*IM72</f>
        <v>0</v>
      </c>
      <c r="IO72" s="119">
        <f t="shared" si="962"/>
        <v>0</v>
      </c>
      <c r="IP72" s="93">
        <f>IP58</f>
        <v>57.43</v>
      </c>
      <c r="IQ72" s="120">
        <f t="shared" si="963"/>
        <v>0</v>
      </c>
      <c r="IR72" s="101">
        <f t="shared" si="964"/>
        <v>0</v>
      </c>
      <c r="IS72" s="101"/>
      <c r="IT72" s="121"/>
      <c r="IU72" s="122">
        <f t="shared" si="965"/>
        <v>0</v>
      </c>
      <c r="IV72" s="252">
        <f t="shared" si="966"/>
        <v>0</v>
      </c>
      <c r="IW72" s="122">
        <f>IV72/IV58</f>
        <v>0</v>
      </c>
      <c r="IX72" s="101">
        <f>IX58*IW72</f>
        <v>0</v>
      </c>
      <c r="IY72" s="119">
        <f t="shared" si="967"/>
        <v>0</v>
      </c>
      <c r="IZ72" s="93">
        <f>IZ58</f>
        <v>57.43</v>
      </c>
      <c r="JA72" s="120">
        <f t="shared" si="968"/>
        <v>0</v>
      </c>
      <c r="JB72" s="101">
        <f t="shared" si="969"/>
        <v>0</v>
      </c>
      <c r="JC72" s="101"/>
      <c r="JD72" s="121"/>
      <c r="JE72" s="122">
        <f t="shared" si="970"/>
        <v>0</v>
      </c>
      <c r="JF72" s="252">
        <f t="shared" si="971"/>
        <v>0</v>
      </c>
      <c r="JG72" s="122">
        <f>JF72/JF58</f>
        <v>0</v>
      </c>
      <c r="JH72" s="101">
        <f>JH58*JG72</f>
        <v>0</v>
      </c>
      <c r="JI72" s="119">
        <f t="shared" si="972"/>
        <v>0</v>
      </c>
      <c r="JJ72" s="93">
        <f>JJ58</f>
        <v>57.43</v>
      </c>
      <c r="JK72" s="120">
        <f t="shared" si="973"/>
        <v>0</v>
      </c>
      <c r="JL72" s="101">
        <f t="shared" si="974"/>
        <v>0</v>
      </c>
      <c r="JM72" s="101"/>
      <c r="JN72" s="121"/>
      <c r="JO72" s="122">
        <f t="shared" si="975"/>
        <v>0</v>
      </c>
      <c r="JP72" s="252">
        <f t="shared" si="976"/>
        <v>0</v>
      </c>
      <c r="JQ72" s="122" t="e">
        <f>JP72/JP58</f>
        <v>#DIV/0!</v>
      </c>
      <c r="JR72" s="101" t="e">
        <f>JR58*JQ72</f>
        <v>#DIV/0!</v>
      </c>
      <c r="JS72" s="119">
        <f t="shared" si="977"/>
        <v>0</v>
      </c>
      <c r="JT72" s="93">
        <f>JT58</f>
        <v>0</v>
      </c>
      <c r="JU72" s="120">
        <f t="shared" si="978"/>
        <v>0</v>
      </c>
      <c r="JV72" s="101">
        <f t="shared" si="979"/>
        <v>0</v>
      </c>
      <c r="JW72" s="101"/>
      <c r="JX72" s="121"/>
      <c r="JY72" s="122">
        <f t="shared" si="980"/>
        <v>0</v>
      </c>
      <c r="JZ72" s="252">
        <f t="shared" si="981"/>
        <v>0</v>
      </c>
      <c r="KA72" s="122">
        <f>JZ72/JZ58</f>
        <v>0</v>
      </c>
      <c r="KB72" s="101">
        <f>KB58*KA72</f>
        <v>0</v>
      </c>
      <c r="KC72" s="119">
        <f t="shared" si="982"/>
        <v>0</v>
      </c>
      <c r="KD72" s="93">
        <f>KD58</f>
        <v>57.43</v>
      </c>
      <c r="KE72" s="120">
        <f t="shared" si="983"/>
        <v>0</v>
      </c>
      <c r="KF72" s="101">
        <f t="shared" si="984"/>
        <v>0</v>
      </c>
      <c r="KG72" s="101"/>
      <c r="KH72" s="121"/>
      <c r="KI72" s="122">
        <f t="shared" si="985"/>
        <v>0</v>
      </c>
      <c r="KJ72" s="252">
        <f t="shared" si="986"/>
        <v>0</v>
      </c>
      <c r="KK72" s="122">
        <f>KJ72/KJ58</f>
        <v>0</v>
      </c>
      <c r="KL72" s="101">
        <f>KL58*KK72</f>
        <v>0</v>
      </c>
      <c r="KM72" s="119">
        <f t="shared" si="987"/>
        <v>0</v>
      </c>
      <c r="KN72" s="93">
        <f>KN58</f>
        <v>57.43</v>
      </c>
      <c r="KO72" s="120">
        <f t="shared" si="988"/>
        <v>0</v>
      </c>
      <c r="KP72" s="101">
        <f t="shared" si="989"/>
        <v>0</v>
      </c>
      <c r="KQ72" s="101"/>
      <c r="KR72" s="121"/>
      <c r="KS72" s="122">
        <f t="shared" si="990"/>
        <v>0</v>
      </c>
      <c r="KT72" s="252">
        <f t="shared" si="991"/>
        <v>0</v>
      </c>
      <c r="KU72" s="122">
        <f>KT72/KT58</f>
        <v>0</v>
      </c>
      <c r="KV72" s="101">
        <f>KV58*KU72</f>
        <v>0</v>
      </c>
      <c r="KW72" s="119">
        <f t="shared" si="992"/>
        <v>0</v>
      </c>
      <c r="KX72" s="93">
        <f>KX58</f>
        <v>57.43</v>
      </c>
      <c r="KY72" s="120">
        <f t="shared" si="993"/>
        <v>0</v>
      </c>
      <c r="KZ72" s="101">
        <f t="shared" si="994"/>
        <v>0</v>
      </c>
      <c r="LA72" s="101"/>
      <c r="LB72" s="121"/>
      <c r="LC72" s="122">
        <f t="shared" si="995"/>
        <v>0</v>
      </c>
      <c r="LD72" s="252">
        <f t="shared" si="996"/>
        <v>0</v>
      </c>
      <c r="LE72" s="122">
        <f>LD72/LD58</f>
        <v>0</v>
      </c>
      <c r="LF72" s="101">
        <f>LF58*LE72</f>
        <v>0</v>
      </c>
      <c r="LG72" s="119">
        <f t="shared" si="997"/>
        <v>0</v>
      </c>
      <c r="LH72" s="93">
        <f>LH58</f>
        <v>57.43</v>
      </c>
      <c r="LI72" s="120">
        <f t="shared" si="998"/>
        <v>0</v>
      </c>
      <c r="LJ72" s="101">
        <f t="shared" si="999"/>
        <v>0</v>
      </c>
      <c r="LK72" s="101"/>
      <c r="LL72" s="121"/>
      <c r="LM72" s="122">
        <f t="shared" si="1000"/>
        <v>0</v>
      </c>
      <c r="LN72" s="252">
        <f t="shared" si="1001"/>
        <v>0</v>
      </c>
      <c r="LO72" s="122">
        <f>LN72/LN58</f>
        <v>0</v>
      </c>
      <c r="LP72" s="101">
        <f>LP58*LO72</f>
        <v>0</v>
      </c>
      <c r="LQ72" s="119">
        <f t="shared" si="1002"/>
        <v>0</v>
      </c>
      <c r="LR72" s="93">
        <f>LR58</f>
        <v>57.43</v>
      </c>
      <c r="LS72" s="120">
        <f t="shared" si="1003"/>
        <v>0</v>
      </c>
      <c r="LT72" s="101">
        <f t="shared" si="1004"/>
        <v>0</v>
      </c>
      <c r="LU72" s="101"/>
      <c r="LV72" s="121"/>
      <c r="LW72" s="122">
        <f t="shared" si="1005"/>
        <v>0</v>
      </c>
      <c r="LX72" s="252">
        <f t="shared" si="1006"/>
        <v>0</v>
      </c>
      <c r="LY72" s="122">
        <f>LX72/LX58</f>
        <v>0</v>
      </c>
      <c r="LZ72" s="101">
        <f>LZ58*LY72</f>
        <v>0</v>
      </c>
      <c r="MA72" s="119">
        <f t="shared" si="1007"/>
        <v>0</v>
      </c>
      <c r="MB72" s="93">
        <f>MB58</f>
        <v>57.43</v>
      </c>
      <c r="MC72" s="120">
        <f t="shared" si="1008"/>
        <v>0</v>
      </c>
      <c r="MD72" s="101">
        <f t="shared" si="1009"/>
        <v>0</v>
      </c>
      <c r="ME72" s="101"/>
      <c r="MF72" s="121"/>
      <c r="MG72" s="122">
        <f t="shared" si="1010"/>
        <v>0</v>
      </c>
      <c r="MH72" s="252">
        <f t="shared" si="1011"/>
        <v>66</v>
      </c>
      <c r="MI72" s="122">
        <f>MH72/MH58</f>
        <v>0.21639</v>
      </c>
      <c r="MJ72" s="101">
        <f>MJ58*MI72</f>
        <v>752.82</v>
      </c>
      <c r="MK72" s="119">
        <f t="shared" si="1012"/>
        <v>11.40636364</v>
      </c>
      <c r="ML72" s="93">
        <f>ML58</f>
        <v>57.43</v>
      </c>
      <c r="MM72" s="120">
        <f t="shared" si="1013"/>
        <v>655.06745999999998</v>
      </c>
      <c r="MN72" s="101">
        <f t="shared" si="1014"/>
        <v>43234.45</v>
      </c>
      <c r="MO72" s="101"/>
      <c r="MP72" s="121"/>
      <c r="MQ72" s="122">
        <f t="shared" si="1015"/>
        <v>0.86302000000000001</v>
      </c>
      <c r="MR72" s="252">
        <f t="shared" si="1016"/>
        <v>0</v>
      </c>
      <c r="MS72" s="122">
        <f>MR72/MR58</f>
        <v>0</v>
      </c>
      <c r="MT72" s="101">
        <f>MT58*MS72</f>
        <v>0</v>
      </c>
      <c r="MU72" s="119">
        <f t="shared" si="1017"/>
        <v>0</v>
      </c>
      <c r="MV72" s="93">
        <f>MV58</f>
        <v>57.43</v>
      </c>
      <c r="MW72" s="120">
        <f t="shared" si="1018"/>
        <v>0</v>
      </c>
      <c r="MX72" s="101">
        <f t="shared" si="1019"/>
        <v>0</v>
      </c>
      <c r="MY72" s="101"/>
      <c r="MZ72" s="121"/>
      <c r="NA72" s="122">
        <f t="shared" si="1020"/>
        <v>0</v>
      </c>
      <c r="NB72" s="252">
        <f t="shared" si="1021"/>
        <v>0</v>
      </c>
      <c r="NC72" s="122">
        <f>NB72/NB58</f>
        <v>0</v>
      </c>
      <c r="ND72" s="101">
        <f>ND58*NC72</f>
        <v>0</v>
      </c>
      <c r="NE72" s="119">
        <f t="shared" si="1022"/>
        <v>0</v>
      </c>
      <c r="NF72" s="93">
        <f>NF58</f>
        <v>57.43</v>
      </c>
      <c r="NG72" s="120">
        <f t="shared" si="1023"/>
        <v>0</v>
      </c>
      <c r="NH72" s="101">
        <f t="shared" si="1024"/>
        <v>0</v>
      </c>
      <c r="NI72" s="101"/>
      <c r="NJ72" s="121"/>
      <c r="NK72" s="122">
        <f t="shared" si="1025"/>
        <v>0</v>
      </c>
      <c r="NL72" s="252">
        <f t="shared" si="1026"/>
        <v>0</v>
      </c>
      <c r="NM72" s="122">
        <f>NL72/NL58</f>
        <v>0</v>
      </c>
      <c r="NN72" s="101">
        <f>NN58*NM72</f>
        <v>0</v>
      </c>
      <c r="NO72" s="119">
        <f t="shared" si="1027"/>
        <v>0</v>
      </c>
      <c r="NP72" s="93">
        <f>NP58</f>
        <v>57.43</v>
      </c>
      <c r="NQ72" s="120">
        <f t="shared" si="1028"/>
        <v>0</v>
      </c>
      <c r="NR72" s="101">
        <f t="shared" si="1029"/>
        <v>0</v>
      </c>
      <c r="NS72" s="101"/>
      <c r="NT72" s="121"/>
      <c r="NU72" s="122">
        <f t="shared" si="1030"/>
        <v>0</v>
      </c>
      <c r="NV72" s="252">
        <f t="shared" si="1031"/>
        <v>0</v>
      </c>
      <c r="NW72" s="122">
        <f>NV72/NV58</f>
        <v>0</v>
      </c>
      <c r="NX72" s="101">
        <f>NX58*NW72</f>
        <v>0</v>
      </c>
      <c r="NY72" s="119">
        <f t="shared" si="1032"/>
        <v>0</v>
      </c>
      <c r="NZ72" s="93">
        <f>NZ58</f>
        <v>57.43</v>
      </c>
      <c r="OA72" s="120">
        <f t="shared" si="1033"/>
        <v>0</v>
      </c>
      <c r="OB72" s="101">
        <f t="shared" si="1034"/>
        <v>0</v>
      </c>
      <c r="OC72" s="101"/>
      <c r="OD72" s="121"/>
      <c r="OE72" s="122">
        <f t="shared" si="1035"/>
        <v>0</v>
      </c>
      <c r="OF72" s="252">
        <f t="shared" si="1036"/>
        <v>0</v>
      </c>
      <c r="OG72" s="122">
        <f>OF72/OF58</f>
        <v>0</v>
      </c>
      <c r="OH72" s="101">
        <f>OH58*OG72</f>
        <v>0</v>
      </c>
      <c r="OI72" s="119">
        <f t="shared" si="1037"/>
        <v>0</v>
      </c>
      <c r="OJ72" s="93">
        <f>OJ58</f>
        <v>57.43</v>
      </c>
      <c r="OK72" s="120">
        <f t="shared" si="1038"/>
        <v>0</v>
      </c>
      <c r="OL72" s="101">
        <f t="shared" si="1039"/>
        <v>0</v>
      </c>
      <c r="OM72" s="101"/>
      <c r="ON72" s="121"/>
      <c r="OO72" s="122">
        <f t="shared" si="1040"/>
        <v>0</v>
      </c>
      <c r="OP72" s="252">
        <f t="shared" si="1041"/>
        <v>0</v>
      </c>
      <c r="OQ72" s="122">
        <f>OP72/OP58</f>
        <v>0</v>
      </c>
      <c r="OR72" s="101">
        <f>OR58*OQ72</f>
        <v>0</v>
      </c>
      <c r="OS72" s="119">
        <f t="shared" si="1042"/>
        <v>0</v>
      </c>
      <c r="OT72" s="93">
        <f>OT58</f>
        <v>57.43</v>
      </c>
      <c r="OU72" s="120">
        <f t="shared" si="1043"/>
        <v>0</v>
      </c>
      <c r="OV72" s="101">
        <f t="shared" si="1044"/>
        <v>0</v>
      </c>
      <c r="OW72" s="101"/>
      <c r="OX72" s="121"/>
      <c r="OY72" s="122">
        <f t="shared" si="1045"/>
        <v>0</v>
      </c>
      <c r="OZ72" s="252">
        <f t="shared" si="1046"/>
        <v>0</v>
      </c>
      <c r="PA72" s="122">
        <f>OZ72/OZ58</f>
        <v>0</v>
      </c>
      <c r="PB72" s="101">
        <f>PB58*PA72</f>
        <v>0</v>
      </c>
      <c r="PC72" s="119">
        <f t="shared" si="1047"/>
        <v>0</v>
      </c>
      <c r="PD72" s="93">
        <f>PD58</f>
        <v>57.43</v>
      </c>
      <c r="PE72" s="120">
        <f t="shared" si="1048"/>
        <v>0</v>
      </c>
      <c r="PF72" s="101">
        <f t="shared" si="1049"/>
        <v>0</v>
      </c>
      <c r="PG72" s="101"/>
      <c r="PH72" s="121"/>
      <c r="PI72" s="122">
        <f t="shared" si="1050"/>
        <v>0</v>
      </c>
      <c r="PJ72" s="252">
        <f t="shared" si="1051"/>
        <v>0</v>
      </c>
      <c r="PK72" s="122">
        <f>PJ72/PJ58</f>
        <v>0</v>
      </c>
      <c r="PL72" s="101">
        <f>PL58*PK72</f>
        <v>0</v>
      </c>
      <c r="PM72" s="119">
        <f t="shared" si="1052"/>
        <v>0</v>
      </c>
      <c r="PN72" s="93">
        <f>PN58</f>
        <v>57.43</v>
      </c>
      <c r="PO72" s="120">
        <f t="shared" si="1053"/>
        <v>0</v>
      </c>
      <c r="PP72" s="101">
        <f t="shared" si="1054"/>
        <v>0</v>
      </c>
      <c r="PQ72" s="101"/>
      <c r="PR72" s="121"/>
      <c r="PS72" s="122">
        <f t="shared" si="1055"/>
        <v>0</v>
      </c>
      <c r="PT72" s="252">
        <f t="shared" si="1056"/>
        <v>0</v>
      </c>
      <c r="PU72" s="122" t="e">
        <f>PT72/PT58</f>
        <v>#DIV/0!</v>
      </c>
      <c r="PV72" s="101" t="e">
        <f>PV58*PU72</f>
        <v>#DIV/0!</v>
      </c>
      <c r="PW72" s="119">
        <f t="shared" si="1057"/>
        <v>0</v>
      </c>
      <c r="PX72" s="93">
        <f>PX58</f>
        <v>0</v>
      </c>
      <c r="PY72" s="120">
        <f t="shared" si="1058"/>
        <v>0</v>
      </c>
      <c r="PZ72" s="101">
        <f t="shared" si="1059"/>
        <v>0</v>
      </c>
      <c r="QA72" s="101"/>
      <c r="QB72" s="121"/>
      <c r="QC72" s="122">
        <f t="shared" si="1060"/>
        <v>0</v>
      </c>
      <c r="QD72" s="252">
        <f t="shared" si="1061"/>
        <v>0</v>
      </c>
      <c r="QE72" s="122">
        <f>QD72/QD58</f>
        <v>0</v>
      </c>
      <c r="QF72" s="101">
        <f>QF58*QE72</f>
        <v>0</v>
      </c>
      <c r="QG72" s="119">
        <f t="shared" si="1062"/>
        <v>0</v>
      </c>
      <c r="QH72" s="93">
        <f>QH58</f>
        <v>57.43</v>
      </c>
      <c r="QI72" s="120">
        <f t="shared" si="1063"/>
        <v>0</v>
      </c>
      <c r="QJ72" s="101">
        <f t="shared" si="1064"/>
        <v>0</v>
      </c>
      <c r="QK72" s="101"/>
      <c r="QL72" s="121"/>
      <c r="QM72" s="122">
        <f t="shared" si="1065"/>
        <v>0</v>
      </c>
      <c r="QN72" s="252">
        <f t="shared" si="1066"/>
        <v>0</v>
      </c>
      <c r="QO72" s="122">
        <f>QN72/QN58</f>
        <v>0</v>
      </c>
      <c r="QP72" s="101">
        <f>QP58*QO72</f>
        <v>0</v>
      </c>
      <c r="QQ72" s="119">
        <f t="shared" si="1067"/>
        <v>0</v>
      </c>
      <c r="QR72" s="93">
        <f>QR58</f>
        <v>57.43</v>
      </c>
      <c r="QS72" s="120">
        <f t="shared" si="1068"/>
        <v>0</v>
      </c>
      <c r="QT72" s="101">
        <f t="shared" si="1069"/>
        <v>0</v>
      </c>
      <c r="QU72" s="101"/>
      <c r="QV72" s="121"/>
      <c r="QW72" s="122">
        <f t="shared" si="1070"/>
        <v>0</v>
      </c>
      <c r="QX72" s="252">
        <f t="shared" si="1071"/>
        <v>0</v>
      </c>
      <c r="QY72" s="122">
        <f>QX72/QX58</f>
        <v>0</v>
      </c>
      <c r="QZ72" s="101">
        <f>QZ58*QY72</f>
        <v>0</v>
      </c>
      <c r="RA72" s="119">
        <f t="shared" si="1072"/>
        <v>0</v>
      </c>
      <c r="RB72" s="93">
        <f>RB58</f>
        <v>57.43</v>
      </c>
      <c r="RC72" s="120">
        <f t="shared" si="1073"/>
        <v>0</v>
      </c>
      <c r="RD72" s="101">
        <f t="shared" si="1074"/>
        <v>0</v>
      </c>
      <c r="RE72" s="101"/>
      <c r="RF72" s="121"/>
      <c r="RG72" s="122">
        <f t="shared" si="1075"/>
        <v>0</v>
      </c>
      <c r="RH72" s="252">
        <f t="shared" si="1076"/>
        <v>0</v>
      </c>
      <c r="RI72" s="122">
        <f>RH72/RH58</f>
        <v>0</v>
      </c>
      <c r="RJ72" s="101">
        <f>RJ58*RI72</f>
        <v>0</v>
      </c>
      <c r="RK72" s="119">
        <f t="shared" si="1077"/>
        <v>0</v>
      </c>
      <c r="RL72" s="93">
        <f>RL58</f>
        <v>57.43</v>
      </c>
      <c r="RM72" s="120">
        <f t="shared" si="1078"/>
        <v>0</v>
      </c>
      <c r="RN72" s="101">
        <f t="shared" si="1079"/>
        <v>0</v>
      </c>
      <c r="RO72" s="101"/>
      <c r="RP72" s="121"/>
      <c r="RQ72" s="122">
        <f t="shared" si="1080"/>
        <v>0</v>
      </c>
      <c r="RR72" s="252">
        <f t="shared" si="1081"/>
        <v>0</v>
      </c>
      <c r="RS72" s="122">
        <f>RR72/RR58</f>
        <v>0</v>
      </c>
      <c r="RT72" s="101">
        <f>RT58*RS72</f>
        <v>0</v>
      </c>
      <c r="RU72" s="119">
        <f t="shared" si="1082"/>
        <v>0</v>
      </c>
      <c r="RV72" s="93">
        <f>RV58</f>
        <v>57.43</v>
      </c>
      <c r="RW72" s="120">
        <f t="shared" si="1083"/>
        <v>0</v>
      </c>
      <c r="RX72" s="101">
        <f t="shared" si="1084"/>
        <v>0</v>
      </c>
      <c r="RY72" s="101"/>
      <c r="RZ72" s="121"/>
      <c r="SA72" s="122">
        <f t="shared" si="1085"/>
        <v>0</v>
      </c>
      <c r="SB72" s="252">
        <f t="shared" si="1086"/>
        <v>0</v>
      </c>
      <c r="SC72" s="122">
        <f>SB72/SB58</f>
        <v>0</v>
      </c>
      <c r="SD72" s="101">
        <f>SD58*SC72</f>
        <v>0</v>
      </c>
      <c r="SE72" s="119">
        <f t="shared" si="1087"/>
        <v>0</v>
      </c>
      <c r="SF72" s="93">
        <f>SF58</f>
        <v>57.43</v>
      </c>
      <c r="SG72" s="120">
        <f t="shared" si="1088"/>
        <v>0</v>
      </c>
      <c r="SH72" s="101">
        <f t="shared" si="1089"/>
        <v>0</v>
      </c>
      <c r="SI72" s="101"/>
      <c r="SJ72" s="121"/>
      <c r="SK72" s="122">
        <f t="shared" si="1090"/>
        <v>0</v>
      </c>
      <c r="SL72" s="252">
        <f t="shared" si="1091"/>
        <v>0</v>
      </c>
      <c r="SM72" s="122">
        <f>SL72/SL58</f>
        <v>0</v>
      </c>
      <c r="SN72" s="101">
        <f>SN58*SM72</f>
        <v>0</v>
      </c>
      <c r="SO72" s="119">
        <f t="shared" si="1092"/>
        <v>0</v>
      </c>
      <c r="SP72" s="93">
        <f>SP58</f>
        <v>57.43</v>
      </c>
      <c r="SQ72" s="120">
        <f t="shared" si="1093"/>
        <v>0</v>
      </c>
      <c r="SR72" s="101">
        <f t="shared" si="1094"/>
        <v>0</v>
      </c>
      <c r="SS72" s="101"/>
      <c r="ST72" s="121"/>
      <c r="SU72" s="122">
        <f t="shared" si="1095"/>
        <v>0</v>
      </c>
      <c r="SV72" s="252">
        <f t="shared" si="1096"/>
        <v>21</v>
      </c>
      <c r="SW72" s="122">
        <f>SV72/SV58</f>
        <v>7.2919999999999999E-2</v>
      </c>
      <c r="SX72" s="101">
        <f>SX58*SW72</f>
        <v>286.14</v>
      </c>
      <c r="SY72" s="119">
        <f t="shared" si="1097"/>
        <v>13.625714289999999</v>
      </c>
      <c r="SZ72" s="93">
        <f>SZ58</f>
        <v>57.43</v>
      </c>
      <c r="TA72" s="120">
        <f t="shared" si="1098"/>
        <v>782.52476999999999</v>
      </c>
      <c r="TB72" s="101">
        <f t="shared" si="1099"/>
        <v>16433.02</v>
      </c>
      <c r="TC72" s="101"/>
      <c r="TD72" s="121"/>
      <c r="TE72" s="122">
        <f t="shared" si="1100"/>
        <v>1.03094</v>
      </c>
      <c r="TF72" s="252">
        <f t="shared" si="1101"/>
        <v>0</v>
      </c>
      <c r="TG72" s="122">
        <f>TF72/TF58</f>
        <v>0</v>
      </c>
      <c r="TH72" s="101">
        <f>TH58*TG72</f>
        <v>0</v>
      </c>
      <c r="TI72" s="119">
        <f t="shared" si="1102"/>
        <v>0</v>
      </c>
      <c r="TJ72" s="93">
        <f>TJ58</f>
        <v>57.43</v>
      </c>
      <c r="TK72" s="120">
        <f t="shared" si="1103"/>
        <v>0</v>
      </c>
      <c r="TL72" s="101">
        <f t="shared" si="1104"/>
        <v>0</v>
      </c>
      <c r="TM72" s="101"/>
      <c r="TN72" s="121"/>
      <c r="TO72" s="122">
        <f t="shared" si="1105"/>
        <v>0</v>
      </c>
      <c r="TP72" s="252">
        <f t="shared" si="1106"/>
        <v>0</v>
      </c>
      <c r="TQ72" s="122">
        <f>TP72/TP58</f>
        <v>0</v>
      </c>
      <c r="TR72" s="101">
        <f>TR58*TQ72</f>
        <v>0</v>
      </c>
      <c r="TS72" s="119">
        <f t="shared" si="1107"/>
        <v>0</v>
      </c>
      <c r="TT72" s="93">
        <f>TT58</f>
        <v>57.43</v>
      </c>
      <c r="TU72" s="120">
        <f t="shared" si="1108"/>
        <v>0</v>
      </c>
      <c r="TV72" s="101">
        <f t="shared" si="1109"/>
        <v>0</v>
      </c>
      <c r="TW72" s="101"/>
      <c r="TX72" s="121"/>
      <c r="TY72" s="122">
        <f t="shared" si="1110"/>
        <v>0</v>
      </c>
      <c r="TZ72" s="252">
        <f t="shared" si="1111"/>
        <v>0</v>
      </c>
      <c r="UA72" s="122">
        <f>TZ72/TZ58</f>
        <v>0</v>
      </c>
      <c r="UB72" s="101">
        <f>UB58*UA72</f>
        <v>0</v>
      </c>
      <c r="UC72" s="119">
        <f t="shared" si="1112"/>
        <v>0</v>
      </c>
      <c r="UD72" s="93">
        <f>UD58</f>
        <v>57.43</v>
      </c>
      <c r="UE72" s="120">
        <f t="shared" si="1113"/>
        <v>0</v>
      </c>
      <c r="UF72" s="101">
        <f t="shared" si="1114"/>
        <v>0</v>
      </c>
      <c r="UG72" s="101"/>
      <c r="UH72" s="121"/>
      <c r="UI72" s="122">
        <f t="shared" si="1115"/>
        <v>0</v>
      </c>
      <c r="UJ72" s="252">
        <f t="shared" si="1116"/>
        <v>0</v>
      </c>
      <c r="UK72" s="122">
        <f>UJ72/UJ58</f>
        <v>0</v>
      </c>
      <c r="UL72" s="101">
        <f>UL58*UK72</f>
        <v>0</v>
      </c>
      <c r="UM72" s="119">
        <f t="shared" si="1117"/>
        <v>0</v>
      </c>
      <c r="UN72" s="93">
        <f>UN58</f>
        <v>57.43</v>
      </c>
      <c r="UO72" s="120">
        <f t="shared" si="1118"/>
        <v>0</v>
      </c>
      <c r="UP72" s="101">
        <f t="shared" si="1119"/>
        <v>0</v>
      </c>
      <c r="UQ72" s="101"/>
      <c r="UR72" s="121"/>
      <c r="US72" s="122">
        <f t="shared" si="1120"/>
        <v>0</v>
      </c>
      <c r="UT72" s="252">
        <f t="shared" si="1121"/>
        <v>0</v>
      </c>
      <c r="UU72" s="122">
        <f>UT72/UT58</f>
        <v>0</v>
      </c>
      <c r="UV72" s="101">
        <f>UV58*UU72</f>
        <v>0</v>
      </c>
      <c r="UW72" s="119">
        <f t="shared" si="1122"/>
        <v>0</v>
      </c>
      <c r="UX72" s="93">
        <f>UX58</f>
        <v>57.43</v>
      </c>
      <c r="UY72" s="120">
        <f t="shared" si="1123"/>
        <v>0</v>
      </c>
      <c r="UZ72" s="101">
        <f t="shared" si="1124"/>
        <v>0</v>
      </c>
      <c r="VA72" s="101"/>
      <c r="VB72" s="121"/>
      <c r="VC72" s="122">
        <f t="shared" si="1125"/>
        <v>0</v>
      </c>
      <c r="VD72" s="252">
        <f t="shared" si="1126"/>
        <v>0</v>
      </c>
      <c r="VE72" s="122">
        <f>VD72/VD58</f>
        <v>0</v>
      </c>
      <c r="VF72" s="101">
        <f>VF58*VE72</f>
        <v>0</v>
      </c>
      <c r="VG72" s="119">
        <f t="shared" si="1127"/>
        <v>0</v>
      </c>
      <c r="VH72" s="93">
        <f>VH58</f>
        <v>57.43</v>
      </c>
      <c r="VI72" s="120">
        <f t="shared" si="1128"/>
        <v>0</v>
      </c>
      <c r="VJ72" s="101">
        <f t="shared" si="1129"/>
        <v>0</v>
      </c>
      <c r="VK72" s="101"/>
      <c r="VL72" s="121"/>
      <c r="VM72" s="122">
        <f t="shared" si="1130"/>
        <v>0</v>
      </c>
      <c r="VN72" s="252">
        <f t="shared" si="1131"/>
        <v>0</v>
      </c>
      <c r="VO72" s="122">
        <f>VN72/VN58</f>
        <v>0</v>
      </c>
      <c r="VP72" s="101">
        <f>VP58*VO72</f>
        <v>0</v>
      </c>
      <c r="VQ72" s="119">
        <f t="shared" si="1132"/>
        <v>0</v>
      </c>
      <c r="VR72" s="93">
        <f>VR58</f>
        <v>57.43</v>
      </c>
      <c r="VS72" s="120">
        <f t="shared" si="1133"/>
        <v>0</v>
      </c>
      <c r="VT72" s="101">
        <f t="shared" si="1134"/>
        <v>0</v>
      </c>
      <c r="VU72" s="101"/>
      <c r="VV72" s="121"/>
      <c r="VW72" s="122">
        <f t="shared" si="1135"/>
        <v>0</v>
      </c>
      <c r="VX72" s="231">
        <f t="shared" si="1136"/>
        <v>87</v>
      </c>
      <c r="VY72" s="122">
        <f>VX72/VX58</f>
        <v>6.9100000000000003E-3</v>
      </c>
      <c r="VZ72" s="101">
        <f>VZ58*VY72</f>
        <v>1149.8599999999999</v>
      </c>
      <c r="WA72" s="119">
        <f t="shared" si="1137"/>
        <v>13.21678161</v>
      </c>
      <c r="WB72" s="93">
        <f>WB58</f>
        <v>57.43</v>
      </c>
      <c r="WC72" s="120">
        <f t="shared" si="1138"/>
        <v>759.03976999999998</v>
      </c>
      <c r="WD72" s="101">
        <f t="shared" si="1139"/>
        <v>66036.460000000006</v>
      </c>
      <c r="WE72" s="101"/>
      <c r="WF72" s="121"/>
    </row>
    <row r="73" spans="1:604" ht="24">
      <c r="A73" s="5"/>
      <c r="B73" s="223" t="s">
        <v>1248</v>
      </c>
      <c r="C73" s="12"/>
      <c r="D73" s="12"/>
      <c r="E73" s="4" t="s">
        <v>33</v>
      </c>
      <c r="F73" s="252">
        <f t="shared" si="841"/>
        <v>0</v>
      </c>
      <c r="G73" s="122">
        <f>F73/F58</f>
        <v>0</v>
      </c>
      <c r="H73" s="101">
        <f>H58*G73</f>
        <v>0</v>
      </c>
      <c r="I73" s="119">
        <f t="shared" si="842"/>
        <v>0</v>
      </c>
      <c r="J73" s="93">
        <f>J58</f>
        <v>57.43</v>
      </c>
      <c r="K73" s="120">
        <f t="shared" si="843"/>
        <v>0</v>
      </c>
      <c r="L73" s="101">
        <f t="shared" si="844"/>
        <v>0</v>
      </c>
      <c r="M73" s="101"/>
      <c r="N73" s="121"/>
      <c r="O73" s="122">
        <f t="shared" si="845"/>
        <v>0</v>
      </c>
      <c r="P73" s="252">
        <f t="shared" si="846"/>
        <v>0</v>
      </c>
      <c r="Q73" s="122">
        <f>P73/P58</f>
        <v>0</v>
      </c>
      <c r="R73" s="101">
        <f>R58*Q73</f>
        <v>0</v>
      </c>
      <c r="S73" s="119">
        <f t="shared" si="847"/>
        <v>0</v>
      </c>
      <c r="T73" s="93">
        <f>T58</f>
        <v>57.43</v>
      </c>
      <c r="U73" s="120">
        <f t="shared" si="848"/>
        <v>0</v>
      </c>
      <c r="V73" s="101">
        <f t="shared" si="849"/>
        <v>0</v>
      </c>
      <c r="W73" s="101"/>
      <c r="X73" s="121"/>
      <c r="Y73" s="122">
        <f t="shared" si="850"/>
        <v>0</v>
      </c>
      <c r="Z73" s="252">
        <f t="shared" si="851"/>
        <v>0</v>
      </c>
      <c r="AA73" s="122">
        <f>Z73/Z58</f>
        <v>0</v>
      </c>
      <c r="AB73" s="101">
        <f>AB58*AA73</f>
        <v>0</v>
      </c>
      <c r="AC73" s="119">
        <f t="shared" si="852"/>
        <v>0</v>
      </c>
      <c r="AD73" s="93">
        <f>AD58</f>
        <v>57.43</v>
      </c>
      <c r="AE73" s="120">
        <f t="shared" si="853"/>
        <v>0</v>
      </c>
      <c r="AF73" s="101">
        <f t="shared" si="854"/>
        <v>0</v>
      </c>
      <c r="AG73" s="101"/>
      <c r="AH73" s="121"/>
      <c r="AI73" s="122">
        <f t="shared" si="855"/>
        <v>0</v>
      </c>
      <c r="AJ73" s="252">
        <f t="shared" si="856"/>
        <v>0</v>
      </c>
      <c r="AK73" s="122">
        <f>AJ73/AJ58</f>
        <v>0</v>
      </c>
      <c r="AL73" s="101">
        <f>AL58*AK73</f>
        <v>0</v>
      </c>
      <c r="AM73" s="119">
        <f t="shared" si="857"/>
        <v>0</v>
      </c>
      <c r="AN73" s="93">
        <f>AN58</f>
        <v>57.43</v>
      </c>
      <c r="AO73" s="120">
        <f t="shared" si="858"/>
        <v>0</v>
      </c>
      <c r="AP73" s="101">
        <f t="shared" si="859"/>
        <v>0</v>
      </c>
      <c r="AQ73" s="101"/>
      <c r="AR73" s="121"/>
      <c r="AS73" s="122">
        <f t="shared" si="860"/>
        <v>0</v>
      </c>
      <c r="AT73" s="252">
        <f t="shared" si="861"/>
        <v>0</v>
      </c>
      <c r="AU73" s="122">
        <f>AT73/AT58</f>
        <v>0</v>
      </c>
      <c r="AV73" s="101">
        <f>AV58*AU73</f>
        <v>0</v>
      </c>
      <c r="AW73" s="119">
        <f t="shared" si="862"/>
        <v>0</v>
      </c>
      <c r="AX73" s="93">
        <f>AX58</f>
        <v>57.43</v>
      </c>
      <c r="AY73" s="120">
        <f t="shared" si="863"/>
        <v>0</v>
      </c>
      <c r="AZ73" s="101">
        <f t="shared" si="864"/>
        <v>0</v>
      </c>
      <c r="BA73" s="101"/>
      <c r="BB73" s="121"/>
      <c r="BC73" s="122">
        <f t="shared" si="865"/>
        <v>0</v>
      </c>
      <c r="BD73" s="252">
        <f t="shared" si="866"/>
        <v>0</v>
      </c>
      <c r="BE73" s="122">
        <f>BD73/BD58</f>
        <v>0</v>
      </c>
      <c r="BF73" s="101">
        <f>BF58*BE73</f>
        <v>0</v>
      </c>
      <c r="BG73" s="119">
        <f t="shared" si="867"/>
        <v>0</v>
      </c>
      <c r="BH73" s="93">
        <f>BH58</f>
        <v>57.43</v>
      </c>
      <c r="BI73" s="120">
        <f t="shared" si="868"/>
        <v>0</v>
      </c>
      <c r="BJ73" s="101">
        <f t="shared" si="869"/>
        <v>0</v>
      </c>
      <c r="BK73" s="101"/>
      <c r="BL73" s="121"/>
      <c r="BM73" s="122">
        <f t="shared" si="870"/>
        <v>0</v>
      </c>
      <c r="BN73" s="252">
        <f t="shared" si="871"/>
        <v>0</v>
      </c>
      <c r="BO73" s="122" t="e">
        <f>BN73/BN58</f>
        <v>#DIV/0!</v>
      </c>
      <c r="BP73" s="101" t="e">
        <f>BP58*BO73</f>
        <v>#DIV/0!</v>
      </c>
      <c r="BQ73" s="119">
        <f t="shared" si="872"/>
        <v>0</v>
      </c>
      <c r="BR73" s="93">
        <f>BR58</f>
        <v>0</v>
      </c>
      <c r="BS73" s="120">
        <f t="shared" si="873"/>
        <v>0</v>
      </c>
      <c r="BT73" s="101">
        <f t="shared" si="874"/>
        <v>0</v>
      </c>
      <c r="BU73" s="101"/>
      <c r="BV73" s="121"/>
      <c r="BW73" s="122">
        <f t="shared" si="875"/>
        <v>0</v>
      </c>
      <c r="BX73" s="252">
        <f t="shared" si="876"/>
        <v>0</v>
      </c>
      <c r="BY73" s="122">
        <f>BX73/BX58</f>
        <v>0</v>
      </c>
      <c r="BZ73" s="101">
        <f>BZ58*BY73</f>
        <v>0</v>
      </c>
      <c r="CA73" s="119">
        <f t="shared" si="877"/>
        <v>0</v>
      </c>
      <c r="CB73" s="93">
        <f>CB58</f>
        <v>57.43</v>
      </c>
      <c r="CC73" s="120">
        <f t="shared" si="878"/>
        <v>0</v>
      </c>
      <c r="CD73" s="101">
        <f t="shared" si="879"/>
        <v>0</v>
      </c>
      <c r="CE73" s="101"/>
      <c r="CF73" s="121"/>
      <c r="CG73" s="122">
        <f t="shared" si="880"/>
        <v>0</v>
      </c>
      <c r="CH73" s="252">
        <f t="shared" si="881"/>
        <v>0</v>
      </c>
      <c r="CI73" s="122" t="e">
        <f>CH73/CH58</f>
        <v>#DIV/0!</v>
      </c>
      <c r="CJ73" s="101" t="e">
        <f>CJ58*CI73</f>
        <v>#DIV/0!</v>
      </c>
      <c r="CK73" s="119">
        <f t="shared" si="882"/>
        <v>0</v>
      </c>
      <c r="CL73" s="93">
        <f>CL58</f>
        <v>0</v>
      </c>
      <c r="CM73" s="120">
        <f t="shared" si="883"/>
        <v>0</v>
      </c>
      <c r="CN73" s="101">
        <f t="shared" si="884"/>
        <v>0</v>
      </c>
      <c r="CO73" s="101"/>
      <c r="CP73" s="121"/>
      <c r="CQ73" s="122">
        <f t="shared" si="885"/>
        <v>0</v>
      </c>
      <c r="CR73" s="252">
        <f t="shared" si="886"/>
        <v>0</v>
      </c>
      <c r="CS73" s="122">
        <f>CR73/CR58</f>
        <v>0</v>
      </c>
      <c r="CT73" s="101">
        <f>CT58*CS73</f>
        <v>0</v>
      </c>
      <c r="CU73" s="119">
        <f t="shared" si="887"/>
        <v>0</v>
      </c>
      <c r="CV73" s="93">
        <f>CV58</f>
        <v>57.43</v>
      </c>
      <c r="CW73" s="120">
        <f t="shared" si="888"/>
        <v>0</v>
      </c>
      <c r="CX73" s="101">
        <f t="shared" si="889"/>
        <v>0</v>
      </c>
      <c r="CY73" s="101"/>
      <c r="CZ73" s="121"/>
      <c r="DA73" s="122">
        <f t="shared" si="890"/>
        <v>0</v>
      </c>
      <c r="DB73" s="252">
        <f t="shared" si="891"/>
        <v>0</v>
      </c>
      <c r="DC73" s="122">
        <f>DB73/DB58</f>
        <v>0</v>
      </c>
      <c r="DD73" s="101">
        <f>DD58*DC73</f>
        <v>0</v>
      </c>
      <c r="DE73" s="119">
        <f t="shared" si="892"/>
        <v>0</v>
      </c>
      <c r="DF73" s="93">
        <f>DF58</f>
        <v>57.43</v>
      </c>
      <c r="DG73" s="120">
        <f t="shared" si="893"/>
        <v>0</v>
      </c>
      <c r="DH73" s="101">
        <f t="shared" si="894"/>
        <v>0</v>
      </c>
      <c r="DI73" s="101"/>
      <c r="DJ73" s="121"/>
      <c r="DK73" s="122">
        <f t="shared" si="895"/>
        <v>0</v>
      </c>
      <c r="DL73" s="252">
        <f t="shared" si="896"/>
        <v>0</v>
      </c>
      <c r="DM73" s="122">
        <f>DL73/DL58</f>
        <v>0</v>
      </c>
      <c r="DN73" s="101">
        <f>DN58*DM73</f>
        <v>0</v>
      </c>
      <c r="DO73" s="119">
        <f t="shared" si="897"/>
        <v>0</v>
      </c>
      <c r="DP73" s="93">
        <f>DP58</f>
        <v>57.43</v>
      </c>
      <c r="DQ73" s="120">
        <f t="shared" si="898"/>
        <v>0</v>
      </c>
      <c r="DR73" s="101">
        <f t="shared" si="899"/>
        <v>0</v>
      </c>
      <c r="DS73" s="101"/>
      <c r="DT73" s="121"/>
      <c r="DU73" s="122">
        <f t="shared" si="900"/>
        <v>0</v>
      </c>
      <c r="DV73" s="252">
        <f t="shared" si="901"/>
        <v>0</v>
      </c>
      <c r="DW73" s="122">
        <f>DV73/DV58</f>
        <v>0</v>
      </c>
      <c r="DX73" s="101">
        <f>DX58*DW73</f>
        <v>0</v>
      </c>
      <c r="DY73" s="119">
        <f t="shared" si="902"/>
        <v>0</v>
      </c>
      <c r="DZ73" s="93">
        <f>DZ58</f>
        <v>57.43</v>
      </c>
      <c r="EA73" s="120">
        <f t="shared" si="903"/>
        <v>0</v>
      </c>
      <c r="EB73" s="101">
        <f t="shared" si="904"/>
        <v>0</v>
      </c>
      <c r="EC73" s="101"/>
      <c r="ED73" s="121"/>
      <c r="EE73" s="122">
        <f t="shared" si="905"/>
        <v>0</v>
      </c>
      <c r="EF73" s="252">
        <f t="shared" si="906"/>
        <v>0</v>
      </c>
      <c r="EG73" s="122">
        <f>EF73/EF58</f>
        <v>0</v>
      </c>
      <c r="EH73" s="101">
        <f>EH58*EG73</f>
        <v>0</v>
      </c>
      <c r="EI73" s="119">
        <f t="shared" si="907"/>
        <v>0</v>
      </c>
      <c r="EJ73" s="93">
        <f>EJ58</f>
        <v>57.43</v>
      </c>
      <c r="EK73" s="120">
        <f t="shared" si="908"/>
        <v>0</v>
      </c>
      <c r="EL73" s="101">
        <f t="shared" si="909"/>
        <v>0</v>
      </c>
      <c r="EM73" s="101"/>
      <c r="EN73" s="121"/>
      <c r="EO73" s="122">
        <f t="shared" si="910"/>
        <v>0</v>
      </c>
      <c r="EP73" s="252">
        <f t="shared" si="911"/>
        <v>0</v>
      </c>
      <c r="EQ73" s="122">
        <f>EP73/EP58</f>
        <v>0</v>
      </c>
      <c r="ER73" s="101">
        <f>ER58*EQ73</f>
        <v>0</v>
      </c>
      <c r="ES73" s="119">
        <f t="shared" si="912"/>
        <v>0</v>
      </c>
      <c r="ET73" s="93">
        <f>ET58</f>
        <v>57.43</v>
      </c>
      <c r="EU73" s="120">
        <f t="shared" si="913"/>
        <v>0</v>
      </c>
      <c r="EV73" s="101">
        <f t="shared" si="914"/>
        <v>0</v>
      </c>
      <c r="EW73" s="101"/>
      <c r="EX73" s="121"/>
      <c r="EY73" s="122">
        <f t="shared" si="915"/>
        <v>0</v>
      </c>
      <c r="EZ73" s="252">
        <f t="shared" si="916"/>
        <v>0</v>
      </c>
      <c r="FA73" s="122">
        <f>EZ73/EZ58</f>
        <v>0</v>
      </c>
      <c r="FB73" s="101">
        <f>FB58*FA73</f>
        <v>0</v>
      </c>
      <c r="FC73" s="119">
        <f t="shared" si="917"/>
        <v>0</v>
      </c>
      <c r="FD73" s="93">
        <f>FD58</f>
        <v>57.43</v>
      </c>
      <c r="FE73" s="120">
        <f t="shared" si="918"/>
        <v>0</v>
      </c>
      <c r="FF73" s="101">
        <f t="shared" si="919"/>
        <v>0</v>
      </c>
      <c r="FG73" s="101"/>
      <c r="FH73" s="121"/>
      <c r="FI73" s="122">
        <f t="shared" si="920"/>
        <v>0</v>
      </c>
      <c r="FJ73" s="252">
        <f t="shared" si="921"/>
        <v>0</v>
      </c>
      <c r="FK73" s="122">
        <f>FJ73/FJ58</f>
        <v>0</v>
      </c>
      <c r="FL73" s="101">
        <f>FL58*FK73</f>
        <v>0</v>
      </c>
      <c r="FM73" s="119">
        <f t="shared" si="922"/>
        <v>0</v>
      </c>
      <c r="FN73" s="93">
        <f>FN58</f>
        <v>57.43</v>
      </c>
      <c r="FO73" s="120">
        <f t="shared" si="923"/>
        <v>0</v>
      </c>
      <c r="FP73" s="101">
        <f t="shared" si="924"/>
        <v>0</v>
      </c>
      <c r="FQ73" s="101"/>
      <c r="FR73" s="121"/>
      <c r="FS73" s="122">
        <f t="shared" si="925"/>
        <v>0</v>
      </c>
      <c r="FT73" s="252">
        <f t="shared" si="926"/>
        <v>0</v>
      </c>
      <c r="FU73" s="122">
        <f>FT73/FT58</f>
        <v>0</v>
      </c>
      <c r="FV73" s="101">
        <f>FV58*FU73</f>
        <v>0</v>
      </c>
      <c r="FW73" s="119">
        <f t="shared" si="927"/>
        <v>0</v>
      </c>
      <c r="FX73" s="93">
        <f>FX58</f>
        <v>57.43</v>
      </c>
      <c r="FY73" s="120">
        <f t="shared" si="928"/>
        <v>0</v>
      </c>
      <c r="FZ73" s="101">
        <f t="shared" si="929"/>
        <v>0</v>
      </c>
      <c r="GA73" s="101"/>
      <c r="GB73" s="121"/>
      <c r="GC73" s="122">
        <f t="shared" si="930"/>
        <v>0</v>
      </c>
      <c r="GD73" s="252">
        <f t="shared" si="931"/>
        <v>0</v>
      </c>
      <c r="GE73" s="122">
        <f>GD73/GD58</f>
        <v>0</v>
      </c>
      <c r="GF73" s="101">
        <f>GF58*GE73</f>
        <v>0</v>
      </c>
      <c r="GG73" s="119">
        <f t="shared" si="932"/>
        <v>0</v>
      </c>
      <c r="GH73" s="93">
        <f>GH58</f>
        <v>57.43</v>
      </c>
      <c r="GI73" s="120">
        <f t="shared" si="933"/>
        <v>0</v>
      </c>
      <c r="GJ73" s="101">
        <f t="shared" si="934"/>
        <v>0</v>
      </c>
      <c r="GK73" s="101"/>
      <c r="GL73" s="121"/>
      <c r="GM73" s="122">
        <f t="shared" si="935"/>
        <v>0</v>
      </c>
      <c r="GN73" s="252">
        <f t="shared" si="936"/>
        <v>0</v>
      </c>
      <c r="GO73" s="122">
        <f>GN73/GN58</f>
        <v>0</v>
      </c>
      <c r="GP73" s="101">
        <f>GP58*GO73</f>
        <v>0</v>
      </c>
      <c r="GQ73" s="119">
        <f t="shared" si="937"/>
        <v>0</v>
      </c>
      <c r="GR73" s="93">
        <f>GR58</f>
        <v>57.43</v>
      </c>
      <c r="GS73" s="120">
        <f t="shared" si="938"/>
        <v>0</v>
      </c>
      <c r="GT73" s="101">
        <f t="shared" si="939"/>
        <v>0</v>
      </c>
      <c r="GU73" s="101"/>
      <c r="GV73" s="121"/>
      <c r="GW73" s="122">
        <f t="shared" si="940"/>
        <v>0</v>
      </c>
      <c r="GX73" s="252">
        <f t="shared" si="941"/>
        <v>0</v>
      </c>
      <c r="GY73" s="122">
        <f>GX73/GX58</f>
        <v>0</v>
      </c>
      <c r="GZ73" s="101">
        <f>GZ58*GY73</f>
        <v>0</v>
      </c>
      <c r="HA73" s="119">
        <f t="shared" si="942"/>
        <v>0</v>
      </c>
      <c r="HB73" s="93">
        <f>HB58</f>
        <v>57.43</v>
      </c>
      <c r="HC73" s="120">
        <f t="shared" si="943"/>
        <v>0</v>
      </c>
      <c r="HD73" s="101">
        <f t="shared" si="944"/>
        <v>0</v>
      </c>
      <c r="HE73" s="101"/>
      <c r="HF73" s="121"/>
      <c r="HG73" s="122">
        <f t="shared" si="945"/>
        <v>0</v>
      </c>
      <c r="HH73" s="252">
        <f t="shared" si="946"/>
        <v>0</v>
      </c>
      <c r="HI73" s="122">
        <f>HH73/HH58</f>
        <v>0</v>
      </c>
      <c r="HJ73" s="101">
        <f>HJ58*HI73</f>
        <v>0</v>
      </c>
      <c r="HK73" s="119">
        <f t="shared" si="947"/>
        <v>0</v>
      </c>
      <c r="HL73" s="93">
        <f>HL58</f>
        <v>57.43</v>
      </c>
      <c r="HM73" s="120">
        <f t="shared" si="948"/>
        <v>0</v>
      </c>
      <c r="HN73" s="101">
        <f t="shared" si="949"/>
        <v>0</v>
      </c>
      <c r="HO73" s="101"/>
      <c r="HP73" s="121"/>
      <c r="HQ73" s="122">
        <f t="shared" si="950"/>
        <v>0</v>
      </c>
      <c r="HR73" s="252">
        <f t="shared" si="951"/>
        <v>0</v>
      </c>
      <c r="HS73" s="122">
        <f>HR73/HR58</f>
        <v>0</v>
      </c>
      <c r="HT73" s="101">
        <f>HT58*HS73</f>
        <v>0</v>
      </c>
      <c r="HU73" s="119">
        <f t="shared" si="952"/>
        <v>0</v>
      </c>
      <c r="HV73" s="93">
        <f>HV58</f>
        <v>57.43</v>
      </c>
      <c r="HW73" s="120">
        <f t="shared" si="953"/>
        <v>0</v>
      </c>
      <c r="HX73" s="101">
        <f t="shared" si="954"/>
        <v>0</v>
      </c>
      <c r="HY73" s="101"/>
      <c r="HZ73" s="121"/>
      <c r="IA73" s="122">
        <f t="shared" si="955"/>
        <v>0</v>
      </c>
      <c r="IB73" s="252">
        <f t="shared" si="956"/>
        <v>0</v>
      </c>
      <c r="IC73" s="122">
        <f>IB73/IB58</f>
        <v>0</v>
      </c>
      <c r="ID73" s="101">
        <f>ID58*IC73</f>
        <v>0</v>
      </c>
      <c r="IE73" s="119">
        <f t="shared" si="957"/>
        <v>0</v>
      </c>
      <c r="IF73" s="93">
        <f>IF58</f>
        <v>57.43</v>
      </c>
      <c r="IG73" s="120">
        <f t="shared" si="958"/>
        <v>0</v>
      </c>
      <c r="IH73" s="101">
        <f t="shared" si="959"/>
        <v>0</v>
      </c>
      <c r="II73" s="101"/>
      <c r="IJ73" s="121"/>
      <c r="IK73" s="122">
        <f t="shared" si="960"/>
        <v>0</v>
      </c>
      <c r="IL73" s="252">
        <f t="shared" si="961"/>
        <v>0</v>
      </c>
      <c r="IM73" s="122">
        <f>IL73/IL58</f>
        <v>0</v>
      </c>
      <c r="IN73" s="101">
        <f>IN58*IM73</f>
        <v>0</v>
      </c>
      <c r="IO73" s="119">
        <f t="shared" si="962"/>
        <v>0</v>
      </c>
      <c r="IP73" s="93">
        <f>IP58</f>
        <v>57.43</v>
      </c>
      <c r="IQ73" s="120">
        <f t="shared" si="963"/>
        <v>0</v>
      </c>
      <c r="IR73" s="101">
        <f t="shared" si="964"/>
        <v>0</v>
      </c>
      <c r="IS73" s="101"/>
      <c r="IT73" s="121"/>
      <c r="IU73" s="122">
        <f t="shared" si="965"/>
        <v>0</v>
      </c>
      <c r="IV73" s="252">
        <f t="shared" si="966"/>
        <v>0</v>
      </c>
      <c r="IW73" s="122">
        <f>IV73/IV58</f>
        <v>0</v>
      </c>
      <c r="IX73" s="101">
        <f>IX58*IW73</f>
        <v>0</v>
      </c>
      <c r="IY73" s="119">
        <f t="shared" si="967"/>
        <v>0</v>
      </c>
      <c r="IZ73" s="93">
        <f>IZ58</f>
        <v>57.43</v>
      </c>
      <c r="JA73" s="120">
        <f t="shared" si="968"/>
        <v>0</v>
      </c>
      <c r="JB73" s="101">
        <f t="shared" si="969"/>
        <v>0</v>
      </c>
      <c r="JC73" s="101"/>
      <c r="JD73" s="121"/>
      <c r="JE73" s="122">
        <f t="shared" si="970"/>
        <v>0</v>
      </c>
      <c r="JF73" s="252">
        <f t="shared" si="971"/>
        <v>28</v>
      </c>
      <c r="JG73" s="122">
        <f>JF73/JF58</f>
        <v>9.622E-2</v>
      </c>
      <c r="JH73" s="101">
        <f>JH58*JG73</f>
        <v>360.06</v>
      </c>
      <c r="JI73" s="119">
        <f t="shared" si="972"/>
        <v>12.85928571</v>
      </c>
      <c r="JJ73" s="93">
        <f>JJ58</f>
        <v>57.43</v>
      </c>
      <c r="JK73" s="120">
        <f t="shared" si="973"/>
        <v>738.50878</v>
      </c>
      <c r="JL73" s="101">
        <f t="shared" si="974"/>
        <v>20678.25</v>
      </c>
      <c r="JM73" s="101"/>
      <c r="JN73" s="121"/>
      <c r="JO73" s="122">
        <f t="shared" si="975"/>
        <v>0.97465999999999997</v>
      </c>
      <c r="JP73" s="252">
        <f t="shared" si="976"/>
        <v>0</v>
      </c>
      <c r="JQ73" s="122" t="e">
        <f>JP73/JP58</f>
        <v>#DIV/0!</v>
      </c>
      <c r="JR73" s="101" t="e">
        <f>JR58*JQ73</f>
        <v>#DIV/0!</v>
      </c>
      <c r="JS73" s="119">
        <f t="shared" si="977"/>
        <v>0</v>
      </c>
      <c r="JT73" s="93">
        <f>JT58</f>
        <v>0</v>
      </c>
      <c r="JU73" s="120">
        <f t="shared" si="978"/>
        <v>0</v>
      </c>
      <c r="JV73" s="101">
        <f t="shared" si="979"/>
        <v>0</v>
      </c>
      <c r="JW73" s="101"/>
      <c r="JX73" s="121"/>
      <c r="JY73" s="122">
        <f t="shared" si="980"/>
        <v>0</v>
      </c>
      <c r="JZ73" s="252">
        <f t="shared" si="981"/>
        <v>0</v>
      </c>
      <c r="KA73" s="122">
        <f>JZ73/JZ58</f>
        <v>0</v>
      </c>
      <c r="KB73" s="101">
        <f>KB58*KA73</f>
        <v>0</v>
      </c>
      <c r="KC73" s="119">
        <f t="shared" si="982"/>
        <v>0</v>
      </c>
      <c r="KD73" s="93">
        <f>KD58</f>
        <v>57.43</v>
      </c>
      <c r="KE73" s="120">
        <f t="shared" si="983"/>
        <v>0</v>
      </c>
      <c r="KF73" s="101">
        <f t="shared" si="984"/>
        <v>0</v>
      </c>
      <c r="KG73" s="101"/>
      <c r="KH73" s="121"/>
      <c r="KI73" s="122">
        <f t="shared" si="985"/>
        <v>0</v>
      </c>
      <c r="KJ73" s="252">
        <f t="shared" si="986"/>
        <v>0</v>
      </c>
      <c r="KK73" s="122">
        <f>KJ73/KJ58</f>
        <v>0</v>
      </c>
      <c r="KL73" s="101">
        <f>KL58*KK73</f>
        <v>0</v>
      </c>
      <c r="KM73" s="119">
        <f t="shared" si="987"/>
        <v>0</v>
      </c>
      <c r="KN73" s="93">
        <f>KN58</f>
        <v>57.43</v>
      </c>
      <c r="KO73" s="120">
        <f t="shared" si="988"/>
        <v>0</v>
      </c>
      <c r="KP73" s="101">
        <f t="shared" si="989"/>
        <v>0</v>
      </c>
      <c r="KQ73" s="101"/>
      <c r="KR73" s="121"/>
      <c r="KS73" s="122">
        <f t="shared" si="990"/>
        <v>0</v>
      </c>
      <c r="KT73" s="252">
        <f t="shared" si="991"/>
        <v>0</v>
      </c>
      <c r="KU73" s="122">
        <f>KT73/KT58</f>
        <v>0</v>
      </c>
      <c r="KV73" s="101">
        <f>KV58*KU73</f>
        <v>0</v>
      </c>
      <c r="KW73" s="119">
        <f t="shared" si="992"/>
        <v>0</v>
      </c>
      <c r="KX73" s="93">
        <f>KX58</f>
        <v>57.43</v>
      </c>
      <c r="KY73" s="120">
        <f t="shared" si="993"/>
        <v>0</v>
      </c>
      <c r="KZ73" s="101">
        <f t="shared" si="994"/>
        <v>0</v>
      </c>
      <c r="LA73" s="101"/>
      <c r="LB73" s="121"/>
      <c r="LC73" s="122">
        <f t="shared" si="995"/>
        <v>0</v>
      </c>
      <c r="LD73" s="252">
        <f t="shared" si="996"/>
        <v>0</v>
      </c>
      <c r="LE73" s="122">
        <f>LD73/LD58</f>
        <v>0</v>
      </c>
      <c r="LF73" s="101">
        <f>LF58*LE73</f>
        <v>0</v>
      </c>
      <c r="LG73" s="119">
        <f t="shared" si="997"/>
        <v>0</v>
      </c>
      <c r="LH73" s="93">
        <f>LH58</f>
        <v>57.43</v>
      </c>
      <c r="LI73" s="120">
        <f t="shared" si="998"/>
        <v>0</v>
      </c>
      <c r="LJ73" s="101">
        <f t="shared" si="999"/>
        <v>0</v>
      </c>
      <c r="LK73" s="101"/>
      <c r="LL73" s="121"/>
      <c r="LM73" s="122">
        <f t="shared" si="1000"/>
        <v>0</v>
      </c>
      <c r="LN73" s="252">
        <f t="shared" si="1001"/>
        <v>0</v>
      </c>
      <c r="LO73" s="122">
        <f>LN73/LN58</f>
        <v>0</v>
      </c>
      <c r="LP73" s="101">
        <f>LP58*LO73</f>
        <v>0</v>
      </c>
      <c r="LQ73" s="119">
        <f t="shared" si="1002"/>
        <v>0</v>
      </c>
      <c r="LR73" s="93">
        <f>LR58</f>
        <v>57.43</v>
      </c>
      <c r="LS73" s="120">
        <f t="shared" si="1003"/>
        <v>0</v>
      </c>
      <c r="LT73" s="101">
        <f t="shared" si="1004"/>
        <v>0</v>
      </c>
      <c r="LU73" s="101"/>
      <c r="LV73" s="121"/>
      <c r="LW73" s="122">
        <f t="shared" si="1005"/>
        <v>0</v>
      </c>
      <c r="LX73" s="252">
        <f t="shared" si="1006"/>
        <v>0</v>
      </c>
      <c r="LY73" s="122">
        <f>LX73/LX58</f>
        <v>0</v>
      </c>
      <c r="LZ73" s="101">
        <f>LZ58*LY73</f>
        <v>0</v>
      </c>
      <c r="MA73" s="119">
        <f t="shared" si="1007"/>
        <v>0</v>
      </c>
      <c r="MB73" s="93">
        <f>MB58</f>
        <v>57.43</v>
      </c>
      <c r="MC73" s="120">
        <f t="shared" si="1008"/>
        <v>0</v>
      </c>
      <c r="MD73" s="101">
        <f t="shared" si="1009"/>
        <v>0</v>
      </c>
      <c r="ME73" s="101"/>
      <c r="MF73" s="121"/>
      <c r="MG73" s="122">
        <f t="shared" si="1010"/>
        <v>0</v>
      </c>
      <c r="MH73" s="252">
        <f t="shared" si="1011"/>
        <v>0</v>
      </c>
      <c r="MI73" s="122">
        <f>MH73/MH58</f>
        <v>0</v>
      </c>
      <c r="MJ73" s="101">
        <f>MJ58*MI73</f>
        <v>0</v>
      </c>
      <c r="MK73" s="119">
        <f t="shared" si="1012"/>
        <v>0</v>
      </c>
      <c r="ML73" s="93">
        <f>ML58</f>
        <v>57.43</v>
      </c>
      <c r="MM73" s="120">
        <f t="shared" si="1013"/>
        <v>0</v>
      </c>
      <c r="MN73" s="101">
        <f t="shared" si="1014"/>
        <v>0</v>
      </c>
      <c r="MO73" s="101"/>
      <c r="MP73" s="121"/>
      <c r="MQ73" s="122">
        <f t="shared" si="1015"/>
        <v>0</v>
      </c>
      <c r="MR73" s="252">
        <f t="shared" si="1016"/>
        <v>0</v>
      </c>
      <c r="MS73" s="122">
        <f>MR73/MR58</f>
        <v>0</v>
      </c>
      <c r="MT73" s="101">
        <f>MT58*MS73</f>
        <v>0</v>
      </c>
      <c r="MU73" s="119">
        <f t="shared" si="1017"/>
        <v>0</v>
      </c>
      <c r="MV73" s="93">
        <f>MV58</f>
        <v>57.43</v>
      </c>
      <c r="MW73" s="120">
        <f t="shared" si="1018"/>
        <v>0</v>
      </c>
      <c r="MX73" s="101">
        <f t="shared" si="1019"/>
        <v>0</v>
      </c>
      <c r="MY73" s="101"/>
      <c r="MZ73" s="121"/>
      <c r="NA73" s="122">
        <f t="shared" si="1020"/>
        <v>0</v>
      </c>
      <c r="NB73" s="252">
        <f t="shared" si="1021"/>
        <v>0</v>
      </c>
      <c r="NC73" s="122">
        <f>NB73/NB58</f>
        <v>0</v>
      </c>
      <c r="ND73" s="101">
        <f>ND58*NC73</f>
        <v>0</v>
      </c>
      <c r="NE73" s="119">
        <f t="shared" si="1022"/>
        <v>0</v>
      </c>
      <c r="NF73" s="93">
        <f>NF58</f>
        <v>57.43</v>
      </c>
      <c r="NG73" s="120">
        <f t="shared" si="1023"/>
        <v>0</v>
      </c>
      <c r="NH73" s="101">
        <f t="shared" si="1024"/>
        <v>0</v>
      </c>
      <c r="NI73" s="101"/>
      <c r="NJ73" s="121"/>
      <c r="NK73" s="122">
        <f t="shared" si="1025"/>
        <v>0</v>
      </c>
      <c r="NL73" s="252">
        <f t="shared" si="1026"/>
        <v>0</v>
      </c>
      <c r="NM73" s="122">
        <f>NL73/NL58</f>
        <v>0</v>
      </c>
      <c r="NN73" s="101">
        <f>NN58*NM73</f>
        <v>0</v>
      </c>
      <c r="NO73" s="119">
        <f t="shared" si="1027"/>
        <v>0</v>
      </c>
      <c r="NP73" s="93">
        <f>NP58</f>
        <v>57.43</v>
      </c>
      <c r="NQ73" s="120">
        <f t="shared" si="1028"/>
        <v>0</v>
      </c>
      <c r="NR73" s="101">
        <f t="shared" si="1029"/>
        <v>0</v>
      </c>
      <c r="NS73" s="101"/>
      <c r="NT73" s="121"/>
      <c r="NU73" s="122">
        <f t="shared" si="1030"/>
        <v>0</v>
      </c>
      <c r="NV73" s="252">
        <f t="shared" si="1031"/>
        <v>0</v>
      </c>
      <c r="NW73" s="122">
        <f>NV73/NV58</f>
        <v>0</v>
      </c>
      <c r="NX73" s="101">
        <f>NX58*NW73</f>
        <v>0</v>
      </c>
      <c r="NY73" s="119">
        <f t="shared" si="1032"/>
        <v>0</v>
      </c>
      <c r="NZ73" s="93">
        <f>NZ58</f>
        <v>57.43</v>
      </c>
      <c r="OA73" s="120">
        <f t="shared" si="1033"/>
        <v>0</v>
      </c>
      <c r="OB73" s="101">
        <f t="shared" si="1034"/>
        <v>0</v>
      </c>
      <c r="OC73" s="101"/>
      <c r="OD73" s="121"/>
      <c r="OE73" s="122">
        <f t="shared" si="1035"/>
        <v>0</v>
      </c>
      <c r="OF73" s="252">
        <f t="shared" si="1036"/>
        <v>0</v>
      </c>
      <c r="OG73" s="122">
        <f>OF73/OF58</f>
        <v>0</v>
      </c>
      <c r="OH73" s="101">
        <f>OH58*OG73</f>
        <v>0</v>
      </c>
      <c r="OI73" s="119">
        <f t="shared" si="1037"/>
        <v>0</v>
      </c>
      <c r="OJ73" s="93">
        <f>OJ58</f>
        <v>57.43</v>
      </c>
      <c r="OK73" s="120">
        <f t="shared" si="1038"/>
        <v>0</v>
      </c>
      <c r="OL73" s="101">
        <f t="shared" si="1039"/>
        <v>0</v>
      </c>
      <c r="OM73" s="101"/>
      <c r="ON73" s="121"/>
      <c r="OO73" s="122">
        <f t="shared" si="1040"/>
        <v>0</v>
      </c>
      <c r="OP73" s="252">
        <f t="shared" si="1041"/>
        <v>0</v>
      </c>
      <c r="OQ73" s="122">
        <f>OP73/OP58</f>
        <v>0</v>
      </c>
      <c r="OR73" s="101">
        <f>OR58*OQ73</f>
        <v>0</v>
      </c>
      <c r="OS73" s="119">
        <f t="shared" si="1042"/>
        <v>0</v>
      </c>
      <c r="OT73" s="93">
        <f>OT58</f>
        <v>57.43</v>
      </c>
      <c r="OU73" s="120">
        <f t="shared" si="1043"/>
        <v>0</v>
      </c>
      <c r="OV73" s="101">
        <f t="shared" si="1044"/>
        <v>0</v>
      </c>
      <c r="OW73" s="101"/>
      <c r="OX73" s="121"/>
      <c r="OY73" s="122">
        <f t="shared" si="1045"/>
        <v>0</v>
      </c>
      <c r="OZ73" s="252">
        <f t="shared" si="1046"/>
        <v>0</v>
      </c>
      <c r="PA73" s="122">
        <f>OZ73/OZ58</f>
        <v>0</v>
      </c>
      <c r="PB73" s="101">
        <f>PB58*PA73</f>
        <v>0</v>
      </c>
      <c r="PC73" s="119">
        <f t="shared" si="1047"/>
        <v>0</v>
      </c>
      <c r="PD73" s="93">
        <f>PD58</f>
        <v>57.43</v>
      </c>
      <c r="PE73" s="120">
        <f t="shared" si="1048"/>
        <v>0</v>
      </c>
      <c r="PF73" s="101">
        <f t="shared" si="1049"/>
        <v>0</v>
      </c>
      <c r="PG73" s="101"/>
      <c r="PH73" s="121"/>
      <c r="PI73" s="122">
        <f t="shared" si="1050"/>
        <v>0</v>
      </c>
      <c r="PJ73" s="252">
        <f t="shared" si="1051"/>
        <v>0</v>
      </c>
      <c r="PK73" s="122">
        <f>PJ73/PJ58</f>
        <v>0</v>
      </c>
      <c r="PL73" s="101">
        <f>PL58*PK73</f>
        <v>0</v>
      </c>
      <c r="PM73" s="119">
        <f t="shared" si="1052"/>
        <v>0</v>
      </c>
      <c r="PN73" s="93">
        <f>PN58</f>
        <v>57.43</v>
      </c>
      <c r="PO73" s="120">
        <f t="shared" si="1053"/>
        <v>0</v>
      </c>
      <c r="PP73" s="101">
        <f t="shared" si="1054"/>
        <v>0</v>
      </c>
      <c r="PQ73" s="101"/>
      <c r="PR73" s="121"/>
      <c r="PS73" s="122">
        <f t="shared" si="1055"/>
        <v>0</v>
      </c>
      <c r="PT73" s="252">
        <f t="shared" si="1056"/>
        <v>0</v>
      </c>
      <c r="PU73" s="122" t="e">
        <f>PT73/PT58</f>
        <v>#DIV/0!</v>
      </c>
      <c r="PV73" s="101" t="e">
        <f>PV58*PU73</f>
        <v>#DIV/0!</v>
      </c>
      <c r="PW73" s="119">
        <f t="shared" si="1057"/>
        <v>0</v>
      </c>
      <c r="PX73" s="93">
        <f>PX58</f>
        <v>0</v>
      </c>
      <c r="PY73" s="120">
        <f t="shared" si="1058"/>
        <v>0</v>
      </c>
      <c r="PZ73" s="101">
        <f t="shared" si="1059"/>
        <v>0</v>
      </c>
      <c r="QA73" s="101"/>
      <c r="QB73" s="121"/>
      <c r="QC73" s="122">
        <f t="shared" si="1060"/>
        <v>0</v>
      </c>
      <c r="QD73" s="252">
        <f t="shared" si="1061"/>
        <v>0</v>
      </c>
      <c r="QE73" s="122">
        <f>QD73/QD58</f>
        <v>0</v>
      </c>
      <c r="QF73" s="101">
        <f>QF58*QE73</f>
        <v>0</v>
      </c>
      <c r="QG73" s="119">
        <f t="shared" si="1062"/>
        <v>0</v>
      </c>
      <c r="QH73" s="93">
        <f>QH58</f>
        <v>57.43</v>
      </c>
      <c r="QI73" s="120">
        <f t="shared" si="1063"/>
        <v>0</v>
      </c>
      <c r="QJ73" s="101">
        <f t="shared" si="1064"/>
        <v>0</v>
      </c>
      <c r="QK73" s="101"/>
      <c r="QL73" s="121"/>
      <c r="QM73" s="122">
        <f t="shared" si="1065"/>
        <v>0</v>
      </c>
      <c r="QN73" s="252">
        <f t="shared" si="1066"/>
        <v>0</v>
      </c>
      <c r="QO73" s="122">
        <f>QN73/QN58</f>
        <v>0</v>
      </c>
      <c r="QP73" s="101">
        <f>QP58*QO73</f>
        <v>0</v>
      </c>
      <c r="QQ73" s="119">
        <f t="shared" si="1067"/>
        <v>0</v>
      </c>
      <c r="QR73" s="93">
        <f>QR58</f>
        <v>57.43</v>
      </c>
      <c r="QS73" s="120">
        <f t="shared" si="1068"/>
        <v>0</v>
      </c>
      <c r="QT73" s="101">
        <f t="shared" si="1069"/>
        <v>0</v>
      </c>
      <c r="QU73" s="101"/>
      <c r="QV73" s="121"/>
      <c r="QW73" s="122">
        <f t="shared" si="1070"/>
        <v>0</v>
      </c>
      <c r="QX73" s="252">
        <f t="shared" si="1071"/>
        <v>0</v>
      </c>
      <c r="QY73" s="122">
        <f>QX73/QX58</f>
        <v>0</v>
      </c>
      <c r="QZ73" s="101">
        <f>QZ58*QY73</f>
        <v>0</v>
      </c>
      <c r="RA73" s="119">
        <f t="shared" si="1072"/>
        <v>0</v>
      </c>
      <c r="RB73" s="93">
        <f>RB58</f>
        <v>57.43</v>
      </c>
      <c r="RC73" s="120">
        <f t="shared" si="1073"/>
        <v>0</v>
      </c>
      <c r="RD73" s="101">
        <f t="shared" si="1074"/>
        <v>0</v>
      </c>
      <c r="RE73" s="101"/>
      <c r="RF73" s="121"/>
      <c r="RG73" s="122">
        <f t="shared" si="1075"/>
        <v>0</v>
      </c>
      <c r="RH73" s="252">
        <f t="shared" si="1076"/>
        <v>0</v>
      </c>
      <c r="RI73" s="122">
        <f>RH73/RH58</f>
        <v>0</v>
      </c>
      <c r="RJ73" s="101">
        <f>RJ58*RI73</f>
        <v>0</v>
      </c>
      <c r="RK73" s="119">
        <f t="shared" si="1077"/>
        <v>0</v>
      </c>
      <c r="RL73" s="93">
        <f>RL58</f>
        <v>57.43</v>
      </c>
      <c r="RM73" s="120">
        <f t="shared" si="1078"/>
        <v>0</v>
      </c>
      <c r="RN73" s="101">
        <f t="shared" si="1079"/>
        <v>0</v>
      </c>
      <c r="RO73" s="101"/>
      <c r="RP73" s="121"/>
      <c r="RQ73" s="122">
        <f t="shared" si="1080"/>
        <v>0</v>
      </c>
      <c r="RR73" s="252">
        <f t="shared" si="1081"/>
        <v>0</v>
      </c>
      <c r="RS73" s="122">
        <f>RR73/RR58</f>
        <v>0</v>
      </c>
      <c r="RT73" s="101">
        <f>RT58*RS73</f>
        <v>0</v>
      </c>
      <c r="RU73" s="119">
        <f t="shared" si="1082"/>
        <v>0</v>
      </c>
      <c r="RV73" s="93">
        <f>RV58</f>
        <v>57.43</v>
      </c>
      <c r="RW73" s="120">
        <f t="shared" si="1083"/>
        <v>0</v>
      </c>
      <c r="RX73" s="101">
        <f t="shared" si="1084"/>
        <v>0</v>
      </c>
      <c r="RY73" s="101"/>
      <c r="RZ73" s="121"/>
      <c r="SA73" s="122">
        <f t="shared" si="1085"/>
        <v>0</v>
      </c>
      <c r="SB73" s="252">
        <f t="shared" si="1086"/>
        <v>0</v>
      </c>
      <c r="SC73" s="122">
        <f>SB73/SB58</f>
        <v>0</v>
      </c>
      <c r="SD73" s="101">
        <f>SD58*SC73</f>
        <v>0</v>
      </c>
      <c r="SE73" s="119">
        <f t="shared" si="1087"/>
        <v>0</v>
      </c>
      <c r="SF73" s="93">
        <f>SF58</f>
        <v>57.43</v>
      </c>
      <c r="SG73" s="120">
        <f t="shared" si="1088"/>
        <v>0</v>
      </c>
      <c r="SH73" s="101">
        <f t="shared" si="1089"/>
        <v>0</v>
      </c>
      <c r="SI73" s="101"/>
      <c r="SJ73" s="121"/>
      <c r="SK73" s="122">
        <f t="shared" si="1090"/>
        <v>0</v>
      </c>
      <c r="SL73" s="252">
        <f t="shared" si="1091"/>
        <v>0</v>
      </c>
      <c r="SM73" s="122">
        <f>SL73/SL58</f>
        <v>0</v>
      </c>
      <c r="SN73" s="101">
        <f>SN58*SM73</f>
        <v>0</v>
      </c>
      <c r="SO73" s="119">
        <f t="shared" si="1092"/>
        <v>0</v>
      </c>
      <c r="SP73" s="93">
        <f>SP58</f>
        <v>57.43</v>
      </c>
      <c r="SQ73" s="120">
        <f t="shared" si="1093"/>
        <v>0</v>
      </c>
      <c r="SR73" s="101">
        <f t="shared" si="1094"/>
        <v>0</v>
      </c>
      <c r="SS73" s="101"/>
      <c r="ST73" s="121"/>
      <c r="SU73" s="122">
        <f t="shared" si="1095"/>
        <v>0</v>
      </c>
      <c r="SV73" s="252">
        <f t="shared" si="1096"/>
        <v>0</v>
      </c>
      <c r="SW73" s="122">
        <f>SV73/SV58</f>
        <v>0</v>
      </c>
      <c r="SX73" s="101">
        <f>SX58*SW73</f>
        <v>0</v>
      </c>
      <c r="SY73" s="119">
        <f t="shared" si="1097"/>
        <v>0</v>
      </c>
      <c r="SZ73" s="93">
        <f>SZ58</f>
        <v>57.43</v>
      </c>
      <c r="TA73" s="120">
        <f t="shared" si="1098"/>
        <v>0</v>
      </c>
      <c r="TB73" s="101">
        <f t="shared" si="1099"/>
        <v>0</v>
      </c>
      <c r="TC73" s="101"/>
      <c r="TD73" s="121"/>
      <c r="TE73" s="122">
        <f t="shared" si="1100"/>
        <v>0</v>
      </c>
      <c r="TF73" s="252">
        <f t="shared" si="1101"/>
        <v>0</v>
      </c>
      <c r="TG73" s="122">
        <f>TF73/TF58</f>
        <v>0</v>
      </c>
      <c r="TH73" s="101">
        <f>TH58*TG73</f>
        <v>0</v>
      </c>
      <c r="TI73" s="119">
        <f t="shared" si="1102"/>
        <v>0</v>
      </c>
      <c r="TJ73" s="93">
        <f>TJ58</f>
        <v>57.43</v>
      </c>
      <c r="TK73" s="120">
        <f t="shared" si="1103"/>
        <v>0</v>
      </c>
      <c r="TL73" s="101">
        <f t="shared" si="1104"/>
        <v>0</v>
      </c>
      <c r="TM73" s="101"/>
      <c r="TN73" s="121"/>
      <c r="TO73" s="122">
        <f t="shared" si="1105"/>
        <v>0</v>
      </c>
      <c r="TP73" s="252">
        <f t="shared" si="1106"/>
        <v>0</v>
      </c>
      <c r="TQ73" s="122">
        <f>TP73/TP58</f>
        <v>0</v>
      </c>
      <c r="TR73" s="101">
        <f>TR58*TQ73</f>
        <v>0</v>
      </c>
      <c r="TS73" s="119">
        <f t="shared" si="1107"/>
        <v>0</v>
      </c>
      <c r="TT73" s="93">
        <f>TT58</f>
        <v>57.43</v>
      </c>
      <c r="TU73" s="120">
        <f t="shared" si="1108"/>
        <v>0</v>
      </c>
      <c r="TV73" s="101">
        <f t="shared" si="1109"/>
        <v>0</v>
      </c>
      <c r="TW73" s="101"/>
      <c r="TX73" s="121"/>
      <c r="TY73" s="122">
        <f t="shared" si="1110"/>
        <v>0</v>
      </c>
      <c r="TZ73" s="252">
        <f t="shared" si="1111"/>
        <v>0</v>
      </c>
      <c r="UA73" s="122">
        <f>TZ73/TZ58</f>
        <v>0</v>
      </c>
      <c r="UB73" s="101">
        <f>UB58*UA73</f>
        <v>0</v>
      </c>
      <c r="UC73" s="119">
        <f t="shared" si="1112"/>
        <v>0</v>
      </c>
      <c r="UD73" s="93">
        <f>UD58</f>
        <v>57.43</v>
      </c>
      <c r="UE73" s="120">
        <f t="shared" si="1113"/>
        <v>0</v>
      </c>
      <c r="UF73" s="101">
        <f t="shared" si="1114"/>
        <v>0</v>
      </c>
      <c r="UG73" s="101"/>
      <c r="UH73" s="121"/>
      <c r="UI73" s="122">
        <f t="shared" si="1115"/>
        <v>0</v>
      </c>
      <c r="UJ73" s="252">
        <f t="shared" si="1116"/>
        <v>0</v>
      </c>
      <c r="UK73" s="122">
        <f>UJ73/UJ58</f>
        <v>0</v>
      </c>
      <c r="UL73" s="101">
        <f>UL58*UK73</f>
        <v>0</v>
      </c>
      <c r="UM73" s="119">
        <f t="shared" si="1117"/>
        <v>0</v>
      </c>
      <c r="UN73" s="93">
        <f>UN58</f>
        <v>57.43</v>
      </c>
      <c r="UO73" s="120">
        <f t="shared" si="1118"/>
        <v>0</v>
      </c>
      <c r="UP73" s="101">
        <f t="shared" si="1119"/>
        <v>0</v>
      </c>
      <c r="UQ73" s="101"/>
      <c r="UR73" s="121"/>
      <c r="US73" s="122">
        <f t="shared" si="1120"/>
        <v>0</v>
      </c>
      <c r="UT73" s="252">
        <f t="shared" si="1121"/>
        <v>0</v>
      </c>
      <c r="UU73" s="122">
        <f>UT73/UT58</f>
        <v>0</v>
      </c>
      <c r="UV73" s="101">
        <f>UV58*UU73</f>
        <v>0</v>
      </c>
      <c r="UW73" s="119">
        <f t="shared" si="1122"/>
        <v>0</v>
      </c>
      <c r="UX73" s="93">
        <f>UX58</f>
        <v>57.43</v>
      </c>
      <c r="UY73" s="120">
        <f t="shared" si="1123"/>
        <v>0</v>
      </c>
      <c r="UZ73" s="101">
        <f t="shared" si="1124"/>
        <v>0</v>
      </c>
      <c r="VA73" s="101"/>
      <c r="VB73" s="121"/>
      <c r="VC73" s="122">
        <f t="shared" si="1125"/>
        <v>0</v>
      </c>
      <c r="VD73" s="252">
        <f t="shared" si="1126"/>
        <v>0</v>
      </c>
      <c r="VE73" s="122">
        <f>VD73/VD58</f>
        <v>0</v>
      </c>
      <c r="VF73" s="101">
        <f>VF58*VE73</f>
        <v>0</v>
      </c>
      <c r="VG73" s="119">
        <f t="shared" si="1127"/>
        <v>0</v>
      </c>
      <c r="VH73" s="93">
        <f>VH58</f>
        <v>57.43</v>
      </c>
      <c r="VI73" s="120">
        <f t="shared" si="1128"/>
        <v>0</v>
      </c>
      <c r="VJ73" s="101">
        <f t="shared" si="1129"/>
        <v>0</v>
      </c>
      <c r="VK73" s="101"/>
      <c r="VL73" s="121"/>
      <c r="VM73" s="122">
        <f t="shared" si="1130"/>
        <v>0</v>
      </c>
      <c r="VN73" s="252">
        <f t="shared" si="1131"/>
        <v>0</v>
      </c>
      <c r="VO73" s="122">
        <f>VN73/VN58</f>
        <v>0</v>
      </c>
      <c r="VP73" s="101">
        <f>VP58*VO73</f>
        <v>0</v>
      </c>
      <c r="VQ73" s="119">
        <f t="shared" si="1132"/>
        <v>0</v>
      </c>
      <c r="VR73" s="93">
        <f>VR58</f>
        <v>57.43</v>
      </c>
      <c r="VS73" s="120">
        <f t="shared" si="1133"/>
        <v>0</v>
      </c>
      <c r="VT73" s="101">
        <f t="shared" si="1134"/>
        <v>0</v>
      </c>
      <c r="VU73" s="101"/>
      <c r="VV73" s="121"/>
      <c r="VW73" s="122">
        <f t="shared" si="1135"/>
        <v>0</v>
      </c>
      <c r="VX73" s="231">
        <f t="shared" si="1136"/>
        <v>28</v>
      </c>
      <c r="VY73" s="122">
        <f>VX73/VX58</f>
        <v>2.2200000000000002E-3</v>
      </c>
      <c r="VZ73" s="101">
        <f>VZ58*VY73</f>
        <v>369.42</v>
      </c>
      <c r="WA73" s="119">
        <f t="shared" si="1137"/>
        <v>13.19357143</v>
      </c>
      <c r="WB73" s="93">
        <f>WB58</f>
        <v>57.43</v>
      </c>
      <c r="WC73" s="120">
        <f t="shared" si="1138"/>
        <v>757.70681000000002</v>
      </c>
      <c r="WD73" s="101">
        <f t="shared" si="1139"/>
        <v>21215.79</v>
      </c>
      <c r="WE73" s="101"/>
      <c r="WF73" s="121"/>
    </row>
    <row r="74" spans="1:604">
      <c r="A74" s="5" t="s">
        <v>46</v>
      </c>
      <c r="B74" s="14" t="s">
        <v>943</v>
      </c>
      <c r="C74" s="14"/>
      <c r="D74" s="14"/>
      <c r="E74" s="4" t="s">
        <v>33</v>
      </c>
      <c r="F74" s="18">
        <f>SUM(F76:F89)</f>
        <v>264</v>
      </c>
      <c r="G74" s="4"/>
      <c r="H74" s="95">
        <v>6154</v>
      </c>
      <c r="I74" s="119">
        <f>IF(F74&gt;0,H74/F74,0)</f>
        <v>23.310606060000001</v>
      </c>
      <c r="J74" s="101">
        <f>IF(M74&gt;0,M74/H74,0)</f>
        <v>38.18</v>
      </c>
      <c r="K74" s="120">
        <f>I74*J74</f>
        <v>889.99893999999995</v>
      </c>
      <c r="L74" s="101">
        <f>K74*F74</f>
        <v>234959.72</v>
      </c>
      <c r="M74" s="95">
        <v>234959.72</v>
      </c>
      <c r="N74" s="121">
        <f>M74-L74</f>
        <v>0</v>
      </c>
      <c r="O74" s="122">
        <f t="shared" si="845"/>
        <v>1.76379</v>
      </c>
      <c r="P74" s="18">
        <f>SUM(P76:P89)</f>
        <v>468</v>
      </c>
      <c r="Q74" s="4"/>
      <c r="R74" s="95">
        <v>5834</v>
      </c>
      <c r="S74" s="119">
        <f>IF(P74&gt;0,R74/P74,0)</f>
        <v>12.465811970000001</v>
      </c>
      <c r="T74" s="101">
        <f>IF(W74&gt;0,W74/R74,0)</f>
        <v>38.18</v>
      </c>
      <c r="U74" s="120">
        <f>S74*T74</f>
        <v>475.94470000000001</v>
      </c>
      <c r="V74" s="101">
        <f>U74*P74</f>
        <v>222742.12</v>
      </c>
      <c r="W74" s="95">
        <v>222742.12</v>
      </c>
      <c r="X74" s="121">
        <f>W74-V74</f>
        <v>0</v>
      </c>
      <c r="Y74" s="122">
        <f t="shared" si="850"/>
        <v>0.94321999999999995</v>
      </c>
      <c r="Z74" s="18">
        <f>SUM(Z76:Z89)</f>
        <v>279</v>
      </c>
      <c r="AA74" s="4"/>
      <c r="AB74" s="95">
        <v>2231</v>
      </c>
      <c r="AC74" s="119">
        <f>IF(Z74&gt;0,AB74/Z74,0)</f>
        <v>7.9964157699999996</v>
      </c>
      <c r="AD74" s="101">
        <f>IF(AG74&gt;0,AG74/AB74,0)</f>
        <v>38.18</v>
      </c>
      <c r="AE74" s="120">
        <f>AC74*AD74</f>
        <v>305.30315000000002</v>
      </c>
      <c r="AF74" s="101">
        <f>AE74*Z74</f>
        <v>85179.58</v>
      </c>
      <c r="AG74" s="95">
        <v>85179.58</v>
      </c>
      <c r="AH74" s="121">
        <f>AG74-AF74</f>
        <v>0</v>
      </c>
      <c r="AI74" s="122">
        <f t="shared" si="855"/>
        <v>0.60504999999999998</v>
      </c>
      <c r="AJ74" s="18">
        <f>SUM(AJ76:AJ89)</f>
        <v>246</v>
      </c>
      <c r="AK74" s="4"/>
      <c r="AL74" s="95">
        <v>8700</v>
      </c>
      <c r="AM74" s="119">
        <f>IF(AJ74&gt;0,AL74/AJ74,0)</f>
        <v>35.365853659999999</v>
      </c>
      <c r="AN74" s="101">
        <f>IF(AQ74&gt;0,AQ74/AL74,0)</f>
        <v>38.18</v>
      </c>
      <c r="AO74" s="120">
        <f>AM74*AN74</f>
        <v>1350.26829</v>
      </c>
      <c r="AP74" s="101">
        <f>AO74*AJ74</f>
        <v>332166</v>
      </c>
      <c r="AQ74" s="95">
        <v>332166</v>
      </c>
      <c r="AR74" s="121">
        <f>AQ74-AP74</f>
        <v>0</v>
      </c>
      <c r="AS74" s="122">
        <f t="shared" si="860"/>
        <v>2.6759499999999998</v>
      </c>
      <c r="AT74" s="18">
        <f>SUM(AT76:AT89)</f>
        <v>133</v>
      </c>
      <c r="AU74" s="4"/>
      <c r="AV74" s="95">
        <v>3180</v>
      </c>
      <c r="AW74" s="119">
        <f>IF(AT74&gt;0,AV74/AT74,0)</f>
        <v>23.90977444</v>
      </c>
      <c r="AX74" s="101">
        <f>IF(BA74&gt;0,BA74/AV74,0)</f>
        <v>38.18</v>
      </c>
      <c r="AY74" s="120">
        <f>AW74*AX74</f>
        <v>912.87518999999998</v>
      </c>
      <c r="AZ74" s="101">
        <f>AY74*AT74</f>
        <v>121412.4</v>
      </c>
      <c r="BA74" s="95">
        <v>121412.4</v>
      </c>
      <c r="BB74" s="121">
        <f>BA74-AZ74</f>
        <v>0</v>
      </c>
      <c r="BC74" s="122">
        <f t="shared" si="865"/>
        <v>1.8091299999999999</v>
      </c>
      <c r="BD74" s="18">
        <f>SUM(BD76:BD89)</f>
        <v>162</v>
      </c>
      <c r="BE74" s="4"/>
      <c r="BF74" s="95">
        <v>1295</v>
      </c>
      <c r="BG74" s="119">
        <f>IF(BD74&gt;0,BF74/BD74,0)</f>
        <v>7.9938271600000004</v>
      </c>
      <c r="BH74" s="101">
        <f>IF(BK74&gt;0,BK74/BF74,0)</f>
        <v>38.18</v>
      </c>
      <c r="BI74" s="120">
        <f>BG74*BH74</f>
        <v>305.20432</v>
      </c>
      <c r="BJ74" s="101">
        <f>BI74*BD74</f>
        <v>49443.1</v>
      </c>
      <c r="BK74" s="95">
        <v>49443.1</v>
      </c>
      <c r="BL74" s="121">
        <f>BK74-BJ74</f>
        <v>0</v>
      </c>
      <c r="BM74" s="122">
        <f t="shared" si="870"/>
        <v>0.60485</v>
      </c>
      <c r="BN74" s="18">
        <f>SUM(BN76:BN89)</f>
        <v>0</v>
      </c>
      <c r="BO74" s="4"/>
      <c r="BP74" s="95">
        <v>0</v>
      </c>
      <c r="BQ74" s="119">
        <f>IF(BN74&gt;0,BP74/BN74,0)</f>
        <v>0</v>
      </c>
      <c r="BR74" s="101">
        <f>IF(BU74&gt;0,BU74/BP74,0)</f>
        <v>0</v>
      </c>
      <c r="BS74" s="120">
        <f>BQ74*BR74</f>
        <v>0</v>
      </c>
      <c r="BT74" s="101">
        <f>BS74*BN74</f>
        <v>0</v>
      </c>
      <c r="BU74" s="95">
        <v>0</v>
      </c>
      <c r="BV74" s="121">
        <f>BU74-BT74</f>
        <v>0</v>
      </c>
      <c r="BW74" s="122">
        <f t="shared" si="875"/>
        <v>0</v>
      </c>
      <c r="BX74" s="18">
        <f>SUM(BX76:BX89)</f>
        <v>159</v>
      </c>
      <c r="BY74" s="4"/>
      <c r="BZ74" s="95">
        <v>1352</v>
      </c>
      <c r="CA74" s="119">
        <f>IF(BX74&gt;0,BZ74/BX74,0)</f>
        <v>8.5031446499999994</v>
      </c>
      <c r="CB74" s="101">
        <f>IF(CE74&gt;0,CE74/BZ74,0)</f>
        <v>38.18</v>
      </c>
      <c r="CC74" s="120">
        <f>CA74*CB74</f>
        <v>324.65006</v>
      </c>
      <c r="CD74" s="101">
        <f>CC74*BX74</f>
        <v>51619.360000000001</v>
      </c>
      <c r="CE74" s="95">
        <v>51619.360000000001</v>
      </c>
      <c r="CF74" s="121">
        <f>CE74-CD74</f>
        <v>0</v>
      </c>
      <c r="CG74" s="122">
        <f t="shared" si="880"/>
        <v>0.64339000000000002</v>
      </c>
      <c r="CH74" s="18">
        <f>SUM(CH76:CH89)</f>
        <v>0</v>
      </c>
      <c r="CI74" s="4"/>
      <c r="CJ74" s="95"/>
      <c r="CK74" s="119">
        <f>IF(CH74&gt;0,CJ74/CH74,0)</f>
        <v>0</v>
      </c>
      <c r="CL74" s="101">
        <f>IF(CO74&gt;0,CO74/CJ74,0)</f>
        <v>0</v>
      </c>
      <c r="CM74" s="120">
        <f>CK74*CL74</f>
        <v>0</v>
      </c>
      <c r="CN74" s="101">
        <f>CM74*CH74</f>
        <v>0</v>
      </c>
      <c r="CO74" s="95"/>
      <c r="CP74" s="121">
        <f>CO74-CN74</f>
        <v>0</v>
      </c>
      <c r="CQ74" s="122">
        <f t="shared" si="885"/>
        <v>0</v>
      </c>
      <c r="CR74" s="18">
        <f>SUM(CR76:CR89)</f>
        <v>130</v>
      </c>
      <c r="CS74" s="4"/>
      <c r="CT74" s="95">
        <v>1309</v>
      </c>
      <c r="CU74" s="119">
        <f>IF(CR74&gt;0,CT74/CR74,0)</f>
        <v>10.069230770000001</v>
      </c>
      <c r="CV74" s="101">
        <f>IF(CY74&gt;0,CY74/CT74,0)</f>
        <v>38.18</v>
      </c>
      <c r="CW74" s="120">
        <f>CU74*CV74</f>
        <v>384.44323000000003</v>
      </c>
      <c r="CX74" s="101">
        <f>CW74*CR74</f>
        <v>49977.62</v>
      </c>
      <c r="CY74" s="95">
        <v>49977.62</v>
      </c>
      <c r="CZ74" s="121">
        <f>CY74-CX74</f>
        <v>0</v>
      </c>
      <c r="DA74" s="122">
        <f t="shared" si="890"/>
        <v>0.76188999999999996</v>
      </c>
      <c r="DB74" s="18">
        <f>SUM(DB76:DB89)</f>
        <v>306</v>
      </c>
      <c r="DC74" s="4"/>
      <c r="DD74" s="95">
        <v>3359</v>
      </c>
      <c r="DE74" s="119">
        <f>IF(DB74&gt;0,DD74/DB74,0)</f>
        <v>10.977124180000001</v>
      </c>
      <c r="DF74" s="101">
        <f>IF(DI74&gt;0,DI74/DD74,0)</f>
        <v>38.18</v>
      </c>
      <c r="DG74" s="120">
        <f>DE74*DF74</f>
        <v>419.10660000000001</v>
      </c>
      <c r="DH74" s="101">
        <f>DG74*DB74</f>
        <v>128246.62</v>
      </c>
      <c r="DI74" s="95">
        <v>128246.62</v>
      </c>
      <c r="DJ74" s="121">
        <f>DI74-DH74</f>
        <v>0</v>
      </c>
      <c r="DK74" s="122">
        <f t="shared" si="895"/>
        <v>0.83057999999999998</v>
      </c>
      <c r="DL74" s="18">
        <f>SUM(DL76:DL89)</f>
        <v>159</v>
      </c>
      <c r="DM74" s="4"/>
      <c r="DN74" s="95">
        <v>1689</v>
      </c>
      <c r="DO74" s="119">
        <f>IF(DL74&gt;0,DN74/DL74,0)</f>
        <v>10.622641509999999</v>
      </c>
      <c r="DP74" s="101">
        <f>IF(DS74&gt;0,DS74/DN74,0)</f>
        <v>38.18</v>
      </c>
      <c r="DQ74" s="120">
        <f>DO74*DP74</f>
        <v>405.57245</v>
      </c>
      <c r="DR74" s="101">
        <f>DQ74*DL74</f>
        <v>64486.02</v>
      </c>
      <c r="DS74" s="95">
        <v>64486.02</v>
      </c>
      <c r="DT74" s="121">
        <f>DS74-DR74</f>
        <v>0</v>
      </c>
      <c r="DU74" s="122">
        <f t="shared" si="900"/>
        <v>0.80376000000000003</v>
      </c>
      <c r="DV74" s="18">
        <f>SUM(DV76:DV89)</f>
        <v>51</v>
      </c>
      <c r="DW74" s="4"/>
      <c r="DX74" s="95">
        <v>842</v>
      </c>
      <c r="DY74" s="119">
        <f>IF(DV74&gt;0,DX74/DV74,0)</f>
        <v>16.50980392</v>
      </c>
      <c r="DZ74" s="101">
        <f>IF(EC74&gt;0,EC74/DX74,0)</f>
        <v>38.18</v>
      </c>
      <c r="EA74" s="120">
        <f>DY74*DZ74</f>
        <v>630.34430999999995</v>
      </c>
      <c r="EB74" s="101">
        <f>EA74*DV74</f>
        <v>32147.56</v>
      </c>
      <c r="EC74" s="95">
        <v>32147.56</v>
      </c>
      <c r="ED74" s="121">
        <f>EC74-EB74</f>
        <v>0</v>
      </c>
      <c r="EE74" s="122">
        <f t="shared" si="905"/>
        <v>1.2492099999999999</v>
      </c>
      <c r="EF74" s="18">
        <f>SUM(EF76:EF89)</f>
        <v>197</v>
      </c>
      <c r="EG74" s="4"/>
      <c r="EH74" s="95">
        <v>5898</v>
      </c>
      <c r="EI74" s="119">
        <f>IF(EF74&gt;0,EH74/EF74,0)</f>
        <v>29.939086289999999</v>
      </c>
      <c r="EJ74" s="101">
        <f>IF(EM74&gt;0,EM74/EH74,0)</f>
        <v>38.18</v>
      </c>
      <c r="EK74" s="120">
        <f>EI74*EJ74</f>
        <v>1143.07431</v>
      </c>
      <c r="EL74" s="101">
        <f>EK74*EF74</f>
        <v>225185.64</v>
      </c>
      <c r="EM74" s="95">
        <v>225185.64</v>
      </c>
      <c r="EN74" s="121">
        <f>EM74-EL74</f>
        <v>0</v>
      </c>
      <c r="EO74" s="122">
        <f t="shared" si="910"/>
        <v>2.2653300000000001</v>
      </c>
      <c r="EP74" s="18">
        <f>SUM(EP76:EP89)</f>
        <v>232</v>
      </c>
      <c r="EQ74" s="4"/>
      <c r="ER74" s="95">
        <v>3592</v>
      </c>
      <c r="ES74" s="119">
        <f>IF(EP74&gt;0,ER74/EP74,0)</f>
        <v>15.48275862</v>
      </c>
      <c r="ET74" s="101">
        <f>IF(EW74&gt;0,EW74/ER74,0)</f>
        <v>38.18</v>
      </c>
      <c r="EU74" s="120">
        <f>ES74*ET74</f>
        <v>591.13171999999997</v>
      </c>
      <c r="EV74" s="101">
        <f>EU74*EP74</f>
        <v>137142.56</v>
      </c>
      <c r="EW74" s="95">
        <v>137142.56</v>
      </c>
      <c r="EX74" s="121">
        <f>EW74-EV74</f>
        <v>0</v>
      </c>
      <c r="EY74" s="122">
        <f t="shared" si="915"/>
        <v>1.1715</v>
      </c>
      <c r="EZ74" s="18">
        <f>SUM(EZ76:EZ89)</f>
        <v>107</v>
      </c>
      <c r="FA74" s="4"/>
      <c r="FB74" s="95">
        <v>875</v>
      </c>
      <c r="FC74" s="119">
        <f>IF(EZ74&gt;0,FB74/EZ74,0)</f>
        <v>8.1775700899999997</v>
      </c>
      <c r="FD74" s="101">
        <f>IF(FG74&gt;0,FG74/FB74,0)</f>
        <v>38.18</v>
      </c>
      <c r="FE74" s="120">
        <f>FC74*FD74</f>
        <v>312.21963</v>
      </c>
      <c r="FF74" s="101">
        <f>FE74*EZ74</f>
        <v>33407.5</v>
      </c>
      <c r="FG74" s="95">
        <v>33407.5</v>
      </c>
      <c r="FH74" s="121">
        <f>FG74-FF74</f>
        <v>0</v>
      </c>
      <c r="FI74" s="122">
        <f t="shared" si="920"/>
        <v>0.61875000000000002</v>
      </c>
      <c r="FJ74" s="18">
        <f>SUM(FJ76:FJ89)</f>
        <v>188</v>
      </c>
      <c r="FK74" s="4"/>
      <c r="FL74" s="95">
        <v>4790</v>
      </c>
      <c r="FM74" s="119">
        <f>IF(FJ74&gt;0,FL74/FJ74,0)</f>
        <v>25.4787234</v>
      </c>
      <c r="FN74" s="101">
        <f>IF(FQ74&gt;0,FQ74/FL74,0)</f>
        <v>38.18</v>
      </c>
      <c r="FO74" s="120">
        <f>FM74*FN74</f>
        <v>972.77765999999997</v>
      </c>
      <c r="FP74" s="101">
        <f>FO74*FJ74</f>
        <v>182882.2</v>
      </c>
      <c r="FQ74" s="95">
        <v>182882.2</v>
      </c>
      <c r="FR74" s="121">
        <f>FQ74-FP74</f>
        <v>0</v>
      </c>
      <c r="FS74" s="122">
        <f t="shared" si="925"/>
        <v>1.92784</v>
      </c>
      <c r="FT74" s="18">
        <f>SUM(FT76:FT89)</f>
        <v>313</v>
      </c>
      <c r="FU74" s="4"/>
      <c r="FV74" s="95">
        <v>2790</v>
      </c>
      <c r="FW74" s="119">
        <f>IF(FT74&gt;0,FV74/FT74,0)</f>
        <v>8.9137380200000003</v>
      </c>
      <c r="FX74" s="101">
        <f>IF(GA74&gt;0,GA74/FV74,0)</f>
        <v>38.18</v>
      </c>
      <c r="FY74" s="120">
        <f>FW74*FX74</f>
        <v>340.32652000000002</v>
      </c>
      <c r="FZ74" s="101">
        <f>FY74*FT74</f>
        <v>106522.2</v>
      </c>
      <c r="GA74" s="95">
        <v>106522.2</v>
      </c>
      <c r="GB74" s="121">
        <f>GA74-FZ74</f>
        <v>0</v>
      </c>
      <c r="GC74" s="122">
        <f t="shared" si="930"/>
        <v>0.67445999999999995</v>
      </c>
      <c r="GD74" s="18">
        <f>SUM(GD76:GD89)</f>
        <v>170</v>
      </c>
      <c r="GE74" s="4"/>
      <c r="GF74" s="95">
        <v>1567</v>
      </c>
      <c r="GG74" s="119">
        <f>IF(GD74&gt;0,GF74/GD74,0)</f>
        <v>9.2176470599999991</v>
      </c>
      <c r="GH74" s="101">
        <f>IF(GK74&gt;0,GK74/GF74,0)</f>
        <v>38.18</v>
      </c>
      <c r="GI74" s="120">
        <f>GG74*GH74</f>
        <v>351.92975999999999</v>
      </c>
      <c r="GJ74" s="101">
        <f>GI74*GD74</f>
        <v>59828.06</v>
      </c>
      <c r="GK74" s="95">
        <v>59828.06</v>
      </c>
      <c r="GL74" s="121">
        <f>GK74-GJ74</f>
        <v>0</v>
      </c>
      <c r="GM74" s="122">
        <f t="shared" si="935"/>
        <v>0.69745000000000001</v>
      </c>
      <c r="GN74" s="18">
        <f>SUM(GN76:GN89)</f>
        <v>94</v>
      </c>
      <c r="GO74" s="4"/>
      <c r="GP74" s="95">
        <v>1655</v>
      </c>
      <c r="GQ74" s="119">
        <f>IF(GN74&gt;0,GP74/GN74,0)</f>
        <v>17.606382979999999</v>
      </c>
      <c r="GR74" s="101">
        <f>IF(GU74&gt;0,GU74/GP74,0)</f>
        <v>38.18</v>
      </c>
      <c r="GS74" s="120">
        <f>GQ74*GR74</f>
        <v>672.21169999999995</v>
      </c>
      <c r="GT74" s="101">
        <f>GS74*GN74</f>
        <v>63187.9</v>
      </c>
      <c r="GU74" s="95">
        <v>63187.9</v>
      </c>
      <c r="GV74" s="121">
        <f>GU74-GT74</f>
        <v>0</v>
      </c>
      <c r="GW74" s="122">
        <f t="shared" si="940"/>
        <v>1.3321799999999999</v>
      </c>
      <c r="GX74" s="18">
        <f>SUM(GX76:GX89)</f>
        <v>181</v>
      </c>
      <c r="GY74" s="4"/>
      <c r="GZ74" s="95">
        <v>3004</v>
      </c>
      <c r="HA74" s="119">
        <f>IF(GX74&gt;0,GZ74/GX74,0)</f>
        <v>16.59668508</v>
      </c>
      <c r="HB74" s="101">
        <f>IF(HE74&gt;0,HE74/GZ74,0)</f>
        <v>38.18</v>
      </c>
      <c r="HC74" s="120">
        <f>HA74*HB74</f>
        <v>633.66143999999997</v>
      </c>
      <c r="HD74" s="101">
        <f>HC74*GX74</f>
        <v>114692.72</v>
      </c>
      <c r="HE74" s="95">
        <v>114692.72</v>
      </c>
      <c r="HF74" s="121">
        <f>HE74-HD74</f>
        <v>0</v>
      </c>
      <c r="HG74" s="122">
        <f t="shared" si="945"/>
        <v>1.2557799999999999</v>
      </c>
      <c r="HH74" s="18">
        <f>SUM(HH76:HH89)</f>
        <v>279</v>
      </c>
      <c r="HI74" s="4"/>
      <c r="HJ74" s="95">
        <v>3740</v>
      </c>
      <c r="HK74" s="119">
        <f>IF(HH74&gt;0,HJ74/HH74,0)</f>
        <v>13.405017920000001</v>
      </c>
      <c r="HL74" s="101">
        <f>IF(HO74&gt;0,HO74/HJ74,0)</f>
        <v>38.18</v>
      </c>
      <c r="HM74" s="120">
        <f>HK74*HL74</f>
        <v>511.80358000000001</v>
      </c>
      <c r="HN74" s="101">
        <f>HM74*HH74</f>
        <v>142793.20000000001</v>
      </c>
      <c r="HO74" s="95">
        <v>142793.20000000001</v>
      </c>
      <c r="HP74" s="121">
        <f>HO74-HN74</f>
        <v>0</v>
      </c>
      <c r="HQ74" s="122">
        <f t="shared" si="950"/>
        <v>1.0142899999999999</v>
      </c>
      <c r="HR74" s="18">
        <f>SUM(HR76:HR89)</f>
        <v>481</v>
      </c>
      <c r="HS74" s="4"/>
      <c r="HT74" s="95">
        <v>5494</v>
      </c>
      <c r="HU74" s="119">
        <f>IF(HR74&gt;0,HT74/HR74,0)</f>
        <v>11.422037420000001</v>
      </c>
      <c r="HV74" s="101">
        <f>IF(HY74&gt;0,HY74/HT74,0)</f>
        <v>38.18</v>
      </c>
      <c r="HW74" s="120">
        <f>HU74*HV74</f>
        <v>436.09339</v>
      </c>
      <c r="HX74" s="101">
        <f>HW74*HR74</f>
        <v>209760.92</v>
      </c>
      <c r="HY74" s="95">
        <v>209760.92</v>
      </c>
      <c r="HZ74" s="121">
        <f>HY74-HX74</f>
        <v>0</v>
      </c>
      <c r="IA74" s="122">
        <f t="shared" si="955"/>
        <v>0.86424999999999996</v>
      </c>
      <c r="IB74" s="18">
        <f>SUM(IB76:IB89)</f>
        <v>157</v>
      </c>
      <c r="IC74" s="4"/>
      <c r="ID74" s="95">
        <v>1784</v>
      </c>
      <c r="IE74" s="119">
        <f>IF(IB74&gt;0,ID74/IB74,0)</f>
        <v>11.363057319999999</v>
      </c>
      <c r="IF74" s="101">
        <f>IF(II74&gt;0,II74/ID74,0)</f>
        <v>38.18</v>
      </c>
      <c r="IG74" s="120">
        <f>IE74*IF74</f>
        <v>433.84152999999998</v>
      </c>
      <c r="IH74" s="101">
        <f>IG74*IB74</f>
        <v>68113.119999999995</v>
      </c>
      <c r="II74" s="95">
        <v>68113.119999999995</v>
      </c>
      <c r="IJ74" s="121">
        <f>II74-IH74</f>
        <v>0</v>
      </c>
      <c r="IK74" s="122">
        <f t="shared" si="960"/>
        <v>0.85977999999999999</v>
      </c>
      <c r="IL74" s="18">
        <f>SUM(IL76:IL89)</f>
        <v>123</v>
      </c>
      <c r="IM74" s="4"/>
      <c r="IN74" s="95">
        <v>1089</v>
      </c>
      <c r="IO74" s="119">
        <f>IF(IL74&gt;0,IN74/IL74,0)</f>
        <v>8.8536585399999996</v>
      </c>
      <c r="IP74" s="101">
        <f>IF(IS74&gt;0,IS74/IN74,0)</f>
        <v>38.18</v>
      </c>
      <c r="IQ74" s="120">
        <f>IO74*IP74</f>
        <v>338.03268000000003</v>
      </c>
      <c r="IR74" s="101">
        <f>IQ74*IL74</f>
        <v>41578.019999999997</v>
      </c>
      <c r="IS74" s="95">
        <v>41578.019999999997</v>
      </c>
      <c r="IT74" s="121">
        <f>IS74-IR74</f>
        <v>0</v>
      </c>
      <c r="IU74" s="122">
        <f t="shared" si="965"/>
        <v>0.66991000000000001</v>
      </c>
      <c r="IV74" s="18">
        <f>SUM(IV76:IV89)</f>
        <v>284</v>
      </c>
      <c r="IW74" s="4"/>
      <c r="IX74" s="95">
        <v>3186</v>
      </c>
      <c r="IY74" s="119">
        <f>IF(IV74&gt;0,IX74/IV74,0)</f>
        <v>11.21830986</v>
      </c>
      <c r="IZ74" s="101">
        <f>IF(JC74&gt;0,JC74/IX74,0)</f>
        <v>38.18</v>
      </c>
      <c r="JA74" s="120">
        <f>IY74*IZ74</f>
        <v>428.31506999999999</v>
      </c>
      <c r="JB74" s="101">
        <f>JA74*IV74</f>
        <v>121641.48</v>
      </c>
      <c r="JC74" s="95">
        <v>121641.48</v>
      </c>
      <c r="JD74" s="121">
        <f>JC74-JB74</f>
        <v>0</v>
      </c>
      <c r="JE74" s="122">
        <f t="shared" si="970"/>
        <v>0.84882999999999997</v>
      </c>
      <c r="JF74" s="18">
        <f>SUM(JF76:JF89)</f>
        <v>291</v>
      </c>
      <c r="JG74" s="4"/>
      <c r="JH74" s="95">
        <v>3742</v>
      </c>
      <c r="JI74" s="119">
        <f>IF(JF74&gt;0,JH74/JF74,0)</f>
        <v>12.85910653</v>
      </c>
      <c r="JJ74" s="101">
        <f>IF(JM74&gt;0,JM74/JH74,0)</f>
        <v>38.18</v>
      </c>
      <c r="JK74" s="120">
        <f>JI74*JJ74</f>
        <v>490.96069</v>
      </c>
      <c r="JL74" s="101">
        <f>JK74*JF74</f>
        <v>142869.56</v>
      </c>
      <c r="JM74" s="95">
        <v>142869.56</v>
      </c>
      <c r="JN74" s="121">
        <f>JM74-JL74</f>
        <v>0</v>
      </c>
      <c r="JO74" s="122">
        <f t="shared" si="975"/>
        <v>0.97297999999999996</v>
      </c>
      <c r="JP74" s="18">
        <f>SUM(JP76:JP89)</f>
        <v>0</v>
      </c>
      <c r="JQ74" s="4"/>
      <c r="JR74" s="95"/>
      <c r="JS74" s="119">
        <f>IF(JP74&gt;0,JR74/JP74,0)</f>
        <v>0</v>
      </c>
      <c r="JT74" s="101">
        <f>IF(JW74&gt;0,JW74/JR74,0)</f>
        <v>0</v>
      </c>
      <c r="JU74" s="120">
        <f>JS74*JT74</f>
        <v>0</v>
      </c>
      <c r="JV74" s="101">
        <f>JU74*JP74</f>
        <v>0</v>
      </c>
      <c r="JW74" s="95"/>
      <c r="JX74" s="121">
        <f>JW74-JV74</f>
        <v>0</v>
      </c>
      <c r="JY74" s="122">
        <f t="shared" si="980"/>
        <v>0</v>
      </c>
      <c r="JZ74" s="18">
        <f>SUM(JZ76:JZ89)</f>
        <v>179</v>
      </c>
      <c r="KA74" s="4"/>
      <c r="KB74" s="95">
        <v>2135</v>
      </c>
      <c r="KC74" s="119">
        <f>IF(JZ74&gt;0,KB74/JZ74,0)</f>
        <v>11.9273743</v>
      </c>
      <c r="KD74" s="101">
        <f>IF(KG74&gt;0,KG74/KB74,0)</f>
        <v>38.18</v>
      </c>
      <c r="KE74" s="120">
        <f>KC74*KD74</f>
        <v>455.38715000000002</v>
      </c>
      <c r="KF74" s="101">
        <f>KE74*JZ74</f>
        <v>81514.3</v>
      </c>
      <c r="KG74" s="95">
        <v>81514.3</v>
      </c>
      <c r="KH74" s="121">
        <f>KG74-KF74</f>
        <v>0</v>
      </c>
      <c r="KI74" s="122">
        <f t="shared" si="985"/>
        <v>0.90247999999999995</v>
      </c>
      <c r="KJ74" s="18">
        <f>SUM(KJ76:KJ89)</f>
        <v>353</v>
      </c>
      <c r="KK74" s="4"/>
      <c r="KL74" s="95">
        <v>4710</v>
      </c>
      <c r="KM74" s="119">
        <f>IF(KJ74&gt;0,KL74/KJ74,0)</f>
        <v>13.342776199999999</v>
      </c>
      <c r="KN74" s="101">
        <f>IF(KQ74&gt;0,KQ74/KL74,0)</f>
        <v>38.18</v>
      </c>
      <c r="KO74" s="120">
        <f>KM74*KN74</f>
        <v>509.42720000000003</v>
      </c>
      <c r="KP74" s="101">
        <f>KO74*KJ74</f>
        <v>179827.8</v>
      </c>
      <c r="KQ74" s="95">
        <v>179827.8</v>
      </c>
      <c r="KR74" s="121">
        <f>KQ74-KP74</f>
        <v>0</v>
      </c>
      <c r="KS74" s="122">
        <f t="shared" si="990"/>
        <v>1.0095799999999999</v>
      </c>
      <c r="KT74" s="18">
        <f>SUM(KT76:KT89)</f>
        <v>298</v>
      </c>
      <c r="KU74" s="4"/>
      <c r="KV74" s="95">
        <v>3090</v>
      </c>
      <c r="KW74" s="119">
        <f>IF(KT74&gt;0,KV74/KT74,0)</f>
        <v>10.369127519999999</v>
      </c>
      <c r="KX74" s="101">
        <f>IF(LA74&gt;0,LA74/KV74,0)</f>
        <v>38.18</v>
      </c>
      <c r="KY74" s="120">
        <f>KW74*KX74</f>
        <v>395.89328999999998</v>
      </c>
      <c r="KZ74" s="101">
        <f>KY74*KT74</f>
        <v>117976.2</v>
      </c>
      <c r="LA74" s="95">
        <v>117976.2</v>
      </c>
      <c r="LB74" s="121">
        <f>LA74-KZ74</f>
        <v>0</v>
      </c>
      <c r="LC74" s="122">
        <f t="shared" si="995"/>
        <v>0.78458000000000006</v>
      </c>
      <c r="LD74" s="18">
        <f>SUM(LD76:LD89)</f>
        <v>242</v>
      </c>
      <c r="LE74" s="4"/>
      <c r="LF74" s="95">
        <v>2322</v>
      </c>
      <c r="LG74" s="119">
        <f>IF(LD74&gt;0,LF74/LD74,0)</f>
        <v>9.59504132</v>
      </c>
      <c r="LH74" s="101">
        <f>IF(LK74&gt;0,LK74/LF74,0)</f>
        <v>38.18</v>
      </c>
      <c r="LI74" s="120">
        <f>LG74*LH74</f>
        <v>366.33868000000001</v>
      </c>
      <c r="LJ74" s="101">
        <f>LI74*LD74</f>
        <v>88653.96</v>
      </c>
      <c r="LK74" s="95">
        <v>88653.96</v>
      </c>
      <c r="LL74" s="121">
        <f>LK74-LJ74</f>
        <v>0</v>
      </c>
      <c r="LM74" s="122">
        <f t="shared" si="1000"/>
        <v>0.72601000000000004</v>
      </c>
      <c r="LN74" s="18">
        <f>SUM(LN76:LN89)</f>
        <v>141</v>
      </c>
      <c r="LO74" s="4"/>
      <c r="LP74" s="95">
        <v>1875</v>
      </c>
      <c r="LQ74" s="119">
        <f>IF(LN74&gt;0,LP74/LN74,0)</f>
        <v>13.29787234</v>
      </c>
      <c r="LR74" s="101">
        <f>IF(LU74&gt;0,LU74/LP74,0)</f>
        <v>38.18</v>
      </c>
      <c r="LS74" s="120">
        <f>LQ74*LR74</f>
        <v>507.71276999999998</v>
      </c>
      <c r="LT74" s="101">
        <f>LS74*LN74</f>
        <v>71587.5</v>
      </c>
      <c r="LU74" s="95">
        <v>71587.5</v>
      </c>
      <c r="LV74" s="121">
        <f>LU74-LT74</f>
        <v>0</v>
      </c>
      <c r="LW74" s="122">
        <f t="shared" si="1005"/>
        <v>1.0061800000000001</v>
      </c>
      <c r="LX74" s="18">
        <f>SUM(LX76:LX89)</f>
        <v>137</v>
      </c>
      <c r="LY74" s="4"/>
      <c r="LZ74" s="95">
        <v>2962</v>
      </c>
      <c r="MA74" s="119">
        <f>IF(LX74&gt;0,LZ74/LX74,0)</f>
        <v>21.62043796</v>
      </c>
      <c r="MB74" s="101">
        <f>IF(ME74&gt;0,ME74/LZ74,0)</f>
        <v>38.18</v>
      </c>
      <c r="MC74" s="120">
        <f>MA74*MB74</f>
        <v>825.46831999999995</v>
      </c>
      <c r="MD74" s="101">
        <f>MC74*LX74</f>
        <v>113089.16</v>
      </c>
      <c r="ME74" s="95">
        <v>113089.16</v>
      </c>
      <c r="MF74" s="121">
        <f>ME74-MD74</f>
        <v>0</v>
      </c>
      <c r="MG74" s="122">
        <f t="shared" si="1010"/>
        <v>1.63591</v>
      </c>
      <c r="MH74" s="18">
        <f>SUM(MH76:MH89)</f>
        <v>305</v>
      </c>
      <c r="MI74" s="4"/>
      <c r="MJ74" s="95">
        <v>3479</v>
      </c>
      <c r="MK74" s="119">
        <f>IF(MH74&gt;0,MJ74/MH74,0)</f>
        <v>11.406557380000001</v>
      </c>
      <c r="ML74" s="101">
        <f>IF(MO74&gt;0,MO74/MJ74,0)</f>
        <v>38.18</v>
      </c>
      <c r="MM74" s="120">
        <f>MK74*ML74</f>
        <v>435.50236000000001</v>
      </c>
      <c r="MN74" s="101">
        <f>MM74*MH74</f>
        <v>132828.22</v>
      </c>
      <c r="MO74" s="95">
        <v>132828.22</v>
      </c>
      <c r="MP74" s="121">
        <f>MO74-MN74</f>
        <v>0</v>
      </c>
      <c r="MQ74" s="122">
        <f t="shared" si="1015"/>
        <v>0.86307</v>
      </c>
      <c r="MR74" s="18">
        <f>SUM(MR76:MR89)</f>
        <v>112</v>
      </c>
      <c r="MS74" s="4"/>
      <c r="MT74" s="95">
        <v>1221</v>
      </c>
      <c r="MU74" s="119">
        <f>IF(MR74&gt;0,MT74/MR74,0)</f>
        <v>10.90178571</v>
      </c>
      <c r="MV74" s="101">
        <f>IF(MY74&gt;0,MY74/MT74,0)</f>
        <v>38.18</v>
      </c>
      <c r="MW74" s="120">
        <f>MU74*MV74</f>
        <v>416.23018000000002</v>
      </c>
      <c r="MX74" s="101">
        <f>MW74*MR74</f>
        <v>46617.78</v>
      </c>
      <c r="MY74" s="95">
        <v>46617.78</v>
      </c>
      <c r="MZ74" s="121">
        <f>MY74-MX74</f>
        <v>0</v>
      </c>
      <c r="NA74" s="122">
        <f t="shared" si="1020"/>
        <v>0.82487999999999995</v>
      </c>
      <c r="NB74" s="18">
        <f>SUM(NB76:NB89)</f>
        <v>164</v>
      </c>
      <c r="NC74" s="4"/>
      <c r="ND74" s="95">
        <v>1360</v>
      </c>
      <c r="NE74" s="119">
        <f>IF(NB74&gt;0,ND74/NB74,0)</f>
        <v>8.2926829299999998</v>
      </c>
      <c r="NF74" s="101">
        <f>IF(NI74&gt;0,NI74/ND74,0)</f>
        <v>38.18</v>
      </c>
      <c r="NG74" s="120">
        <f>NE74*NF74</f>
        <v>316.61462999999998</v>
      </c>
      <c r="NH74" s="101">
        <f>NG74*NB74</f>
        <v>51924.800000000003</v>
      </c>
      <c r="NI74" s="95">
        <v>51924.800000000003</v>
      </c>
      <c r="NJ74" s="121">
        <f>NI74-NH74</f>
        <v>0</v>
      </c>
      <c r="NK74" s="122">
        <f t="shared" si="1025"/>
        <v>0.62746000000000002</v>
      </c>
      <c r="NL74" s="18">
        <f>SUM(NL76:NL89)</f>
        <v>504</v>
      </c>
      <c r="NM74" s="4"/>
      <c r="NN74" s="95">
        <v>5707</v>
      </c>
      <c r="NO74" s="119">
        <f>IF(NL74&gt;0,NN74/NL74,0)</f>
        <v>11.3234127</v>
      </c>
      <c r="NP74" s="101">
        <f>IF(NS74&gt;0,NS74/NN74,0)</f>
        <v>38.18</v>
      </c>
      <c r="NQ74" s="120">
        <f>NO74*NP74</f>
        <v>432.3279</v>
      </c>
      <c r="NR74" s="101">
        <f>NQ74*NL74</f>
        <v>217893.26</v>
      </c>
      <c r="NS74" s="95">
        <v>217893.26</v>
      </c>
      <c r="NT74" s="121">
        <f>NS74-NR74</f>
        <v>0</v>
      </c>
      <c r="NU74" s="122">
        <f t="shared" si="1030"/>
        <v>0.85677999999999999</v>
      </c>
      <c r="NV74" s="18">
        <f>SUM(NV76:NV89)</f>
        <v>175</v>
      </c>
      <c r="NW74" s="4"/>
      <c r="NX74" s="95">
        <v>1265</v>
      </c>
      <c r="NY74" s="119">
        <f>IF(NV74&gt;0,NX74/NV74,0)</f>
        <v>7.2285714299999997</v>
      </c>
      <c r="NZ74" s="101">
        <f>IF(OC74&gt;0,OC74/NX74,0)</f>
        <v>38.18</v>
      </c>
      <c r="OA74" s="120">
        <f>NY74*NZ74</f>
        <v>275.98685999999998</v>
      </c>
      <c r="OB74" s="101">
        <f>OA74*NV74</f>
        <v>48297.7</v>
      </c>
      <c r="OC74" s="95">
        <v>48297.7</v>
      </c>
      <c r="OD74" s="121">
        <f>OC74-OB74</f>
        <v>0</v>
      </c>
      <c r="OE74" s="122">
        <f t="shared" si="1035"/>
        <v>0.54695000000000005</v>
      </c>
      <c r="OF74" s="18">
        <f>SUM(OF76:OF89)</f>
        <v>141</v>
      </c>
      <c r="OG74" s="4"/>
      <c r="OH74" s="95">
        <v>1314</v>
      </c>
      <c r="OI74" s="119">
        <f>IF(OF74&gt;0,OH74/OF74,0)</f>
        <v>9.3191489399999998</v>
      </c>
      <c r="OJ74" s="101">
        <f>IF(OM74&gt;0,OM74/OH74,0)</f>
        <v>38.18</v>
      </c>
      <c r="OK74" s="120">
        <f>OI74*OJ74</f>
        <v>355.80511000000001</v>
      </c>
      <c r="OL74" s="101">
        <f>OK74*OF74</f>
        <v>50168.52</v>
      </c>
      <c r="OM74" s="95">
        <v>50168.52</v>
      </c>
      <c r="ON74" s="121">
        <f>OM74-OL74</f>
        <v>0</v>
      </c>
      <c r="OO74" s="122">
        <f t="shared" si="1040"/>
        <v>0.70513000000000003</v>
      </c>
      <c r="OP74" s="18">
        <f>SUM(OP76:OP89)</f>
        <v>234</v>
      </c>
      <c r="OQ74" s="4"/>
      <c r="OR74" s="95">
        <v>2061</v>
      </c>
      <c r="OS74" s="119">
        <f>IF(OP74&gt;0,OR74/OP74,0)</f>
        <v>8.8076923100000002</v>
      </c>
      <c r="OT74" s="101">
        <f>IF(OW74&gt;0,OW74/OR74,0)</f>
        <v>38.18</v>
      </c>
      <c r="OU74" s="120">
        <f>OS74*OT74</f>
        <v>336.27769000000001</v>
      </c>
      <c r="OV74" s="101">
        <f>OU74*OP74</f>
        <v>78688.98</v>
      </c>
      <c r="OW74" s="95">
        <v>78688.98</v>
      </c>
      <c r="OX74" s="121">
        <f>OW74-OV74</f>
        <v>0</v>
      </c>
      <c r="OY74" s="122">
        <f t="shared" si="1045"/>
        <v>0.66642999999999997</v>
      </c>
      <c r="OZ74" s="18">
        <f>SUM(OZ76:OZ89)</f>
        <v>66</v>
      </c>
      <c r="PA74" s="4"/>
      <c r="PB74" s="95">
        <v>853</v>
      </c>
      <c r="PC74" s="119">
        <f>IF(OZ74&gt;0,PB74/OZ74,0)</f>
        <v>12.924242420000001</v>
      </c>
      <c r="PD74" s="101">
        <f>IF(PG74&gt;0,PG74/PB74,0)</f>
        <v>38.18</v>
      </c>
      <c r="PE74" s="120">
        <f>PC74*PD74</f>
        <v>493.44758000000002</v>
      </c>
      <c r="PF74" s="101">
        <f>PE74*OZ74</f>
        <v>32567.54</v>
      </c>
      <c r="PG74" s="95">
        <v>32567.54</v>
      </c>
      <c r="PH74" s="121">
        <f>PG74-PF74</f>
        <v>0</v>
      </c>
      <c r="PI74" s="122">
        <f t="shared" si="1050"/>
        <v>0.97790999999999995</v>
      </c>
      <c r="PJ74" s="18">
        <f>SUM(PJ76:PJ89)</f>
        <v>156</v>
      </c>
      <c r="PK74" s="4"/>
      <c r="PL74" s="95">
        <v>2084</v>
      </c>
      <c r="PM74" s="119">
        <f>IF(PJ74&gt;0,PL74/PJ74,0)</f>
        <v>13.358974359999999</v>
      </c>
      <c r="PN74" s="101">
        <f>IF(PQ74&gt;0,PQ74/PL74,0)</f>
        <v>38.18</v>
      </c>
      <c r="PO74" s="120">
        <f>PM74*PN74</f>
        <v>510.04563999999999</v>
      </c>
      <c r="PP74" s="101">
        <f>PO74*PJ74</f>
        <v>79567.12</v>
      </c>
      <c r="PQ74" s="95">
        <v>79567.12</v>
      </c>
      <c r="PR74" s="121">
        <f>PQ74-PP74</f>
        <v>0</v>
      </c>
      <c r="PS74" s="122">
        <f t="shared" si="1055"/>
        <v>1.0107999999999999</v>
      </c>
      <c r="PT74" s="18">
        <f>SUM(PT76:PT89)</f>
        <v>0</v>
      </c>
      <c r="PU74" s="4"/>
      <c r="PV74" s="95"/>
      <c r="PW74" s="119">
        <f>IF(PT74&gt;0,PV74/PT74,0)</f>
        <v>0</v>
      </c>
      <c r="PX74" s="101">
        <f>IF(QA74&gt;0,QA74/PV74,0)</f>
        <v>0</v>
      </c>
      <c r="PY74" s="120">
        <f>PW74*PX74</f>
        <v>0</v>
      </c>
      <c r="PZ74" s="101">
        <f>PY74*PT74</f>
        <v>0</v>
      </c>
      <c r="QA74" s="95"/>
      <c r="QB74" s="121">
        <f>QA74-PZ74</f>
        <v>0</v>
      </c>
      <c r="QC74" s="122">
        <f t="shared" si="1060"/>
        <v>0</v>
      </c>
      <c r="QD74" s="18">
        <f>SUM(QD76:QD89)</f>
        <v>246</v>
      </c>
      <c r="QE74" s="4"/>
      <c r="QF74" s="95">
        <v>1540</v>
      </c>
      <c r="QG74" s="119">
        <f>IF(QD74&gt;0,QF74/QD74,0)</f>
        <v>6.2601626000000001</v>
      </c>
      <c r="QH74" s="101">
        <f>IF(QK74&gt;0,QK74/QF74,0)</f>
        <v>38.18</v>
      </c>
      <c r="QI74" s="120">
        <f>QG74*QH74</f>
        <v>239.01301000000001</v>
      </c>
      <c r="QJ74" s="101">
        <f>QI74*QD74</f>
        <v>58797.2</v>
      </c>
      <c r="QK74" s="95">
        <v>58797.2</v>
      </c>
      <c r="QL74" s="121">
        <f>QK74-QJ74</f>
        <v>0</v>
      </c>
      <c r="QM74" s="122">
        <f t="shared" si="1065"/>
        <v>0.47366999999999998</v>
      </c>
      <c r="QN74" s="18">
        <f>SUM(QN76:QN89)</f>
        <v>165</v>
      </c>
      <c r="QO74" s="4"/>
      <c r="QP74" s="95">
        <v>1551</v>
      </c>
      <c r="QQ74" s="119">
        <f>IF(QN74&gt;0,QP74/QN74,0)</f>
        <v>9.4</v>
      </c>
      <c r="QR74" s="101">
        <f>IF(QU74&gt;0,QU74/QP74,0)</f>
        <v>38.18</v>
      </c>
      <c r="QS74" s="120">
        <f>QQ74*QR74</f>
        <v>358.892</v>
      </c>
      <c r="QT74" s="101">
        <f>QS74*QN74</f>
        <v>59217.18</v>
      </c>
      <c r="QU74" s="95">
        <v>59217.18</v>
      </c>
      <c r="QV74" s="121">
        <f>QU74-QT74</f>
        <v>0</v>
      </c>
      <c r="QW74" s="122">
        <f t="shared" si="1070"/>
        <v>0.71125000000000005</v>
      </c>
      <c r="QX74" s="18">
        <f>SUM(QX76:QX89)</f>
        <v>169</v>
      </c>
      <c r="QY74" s="4"/>
      <c r="QZ74" s="95">
        <v>1586</v>
      </c>
      <c r="RA74" s="119">
        <f>IF(QX74&gt;0,QZ74/QX74,0)</f>
        <v>9.3846153799999996</v>
      </c>
      <c r="RB74" s="101">
        <f>IF(RE74&gt;0,RE74/QZ74,0)</f>
        <v>38.18</v>
      </c>
      <c r="RC74" s="120">
        <f>RA74*RB74</f>
        <v>358.30462</v>
      </c>
      <c r="RD74" s="101">
        <f>RC74*QX74</f>
        <v>60553.48</v>
      </c>
      <c r="RE74" s="95">
        <v>60553.48</v>
      </c>
      <c r="RF74" s="121">
        <f>RE74-RD74</f>
        <v>0</v>
      </c>
      <c r="RG74" s="122">
        <f t="shared" si="1075"/>
        <v>0.71008000000000004</v>
      </c>
      <c r="RH74" s="18">
        <f>SUM(RH76:RH89)</f>
        <v>136</v>
      </c>
      <c r="RI74" s="4"/>
      <c r="RJ74" s="95">
        <v>1635</v>
      </c>
      <c r="RK74" s="119">
        <f>IF(RH74&gt;0,RJ74/RH74,0)</f>
        <v>12.02205882</v>
      </c>
      <c r="RL74" s="101">
        <f>IF(RO74&gt;0,RO74/RJ74,0)</f>
        <v>38.18</v>
      </c>
      <c r="RM74" s="120">
        <f>RK74*RL74</f>
        <v>459.00220999999999</v>
      </c>
      <c r="RN74" s="101">
        <f>RM74*RH74</f>
        <v>62424.3</v>
      </c>
      <c r="RO74" s="95">
        <v>62424.3</v>
      </c>
      <c r="RP74" s="121">
        <f>RO74-RN74</f>
        <v>0</v>
      </c>
      <c r="RQ74" s="122">
        <f t="shared" si="1080"/>
        <v>0.90964999999999996</v>
      </c>
      <c r="RR74" s="18">
        <f>SUM(RR76:RR89)</f>
        <v>348</v>
      </c>
      <c r="RS74" s="4"/>
      <c r="RT74" s="95">
        <v>4073</v>
      </c>
      <c r="RU74" s="119">
        <f>IF(RR74&gt;0,RT74/RR74,0)</f>
        <v>11.70402299</v>
      </c>
      <c r="RV74" s="101">
        <f>IF(RY74&gt;0,RY74/RT74,0)</f>
        <v>38.18</v>
      </c>
      <c r="RW74" s="120">
        <f>RU74*RV74</f>
        <v>446.8596</v>
      </c>
      <c r="RX74" s="101">
        <f>RW74*RR74</f>
        <v>155507.14000000001</v>
      </c>
      <c r="RY74" s="95">
        <v>155507.14000000001</v>
      </c>
      <c r="RZ74" s="121">
        <f>RY74-RX74</f>
        <v>0</v>
      </c>
      <c r="SA74" s="122">
        <f t="shared" si="1085"/>
        <v>0.88558000000000003</v>
      </c>
      <c r="SB74" s="18">
        <f>SUM(SB76:SB89)</f>
        <v>84</v>
      </c>
      <c r="SC74" s="4"/>
      <c r="SD74" s="95">
        <v>1460</v>
      </c>
      <c r="SE74" s="119">
        <f>IF(SB74&gt;0,SD74/SB74,0)</f>
        <v>17.38095238</v>
      </c>
      <c r="SF74" s="101">
        <f>IF(SI74&gt;0,SI74/SD74,0)</f>
        <v>38.18</v>
      </c>
      <c r="SG74" s="120">
        <f>SE74*SF74</f>
        <v>663.60476000000006</v>
      </c>
      <c r="SH74" s="101">
        <f>SG74*SB74</f>
        <v>55742.8</v>
      </c>
      <c r="SI74" s="95">
        <v>55742.8</v>
      </c>
      <c r="SJ74" s="121">
        <f>SI74-SH74</f>
        <v>0</v>
      </c>
      <c r="SK74" s="122">
        <f t="shared" si="1090"/>
        <v>1.3151299999999999</v>
      </c>
      <c r="SL74" s="18">
        <f>SUM(SL76:SL89)</f>
        <v>305</v>
      </c>
      <c r="SM74" s="4"/>
      <c r="SN74" s="95">
        <v>3342</v>
      </c>
      <c r="SO74" s="119">
        <f>IF(SL74&gt;0,SN74/SL74,0)</f>
        <v>10.95737705</v>
      </c>
      <c r="SP74" s="101">
        <f>IF(SS74&gt;0,SS74/SN74,0)</f>
        <v>38.18</v>
      </c>
      <c r="SQ74" s="120">
        <f>SO74*SP74</f>
        <v>418.35266000000001</v>
      </c>
      <c r="SR74" s="101">
        <f>SQ74*SL74</f>
        <v>127597.56</v>
      </c>
      <c r="SS74" s="95">
        <v>127597.56</v>
      </c>
      <c r="ST74" s="121">
        <f>SS74-SR74</f>
        <v>0</v>
      </c>
      <c r="SU74" s="122">
        <f t="shared" si="1095"/>
        <v>0.82908999999999999</v>
      </c>
      <c r="SV74" s="18">
        <f>SUM(SV76:SV89)</f>
        <v>288</v>
      </c>
      <c r="SW74" s="4"/>
      <c r="SX74" s="95">
        <v>3924</v>
      </c>
      <c r="SY74" s="119">
        <f>IF(SV74&gt;0,SX74/SV74,0)</f>
        <v>13.625</v>
      </c>
      <c r="SZ74" s="101">
        <f>IF(TC74&gt;0,TC74/SX74,0)</f>
        <v>38.18</v>
      </c>
      <c r="TA74" s="120">
        <f>SY74*SZ74</f>
        <v>520.20249999999999</v>
      </c>
      <c r="TB74" s="101">
        <f>TA74*SV74</f>
        <v>149818.32</v>
      </c>
      <c r="TC74" s="95">
        <v>149818.32</v>
      </c>
      <c r="TD74" s="121">
        <f>TC74-TB74</f>
        <v>0</v>
      </c>
      <c r="TE74" s="122">
        <f t="shared" si="1100"/>
        <v>1.0309299999999999</v>
      </c>
      <c r="TF74" s="18">
        <f>SUM(TF76:TF89)</f>
        <v>153</v>
      </c>
      <c r="TG74" s="4"/>
      <c r="TH74" s="95">
        <v>1782</v>
      </c>
      <c r="TI74" s="119">
        <f>IF(TF74&gt;0,TH74/TF74,0)</f>
        <v>11.64705882</v>
      </c>
      <c r="TJ74" s="101">
        <f>IF(TM74&gt;0,TM74/TH74,0)</f>
        <v>38.18</v>
      </c>
      <c r="TK74" s="120">
        <f>TI74*TJ74</f>
        <v>444.68471</v>
      </c>
      <c r="TL74" s="101">
        <f>TK74*TF74</f>
        <v>68036.759999999995</v>
      </c>
      <c r="TM74" s="95">
        <v>68036.759999999995</v>
      </c>
      <c r="TN74" s="121">
        <f>TM74-TL74</f>
        <v>0</v>
      </c>
      <c r="TO74" s="122">
        <f t="shared" si="1105"/>
        <v>0.88127</v>
      </c>
      <c r="TP74" s="18">
        <f>SUM(TP76:TP89)</f>
        <v>287</v>
      </c>
      <c r="TQ74" s="4"/>
      <c r="TR74" s="95">
        <v>3795</v>
      </c>
      <c r="TS74" s="119">
        <f>IF(TP74&gt;0,TR74/TP74,0)</f>
        <v>13.222996520000001</v>
      </c>
      <c r="TT74" s="101">
        <f>IF(TW74&gt;0,TW74/TR74,0)</f>
        <v>38.18</v>
      </c>
      <c r="TU74" s="120">
        <f>TS74*TT74</f>
        <v>504.85401000000002</v>
      </c>
      <c r="TV74" s="101">
        <f>TU74*TP74</f>
        <v>144893.1</v>
      </c>
      <c r="TW74" s="95">
        <v>144893.1</v>
      </c>
      <c r="TX74" s="121">
        <f>TW74-TV74</f>
        <v>0</v>
      </c>
      <c r="TY74" s="122">
        <f t="shared" si="1110"/>
        <v>1.0005200000000001</v>
      </c>
      <c r="TZ74" s="18">
        <f>SUM(TZ76:TZ89)</f>
        <v>196</v>
      </c>
      <c r="UA74" s="4"/>
      <c r="UB74" s="95">
        <v>2920</v>
      </c>
      <c r="UC74" s="119">
        <f>IF(TZ74&gt;0,UB74/TZ74,0)</f>
        <v>14.897959180000001</v>
      </c>
      <c r="UD74" s="101">
        <f>IF(UG74&gt;0,UG74/UB74,0)</f>
        <v>38.18</v>
      </c>
      <c r="UE74" s="120">
        <f>UC74*UD74</f>
        <v>568.80408</v>
      </c>
      <c r="UF74" s="101">
        <f>UE74*TZ74</f>
        <v>111485.6</v>
      </c>
      <c r="UG74" s="95">
        <v>111485.6</v>
      </c>
      <c r="UH74" s="121">
        <f>UG74-UF74</f>
        <v>0</v>
      </c>
      <c r="UI74" s="122">
        <f t="shared" si="1115"/>
        <v>1.1272500000000001</v>
      </c>
      <c r="UJ74" s="18">
        <f>SUM(UJ76:UJ89)</f>
        <v>329</v>
      </c>
      <c r="UK74" s="4"/>
      <c r="UL74" s="95">
        <v>5370</v>
      </c>
      <c r="UM74" s="119">
        <f>IF(UJ74&gt;0,UL74/UJ74,0)</f>
        <v>16.322188449999999</v>
      </c>
      <c r="UN74" s="101">
        <f>IF(UQ74&gt;0,UQ74/UL74,0)</f>
        <v>38.18</v>
      </c>
      <c r="UO74" s="120">
        <f>UM74*UN74</f>
        <v>623.18115999999998</v>
      </c>
      <c r="UP74" s="101">
        <f>UO74*UJ74</f>
        <v>205026.6</v>
      </c>
      <c r="UQ74" s="95">
        <v>205026.6</v>
      </c>
      <c r="UR74" s="121">
        <f>UQ74-UP74</f>
        <v>0</v>
      </c>
      <c r="US74" s="122">
        <f t="shared" si="1120"/>
        <v>1.23502</v>
      </c>
      <c r="UT74" s="18">
        <f>SUM(UT76:UT89)</f>
        <v>321</v>
      </c>
      <c r="UU74" s="4"/>
      <c r="UV74" s="95">
        <v>5146</v>
      </c>
      <c r="UW74" s="119">
        <f>IF(UT74&gt;0,UV74/UT74,0)</f>
        <v>16.031152649999999</v>
      </c>
      <c r="UX74" s="101">
        <f>IF(VA74&gt;0,VA74/UV74,0)</f>
        <v>38.18</v>
      </c>
      <c r="UY74" s="120">
        <f>UW74*UX74</f>
        <v>612.06940999999995</v>
      </c>
      <c r="UZ74" s="101">
        <f>UY74*UT74</f>
        <v>196474.28</v>
      </c>
      <c r="VA74" s="95">
        <v>196474.28</v>
      </c>
      <c r="VB74" s="121">
        <f>VA74-UZ74</f>
        <v>0</v>
      </c>
      <c r="VC74" s="122">
        <f t="shared" si="1125"/>
        <v>1.21299</v>
      </c>
      <c r="VD74" s="18">
        <f>SUM(VD76:VD89)</f>
        <v>553</v>
      </c>
      <c r="VE74" s="4"/>
      <c r="VF74" s="95">
        <v>8754</v>
      </c>
      <c r="VG74" s="119">
        <f>IF(VD74&gt;0,VF74/VD74,0)</f>
        <v>15.83001808</v>
      </c>
      <c r="VH74" s="101">
        <f>IF(VK74&gt;0,VK74/VF74,0)</f>
        <v>38.18</v>
      </c>
      <c r="VI74" s="120">
        <f>VG74*VH74</f>
        <v>604.39008999999999</v>
      </c>
      <c r="VJ74" s="101">
        <f>VI74*VD74</f>
        <v>334227.71999999997</v>
      </c>
      <c r="VK74" s="95">
        <v>334227.71999999997</v>
      </c>
      <c r="VL74" s="121">
        <f>VK74-VJ74</f>
        <v>0</v>
      </c>
      <c r="VM74" s="122">
        <f t="shared" si="1130"/>
        <v>1.1977800000000001</v>
      </c>
      <c r="VN74" s="18">
        <f>SUM(VN76:VN89)</f>
        <v>350</v>
      </c>
      <c r="VO74" s="4"/>
      <c r="VP74" s="95">
        <v>3938</v>
      </c>
      <c r="VQ74" s="119">
        <f>IF(VN74&gt;0,VP74/VN74,0)</f>
        <v>11.25142857</v>
      </c>
      <c r="VR74" s="101">
        <f>IF(VU74&gt;0,VU74/VP74,0)</f>
        <v>38.18</v>
      </c>
      <c r="VS74" s="120">
        <f>VQ74*VR74</f>
        <v>429.57954000000001</v>
      </c>
      <c r="VT74" s="101">
        <f>VS74*VN74</f>
        <v>150352.84</v>
      </c>
      <c r="VU74" s="95">
        <v>150352.84</v>
      </c>
      <c r="VV74" s="121">
        <f>VU74-VT74</f>
        <v>0</v>
      </c>
      <c r="VW74" s="122">
        <f t="shared" si="1135"/>
        <v>0.85133999999999999</v>
      </c>
      <c r="VX74" s="18">
        <f>SUM(VX76:VX89)</f>
        <v>12591</v>
      </c>
      <c r="VY74" s="4"/>
      <c r="VZ74" s="127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</f>
        <v>166405</v>
      </c>
      <c r="WA74" s="119">
        <f>IF(VX74&gt;0,VZ74/VX74,0)</f>
        <v>13.216186159999999</v>
      </c>
      <c r="WB74" s="101">
        <f>IF(WE74&gt;0,WE74/VZ74,0)</f>
        <v>38.18</v>
      </c>
      <c r="WC74" s="120">
        <f>WA74*WB74</f>
        <v>504.59399000000002</v>
      </c>
      <c r="WD74" s="101">
        <f>WC74*VX74</f>
        <v>6353342.9299999997</v>
      </c>
      <c r="WE74" s="127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</f>
        <v>6353342.9000000004</v>
      </c>
      <c r="WF74" s="121">
        <f>WE74-WD74</f>
        <v>-0.03</v>
      </c>
    </row>
    <row r="75" spans="1:604" s="114" customFormat="1">
      <c r="A75" s="112"/>
      <c r="B75" s="113" t="s">
        <v>473</v>
      </c>
      <c r="C75" s="113"/>
      <c r="D75" s="113"/>
      <c r="E75" s="113"/>
      <c r="F75" s="123"/>
      <c r="G75" s="113"/>
      <c r="H75" s="121">
        <f>H74-(SUM(H76:H89))</f>
        <v>0</v>
      </c>
      <c r="I75" s="124"/>
      <c r="J75" s="121"/>
      <c r="K75" s="125"/>
      <c r="L75" s="121">
        <f>L74-(SUM(L76:L89))</f>
        <v>0</v>
      </c>
      <c r="M75" s="121"/>
      <c r="N75" s="121"/>
      <c r="O75" s="113"/>
      <c r="P75" s="123"/>
      <c r="Q75" s="113"/>
      <c r="R75" s="121">
        <f>R74-(SUM(R76:R89))</f>
        <v>0.05</v>
      </c>
      <c r="S75" s="124"/>
      <c r="T75" s="121"/>
      <c r="U75" s="125"/>
      <c r="V75" s="121">
        <f>V74-(SUM(V76:V89))</f>
        <v>1.91</v>
      </c>
      <c r="W75" s="121"/>
      <c r="X75" s="121"/>
      <c r="Y75" s="113"/>
      <c r="Z75" s="123"/>
      <c r="AA75" s="113"/>
      <c r="AB75" s="121">
        <f>AB74-(SUM(AB76:AB89))</f>
        <v>0</v>
      </c>
      <c r="AC75" s="124"/>
      <c r="AD75" s="121"/>
      <c r="AE75" s="125"/>
      <c r="AF75" s="121">
        <f>AF74-(SUM(AF76:AF89))</f>
        <v>0</v>
      </c>
      <c r="AG75" s="121"/>
      <c r="AH75" s="121"/>
      <c r="AI75" s="113"/>
      <c r="AJ75" s="123"/>
      <c r="AK75" s="113"/>
      <c r="AL75" s="121">
        <f>AL74-(SUM(AL76:AL89))</f>
        <v>-0.01</v>
      </c>
      <c r="AM75" s="124"/>
      <c r="AN75" s="121"/>
      <c r="AO75" s="125"/>
      <c r="AP75" s="121">
        <f>AP74-(SUM(AP76:AP89))</f>
        <v>-0.38</v>
      </c>
      <c r="AQ75" s="121"/>
      <c r="AR75" s="121"/>
      <c r="AS75" s="113"/>
      <c r="AT75" s="123"/>
      <c r="AU75" s="113"/>
      <c r="AV75" s="121">
        <f>AV74-(SUM(AV76:AV89))</f>
        <v>0</v>
      </c>
      <c r="AW75" s="124"/>
      <c r="AX75" s="121"/>
      <c r="AY75" s="125"/>
      <c r="AZ75" s="121">
        <f>AZ74-(SUM(AZ76:AZ89))</f>
        <v>0</v>
      </c>
      <c r="BA75" s="121"/>
      <c r="BB75" s="121"/>
      <c r="BC75" s="113"/>
      <c r="BD75" s="123"/>
      <c r="BE75" s="113"/>
      <c r="BF75" s="121">
        <f>BF74-(SUM(BF76:BF89))</f>
        <v>0</v>
      </c>
      <c r="BG75" s="124"/>
      <c r="BH75" s="121"/>
      <c r="BI75" s="125"/>
      <c r="BJ75" s="121">
        <f>BJ74-(SUM(BJ76:BJ89))</f>
        <v>0</v>
      </c>
      <c r="BK75" s="121"/>
      <c r="BL75" s="121"/>
      <c r="BM75" s="113"/>
      <c r="BN75" s="123"/>
      <c r="BO75" s="113"/>
      <c r="BP75" s="121" t="e">
        <f>BP74-(SUM(BP76:BP89))</f>
        <v>#DIV/0!</v>
      </c>
      <c r="BQ75" s="124"/>
      <c r="BR75" s="121"/>
      <c r="BS75" s="125"/>
      <c r="BT75" s="121">
        <f>BT74-(SUM(BT76:BT89))</f>
        <v>0</v>
      </c>
      <c r="BU75" s="121"/>
      <c r="BV75" s="121"/>
      <c r="BW75" s="113"/>
      <c r="BX75" s="123"/>
      <c r="BY75" s="113"/>
      <c r="BZ75" s="121">
        <f>BZ74-(SUM(BZ76:BZ89))</f>
        <v>0</v>
      </c>
      <c r="CA75" s="124"/>
      <c r="CB75" s="121"/>
      <c r="CC75" s="125"/>
      <c r="CD75" s="121">
        <f>CD74-(SUM(CD76:CD89))</f>
        <v>0</v>
      </c>
      <c r="CE75" s="121"/>
      <c r="CF75" s="121"/>
      <c r="CG75" s="113"/>
      <c r="CH75" s="123"/>
      <c r="CI75" s="113"/>
      <c r="CJ75" s="121" t="e">
        <f>CJ74-(SUM(CJ76:CJ89))</f>
        <v>#DIV/0!</v>
      </c>
      <c r="CK75" s="124"/>
      <c r="CL75" s="121"/>
      <c r="CM75" s="125"/>
      <c r="CN75" s="121">
        <f>CN74-(SUM(CN76:CN89))</f>
        <v>0</v>
      </c>
      <c r="CO75" s="121"/>
      <c r="CP75" s="121"/>
      <c r="CQ75" s="113"/>
      <c r="CR75" s="123"/>
      <c r="CS75" s="113"/>
      <c r="CT75" s="121">
        <f>CT74-(SUM(CT76:CT89))</f>
        <v>0</v>
      </c>
      <c r="CU75" s="124"/>
      <c r="CV75" s="121"/>
      <c r="CW75" s="125"/>
      <c r="CX75" s="121">
        <f>CX74-(SUM(CX76:CX89))</f>
        <v>0</v>
      </c>
      <c r="CY75" s="121"/>
      <c r="CZ75" s="121"/>
      <c r="DA75" s="113"/>
      <c r="DB75" s="123"/>
      <c r="DC75" s="113"/>
      <c r="DD75" s="121">
        <f>DD74-(SUM(DD76:DD89))</f>
        <v>0.01</v>
      </c>
      <c r="DE75" s="124"/>
      <c r="DF75" s="121"/>
      <c r="DG75" s="125"/>
      <c r="DH75" s="121">
        <f>DH74-(SUM(DH76:DH89))</f>
        <v>0.39</v>
      </c>
      <c r="DI75" s="121"/>
      <c r="DJ75" s="121"/>
      <c r="DK75" s="113"/>
      <c r="DL75" s="123"/>
      <c r="DM75" s="113"/>
      <c r="DN75" s="121">
        <f>DN74-(SUM(DN76:DN89))</f>
        <v>0</v>
      </c>
      <c r="DO75" s="124"/>
      <c r="DP75" s="121"/>
      <c r="DQ75" s="125"/>
      <c r="DR75" s="121">
        <f>DR74-(SUM(DR76:DR89))</f>
        <v>0</v>
      </c>
      <c r="DS75" s="121"/>
      <c r="DT75" s="121"/>
      <c r="DU75" s="113"/>
      <c r="DV75" s="123"/>
      <c r="DW75" s="113"/>
      <c r="DX75" s="121">
        <f>DX74-(SUM(DX76:DX89))</f>
        <v>0</v>
      </c>
      <c r="DY75" s="124"/>
      <c r="DZ75" s="121"/>
      <c r="EA75" s="125"/>
      <c r="EB75" s="121">
        <f>EB74-(SUM(EB76:EB89))</f>
        <v>0</v>
      </c>
      <c r="EC75" s="121"/>
      <c r="ED75" s="121"/>
      <c r="EE75" s="113"/>
      <c r="EF75" s="123"/>
      <c r="EG75" s="113"/>
      <c r="EH75" s="121">
        <f>EH74-(SUM(EH76:EH89))</f>
        <v>0</v>
      </c>
      <c r="EI75" s="124"/>
      <c r="EJ75" s="121"/>
      <c r="EK75" s="125"/>
      <c r="EL75" s="121">
        <f>EL74-(SUM(EL76:EL89))</f>
        <v>0</v>
      </c>
      <c r="EM75" s="121"/>
      <c r="EN75" s="121"/>
      <c r="EO75" s="113"/>
      <c r="EP75" s="123"/>
      <c r="EQ75" s="113"/>
      <c r="ER75" s="121">
        <f>ER74-(SUM(ER76:ER89))</f>
        <v>0</v>
      </c>
      <c r="ES75" s="124"/>
      <c r="ET75" s="121"/>
      <c r="EU75" s="125"/>
      <c r="EV75" s="121">
        <f>EV74-(SUM(EV76:EV89))</f>
        <v>0</v>
      </c>
      <c r="EW75" s="121"/>
      <c r="EX75" s="121"/>
      <c r="EY75" s="113"/>
      <c r="EZ75" s="123"/>
      <c r="FA75" s="113"/>
      <c r="FB75" s="121">
        <f>FB74-(SUM(FB76:FB89))</f>
        <v>0</v>
      </c>
      <c r="FC75" s="124"/>
      <c r="FD75" s="121"/>
      <c r="FE75" s="125"/>
      <c r="FF75" s="121">
        <f>FF74-(SUM(FF76:FF89))</f>
        <v>0</v>
      </c>
      <c r="FG75" s="121"/>
      <c r="FH75" s="121"/>
      <c r="FI75" s="113"/>
      <c r="FJ75" s="123"/>
      <c r="FK75" s="113"/>
      <c r="FL75" s="121">
        <f>FL74-(SUM(FL76:FL89))</f>
        <v>0</v>
      </c>
      <c r="FM75" s="124"/>
      <c r="FN75" s="121"/>
      <c r="FO75" s="125"/>
      <c r="FP75" s="121">
        <f>FP74-(SUM(FP76:FP89))</f>
        <v>0</v>
      </c>
      <c r="FQ75" s="121"/>
      <c r="FR75" s="121"/>
      <c r="FS75" s="113"/>
      <c r="FT75" s="123"/>
      <c r="FU75" s="113"/>
      <c r="FV75" s="121">
        <f>FV74-(SUM(FV76:FV89))</f>
        <v>0</v>
      </c>
      <c r="FW75" s="124"/>
      <c r="FX75" s="121"/>
      <c r="FY75" s="125"/>
      <c r="FZ75" s="121">
        <f>FZ74-(SUM(FZ76:FZ89))</f>
        <v>0</v>
      </c>
      <c r="GA75" s="121"/>
      <c r="GB75" s="121"/>
      <c r="GC75" s="113"/>
      <c r="GD75" s="123"/>
      <c r="GE75" s="113"/>
      <c r="GF75" s="121">
        <f>GF74-(SUM(GF76:GF89))</f>
        <v>0</v>
      </c>
      <c r="GG75" s="124"/>
      <c r="GH75" s="121"/>
      <c r="GI75" s="125"/>
      <c r="GJ75" s="121">
        <f>GJ74-(SUM(GJ76:GJ89))</f>
        <v>0</v>
      </c>
      <c r="GK75" s="121"/>
      <c r="GL75" s="121"/>
      <c r="GM75" s="113"/>
      <c r="GN75" s="123"/>
      <c r="GO75" s="113"/>
      <c r="GP75" s="121">
        <f>GP74-(SUM(GP76:GP89))</f>
        <v>0</v>
      </c>
      <c r="GQ75" s="124"/>
      <c r="GR75" s="121"/>
      <c r="GS75" s="125"/>
      <c r="GT75" s="121">
        <f>GT74-(SUM(GT76:GT89))</f>
        <v>0</v>
      </c>
      <c r="GU75" s="121"/>
      <c r="GV75" s="121"/>
      <c r="GW75" s="113"/>
      <c r="GX75" s="123"/>
      <c r="GY75" s="113"/>
      <c r="GZ75" s="121">
        <f>GZ74-(SUM(GZ76:GZ89))</f>
        <v>0</v>
      </c>
      <c r="HA75" s="124"/>
      <c r="HB75" s="121"/>
      <c r="HC75" s="125"/>
      <c r="HD75" s="121">
        <f>HD74-(SUM(HD76:HD89))</f>
        <v>0</v>
      </c>
      <c r="HE75" s="121"/>
      <c r="HF75" s="121"/>
      <c r="HG75" s="113"/>
      <c r="HH75" s="123"/>
      <c r="HI75" s="113"/>
      <c r="HJ75" s="121">
        <f>HJ74-(SUM(HJ76:HJ89))</f>
        <v>0</v>
      </c>
      <c r="HK75" s="124"/>
      <c r="HL75" s="121"/>
      <c r="HM75" s="125"/>
      <c r="HN75" s="121">
        <f>HN74-(SUM(HN76:HN89))</f>
        <v>0</v>
      </c>
      <c r="HO75" s="121"/>
      <c r="HP75" s="121"/>
      <c r="HQ75" s="113"/>
      <c r="HR75" s="123"/>
      <c r="HS75" s="113"/>
      <c r="HT75" s="121">
        <f>HT74-(SUM(HT76:HT89))</f>
        <v>0</v>
      </c>
      <c r="HU75" s="124"/>
      <c r="HV75" s="121"/>
      <c r="HW75" s="125"/>
      <c r="HX75" s="121">
        <f>HX74-(SUM(HX76:HX89))</f>
        <v>0</v>
      </c>
      <c r="HY75" s="121"/>
      <c r="HZ75" s="121"/>
      <c r="IA75" s="113"/>
      <c r="IB75" s="123"/>
      <c r="IC75" s="113"/>
      <c r="ID75" s="121">
        <f>ID74-(SUM(ID76:ID89))</f>
        <v>-0.01</v>
      </c>
      <c r="IE75" s="124"/>
      <c r="IF75" s="121"/>
      <c r="IG75" s="125"/>
      <c r="IH75" s="121">
        <f>IH74-(SUM(IH76:IH89))</f>
        <v>-0.38</v>
      </c>
      <c r="II75" s="121"/>
      <c r="IJ75" s="121"/>
      <c r="IK75" s="113"/>
      <c r="IL75" s="123"/>
      <c r="IM75" s="113"/>
      <c r="IN75" s="121">
        <f>IN74-(SUM(IN76:IN89))</f>
        <v>0</v>
      </c>
      <c r="IO75" s="124"/>
      <c r="IP75" s="121"/>
      <c r="IQ75" s="125"/>
      <c r="IR75" s="121">
        <f>IR74-(SUM(IR76:IR89))</f>
        <v>-0.01</v>
      </c>
      <c r="IS75" s="121"/>
      <c r="IT75" s="121"/>
      <c r="IU75" s="113"/>
      <c r="IV75" s="123"/>
      <c r="IW75" s="113"/>
      <c r="IX75" s="121">
        <f>IX74-(SUM(IX76:IX89))</f>
        <v>0</v>
      </c>
      <c r="IY75" s="124"/>
      <c r="IZ75" s="121"/>
      <c r="JA75" s="125"/>
      <c r="JB75" s="121">
        <f>JB74-(SUM(JB76:JB89))</f>
        <v>0</v>
      </c>
      <c r="JC75" s="121"/>
      <c r="JD75" s="121"/>
      <c r="JE75" s="113"/>
      <c r="JF75" s="123"/>
      <c r="JG75" s="113"/>
      <c r="JH75" s="121">
        <f>JH74-(SUM(JH76:JH89))</f>
        <v>-0.01</v>
      </c>
      <c r="JI75" s="124"/>
      <c r="JJ75" s="121"/>
      <c r="JK75" s="125"/>
      <c r="JL75" s="121">
        <f>JL74-(SUM(JL76:JL89))</f>
        <v>-0.38</v>
      </c>
      <c r="JM75" s="121"/>
      <c r="JN75" s="121"/>
      <c r="JO75" s="113"/>
      <c r="JP75" s="123"/>
      <c r="JQ75" s="113"/>
      <c r="JR75" s="121" t="e">
        <f>JR74-(SUM(JR76:JR89))</f>
        <v>#DIV/0!</v>
      </c>
      <c r="JS75" s="124"/>
      <c r="JT75" s="121"/>
      <c r="JU75" s="125"/>
      <c r="JV75" s="121">
        <f>JV74-(SUM(JV76:JV89))</f>
        <v>0</v>
      </c>
      <c r="JW75" s="121"/>
      <c r="JX75" s="121"/>
      <c r="JY75" s="113"/>
      <c r="JZ75" s="123"/>
      <c r="KA75" s="113"/>
      <c r="KB75" s="121">
        <f>KB74-(SUM(KB76:KB89))</f>
        <v>0</v>
      </c>
      <c r="KC75" s="124"/>
      <c r="KD75" s="121"/>
      <c r="KE75" s="125"/>
      <c r="KF75" s="121">
        <f>KF74-(SUM(KF76:KF89))</f>
        <v>0</v>
      </c>
      <c r="KG75" s="121"/>
      <c r="KH75" s="121"/>
      <c r="KI75" s="113"/>
      <c r="KJ75" s="123"/>
      <c r="KK75" s="113"/>
      <c r="KL75" s="121">
        <f>KL74-(SUM(KL76:KL89))</f>
        <v>0</v>
      </c>
      <c r="KM75" s="124"/>
      <c r="KN75" s="121"/>
      <c r="KO75" s="125"/>
      <c r="KP75" s="121">
        <f>KP74-(SUM(KP76:KP89))</f>
        <v>0</v>
      </c>
      <c r="KQ75" s="121"/>
      <c r="KR75" s="121"/>
      <c r="KS75" s="113"/>
      <c r="KT75" s="123"/>
      <c r="KU75" s="113"/>
      <c r="KV75" s="121">
        <f>KV74-(SUM(KV76:KV89))</f>
        <v>0</v>
      </c>
      <c r="KW75" s="124"/>
      <c r="KX75" s="121"/>
      <c r="KY75" s="125"/>
      <c r="KZ75" s="121">
        <f>KZ74-(SUM(KZ76:KZ89))</f>
        <v>0</v>
      </c>
      <c r="LA75" s="121"/>
      <c r="LB75" s="121"/>
      <c r="LC75" s="113"/>
      <c r="LD75" s="123"/>
      <c r="LE75" s="113"/>
      <c r="LF75" s="121">
        <f>LF74-(SUM(LF76:LF89))</f>
        <v>0</v>
      </c>
      <c r="LG75" s="124"/>
      <c r="LH75" s="121"/>
      <c r="LI75" s="125"/>
      <c r="LJ75" s="121">
        <f>LJ74-(SUM(LJ76:LJ89))</f>
        <v>0</v>
      </c>
      <c r="LK75" s="121"/>
      <c r="LL75" s="121"/>
      <c r="LM75" s="113"/>
      <c r="LN75" s="123"/>
      <c r="LO75" s="113"/>
      <c r="LP75" s="121">
        <f>LP74-(SUM(LP76:LP89))</f>
        <v>0</v>
      </c>
      <c r="LQ75" s="124"/>
      <c r="LR75" s="121"/>
      <c r="LS75" s="125"/>
      <c r="LT75" s="121">
        <f>LT74-(SUM(LT76:LT89))</f>
        <v>-0.01</v>
      </c>
      <c r="LU75" s="121"/>
      <c r="LV75" s="121"/>
      <c r="LW75" s="113"/>
      <c r="LX75" s="123"/>
      <c r="LY75" s="113"/>
      <c r="LZ75" s="121">
        <f>LZ74-(SUM(LZ76:LZ89))</f>
        <v>0</v>
      </c>
      <c r="MA75" s="124"/>
      <c r="MB75" s="121"/>
      <c r="MC75" s="125"/>
      <c r="MD75" s="121">
        <f>MD74-(SUM(MD76:MD89))</f>
        <v>0</v>
      </c>
      <c r="ME75" s="121"/>
      <c r="MF75" s="121"/>
      <c r="MG75" s="113"/>
      <c r="MH75" s="123"/>
      <c r="MI75" s="113"/>
      <c r="MJ75" s="121">
        <f>MJ74-(SUM(MJ76:MJ89))</f>
        <v>0.04</v>
      </c>
      <c r="MK75" s="124"/>
      <c r="ML75" s="121"/>
      <c r="MM75" s="125"/>
      <c r="MN75" s="121">
        <f>MN74-(SUM(MN76:MN89))</f>
        <v>1.52</v>
      </c>
      <c r="MO75" s="121"/>
      <c r="MP75" s="121"/>
      <c r="MQ75" s="113"/>
      <c r="MR75" s="123"/>
      <c r="MS75" s="113"/>
      <c r="MT75" s="121">
        <f>MT74-(SUM(MT76:MT89))</f>
        <v>0.01</v>
      </c>
      <c r="MU75" s="124"/>
      <c r="MV75" s="121"/>
      <c r="MW75" s="125"/>
      <c r="MX75" s="121">
        <f>MX74-(SUM(MX76:MX89))</f>
        <v>0.39</v>
      </c>
      <c r="MY75" s="121"/>
      <c r="MZ75" s="121"/>
      <c r="NA75" s="113"/>
      <c r="NB75" s="123"/>
      <c r="NC75" s="113"/>
      <c r="ND75" s="121">
        <f>ND74-(SUM(ND76:ND89))</f>
        <v>0</v>
      </c>
      <c r="NE75" s="124"/>
      <c r="NF75" s="121"/>
      <c r="NG75" s="125"/>
      <c r="NH75" s="121">
        <f>NH74-(SUM(NH76:NH89))</f>
        <v>0</v>
      </c>
      <c r="NI75" s="121"/>
      <c r="NJ75" s="121"/>
      <c r="NK75" s="113"/>
      <c r="NL75" s="123"/>
      <c r="NM75" s="113"/>
      <c r="NN75" s="121">
        <f>NN74-(SUM(NN76:NN89))</f>
        <v>0</v>
      </c>
      <c r="NO75" s="124"/>
      <c r="NP75" s="121"/>
      <c r="NQ75" s="125"/>
      <c r="NR75" s="121">
        <f>NR74-(SUM(NR76:NR89))</f>
        <v>0</v>
      </c>
      <c r="NS75" s="121"/>
      <c r="NT75" s="121"/>
      <c r="NU75" s="113"/>
      <c r="NV75" s="123"/>
      <c r="NW75" s="113"/>
      <c r="NX75" s="121">
        <f>NX74-(SUM(NX76:NX89))</f>
        <v>0</v>
      </c>
      <c r="NY75" s="124"/>
      <c r="NZ75" s="121"/>
      <c r="OA75" s="125"/>
      <c r="OB75" s="121">
        <f>OB74-(SUM(OB76:OB89))</f>
        <v>0.01</v>
      </c>
      <c r="OC75" s="121"/>
      <c r="OD75" s="121"/>
      <c r="OE75" s="113"/>
      <c r="OF75" s="123"/>
      <c r="OG75" s="113"/>
      <c r="OH75" s="121">
        <f>OH74-(SUM(OH76:OH89))</f>
        <v>0</v>
      </c>
      <c r="OI75" s="124"/>
      <c r="OJ75" s="121"/>
      <c r="OK75" s="125"/>
      <c r="OL75" s="121">
        <f>OL74-(SUM(OL76:OL89))</f>
        <v>0</v>
      </c>
      <c r="OM75" s="121"/>
      <c r="ON75" s="121"/>
      <c r="OO75" s="113"/>
      <c r="OP75" s="123"/>
      <c r="OQ75" s="113"/>
      <c r="OR75" s="121">
        <f>OR74-(SUM(OR76:OR89))</f>
        <v>0</v>
      </c>
      <c r="OS75" s="124"/>
      <c r="OT75" s="121"/>
      <c r="OU75" s="125"/>
      <c r="OV75" s="121">
        <f>OV74-(SUM(OV76:OV89))</f>
        <v>0</v>
      </c>
      <c r="OW75" s="121"/>
      <c r="OX75" s="121"/>
      <c r="OY75" s="113"/>
      <c r="OZ75" s="123"/>
      <c r="PA75" s="113"/>
      <c r="PB75" s="121">
        <f>PB74-(SUM(PB76:PB89))</f>
        <v>0</v>
      </c>
      <c r="PC75" s="124"/>
      <c r="PD75" s="121"/>
      <c r="PE75" s="125"/>
      <c r="PF75" s="121">
        <f>PF74-(SUM(PF76:PF89))</f>
        <v>0</v>
      </c>
      <c r="PG75" s="121"/>
      <c r="PH75" s="121"/>
      <c r="PI75" s="113"/>
      <c r="PJ75" s="123"/>
      <c r="PK75" s="113"/>
      <c r="PL75" s="121">
        <f>PL74-(SUM(PL76:PL89))</f>
        <v>0</v>
      </c>
      <c r="PM75" s="124"/>
      <c r="PN75" s="121"/>
      <c r="PO75" s="125"/>
      <c r="PP75" s="121">
        <f>PP74-(SUM(PP76:PP89))</f>
        <v>0</v>
      </c>
      <c r="PQ75" s="121"/>
      <c r="PR75" s="121"/>
      <c r="PS75" s="113"/>
      <c r="PT75" s="123"/>
      <c r="PU75" s="113"/>
      <c r="PV75" s="121" t="e">
        <f>PV74-(SUM(PV76:PV89))</f>
        <v>#DIV/0!</v>
      </c>
      <c r="PW75" s="124"/>
      <c r="PX75" s="121"/>
      <c r="PY75" s="125"/>
      <c r="PZ75" s="121">
        <f>PZ74-(SUM(PZ76:PZ89))</f>
        <v>0</v>
      </c>
      <c r="QA75" s="121"/>
      <c r="QB75" s="121"/>
      <c r="QC75" s="113"/>
      <c r="QD75" s="123"/>
      <c r="QE75" s="113"/>
      <c r="QF75" s="121">
        <f>QF74-(SUM(QF76:QF89))</f>
        <v>0</v>
      </c>
      <c r="QG75" s="124"/>
      <c r="QH75" s="121"/>
      <c r="QI75" s="125"/>
      <c r="QJ75" s="121">
        <f>QJ74-(SUM(QJ76:QJ89))</f>
        <v>0</v>
      </c>
      <c r="QK75" s="121"/>
      <c r="QL75" s="121"/>
      <c r="QM75" s="113"/>
      <c r="QN75" s="123"/>
      <c r="QO75" s="113"/>
      <c r="QP75" s="121">
        <f>QP74-(SUM(QP76:QP89))</f>
        <v>0</v>
      </c>
      <c r="QQ75" s="124"/>
      <c r="QR75" s="121"/>
      <c r="QS75" s="125"/>
      <c r="QT75" s="121">
        <f>QT74-(SUM(QT76:QT89))</f>
        <v>0</v>
      </c>
      <c r="QU75" s="121"/>
      <c r="QV75" s="121"/>
      <c r="QW75" s="113"/>
      <c r="QX75" s="123"/>
      <c r="QY75" s="113"/>
      <c r="QZ75" s="121">
        <f>QZ74-(SUM(QZ76:QZ89))</f>
        <v>0</v>
      </c>
      <c r="RA75" s="124"/>
      <c r="RB75" s="121"/>
      <c r="RC75" s="125"/>
      <c r="RD75" s="121">
        <f>RD74-(SUM(RD76:RD89))</f>
        <v>0</v>
      </c>
      <c r="RE75" s="121"/>
      <c r="RF75" s="121"/>
      <c r="RG75" s="113"/>
      <c r="RH75" s="123"/>
      <c r="RI75" s="113"/>
      <c r="RJ75" s="121">
        <f>RJ74-(SUM(RJ76:RJ89))</f>
        <v>0</v>
      </c>
      <c r="RK75" s="124"/>
      <c r="RL75" s="121"/>
      <c r="RM75" s="125"/>
      <c r="RN75" s="121">
        <f>RN74-(SUM(RN76:RN89))</f>
        <v>0</v>
      </c>
      <c r="RO75" s="121"/>
      <c r="RP75" s="121"/>
      <c r="RQ75" s="113"/>
      <c r="RR75" s="123"/>
      <c r="RS75" s="113"/>
      <c r="RT75" s="121">
        <f>RT74-(SUM(RT76:RT89))</f>
        <v>-0.01</v>
      </c>
      <c r="RU75" s="124"/>
      <c r="RV75" s="121"/>
      <c r="RW75" s="125"/>
      <c r="RX75" s="121">
        <f>RX74-(SUM(RX76:RX89))</f>
        <v>-0.38</v>
      </c>
      <c r="RY75" s="121"/>
      <c r="RZ75" s="121"/>
      <c r="SA75" s="113"/>
      <c r="SB75" s="123"/>
      <c r="SC75" s="113"/>
      <c r="SD75" s="121">
        <f>SD74-(SUM(SD76:SD89))</f>
        <v>0</v>
      </c>
      <c r="SE75" s="124"/>
      <c r="SF75" s="121"/>
      <c r="SG75" s="125"/>
      <c r="SH75" s="121">
        <f>SH74-(SUM(SH76:SH89))</f>
        <v>0</v>
      </c>
      <c r="SI75" s="121"/>
      <c r="SJ75" s="121"/>
      <c r="SK75" s="113"/>
      <c r="SL75" s="123"/>
      <c r="SM75" s="113"/>
      <c r="SN75" s="121">
        <f>SN74-(SUM(SN76:SN89))</f>
        <v>0</v>
      </c>
      <c r="SO75" s="124"/>
      <c r="SP75" s="121"/>
      <c r="SQ75" s="125"/>
      <c r="SR75" s="121">
        <f>SR74-(SUM(SR76:SR89))</f>
        <v>0</v>
      </c>
      <c r="SS75" s="121"/>
      <c r="ST75" s="121"/>
      <c r="SU75" s="113"/>
      <c r="SV75" s="123"/>
      <c r="SW75" s="113"/>
      <c r="SX75" s="121">
        <f>SX74-(SUM(SX76:SX89))</f>
        <v>0</v>
      </c>
      <c r="SY75" s="124"/>
      <c r="SZ75" s="121"/>
      <c r="TA75" s="125"/>
      <c r="TB75" s="121">
        <f>TB74-(SUM(TB76:TB89))</f>
        <v>0</v>
      </c>
      <c r="TC75" s="121"/>
      <c r="TD75" s="121"/>
      <c r="TE75" s="113"/>
      <c r="TF75" s="123"/>
      <c r="TG75" s="113"/>
      <c r="TH75" s="121">
        <f>TH74-(SUM(TH76:TH89))</f>
        <v>0</v>
      </c>
      <c r="TI75" s="124"/>
      <c r="TJ75" s="121"/>
      <c r="TK75" s="125"/>
      <c r="TL75" s="121">
        <f>TL74-(SUM(TL76:TL89))</f>
        <v>0</v>
      </c>
      <c r="TM75" s="121"/>
      <c r="TN75" s="121"/>
      <c r="TO75" s="113"/>
      <c r="TP75" s="123"/>
      <c r="TQ75" s="113"/>
      <c r="TR75" s="121">
        <f>TR74-(SUM(TR76:TR89))</f>
        <v>0</v>
      </c>
      <c r="TS75" s="124"/>
      <c r="TT75" s="121"/>
      <c r="TU75" s="125"/>
      <c r="TV75" s="121">
        <f>TV74-(SUM(TV76:TV89))</f>
        <v>-0.01</v>
      </c>
      <c r="TW75" s="121"/>
      <c r="TX75" s="121"/>
      <c r="TY75" s="113"/>
      <c r="TZ75" s="123"/>
      <c r="UA75" s="113"/>
      <c r="UB75" s="121">
        <f>UB74-(SUM(UB76:UB89))</f>
        <v>0</v>
      </c>
      <c r="UC75" s="124"/>
      <c r="UD75" s="121"/>
      <c r="UE75" s="125"/>
      <c r="UF75" s="121">
        <f>UF74-(SUM(UF76:UF89))</f>
        <v>0.01</v>
      </c>
      <c r="UG75" s="121"/>
      <c r="UH75" s="121"/>
      <c r="UI75" s="113"/>
      <c r="UJ75" s="123"/>
      <c r="UK75" s="113"/>
      <c r="UL75" s="121">
        <f>UL74-(SUM(UL76:UL89))</f>
        <v>0.05</v>
      </c>
      <c r="UM75" s="124"/>
      <c r="UN75" s="121"/>
      <c r="UO75" s="125"/>
      <c r="UP75" s="121">
        <f>UP74-(SUM(UP76:UP89))</f>
        <v>1.91</v>
      </c>
      <c r="UQ75" s="121"/>
      <c r="UR75" s="121"/>
      <c r="US75" s="113"/>
      <c r="UT75" s="123"/>
      <c r="UU75" s="113"/>
      <c r="UV75" s="121">
        <f>UV74-(SUM(UV76:UV89))</f>
        <v>0</v>
      </c>
      <c r="UW75" s="124"/>
      <c r="UX75" s="121"/>
      <c r="UY75" s="125"/>
      <c r="UZ75" s="121">
        <f>UZ74-(SUM(UZ76:UZ89))</f>
        <v>0</v>
      </c>
      <c r="VA75" s="121"/>
      <c r="VB75" s="121"/>
      <c r="VC75" s="113"/>
      <c r="VD75" s="123"/>
      <c r="VE75" s="113"/>
      <c r="VF75" s="121">
        <f>VF74-(SUM(VF76:VF89))</f>
        <v>0.09</v>
      </c>
      <c r="VG75" s="124"/>
      <c r="VH75" s="121"/>
      <c r="VI75" s="125"/>
      <c r="VJ75" s="121">
        <f>VJ74-(SUM(VJ76:VJ89))</f>
        <v>3.44</v>
      </c>
      <c r="VK75" s="121"/>
      <c r="VL75" s="121"/>
      <c r="VM75" s="113"/>
      <c r="VN75" s="123"/>
      <c r="VO75" s="113"/>
      <c r="VP75" s="121">
        <f>VP74-(SUM(VP76:VP89))</f>
        <v>0</v>
      </c>
      <c r="VQ75" s="124"/>
      <c r="VR75" s="121"/>
      <c r="VS75" s="125"/>
      <c r="VT75" s="121">
        <f>VT74-(SUM(VT76:VT89))</f>
        <v>-0.01</v>
      </c>
      <c r="VU75" s="121"/>
      <c r="VV75" s="121"/>
      <c r="VW75" s="113"/>
      <c r="VX75" s="123"/>
      <c r="VY75" s="113"/>
      <c r="VZ75" s="121">
        <f>VZ74-(SUM(VZ76:VZ89))</f>
        <v>0</v>
      </c>
      <c r="WA75" s="124"/>
      <c r="WB75" s="121"/>
      <c r="WC75" s="125"/>
      <c r="WD75" s="121">
        <f>WD74-(SUM(WD76:WD89))</f>
        <v>0.04</v>
      </c>
      <c r="WE75" s="121"/>
      <c r="WF75" s="121"/>
    </row>
    <row r="76" spans="1:604" ht="27.75" customHeight="1">
      <c r="A76" s="5"/>
      <c r="B76" s="223" t="s">
        <v>430</v>
      </c>
      <c r="C76" s="12" t="s">
        <v>837</v>
      </c>
      <c r="D76" s="12" t="s">
        <v>437</v>
      </c>
      <c r="E76" s="4" t="s">
        <v>33</v>
      </c>
      <c r="F76" s="252">
        <f t="shared" ref="F76:F89" si="1140">F12</f>
        <v>0</v>
      </c>
      <c r="G76" s="122">
        <f>F76/F74</f>
        <v>0</v>
      </c>
      <c r="H76" s="101">
        <f>H74*G76</f>
        <v>0</v>
      </c>
      <c r="I76" s="119">
        <f t="shared" ref="I76:I89" si="1141">IF(F76&gt;0,H76/F76,0)</f>
        <v>0</v>
      </c>
      <c r="J76" s="93">
        <f>J74</f>
        <v>38.18</v>
      </c>
      <c r="K76" s="120">
        <f t="shared" ref="K76:K89" si="1142">I76*J76</f>
        <v>0</v>
      </c>
      <c r="L76" s="101">
        <f t="shared" ref="L76:L89" si="1143">K76*F76</f>
        <v>0</v>
      </c>
      <c r="M76" s="101"/>
      <c r="N76" s="121"/>
      <c r="O76" s="122">
        <f t="shared" ref="O76:O90" si="1144">K76/$WC76</f>
        <v>0</v>
      </c>
      <c r="P76" s="252">
        <f t="shared" ref="P76:P89" si="1145">P12</f>
        <v>45</v>
      </c>
      <c r="Q76" s="122">
        <f>P76/P74</f>
        <v>9.6149999999999999E-2</v>
      </c>
      <c r="R76" s="101">
        <f>R74*Q76</f>
        <v>560.94000000000005</v>
      </c>
      <c r="S76" s="119">
        <f t="shared" ref="S76:S89" si="1146">IF(P76&gt;0,R76/P76,0)</f>
        <v>12.46533333</v>
      </c>
      <c r="T76" s="93">
        <f>T74</f>
        <v>38.18</v>
      </c>
      <c r="U76" s="120">
        <f t="shared" ref="U76:U89" si="1147">S76*T76</f>
        <v>475.92642999999998</v>
      </c>
      <c r="V76" s="101">
        <f t="shared" ref="V76:V89" si="1148">U76*P76</f>
        <v>21416.69</v>
      </c>
      <c r="W76" s="101"/>
      <c r="X76" s="121"/>
      <c r="Y76" s="122">
        <f t="shared" ref="Y76:Y90" si="1149">U76/$WC76</f>
        <v>0.94318999999999997</v>
      </c>
      <c r="Z76" s="252">
        <f t="shared" ref="Z76:Z89" si="1150">Z12</f>
        <v>15</v>
      </c>
      <c r="AA76" s="122">
        <f>Z76/Z74</f>
        <v>5.3760000000000002E-2</v>
      </c>
      <c r="AB76" s="101">
        <f>AB74*AA76</f>
        <v>119.94</v>
      </c>
      <c r="AC76" s="119">
        <f t="shared" ref="AC76:AC89" si="1151">IF(Z76&gt;0,AB76/Z76,0)</f>
        <v>7.9960000000000004</v>
      </c>
      <c r="AD76" s="93">
        <f>AD74</f>
        <v>38.18</v>
      </c>
      <c r="AE76" s="120">
        <f t="shared" ref="AE76:AE89" si="1152">AC76*AD76</f>
        <v>305.28728000000001</v>
      </c>
      <c r="AF76" s="101">
        <f t="shared" ref="AF76:AF89" si="1153">AE76*Z76</f>
        <v>4579.3100000000004</v>
      </c>
      <c r="AG76" s="101"/>
      <c r="AH76" s="121"/>
      <c r="AI76" s="122">
        <f t="shared" ref="AI76:AI90" si="1154">AE76/$WC76</f>
        <v>0.60502</v>
      </c>
      <c r="AJ76" s="252">
        <f t="shared" ref="AJ76:AJ89" si="1155">AJ12</f>
        <v>139</v>
      </c>
      <c r="AK76" s="122">
        <f>AJ76/AJ74</f>
        <v>0.56503999999999999</v>
      </c>
      <c r="AL76" s="101">
        <f>AL74*AK76</f>
        <v>4915.8500000000004</v>
      </c>
      <c r="AM76" s="119">
        <f t="shared" ref="AM76:AM89" si="1156">IF(AJ76&gt;0,AL76/AJ76,0)</f>
        <v>35.365827340000003</v>
      </c>
      <c r="AN76" s="93">
        <f>AN74</f>
        <v>38.18</v>
      </c>
      <c r="AO76" s="120">
        <f t="shared" ref="AO76:AO89" si="1157">AM76*AN76</f>
        <v>1350.26729</v>
      </c>
      <c r="AP76" s="101">
        <f t="shared" ref="AP76:AP89" si="1158">AO76*AJ76</f>
        <v>187687.15</v>
      </c>
      <c r="AQ76" s="101"/>
      <c r="AR76" s="121"/>
      <c r="AS76" s="122">
        <f t="shared" ref="AS76:AS90" si="1159">AO76/$WC76</f>
        <v>2.6759499999999998</v>
      </c>
      <c r="AT76" s="252">
        <f t="shared" ref="AT76:AT89" si="1160">AT12</f>
        <v>0</v>
      </c>
      <c r="AU76" s="122">
        <f>AT76/AT74</f>
        <v>0</v>
      </c>
      <c r="AV76" s="101">
        <f>AV74*AU76</f>
        <v>0</v>
      </c>
      <c r="AW76" s="119">
        <f t="shared" ref="AW76:AW89" si="1161">IF(AT76&gt;0,AV76/AT76,0)</f>
        <v>0</v>
      </c>
      <c r="AX76" s="93">
        <f>AX74</f>
        <v>38.18</v>
      </c>
      <c r="AY76" s="120">
        <f t="shared" ref="AY76:AY89" si="1162">AW76*AX76</f>
        <v>0</v>
      </c>
      <c r="AZ76" s="101">
        <f t="shared" ref="AZ76:AZ89" si="1163">AY76*AT76</f>
        <v>0</v>
      </c>
      <c r="BA76" s="101"/>
      <c r="BB76" s="121"/>
      <c r="BC76" s="122">
        <f t="shared" ref="BC76:BC90" si="1164">AY76/$WC76</f>
        <v>0</v>
      </c>
      <c r="BD76" s="252">
        <f t="shared" ref="BD76:BD89" si="1165">BD12</f>
        <v>0</v>
      </c>
      <c r="BE76" s="122">
        <f>BD76/BD74</f>
        <v>0</v>
      </c>
      <c r="BF76" s="101">
        <f>BF74*BE76</f>
        <v>0</v>
      </c>
      <c r="BG76" s="119">
        <f t="shared" ref="BG76:BG89" si="1166">IF(BD76&gt;0,BF76/BD76,0)</f>
        <v>0</v>
      </c>
      <c r="BH76" s="93">
        <f>BH74</f>
        <v>38.18</v>
      </c>
      <c r="BI76" s="120">
        <f t="shared" ref="BI76:BI89" si="1167">BG76*BH76</f>
        <v>0</v>
      </c>
      <c r="BJ76" s="101">
        <f t="shared" ref="BJ76:BJ90" si="1168">BI76*BD76</f>
        <v>0</v>
      </c>
      <c r="BK76" s="101"/>
      <c r="BL76" s="121"/>
      <c r="BM76" s="122">
        <f t="shared" ref="BM76:BM90" si="1169">BI76/$WC76</f>
        <v>0</v>
      </c>
      <c r="BN76" s="252">
        <f t="shared" ref="BN76:BN89" si="1170">BN12</f>
        <v>0</v>
      </c>
      <c r="BO76" s="122" t="e">
        <f>BN76/BN74</f>
        <v>#DIV/0!</v>
      </c>
      <c r="BP76" s="101" t="e">
        <f>BP74*BO76</f>
        <v>#DIV/0!</v>
      </c>
      <c r="BQ76" s="119">
        <f t="shared" ref="BQ76:BQ89" si="1171">IF(BN76&gt;0,BP76/BN76,0)</f>
        <v>0</v>
      </c>
      <c r="BR76" s="93">
        <f>BR74</f>
        <v>0</v>
      </c>
      <c r="BS76" s="120">
        <f t="shared" ref="BS76:BS89" si="1172">BQ76*BR76</f>
        <v>0</v>
      </c>
      <c r="BT76" s="101">
        <f t="shared" ref="BT76:BT90" si="1173">BS76*BN76</f>
        <v>0</v>
      </c>
      <c r="BU76" s="101"/>
      <c r="BV76" s="121"/>
      <c r="BW76" s="122">
        <f t="shared" ref="BW76:BW90" si="1174">BS76/$WC76</f>
        <v>0</v>
      </c>
      <c r="BX76" s="252">
        <f t="shared" ref="BX76:BX89" si="1175">BX12</f>
        <v>33</v>
      </c>
      <c r="BY76" s="122">
        <f>BX76/BX74</f>
        <v>0.20755000000000001</v>
      </c>
      <c r="BZ76" s="101">
        <f>BZ74*BY76</f>
        <v>280.61</v>
      </c>
      <c r="CA76" s="119">
        <f t="shared" ref="CA76:CA89" si="1176">IF(BX76&gt;0,BZ76/BX76,0)</f>
        <v>8.5033333300000002</v>
      </c>
      <c r="CB76" s="93">
        <f>CB74</f>
        <v>38.18</v>
      </c>
      <c r="CC76" s="120">
        <f t="shared" ref="CC76:CC89" si="1177">CA76*CB76</f>
        <v>324.65726999999998</v>
      </c>
      <c r="CD76" s="101">
        <f t="shared" ref="CD76:CD90" si="1178">CC76*BX76</f>
        <v>10713.69</v>
      </c>
      <c r="CE76" s="101"/>
      <c r="CF76" s="121"/>
      <c r="CG76" s="122">
        <f t="shared" ref="CG76:CG90" si="1179">CC76/$WC76</f>
        <v>0.64339999999999997</v>
      </c>
      <c r="CH76" s="252">
        <f t="shared" ref="CH76:CH89" si="1180">CH12</f>
        <v>0</v>
      </c>
      <c r="CI76" s="122" t="e">
        <f>CH76/CH74</f>
        <v>#DIV/0!</v>
      </c>
      <c r="CJ76" s="101" t="e">
        <f>CJ74*CI76</f>
        <v>#DIV/0!</v>
      </c>
      <c r="CK76" s="119">
        <f t="shared" ref="CK76:CK89" si="1181">IF(CH76&gt;0,CJ76/CH76,0)</f>
        <v>0</v>
      </c>
      <c r="CL76" s="93">
        <f>CL74</f>
        <v>0</v>
      </c>
      <c r="CM76" s="120">
        <f t="shared" ref="CM76:CM89" si="1182">CK76*CL76</f>
        <v>0</v>
      </c>
      <c r="CN76" s="101">
        <f t="shared" ref="CN76:CN90" si="1183">CM76*CH76</f>
        <v>0</v>
      </c>
      <c r="CO76" s="101"/>
      <c r="CP76" s="121"/>
      <c r="CQ76" s="122">
        <f t="shared" ref="CQ76:CQ90" si="1184">CM76/$WC76</f>
        <v>0</v>
      </c>
      <c r="CR76" s="252">
        <f t="shared" ref="CR76:CR89" si="1185">CR12</f>
        <v>0</v>
      </c>
      <c r="CS76" s="122">
        <f>CR76/CR74</f>
        <v>0</v>
      </c>
      <c r="CT76" s="101">
        <f>CT74*CS76</f>
        <v>0</v>
      </c>
      <c r="CU76" s="119">
        <f t="shared" ref="CU76:CU89" si="1186">IF(CR76&gt;0,CT76/CR76,0)</f>
        <v>0</v>
      </c>
      <c r="CV76" s="93">
        <f>CV74</f>
        <v>38.18</v>
      </c>
      <c r="CW76" s="120">
        <f t="shared" ref="CW76:CW89" si="1187">CU76*CV76</f>
        <v>0</v>
      </c>
      <c r="CX76" s="101">
        <f t="shared" ref="CX76:CX90" si="1188">CW76*CR76</f>
        <v>0</v>
      </c>
      <c r="CY76" s="101"/>
      <c r="CZ76" s="121"/>
      <c r="DA76" s="122">
        <f t="shared" ref="DA76:DA90" si="1189">CW76/$WC76</f>
        <v>0</v>
      </c>
      <c r="DB76" s="252">
        <f t="shared" ref="DB76:DB89" si="1190">DB12</f>
        <v>52</v>
      </c>
      <c r="DC76" s="122">
        <f>DB76/DB74</f>
        <v>0.16993</v>
      </c>
      <c r="DD76" s="101">
        <f>DD74*DC76</f>
        <v>570.79</v>
      </c>
      <c r="DE76" s="119">
        <f t="shared" ref="DE76:DE89" si="1191">IF(DB76&gt;0,DD76/DB76,0)</f>
        <v>10.97673077</v>
      </c>
      <c r="DF76" s="93">
        <f>DF74</f>
        <v>38.18</v>
      </c>
      <c r="DG76" s="120">
        <f t="shared" ref="DG76:DG89" si="1192">DE76*DF76</f>
        <v>419.09158000000002</v>
      </c>
      <c r="DH76" s="101">
        <f t="shared" ref="DH76:DH90" si="1193">DG76*DB76</f>
        <v>21792.76</v>
      </c>
      <c r="DI76" s="101"/>
      <c r="DJ76" s="121"/>
      <c r="DK76" s="122">
        <f t="shared" ref="DK76:DK90" si="1194">DG76/$WC76</f>
        <v>0.83055000000000001</v>
      </c>
      <c r="DL76" s="252">
        <f t="shared" ref="DL76:DL89" si="1195">DL12</f>
        <v>11</v>
      </c>
      <c r="DM76" s="122">
        <f>DL76/DL74</f>
        <v>6.9180000000000005E-2</v>
      </c>
      <c r="DN76" s="101">
        <f>DN74*DM76</f>
        <v>116.85</v>
      </c>
      <c r="DO76" s="119">
        <f t="shared" ref="DO76:DO89" si="1196">IF(DL76&gt;0,DN76/DL76,0)</f>
        <v>10.62272727</v>
      </c>
      <c r="DP76" s="93">
        <f>DP74</f>
        <v>38.18</v>
      </c>
      <c r="DQ76" s="120">
        <f t="shared" ref="DQ76:DQ89" si="1197">DO76*DP76</f>
        <v>405.57573000000002</v>
      </c>
      <c r="DR76" s="101">
        <f t="shared" ref="DR76:DR90" si="1198">DQ76*DL76</f>
        <v>4461.33</v>
      </c>
      <c r="DS76" s="101"/>
      <c r="DT76" s="121"/>
      <c r="DU76" s="122">
        <f t="shared" ref="DU76:DU90" si="1199">DQ76/$WC76</f>
        <v>0.80376999999999998</v>
      </c>
      <c r="DV76" s="252">
        <f t="shared" ref="DV76:DV89" si="1200">DV12</f>
        <v>0</v>
      </c>
      <c r="DW76" s="122">
        <f>DV76/DV74</f>
        <v>0</v>
      </c>
      <c r="DX76" s="101">
        <f>DX74*DW76</f>
        <v>0</v>
      </c>
      <c r="DY76" s="119">
        <f t="shared" ref="DY76:DY89" si="1201">IF(DV76&gt;0,DX76/DV76,0)</f>
        <v>0</v>
      </c>
      <c r="DZ76" s="93">
        <f>DZ74</f>
        <v>38.18</v>
      </c>
      <c r="EA76" s="120">
        <f t="shared" ref="EA76:EA89" si="1202">DY76*DZ76</f>
        <v>0</v>
      </c>
      <c r="EB76" s="101">
        <f t="shared" ref="EB76:EB90" si="1203">EA76*DV76</f>
        <v>0</v>
      </c>
      <c r="EC76" s="101"/>
      <c r="ED76" s="121"/>
      <c r="EE76" s="122">
        <f t="shared" ref="EE76:EE90" si="1204">EA76/$WC76</f>
        <v>0</v>
      </c>
      <c r="EF76" s="252">
        <f t="shared" ref="EF76:EF89" si="1205">EF12</f>
        <v>23</v>
      </c>
      <c r="EG76" s="122">
        <f>EF76/EF74</f>
        <v>0.11675000000000001</v>
      </c>
      <c r="EH76" s="101">
        <f>EH74*EG76</f>
        <v>688.59</v>
      </c>
      <c r="EI76" s="119">
        <f t="shared" ref="EI76:EI89" si="1206">IF(EF76&gt;0,EH76/EF76,0)</f>
        <v>29.93869565</v>
      </c>
      <c r="EJ76" s="93">
        <f>EJ74</f>
        <v>38.18</v>
      </c>
      <c r="EK76" s="120">
        <f t="shared" ref="EK76:EK89" si="1207">EI76*EJ76</f>
        <v>1143.0594000000001</v>
      </c>
      <c r="EL76" s="101">
        <f t="shared" ref="EL76:EL90" si="1208">EK76*EF76</f>
        <v>26290.37</v>
      </c>
      <c r="EM76" s="101"/>
      <c r="EN76" s="121"/>
      <c r="EO76" s="122">
        <f t="shared" ref="EO76:EO90" si="1209">EK76/$WC76</f>
        <v>2.2652999999999999</v>
      </c>
      <c r="EP76" s="252">
        <f t="shared" ref="EP76:EP89" si="1210">EP12</f>
        <v>43</v>
      </c>
      <c r="EQ76" s="122">
        <f>EP76/EP74</f>
        <v>0.18534</v>
      </c>
      <c r="ER76" s="101">
        <f>ER74*EQ76</f>
        <v>665.74</v>
      </c>
      <c r="ES76" s="119">
        <f t="shared" ref="ES76:ES89" si="1211">IF(EP76&gt;0,ER76/EP76,0)</f>
        <v>15.482325579999999</v>
      </c>
      <c r="ET76" s="93">
        <f>ET74</f>
        <v>38.18</v>
      </c>
      <c r="EU76" s="120">
        <f t="shared" ref="EU76:EU89" si="1212">ES76*ET76</f>
        <v>591.11518999999998</v>
      </c>
      <c r="EV76" s="101">
        <f t="shared" ref="EV76:EV90" si="1213">EU76*EP76</f>
        <v>25417.95</v>
      </c>
      <c r="EW76" s="101"/>
      <c r="EX76" s="121"/>
      <c r="EY76" s="122">
        <f t="shared" ref="EY76:EY90" si="1214">EU76/$WC76</f>
        <v>1.17147</v>
      </c>
      <c r="EZ76" s="252">
        <f t="shared" ref="EZ76:EZ89" si="1215">EZ12</f>
        <v>24</v>
      </c>
      <c r="FA76" s="122">
        <f>EZ76/EZ74</f>
        <v>0.2243</v>
      </c>
      <c r="FB76" s="101">
        <f>FB74*FA76</f>
        <v>196.26</v>
      </c>
      <c r="FC76" s="119">
        <f t="shared" ref="FC76:FC89" si="1216">IF(EZ76&gt;0,FB76/EZ76,0)</f>
        <v>8.1775000000000002</v>
      </c>
      <c r="FD76" s="93">
        <f>FD74</f>
        <v>38.18</v>
      </c>
      <c r="FE76" s="120">
        <f t="shared" ref="FE76:FE89" si="1217">FC76*FD76</f>
        <v>312.21695</v>
      </c>
      <c r="FF76" s="101">
        <f t="shared" ref="FF76:FF90" si="1218">FE76*EZ76</f>
        <v>7493.21</v>
      </c>
      <c r="FG76" s="101"/>
      <c r="FH76" s="121"/>
      <c r="FI76" s="122">
        <f t="shared" ref="FI76:FI90" si="1219">FE76/$WC76</f>
        <v>0.61875000000000002</v>
      </c>
      <c r="FJ76" s="252">
        <f t="shared" ref="FJ76:FJ89" si="1220">FJ12</f>
        <v>41</v>
      </c>
      <c r="FK76" s="122">
        <f>FJ76/FJ74</f>
        <v>0.21809000000000001</v>
      </c>
      <c r="FL76" s="101">
        <f>FL74*FK76</f>
        <v>1044.6500000000001</v>
      </c>
      <c r="FM76" s="119">
        <f t="shared" ref="FM76:FM89" si="1221">IF(FJ76&gt;0,FL76/FJ76,0)</f>
        <v>25.47926829</v>
      </c>
      <c r="FN76" s="93">
        <f>FN74</f>
        <v>38.18</v>
      </c>
      <c r="FO76" s="120">
        <f t="shared" ref="FO76:FO89" si="1222">FM76*FN76</f>
        <v>972.79845999999998</v>
      </c>
      <c r="FP76" s="101">
        <f t="shared" ref="FP76:FP90" si="1223">FO76*FJ76</f>
        <v>39884.74</v>
      </c>
      <c r="FQ76" s="101"/>
      <c r="FR76" s="121"/>
      <c r="FS76" s="122">
        <f t="shared" ref="FS76:FS90" si="1224">FO76/$WC76</f>
        <v>1.92788</v>
      </c>
      <c r="FT76" s="252">
        <f t="shared" ref="FT76:FT89" si="1225">FT12</f>
        <v>34</v>
      </c>
      <c r="FU76" s="122">
        <f>FT76/FT74</f>
        <v>0.10863</v>
      </c>
      <c r="FV76" s="101">
        <f>FV74*FU76</f>
        <v>303.08</v>
      </c>
      <c r="FW76" s="119">
        <f t="shared" ref="FW76:FW89" si="1226">IF(FT76&gt;0,FV76/FT76,0)</f>
        <v>8.9141176499999997</v>
      </c>
      <c r="FX76" s="93">
        <f>FX74</f>
        <v>38.18</v>
      </c>
      <c r="FY76" s="120">
        <f t="shared" ref="FY76:FY89" si="1227">FW76*FX76</f>
        <v>340.34100999999998</v>
      </c>
      <c r="FZ76" s="101">
        <f t="shared" ref="FZ76:FZ90" si="1228">FY76*FT76</f>
        <v>11571.59</v>
      </c>
      <c r="GA76" s="101"/>
      <c r="GB76" s="121"/>
      <c r="GC76" s="122">
        <f t="shared" ref="GC76:GC90" si="1229">FY76/$WC76</f>
        <v>0.67447999999999997</v>
      </c>
      <c r="GD76" s="252">
        <f t="shared" ref="GD76:GD89" si="1230">GD12</f>
        <v>39</v>
      </c>
      <c r="GE76" s="122">
        <f>GD76/GD74</f>
        <v>0.22941</v>
      </c>
      <c r="GF76" s="101">
        <f>GF74*GE76</f>
        <v>359.49</v>
      </c>
      <c r="GG76" s="119">
        <f t="shared" ref="GG76:GG89" si="1231">IF(GD76&gt;0,GF76/GD76,0)</f>
        <v>9.2176923100000003</v>
      </c>
      <c r="GH76" s="93">
        <f>GH74</f>
        <v>38.18</v>
      </c>
      <c r="GI76" s="120">
        <f t="shared" ref="GI76:GI89" si="1232">GG76*GH76</f>
        <v>351.93149</v>
      </c>
      <c r="GJ76" s="101">
        <f t="shared" ref="GJ76:GJ90" si="1233">GI76*GD76</f>
        <v>13725.33</v>
      </c>
      <c r="GK76" s="101"/>
      <c r="GL76" s="121"/>
      <c r="GM76" s="122">
        <f t="shared" ref="GM76:GM90" si="1234">GI76/$WC76</f>
        <v>0.69745000000000001</v>
      </c>
      <c r="GN76" s="252">
        <f t="shared" ref="GN76:GN89" si="1235">GN12</f>
        <v>0</v>
      </c>
      <c r="GO76" s="122">
        <f>GN76/GN74</f>
        <v>0</v>
      </c>
      <c r="GP76" s="101">
        <f>GP74*GO76</f>
        <v>0</v>
      </c>
      <c r="GQ76" s="119">
        <f t="shared" ref="GQ76:GQ89" si="1236">IF(GN76&gt;0,GP76/GN76,0)</f>
        <v>0</v>
      </c>
      <c r="GR76" s="93">
        <f>GR74</f>
        <v>38.18</v>
      </c>
      <c r="GS76" s="120">
        <f t="shared" ref="GS76:GS89" si="1237">GQ76*GR76</f>
        <v>0</v>
      </c>
      <c r="GT76" s="101">
        <f t="shared" ref="GT76:GT90" si="1238">GS76*GN76</f>
        <v>0</v>
      </c>
      <c r="GU76" s="101"/>
      <c r="GV76" s="121"/>
      <c r="GW76" s="122">
        <f t="shared" ref="GW76:GW90" si="1239">GS76/$WC76</f>
        <v>0</v>
      </c>
      <c r="GX76" s="252">
        <f t="shared" ref="GX76:GX89" si="1240">GX12</f>
        <v>27</v>
      </c>
      <c r="GY76" s="122">
        <f>GX76/GX74</f>
        <v>0.14917</v>
      </c>
      <c r="GZ76" s="101">
        <f>GZ74*GY76</f>
        <v>448.11</v>
      </c>
      <c r="HA76" s="119">
        <f t="shared" ref="HA76:HA89" si="1241">IF(GX76&gt;0,GZ76/GX76,0)</f>
        <v>16.596666670000001</v>
      </c>
      <c r="HB76" s="93">
        <f>HB74</f>
        <v>38.18</v>
      </c>
      <c r="HC76" s="120">
        <f t="shared" ref="HC76:HC89" si="1242">HA76*HB76</f>
        <v>633.66072999999994</v>
      </c>
      <c r="HD76" s="101">
        <f t="shared" ref="HD76:HD90" si="1243">HC76*GX76</f>
        <v>17108.84</v>
      </c>
      <c r="HE76" s="101"/>
      <c r="HF76" s="121"/>
      <c r="HG76" s="122">
        <f t="shared" ref="HG76:HG90" si="1244">HC76/$WC76</f>
        <v>1.2557799999999999</v>
      </c>
      <c r="HH76" s="252">
        <f t="shared" ref="HH76:HH89" si="1245">HH12</f>
        <v>22</v>
      </c>
      <c r="HI76" s="122">
        <f>HH76/HH74</f>
        <v>7.8850000000000003E-2</v>
      </c>
      <c r="HJ76" s="101">
        <f>HJ74*HI76</f>
        <v>294.89999999999998</v>
      </c>
      <c r="HK76" s="119">
        <f t="shared" ref="HK76:HK89" si="1246">IF(HH76&gt;0,HJ76/HH76,0)</f>
        <v>13.404545450000001</v>
      </c>
      <c r="HL76" s="93">
        <f>HL74</f>
        <v>38.18</v>
      </c>
      <c r="HM76" s="120">
        <f t="shared" ref="HM76:HM89" si="1247">HK76*HL76</f>
        <v>511.78555</v>
      </c>
      <c r="HN76" s="101">
        <f t="shared" ref="HN76:HN90" si="1248">HM76*HH76</f>
        <v>11259.28</v>
      </c>
      <c r="HO76" s="101"/>
      <c r="HP76" s="121"/>
      <c r="HQ76" s="122">
        <f t="shared" ref="HQ76:HQ90" si="1249">HM76/$WC76</f>
        <v>1.0142500000000001</v>
      </c>
      <c r="HR76" s="252">
        <f t="shared" ref="HR76:HR89" si="1250">HR12</f>
        <v>88</v>
      </c>
      <c r="HS76" s="122">
        <f>HR76/HR74</f>
        <v>0.18295</v>
      </c>
      <c r="HT76" s="101">
        <f>HT74*HS76</f>
        <v>1005.13</v>
      </c>
      <c r="HU76" s="119">
        <f t="shared" ref="HU76:HU89" si="1251">IF(HR76&gt;0,HT76/HR76,0)</f>
        <v>11.421931819999999</v>
      </c>
      <c r="HV76" s="93">
        <f>HV74</f>
        <v>38.18</v>
      </c>
      <c r="HW76" s="120">
        <f t="shared" ref="HW76:HW89" si="1252">HU76*HV76</f>
        <v>436.08936</v>
      </c>
      <c r="HX76" s="101">
        <f t="shared" ref="HX76:HX90" si="1253">HW76*HR76</f>
        <v>38375.86</v>
      </c>
      <c r="HY76" s="101"/>
      <c r="HZ76" s="121"/>
      <c r="IA76" s="122">
        <f t="shared" ref="IA76:IA90" si="1254">HW76/$WC76</f>
        <v>0.86424000000000001</v>
      </c>
      <c r="IB76" s="252">
        <f t="shared" ref="IB76:IB89" si="1255">IB12</f>
        <v>0</v>
      </c>
      <c r="IC76" s="122">
        <f>IB76/IB74</f>
        <v>0</v>
      </c>
      <c r="ID76" s="101">
        <f>ID74*IC76</f>
        <v>0</v>
      </c>
      <c r="IE76" s="119">
        <f t="shared" ref="IE76:IE89" si="1256">IF(IB76&gt;0,ID76/IB76,0)</f>
        <v>0</v>
      </c>
      <c r="IF76" s="93">
        <f>IF74</f>
        <v>38.18</v>
      </c>
      <c r="IG76" s="120">
        <f t="shared" ref="IG76:IG89" si="1257">IE76*IF76</f>
        <v>0</v>
      </c>
      <c r="IH76" s="101">
        <f t="shared" ref="IH76:IH90" si="1258">IG76*IB76</f>
        <v>0</v>
      </c>
      <c r="II76" s="101"/>
      <c r="IJ76" s="121"/>
      <c r="IK76" s="122">
        <f t="shared" ref="IK76:IK90" si="1259">IG76/$WC76</f>
        <v>0</v>
      </c>
      <c r="IL76" s="252">
        <f t="shared" ref="IL76:IL89" si="1260">IL12</f>
        <v>29</v>
      </c>
      <c r="IM76" s="122">
        <f>IL76/IL74</f>
        <v>0.23577000000000001</v>
      </c>
      <c r="IN76" s="101">
        <f>IN74*IM76</f>
        <v>256.75</v>
      </c>
      <c r="IO76" s="119">
        <f t="shared" ref="IO76:IO89" si="1261">IF(IL76&gt;0,IN76/IL76,0)</f>
        <v>8.8534482800000003</v>
      </c>
      <c r="IP76" s="93">
        <f>IP74</f>
        <v>38.18</v>
      </c>
      <c r="IQ76" s="120">
        <f t="shared" ref="IQ76:IQ89" si="1262">IO76*IP76</f>
        <v>338.02465999999998</v>
      </c>
      <c r="IR76" s="101">
        <f t="shared" ref="IR76:IR90" si="1263">IQ76*IL76</f>
        <v>9802.7199999999993</v>
      </c>
      <c r="IS76" s="101"/>
      <c r="IT76" s="121"/>
      <c r="IU76" s="122">
        <f t="shared" ref="IU76:IU90" si="1264">IQ76/$WC76</f>
        <v>0.66988999999999999</v>
      </c>
      <c r="IV76" s="252">
        <f t="shared" ref="IV76:IV89" si="1265">IV12</f>
        <v>70</v>
      </c>
      <c r="IW76" s="122">
        <f>IV76/IV74</f>
        <v>0.24648</v>
      </c>
      <c r="IX76" s="101">
        <f>IX74*IW76</f>
        <v>785.29</v>
      </c>
      <c r="IY76" s="119">
        <f t="shared" ref="IY76:IY89" si="1266">IF(IV76&gt;0,IX76/IV76,0)</f>
        <v>11.21842857</v>
      </c>
      <c r="IZ76" s="93">
        <f>IZ74</f>
        <v>38.18</v>
      </c>
      <c r="JA76" s="120">
        <f t="shared" ref="JA76:JA89" si="1267">IY76*IZ76</f>
        <v>428.31959999999998</v>
      </c>
      <c r="JB76" s="101">
        <f t="shared" ref="JB76:JB90" si="1268">JA76*IV76</f>
        <v>29982.37</v>
      </c>
      <c r="JC76" s="101"/>
      <c r="JD76" s="121"/>
      <c r="JE76" s="122">
        <f t="shared" ref="JE76:JE90" si="1269">JA76/$WC76</f>
        <v>0.84884000000000004</v>
      </c>
      <c r="JF76" s="252">
        <f t="shared" ref="JF76:JF89" si="1270">JF12</f>
        <v>83</v>
      </c>
      <c r="JG76" s="122">
        <f>JF76/JF74</f>
        <v>0.28521999999999997</v>
      </c>
      <c r="JH76" s="101">
        <f>JH74*JG76</f>
        <v>1067.29</v>
      </c>
      <c r="JI76" s="119">
        <f t="shared" ref="JI76:JI89" si="1271">IF(JF76&gt;0,JH76/JF76,0)</f>
        <v>12.858915659999999</v>
      </c>
      <c r="JJ76" s="93">
        <f>JJ74</f>
        <v>38.18</v>
      </c>
      <c r="JK76" s="120">
        <f t="shared" ref="JK76:JK89" si="1272">JI76*JJ76</f>
        <v>490.95339999999999</v>
      </c>
      <c r="JL76" s="101">
        <f t="shared" ref="JL76:JL90" si="1273">JK76*JF76</f>
        <v>40749.129999999997</v>
      </c>
      <c r="JM76" s="101"/>
      <c r="JN76" s="121"/>
      <c r="JO76" s="122">
        <f t="shared" ref="JO76:JO90" si="1274">JK76/$WC76</f>
        <v>0.97297</v>
      </c>
      <c r="JP76" s="252">
        <f t="shared" ref="JP76:JP89" si="1275">JP12</f>
        <v>0</v>
      </c>
      <c r="JQ76" s="122" t="e">
        <f>JP76/JP74</f>
        <v>#DIV/0!</v>
      </c>
      <c r="JR76" s="101" t="e">
        <f>JR74*JQ76</f>
        <v>#DIV/0!</v>
      </c>
      <c r="JS76" s="119">
        <f t="shared" ref="JS76:JS89" si="1276">IF(JP76&gt;0,JR76/JP76,0)</f>
        <v>0</v>
      </c>
      <c r="JT76" s="93">
        <f>JT74</f>
        <v>0</v>
      </c>
      <c r="JU76" s="120">
        <f t="shared" ref="JU76:JU89" si="1277">JS76*JT76</f>
        <v>0</v>
      </c>
      <c r="JV76" s="101">
        <f t="shared" ref="JV76:JV90" si="1278">JU76*JP76</f>
        <v>0</v>
      </c>
      <c r="JW76" s="101"/>
      <c r="JX76" s="121"/>
      <c r="JY76" s="122">
        <f t="shared" ref="JY76:JY90" si="1279">JU76/$WC76</f>
        <v>0</v>
      </c>
      <c r="JZ76" s="252">
        <f t="shared" ref="JZ76:JZ89" si="1280">JZ12</f>
        <v>30</v>
      </c>
      <c r="KA76" s="122">
        <f>JZ76/JZ74</f>
        <v>0.1676</v>
      </c>
      <c r="KB76" s="101">
        <f>KB74*KA76</f>
        <v>357.83</v>
      </c>
      <c r="KC76" s="119">
        <f t="shared" ref="KC76:KC89" si="1281">IF(JZ76&gt;0,KB76/JZ76,0)</f>
        <v>11.927666670000001</v>
      </c>
      <c r="KD76" s="93">
        <f>KD74</f>
        <v>38.18</v>
      </c>
      <c r="KE76" s="120">
        <f t="shared" ref="KE76:KE89" si="1282">KC76*KD76</f>
        <v>455.39830999999998</v>
      </c>
      <c r="KF76" s="101">
        <f t="shared" ref="KF76:KF90" si="1283">KE76*JZ76</f>
        <v>13661.95</v>
      </c>
      <c r="KG76" s="101"/>
      <c r="KH76" s="121"/>
      <c r="KI76" s="122">
        <f t="shared" ref="KI76:KI90" si="1284">KE76/$WC76</f>
        <v>0.90249999999999997</v>
      </c>
      <c r="KJ76" s="252">
        <f t="shared" ref="KJ76:KJ89" si="1285">KJ12</f>
        <v>53</v>
      </c>
      <c r="KK76" s="122">
        <f>KJ76/KJ74</f>
        <v>0.15014</v>
      </c>
      <c r="KL76" s="101">
        <f>KL74*KK76</f>
        <v>707.16</v>
      </c>
      <c r="KM76" s="119">
        <f t="shared" ref="KM76:KM89" si="1286">IF(KJ76&gt;0,KL76/KJ76,0)</f>
        <v>13.34264151</v>
      </c>
      <c r="KN76" s="93">
        <f>KN74</f>
        <v>38.18</v>
      </c>
      <c r="KO76" s="120">
        <f t="shared" ref="KO76:KO89" si="1287">KM76*KN76</f>
        <v>509.42205000000001</v>
      </c>
      <c r="KP76" s="101">
        <f t="shared" ref="KP76:KP90" si="1288">KO76*KJ76</f>
        <v>26999.37</v>
      </c>
      <c r="KQ76" s="101"/>
      <c r="KR76" s="121"/>
      <c r="KS76" s="122">
        <f t="shared" ref="KS76:KS90" si="1289">KO76/$WC76</f>
        <v>1.0095700000000001</v>
      </c>
      <c r="KT76" s="252">
        <f t="shared" ref="KT76:KT89" si="1290">KT12</f>
        <v>74</v>
      </c>
      <c r="KU76" s="122">
        <f>KT76/KT74</f>
        <v>0.24832000000000001</v>
      </c>
      <c r="KV76" s="101">
        <f>KV74*KU76</f>
        <v>767.31</v>
      </c>
      <c r="KW76" s="119">
        <f t="shared" ref="KW76:KW89" si="1291">IF(KT76&gt;0,KV76/KT76,0)</f>
        <v>10.369054050000001</v>
      </c>
      <c r="KX76" s="93">
        <f>KX74</f>
        <v>38.18</v>
      </c>
      <c r="KY76" s="120">
        <f t="shared" ref="KY76:KY89" si="1292">KW76*KX76</f>
        <v>395.89048000000003</v>
      </c>
      <c r="KZ76" s="101">
        <f t="shared" ref="KZ76:KZ90" si="1293">KY76*KT76</f>
        <v>29295.9</v>
      </c>
      <c r="LA76" s="101"/>
      <c r="LB76" s="121"/>
      <c r="LC76" s="122">
        <f t="shared" ref="LC76:LC90" si="1294">KY76/$WC76</f>
        <v>0.78456999999999999</v>
      </c>
      <c r="LD76" s="252">
        <f t="shared" ref="LD76:LD89" si="1295">LD12</f>
        <v>33</v>
      </c>
      <c r="LE76" s="122">
        <f>LD76/LD74</f>
        <v>0.13636000000000001</v>
      </c>
      <c r="LF76" s="101">
        <f>LF74*LE76</f>
        <v>316.63</v>
      </c>
      <c r="LG76" s="119">
        <f t="shared" ref="LG76:LG89" si="1296">IF(LD76&gt;0,LF76/LD76,0)</f>
        <v>9.5948484799999996</v>
      </c>
      <c r="LH76" s="93">
        <f>LH74</f>
        <v>38.18</v>
      </c>
      <c r="LI76" s="120">
        <f t="shared" ref="LI76:LI89" si="1297">LG76*LH76</f>
        <v>366.33130999999997</v>
      </c>
      <c r="LJ76" s="101">
        <f t="shared" ref="LJ76:LJ90" si="1298">LI76*LD76</f>
        <v>12088.93</v>
      </c>
      <c r="LK76" s="101"/>
      <c r="LL76" s="121"/>
      <c r="LM76" s="122">
        <f t="shared" ref="LM76:LM90" si="1299">LI76/$WC76</f>
        <v>0.72599000000000002</v>
      </c>
      <c r="LN76" s="252">
        <f t="shared" ref="LN76:LN89" si="1300">LN12</f>
        <v>32</v>
      </c>
      <c r="LO76" s="122">
        <f>LN76/LN74</f>
        <v>0.22695000000000001</v>
      </c>
      <c r="LP76" s="101">
        <f>LP74*LO76</f>
        <v>425.53</v>
      </c>
      <c r="LQ76" s="119">
        <f t="shared" ref="LQ76:LQ89" si="1301">IF(LN76&gt;0,LP76/LN76,0)</f>
        <v>13.297812499999999</v>
      </c>
      <c r="LR76" s="93">
        <f>LR74</f>
        <v>38.18</v>
      </c>
      <c r="LS76" s="120">
        <f t="shared" ref="LS76:LS89" si="1302">LQ76*LR76</f>
        <v>507.71048000000002</v>
      </c>
      <c r="LT76" s="101">
        <f t="shared" ref="LT76:LT90" si="1303">LS76*LN76</f>
        <v>16246.74</v>
      </c>
      <c r="LU76" s="101"/>
      <c r="LV76" s="121"/>
      <c r="LW76" s="122">
        <f t="shared" ref="LW76:LW90" si="1304">LS76/$WC76</f>
        <v>1.0061800000000001</v>
      </c>
      <c r="LX76" s="252">
        <f t="shared" ref="LX76:LX89" si="1305">LX12</f>
        <v>28</v>
      </c>
      <c r="LY76" s="122">
        <f>LX76/LX74</f>
        <v>0.20438000000000001</v>
      </c>
      <c r="LZ76" s="101">
        <f>LZ74*LY76</f>
        <v>605.37</v>
      </c>
      <c r="MA76" s="119">
        <f t="shared" ref="MA76:MA89" si="1306">IF(LX76&gt;0,LZ76/LX76,0)</f>
        <v>21.620357139999999</v>
      </c>
      <c r="MB76" s="93">
        <f>MB74</f>
        <v>38.18</v>
      </c>
      <c r="MC76" s="120">
        <f t="shared" ref="MC76:MC89" si="1307">MA76*MB76</f>
        <v>825.46523999999999</v>
      </c>
      <c r="MD76" s="101">
        <f t="shared" ref="MD76:MD90" si="1308">MC76*LX76</f>
        <v>23113.03</v>
      </c>
      <c r="ME76" s="101"/>
      <c r="MF76" s="121"/>
      <c r="MG76" s="122">
        <f t="shared" ref="MG76:MG90" si="1309">MC76/$WC76</f>
        <v>1.6358999999999999</v>
      </c>
      <c r="MH76" s="252">
        <f t="shared" ref="MH76:MH89" si="1310">MH12</f>
        <v>28</v>
      </c>
      <c r="MI76" s="122">
        <f>MH76/MH74</f>
        <v>9.1800000000000007E-2</v>
      </c>
      <c r="MJ76" s="101">
        <f>MJ74*MI76</f>
        <v>319.37</v>
      </c>
      <c r="MK76" s="119">
        <f t="shared" ref="MK76:MK89" si="1311">IF(MH76&gt;0,MJ76/MH76,0)</f>
        <v>11.406071430000001</v>
      </c>
      <c r="ML76" s="93">
        <f>ML74</f>
        <v>38.18</v>
      </c>
      <c r="MM76" s="120">
        <f t="shared" ref="MM76:MM89" si="1312">MK76*ML76</f>
        <v>435.48381000000001</v>
      </c>
      <c r="MN76" s="101">
        <f t="shared" ref="MN76:MN90" si="1313">MM76*MH76</f>
        <v>12193.55</v>
      </c>
      <c r="MO76" s="101"/>
      <c r="MP76" s="121"/>
      <c r="MQ76" s="122">
        <f t="shared" ref="MQ76:MQ90" si="1314">MM76/$WC76</f>
        <v>0.86304000000000003</v>
      </c>
      <c r="MR76" s="252">
        <f t="shared" ref="MR76:MR89" si="1315">MR12</f>
        <v>19</v>
      </c>
      <c r="MS76" s="122">
        <f>MR76/MR74</f>
        <v>0.16964000000000001</v>
      </c>
      <c r="MT76" s="101">
        <f>MT74*MS76</f>
        <v>207.13</v>
      </c>
      <c r="MU76" s="119">
        <f t="shared" ref="MU76:MU89" si="1316">IF(MR76&gt;0,MT76/MR76,0)</f>
        <v>10.901578949999999</v>
      </c>
      <c r="MV76" s="93">
        <f>MV74</f>
        <v>38.18</v>
      </c>
      <c r="MW76" s="120">
        <f t="shared" ref="MW76:MW89" si="1317">MU76*MV76</f>
        <v>416.22228000000001</v>
      </c>
      <c r="MX76" s="101">
        <f t="shared" ref="MX76:MX90" si="1318">MW76*MR76</f>
        <v>7908.22</v>
      </c>
      <c r="MY76" s="101"/>
      <c r="MZ76" s="121"/>
      <c r="NA76" s="122">
        <f t="shared" ref="NA76:NA90" si="1319">MW76/$WC76</f>
        <v>0.82486999999999999</v>
      </c>
      <c r="NB76" s="252">
        <f t="shared" ref="NB76:NB89" si="1320">NB12</f>
        <v>27</v>
      </c>
      <c r="NC76" s="122">
        <f>NB76/NB74</f>
        <v>0.16463</v>
      </c>
      <c r="ND76" s="101">
        <f>ND74*NC76</f>
        <v>223.9</v>
      </c>
      <c r="NE76" s="119">
        <f t="shared" ref="NE76:NE89" si="1321">IF(NB76&gt;0,ND76/NB76,0)</f>
        <v>8.2925925899999999</v>
      </c>
      <c r="NF76" s="93">
        <f>NF74</f>
        <v>38.18</v>
      </c>
      <c r="NG76" s="120">
        <f t="shared" ref="NG76:NG89" si="1322">NE76*NF76</f>
        <v>316.61119000000002</v>
      </c>
      <c r="NH76" s="101">
        <f t="shared" ref="NH76:NH90" si="1323">NG76*NB76</f>
        <v>8548.5</v>
      </c>
      <c r="NI76" s="101"/>
      <c r="NJ76" s="121"/>
      <c r="NK76" s="122">
        <f t="shared" ref="NK76:NK90" si="1324">NG76/$WC76</f>
        <v>0.62746000000000002</v>
      </c>
      <c r="NL76" s="252">
        <f t="shared" ref="NL76:NL89" si="1325">NL12</f>
        <v>143</v>
      </c>
      <c r="NM76" s="122">
        <f>NL76/NL74</f>
        <v>0.28372999999999998</v>
      </c>
      <c r="NN76" s="101">
        <f>NN74*NM76</f>
        <v>1619.25</v>
      </c>
      <c r="NO76" s="119">
        <f t="shared" ref="NO76:NO89" si="1326">IF(NL76&gt;0,NN76/NL76,0)</f>
        <v>11.323426570000001</v>
      </c>
      <c r="NP76" s="93">
        <f>NP74</f>
        <v>38.18</v>
      </c>
      <c r="NQ76" s="120">
        <f t="shared" ref="NQ76:NQ89" si="1327">NO76*NP76</f>
        <v>432.32843000000003</v>
      </c>
      <c r="NR76" s="101">
        <f t="shared" ref="NR76:NR90" si="1328">NQ76*NL76</f>
        <v>61822.97</v>
      </c>
      <c r="NS76" s="101"/>
      <c r="NT76" s="121"/>
      <c r="NU76" s="122">
        <f t="shared" ref="NU76:NU90" si="1329">NQ76/$WC76</f>
        <v>0.85677999999999999</v>
      </c>
      <c r="NV76" s="252">
        <f t="shared" ref="NV76:NV89" si="1330">NV12</f>
        <v>0</v>
      </c>
      <c r="NW76" s="122">
        <f>NV76/NV74</f>
        <v>0</v>
      </c>
      <c r="NX76" s="101">
        <f>NX74*NW76</f>
        <v>0</v>
      </c>
      <c r="NY76" s="119">
        <f t="shared" ref="NY76:NY89" si="1331">IF(NV76&gt;0,NX76/NV76,0)</f>
        <v>0</v>
      </c>
      <c r="NZ76" s="93">
        <f>NZ74</f>
        <v>38.18</v>
      </c>
      <c r="OA76" s="120">
        <f t="shared" ref="OA76:OA89" si="1332">NY76*NZ76</f>
        <v>0</v>
      </c>
      <c r="OB76" s="101">
        <f t="shared" ref="OB76:OB90" si="1333">OA76*NV76</f>
        <v>0</v>
      </c>
      <c r="OC76" s="101"/>
      <c r="OD76" s="121"/>
      <c r="OE76" s="122">
        <f t="shared" ref="OE76:OE90" si="1334">OA76/$WC76</f>
        <v>0</v>
      </c>
      <c r="OF76" s="252">
        <f t="shared" ref="OF76:OF89" si="1335">OF12</f>
        <v>0</v>
      </c>
      <c r="OG76" s="122">
        <f>OF76/OF74</f>
        <v>0</v>
      </c>
      <c r="OH76" s="101">
        <f>OH74*OG76</f>
        <v>0</v>
      </c>
      <c r="OI76" s="119">
        <f t="shared" ref="OI76:OI89" si="1336">IF(OF76&gt;0,OH76/OF76,0)</f>
        <v>0</v>
      </c>
      <c r="OJ76" s="93">
        <f>OJ74</f>
        <v>38.18</v>
      </c>
      <c r="OK76" s="120">
        <f t="shared" ref="OK76:OK89" si="1337">OI76*OJ76</f>
        <v>0</v>
      </c>
      <c r="OL76" s="101">
        <f t="shared" ref="OL76:OL90" si="1338">OK76*OF76</f>
        <v>0</v>
      </c>
      <c r="OM76" s="101"/>
      <c r="ON76" s="121"/>
      <c r="OO76" s="122">
        <f t="shared" ref="OO76:OO90" si="1339">OK76/$WC76</f>
        <v>0</v>
      </c>
      <c r="OP76" s="252">
        <f t="shared" ref="OP76:OP89" si="1340">OP12</f>
        <v>24</v>
      </c>
      <c r="OQ76" s="122">
        <f>OP76/OP74</f>
        <v>0.10256</v>
      </c>
      <c r="OR76" s="101">
        <f>OR74*OQ76</f>
        <v>211.38</v>
      </c>
      <c r="OS76" s="119">
        <f t="shared" ref="OS76:OS89" si="1341">IF(OP76&gt;0,OR76/OP76,0)</f>
        <v>8.8074999999999992</v>
      </c>
      <c r="OT76" s="93">
        <f>OT74</f>
        <v>38.18</v>
      </c>
      <c r="OU76" s="120">
        <f t="shared" ref="OU76:OU89" si="1342">OS76*OT76</f>
        <v>336.27035000000001</v>
      </c>
      <c r="OV76" s="101">
        <f t="shared" ref="OV76:OV90" si="1343">OU76*OP76</f>
        <v>8070.49</v>
      </c>
      <c r="OW76" s="101"/>
      <c r="OX76" s="121"/>
      <c r="OY76" s="122">
        <f t="shared" ref="OY76:OY90" si="1344">OU76/$WC76</f>
        <v>0.66642000000000001</v>
      </c>
      <c r="OZ76" s="252">
        <f t="shared" ref="OZ76:OZ89" si="1345">OZ12</f>
        <v>0</v>
      </c>
      <c r="PA76" s="122">
        <f>OZ76/OZ74</f>
        <v>0</v>
      </c>
      <c r="PB76" s="101">
        <f>PB74*PA76</f>
        <v>0</v>
      </c>
      <c r="PC76" s="119">
        <f t="shared" ref="PC76:PC89" si="1346">IF(OZ76&gt;0,PB76/OZ76,0)</f>
        <v>0</v>
      </c>
      <c r="PD76" s="93">
        <f>PD74</f>
        <v>38.18</v>
      </c>
      <c r="PE76" s="120">
        <f t="shared" ref="PE76:PE89" si="1347">PC76*PD76</f>
        <v>0</v>
      </c>
      <c r="PF76" s="101">
        <f t="shared" ref="PF76:PF90" si="1348">PE76*OZ76</f>
        <v>0</v>
      </c>
      <c r="PG76" s="101"/>
      <c r="PH76" s="121"/>
      <c r="PI76" s="122">
        <f t="shared" ref="PI76:PI90" si="1349">PE76/$WC76</f>
        <v>0</v>
      </c>
      <c r="PJ76" s="252">
        <f t="shared" ref="PJ76:PJ89" si="1350">PJ12</f>
        <v>45</v>
      </c>
      <c r="PK76" s="122">
        <f>PJ76/PJ74</f>
        <v>0.28845999999999999</v>
      </c>
      <c r="PL76" s="101">
        <f>PL74*PK76</f>
        <v>601.15</v>
      </c>
      <c r="PM76" s="119">
        <f t="shared" ref="PM76:PM89" si="1351">IF(PJ76&gt;0,PL76/PJ76,0)</f>
        <v>13.358888889999999</v>
      </c>
      <c r="PN76" s="93">
        <f>PN74</f>
        <v>38.18</v>
      </c>
      <c r="PO76" s="120">
        <f t="shared" ref="PO76:PO89" si="1352">PM76*PN76</f>
        <v>510.04237999999998</v>
      </c>
      <c r="PP76" s="101">
        <f t="shared" ref="PP76:PP90" si="1353">PO76*PJ76</f>
        <v>22951.91</v>
      </c>
      <c r="PQ76" s="101"/>
      <c r="PR76" s="121"/>
      <c r="PS76" s="122">
        <f t="shared" ref="PS76:PS90" si="1354">PO76/$WC76</f>
        <v>1.0107999999999999</v>
      </c>
      <c r="PT76" s="252">
        <f t="shared" ref="PT76:PT89" si="1355">PT12</f>
        <v>0</v>
      </c>
      <c r="PU76" s="122" t="e">
        <f>PT76/PT74</f>
        <v>#DIV/0!</v>
      </c>
      <c r="PV76" s="101" t="e">
        <f>PV74*PU76</f>
        <v>#DIV/0!</v>
      </c>
      <c r="PW76" s="119">
        <f t="shared" ref="PW76:PW89" si="1356">IF(PT76&gt;0,PV76/PT76,0)</f>
        <v>0</v>
      </c>
      <c r="PX76" s="93">
        <f>PX74</f>
        <v>0</v>
      </c>
      <c r="PY76" s="120">
        <f t="shared" ref="PY76:PY89" si="1357">PW76*PX76</f>
        <v>0</v>
      </c>
      <c r="PZ76" s="101">
        <f t="shared" ref="PZ76:PZ90" si="1358">PY76*PT76</f>
        <v>0</v>
      </c>
      <c r="QA76" s="101"/>
      <c r="QB76" s="121"/>
      <c r="QC76" s="122">
        <f t="shared" ref="QC76:QC90" si="1359">PY76/$WC76</f>
        <v>0</v>
      </c>
      <c r="QD76" s="252">
        <f t="shared" ref="QD76:QD89" si="1360">QD12</f>
        <v>39</v>
      </c>
      <c r="QE76" s="122">
        <f>QD76/QD74</f>
        <v>0.15853999999999999</v>
      </c>
      <c r="QF76" s="101">
        <f>QF74*QE76</f>
        <v>244.15</v>
      </c>
      <c r="QG76" s="119">
        <f t="shared" ref="QG76:QG89" si="1361">IF(QD76&gt;0,QF76/QD76,0)</f>
        <v>6.2602564100000002</v>
      </c>
      <c r="QH76" s="93">
        <f>QH74</f>
        <v>38.18</v>
      </c>
      <c r="QI76" s="120">
        <f t="shared" ref="QI76:QI89" si="1362">QG76*QH76</f>
        <v>239.01659000000001</v>
      </c>
      <c r="QJ76" s="101">
        <f t="shared" ref="QJ76:QJ90" si="1363">QI76*QD76</f>
        <v>9321.65</v>
      </c>
      <c r="QK76" s="101"/>
      <c r="QL76" s="121"/>
      <c r="QM76" s="122">
        <f t="shared" ref="QM76:QM90" si="1364">QI76/$WC76</f>
        <v>0.47367999999999999</v>
      </c>
      <c r="QN76" s="252">
        <f t="shared" ref="QN76:QN89" si="1365">QN12</f>
        <v>25</v>
      </c>
      <c r="QO76" s="122">
        <f>QN76/QN74</f>
        <v>0.15151999999999999</v>
      </c>
      <c r="QP76" s="101">
        <f>QP74*QO76</f>
        <v>235.01</v>
      </c>
      <c r="QQ76" s="119">
        <f t="shared" ref="QQ76:QQ89" si="1366">IF(QN76&gt;0,QP76/QN76,0)</f>
        <v>9.4003999999999994</v>
      </c>
      <c r="QR76" s="93">
        <f>QR74</f>
        <v>38.18</v>
      </c>
      <c r="QS76" s="120">
        <f t="shared" ref="QS76:QS89" si="1367">QQ76*QR76</f>
        <v>358.90726999999998</v>
      </c>
      <c r="QT76" s="101">
        <f t="shared" ref="QT76:QT90" si="1368">QS76*QN76</f>
        <v>8972.68</v>
      </c>
      <c r="QU76" s="101"/>
      <c r="QV76" s="121"/>
      <c r="QW76" s="122">
        <f t="shared" ref="QW76:QW90" si="1369">QS76/$WC76</f>
        <v>0.71128000000000002</v>
      </c>
      <c r="QX76" s="252">
        <f t="shared" ref="QX76:QX89" si="1370">QX12</f>
        <v>28</v>
      </c>
      <c r="QY76" s="122">
        <f>QX76/QX74</f>
        <v>0.16567999999999999</v>
      </c>
      <c r="QZ76" s="101">
        <f>QZ74*QY76</f>
        <v>262.77</v>
      </c>
      <c r="RA76" s="119">
        <f t="shared" ref="RA76:RA89" si="1371">IF(QX76&gt;0,QZ76/QX76,0)</f>
        <v>9.3846428599999996</v>
      </c>
      <c r="RB76" s="93">
        <f>RB74</f>
        <v>38.18</v>
      </c>
      <c r="RC76" s="120">
        <f t="shared" ref="RC76:RC89" si="1372">RA76*RB76</f>
        <v>358.30565999999999</v>
      </c>
      <c r="RD76" s="101">
        <f t="shared" ref="RD76:RD90" si="1373">RC76*QX76</f>
        <v>10032.56</v>
      </c>
      <c r="RE76" s="101"/>
      <c r="RF76" s="121"/>
      <c r="RG76" s="122">
        <f t="shared" ref="RG76:RG90" si="1374">RC76/$WC76</f>
        <v>0.71009</v>
      </c>
      <c r="RH76" s="252">
        <f t="shared" ref="RH76:RH89" si="1375">RH12</f>
        <v>23</v>
      </c>
      <c r="RI76" s="122">
        <f>RH76/RH74</f>
        <v>0.16911999999999999</v>
      </c>
      <c r="RJ76" s="101">
        <f>RJ74*RI76</f>
        <v>276.51</v>
      </c>
      <c r="RK76" s="119">
        <f t="shared" ref="RK76:RK89" si="1376">IF(RH76&gt;0,RJ76/RH76,0)</f>
        <v>12.022173909999999</v>
      </c>
      <c r="RL76" s="93">
        <f>RL74</f>
        <v>38.18</v>
      </c>
      <c r="RM76" s="120">
        <f t="shared" ref="RM76:RM89" si="1377">RK76*RL76</f>
        <v>459.00659999999999</v>
      </c>
      <c r="RN76" s="101">
        <f t="shared" ref="RN76:RN90" si="1378">RM76*RH76</f>
        <v>10557.15</v>
      </c>
      <c r="RO76" s="101"/>
      <c r="RP76" s="121"/>
      <c r="RQ76" s="122">
        <f t="shared" ref="RQ76:RQ90" si="1379">RM76/$WC76</f>
        <v>0.90966000000000002</v>
      </c>
      <c r="RR76" s="252">
        <f t="shared" ref="RR76:RR89" si="1380">RR12</f>
        <v>61</v>
      </c>
      <c r="RS76" s="122">
        <f>RR76/RR74</f>
        <v>0.17529</v>
      </c>
      <c r="RT76" s="101">
        <f>RT74*RS76</f>
        <v>713.96</v>
      </c>
      <c r="RU76" s="119">
        <f t="shared" ref="RU76:RU89" si="1381">IF(RR76&gt;0,RT76/RR76,0)</f>
        <v>11.7042623</v>
      </c>
      <c r="RV76" s="93">
        <f>RV74</f>
        <v>38.18</v>
      </c>
      <c r="RW76" s="120">
        <f t="shared" ref="RW76:RW89" si="1382">RU76*RV76</f>
        <v>446.86873000000003</v>
      </c>
      <c r="RX76" s="101">
        <f t="shared" ref="RX76:RX90" si="1383">RW76*RR76</f>
        <v>27258.99</v>
      </c>
      <c r="RY76" s="101"/>
      <c r="RZ76" s="121"/>
      <c r="SA76" s="122">
        <f t="shared" ref="SA76:SA90" si="1384">RW76/$WC76</f>
        <v>0.88560000000000005</v>
      </c>
      <c r="SB76" s="252">
        <f t="shared" ref="SB76:SB89" si="1385">SB12</f>
        <v>22</v>
      </c>
      <c r="SC76" s="122">
        <f>SB76/SB74</f>
        <v>0.26190000000000002</v>
      </c>
      <c r="SD76" s="101">
        <f>SD74*SC76</f>
        <v>382.37</v>
      </c>
      <c r="SE76" s="119">
        <f t="shared" ref="SE76:SE89" si="1386">IF(SB76&gt;0,SD76/SB76,0)</f>
        <v>17.38045455</v>
      </c>
      <c r="SF76" s="93">
        <f>SF74</f>
        <v>38.18</v>
      </c>
      <c r="SG76" s="120">
        <f t="shared" ref="SG76:SG89" si="1387">SE76*SF76</f>
        <v>663.58574999999996</v>
      </c>
      <c r="SH76" s="101">
        <f t="shared" ref="SH76:SH90" si="1388">SG76*SB76</f>
        <v>14598.89</v>
      </c>
      <c r="SI76" s="101"/>
      <c r="SJ76" s="121"/>
      <c r="SK76" s="122">
        <f t="shared" ref="SK76:SK90" si="1389">SG76/$WC76</f>
        <v>1.3150900000000001</v>
      </c>
      <c r="SL76" s="252">
        <f t="shared" ref="SL76:SL89" si="1390">SL12</f>
        <v>29</v>
      </c>
      <c r="SM76" s="122">
        <f>SL76/SL74</f>
        <v>9.5079999999999998E-2</v>
      </c>
      <c r="SN76" s="101">
        <f>SN74*SM76</f>
        <v>317.76</v>
      </c>
      <c r="SO76" s="119">
        <f t="shared" ref="SO76:SO89" si="1391">IF(SL76&gt;0,SN76/SL76,0)</f>
        <v>10.957241379999999</v>
      </c>
      <c r="SP76" s="93">
        <f>SP74</f>
        <v>38.18</v>
      </c>
      <c r="SQ76" s="120">
        <f t="shared" ref="SQ76:SQ89" si="1392">SO76*SP76</f>
        <v>418.34748000000002</v>
      </c>
      <c r="SR76" s="101">
        <f t="shared" ref="SR76:SR90" si="1393">SQ76*SL76</f>
        <v>12132.08</v>
      </c>
      <c r="SS76" s="101"/>
      <c r="ST76" s="121"/>
      <c r="SU76" s="122">
        <f t="shared" ref="SU76:SU90" si="1394">SQ76/$WC76</f>
        <v>0.82908000000000004</v>
      </c>
      <c r="SV76" s="252">
        <f t="shared" ref="SV76:SV89" si="1395">SV12</f>
        <v>47</v>
      </c>
      <c r="SW76" s="122">
        <f>SV76/SV74</f>
        <v>0.16319</v>
      </c>
      <c r="SX76" s="101">
        <f>SX74*SW76</f>
        <v>640.36</v>
      </c>
      <c r="SY76" s="119">
        <f t="shared" ref="SY76:SY89" si="1396">IF(SV76&gt;0,SX76/SV76,0)</f>
        <v>13.624680850000001</v>
      </c>
      <c r="SZ76" s="93">
        <f>SZ74</f>
        <v>38.18</v>
      </c>
      <c r="TA76" s="120">
        <f t="shared" ref="TA76:TA89" si="1397">SY76*SZ76</f>
        <v>520.19030999999995</v>
      </c>
      <c r="TB76" s="101">
        <f t="shared" ref="TB76:TB90" si="1398">TA76*SV76</f>
        <v>24448.94</v>
      </c>
      <c r="TC76" s="101"/>
      <c r="TD76" s="121"/>
      <c r="TE76" s="122">
        <f t="shared" ref="TE76:TE90" si="1399">TA76/$WC76</f>
        <v>1.03091</v>
      </c>
      <c r="TF76" s="252">
        <f t="shared" ref="TF76:TF89" si="1400">TF12</f>
        <v>13</v>
      </c>
      <c r="TG76" s="122">
        <f>TF76/TF74</f>
        <v>8.4970000000000004E-2</v>
      </c>
      <c r="TH76" s="101">
        <f>TH74*TG76</f>
        <v>151.41999999999999</v>
      </c>
      <c r="TI76" s="119">
        <f t="shared" ref="TI76:TI89" si="1401">IF(TF76&gt;0,TH76/TF76,0)</f>
        <v>11.64769231</v>
      </c>
      <c r="TJ76" s="93">
        <f>TJ74</f>
        <v>38.18</v>
      </c>
      <c r="TK76" s="120">
        <f t="shared" ref="TK76:TK89" si="1402">TI76*TJ76</f>
        <v>444.70889</v>
      </c>
      <c r="TL76" s="101">
        <f t="shared" ref="TL76:TL90" si="1403">TK76*TF76</f>
        <v>5781.22</v>
      </c>
      <c r="TM76" s="101"/>
      <c r="TN76" s="121"/>
      <c r="TO76" s="122">
        <f t="shared" ref="TO76:TO90" si="1404">TK76/$WC76</f>
        <v>0.88131999999999999</v>
      </c>
      <c r="TP76" s="252">
        <f t="shared" ref="TP76:TP89" si="1405">TP12</f>
        <v>51</v>
      </c>
      <c r="TQ76" s="122">
        <f>TP76/TP74</f>
        <v>0.1777</v>
      </c>
      <c r="TR76" s="101">
        <f>TR74*TQ76</f>
        <v>674.37</v>
      </c>
      <c r="TS76" s="119">
        <f t="shared" ref="TS76:TS89" si="1406">IF(TP76&gt;0,TR76/TP76,0)</f>
        <v>13.222941179999999</v>
      </c>
      <c r="TT76" s="93">
        <f>TT74</f>
        <v>38.18</v>
      </c>
      <c r="TU76" s="120">
        <f t="shared" ref="TU76:TU89" si="1407">TS76*TT76</f>
        <v>504.85189000000003</v>
      </c>
      <c r="TV76" s="101">
        <f t="shared" ref="TV76:TV90" si="1408">TU76*TP76</f>
        <v>25747.45</v>
      </c>
      <c r="TW76" s="101"/>
      <c r="TX76" s="121"/>
      <c r="TY76" s="122">
        <f t="shared" ref="TY76:TY90" si="1409">TU76/$WC76</f>
        <v>1.00051</v>
      </c>
      <c r="TZ76" s="252">
        <f t="shared" ref="TZ76:TZ89" si="1410">TZ12</f>
        <v>64</v>
      </c>
      <c r="UA76" s="122">
        <f>TZ76/TZ74</f>
        <v>0.32652999999999999</v>
      </c>
      <c r="UB76" s="101">
        <f>UB74*UA76</f>
        <v>953.47</v>
      </c>
      <c r="UC76" s="119">
        <f t="shared" ref="UC76:UC89" si="1411">IF(TZ76&gt;0,UB76/TZ76,0)</f>
        <v>14.89796875</v>
      </c>
      <c r="UD76" s="93">
        <f>UD74</f>
        <v>38.18</v>
      </c>
      <c r="UE76" s="120">
        <f t="shared" ref="UE76:UE89" si="1412">UC76*UD76</f>
        <v>568.80444999999997</v>
      </c>
      <c r="UF76" s="101">
        <f t="shared" ref="UF76:UF90" si="1413">UE76*TZ76</f>
        <v>36403.480000000003</v>
      </c>
      <c r="UG76" s="101"/>
      <c r="UH76" s="121"/>
      <c r="UI76" s="122">
        <f t="shared" ref="UI76:UI90" si="1414">UE76/$WC76</f>
        <v>1.1272500000000001</v>
      </c>
      <c r="UJ76" s="252">
        <f t="shared" ref="UJ76:UJ89" si="1415">UJ12</f>
        <v>76</v>
      </c>
      <c r="UK76" s="122">
        <f>UJ76/UJ74</f>
        <v>0.23100000000000001</v>
      </c>
      <c r="UL76" s="101">
        <f>UL74*UK76</f>
        <v>1240.47</v>
      </c>
      <c r="UM76" s="119">
        <f t="shared" ref="UM76:UM89" si="1416">IF(UJ76&gt;0,UL76/UJ76,0)</f>
        <v>16.321973679999999</v>
      </c>
      <c r="UN76" s="93">
        <f>UN74</f>
        <v>38.18</v>
      </c>
      <c r="UO76" s="120">
        <f t="shared" ref="UO76:UO89" si="1417">UM76*UN76</f>
        <v>623.17295999999999</v>
      </c>
      <c r="UP76" s="101">
        <f t="shared" ref="UP76:UP90" si="1418">UO76*UJ76</f>
        <v>47361.14</v>
      </c>
      <c r="UQ76" s="101"/>
      <c r="UR76" s="121"/>
      <c r="US76" s="122">
        <f t="shared" ref="US76:US90" si="1419">UO76/$WC76</f>
        <v>1.2350000000000001</v>
      </c>
      <c r="UT76" s="252">
        <f t="shared" ref="UT76:UT89" si="1420">UT12</f>
        <v>61</v>
      </c>
      <c r="UU76" s="122">
        <f>UT76/UT74</f>
        <v>0.19003</v>
      </c>
      <c r="UV76" s="101">
        <f>UV74*UU76</f>
        <v>977.89</v>
      </c>
      <c r="UW76" s="119">
        <f t="shared" ref="UW76:UW89" si="1421">IF(UT76&gt;0,UV76/UT76,0)</f>
        <v>16.03098361</v>
      </c>
      <c r="UX76" s="93">
        <f>UX74</f>
        <v>38.18</v>
      </c>
      <c r="UY76" s="120">
        <f t="shared" ref="UY76:UY89" si="1422">UW76*UX76</f>
        <v>612.06295</v>
      </c>
      <c r="UZ76" s="101">
        <f t="shared" ref="UZ76:UZ90" si="1423">UY76*UT76</f>
        <v>37335.839999999997</v>
      </c>
      <c r="VA76" s="101"/>
      <c r="VB76" s="121"/>
      <c r="VC76" s="122">
        <f t="shared" ref="VC76:VC90" si="1424">UY76/$WC76</f>
        <v>1.2129799999999999</v>
      </c>
      <c r="VD76" s="252">
        <f t="shared" ref="VD76:VD89" si="1425">VD12</f>
        <v>47</v>
      </c>
      <c r="VE76" s="122">
        <f>VD76/VD74</f>
        <v>8.4989999999999996E-2</v>
      </c>
      <c r="VF76" s="101">
        <f>VF74*VE76</f>
        <v>744</v>
      </c>
      <c r="VG76" s="119">
        <f t="shared" ref="VG76:VG89" si="1426">IF(VD76&gt;0,VF76/VD76,0)</f>
        <v>15.829787230000001</v>
      </c>
      <c r="VH76" s="93">
        <f>VH74</f>
        <v>38.18</v>
      </c>
      <c r="VI76" s="120">
        <f t="shared" ref="VI76:VI89" si="1427">VG76*VH76</f>
        <v>604.38127999999995</v>
      </c>
      <c r="VJ76" s="101">
        <f t="shared" ref="VJ76:VJ90" si="1428">VI76*VD76</f>
        <v>28405.919999999998</v>
      </c>
      <c r="VK76" s="101"/>
      <c r="VL76" s="121"/>
      <c r="VM76" s="122">
        <f t="shared" ref="VM76:VM90" si="1429">VI76/$WC76</f>
        <v>1.1977599999999999</v>
      </c>
      <c r="VN76" s="252">
        <f t="shared" ref="VN76:VN89" si="1430">VN12</f>
        <v>49</v>
      </c>
      <c r="VO76" s="122">
        <f>VN76/VN74</f>
        <v>0.14000000000000001</v>
      </c>
      <c r="VP76" s="101">
        <f>VP74*VO76</f>
        <v>551.32000000000005</v>
      </c>
      <c r="VQ76" s="119">
        <f t="shared" ref="VQ76:VQ89" si="1431">IF(VN76&gt;0,VP76/VN76,0)</f>
        <v>11.25142857</v>
      </c>
      <c r="VR76" s="93">
        <f>VR74</f>
        <v>38.18</v>
      </c>
      <c r="VS76" s="120">
        <f t="shared" ref="VS76:VS89" si="1432">VQ76*VR76</f>
        <v>429.57954000000001</v>
      </c>
      <c r="VT76" s="101">
        <f t="shared" ref="VT76:VT90" si="1433">VS76*VN76</f>
        <v>21049.4</v>
      </c>
      <c r="VU76" s="101"/>
      <c r="VV76" s="121"/>
      <c r="VW76" s="122">
        <f t="shared" ref="VW76:VW90" si="1434">VS76/$WC76</f>
        <v>0.85133999999999999</v>
      </c>
      <c r="VX76" s="231">
        <f t="shared" ref="VX76:VX89" si="1435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</f>
        <v>1989</v>
      </c>
      <c r="VY76" s="122">
        <f>VX76/VX74</f>
        <v>0.15797</v>
      </c>
      <c r="VZ76" s="101">
        <f>VZ74*VY76</f>
        <v>26287</v>
      </c>
      <c r="WA76" s="119">
        <f t="shared" ref="WA76:WA89" si="1436">IF(VX76&gt;0,VZ76/VX76,0)</f>
        <v>13.21618904</v>
      </c>
      <c r="WB76" s="93">
        <f>WB74</f>
        <v>38.18</v>
      </c>
      <c r="WC76" s="120">
        <f t="shared" ref="WC76:WC89" si="1437">WA76*WB76</f>
        <v>504.59410000000003</v>
      </c>
      <c r="WD76" s="101">
        <f t="shared" ref="WD76:WD90" si="1438">WC76*VX76</f>
        <v>1003637.66</v>
      </c>
      <c r="WE76" s="101"/>
      <c r="WF76" s="121"/>
    </row>
    <row r="77" spans="1:604" ht="26.25" customHeight="1">
      <c r="A77" s="5"/>
      <c r="B77" s="223" t="s">
        <v>422</v>
      </c>
      <c r="C77" s="12" t="s">
        <v>839</v>
      </c>
      <c r="D77" s="12" t="s">
        <v>440</v>
      </c>
      <c r="E77" s="4" t="s">
        <v>33</v>
      </c>
      <c r="F77" s="252">
        <f t="shared" si="1140"/>
        <v>264</v>
      </c>
      <c r="G77" s="122">
        <f>F77/F74</f>
        <v>1</v>
      </c>
      <c r="H77" s="101">
        <f>H74*G77</f>
        <v>6154</v>
      </c>
      <c r="I77" s="119">
        <f t="shared" si="1141"/>
        <v>23.310606060000001</v>
      </c>
      <c r="J77" s="93">
        <f>J74</f>
        <v>38.18</v>
      </c>
      <c r="K77" s="120">
        <f t="shared" si="1142"/>
        <v>889.99893999999995</v>
      </c>
      <c r="L77" s="101">
        <f t="shared" si="1143"/>
        <v>234959.72</v>
      </c>
      <c r="M77" s="101"/>
      <c r="N77" s="121"/>
      <c r="O77" s="122">
        <f t="shared" si="1144"/>
        <v>1.7638</v>
      </c>
      <c r="P77" s="252">
        <f t="shared" si="1145"/>
        <v>350</v>
      </c>
      <c r="Q77" s="122">
        <f>P77/P74</f>
        <v>0.74785999999999997</v>
      </c>
      <c r="R77" s="101">
        <f>R74*Q77</f>
        <v>4363.0200000000004</v>
      </c>
      <c r="S77" s="119">
        <f t="shared" si="1146"/>
        <v>12.46577143</v>
      </c>
      <c r="T77" s="93">
        <f>T74</f>
        <v>38.18</v>
      </c>
      <c r="U77" s="120">
        <f t="shared" si="1147"/>
        <v>475.94315</v>
      </c>
      <c r="V77" s="101">
        <f t="shared" si="1148"/>
        <v>166580.1</v>
      </c>
      <c r="W77" s="101"/>
      <c r="X77" s="121"/>
      <c r="Y77" s="122">
        <f t="shared" si="1149"/>
        <v>0.94321999999999995</v>
      </c>
      <c r="Z77" s="252">
        <f t="shared" si="1150"/>
        <v>264</v>
      </c>
      <c r="AA77" s="122">
        <f>Z77/Z74</f>
        <v>0.94623999999999997</v>
      </c>
      <c r="AB77" s="101">
        <f>AB74*AA77</f>
        <v>2111.06</v>
      </c>
      <c r="AC77" s="119">
        <f t="shared" si="1151"/>
        <v>7.9964393899999999</v>
      </c>
      <c r="AD77" s="93">
        <f>AD74</f>
        <v>38.18</v>
      </c>
      <c r="AE77" s="120">
        <f t="shared" si="1152"/>
        <v>305.30405999999999</v>
      </c>
      <c r="AF77" s="101">
        <f t="shared" si="1153"/>
        <v>80600.27</v>
      </c>
      <c r="AG77" s="101"/>
      <c r="AH77" s="121"/>
      <c r="AI77" s="122">
        <f t="shared" si="1154"/>
        <v>0.60504999999999998</v>
      </c>
      <c r="AJ77" s="252">
        <f t="shared" si="1155"/>
        <v>72</v>
      </c>
      <c r="AK77" s="122">
        <f>AJ77/AJ74</f>
        <v>0.29268</v>
      </c>
      <c r="AL77" s="101">
        <f>AL74*AK77</f>
        <v>2546.3200000000002</v>
      </c>
      <c r="AM77" s="119">
        <f t="shared" si="1156"/>
        <v>35.365555559999997</v>
      </c>
      <c r="AN77" s="93">
        <f>AN74</f>
        <v>38.18</v>
      </c>
      <c r="AO77" s="120">
        <f t="shared" si="1157"/>
        <v>1350.2569100000001</v>
      </c>
      <c r="AP77" s="101">
        <f t="shared" si="1158"/>
        <v>97218.5</v>
      </c>
      <c r="AQ77" s="101"/>
      <c r="AR77" s="121"/>
      <c r="AS77" s="122">
        <f t="shared" si="1159"/>
        <v>2.6759300000000001</v>
      </c>
      <c r="AT77" s="252">
        <f t="shared" si="1160"/>
        <v>133</v>
      </c>
      <c r="AU77" s="122">
        <f>AT77/AT74</f>
        <v>1</v>
      </c>
      <c r="AV77" s="101">
        <f>AV74*AU77</f>
        <v>3180</v>
      </c>
      <c r="AW77" s="119">
        <f t="shared" si="1161"/>
        <v>23.90977444</v>
      </c>
      <c r="AX77" s="93">
        <f>AX74</f>
        <v>38.18</v>
      </c>
      <c r="AY77" s="120">
        <f t="shared" si="1162"/>
        <v>912.87518999999998</v>
      </c>
      <c r="AZ77" s="101">
        <f t="shared" si="1163"/>
        <v>121412.4</v>
      </c>
      <c r="BA77" s="101"/>
      <c r="BB77" s="121"/>
      <c r="BC77" s="122">
        <f t="shared" si="1164"/>
        <v>1.8091299999999999</v>
      </c>
      <c r="BD77" s="252">
        <f t="shared" si="1165"/>
        <v>109</v>
      </c>
      <c r="BE77" s="122">
        <f>BD77/BD74</f>
        <v>0.67283999999999999</v>
      </c>
      <c r="BF77" s="101">
        <f>BF74*BE77</f>
        <v>871.33</v>
      </c>
      <c r="BG77" s="119">
        <f t="shared" si="1166"/>
        <v>7.9938532100000002</v>
      </c>
      <c r="BH77" s="93">
        <f>BH74</f>
        <v>38.18</v>
      </c>
      <c r="BI77" s="120">
        <f t="shared" si="1167"/>
        <v>305.20531999999997</v>
      </c>
      <c r="BJ77" s="101">
        <f t="shared" si="1168"/>
        <v>33267.379999999997</v>
      </c>
      <c r="BK77" s="101"/>
      <c r="BL77" s="121"/>
      <c r="BM77" s="122">
        <f t="shared" si="1169"/>
        <v>0.60485</v>
      </c>
      <c r="BN77" s="252">
        <f t="shared" si="1170"/>
        <v>0</v>
      </c>
      <c r="BO77" s="122" t="e">
        <f>BN77/BN74</f>
        <v>#DIV/0!</v>
      </c>
      <c r="BP77" s="101" t="e">
        <f>BP74*BO77</f>
        <v>#DIV/0!</v>
      </c>
      <c r="BQ77" s="119">
        <f t="shared" si="1171"/>
        <v>0</v>
      </c>
      <c r="BR77" s="93">
        <f>BR74</f>
        <v>0</v>
      </c>
      <c r="BS77" s="120">
        <f t="shared" si="1172"/>
        <v>0</v>
      </c>
      <c r="BT77" s="101">
        <f t="shared" si="1173"/>
        <v>0</v>
      </c>
      <c r="BU77" s="101"/>
      <c r="BV77" s="121"/>
      <c r="BW77" s="122">
        <f t="shared" si="1174"/>
        <v>0</v>
      </c>
      <c r="BX77" s="252">
        <f t="shared" si="1175"/>
        <v>112</v>
      </c>
      <c r="BY77" s="122">
        <f>BX77/BX74</f>
        <v>0.70440000000000003</v>
      </c>
      <c r="BZ77" s="101">
        <f>BZ74*BY77</f>
        <v>952.35</v>
      </c>
      <c r="CA77" s="119">
        <f t="shared" si="1176"/>
        <v>8.5031250000000007</v>
      </c>
      <c r="CB77" s="93">
        <f>CB74</f>
        <v>38.18</v>
      </c>
      <c r="CC77" s="120">
        <f t="shared" si="1177"/>
        <v>324.64931000000001</v>
      </c>
      <c r="CD77" s="101">
        <f t="shared" si="1178"/>
        <v>36360.720000000001</v>
      </c>
      <c r="CE77" s="101"/>
      <c r="CF77" s="121"/>
      <c r="CG77" s="122">
        <f t="shared" si="1179"/>
        <v>0.64339000000000002</v>
      </c>
      <c r="CH77" s="252">
        <f t="shared" si="1180"/>
        <v>0</v>
      </c>
      <c r="CI77" s="122" t="e">
        <f>CH77/CH74</f>
        <v>#DIV/0!</v>
      </c>
      <c r="CJ77" s="101" t="e">
        <f>CJ74*CI77</f>
        <v>#DIV/0!</v>
      </c>
      <c r="CK77" s="119">
        <f t="shared" si="1181"/>
        <v>0</v>
      </c>
      <c r="CL77" s="93">
        <f>CL74</f>
        <v>0</v>
      </c>
      <c r="CM77" s="120">
        <f t="shared" si="1182"/>
        <v>0</v>
      </c>
      <c r="CN77" s="101">
        <f t="shared" si="1183"/>
        <v>0</v>
      </c>
      <c r="CO77" s="101"/>
      <c r="CP77" s="121"/>
      <c r="CQ77" s="122">
        <f t="shared" si="1184"/>
        <v>0</v>
      </c>
      <c r="CR77" s="252">
        <f t="shared" si="1185"/>
        <v>130</v>
      </c>
      <c r="CS77" s="122">
        <f>CR77/CR74</f>
        <v>1</v>
      </c>
      <c r="CT77" s="101">
        <f>CT74*CS77</f>
        <v>1309</v>
      </c>
      <c r="CU77" s="119">
        <f t="shared" si="1186"/>
        <v>10.069230770000001</v>
      </c>
      <c r="CV77" s="93">
        <f>CV74</f>
        <v>38.18</v>
      </c>
      <c r="CW77" s="120">
        <f t="shared" si="1187"/>
        <v>384.44323000000003</v>
      </c>
      <c r="CX77" s="101">
        <f t="shared" si="1188"/>
        <v>49977.62</v>
      </c>
      <c r="CY77" s="101"/>
      <c r="CZ77" s="121"/>
      <c r="DA77" s="122">
        <f t="shared" si="1189"/>
        <v>0.76188999999999996</v>
      </c>
      <c r="DB77" s="252">
        <f t="shared" si="1190"/>
        <v>217</v>
      </c>
      <c r="DC77" s="122">
        <f>DB77/DB74</f>
        <v>0.70914999999999995</v>
      </c>
      <c r="DD77" s="101">
        <f>DD74*DC77</f>
        <v>2382.0300000000002</v>
      </c>
      <c r="DE77" s="119">
        <f t="shared" si="1191"/>
        <v>10.977096769999999</v>
      </c>
      <c r="DF77" s="93">
        <f>DF74</f>
        <v>38.18</v>
      </c>
      <c r="DG77" s="120">
        <f t="shared" si="1192"/>
        <v>419.10554999999999</v>
      </c>
      <c r="DH77" s="101">
        <f t="shared" si="1193"/>
        <v>90945.9</v>
      </c>
      <c r="DI77" s="101"/>
      <c r="DJ77" s="121"/>
      <c r="DK77" s="122">
        <f t="shared" si="1194"/>
        <v>0.83057999999999998</v>
      </c>
      <c r="DL77" s="252">
        <f t="shared" si="1195"/>
        <v>148</v>
      </c>
      <c r="DM77" s="122">
        <f>DL77/DL74</f>
        <v>0.93081999999999998</v>
      </c>
      <c r="DN77" s="101">
        <f>DN74*DM77</f>
        <v>1572.15</v>
      </c>
      <c r="DO77" s="119">
        <f t="shared" si="1196"/>
        <v>10.62263514</v>
      </c>
      <c r="DP77" s="93">
        <f>DP74</f>
        <v>38.18</v>
      </c>
      <c r="DQ77" s="120">
        <f t="shared" si="1197"/>
        <v>405.57220999999998</v>
      </c>
      <c r="DR77" s="101">
        <f t="shared" si="1198"/>
        <v>60024.69</v>
      </c>
      <c r="DS77" s="101"/>
      <c r="DT77" s="121"/>
      <c r="DU77" s="122">
        <f t="shared" si="1199"/>
        <v>0.80376000000000003</v>
      </c>
      <c r="DV77" s="252">
        <f t="shared" si="1200"/>
        <v>0</v>
      </c>
      <c r="DW77" s="122">
        <f>DV77/DV74</f>
        <v>0</v>
      </c>
      <c r="DX77" s="101">
        <f>DX74*DW77</f>
        <v>0</v>
      </c>
      <c r="DY77" s="119">
        <f t="shared" si="1201"/>
        <v>0</v>
      </c>
      <c r="DZ77" s="93">
        <f>DZ74</f>
        <v>38.18</v>
      </c>
      <c r="EA77" s="120">
        <f t="shared" si="1202"/>
        <v>0</v>
      </c>
      <c r="EB77" s="101">
        <f t="shared" si="1203"/>
        <v>0</v>
      </c>
      <c r="EC77" s="101"/>
      <c r="ED77" s="121"/>
      <c r="EE77" s="122">
        <f t="shared" si="1204"/>
        <v>0</v>
      </c>
      <c r="EF77" s="252">
        <f t="shared" si="1205"/>
        <v>174</v>
      </c>
      <c r="EG77" s="122">
        <f>EF77/EF74</f>
        <v>0.88324999999999998</v>
      </c>
      <c r="EH77" s="101">
        <f>EH74*EG77</f>
        <v>5209.41</v>
      </c>
      <c r="EI77" s="119">
        <f t="shared" si="1206"/>
        <v>29.939137930000001</v>
      </c>
      <c r="EJ77" s="93">
        <f>EJ74</f>
        <v>38.18</v>
      </c>
      <c r="EK77" s="120">
        <f t="shared" si="1207"/>
        <v>1143.07629</v>
      </c>
      <c r="EL77" s="101">
        <f t="shared" si="1208"/>
        <v>198895.27</v>
      </c>
      <c r="EM77" s="101"/>
      <c r="EN77" s="121"/>
      <c r="EO77" s="122">
        <f t="shared" si="1209"/>
        <v>2.2653400000000001</v>
      </c>
      <c r="EP77" s="252">
        <f t="shared" si="1210"/>
        <v>189</v>
      </c>
      <c r="EQ77" s="122">
        <f>EP77/EP74</f>
        <v>0.81466000000000005</v>
      </c>
      <c r="ER77" s="101">
        <f>ER74*EQ77</f>
        <v>2926.26</v>
      </c>
      <c r="ES77" s="119">
        <f t="shared" si="1211"/>
        <v>15.48285714</v>
      </c>
      <c r="ET77" s="93">
        <f>ET74</f>
        <v>38.18</v>
      </c>
      <c r="EU77" s="120">
        <f t="shared" si="1212"/>
        <v>591.13549</v>
      </c>
      <c r="EV77" s="101">
        <f t="shared" si="1213"/>
        <v>111724.61</v>
      </c>
      <c r="EW77" s="101"/>
      <c r="EX77" s="121"/>
      <c r="EY77" s="122">
        <f t="shared" si="1214"/>
        <v>1.1715100000000001</v>
      </c>
      <c r="EZ77" s="252">
        <f t="shared" si="1215"/>
        <v>12</v>
      </c>
      <c r="FA77" s="122">
        <f>EZ77/EZ74</f>
        <v>0.11215</v>
      </c>
      <c r="FB77" s="101">
        <f>FB74*FA77</f>
        <v>98.13</v>
      </c>
      <c r="FC77" s="119">
        <f t="shared" si="1216"/>
        <v>8.1775000000000002</v>
      </c>
      <c r="FD77" s="93">
        <f>FD74</f>
        <v>38.18</v>
      </c>
      <c r="FE77" s="120">
        <f t="shared" si="1217"/>
        <v>312.21695</v>
      </c>
      <c r="FF77" s="101">
        <f t="shared" si="1218"/>
        <v>3746.6</v>
      </c>
      <c r="FG77" s="101"/>
      <c r="FH77" s="121"/>
      <c r="FI77" s="122">
        <f t="shared" si="1219"/>
        <v>0.61875000000000002</v>
      </c>
      <c r="FJ77" s="252">
        <f t="shared" si="1220"/>
        <v>147</v>
      </c>
      <c r="FK77" s="122">
        <f>FJ77/FJ74</f>
        <v>0.78190999999999999</v>
      </c>
      <c r="FL77" s="101">
        <f>FL74*FK77</f>
        <v>3745.35</v>
      </c>
      <c r="FM77" s="119">
        <f t="shared" si="1221"/>
        <v>25.478571429999999</v>
      </c>
      <c r="FN77" s="93">
        <f>FN74</f>
        <v>38.18</v>
      </c>
      <c r="FO77" s="120">
        <f t="shared" si="1222"/>
        <v>972.77185999999995</v>
      </c>
      <c r="FP77" s="101">
        <f t="shared" si="1223"/>
        <v>142997.46</v>
      </c>
      <c r="FQ77" s="101"/>
      <c r="FR77" s="121"/>
      <c r="FS77" s="122">
        <f t="shared" si="1224"/>
        <v>1.92784</v>
      </c>
      <c r="FT77" s="252">
        <f t="shared" si="1225"/>
        <v>279</v>
      </c>
      <c r="FU77" s="122">
        <f>FT77/FT74</f>
        <v>0.89137</v>
      </c>
      <c r="FV77" s="101">
        <f>FV74*FU77</f>
        <v>2486.92</v>
      </c>
      <c r="FW77" s="119">
        <f t="shared" si="1226"/>
        <v>8.9136917600000007</v>
      </c>
      <c r="FX77" s="93">
        <f>FX74</f>
        <v>38.18</v>
      </c>
      <c r="FY77" s="120">
        <f t="shared" si="1227"/>
        <v>340.32474999999999</v>
      </c>
      <c r="FZ77" s="101">
        <f t="shared" si="1228"/>
        <v>94950.61</v>
      </c>
      <c r="GA77" s="101"/>
      <c r="GB77" s="121"/>
      <c r="GC77" s="122">
        <f t="shared" si="1229"/>
        <v>0.67444999999999999</v>
      </c>
      <c r="GD77" s="252">
        <f t="shared" si="1230"/>
        <v>131</v>
      </c>
      <c r="GE77" s="122">
        <f>GD77/GD74</f>
        <v>0.77059</v>
      </c>
      <c r="GF77" s="101">
        <f>GF74*GE77</f>
        <v>1207.51</v>
      </c>
      <c r="GG77" s="119">
        <f t="shared" si="1231"/>
        <v>9.2176335900000002</v>
      </c>
      <c r="GH77" s="93">
        <f>GH74</f>
        <v>38.18</v>
      </c>
      <c r="GI77" s="120">
        <f t="shared" si="1232"/>
        <v>351.92925000000002</v>
      </c>
      <c r="GJ77" s="101">
        <f t="shared" si="1233"/>
        <v>46102.73</v>
      </c>
      <c r="GK77" s="101"/>
      <c r="GL77" s="121"/>
      <c r="GM77" s="122">
        <f t="shared" si="1234"/>
        <v>0.69745000000000001</v>
      </c>
      <c r="GN77" s="252">
        <f t="shared" si="1235"/>
        <v>0</v>
      </c>
      <c r="GO77" s="122">
        <f>GN77/GN74</f>
        <v>0</v>
      </c>
      <c r="GP77" s="101">
        <f>GP74*GO77</f>
        <v>0</v>
      </c>
      <c r="GQ77" s="119">
        <f t="shared" si="1236"/>
        <v>0</v>
      </c>
      <c r="GR77" s="93">
        <f>GR74</f>
        <v>38.18</v>
      </c>
      <c r="GS77" s="120">
        <f t="shared" si="1237"/>
        <v>0</v>
      </c>
      <c r="GT77" s="101">
        <f t="shared" si="1238"/>
        <v>0</v>
      </c>
      <c r="GU77" s="101"/>
      <c r="GV77" s="121"/>
      <c r="GW77" s="122">
        <f t="shared" si="1239"/>
        <v>0</v>
      </c>
      <c r="GX77" s="252">
        <f t="shared" si="1240"/>
        <v>154</v>
      </c>
      <c r="GY77" s="122">
        <f>GX77/GX74</f>
        <v>0.85082999999999998</v>
      </c>
      <c r="GZ77" s="101">
        <f>GZ74*GY77</f>
        <v>2555.89</v>
      </c>
      <c r="HA77" s="119">
        <f t="shared" si="1241"/>
        <v>16.596688310000001</v>
      </c>
      <c r="HB77" s="93">
        <f>HB74</f>
        <v>38.18</v>
      </c>
      <c r="HC77" s="120">
        <f t="shared" si="1242"/>
        <v>633.66156000000001</v>
      </c>
      <c r="HD77" s="101">
        <f t="shared" si="1243"/>
        <v>97583.88</v>
      </c>
      <c r="HE77" s="101"/>
      <c r="HF77" s="121"/>
      <c r="HG77" s="122">
        <f t="shared" si="1244"/>
        <v>1.25579</v>
      </c>
      <c r="HH77" s="252">
        <f t="shared" si="1245"/>
        <v>257</v>
      </c>
      <c r="HI77" s="122">
        <f>HH77/HH74</f>
        <v>0.92115000000000002</v>
      </c>
      <c r="HJ77" s="101">
        <f>HJ74*HI77</f>
        <v>3445.1</v>
      </c>
      <c r="HK77" s="119">
        <f t="shared" si="1246"/>
        <v>13.405058370000001</v>
      </c>
      <c r="HL77" s="93">
        <f>HL74</f>
        <v>38.18</v>
      </c>
      <c r="HM77" s="120">
        <f t="shared" si="1247"/>
        <v>511.80513000000002</v>
      </c>
      <c r="HN77" s="101">
        <f t="shared" si="1248"/>
        <v>131533.92000000001</v>
      </c>
      <c r="HO77" s="101"/>
      <c r="HP77" s="121"/>
      <c r="HQ77" s="122">
        <f t="shared" si="1249"/>
        <v>1.0142899999999999</v>
      </c>
      <c r="HR77" s="252">
        <f t="shared" si="1250"/>
        <v>364</v>
      </c>
      <c r="HS77" s="122">
        <f>HR77/HR74</f>
        <v>0.75675999999999999</v>
      </c>
      <c r="HT77" s="101">
        <f>HT74*HS77</f>
        <v>4157.6400000000003</v>
      </c>
      <c r="HU77" s="119">
        <f t="shared" si="1251"/>
        <v>11.42208791</v>
      </c>
      <c r="HV77" s="93">
        <f>HV74</f>
        <v>38.18</v>
      </c>
      <c r="HW77" s="120">
        <f t="shared" si="1252"/>
        <v>436.09532000000002</v>
      </c>
      <c r="HX77" s="101">
        <f t="shared" si="1253"/>
        <v>158738.70000000001</v>
      </c>
      <c r="HY77" s="101"/>
      <c r="HZ77" s="121"/>
      <c r="IA77" s="122">
        <f t="shared" si="1254"/>
        <v>0.86424999999999996</v>
      </c>
      <c r="IB77" s="252">
        <f t="shared" si="1255"/>
        <v>123</v>
      </c>
      <c r="IC77" s="122">
        <f>IB77/IB74</f>
        <v>0.78344000000000003</v>
      </c>
      <c r="ID77" s="101">
        <f>ID74*IC77</f>
        <v>1397.66</v>
      </c>
      <c r="IE77" s="119">
        <f t="shared" si="1256"/>
        <v>11.36308943</v>
      </c>
      <c r="IF77" s="93">
        <f>IF74</f>
        <v>38.18</v>
      </c>
      <c r="IG77" s="120">
        <f t="shared" si="1257"/>
        <v>433.84275000000002</v>
      </c>
      <c r="IH77" s="101">
        <f t="shared" si="1258"/>
        <v>53362.66</v>
      </c>
      <c r="II77" s="101"/>
      <c r="IJ77" s="121"/>
      <c r="IK77" s="122">
        <f t="shared" si="1259"/>
        <v>0.85979000000000005</v>
      </c>
      <c r="IL77" s="252">
        <f t="shared" si="1260"/>
        <v>94</v>
      </c>
      <c r="IM77" s="122">
        <f>IL77/IL74</f>
        <v>0.76422999999999996</v>
      </c>
      <c r="IN77" s="101">
        <f>IN74*IM77</f>
        <v>832.25</v>
      </c>
      <c r="IO77" s="119">
        <f t="shared" si="1261"/>
        <v>8.8537233999999998</v>
      </c>
      <c r="IP77" s="93">
        <f>IP74</f>
        <v>38.18</v>
      </c>
      <c r="IQ77" s="120">
        <f t="shared" si="1262"/>
        <v>338.03516000000002</v>
      </c>
      <c r="IR77" s="101">
        <f t="shared" si="1263"/>
        <v>31775.31</v>
      </c>
      <c r="IS77" s="101"/>
      <c r="IT77" s="121"/>
      <c r="IU77" s="122">
        <f t="shared" si="1264"/>
        <v>0.66991999999999996</v>
      </c>
      <c r="IV77" s="252">
        <f t="shared" si="1265"/>
        <v>214</v>
      </c>
      <c r="IW77" s="122">
        <f>IV77/IV74</f>
        <v>0.75351999999999997</v>
      </c>
      <c r="IX77" s="101">
        <f>IX74*IW77</f>
        <v>2400.71</v>
      </c>
      <c r="IY77" s="119">
        <f t="shared" si="1266"/>
        <v>11.21827103</v>
      </c>
      <c r="IZ77" s="93">
        <f>IZ74</f>
        <v>38.18</v>
      </c>
      <c r="JA77" s="120">
        <f t="shared" si="1267"/>
        <v>428.31358999999998</v>
      </c>
      <c r="JB77" s="101">
        <f t="shared" si="1268"/>
        <v>91659.11</v>
      </c>
      <c r="JC77" s="101"/>
      <c r="JD77" s="121"/>
      <c r="JE77" s="122">
        <f t="shared" si="1269"/>
        <v>0.84882999999999997</v>
      </c>
      <c r="JF77" s="252">
        <f t="shared" si="1270"/>
        <v>124</v>
      </c>
      <c r="JG77" s="122">
        <f>JF77/JF74</f>
        <v>0.42612</v>
      </c>
      <c r="JH77" s="101">
        <f>JH74*JG77</f>
        <v>1594.54</v>
      </c>
      <c r="JI77" s="119">
        <f t="shared" si="1271"/>
        <v>12.859193550000001</v>
      </c>
      <c r="JJ77" s="93">
        <f>JJ74</f>
        <v>38.18</v>
      </c>
      <c r="JK77" s="120">
        <f t="shared" si="1272"/>
        <v>490.96400999999997</v>
      </c>
      <c r="JL77" s="101">
        <f t="shared" si="1273"/>
        <v>60879.54</v>
      </c>
      <c r="JM77" s="101"/>
      <c r="JN77" s="121"/>
      <c r="JO77" s="122">
        <f t="shared" si="1274"/>
        <v>0.97299000000000002</v>
      </c>
      <c r="JP77" s="252">
        <f t="shared" si="1275"/>
        <v>0</v>
      </c>
      <c r="JQ77" s="122" t="e">
        <f>JP77/JP74</f>
        <v>#DIV/0!</v>
      </c>
      <c r="JR77" s="101" t="e">
        <f>JR74*JQ77</f>
        <v>#DIV/0!</v>
      </c>
      <c r="JS77" s="119">
        <f t="shared" si="1276"/>
        <v>0</v>
      </c>
      <c r="JT77" s="93">
        <f>JT74</f>
        <v>0</v>
      </c>
      <c r="JU77" s="120">
        <f t="shared" si="1277"/>
        <v>0</v>
      </c>
      <c r="JV77" s="101">
        <f t="shared" si="1278"/>
        <v>0</v>
      </c>
      <c r="JW77" s="101"/>
      <c r="JX77" s="121"/>
      <c r="JY77" s="122">
        <f t="shared" si="1279"/>
        <v>0</v>
      </c>
      <c r="JZ77" s="252">
        <f t="shared" si="1280"/>
        <v>149</v>
      </c>
      <c r="KA77" s="122">
        <f>JZ77/JZ74</f>
        <v>0.83240000000000003</v>
      </c>
      <c r="KB77" s="101">
        <f>KB74*KA77</f>
        <v>1777.17</v>
      </c>
      <c r="KC77" s="119">
        <f t="shared" si="1281"/>
        <v>11.927315439999999</v>
      </c>
      <c r="KD77" s="93">
        <f>KD74</f>
        <v>38.18</v>
      </c>
      <c r="KE77" s="120">
        <f t="shared" si="1282"/>
        <v>455.38490000000002</v>
      </c>
      <c r="KF77" s="101">
        <f t="shared" si="1283"/>
        <v>67852.350000000006</v>
      </c>
      <c r="KG77" s="101"/>
      <c r="KH77" s="121"/>
      <c r="KI77" s="122">
        <f t="shared" si="1284"/>
        <v>0.90247999999999995</v>
      </c>
      <c r="KJ77" s="252">
        <f t="shared" si="1285"/>
        <v>271</v>
      </c>
      <c r="KK77" s="122">
        <f>KJ77/KJ74</f>
        <v>0.76771</v>
      </c>
      <c r="KL77" s="101">
        <f>KL74*KK77</f>
        <v>3615.91</v>
      </c>
      <c r="KM77" s="119">
        <f t="shared" si="1286"/>
        <v>13.342841330000001</v>
      </c>
      <c r="KN77" s="93">
        <f>KN74</f>
        <v>38.18</v>
      </c>
      <c r="KO77" s="120">
        <f t="shared" si="1287"/>
        <v>509.42968000000002</v>
      </c>
      <c r="KP77" s="101">
        <f t="shared" si="1288"/>
        <v>138055.44</v>
      </c>
      <c r="KQ77" s="101"/>
      <c r="KR77" s="121"/>
      <c r="KS77" s="122">
        <f t="shared" si="1289"/>
        <v>1.00959</v>
      </c>
      <c r="KT77" s="252">
        <f t="shared" si="1290"/>
        <v>210</v>
      </c>
      <c r="KU77" s="122">
        <f>KT77/KT74</f>
        <v>0.70469999999999999</v>
      </c>
      <c r="KV77" s="101">
        <f>KV74*KU77</f>
        <v>2177.52</v>
      </c>
      <c r="KW77" s="119">
        <f t="shared" si="1291"/>
        <v>10.36914286</v>
      </c>
      <c r="KX77" s="93">
        <f>KX74</f>
        <v>38.18</v>
      </c>
      <c r="KY77" s="120">
        <f t="shared" si="1292"/>
        <v>395.89386999999999</v>
      </c>
      <c r="KZ77" s="101">
        <f t="shared" si="1293"/>
        <v>83137.710000000006</v>
      </c>
      <c r="LA77" s="101"/>
      <c r="LB77" s="121"/>
      <c r="LC77" s="122">
        <f t="shared" si="1294"/>
        <v>0.78458000000000006</v>
      </c>
      <c r="LD77" s="252">
        <f t="shared" si="1295"/>
        <v>209</v>
      </c>
      <c r="LE77" s="122">
        <f>LD77/LD74</f>
        <v>0.86363999999999996</v>
      </c>
      <c r="LF77" s="101">
        <f>LF74*LE77</f>
        <v>2005.37</v>
      </c>
      <c r="LG77" s="119">
        <f t="shared" si="1296"/>
        <v>9.5950717700000006</v>
      </c>
      <c r="LH77" s="93">
        <f>LH74</f>
        <v>38.18</v>
      </c>
      <c r="LI77" s="120">
        <f t="shared" si="1297"/>
        <v>366.33983999999998</v>
      </c>
      <c r="LJ77" s="101">
        <f t="shared" si="1298"/>
        <v>76565.03</v>
      </c>
      <c r="LK77" s="101"/>
      <c r="LL77" s="121"/>
      <c r="LM77" s="122">
        <f t="shared" si="1299"/>
        <v>0.72601000000000004</v>
      </c>
      <c r="LN77" s="252">
        <f t="shared" si="1300"/>
        <v>96</v>
      </c>
      <c r="LO77" s="122">
        <f>LN77/LN74</f>
        <v>0.68084999999999996</v>
      </c>
      <c r="LP77" s="101">
        <f>LP74*LO77</f>
        <v>1276.5899999999999</v>
      </c>
      <c r="LQ77" s="119">
        <f t="shared" si="1301"/>
        <v>13.297812499999999</v>
      </c>
      <c r="LR77" s="93">
        <f>LR74</f>
        <v>38.18</v>
      </c>
      <c r="LS77" s="120">
        <f t="shared" si="1302"/>
        <v>507.71048000000002</v>
      </c>
      <c r="LT77" s="101">
        <f t="shared" si="1303"/>
        <v>48740.21</v>
      </c>
      <c r="LU77" s="101"/>
      <c r="LV77" s="121"/>
      <c r="LW77" s="122">
        <f t="shared" si="1304"/>
        <v>1.0061800000000001</v>
      </c>
      <c r="LX77" s="252">
        <f t="shared" si="1305"/>
        <v>95</v>
      </c>
      <c r="LY77" s="122">
        <f>LX77/LX74</f>
        <v>0.69342999999999999</v>
      </c>
      <c r="LZ77" s="101">
        <f>LZ74*LY77</f>
        <v>2053.94</v>
      </c>
      <c r="MA77" s="119">
        <f t="shared" si="1306"/>
        <v>21.620421050000001</v>
      </c>
      <c r="MB77" s="93">
        <f>MB74</f>
        <v>38.18</v>
      </c>
      <c r="MC77" s="120">
        <f t="shared" si="1307"/>
        <v>825.46767999999997</v>
      </c>
      <c r="MD77" s="101">
        <f t="shared" si="1308"/>
        <v>78419.429999999993</v>
      </c>
      <c r="ME77" s="101"/>
      <c r="MF77" s="121"/>
      <c r="MG77" s="122">
        <f t="shared" si="1309"/>
        <v>1.63591</v>
      </c>
      <c r="MH77" s="252">
        <f t="shared" si="1310"/>
        <v>150</v>
      </c>
      <c r="MI77" s="122">
        <f>MH77/MH74</f>
        <v>0.49180000000000001</v>
      </c>
      <c r="MJ77" s="101">
        <f>MJ74*MI77</f>
        <v>1710.97</v>
      </c>
      <c r="MK77" s="119">
        <f t="shared" si="1311"/>
        <v>11.40646667</v>
      </c>
      <c r="ML77" s="93">
        <f>ML74</f>
        <v>38.18</v>
      </c>
      <c r="MM77" s="120">
        <f t="shared" si="1312"/>
        <v>435.49889999999999</v>
      </c>
      <c r="MN77" s="101">
        <f t="shared" si="1313"/>
        <v>65324.84</v>
      </c>
      <c r="MO77" s="101"/>
      <c r="MP77" s="121"/>
      <c r="MQ77" s="122">
        <f t="shared" si="1314"/>
        <v>0.86307</v>
      </c>
      <c r="MR77" s="252">
        <f t="shared" si="1315"/>
        <v>23</v>
      </c>
      <c r="MS77" s="122">
        <f>MR77/MR74</f>
        <v>0.20535999999999999</v>
      </c>
      <c r="MT77" s="101">
        <f>MT74*MS77</f>
        <v>250.74</v>
      </c>
      <c r="MU77" s="119">
        <f t="shared" si="1316"/>
        <v>10.901739129999999</v>
      </c>
      <c r="MV77" s="93">
        <f>MV74</f>
        <v>38.18</v>
      </c>
      <c r="MW77" s="120">
        <f t="shared" si="1317"/>
        <v>416.22840000000002</v>
      </c>
      <c r="MX77" s="101">
        <f t="shared" si="1318"/>
        <v>9573.25</v>
      </c>
      <c r="MY77" s="101"/>
      <c r="MZ77" s="121"/>
      <c r="NA77" s="122">
        <f t="shared" si="1319"/>
        <v>0.82487999999999995</v>
      </c>
      <c r="NB77" s="252">
        <f t="shared" si="1320"/>
        <v>119</v>
      </c>
      <c r="NC77" s="122">
        <f>NB77/NB74</f>
        <v>0.72560999999999998</v>
      </c>
      <c r="ND77" s="101">
        <f>ND74*NC77</f>
        <v>986.83</v>
      </c>
      <c r="NE77" s="119">
        <f t="shared" si="1321"/>
        <v>8.2926890800000006</v>
      </c>
      <c r="NF77" s="93">
        <f>NF74</f>
        <v>38.18</v>
      </c>
      <c r="NG77" s="120">
        <f t="shared" si="1322"/>
        <v>316.61487</v>
      </c>
      <c r="NH77" s="101">
        <f t="shared" si="1323"/>
        <v>37677.17</v>
      </c>
      <c r="NI77" s="101"/>
      <c r="NJ77" s="121"/>
      <c r="NK77" s="122">
        <f t="shared" si="1324"/>
        <v>0.62746999999999997</v>
      </c>
      <c r="NL77" s="252">
        <f t="shared" si="1325"/>
        <v>306</v>
      </c>
      <c r="NM77" s="122">
        <f>NL77/NL74</f>
        <v>0.60714000000000001</v>
      </c>
      <c r="NN77" s="101">
        <f>NN74*NM77</f>
        <v>3464.95</v>
      </c>
      <c r="NO77" s="119">
        <f t="shared" si="1326"/>
        <v>11.323366010000001</v>
      </c>
      <c r="NP77" s="93">
        <f>NP74</f>
        <v>38.18</v>
      </c>
      <c r="NQ77" s="120">
        <f t="shared" si="1327"/>
        <v>432.32611000000003</v>
      </c>
      <c r="NR77" s="101">
        <f t="shared" si="1328"/>
        <v>132291.79</v>
      </c>
      <c r="NS77" s="101"/>
      <c r="NT77" s="121"/>
      <c r="NU77" s="122">
        <f t="shared" si="1329"/>
        <v>0.85677999999999999</v>
      </c>
      <c r="NV77" s="252">
        <f t="shared" si="1330"/>
        <v>98</v>
      </c>
      <c r="NW77" s="122">
        <f>NV77/NV74</f>
        <v>0.56000000000000005</v>
      </c>
      <c r="NX77" s="101">
        <f>NX74*NW77</f>
        <v>708.4</v>
      </c>
      <c r="NY77" s="119">
        <f t="shared" si="1331"/>
        <v>7.2285714299999997</v>
      </c>
      <c r="NZ77" s="93">
        <f>NZ74</f>
        <v>38.18</v>
      </c>
      <c r="OA77" s="120">
        <f t="shared" si="1332"/>
        <v>275.98685999999998</v>
      </c>
      <c r="OB77" s="101">
        <f t="shared" si="1333"/>
        <v>27046.71</v>
      </c>
      <c r="OC77" s="101"/>
      <c r="OD77" s="121"/>
      <c r="OE77" s="122">
        <f t="shared" si="1334"/>
        <v>0.54695000000000005</v>
      </c>
      <c r="OF77" s="252">
        <f t="shared" si="1335"/>
        <v>128</v>
      </c>
      <c r="OG77" s="122">
        <f>OF77/OF74</f>
        <v>0.90780000000000005</v>
      </c>
      <c r="OH77" s="101">
        <f>OH74*OG77</f>
        <v>1192.8499999999999</v>
      </c>
      <c r="OI77" s="119">
        <f t="shared" si="1336"/>
        <v>9.3191406299999997</v>
      </c>
      <c r="OJ77" s="93">
        <f>OJ74</f>
        <v>38.18</v>
      </c>
      <c r="OK77" s="120">
        <f t="shared" si="1337"/>
        <v>355.80479000000003</v>
      </c>
      <c r="OL77" s="101">
        <f t="shared" si="1338"/>
        <v>45543.01</v>
      </c>
      <c r="OM77" s="101"/>
      <c r="ON77" s="121"/>
      <c r="OO77" s="122">
        <f t="shared" si="1339"/>
        <v>0.70513000000000003</v>
      </c>
      <c r="OP77" s="252">
        <f t="shared" si="1340"/>
        <v>210</v>
      </c>
      <c r="OQ77" s="122">
        <f>OP77/OP74</f>
        <v>0.89744000000000002</v>
      </c>
      <c r="OR77" s="101">
        <f>OR74*OQ77</f>
        <v>1849.62</v>
      </c>
      <c r="OS77" s="119">
        <f t="shared" si="1341"/>
        <v>8.8077142899999998</v>
      </c>
      <c r="OT77" s="93">
        <f>OT74</f>
        <v>38.18</v>
      </c>
      <c r="OU77" s="120">
        <f t="shared" si="1342"/>
        <v>336.27852999999999</v>
      </c>
      <c r="OV77" s="101">
        <f t="shared" si="1343"/>
        <v>70618.490000000005</v>
      </c>
      <c r="OW77" s="101"/>
      <c r="OX77" s="121"/>
      <c r="OY77" s="122">
        <f t="shared" si="1344"/>
        <v>0.66644000000000003</v>
      </c>
      <c r="OZ77" s="252">
        <f t="shared" si="1345"/>
        <v>0</v>
      </c>
      <c r="PA77" s="122">
        <f>OZ77/OZ74</f>
        <v>0</v>
      </c>
      <c r="PB77" s="101">
        <f>PB74*PA77</f>
        <v>0</v>
      </c>
      <c r="PC77" s="119">
        <f t="shared" si="1346"/>
        <v>0</v>
      </c>
      <c r="PD77" s="93">
        <f>PD74</f>
        <v>38.18</v>
      </c>
      <c r="PE77" s="120">
        <f t="shared" si="1347"/>
        <v>0</v>
      </c>
      <c r="PF77" s="101">
        <f t="shared" si="1348"/>
        <v>0</v>
      </c>
      <c r="PG77" s="101"/>
      <c r="PH77" s="121"/>
      <c r="PI77" s="122">
        <f t="shared" si="1349"/>
        <v>0</v>
      </c>
      <c r="PJ77" s="252">
        <f t="shared" si="1350"/>
        <v>111</v>
      </c>
      <c r="PK77" s="122">
        <f>PJ77/PJ74</f>
        <v>0.71153999999999995</v>
      </c>
      <c r="PL77" s="101">
        <f>PL74*PK77</f>
        <v>1482.85</v>
      </c>
      <c r="PM77" s="119">
        <f t="shared" si="1351"/>
        <v>13.359009009999999</v>
      </c>
      <c r="PN77" s="93">
        <f>PN74</f>
        <v>38.18</v>
      </c>
      <c r="PO77" s="120">
        <f t="shared" si="1352"/>
        <v>510.04696000000001</v>
      </c>
      <c r="PP77" s="101">
        <f t="shared" si="1353"/>
        <v>56615.21</v>
      </c>
      <c r="PQ77" s="101"/>
      <c r="PR77" s="121"/>
      <c r="PS77" s="122">
        <f t="shared" si="1354"/>
        <v>1.01081</v>
      </c>
      <c r="PT77" s="252">
        <f t="shared" si="1355"/>
        <v>0</v>
      </c>
      <c r="PU77" s="122" t="e">
        <f>PT77/PT74</f>
        <v>#DIV/0!</v>
      </c>
      <c r="PV77" s="101" t="e">
        <f>PV74*PU77</f>
        <v>#DIV/0!</v>
      </c>
      <c r="PW77" s="119">
        <f t="shared" si="1356"/>
        <v>0</v>
      </c>
      <c r="PX77" s="93">
        <f>PX74</f>
        <v>0</v>
      </c>
      <c r="PY77" s="120">
        <f t="shared" si="1357"/>
        <v>0</v>
      </c>
      <c r="PZ77" s="101">
        <f t="shared" si="1358"/>
        <v>0</v>
      </c>
      <c r="QA77" s="101"/>
      <c r="QB77" s="121"/>
      <c r="QC77" s="122">
        <f t="shared" si="1359"/>
        <v>0</v>
      </c>
      <c r="QD77" s="252">
        <f t="shared" si="1360"/>
        <v>207</v>
      </c>
      <c r="QE77" s="122">
        <f>QD77/QD74</f>
        <v>0.84145999999999999</v>
      </c>
      <c r="QF77" s="101">
        <f>QF74*QE77</f>
        <v>1295.8499999999999</v>
      </c>
      <c r="QG77" s="119">
        <f t="shared" si="1361"/>
        <v>6.2601449300000001</v>
      </c>
      <c r="QH77" s="93">
        <f>QH74</f>
        <v>38.18</v>
      </c>
      <c r="QI77" s="120">
        <f t="shared" si="1362"/>
        <v>239.01232999999999</v>
      </c>
      <c r="QJ77" s="101">
        <f t="shared" si="1363"/>
        <v>49475.55</v>
      </c>
      <c r="QK77" s="101"/>
      <c r="QL77" s="121"/>
      <c r="QM77" s="122">
        <f t="shared" si="1364"/>
        <v>0.47366999999999998</v>
      </c>
      <c r="QN77" s="252">
        <f t="shared" si="1365"/>
        <v>140</v>
      </c>
      <c r="QO77" s="122">
        <f>QN77/QN74</f>
        <v>0.84848000000000001</v>
      </c>
      <c r="QP77" s="101">
        <f>QP74*QO77</f>
        <v>1315.99</v>
      </c>
      <c r="QQ77" s="119">
        <f t="shared" si="1366"/>
        <v>9.3999285700000001</v>
      </c>
      <c r="QR77" s="93">
        <f>QR74</f>
        <v>38.18</v>
      </c>
      <c r="QS77" s="120">
        <f t="shared" si="1367"/>
        <v>358.88927000000001</v>
      </c>
      <c r="QT77" s="101">
        <f t="shared" si="1368"/>
        <v>50244.5</v>
      </c>
      <c r="QU77" s="101"/>
      <c r="QV77" s="121"/>
      <c r="QW77" s="122">
        <f t="shared" si="1369"/>
        <v>0.71125000000000005</v>
      </c>
      <c r="QX77" s="252">
        <f t="shared" si="1370"/>
        <v>116</v>
      </c>
      <c r="QY77" s="122">
        <f>QX77/QX74</f>
        <v>0.68638999999999994</v>
      </c>
      <c r="QZ77" s="101">
        <f>QZ74*QY77</f>
        <v>1088.6099999999999</v>
      </c>
      <c r="RA77" s="119">
        <f t="shared" si="1371"/>
        <v>9.3845689700000001</v>
      </c>
      <c r="RB77" s="93">
        <f>RB74</f>
        <v>38.18</v>
      </c>
      <c r="RC77" s="120">
        <f t="shared" si="1372"/>
        <v>358.30284</v>
      </c>
      <c r="RD77" s="101">
        <f t="shared" si="1373"/>
        <v>41563.129999999997</v>
      </c>
      <c r="RE77" s="101"/>
      <c r="RF77" s="121"/>
      <c r="RG77" s="122">
        <f t="shared" si="1374"/>
        <v>0.71008000000000004</v>
      </c>
      <c r="RH77" s="252">
        <f t="shared" si="1375"/>
        <v>113</v>
      </c>
      <c r="RI77" s="122">
        <f>RH77/RH74</f>
        <v>0.83087999999999995</v>
      </c>
      <c r="RJ77" s="101">
        <f>RJ74*RI77</f>
        <v>1358.49</v>
      </c>
      <c r="RK77" s="119">
        <f t="shared" si="1376"/>
        <v>12.0220354</v>
      </c>
      <c r="RL77" s="93">
        <f>RL74</f>
        <v>38.18</v>
      </c>
      <c r="RM77" s="120">
        <f t="shared" si="1377"/>
        <v>459.00130999999999</v>
      </c>
      <c r="RN77" s="101">
        <f t="shared" si="1378"/>
        <v>51867.15</v>
      </c>
      <c r="RO77" s="101"/>
      <c r="RP77" s="121"/>
      <c r="RQ77" s="122">
        <f t="shared" si="1379"/>
        <v>0.90964999999999996</v>
      </c>
      <c r="RR77" s="252">
        <f t="shared" si="1380"/>
        <v>237</v>
      </c>
      <c r="RS77" s="122">
        <f>RR77/RR74</f>
        <v>0.68103000000000002</v>
      </c>
      <c r="RT77" s="101">
        <f>RT74*RS77</f>
        <v>2773.84</v>
      </c>
      <c r="RU77" s="119">
        <f t="shared" si="1381"/>
        <v>11.70396624</v>
      </c>
      <c r="RV77" s="93">
        <f>RV74</f>
        <v>38.18</v>
      </c>
      <c r="RW77" s="120">
        <f t="shared" si="1382"/>
        <v>446.85743000000002</v>
      </c>
      <c r="RX77" s="101">
        <f t="shared" si="1383"/>
        <v>105905.21</v>
      </c>
      <c r="RY77" s="101"/>
      <c r="RZ77" s="121"/>
      <c r="SA77" s="122">
        <f t="shared" si="1384"/>
        <v>0.88558000000000003</v>
      </c>
      <c r="SB77" s="252">
        <f t="shared" si="1385"/>
        <v>0</v>
      </c>
      <c r="SC77" s="122">
        <f>SB77/SB74</f>
        <v>0</v>
      </c>
      <c r="SD77" s="101">
        <f>SD74*SC77</f>
        <v>0</v>
      </c>
      <c r="SE77" s="119">
        <f t="shared" si="1386"/>
        <v>0</v>
      </c>
      <c r="SF77" s="93">
        <f>SF74</f>
        <v>38.18</v>
      </c>
      <c r="SG77" s="120">
        <f t="shared" si="1387"/>
        <v>0</v>
      </c>
      <c r="SH77" s="101">
        <f t="shared" si="1388"/>
        <v>0</v>
      </c>
      <c r="SI77" s="101"/>
      <c r="SJ77" s="121"/>
      <c r="SK77" s="122">
        <f t="shared" si="1389"/>
        <v>0</v>
      </c>
      <c r="SL77" s="252">
        <f t="shared" si="1390"/>
        <v>238</v>
      </c>
      <c r="SM77" s="122">
        <f>SL77/SL74</f>
        <v>0.78032999999999997</v>
      </c>
      <c r="SN77" s="101">
        <f>SN74*SM77</f>
        <v>2607.86</v>
      </c>
      <c r="SO77" s="119">
        <f t="shared" si="1391"/>
        <v>10.95739496</v>
      </c>
      <c r="SP77" s="93">
        <f>SP74</f>
        <v>38.18</v>
      </c>
      <c r="SQ77" s="120">
        <f t="shared" si="1392"/>
        <v>418.35334</v>
      </c>
      <c r="SR77" s="101">
        <f t="shared" si="1393"/>
        <v>99568.09</v>
      </c>
      <c r="SS77" s="101"/>
      <c r="ST77" s="121"/>
      <c r="SU77" s="122">
        <f t="shared" si="1394"/>
        <v>0.82908999999999999</v>
      </c>
      <c r="SV77" s="252">
        <f t="shared" si="1395"/>
        <v>220</v>
      </c>
      <c r="SW77" s="122">
        <f>SV77/SV74</f>
        <v>0.76388999999999996</v>
      </c>
      <c r="SX77" s="101">
        <f>SX74*SW77</f>
        <v>2997.5</v>
      </c>
      <c r="SY77" s="119">
        <f t="shared" si="1396"/>
        <v>13.625</v>
      </c>
      <c r="SZ77" s="93">
        <f>SZ74</f>
        <v>38.18</v>
      </c>
      <c r="TA77" s="120">
        <f t="shared" si="1397"/>
        <v>520.20249999999999</v>
      </c>
      <c r="TB77" s="101">
        <f t="shared" si="1398"/>
        <v>114444.55</v>
      </c>
      <c r="TC77" s="101"/>
      <c r="TD77" s="121"/>
      <c r="TE77" s="122">
        <f t="shared" si="1399"/>
        <v>1.03094</v>
      </c>
      <c r="TF77" s="252">
        <f t="shared" si="1400"/>
        <v>140</v>
      </c>
      <c r="TG77" s="122">
        <f>TF77/TF74</f>
        <v>0.91503000000000001</v>
      </c>
      <c r="TH77" s="101">
        <f>TH74*TG77</f>
        <v>1630.58</v>
      </c>
      <c r="TI77" s="119">
        <f t="shared" si="1401"/>
        <v>11.647</v>
      </c>
      <c r="TJ77" s="93">
        <f>TJ74</f>
        <v>38.18</v>
      </c>
      <c r="TK77" s="120">
        <f t="shared" si="1402"/>
        <v>444.68245999999999</v>
      </c>
      <c r="TL77" s="101">
        <f t="shared" si="1403"/>
        <v>62255.54</v>
      </c>
      <c r="TM77" s="101"/>
      <c r="TN77" s="121"/>
      <c r="TO77" s="122">
        <f t="shared" si="1404"/>
        <v>0.88127</v>
      </c>
      <c r="TP77" s="252">
        <f t="shared" si="1405"/>
        <v>187</v>
      </c>
      <c r="TQ77" s="122">
        <f>TP77/TP74</f>
        <v>0.65156999999999998</v>
      </c>
      <c r="TR77" s="101">
        <f>TR74*TQ77</f>
        <v>2472.71</v>
      </c>
      <c r="TS77" s="119">
        <f t="shared" si="1406"/>
        <v>13.22304813</v>
      </c>
      <c r="TT77" s="93">
        <f>TT74</f>
        <v>38.18</v>
      </c>
      <c r="TU77" s="120">
        <f t="shared" si="1407"/>
        <v>504.85597999999999</v>
      </c>
      <c r="TV77" s="101">
        <f t="shared" si="1408"/>
        <v>94408.07</v>
      </c>
      <c r="TW77" s="101"/>
      <c r="TX77" s="121"/>
      <c r="TY77" s="122">
        <f t="shared" si="1409"/>
        <v>1.0005200000000001</v>
      </c>
      <c r="TZ77" s="252">
        <f t="shared" si="1410"/>
        <v>132</v>
      </c>
      <c r="UA77" s="122">
        <f>TZ77/TZ74</f>
        <v>0.67347000000000001</v>
      </c>
      <c r="UB77" s="101">
        <f>UB74*UA77</f>
        <v>1966.53</v>
      </c>
      <c r="UC77" s="119">
        <f t="shared" si="1411"/>
        <v>14.89795455</v>
      </c>
      <c r="UD77" s="93">
        <f>UD74</f>
        <v>38.18</v>
      </c>
      <c r="UE77" s="120">
        <f t="shared" si="1412"/>
        <v>568.8039</v>
      </c>
      <c r="UF77" s="101">
        <f t="shared" si="1413"/>
        <v>75082.11</v>
      </c>
      <c r="UG77" s="101"/>
      <c r="UH77" s="121"/>
      <c r="UI77" s="122">
        <f t="shared" si="1414"/>
        <v>1.1272500000000001</v>
      </c>
      <c r="UJ77" s="252">
        <f t="shared" si="1415"/>
        <v>238</v>
      </c>
      <c r="UK77" s="122">
        <f>UJ77/UJ74</f>
        <v>0.72340000000000004</v>
      </c>
      <c r="UL77" s="101">
        <f>UL74*UK77</f>
        <v>3884.66</v>
      </c>
      <c r="UM77" s="119">
        <f t="shared" si="1416"/>
        <v>16.322100840000001</v>
      </c>
      <c r="UN77" s="93">
        <f>UN74</f>
        <v>38.18</v>
      </c>
      <c r="UO77" s="120">
        <f t="shared" si="1417"/>
        <v>623.17781000000002</v>
      </c>
      <c r="UP77" s="101">
        <f t="shared" si="1418"/>
        <v>148316.32</v>
      </c>
      <c r="UQ77" s="101"/>
      <c r="UR77" s="121"/>
      <c r="US77" s="122">
        <f t="shared" si="1419"/>
        <v>1.2350099999999999</v>
      </c>
      <c r="UT77" s="252">
        <f t="shared" si="1420"/>
        <v>232</v>
      </c>
      <c r="UU77" s="122">
        <f>UT77/UT74</f>
        <v>0.72274000000000005</v>
      </c>
      <c r="UV77" s="101">
        <f>UV74*UU77</f>
        <v>3719.22</v>
      </c>
      <c r="UW77" s="119">
        <f t="shared" si="1421"/>
        <v>16.031120690000002</v>
      </c>
      <c r="UX77" s="93">
        <f>UX74</f>
        <v>38.18</v>
      </c>
      <c r="UY77" s="120">
        <f t="shared" si="1422"/>
        <v>612.06818999999996</v>
      </c>
      <c r="UZ77" s="101">
        <f t="shared" si="1423"/>
        <v>141999.82</v>
      </c>
      <c r="VA77" s="101"/>
      <c r="VB77" s="121"/>
      <c r="VC77" s="122">
        <f t="shared" si="1424"/>
        <v>1.21299</v>
      </c>
      <c r="VD77" s="252">
        <f t="shared" si="1425"/>
        <v>485</v>
      </c>
      <c r="VE77" s="122">
        <f>VD77/VD74</f>
        <v>0.87702999999999998</v>
      </c>
      <c r="VF77" s="101">
        <f>VF74*VE77</f>
        <v>7677.52</v>
      </c>
      <c r="VG77" s="119">
        <f t="shared" si="1426"/>
        <v>15.829938139999999</v>
      </c>
      <c r="VH77" s="93">
        <f>VH74</f>
        <v>38.18</v>
      </c>
      <c r="VI77" s="120">
        <f t="shared" si="1427"/>
        <v>604.38703999999996</v>
      </c>
      <c r="VJ77" s="101">
        <f t="shared" si="1428"/>
        <v>293127.71000000002</v>
      </c>
      <c r="VK77" s="101"/>
      <c r="VL77" s="121"/>
      <c r="VM77" s="122">
        <f t="shared" si="1429"/>
        <v>1.19777</v>
      </c>
      <c r="VN77" s="252">
        <f t="shared" si="1430"/>
        <v>277</v>
      </c>
      <c r="VO77" s="122">
        <f>VN77/VN74</f>
        <v>0.79142999999999997</v>
      </c>
      <c r="VP77" s="101">
        <f>VP74*VO77</f>
        <v>3116.65</v>
      </c>
      <c r="VQ77" s="119">
        <f t="shared" si="1431"/>
        <v>11.251444040000001</v>
      </c>
      <c r="VR77" s="93">
        <f>VR74</f>
        <v>38.18</v>
      </c>
      <c r="VS77" s="120">
        <f t="shared" si="1432"/>
        <v>429.58013</v>
      </c>
      <c r="VT77" s="101">
        <f t="shared" si="1433"/>
        <v>118993.7</v>
      </c>
      <c r="VU77" s="101"/>
      <c r="VV77" s="121"/>
      <c r="VW77" s="122">
        <f t="shared" si="1434"/>
        <v>0.85133999999999999</v>
      </c>
      <c r="VX77" s="231">
        <f t="shared" si="1435"/>
        <v>9198</v>
      </c>
      <c r="VY77" s="122">
        <f>VX77/VX74</f>
        <v>0.73051999999999995</v>
      </c>
      <c r="VZ77" s="101">
        <f>VZ74*VY77</f>
        <v>121562.18</v>
      </c>
      <c r="WA77" s="119">
        <f t="shared" si="1436"/>
        <v>13.21615351</v>
      </c>
      <c r="WB77" s="93">
        <f>WB74</f>
        <v>38.18</v>
      </c>
      <c r="WC77" s="120">
        <f t="shared" si="1437"/>
        <v>504.59273999999999</v>
      </c>
      <c r="WD77" s="101">
        <f t="shared" si="1438"/>
        <v>4641244.0199999996</v>
      </c>
      <c r="WE77" s="101"/>
      <c r="WF77" s="121"/>
    </row>
    <row r="78" spans="1:604" ht="26.25" customHeight="1">
      <c r="A78" s="5"/>
      <c r="B78" s="223" t="s">
        <v>712</v>
      </c>
      <c r="C78" s="12" t="s">
        <v>837</v>
      </c>
      <c r="D78" s="12" t="s">
        <v>437</v>
      </c>
      <c r="E78" s="4" t="s">
        <v>33</v>
      </c>
      <c r="F78" s="252">
        <f t="shared" si="1140"/>
        <v>0</v>
      </c>
      <c r="G78" s="122">
        <f>F78/F74</f>
        <v>0</v>
      </c>
      <c r="H78" s="101">
        <f>H74*G78</f>
        <v>0</v>
      </c>
      <c r="I78" s="119">
        <f t="shared" si="1141"/>
        <v>0</v>
      </c>
      <c r="J78" s="93">
        <f>J74</f>
        <v>38.18</v>
      </c>
      <c r="K78" s="120">
        <f t="shared" si="1142"/>
        <v>0</v>
      </c>
      <c r="L78" s="101">
        <f t="shared" si="1143"/>
        <v>0</v>
      </c>
      <c r="M78" s="101"/>
      <c r="N78" s="121"/>
      <c r="O78" s="122">
        <f t="shared" si="1144"/>
        <v>0</v>
      </c>
      <c r="P78" s="252">
        <f t="shared" si="1145"/>
        <v>0</v>
      </c>
      <c r="Q78" s="122">
        <f>P78/P74</f>
        <v>0</v>
      </c>
      <c r="R78" s="101">
        <f>R74*Q78</f>
        <v>0</v>
      </c>
      <c r="S78" s="119">
        <f t="shared" si="1146"/>
        <v>0</v>
      </c>
      <c r="T78" s="93">
        <f>T74</f>
        <v>38.18</v>
      </c>
      <c r="U78" s="120">
        <f t="shared" si="1147"/>
        <v>0</v>
      </c>
      <c r="V78" s="101">
        <f t="shared" si="1148"/>
        <v>0</v>
      </c>
      <c r="W78" s="101"/>
      <c r="X78" s="121"/>
      <c r="Y78" s="122">
        <f t="shared" si="1149"/>
        <v>0</v>
      </c>
      <c r="Z78" s="252">
        <f t="shared" si="1150"/>
        <v>0</v>
      </c>
      <c r="AA78" s="122">
        <f>Z78/Z74</f>
        <v>0</v>
      </c>
      <c r="AB78" s="101">
        <f>AB74*AA78</f>
        <v>0</v>
      </c>
      <c r="AC78" s="119">
        <f t="shared" si="1151"/>
        <v>0</v>
      </c>
      <c r="AD78" s="93">
        <f>AD74</f>
        <v>38.18</v>
      </c>
      <c r="AE78" s="120">
        <f t="shared" si="1152"/>
        <v>0</v>
      </c>
      <c r="AF78" s="101">
        <f t="shared" si="1153"/>
        <v>0</v>
      </c>
      <c r="AG78" s="101"/>
      <c r="AH78" s="121"/>
      <c r="AI78" s="122">
        <f t="shared" si="1154"/>
        <v>0</v>
      </c>
      <c r="AJ78" s="252">
        <f t="shared" si="1155"/>
        <v>0</v>
      </c>
      <c r="AK78" s="122">
        <f>AJ78/AJ74</f>
        <v>0</v>
      </c>
      <c r="AL78" s="101">
        <f>AL74*AK78</f>
        <v>0</v>
      </c>
      <c r="AM78" s="119">
        <f t="shared" si="1156"/>
        <v>0</v>
      </c>
      <c r="AN78" s="93">
        <f>AN74</f>
        <v>38.18</v>
      </c>
      <c r="AO78" s="120">
        <f t="shared" si="1157"/>
        <v>0</v>
      </c>
      <c r="AP78" s="101">
        <f t="shared" si="1158"/>
        <v>0</v>
      </c>
      <c r="AQ78" s="101"/>
      <c r="AR78" s="121"/>
      <c r="AS78" s="122">
        <f t="shared" si="1159"/>
        <v>0</v>
      </c>
      <c r="AT78" s="252">
        <f t="shared" si="1160"/>
        <v>0</v>
      </c>
      <c r="AU78" s="122">
        <f>AT78/AT74</f>
        <v>0</v>
      </c>
      <c r="AV78" s="101">
        <f>AV74*AU78</f>
        <v>0</v>
      </c>
      <c r="AW78" s="119">
        <f t="shared" si="1161"/>
        <v>0</v>
      </c>
      <c r="AX78" s="93">
        <f>AX74</f>
        <v>38.18</v>
      </c>
      <c r="AY78" s="120">
        <f t="shared" si="1162"/>
        <v>0</v>
      </c>
      <c r="AZ78" s="101">
        <f t="shared" si="1163"/>
        <v>0</v>
      </c>
      <c r="BA78" s="101"/>
      <c r="BB78" s="121"/>
      <c r="BC78" s="122">
        <f t="shared" si="1164"/>
        <v>0</v>
      </c>
      <c r="BD78" s="252">
        <f t="shared" si="1165"/>
        <v>0</v>
      </c>
      <c r="BE78" s="122">
        <f>BD78/BD74</f>
        <v>0</v>
      </c>
      <c r="BF78" s="101">
        <f>BF74*BE78</f>
        <v>0</v>
      </c>
      <c r="BG78" s="119">
        <f t="shared" si="1166"/>
        <v>0</v>
      </c>
      <c r="BH78" s="93">
        <f>BH74</f>
        <v>38.18</v>
      </c>
      <c r="BI78" s="120">
        <f t="shared" si="1167"/>
        <v>0</v>
      </c>
      <c r="BJ78" s="101">
        <f t="shared" si="1168"/>
        <v>0</v>
      </c>
      <c r="BK78" s="101"/>
      <c r="BL78" s="121"/>
      <c r="BM78" s="122">
        <f t="shared" si="1169"/>
        <v>0</v>
      </c>
      <c r="BN78" s="252">
        <f t="shared" si="1170"/>
        <v>0</v>
      </c>
      <c r="BO78" s="122" t="e">
        <f>BN78/BN74</f>
        <v>#DIV/0!</v>
      </c>
      <c r="BP78" s="101" t="e">
        <f>BP74*BO78</f>
        <v>#DIV/0!</v>
      </c>
      <c r="BQ78" s="119">
        <f t="shared" si="1171"/>
        <v>0</v>
      </c>
      <c r="BR78" s="93">
        <f>BR74</f>
        <v>0</v>
      </c>
      <c r="BS78" s="120">
        <f t="shared" si="1172"/>
        <v>0</v>
      </c>
      <c r="BT78" s="101">
        <f t="shared" si="1173"/>
        <v>0</v>
      </c>
      <c r="BU78" s="101"/>
      <c r="BV78" s="121"/>
      <c r="BW78" s="122">
        <f t="shared" si="1174"/>
        <v>0</v>
      </c>
      <c r="BX78" s="252">
        <f t="shared" si="1175"/>
        <v>0</v>
      </c>
      <c r="BY78" s="122">
        <f>BX78/BX74</f>
        <v>0</v>
      </c>
      <c r="BZ78" s="101">
        <f>BZ74*BY78</f>
        <v>0</v>
      </c>
      <c r="CA78" s="119">
        <f t="shared" si="1176"/>
        <v>0</v>
      </c>
      <c r="CB78" s="93">
        <f>CB74</f>
        <v>38.18</v>
      </c>
      <c r="CC78" s="120">
        <f t="shared" si="1177"/>
        <v>0</v>
      </c>
      <c r="CD78" s="101">
        <f t="shared" si="1178"/>
        <v>0</v>
      </c>
      <c r="CE78" s="101"/>
      <c r="CF78" s="121"/>
      <c r="CG78" s="122">
        <f t="shared" si="1179"/>
        <v>0</v>
      </c>
      <c r="CH78" s="252">
        <f t="shared" si="1180"/>
        <v>0</v>
      </c>
      <c r="CI78" s="122" t="e">
        <f>CH78/CH74</f>
        <v>#DIV/0!</v>
      </c>
      <c r="CJ78" s="101" t="e">
        <f>CJ74*CI78</f>
        <v>#DIV/0!</v>
      </c>
      <c r="CK78" s="119">
        <f t="shared" si="1181"/>
        <v>0</v>
      </c>
      <c r="CL78" s="93">
        <f>CL74</f>
        <v>0</v>
      </c>
      <c r="CM78" s="120">
        <f t="shared" si="1182"/>
        <v>0</v>
      </c>
      <c r="CN78" s="101">
        <f t="shared" si="1183"/>
        <v>0</v>
      </c>
      <c r="CO78" s="101"/>
      <c r="CP78" s="121"/>
      <c r="CQ78" s="122">
        <f t="shared" si="1184"/>
        <v>0</v>
      </c>
      <c r="CR78" s="252">
        <f t="shared" si="1185"/>
        <v>0</v>
      </c>
      <c r="CS78" s="122">
        <f>CR78/CR74</f>
        <v>0</v>
      </c>
      <c r="CT78" s="101">
        <f>CT74*CS78</f>
        <v>0</v>
      </c>
      <c r="CU78" s="119">
        <f t="shared" si="1186"/>
        <v>0</v>
      </c>
      <c r="CV78" s="93">
        <f>CV74</f>
        <v>38.18</v>
      </c>
      <c r="CW78" s="120">
        <f t="shared" si="1187"/>
        <v>0</v>
      </c>
      <c r="CX78" s="101">
        <f t="shared" si="1188"/>
        <v>0</v>
      </c>
      <c r="CY78" s="101"/>
      <c r="CZ78" s="121"/>
      <c r="DA78" s="122">
        <f t="shared" si="1189"/>
        <v>0</v>
      </c>
      <c r="DB78" s="252">
        <f t="shared" si="1190"/>
        <v>0</v>
      </c>
      <c r="DC78" s="122">
        <f>DB78/DB74</f>
        <v>0</v>
      </c>
      <c r="DD78" s="101">
        <f>DD74*DC78</f>
        <v>0</v>
      </c>
      <c r="DE78" s="119">
        <f t="shared" si="1191"/>
        <v>0</v>
      </c>
      <c r="DF78" s="93">
        <f>DF74</f>
        <v>38.18</v>
      </c>
      <c r="DG78" s="120">
        <f t="shared" si="1192"/>
        <v>0</v>
      </c>
      <c r="DH78" s="101">
        <f t="shared" si="1193"/>
        <v>0</v>
      </c>
      <c r="DI78" s="101"/>
      <c r="DJ78" s="121"/>
      <c r="DK78" s="122">
        <f t="shared" si="1194"/>
        <v>0</v>
      </c>
      <c r="DL78" s="252">
        <f t="shared" si="1195"/>
        <v>0</v>
      </c>
      <c r="DM78" s="122">
        <f>DL78/DL74</f>
        <v>0</v>
      </c>
      <c r="DN78" s="101">
        <f>DN74*DM78</f>
        <v>0</v>
      </c>
      <c r="DO78" s="119">
        <f t="shared" si="1196"/>
        <v>0</v>
      </c>
      <c r="DP78" s="93">
        <f>DP74</f>
        <v>38.18</v>
      </c>
      <c r="DQ78" s="120">
        <f t="shared" si="1197"/>
        <v>0</v>
      </c>
      <c r="DR78" s="101">
        <f t="shared" si="1198"/>
        <v>0</v>
      </c>
      <c r="DS78" s="101"/>
      <c r="DT78" s="121"/>
      <c r="DU78" s="122">
        <f t="shared" si="1199"/>
        <v>0</v>
      </c>
      <c r="DV78" s="252">
        <f t="shared" si="1200"/>
        <v>0</v>
      </c>
      <c r="DW78" s="122">
        <f>DV78/DV74</f>
        <v>0</v>
      </c>
      <c r="DX78" s="101">
        <f>DX74*DW78</f>
        <v>0</v>
      </c>
      <c r="DY78" s="119">
        <f t="shared" si="1201"/>
        <v>0</v>
      </c>
      <c r="DZ78" s="93">
        <f>DZ74</f>
        <v>38.18</v>
      </c>
      <c r="EA78" s="120">
        <f t="shared" si="1202"/>
        <v>0</v>
      </c>
      <c r="EB78" s="101">
        <f t="shared" si="1203"/>
        <v>0</v>
      </c>
      <c r="EC78" s="101"/>
      <c r="ED78" s="121"/>
      <c r="EE78" s="122">
        <f t="shared" si="1204"/>
        <v>0</v>
      </c>
      <c r="EF78" s="252">
        <f t="shared" si="1205"/>
        <v>0</v>
      </c>
      <c r="EG78" s="122">
        <f>EF78/EF74</f>
        <v>0</v>
      </c>
      <c r="EH78" s="101">
        <f>EH74*EG78</f>
        <v>0</v>
      </c>
      <c r="EI78" s="119">
        <f t="shared" si="1206"/>
        <v>0</v>
      </c>
      <c r="EJ78" s="93">
        <f>EJ74</f>
        <v>38.18</v>
      </c>
      <c r="EK78" s="120">
        <f t="shared" si="1207"/>
        <v>0</v>
      </c>
      <c r="EL78" s="101">
        <f t="shared" si="1208"/>
        <v>0</v>
      </c>
      <c r="EM78" s="101"/>
      <c r="EN78" s="121"/>
      <c r="EO78" s="122">
        <f t="shared" si="1209"/>
        <v>0</v>
      </c>
      <c r="EP78" s="252">
        <f t="shared" si="1210"/>
        <v>0</v>
      </c>
      <c r="EQ78" s="122">
        <f>EP78/EP74</f>
        <v>0</v>
      </c>
      <c r="ER78" s="101">
        <f>ER74*EQ78</f>
        <v>0</v>
      </c>
      <c r="ES78" s="119">
        <f t="shared" si="1211"/>
        <v>0</v>
      </c>
      <c r="ET78" s="93">
        <f>ET74</f>
        <v>38.18</v>
      </c>
      <c r="EU78" s="120">
        <f t="shared" si="1212"/>
        <v>0</v>
      </c>
      <c r="EV78" s="101">
        <f t="shared" si="1213"/>
        <v>0</v>
      </c>
      <c r="EW78" s="101"/>
      <c r="EX78" s="121"/>
      <c r="EY78" s="122">
        <f t="shared" si="1214"/>
        <v>0</v>
      </c>
      <c r="EZ78" s="252">
        <f t="shared" si="1215"/>
        <v>0</v>
      </c>
      <c r="FA78" s="122">
        <f>EZ78/EZ74</f>
        <v>0</v>
      </c>
      <c r="FB78" s="101">
        <f>FB74*FA78</f>
        <v>0</v>
      </c>
      <c r="FC78" s="119">
        <f t="shared" si="1216"/>
        <v>0</v>
      </c>
      <c r="FD78" s="93">
        <f>FD74</f>
        <v>38.18</v>
      </c>
      <c r="FE78" s="120">
        <f t="shared" si="1217"/>
        <v>0</v>
      </c>
      <c r="FF78" s="101">
        <f t="shared" si="1218"/>
        <v>0</v>
      </c>
      <c r="FG78" s="101"/>
      <c r="FH78" s="121"/>
      <c r="FI78" s="122">
        <f t="shared" si="1219"/>
        <v>0</v>
      </c>
      <c r="FJ78" s="252">
        <f t="shared" si="1220"/>
        <v>0</v>
      </c>
      <c r="FK78" s="122">
        <f>FJ78/FJ74</f>
        <v>0</v>
      </c>
      <c r="FL78" s="101">
        <f>FL74*FK78</f>
        <v>0</v>
      </c>
      <c r="FM78" s="119">
        <f t="shared" si="1221"/>
        <v>0</v>
      </c>
      <c r="FN78" s="93">
        <f>FN74</f>
        <v>38.18</v>
      </c>
      <c r="FO78" s="120">
        <f t="shared" si="1222"/>
        <v>0</v>
      </c>
      <c r="FP78" s="101">
        <f t="shared" si="1223"/>
        <v>0</v>
      </c>
      <c r="FQ78" s="101"/>
      <c r="FR78" s="121"/>
      <c r="FS78" s="122">
        <f t="shared" si="1224"/>
        <v>0</v>
      </c>
      <c r="FT78" s="252">
        <f t="shared" si="1225"/>
        <v>0</v>
      </c>
      <c r="FU78" s="122">
        <f>FT78/FT74</f>
        <v>0</v>
      </c>
      <c r="FV78" s="101">
        <f>FV74*FU78</f>
        <v>0</v>
      </c>
      <c r="FW78" s="119">
        <f t="shared" si="1226"/>
        <v>0</v>
      </c>
      <c r="FX78" s="93">
        <f>FX74</f>
        <v>38.18</v>
      </c>
      <c r="FY78" s="120">
        <f t="shared" si="1227"/>
        <v>0</v>
      </c>
      <c r="FZ78" s="101">
        <f t="shared" si="1228"/>
        <v>0</v>
      </c>
      <c r="GA78" s="101"/>
      <c r="GB78" s="121"/>
      <c r="GC78" s="122">
        <f t="shared" si="1229"/>
        <v>0</v>
      </c>
      <c r="GD78" s="252">
        <f t="shared" si="1230"/>
        <v>0</v>
      </c>
      <c r="GE78" s="122">
        <f>GD78/GD74</f>
        <v>0</v>
      </c>
      <c r="GF78" s="101">
        <f>GF74*GE78</f>
        <v>0</v>
      </c>
      <c r="GG78" s="119">
        <f t="shared" si="1231"/>
        <v>0</v>
      </c>
      <c r="GH78" s="93">
        <f>GH74</f>
        <v>38.18</v>
      </c>
      <c r="GI78" s="120">
        <f t="shared" si="1232"/>
        <v>0</v>
      </c>
      <c r="GJ78" s="101">
        <f t="shared" si="1233"/>
        <v>0</v>
      </c>
      <c r="GK78" s="101"/>
      <c r="GL78" s="121"/>
      <c r="GM78" s="122">
        <f t="shared" si="1234"/>
        <v>0</v>
      </c>
      <c r="GN78" s="252">
        <f t="shared" si="1235"/>
        <v>0</v>
      </c>
      <c r="GO78" s="122">
        <f>GN78/GN74</f>
        <v>0</v>
      </c>
      <c r="GP78" s="101">
        <f>GP74*GO78</f>
        <v>0</v>
      </c>
      <c r="GQ78" s="119">
        <f t="shared" si="1236"/>
        <v>0</v>
      </c>
      <c r="GR78" s="93">
        <f>GR74</f>
        <v>38.18</v>
      </c>
      <c r="GS78" s="120">
        <f t="shared" si="1237"/>
        <v>0</v>
      </c>
      <c r="GT78" s="101">
        <f t="shared" si="1238"/>
        <v>0</v>
      </c>
      <c r="GU78" s="101"/>
      <c r="GV78" s="121"/>
      <c r="GW78" s="122">
        <f t="shared" si="1239"/>
        <v>0</v>
      </c>
      <c r="GX78" s="252">
        <f t="shared" si="1240"/>
        <v>0</v>
      </c>
      <c r="GY78" s="122">
        <f>GX78/GX74</f>
        <v>0</v>
      </c>
      <c r="GZ78" s="101">
        <f>GZ74*GY78</f>
        <v>0</v>
      </c>
      <c r="HA78" s="119">
        <f t="shared" si="1241"/>
        <v>0</v>
      </c>
      <c r="HB78" s="93">
        <f>HB74</f>
        <v>38.18</v>
      </c>
      <c r="HC78" s="120">
        <f t="shared" si="1242"/>
        <v>0</v>
      </c>
      <c r="HD78" s="101">
        <f t="shared" si="1243"/>
        <v>0</v>
      </c>
      <c r="HE78" s="101"/>
      <c r="HF78" s="121"/>
      <c r="HG78" s="122">
        <f t="shared" si="1244"/>
        <v>0</v>
      </c>
      <c r="HH78" s="252">
        <f t="shared" si="1245"/>
        <v>0</v>
      </c>
      <c r="HI78" s="122">
        <f>HH78/HH74</f>
        <v>0</v>
      </c>
      <c r="HJ78" s="101">
        <f>HJ74*HI78</f>
        <v>0</v>
      </c>
      <c r="HK78" s="119">
        <f t="shared" si="1246"/>
        <v>0</v>
      </c>
      <c r="HL78" s="93">
        <f>HL74</f>
        <v>38.18</v>
      </c>
      <c r="HM78" s="120">
        <f t="shared" si="1247"/>
        <v>0</v>
      </c>
      <c r="HN78" s="101">
        <f t="shared" si="1248"/>
        <v>0</v>
      </c>
      <c r="HO78" s="101"/>
      <c r="HP78" s="121"/>
      <c r="HQ78" s="122">
        <f t="shared" si="1249"/>
        <v>0</v>
      </c>
      <c r="HR78" s="252">
        <f t="shared" si="1250"/>
        <v>0</v>
      </c>
      <c r="HS78" s="122">
        <f>HR78/HR74</f>
        <v>0</v>
      </c>
      <c r="HT78" s="101">
        <f>HT74*HS78</f>
        <v>0</v>
      </c>
      <c r="HU78" s="119">
        <f t="shared" si="1251"/>
        <v>0</v>
      </c>
      <c r="HV78" s="93">
        <f>HV74</f>
        <v>38.18</v>
      </c>
      <c r="HW78" s="120">
        <f t="shared" si="1252"/>
        <v>0</v>
      </c>
      <c r="HX78" s="101">
        <f t="shared" si="1253"/>
        <v>0</v>
      </c>
      <c r="HY78" s="101"/>
      <c r="HZ78" s="121"/>
      <c r="IA78" s="122">
        <f t="shared" si="1254"/>
        <v>0</v>
      </c>
      <c r="IB78" s="252">
        <f t="shared" si="1255"/>
        <v>0</v>
      </c>
      <c r="IC78" s="122">
        <f>IB78/IB74</f>
        <v>0</v>
      </c>
      <c r="ID78" s="101">
        <f>ID74*IC78</f>
        <v>0</v>
      </c>
      <c r="IE78" s="119">
        <f t="shared" si="1256"/>
        <v>0</v>
      </c>
      <c r="IF78" s="93">
        <f>IF74</f>
        <v>38.18</v>
      </c>
      <c r="IG78" s="120">
        <f t="shared" si="1257"/>
        <v>0</v>
      </c>
      <c r="IH78" s="101">
        <f t="shared" si="1258"/>
        <v>0</v>
      </c>
      <c r="II78" s="101"/>
      <c r="IJ78" s="121"/>
      <c r="IK78" s="122">
        <f t="shared" si="1259"/>
        <v>0</v>
      </c>
      <c r="IL78" s="252">
        <f t="shared" si="1260"/>
        <v>0</v>
      </c>
      <c r="IM78" s="122">
        <f>IL78/IL74</f>
        <v>0</v>
      </c>
      <c r="IN78" s="101">
        <f>IN74*IM78</f>
        <v>0</v>
      </c>
      <c r="IO78" s="119">
        <f t="shared" si="1261"/>
        <v>0</v>
      </c>
      <c r="IP78" s="93">
        <f>IP74</f>
        <v>38.18</v>
      </c>
      <c r="IQ78" s="120">
        <f t="shared" si="1262"/>
        <v>0</v>
      </c>
      <c r="IR78" s="101">
        <f t="shared" si="1263"/>
        <v>0</v>
      </c>
      <c r="IS78" s="101"/>
      <c r="IT78" s="121"/>
      <c r="IU78" s="122">
        <f t="shared" si="1264"/>
        <v>0</v>
      </c>
      <c r="IV78" s="252">
        <f t="shared" si="1265"/>
        <v>0</v>
      </c>
      <c r="IW78" s="122">
        <f>IV78/IV74</f>
        <v>0</v>
      </c>
      <c r="IX78" s="101">
        <f>IX74*IW78</f>
        <v>0</v>
      </c>
      <c r="IY78" s="119">
        <f t="shared" si="1266"/>
        <v>0</v>
      </c>
      <c r="IZ78" s="93">
        <f>IZ74</f>
        <v>38.18</v>
      </c>
      <c r="JA78" s="120">
        <f t="shared" si="1267"/>
        <v>0</v>
      </c>
      <c r="JB78" s="101">
        <f t="shared" si="1268"/>
        <v>0</v>
      </c>
      <c r="JC78" s="101"/>
      <c r="JD78" s="121"/>
      <c r="JE78" s="122">
        <f t="shared" si="1269"/>
        <v>0</v>
      </c>
      <c r="JF78" s="252">
        <f t="shared" si="1270"/>
        <v>0</v>
      </c>
      <c r="JG78" s="122">
        <f>JF78/JF74</f>
        <v>0</v>
      </c>
      <c r="JH78" s="101">
        <f>JH74*JG78</f>
        <v>0</v>
      </c>
      <c r="JI78" s="119">
        <f t="shared" si="1271"/>
        <v>0</v>
      </c>
      <c r="JJ78" s="93">
        <f>JJ74</f>
        <v>38.18</v>
      </c>
      <c r="JK78" s="120">
        <f t="shared" si="1272"/>
        <v>0</v>
      </c>
      <c r="JL78" s="101">
        <f t="shared" si="1273"/>
        <v>0</v>
      </c>
      <c r="JM78" s="101"/>
      <c r="JN78" s="121"/>
      <c r="JO78" s="122">
        <f t="shared" si="1274"/>
        <v>0</v>
      </c>
      <c r="JP78" s="252">
        <f t="shared" si="1275"/>
        <v>0</v>
      </c>
      <c r="JQ78" s="122" t="e">
        <f>JP78/JP74</f>
        <v>#DIV/0!</v>
      </c>
      <c r="JR78" s="101" t="e">
        <f>JR74*JQ78</f>
        <v>#DIV/0!</v>
      </c>
      <c r="JS78" s="119">
        <f t="shared" si="1276"/>
        <v>0</v>
      </c>
      <c r="JT78" s="93">
        <f>JT74</f>
        <v>0</v>
      </c>
      <c r="JU78" s="120">
        <f t="shared" si="1277"/>
        <v>0</v>
      </c>
      <c r="JV78" s="101">
        <f t="shared" si="1278"/>
        <v>0</v>
      </c>
      <c r="JW78" s="101"/>
      <c r="JX78" s="121"/>
      <c r="JY78" s="122">
        <f t="shared" si="1279"/>
        <v>0</v>
      </c>
      <c r="JZ78" s="252">
        <f t="shared" si="1280"/>
        <v>0</v>
      </c>
      <c r="KA78" s="122">
        <f>JZ78/JZ74</f>
        <v>0</v>
      </c>
      <c r="KB78" s="101">
        <f>KB74*KA78</f>
        <v>0</v>
      </c>
      <c r="KC78" s="119">
        <f t="shared" si="1281"/>
        <v>0</v>
      </c>
      <c r="KD78" s="93">
        <f>KD74</f>
        <v>38.18</v>
      </c>
      <c r="KE78" s="120">
        <f t="shared" si="1282"/>
        <v>0</v>
      </c>
      <c r="KF78" s="101">
        <f t="shared" si="1283"/>
        <v>0</v>
      </c>
      <c r="KG78" s="101"/>
      <c r="KH78" s="121"/>
      <c r="KI78" s="122">
        <f t="shared" si="1284"/>
        <v>0</v>
      </c>
      <c r="KJ78" s="252">
        <f t="shared" si="1285"/>
        <v>0</v>
      </c>
      <c r="KK78" s="122">
        <f>KJ78/KJ74</f>
        <v>0</v>
      </c>
      <c r="KL78" s="101">
        <f>KL74*KK78</f>
        <v>0</v>
      </c>
      <c r="KM78" s="119">
        <f t="shared" si="1286"/>
        <v>0</v>
      </c>
      <c r="KN78" s="93">
        <f>KN74</f>
        <v>38.18</v>
      </c>
      <c r="KO78" s="120">
        <f t="shared" si="1287"/>
        <v>0</v>
      </c>
      <c r="KP78" s="101">
        <f t="shared" si="1288"/>
        <v>0</v>
      </c>
      <c r="KQ78" s="101"/>
      <c r="KR78" s="121"/>
      <c r="KS78" s="122">
        <f t="shared" si="1289"/>
        <v>0</v>
      </c>
      <c r="KT78" s="252">
        <f t="shared" si="1290"/>
        <v>0</v>
      </c>
      <c r="KU78" s="122">
        <f>KT78/KT74</f>
        <v>0</v>
      </c>
      <c r="KV78" s="101">
        <f>KV74*KU78</f>
        <v>0</v>
      </c>
      <c r="KW78" s="119">
        <f t="shared" si="1291"/>
        <v>0</v>
      </c>
      <c r="KX78" s="93">
        <f>KX74</f>
        <v>38.18</v>
      </c>
      <c r="KY78" s="120">
        <f t="shared" si="1292"/>
        <v>0</v>
      </c>
      <c r="KZ78" s="101">
        <f t="shared" si="1293"/>
        <v>0</v>
      </c>
      <c r="LA78" s="101"/>
      <c r="LB78" s="121"/>
      <c r="LC78" s="122">
        <f t="shared" si="1294"/>
        <v>0</v>
      </c>
      <c r="LD78" s="252">
        <f t="shared" si="1295"/>
        <v>0</v>
      </c>
      <c r="LE78" s="122">
        <f>LD78/LD74</f>
        <v>0</v>
      </c>
      <c r="LF78" s="101">
        <f>LF74*LE78</f>
        <v>0</v>
      </c>
      <c r="LG78" s="119">
        <f t="shared" si="1296"/>
        <v>0</v>
      </c>
      <c r="LH78" s="93">
        <f>LH74</f>
        <v>38.18</v>
      </c>
      <c r="LI78" s="120">
        <f t="shared" si="1297"/>
        <v>0</v>
      </c>
      <c r="LJ78" s="101">
        <f t="shared" si="1298"/>
        <v>0</v>
      </c>
      <c r="LK78" s="101"/>
      <c r="LL78" s="121"/>
      <c r="LM78" s="122">
        <f t="shared" si="1299"/>
        <v>0</v>
      </c>
      <c r="LN78" s="252">
        <f t="shared" si="1300"/>
        <v>0</v>
      </c>
      <c r="LO78" s="122">
        <f>LN78/LN74</f>
        <v>0</v>
      </c>
      <c r="LP78" s="101">
        <f>LP74*LO78</f>
        <v>0</v>
      </c>
      <c r="LQ78" s="119">
        <f t="shared" si="1301"/>
        <v>0</v>
      </c>
      <c r="LR78" s="93">
        <f>LR74</f>
        <v>38.18</v>
      </c>
      <c r="LS78" s="120">
        <f t="shared" si="1302"/>
        <v>0</v>
      </c>
      <c r="LT78" s="101">
        <f t="shared" si="1303"/>
        <v>0</v>
      </c>
      <c r="LU78" s="101"/>
      <c r="LV78" s="121"/>
      <c r="LW78" s="122">
        <f t="shared" si="1304"/>
        <v>0</v>
      </c>
      <c r="LX78" s="252">
        <f t="shared" si="1305"/>
        <v>0</v>
      </c>
      <c r="LY78" s="122">
        <f>LX78/LX74</f>
        <v>0</v>
      </c>
      <c r="LZ78" s="101">
        <f>LZ74*LY78</f>
        <v>0</v>
      </c>
      <c r="MA78" s="119">
        <f t="shared" si="1306"/>
        <v>0</v>
      </c>
      <c r="MB78" s="93">
        <f>MB74</f>
        <v>38.18</v>
      </c>
      <c r="MC78" s="120">
        <f t="shared" si="1307"/>
        <v>0</v>
      </c>
      <c r="MD78" s="101">
        <f t="shared" si="1308"/>
        <v>0</v>
      </c>
      <c r="ME78" s="101"/>
      <c r="MF78" s="121"/>
      <c r="MG78" s="122">
        <f t="shared" si="1309"/>
        <v>0</v>
      </c>
      <c r="MH78" s="252">
        <f t="shared" si="1310"/>
        <v>0</v>
      </c>
      <c r="MI78" s="122">
        <f>MH78/MH74</f>
        <v>0</v>
      </c>
      <c r="MJ78" s="101">
        <f>MJ74*MI78</f>
        <v>0</v>
      </c>
      <c r="MK78" s="119">
        <f t="shared" si="1311"/>
        <v>0</v>
      </c>
      <c r="ML78" s="93">
        <f>ML74</f>
        <v>38.18</v>
      </c>
      <c r="MM78" s="120">
        <f t="shared" si="1312"/>
        <v>0</v>
      </c>
      <c r="MN78" s="101">
        <f t="shared" si="1313"/>
        <v>0</v>
      </c>
      <c r="MO78" s="101"/>
      <c r="MP78" s="121"/>
      <c r="MQ78" s="122">
        <f t="shared" si="1314"/>
        <v>0</v>
      </c>
      <c r="MR78" s="252">
        <f t="shared" si="1315"/>
        <v>0</v>
      </c>
      <c r="MS78" s="122">
        <f>MR78/MR74</f>
        <v>0</v>
      </c>
      <c r="MT78" s="101">
        <f>MT74*MS78</f>
        <v>0</v>
      </c>
      <c r="MU78" s="119">
        <f t="shared" si="1316"/>
        <v>0</v>
      </c>
      <c r="MV78" s="93">
        <f>MV74</f>
        <v>38.18</v>
      </c>
      <c r="MW78" s="120">
        <f t="shared" si="1317"/>
        <v>0</v>
      </c>
      <c r="MX78" s="101">
        <f t="shared" si="1318"/>
        <v>0</v>
      </c>
      <c r="MY78" s="101"/>
      <c r="MZ78" s="121"/>
      <c r="NA78" s="122">
        <f t="shared" si="1319"/>
        <v>0</v>
      </c>
      <c r="NB78" s="252">
        <f t="shared" si="1320"/>
        <v>0</v>
      </c>
      <c r="NC78" s="122">
        <f>NB78/NB74</f>
        <v>0</v>
      </c>
      <c r="ND78" s="101">
        <f>ND74*NC78</f>
        <v>0</v>
      </c>
      <c r="NE78" s="119">
        <f t="shared" si="1321"/>
        <v>0</v>
      </c>
      <c r="NF78" s="93">
        <f>NF74</f>
        <v>38.18</v>
      </c>
      <c r="NG78" s="120">
        <f t="shared" si="1322"/>
        <v>0</v>
      </c>
      <c r="NH78" s="101">
        <f t="shared" si="1323"/>
        <v>0</v>
      </c>
      <c r="NI78" s="101"/>
      <c r="NJ78" s="121"/>
      <c r="NK78" s="122">
        <f t="shared" si="1324"/>
        <v>0</v>
      </c>
      <c r="NL78" s="252">
        <f t="shared" si="1325"/>
        <v>0</v>
      </c>
      <c r="NM78" s="122">
        <f>NL78/NL74</f>
        <v>0</v>
      </c>
      <c r="NN78" s="101">
        <f>NN74*NM78</f>
        <v>0</v>
      </c>
      <c r="NO78" s="119">
        <f t="shared" si="1326"/>
        <v>0</v>
      </c>
      <c r="NP78" s="93">
        <f>NP74</f>
        <v>38.18</v>
      </c>
      <c r="NQ78" s="120">
        <f t="shared" si="1327"/>
        <v>0</v>
      </c>
      <c r="NR78" s="101">
        <f t="shared" si="1328"/>
        <v>0</v>
      </c>
      <c r="NS78" s="101"/>
      <c r="NT78" s="121"/>
      <c r="NU78" s="122">
        <f t="shared" si="1329"/>
        <v>0</v>
      </c>
      <c r="NV78" s="252">
        <f t="shared" si="1330"/>
        <v>46</v>
      </c>
      <c r="NW78" s="122">
        <f>NV78/NV74</f>
        <v>0.26285999999999998</v>
      </c>
      <c r="NX78" s="101">
        <f>NX74*NW78</f>
        <v>332.52</v>
      </c>
      <c r="NY78" s="119">
        <f t="shared" si="1331"/>
        <v>7.2286956499999997</v>
      </c>
      <c r="NZ78" s="93">
        <f>NZ74</f>
        <v>38.18</v>
      </c>
      <c r="OA78" s="120">
        <f t="shared" si="1332"/>
        <v>275.99160000000001</v>
      </c>
      <c r="OB78" s="101">
        <f t="shared" si="1333"/>
        <v>12695.61</v>
      </c>
      <c r="OC78" s="101"/>
      <c r="OD78" s="121"/>
      <c r="OE78" s="122">
        <f t="shared" si="1334"/>
        <v>0.54747000000000001</v>
      </c>
      <c r="OF78" s="252">
        <f t="shared" si="1335"/>
        <v>0</v>
      </c>
      <c r="OG78" s="122">
        <f>OF78/OF74</f>
        <v>0</v>
      </c>
      <c r="OH78" s="101">
        <f>OH74*OG78</f>
        <v>0</v>
      </c>
      <c r="OI78" s="119">
        <f t="shared" si="1336"/>
        <v>0</v>
      </c>
      <c r="OJ78" s="93">
        <f>OJ74</f>
        <v>38.18</v>
      </c>
      <c r="OK78" s="120">
        <f t="shared" si="1337"/>
        <v>0</v>
      </c>
      <c r="OL78" s="101">
        <f t="shared" si="1338"/>
        <v>0</v>
      </c>
      <c r="OM78" s="101"/>
      <c r="ON78" s="121"/>
      <c r="OO78" s="122">
        <f t="shared" si="1339"/>
        <v>0</v>
      </c>
      <c r="OP78" s="252">
        <f t="shared" si="1340"/>
        <v>0</v>
      </c>
      <c r="OQ78" s="122">
        <f>OP78/OP74</f>
        <v>0</v>
      </c>
      <c r="OR78" s="101">
        <f>OR74*OQ78</f>
        <v>0</v>
      </c>
      <c r="OS78" s="119">
        <f t="shared" si="1341"/>
        <v>0</v>
      </c>
      <c r="OT78" s="93">
        <f>OT74</f>
        <v>38.18</v>
      </c>
      <c r="OU78" s="120">
        <f t="shared" si="1342"/>
        <v>0</v>
      </c>
      <c r="OV78" s="101">
        <f t="shared" si="1343"/>
        <v>0</v>
      </c>
      <c r="OW78" s="101"/>
      <c r="OX78" s="121"/>
      <c r="OY78" s="122">
        <f t="shared" si="1344"/>
        <v>0</v>
      </c>
      <c r="OZ78" s="252">
        <f t="shared" si="1345"/>
        <v>0</v>
      </c>
      <c r="PA78" s="122">
        <f>OZ78/OZ74</f>
        <v>0</v>
      </c>
      <c r="PB78" s="101">
        <f>PB74*PA78</f>
        <v>0</v>
      </c>
      <c r="PC78" s="119">
        <f t="shared" si="1346"/>
        <v>0</v>
      </c>
      <c r="PD78" s="93">
        <f>PD74</f>
        <v>38.18</v>
      </c>
      <c r="PE78" s="120">
        <f t="shared" si="1347"/>
        <v>0</v>
      </c>
      <c r="PF78" s="101">
        <f t="shared" si="1348"/>
        <v>0</v>
      </c>
      <c r="PG78" s="101"/>
      <c r="PH78" s="121"/>
      <c r="PI78" s="122">
        <f t="shared" si="1349"/>
        <v>0</v>
      </c>
      <c r="PJ78" s="252">
        <f t="shared" si="1350"/>
        <v>0</v>
      </c>
      <c r="PK78" s="122">
        <f>PJ78/PJ74</f>
        <v>0</v>
      </c>
      <c r="PL78" s="101">
        <f>PL74*PK78</f>
        <v>0</v>
      </c>
      <c r="PM78" s="119">
        <f t="shared" si="1351"/>
        <v>0</v>
      </c>
      <c r="PN78" s="93">
        <f>PN74</f>
        <v>38.18</v>
      </c>
      <c r="PO78" s="120">
        <f t="shared" si="1352"/>
        <v>0</v>
      </c>
      <c r="PP78" s="101">
        <f t="shared" si="1353"/>
        <v>0</v>
      </c>
      <c r="PQ78" s="101"/>
      <c r="PR78" s="121"/>
      <c r="PS78" s="122">
        <f t="shared" si="1354"/>
        <v>0</v>
      </c>
      <c r="PT78" s="252">
        <f t="shared" si="1355"/>
        <v>0</v>
      </c>
      <c r="PU78" s="122" t="e">
        <f>PT78/PT74</f>
        <v>#DIV/0!</v>
      </c>
      <c r="PV78" s="101" t="e">
        <f>PV74*PU78</f>
        <v>#DIV/0!</v>
      </c>
      <c r="PW78" s="119">
        <f t="shared" si="1356"/>
        <v>0</v>
      </c>
      <c r="PX78" s="93">
        <f>PX74</f>
        <v>0</v>
      </c>
      <c r="PY78" s="120">
        <f t="shared" si="1357"/>
        <v>0</v>
      </c>
      <c r="PZ78" s="101">
        <f t="shared" si="1358"/>
        <v>0</v>
      </c>
      <c r="QA78" s="101"/>
      <c r="QB78" s="121"/>
      <c r="QC78" s="122">
        <f t="shared" si="1359"/>
        <v>0</v>
      </c>
      <c r="QD78" s="252">
        <f t="shared" si="1360"/>
        <v>0</v>
      </c>
      <c r="QE78" s="122">
        <f>QD78/QD74</f>
        <v>0</v>
      </c>
      <c r="QF78" s="101">
        <f>QF74*QE78</f>
        <v>0</v>
      </c>
      <c r="QG78" s="119">
        <f t="shared" si="1361"/>
        <v>0</v>
      </c>
      <c r="QH78" s="93">
        <f>QH74</f>
        <v>38.18</v>
      </c>
      <c r="QI78" s="120">
        <f t="shared" si="1362"/>
        <v>0</v>
      </c>
      <c r="QJ78" s="101">
        <f t="shared" si="1363"/>
        <v>0</v>
      </c>
      <c r="QK78" s="101"/>
      <c r="QL78" s="121"/>
      <c r="QM78" s="122">
        <f t="shared" si="1364"/>
        <v>0</v>
      </c>
      <c r="QN78" s="252">
        <f t="shared" si="1365"/>
        <v>0</v>
      </c>
      <c r="QO78" s="122">
        <f>QN78/QN74</f>
        <v>0</v>
      </c>
      <c r="QP78" s="101">
        <f>QP74*QO78</f>
        <v>0</v>
      </c>
      <c r="QQ78" s="119">
        <f t="shared" si="1366"/>
        <v>0</v>
      </c>
      <c r="QR78" s="93">
        <f>QR74</f>
        <v>38.18</v>
      </c>
      <c r="QS78" s="120">
        <f t="shared" si="1367"/>
        <v>0</v>
      </c>
      <c r="QT78" s="101">
        <f t="shared" si="1368"/>
        <v>0</v>
      </c>
      <c r="QU78" s="101"/>
      <c r="QV78" s="121"/>
      <c r="QW78" s="122">
        <f t="shared" si="1369"/>
        <v>0</v>
      </c>
      <c r="QX78" s="252">
        <f t="shared" si="1370"/>
        <v>0</v>
      </c>
      <c r="QY78" s="122">
        <f>QX78/QX74</f>
        <v>0</v>
      </c>
      <c r="QZ78" s="101">
        <f>QZ74*QY78</f>
        <v>0</v>
      </c>
      <c r="RA78" s="119">
        <f t="shared" si="1371"/>
        <v>0</v>
      </c>
      <c r="RB78" s="93">
        <f>RB74</f>
        <v>38.18</v>
      </c>
      <c r="RC78" s="120">
        <f t="shared" si="1372"/>
        <v>0</v>
      </c>
      <c r="RD78" s="101">
        <f t="shared" si="1373"/>
        <v>0</v>
      </c>
      <c r="RE78" s="101"/>
      <c r="RF78" s="121"/>
      <c r="RG78" s="122">
        <f t="shared" si="1374"/>
        <v>0</v>
      </c>
      <c r="RH78" s="252">
        <f t="shared" si="1375"/>
        <v>0</v>
      </c>
      <c r="RI78" s="122">
        <f>RH78/RH74</f>
        <v>0</v>
      </c>
      <c r="RJ78" s="101">
        <f>RJ74*RI78</f>
        <v>0</v>
      </c>
      <c r="RK78" s="119">
        <f t="shared" si="1376"/>
        <v>0</v>
      </c>
      <c r="RL78" s="93">
        <f>RL74</f>
        <v>38.18</v>
      </c>
      <c r="RM78" s="120">
        <f t="shared" si="1377"/>
        <v>0</v>
      </c>
      <c r="RN78" s="101">
        <f t="shared" si="1378"/>
        <v>0</v>
      </c>
      <c r="RO78" s="101"/>
      <c r="RP78" s="121"/>
      <c r="RQ78" s="122">
        <f t="shared" si="1379"/>
        <v>0</v>
      </c>
      <c r="RR78" s="252">
        <f t="shared" si="1380"/>
        <v>0</v>
      </c>
      <c r="RS78" s="122">
        <f>RR78/RR74</f>
        <v>0</v>
      </c>
      <c r="RT78" s="101">
        <f>RT74*RS78</f>
        <v>0</v>
      </c>
      <c r="RU78" s="119">
        <f t="shared" si="1381"/>
        <v>0</v>
      </c>
      <c r="RV78" s="93">
        <f>RV74</f>
        <v>38.18</v>
      </c>
      <c r="RW78" s="120">
        <f t="shared" si="1382"/>
        <v>0</v>
      </c>
      <c r="RX78" s="101">
        <f t="shared" si="1383"/>
        <v>0</v>
      </c>
      <c r="RY78" s="101"/>
      <c r="RZ78" s="121"/>
      <c r="SA78" s="122">
        <f t="shared" si="1384"/>
        <v>0</v>
      </c>
      <c r="SB78" s="252">
        <f t="shared" si="1385"/>
        <v>0</v>
      </c>
      <c r="SC78" s="122">
        <f>SB78/SB74</f>
        <v>0</v>
      </c>
      <c r="SD78" s="101">
        <f>SD74*SC78</f>
        <v>0</v>
      </c>
      <c r="SE78" s="119">
        <f t="shared" si="1386"/>
        <v>0</v>
      </c>
      <c r="SF78" s="93">
        <f>SF74</f>
        <v>38.18</v>
      </c>
      <c r="SG78" s="120">
        <f t="shared" si="1387"/>
        <v>0</v>
      </c>
      <c r="SH78" s="101">
        <f t="shared" si="1388"/>
        <v>0</v>
      </c>
      <c r="SI78" s="101"/>
      <c r="SJ78" s="121"/>
      <c r="SK78" s="122">
        <f t="shared" si="1389"/>
        <v>0</v>
      </c>
      <c r="SL78" s="252">
        <f t="shared" si="1390"/>
        <v>0</v>
      </c>
      <c r="SM78" s="122">
        <f>SL78/SL74</f>
        <v>0</v>
      </c>
      <c r="SN78" s="101">
        <f>SN74*SM78</f>
        <v>0</v>
      </c>
      <c r="SO78" s="119">
        <f t="shared" si="1391"/>
        <v>0</v>
      </c>
      <c r="SP78" s="93">
        <f>SP74</f>
        <v>38.18</v>
      </c>
      <c r="SQ78" s="120">
        <f t="shared" si="1392"/>
        <v>0</v>
      </c>
      <c r="SR78" s="101">
        <f t="shared" si="1393"/>
        <v>0</v>
      </c>
      <c r="SS78" s="101"/>
      <c r="ST78" s="121"/>
      <c r="SU78" s="122">
        <f t="shared" si="1394"/>
        <v>0</v>
      </c>
      <c r="SV78" s="252">
        <f t="shared" si="1395"/>
        <v>0</v>
      </c>
      <c r="SW78" s="122">
        <f>SV78/SV74</f>
        <v>0</v>
      </c>
      <c r="SX78" s="101">
        <f>SX74*SW78</f>
        <v>0</v>
      </c>
      <c r="SY78" s="119">
        <f t="shared" si="1396"/>
        <v>0</v>
      </c>
      <c r="SZ78" s="93">
        <f>SZ74</f>
        <v>38.18</v>
      </c>
      <c r="TA78" s="120">
        <f t="shared" si="1397"/>
        <v>0</v>
      </c>
      <c r="TB78" s="101">
        <f t="shared" si="1398"/>
        <v>0</v>
      </c>
      <c r="TC78" s="101"/>
      <c r="TD78" s="121"/>
      <c r="TE78" s="122">
        <f t="shared" si="1399"/>
        <v>0</v>
      </c>
      <c r="TF78" s="252">
        <f t="shared" si="1400"/>
        <v>0</v>
      </c>
      <c r="TG78" s="122">
        <f>TF78/TF74</f>
        <v>0</v>
      </c>
      <c r="TH78" s="101">
        <f>TH74*TG78</f>
        <v>0</v>
      </c>
      <c r="TI78" s="119">
        <f t="shared" si="1401"/>
        <v>0</v>
      </c>
      <c r="TJ78" s="93">
        <f>TJ74</f>
        <v>38.18</v>
      </c>
      <c r="TK78" s="120">
        <f t="shared" si="1402"/>
        <v>0</v>
      </c>
      <c r="TL78" s="101">
        <f t="shared" si="1403"/>
        <v>0</v>
      </c>
      <c r="TM78" s="101"/>
      <c r="TN78" s="121"/>
      <c r="TO78" s="122">
        <f t="shared" si="1404"/>
        <v>0</v>
      </c>
      <c r="TP78" s="252">
        <f t="shared" si="1405"/>
        <v>0</v>
      </c>
      <c r="TQ78" s="122">
        <f>TP78/TP74</f>
        <v>0</v>
      </c>
      <c r="TR78" s="101">
        <f>TR74*TQ78</f>
        <v>0</v>
      </c>
      <c r="TS78" s="119">
        <f t="shared" si="1406"/>
        <v>0</v>
      </c>
      <c r="TT78" s="93">
        <f>TT74</f>
        <v>38.18</v>
      </c>
      <c r="TU78" s="120">
        <f t="shared" si="1407"/>
        <v>0</v>
      </c>
      <c r="TV78" s="101">
        <f t="shared" si="1408"/>
        <v>0</v>
      </c>
      <c r="TW78" s="101"/>
      <c r="TX78" s="121"/>
      <c r="TY78" s="122">
        <f t="shared" si="1409"/>
        <v>0</v>
      </c>
      <c r="TZ78" s="252">
        <f t="shared" si="1410"/>
        <v>0</v>
      </c>
      <c r="UA78" s="122">
        <f>TZ78/TZ74</f>
        <v>0</v>
      </c>
      <c r="UB78" s="101">
        <f>UB74*UA78</f>
        <v>0</v>
      </c>
      <c r="UC78" s="119">
        <f t="shared" si="1411"/>
        <v>0</v>
      </c>
      <c r="UD78" s="93">
        <f>UD74</f>
        <v>38.18</v>
      </c>
      <c r="UE78" s="120">
        <f t="shared" si="1412"/>
        <v>0</v>
      </c>
      <c r="UF78" s="101">
        <f t="shared" si="1413"/>
        <v>0</v>
      </c>
      <c r="UG78" s="101"/>
      <c r="UH78" s="121"/>
      <c r="UI78" s="122">
        <f t="shared" si="1414"/>
        <v>0</v>
      </c>
      <c r="UJ78" s="252">
        <f t="shared" si="1415"/>
        <v>0</v>
      </c>
      <c r="UK78" s="122">
        <f>UJ78/UJ74</f>
        <v>0</v>
      </c>
      <c r="UL78" s="101">
        <f>UL74*UK78</f>
        <v>0</v>
      </c>
      <c r="UM78" s="119">
        <f t="shared" si="1416"/>
        <v>0</v>
      </c>
      <c r="UN78" s="93">
        <f>UN74</f>
        <v>38.18</v>
      </c>
      <c r="UO78" s="120">
        <f t="shared" si="1417"/>
        <v>0</v>
      </c>
      <c r="UP78" s="101">
        <f t="shared" si="1418"/>
        <v>0</v>
      </c>
      <c r="UQ78" s="101"/>
      <c r="UR78" s="121"/>
      <c r="US78" s="122">
        <f t="shared" si="1419"/>
        <v>0</v>
      </c>
      <c r="UT78" s="252">
        <f t="shared" si="1420"/>
        <v>0</v>
      </c>
      <c r="UU78" s="122">
        <f>UT78/UT74</f>
        <v>0</v>
      </c>
      <c r="UV78" s="101">
        <f>UV74*UU78</f>
        <v>0</v>
      </c>
      <c r="UW78" s="119">
        <f t="shared" si="1421"/>
        <v>0</v>
      </c>
      <c r="UX78" s="93">
        <f>UX74</f>
        <v>38.18</v>
      </c>
      <c r="UY78" s="120">
        <f t="shared" si="1422"/>
        <v>0</v>
      </c>
      <c r="UZ78" s="101">
        <f t="shared" si="1423"/>
        <v>0</v>
      </c>
      <c r="VA78" s="101"/>
      <c r="VB78" s="121"/>
      <c r="VC78" s="122">
        <f t="shared" si="1424"/>
        <v>0</v>
      </c>
      <c r="VD78" s="252">
        <f t="shared" si="1425"/>
        <v>0</v>
      </c>
      <c r="VE78" s="122">
        <f>VD78/VD74</f>
        <v>0</v>
      </c>
      <c r="VF78" s="101">
        <f>VF74*VE78</f>
        <v>0</v>
      </c>
      <c r="VG78" s="119">
        <f t="shared" si="1426"/>
        <v>0</v>
      </c>
      <c r="VH78" s="93">
        <f>VH74</f>
        <v>38.18</v>
      </c>
      <c r="VI78" s="120">
        <f t="shared" si="1427"/>
        <v>0</v>
      </c>
      <c r="VJ78" s="101">
        <f t="shared" si="1428"/>
        <v>0</v>
      </c>
      <c r="VK78" s="101"/>
      <c r="VL78" s="121"/>
      <c r="VM78" s="122">
        <f t="shared" si="1429"/>
        <v>0</v>
      </c>
      <c r="VN78" s="252">
        <f t="shared" si="1430"/>
        <v>0</v>
      </c>
      <c r="VO78" s="122">
        <f>VN78/VN74</f>
        <v>0</v>
      </c>
      <c r="VP78" s="101">
        <f>VP74*VO78</f>
        <v>0</v>
      </c>
      <c r="VQ78" s="119">
        <f t="shared" si="1431"/>
        <v>0</v>
      </c>
      <c r="VR78" s="93">
        <f>VR74</f>
        <v>38.18</v>
      </c>
      <c r="VS78" s="120">
        <f t="shared" si="1432"/>
        <v>0</v>
      </c>
      <c r="VT78" s="101">
        <f t="shared" si="1433"/>
        <v>0</v>
      </c>
      <c r="VU78" s="101"/>
      <c r="VV78" s="121"/>
      <c r="VW78" s="122">
        <f t="shared" si="1434"/>
        <v>0</v>
      </c>
      <c r="VX78" s="231">
        <f t="shared" si="1435"/>
        <v>46</v>
      </c>
      <c r="VY78" s="122">
        <f>VX78/VX74</f>
        <v>3.65E-3</v>
      </c>
      <c r="VZ78" s="101">
        <f>VZ74*VY78</f>
        <v>607.38</v>
      </c>
      <c r="WA78" s="119">
        <f t="shared" si="1436"/>
        <v>13.20391304</v>
      </c>
      <c r="WB78" s="93">
        <f>WB74</f>
        <v>38.18</v>
      </c>
      <c r="WC78" s="120">
        <f t="shared" si="1437"/>
        <v>504.12540000000001</v>
      </c>
      <c r="WD78" s="101">
        <f t="shared" si="1438"/>
        <v>23189.77</v>
      </c>
      <c r="WE78" s="101"/>
      <c r="WF78" s="121"/>
    </row>
    <row r="79" spans="1:604" ht="25.5" customHeight="1">
      <c r="A79" s="5"/>
      <c r="B79" s="223" t="s">
        <v>423</v>
      </c>
      <c r="C79" s="12" t="s">
        <v>839</v>
      </c>
      <c r="D79" s="12" t="s">
        <v>440</v>
      </c>
      <c r="E79" s="4" t="s">
        <v>33</v>
      </c>
      <c r="F79" s="252">
        <f t="shared" si="1140"/>
        <v>0</v>
      </c>
      <c r="G79" s="122">
        <f>F79/F74</f>
        <v>0</v>
      </c>
      <c r="H79" s="101">
        <f>H74*G79</f>
        <v>0</v>
      </c>
      <c r="I79" s="119">
        <f t="shared" si="1141"/>
        <v>0</v>
      </c>
      <c r="J79" s="93">
        <f>J74</f>
        <v>38.18</v>
      </c>
      <c r="K79" s="120">
        <f t="shared" si="1142"/>
        <v>0</v>
      </c>
      <c r="L79" s="101">
        <f t="shared" si="1143"/>
        <v>0</v>
      </c>
      <c r="M79" s="101"/>
      <c r="N79" s="121"/>
      <c r="O79" s="122">
        <f t="shared" si="1144"/>
        <v>0</v>
      </c>
      <c r="P79" s="252">
        <f t="shared" si="1145"/>
        <v>0</v>
      </c>
      <c r="Q79" s="122">
        <f>P79/P74</f>
        <v>0</v>
      </c>
      <c r="R79" s="101">
        <f>R74*Q79</f>
        <v>0</v>
      </c>
      <c r="S79" s="119">
        <f t="shared" si="1146"/>
        <v>0</v>
      </c>
      <c r="T79" s="93">
        <f>T74</f>
        <v>38.18</v>
      </c>
      <c r="U79" s="120">
        <f t="shared" si="1147"/>
        <v>0</v>
      </c>
      <c r="V79" s="101">
        <f t="shared" si="1148"/>
        <v>0</v>
      </c>
      <c r="W79" s="101"/>
      <c r="X79" s="121"/>
      <c r="Y79" s="122">
        <f t="shared" si="1149"/>
        <v>0</v>
      </c>
      <c r="Z79" s="252">
        <f t="shared" si="1150"/>
        <v>0</v>
      </c>
      <c r="AA79" s="122">
        <f>Z79/Z74</f>
        <v>0</v>
      </c>
      <c r="AB79" s="101">
        <f>AB74*AA79</f>
        <v>0</v>
      </c>
      <c r="AC79" s="119">
        <f t="shared" si="1151"/>
        <v>0</v>
      </c>
      <c r="AD79" s="93">
        <f>AD74</f>
        <v>38.18</v>
      </c>
      <c r="AE79" s="120">
        <f t="shared" si="1152"/>
        <v>0</v>
      </c>
      <c r="AF79" s="101">
        <f t="shared" si="1153"/>
        <v>0</v>
      </c>
      <c r="AG79" s="101"/>
      <c r="AH79" s="121"/>
      <c r="AI79" s="122">
        <f t="shared" si="1154"/>
        <v>0</v>
      </c>
      <c r="AJ79" s="252">
        <f t="shared" si="1155"/>
        <v>35</v>
      </c>
      <c r="AK79" s="122">
        <f>AJ79/AJ74</f>
        <v>0.14227999999999999</v>
      </c>
      <c r="AL79" s="101">
        <f>AL74*AK79</f>
        <v>1237.8399999999999</v>
      </c>
      <c r="AM79" s="119">
        <f t="shared" si="1156"/>
        <v>35.36685714</v>
      </c>
      <c r="AN79" s="93">
        <f>AN74</f>
        <v>38.18</v>
      </c>
      <c r="AO79" s="120">
        <f t="shared" si="1157"/>
        <v>1350.3066100000001</v>
      </c>
      <c r="AP79" s="101">
        <f t="shared" si="1158"/>
        <v>47260.73</v>
      </c>
      <c r="AQ79" s="101"/>
      <c r="AR79" s="121"/>
      <c r="AS79" s="122">
        <f t="shared" si="1159"/>
        <v>2.6756199999999999</v>
      </c>
      <c r="AT79" s="252">
        <f t="shared" si="1160"/>
        <v>0</v>
      </c>
      <c r="AU79" s="122">
        <f>AT79/AT74</f>
        <v>0</v>
      </c>
      <c r="AV79" s="101">
        <f>AV74*AU79</f>
        <v>0</v>
      </c>
      <c r="AW79" s="119">
        <f t="shared" si="1161"/>
        <v>0</v>
      </c>
      <c r="AX79" s="93">
        <f>AX74</f>
        <v>38.18</v>
      </c>
      <c r="AY79" s="120">
        <f t="shared" si="1162"/>
        <v>0</v>
      </c>
      <c r="AZ79" s="101">
        <f t="shared" si="1163"/>
        <v>0</v>
      </c>
      <c r="BA79" s="101"/>
      <c r="BB79" s="121"/>
      <c r="BC79" s="122">
        <f t="shared" si="1164"/>
        <v>0</v>
      </c>
      <c r="BD79" s="252">
        <f t="shared" si="1165"/>
        <v>53</v>
      </c>
      <c r="BE79" s="122">
        <f>BD79/BD74</f>
        <v>0.32716000000000001</v>
      </c>
      <c r="BF79" s="101">
        <f>BF74*BE79</f>
        <v>423.67</v>
      </c>
      <c r="BG79" s="119">
        <f t="shared" si="1166"/>
        <v>7.99377358</v>
      </c>
      <c r="BH79" s="93">
        <f>BH74</f>
        <v>38.18</v>
      </c>
      <c r="BI79" s="120">
        <f t="shared" si="1167"/>
        <v>305.20227999999997</v>
      </c>
      <c r="BJ79" s="101">
        <f t="shared" si="1168"/>
        <v>16175.72</v>
      </c>
      <c r="BK79" s="101"/>
      <c r="BL79" s="121"/>
      <c r="BM79" s="122">
        <f t="shared" si="1169"/>
        <v>0.60475000000000001</v>
      </c>
      <c r="BN79" s="252">
        <f t="shared" si="1170"/>
        <v>0</v>
      </c>
      <c r="BO79" s="122" t="e">
        <f>BN79/BN74</f>
        <v>#DIV/0!</v>
      </c>
      <c r="BP79" s="101" t="e">
        <f>BP74*BO79</f>
        <v>#DIV/0!</v>
      </c>
      <c r="BQ79" s="119">
        <f t="shared" si="1171"/>
        <v>0</v>
      </c>
      <c r="BR79" s="93">
        <f>BR74</f>
        <v>0</v>
      </c>
      <c r="BS79" s="120">
        <f t="shared" si="1172"/>
        <v>0</v>
      </c>
      <c r="BT79" s="101">
        <f t="shared" si="1173"/>
        <v>0</v>
      </c>
      <c r="BU79" s="101"/>
      <c r="BV79" s="121"/>
      <c r="BW79" s="122">
        <f t="shared" si="1174"/>
        <v>0</v>
      </c>
      <c r="BX79" s="252">
        <f t="shared" si="1175"/>
        <v>0</v>
      </c>
      <c r="BY79" s="122">
        <f>BX79/BX74</f>
        <v>0</v>
      </c>
      <c r="BZ79" s="101">
        <f>BZ74*BY79</f>
        <v>0</v>
      </c>
      <c r="CA79" s="119">
        <f t="shared" si="1176"/>
        <v>0</v>
      </c>
      <c r="CB79" s="93">
        <f>CB74</f>
        <v>38.18</v>
      </c>
      <c r="CC79" s="120">
        <f t="shared" si="1177"/>
        <v>0</v>
      </c>
      <c r="CD79" s="101">
        <f t="shared" si="1178"/>
        <v>0</v>
      </c>
      <c r="CE79" s="101"/>
      <c r="CF79" s="121"/>
      <c r="CG79" s="122">
        <f t="shared" si="1179"/>
        <v>0</v>
      </c>
      <c r="CH79" s="252">
        <f t="shared" si="1180"/>
        <v>0</v>
      </c>
      <c r="CI79" s="122" t="e">
        <f>CH79/CH74</f>
        <v>#DIV/0!</v>
      </c>
      <c r="CJ79" s="101" t="e">
        <f>CJ74*CI79</f>
        <v>#DIV/0!</v>
      </c>
      <c r="CK79" s="119">
        <f t="shared" si="1181"/>
        <v>0</v>
      </c>
      <c r="CL79" s="93">
        <f>CL74</f>
        <v>0</v>
      </c>
      <c r="CM79" s="120">
        <f t="shared" si="1182"/>
        <v>0</v>
      </c>
      <c r="CN79" s="101">
        <f t="shared" si="1183"/>
        <v>0</v>
      </c>
      <c r="CO79" s="101"/>
      <c r="CP79" s="121"/>
      <c r="CQ79" s="122">
        <f t="shared" si="1184"/>
        <v>0</v>
      </c>
      <c r="CR79" s="252">
        <f t="shared" si="1185"/>
        <v>0</v>
      </c>
      <c r="CS79" s="122">
        <f>CR79/CR74</f>
        <v>0</v>
      </c>
      <c r="CT79" s="101">
        <f>CT74*CS79</f>
        <v>0</v>
      </c>
      <c r="CU79" s="119">
        <f t="shared" si="1186"/>
        <v>0</v>
      </c>
      <c r="CV79" s="93">
        <f>CV74</f>
        <v>38.18</v>
      </c>
      <c r="CW79" s="120">
        <f t="shared" si="1187"/>
        <v>0</v>
      </c>
      <c r="CX79" s="101">
        <f t="shared" si="1188"/>
        <v>0</v>
      </c>
      <c r="CY79" s="101"/>
      <c r="CZ79" s="121"/>
      <c r="DA79" s="122">
        <f t="shared" si="1189"/>
        <v>0</v>
      </c>
      <c r="DB79" s="252">
        <f t="shared" si="1190"/>
        <v>0</v>
      </c>
      <c r="DC79" s="122">
        <f>DB79/DB74</f>
        <v>0</v>
      </c>
      <c r="DD79" s="101">
        <f>DD74*DC79</f>
        <v>0</v>
      </c>
      <c r="DE79" s="119">
        <f t="shared" si="1191"/>
        <v>0</v>
      </c>
      <c r="DF79" s="93">
        <f>DF74</f>
        <v>38.18</v>
      </c>
      <c r="DG79" s="120">
        <f t="shared" si="1192"/>
        <v>0</v>
      </c>
      <c r="DH79" s="101">
        <f t="shared" si="1193"/>
        <v>0</v>
      </c>
      <c r="DI79" s="101"/>
      <c r="DJ79" s="121"/>
      <c r="DK79" s="122">
        <f t="shared" si="1194"/>
        <v>0</v>
      </c>
      <c r="DL79" s="252">
        <f t="shared" si="1195"/>
        <v>0</v>
      </c>
      <c r="DM79" s="122">
        <f>DL79/DL74</f>
        <v>0</v>
      </c>
      <c r="DN79" s="101">
        <f>DN74*DM79</f>
        <v>0</v>
      </c>
      <c r="DO79" s="119">
        <f t="shared" si="1196"/>
        <v>0</v>
      </c>
      <c r="DP79" s="93">
        <f>DP74</f>
        <v>38.18</v>
      </c>
      <c r="DQ79" s="120">
        <f t="shared" si="1197"/>
        <v>0</v>
      </c>
      <c r="DR79" s="101">
        <f t="shared" si="1198"/>
        <v>0</v>
      </c>
      <c r="DS79" s="101"/>
      <c r="DT79" s="121"/>
      <c r="DU79" s="122">
        <f t="shared" si="1199"/>
        <v>0</v>
      </c>
      <c r="DV79" s="252">
        <f t="shared" si="1200"/>
        <v>0</v>
      </c>
      <c r="DW79" s="122">
        <f>DV79/DV74</f>
        <v>0</v>
      </c>
      <c r="DX79" s="101">
        <f>DX74*DW79</f>
        <v>0</v>
      </c>
      <c r="DY79" s="119">
        <f t="shared" si="1201"/>
        <v>0</v>
      </c>
      <c r="DZ79" s="93">
        <f>DZ74</f>
        <v>38.18</v>
      </c>
      <c r="EA79" s="120">
        <f t="shared" si="1202"/>
        <v>0</v>
      </c>
      <c r="EB79" s="101">
        <f t="shared" si="1203"/>
        <v>0</v>
      </c>
      <c r="EC79" s="101"/>
      <c r="ED79" s="121"/>
      <c r="EE79" s="122">
        <f t="shared" si="1204"/>
        <v>0</v>
      </c>
      <c r="EF79" s="252">
        <f t="shared" si="1205"/>
        <v>0</v>
      </c>
      <c r="EG79" s="122">
        <f>EF79/EF74</f>
        <v>0</v>
      </c>
      <c r="EH79" s="101">
        <f>EH74*EG79</f>
        <v>0</v>
      </c>
      <c r="EI79" s="119">
        <f t="shared" si="1206"/>
        <v>0</v>
      </c>
      <c r="EJ79" s="93">
        <f>EJ74</f>
        <v>38.18</v>
      </c>
      <c r="EK79" s="120">
        <f t="shared" si="1207"/>
        <v>0</v>
      </c>
      <c r="EL79" s="101">
        <f t="shared" si="1208"/>
        <v>0</v>
      </c>
      <c r="EM79" s="101"/>
      <c r="EN79" s="121"/>
      <c r="EO79" s="122">
        <f t="shared" si="1209"/>
        <v>0</v>
      </c>
      <c r="EP79" s="252">
        <f t="shared" si="1210"/>
        <v>0</v>
      </c>
      <c r="EQ79" s="122">
        <f>EP79/EP74</f>
        <v>0</v>
      </c>
      <c r="ER79" s="101">
        <f>ER74*EQ79</f>
        <v>0</v>
      </c>
      <c r="ES79" s="119">
        <f t="shared" si="1211"/>
        <v>0</v>
      </c>
      <c r="ET79" s="93">
        <f>ET74</f>
        <v>38.18</v>
      </c>
      <c r="EU79" s="120">
        <f t="shared" si="1212"/>
        <v>0</v>
      </c>
      <c r="EV79" s="101">
        <f t="shared" si="1213"/>
        <v>0</v>
      </c>
      <c r="EW79" s="101"/>
      <c r="EX79" s="121"/>
      <c r="EY79" s="122">
        <f t="shared" si="1214"/>
        <v>0</v>
      </c>
      <c r="EZ79" s="252">
        <f t="shared" si="1215"/>
        <v>31</v>
      </c>
      <c r="FA79" s="122">
        <f>EZ79/EZ74</f>
        <v>0.28971999999999998</v>
      </c>
      <c r="FB79" s="101">
        <f>FB74*FA79</f>
        <v>253.51</v>
      </c>
      <c r="FC79" s="119">
        <f t="shared" si="1216"/>
        <v>8.1777419400000007</v>
      </c>
      <c r="FD79" s="93">
        <f>FD74</f>
        <v>38.18</v>
      </c>
      <c r="FE79" s="120">
        <f t="shared" si="1217"/>
        <v>312.22618999999997</v>
      </c>
      <c r="FF79" s="101">
        <f t="shared" si="1218"/>
        <v>9679.01</v>
      </c>
      <c r="FG79" s="101"/>
      <c r="FH79" s="121"/>
      <c r="FI79" s="122">
        <f t="shared" si="1219"/>
        <v>0.61867000000000005</v>
      </c>
      <c r="FJ79" s="252">
        <f t="shared" si="1220"/>
        <v>0</v>
      </c>
      <c r="FK79" s="122">
        <f>FJ79/FJ74</f>
        <v>0</v>
      </c>
      <c r="FL79" s="101">
        <f>FL74*FK79</f>
        <v>0</v>
      </c>
      <c r="FM79" s="119">
        <f t="shared" si="1221"/>
        <v>0</v>
      </c>
      <c r="FN79" s="93">
        <f>FN74</f>
        <v>38.18</v>
      </c>
      <c r="FO79" s="120">
        <f t="shared" si="1222"/>
        <v>0</v>
      </c>
      <c r="FP79" s="101">
        <f t="shared" si="1223"/>
        <v>0</v>
      </c>
      <c r="FQ79" s="101"/>
      <c r="FR79" s="121"/>
      <c r="FS79" s="122">
        <f t="shared" si="1224"/>
        <v>0</v>
      </c>
      <c r="FT79" s="252">
        <f t="shared" si="1225"/>
        <v>0</v>
      </c>
      <c r="FU79" s="122">
        <f>FT79/FT74</f>
        <v>0</v>
      </c>
      <c r="FV79" s="101">
        <f>FV74*FU79</f>
        <v>0</v>
      </c>
      <c r="FW79" s="119">
        <f t="shared" si="1226"/>
        <v>0</v>
      </c>
      <c r="FX79" s="93">
        <f>FX74</f>
        <v>38.18</v>
      </c>
      <c r="FY79" s="120">
        <f t="shared" si="1227"/>
        <v>0</v>
      </c>
      <c r="FZ79" s="101">
        <f t="shared" si="1228"/>
        <v>0</v>
      </c>
      <c r="GA79" s="101"/>
      <c r="GB79" s="121"/>
      <c r="GC79" s="122">
        <f t="shared" si="1229"/>
        <v>0</v>
      </c>
      <c r="GD79" s="252">
        <f t="shared" si="1230"/>
        <v>0</v>
      </c>
      <c r="GE79" s="122">
        <f>GD79/GD74</f>
        <v>0</v>
      </c>
      <c r="GF79" s="101">
        <f>GF74*GE79</f>
        <v>0</v>
      </c>
      <c r="GG79" s="119">
        <f t="shared" si="1231"/>
        <v>0</v>
      </c>
      <c r="GH79" s="93">
        <f>GH74</f>
        <v>38.18</v>
      </c>
      <c r="GI79" s="120">
        <f t="shared" si="1232"/>
        <v>0</v>
      </c>
      <c r="GJ79" s="101">
        <f t="shared" si="1233"/>
        <v>0</v>
      </c>
      <c r="GK79" s="101"/>
      <c r="GL79" s="121"/>
      <c r="GM79" s="122">
        <f t="shared" si="1234"/>
        <v>0</v>
      </c>
      <c r="GN79" s="252">
        <f t="shared" si="1235"/>
        <v>0</v>
      </c>
      <c r="GO79" s="122">
        <f>GN79/GN74</f>
        <v>0</v>
      </c>
      <c r="GP79" s="101">
        <f>GP74*GO79</f>
        <v>0</v>
      </c>
      <c r="GQ79" s="119">
        <f t="shared" si="1236"/>
        <v>0</v>
      </c>
      <c r="GR79" s="93">
        <f>GR74</f>
        <v>38.18</v>
      </c>
      <c r="GS79" s="120">
        <f t="shared" si="1237"/>
        <v>0</v>
      </c>
      <c r="GT79" s="101">
        <f t="shared" si="1238"/>
        <v>0</v>
      </c>
      <c r="GU79" s="101"/>
      <c r="GV79" s="121"/>
      <c r="GW79" s="122">
        <f t="shared" si="1239"/>
        <v>0</v>
      </c>
      <c r="GX79" s="252">
        <f t="shared" si="1240"/>
        <v>0</v>
      </c>
      <c r="GY79" s="122">
        <f>GX79/GX74</f>
        <v>0</v>
      </c>
      <c r="GZ79" s="101">
        <f>GZ74*GY79</f>
        <v>0</v>
      </c>
      <c r="HA79" s="119">
        <f t="shared" si="1241"/>
        <v>0</v>
      </c>
      <c r="HB79" s="93">
        <f>HB74</f>
        <v>38.18</v>
      </c>
      <c r="HC79" s="120">
        <f t="shared" si="1242"/>
        <v>0</v>
      </c>
      <c r="HD79" s="101">
        <f t="shared" si="1243"/>
        <v>0</v>
      </c>
      <c r="HE79" s="101"/>
      <c r="HF79" s="121"/>
      <c r="HG79" s="122">
        <f t="shared" si="1244"/>
        <v>0</v>
      </c>
      <c r="HH79" s="252">
        <f t="shared" si="1245"/>
        <v>0</v>
      </c>
      <c r="HI79" s="122">
        <f>HH79/HH74</f>
        <v>0</v>
      </c>
      <c r="HJ79" s="101">
        <f>HJ74*HI79</f>
        <v>0</v>
      </c>
      <c r="HK79" s="119">
        <f t="shared" si="1246"/>
        <v>0</v>
      </c>
      <c r="HL79" s="93">
        <f>HL74</f>
        <v>38.18</v>
      </c>
      <c r="HM79" s="120">
        <f t="shared" si="1247"/>
        <v>0</v>
      </c>
      <c r="HN79" s="101">
        <f t="shared" si="1248"/>
        <v>0</v>
      </c>
      <c r="HO79" s="101"/>
      <c r="HP79" s="121"/>
      <c r="HQ79" s="122">
        <f t="shared" si="1249"/>
        <v>0</v>
      </c>
      <c r="HR79" s="252">
        <f t="shared" si="1250"/>
        <v>0</v>
      </c>
      <c r="HS79" s="122">
        <f>HR79/HR74</f>
        <v>0</v>
      </c>
      <c r="HT79" s="101">
        <f>HT74*HS79</f>
        <v>0</v>
      </c>
      <c r="HU79" s="119">
        <f t="shared" si="1251"/>
        <v>0</v>
      </c>
      <c r="HV79" s="93">
        <f>HV74</f>
        <v>38.18</v>
      </c>
      <c r="HW79" s="120">
        <f t="shared" si="1252"/>
        <v>0</v>
      </c>
      <c r="HX79" s="101">
        <f t="shared" si="1253"/>
        <v>0</v>
      </c>
      <c r="HY79" s="101"/>
      <c r="HZ79" s="121"/>
      <c r="IA79" s="122">
        <f t="shared" si="1254"/>
        <v>0</v>
      </c>
      <c r="IB79" s="252">
        <f t="shared" si="1255"/>
        <v>0</v>
      </c>
      <c r="IC79" s="122">
        <f>IB79/IB74</f>
        <v>0</v>
      </c>
      <c r="ID79" s="101">
        <f>ID74*IC79</f>
        <v>0</v>
      </c>
      <c r="IE79" s="119">
        <f t="shared" si="1256"/>
        <v>0</v>
      </c>
      <c r="IF79" s="93">
        <f>IF74</f>
        <v>38.18</v>
      </c>
      <c r="IG79" s="120">
        <f t="shared" si="1257"/>
        <v>0</v>
      </c>
      <c r="IH79" s="101">
        <f t="shared" si="1258"/>
        <v>0</v>
      </c>
      <c r="II79" s="101"/>
      <c r="IJ79" s="121"/>
      <c r="IK79" s="122">
        <f t="shared" si="1259"/>
        <v>0</v>
      </c>
      <c r="IL79" s="252">
        <f t="shared" si="1260"/>
        <v>0</v>
      </c>
      <c r="IM79" s="122">
        <f>IL79/IL74</f>
        <v>0</v>
      </c>
      <c r="IN79" s="101">
        <f>IN74*IM79</f>
        <v>0</v>
      </c>
      <c r="IO79" s="119">
        <f t="shared" si="1261"/>
        <v>0</v>
      </c>
      <c r="IP79" s="93">
        <f>IP74</f>
        <v>38.18</v>
      </c>
      <c r="IQ79" s="120">
        <f t="shared" si="1262"/>
        <v>0</v>
      </c>
      <c r="IR79" s="101">
        <f t="shared" si="1263"/>
        <v>0</v>
      </c>
      <c r="IS79" s="101"/>
      <c r="IT79" s="121"/>
      <c r="IU79" s="122">
        <f t="shared" si="1264"/>
        <v>0</v>
      </c>
      <c r="IV79" s="252">
        <f t="shared" si="1265"/>
        <v>0</v>
      </c>
      <c r="IW79" s="122">
        <f>IV79/IV74</f>
        <v>0</v>
      </c>
      <c r="IX79" s="101">
        <f>IX74*IW79</f>
        <v>0</v>
      </c>
      <c r="IY79" s="119">
        <f t="shared" si="1266"/>
        <v>0</v>
      </c>
      <c r="IZ79" s="93">
        <f>IZ74</f>
        <v>38.18</v>
      </c>
      <c r="JA79" s="120">
        <f t="shared" si="1267"/>
        <v>0</v>
      </c>
      <c r="JB79" s="101">
        <f t="shared" si="1268"/>
        <v>0</v>
      </c>
      <c r="JC79" s="101"/>
      <c r="JD79" s="121"/>
      <c r="JE79" s="122">
        <f t="shared" si="1269"/>
        <v>0</v>
      </c>
      <c r="JF79" s="252">
        <f t="shared" si="1270"/>
        <v>0</v>
      </c>
      <c r="JG79" s="122">
        <f>JF79/JF74</f>
        <v>0</v>
      </c>
      <c r="JH79" s="101">
        <f>JH74*JG79</f>
        <v>0</v>
      </c>
      <c r="JI79" s="119">
        <f t="shared" si="1271"/>
        <v>0</v>
      </c>
      <c r="JJ79" s="93">
        <f>JJ74</f>
        <v>38.18</v>
      </c>
      <c r="JK79" s="120">
        <f t="shared" si="1272"/>
        <v>0</v>
      </c>
      <c r="JL79" s="101">
        <f t="shared" si="1273"/>
        <v>0</v>
      </c>
      <c r="JM79" s="101"/>
      <c r="JN79" s="121"/>
      <c r="JO79" s="122">
        <f t="shared" si="1274"/>
        <v>0</v>
      </c>
      <c r="JP79" s="252">
        <f t="shared" si="1275"/>
        <v>0</v>
      </c>
      <c r="JQ79" s="122" t="e">
        <f>JP79/JP74</f>
        <v>#DIV/0!</v>
      </c>
      <c r="JR79" s="101" t="e">
        <f>JR74*JQ79</f>
        <v>#DIV/0!</v>
      </c>
      <c r="JS79" s="119">
        <f t="shared" si="1276"/>
        <v>0</v>
      </c>
      <c r="JT79" s="93">
        <f>JT74</f>
        <v>0</v>
      </c>
      <c r="JU79" s="120">
        <f t="shared" si="1277"/>
        <v>0</v>
      </c>
      <c r="JV79" s="101">
        <f t="shared" si="1278"/>
        <v>0</v>
      </c>
      <c r="JW79" s="101"/>
      <c r="JX79" s="121"/>
      <c r="JY79" s="122">
        <f t="shared" si="1279"/>
        <v>0</v>
      </c>
      <c r="JZ79" s="252">
        <f t="shared" si="1280"/>
        <v>0</v>
      </c>
      <c r="KA79" s="122">
        <f>JZ79/JZ74</f>
        <v>0</v>
      </c>
      <c r="KB79" s="101">
        <f>KB74*KA79</f>
        <v>0</v>
      </c>
      <c r="KC79" s="119">
        <f t="shared" si="1281"/>
        <v>0</v>
      </c>
      <c r="KD79" s="93">
        <f>KD74</f>
        <v>38.18</v>
      </c>
      <c r="KE79" s="120">
        <f t="shared" si="1282"/>
        <v>0</v>
      </c>
      <c r="KF79" s="101">
        <f t="shared" si="1283"/>
        <v>0</v>
      </c>
      <c r="KG79" s="101"/>
      <c r="KH79" s="121"/>
      <c r="KI79" s="122">
        <f t="shared" si="1284"/>
        <v>0</v>
      </c>
      <c r="KJ79" s="252">
        <f t="shared" si="1285"/>
        <v>0</v>
      </c>
      <c r="KK79" s="122">
        <f>KJ79/KJ74</f>
        <v>0</v>
      </c>
      <c r="KL79" s="101">
        <f>KL74*KK79</f>
        <v>0</v>
      </c>
      <c r="KM79" s="119">
        <f t="shared" si="1286"/>
        <v>0</v>
      </c>
      <c r="KN79" s="93">
        <f>KN74</f>
        <v>38.18</v>
      </c>
      <c r="KO79" s="120">
        <f t="shared" si="1287"/>
        <v>0</v>
      </c>
      <c r="KP79" s="101">
        <f t="shared" si="1288"/>
        <v>0</v>
      </c>
      <c r="KQ79" s="101"/>
      <c r="KR79" s="121"/>
      <c r="KS79" s="122">
        <f t="shared" si="1289"/>
        <v>0</v>
      </c>
      <c r="KT79" s="252">
        <f t="shared" si="1290"/>
        <v>0</v>
      </c>
      <c r="KU79" s="122">
        <f>KT79/KT74</f>
        <v>0</v>
      </c>
      <c r="KV79" s="101">
        <f>KV74*KU79</f>
        <v>0</v>
      </c>
      <c r="KW79" s="119">
        <f t="shared" si="1291"/>
        <v>0</v>
      </c>
      <c r="KX79" s="93">
        <f>KX74</f>
        <v>38.18</v>
      </c>
      <c r="KY79" s="120">
        <f t="shared" si="1292"/>
        <v>0</v>
      </c>
      <c r="KZ79" s="101">
        <f t="shared" si="1293"/>
        <v>0</v>
      </c>
      <c r="LA79" s="101"/>
      <c r="LB79" s="121"/>
      <c r="LC79" s="122">
        <f t="shared" si="1294"/>
        <v>0</v>
      </c>
      <c r="LD79" s="252">
        <f t="shared" si="1295"/>
        <v>0</v>
      </c>
      <c r="LE79" s="122">
        <f>LD79/LD74</f>
        <v>0</v>
      </c>
      <c r="LF79" s="101">
        <f>LF74*LE79</f>
        <v>0</v>
      </c>
      <c r="LG79" s="119">
        <f t="shared" si="1296"/>
        <v>0</v>
      </c>
      <c r="LH79" s="93">
        <f>LH74</f>
        <v>38.18</v>
      </c>
      <c r="LI79" s="120">
        <f t="shared" si="1297"/>
        <v>0</v>
      </c>
      <c r="LJ79" s="101">
        <f t="shared" si="1298"/>
        <v>0</v>
      </c>
      <c r="LK79" s="101"/>
      <c r="LL79" s="121"/>
      <c r="LM79" s="122">
        <f t="shared" si="1299"/>
        <v>0</v>
      </c>
      <c r="LN79" s="252">
        <f t="shared" si="1300"/>
        <v>0</v>
      </c>
      <c r="LO79" s="122">
        <f>LN79/LN74</f>
        <v>0</v>
      </c>
      <c r="LP79" s="101">
        <f>LP74*LO79</f>
        <v>0</v>
      </c>
      <c r="LQ79" s="119">
        <f t="shared" si="1301"/>
        <v>0</v>
      </c>
      <c r="LR79" s="93">
        <f>LR74</f>
        <v>38.18</v>
      </c>
      <c r="LS79" s="120">
        <f t="shared" si="1302"/>
        <v>0</v>
      </c>
      <c r="LT79" s="101">
        <f t="shared" si="1303"/>
        <v>0</v>
      </c>
      <c r="LU79" s="101"/>
      <c r="LV79" s="121"/>
      <c r="LW79" s="122">
        <f t="shared" si="1304"/>
        <v>0</v>
      </c>
      <c r="LX79" s="252">
        <f t="shared" si="1305"/>
        <v>0</v>
      </c>
      <c r="LY79" s="122">
        <f>LX79/LX74</f>
        <v>0</v>
      </c>
      <c r="LZ79" s="101">
        <f>LZ74*LY79</f>
        <v>0</v>
      </c>
      <c r="MA79" s="119">
        <f t="shared" si="1306"/>
        <v>0</v>
      </c>
      <c r="MB79" s="93">
        <f>MB74</f>
        <v>38.18</v>
      </c>
      <c r="MC79" s="120">
        <f t="shared" si="1307"/>
        <v>0</v>
      </c>
      <c r="MD79" s="101">
        <f t="shared" si="1308"/>
        <v>0</v>
      </c>
      <c r="ME79" s="101"/>
      <c r="MF79" s="121"/>
      <c r="MG79" s="122">
        <f t="shared" si="1309"/>
        <v>0</v>
      </c>
      <c r="MH79" s="252">
        <f t="shared" si="1310"/>
        <v>0</v>
      </c>
      <c r="MI79" s="122">
        <f>MH79/MH74</f>
        <v>0</v>
      </c>
      <c r="MJ79" s="101">
        <f>MJ74*MI79</f>
        <v>0</v>
      </c>
      <c r="MK79" s="119">
        <f t="shared" si="1311"/>
        <v>0</v>
      </c>
      <c r="ML79" s="93">
        <f>ML74</f>
        <v>38.18</v>
      </c>
      <c r="MM79" s="120">
        <f t="shared" si="1312"/>
        <v>0</v>
      </c>
      <c r="MN79" s="101">
        <f t="shared" si="1313"/>
        <v>0</v>
      </c>
      <c r="MO79" s="101"/>
      <c r="MP79" s="121"/>
      <c r="MQ79" s="122">
        <f t="shared" si="1314"/>
        <v>0</v>
      </c>
      <c r="MR79" s="252">
        <f t="shared" si="1315"/>
        <v>0</v>
      </c>
      <c r="MS79" s="122">
        <f>MR79/MR74</f>
        <v>0</v>
      </c>
      <c r="MT79" s="101">
        <f>MT74*MS79</f>
        <v>0</v>
      </c>
      <c r="MU79" s="119">
        <f t="shared" si="1316"/>
        <v>0</v>
      </c>
      <c r="MV79" s="93">
        <f>MV74</f>
        <v>38.18</v>
      </c>
      <c r="MW79" s="120">
        <f t="shared" si="1317"/>
        <v>0</v>
      </c>
      <c r="MX79" s="101">
        <f t="shared" si="1318"/>
        <v>0</v>
      </c>
      <c r="MY79" s="101"/>
      <c r="MZ79" s="121"/>
      <c r="NA79" s="122">
        <f t="shared" si="1319"/>
        <v>0</v>
      </c>
      <c r="NB79" s="252">
        <f t="shared" si="1320"/>
        <v>0</v>
      </c>
      <c r="NC79" s="122">
        <f>NB79/NB74</f>
        <v>0</v>
      </c>
      <c r="ND79" s="101">
        <f>ND74*NC79</f>
        <v>0</v>
      </c>
      <c r="NE79" s="119">
        <f t="shared" si="1321"/>
        <v>0</v>
      </c>
      <c r="NF79" s="93">
        <f>NF74</f>
        <v>38.18</v>
      </c>
      <c r="NG79" s="120">
        <f t="shared" si="1322"/>
        <v>0</v>
      </c>
      <c r="NH79" s="101">
        <f t="shared" si="1323"/>
        <v>0</v>
      </c>
      <c r="NI79" s="101"/>
      <c r="NJ79" s="121"/>
      <c r="NK79" s="122">
        <f t="shared" si="1324"/>
        <v>0</v>
      </c>
      <c r="NL79" s="252">
        <f t="shared" si="1325"/>
        <v>0</v>
      </c>
      <c r="NM79" s="122">
        <f>NL79/NL74</f>
        <v>0</v>
      </c>
      <c r="NN79" s="101">
        <f>NN74*NM79</f>
        <v>0</v>
      </c>
      <c r="NO79" s="119">
        <f t="shared" si="1326"/>
        <v>0</v>
      </c>
      <c r="NP79" s="93">
        <f>NP74</f>
        <v>38.18</v>
      </c>
      <c r="NQ79" s="120">
        <f t="shared" si="1327"/>
        <v>0</v>
      </c>
      <c r="NR79" s="101">
        <f t="shared" si="1328"/>
        <v>0</v>
      </c>
      <c r="NS79" s="101"/>
      <c r="NT79" s="121"/>
      <c r="NU79" s="122">
        <f t="shared" si="1329"/>
        <v>0</v>
      </c>
      <c r="NV79" s="252">
        <f t="shared" si="1330"/>
        <v>0</v>
      </c>
      <c r="NW79" s="122">
        <f>NV79/NV74</f>
        <v>0</v>
      </c>
      <c r="NX79" s="101">
        <f>NX74*NW79</f>
        <v>0</v>
      </c>
      <c r="NY79" s="119">
        <f t="shared" si="1331"/>
        <v>0</v>
      </c>
      <c r="NZ79" s="93">
        <f>NZ74</f>
        <v>38.18</v>
      </c>
      <c r="OA79" s="120">
        <f t="shared" si="1332"/>
        <v>0</v>
      </c>
      <c r="OB79" s="101">
        <f t="shared" si="1333"/>
        <v>0</v>
      </c>
      <c r="OC79" s="101"/>
      <c r="OD79" s="121"/>
      <c r="OE79" s="122">
        <f t="shared" si="1334"/>
        <v>0</v>
      </c>
      <c r="OF79" s="252">
        <f t="shared" si="1335"/>
        <v>0</v>
      </c>
      <c r="OG79" s="122">
        <f>OF79/OF74</f>
        <v>0</v>
      </c>
      <c r="OH79" s="101">
        <f>OH74*OG79</f>
        <v>0</v>
      </c>
      <c r="OI79" s="119">
        <f t="shared" si="1336"/>
        <v>0</v>
      </c>
      <c r="OJ79" s="93">
        <f>OJ74</f>
        <v>38.18</v>
      </c>
      <c r="OK79" s="120">
        <f t="shared" si="1337"/>
        <v>0</v>
      </c>
      <c r="OL79" s="101">
        <f t="shared" si="1338"/>
        <v>0</v>
      </c>
      <c r="OM79" s="101"/>
      <c r="ON79" s="121"/>
      <c r="OO79" s="122">
        <f t="shared" si="1339"/>
        <v>0</v>
      </c>
      <c r="OP79" s="252">
        <f t="shared" si="1340"/>
        <v>0</v>
      </c>
      <c r="OQ79" s="122">
        <f>OP79/OP74</f>
        <v>0</v>
      </c>
      <c r="OR79" s="101">
        <f>OR74*OQ79</f>
        <v>0</v>
      </c>
      <c r="OS79" s="119">
        <f t="shared" si="1341"/>
        <v>0</v>
      </c>
      <c r="OT79" s="93">
        <f>OT74</f>
        <v>38.18</v>
      </c>
      <c r="OU79" s="120">
        <f t="shared" si="1342"/>
        <v>0</v>
      </c>
      <c r="OV79" s="101">
        <f t="shared" si="1343"/>
        <v>0</v>
      </c>
      <c r="OW79" s="101"/>
      <c r="OX79" s="121"/>
      <c r="OY79" s="122">
        <f t="shared" si="1344"/>
        <v>0</v>
      </c>
      <c r="OZ79" s="252">
        <f t="shared" si="1345"/>
        <v>31</v>
      </c>
      <c r="PA79" s="122">
        <f>OZ79/OZ74</f>
        <v>0.46970000000000001</v>
      </c>
      <c r="PB79" s="101">
        <f>PB74*PA79</f>
        <v>400.65</v>
      </c>
      <c r="PC79" s="119">
        <f t="shared" si="1346"/>
        <v>12.92419355</v>
      </c>
      <c r="PD79" s="93">
        <f>PD74</f>
        <v>38.18</v>
      </c>
      <c r="PE79" s="120">
        <f t="shared" si="1347"/>
        <v>493.44571000000002</v>
      </c>
      <c r="PF79" s="101">
        <f t="shared" si="1348"/>
        <v>15296.82</v>
      </c>
      <c r="PG79" s="101"/>
      <c r="PH79" s="121"/>
      <c r="PI79" s="122">
        <f t="shared" si="1349"/>
        <v>0.97775999999999996</v>
      </c>
      <c r="PJ79" s="252">
        <f t="shared" si="1350"/>
        <v>0</v>
      </c>
      <c r="PK79" s="122">
        <f>PJ79/PJ74</f>
        <v>0</v>
      </c>
      <c r="PL79" s="101">
        <f>PL74*PK79</f>
        <v>0</v>
      </c>
      <c r="PM79" s="119">
        <f t="shared" si="1351"/>
        <v>0</v>
      </c>
      <c r="PN79" s="93">
        <f>PN74</f>
        <v>38.18</v>
      </c>
      <c r="PO79" s="120">
        <f t="shared" si="1352"/>
        <v>0</v>
      </c>
      <c r="PP79" s="101">
        <f t="shared" si="1353"/>
        <v>0</v>
      </c>
      <c r="PQ79" s="101"/>
      <c r="PR79" s="121"/>
      <c r="PS79" s="122">
        <f t="shared" si="1354"/>
        <v>0</v>
      </c>
      <c r="PT79" s="252">
        <f t="shared" si="1355"/>
        <v>0</v>
      </c>
      <c r="PU79" s="122" t="e">
        <f>PT79/PT74</f>
        <v>#DIV/0!</v>
      </c>
      <c r="PV79" s="101" t="e">
        <f>PV74*PU79</f>
        <v>#DIV/0!</v>
      </c>
      <c r="PW79" s="119">
        <f t="shared" si="1356"/>
        <v>0</v>
      </c>
      <c r="PX79" s="93">
        <f>PX74</f>
        <v>0</v>
      </c>
      <c r="PY79" s="120">
        <f t="shared" si="1357"/>
        <v>0</v>
      </c>
      <c r="PZ79" s="101">
        <f t="shared" si="1358"/>
        <v>0</v>
      </c>
      <c r="QA79" s="101"/>
      <c r="QB79" s="121"/>
      <c r="QC79" s="122">
        <f t="shared" si="1359"/>
        <v>0</v>
      </c>
      <c r="QD79" s="252">
        <f t="shared" si="1360"/>
        <v>0</v>
      </c>
      <c r="QE79" s="122">
        <f>QD79/QD74</f>
        <v>0</v>
      </c>
      <c r="QF79" s="101">
        <f>QF74*QE79</f>
        <v>0</v>
      </c>
      <c r="QG79" s="119">
        <f t="shared" si="1361"/>
        <v>0</v>
      </c>
      <c r="QH79" s="93">
        <f>QH74</f>
        <v>38.18</v>
      </c>
      <c r="QI79" s="120">
        <f t="shared" si="1362"/>
        <v>0</v>
      </c>
      <c r="QJ79" s="101">
        <f t="shared" si="1363"/>
        <v>0</v>
      </c>
      <c r="QK79" s="101"/>
      <c r="QL79" s="121"/>
      <c r="QM79" s="122">
        <f t="shared" si="1364"/>
        <v>0</v>
      </c>
      <c r="QN79" s="252">
        <f t="shared" si="1365"/>
        <v>0</v>
      </c>
      <c r="QO79" s="122">
        <f>QN79/QN74</f>
        <v>0</v>
      </c>
      <c r="QP79" s="101">
        <f>QP74*QO79</f>
        <v>0</v>
      </c>
      <c r="QQ79" s="119">
        <f t="shared" si="1366"/>
        <v>0</v>
      </c>
      <c r="QR79" s="93">
        <f>QR74</f>
        <v>38.18</v>
      </c>
      <c r="QS79" s="120">
        <f t="shared" si="1367"/>
        <v>0</v>
      </c>
      <c r="QT79" s="101">
        <f t="shared" si="1368"/>
        <v>0</v>
      </c>
      <c r="QU79" s="101"/>
      <c r="QV79" s="121"/>
      <c r="QW79" s="122">
        <f t="shared" si="1369"/>
        <v>0</v>
      </c>
      <c r="QX79" s="252">
        <f t="shared" si="1370"/>
        <v>0</v>
      </c>
      <c r="QY79" s="122">
        <f>QX79/QX74</f>
        <v>0</v>
      </c>
      <c r="QZ79" s="101">
        <f>QZ74*QY79</f>
        <v>0</v>
      </c>
      <c r="RA79" s="119">
        <f t="shared" si="1371"/>
        <v>0</v>
      </c>
      <c r="RB79" s="93">
        <f>RB74</f>
        <v>38.18</v>
      </c>
      <c r="RC79" s="120">
        <f t="shared" si="1372"/>
        <v>0</v>
      </c>
      <c r="RD79" s="101">
        <f t="shared" si="1373"/>
        <v>0</v>
      </c>
      <c r="RE79" s="101"/>
      <c r="RF79" s="121"/>
      <c r="RG79" s="122">
        <f t="shared" si="1374"/>
        <v>0</v>
      </c>
      <c r="RH79" s="252">
        <f t="shared" si="1375"/>
        <v>0</v>
      </c>
      <c r="RI79" s="122">
        <f>RH79/RH74</f>
        <v>0</v>
      </c>
      <c r="RJ79" s="101">
        <f>RJ74*RI79</f>
        <v>0</v>
      </c>
      <c r="RK79" s="119">
        <f t="shared" si="1376"/>
        <v>0</v>
      </c>
      <c r="RL79" s="93">
        <f>RL74</f>
        <v>38.18</v>
      </c>
      <c r="RM79" s="120">
        <f t="shared" si="1377"/>
        <v>0</v>
      </c>
      <c r="RN79" s="101">
        <f t="shared" si="1378"/>
        <v>0</v>
      </c>
      <c r="RO79" s="101"/>
      <c r="RP79" s="121"/>
      <c r="RQ79" s="122">
        <f t="shared" si="1379"/>
        <v>0</v>
      </c>
      <c r="RR79" s="252">
        <f t="shared" si="1380"/>
        <v>0</v>
      </c>
      <c r="RS79" s="122">
        <f>RR79/RR74</f>
        <v>0</v>
      </c>
      <c r="RT79" s="101">
        <f>RT74*RS79</f>
        <v>0</v>
      </c>
      <c r="RU79" s="119">
        <f t="shared" si="1381"/>
        <v>0</v>
      </c>
      <c r="RV79" s="93">
        <f>RV74</f>
        <v>38.18</v>
      </c>
      <c r="RW79" s="120">
        <f t="shared" si="1382"/>
        <v>0</v>
      </c>
      <c r="RX79" s="101">
        <f t="shared" si="1383"/>
        <v>0</v>
      </c>
      <c r="RY79" s="101"/>
      <c r="RZ79" s="121"/>
      <c r="SA79" s="122">
        <f t="shared" si="1384"/>
        <v>0</v>
      </c>
      <c r="SB79" s="252">
        <f t="shared" si="1385"/>
        <v>62</v>
      </c>
      <c r="SC79" s="122">
        <f>SB79/SB74</f>
        <v>0.73809999999999998</v>
      </c>
      <c r="SD79" s="101">
        <f>SD74*SC79</f>
        <v>1077.6300000000001</v>
      </c>
      <c r="SE79" s="119">
        <f t="shared" si="1386"/>
        <v>17.38112903</v>
      </c>
      <c r="SF79" s="93">
        <f>SF74</f>
        <v>38.18</v>
      </c>
      <c r="SG79" s="120">
        <f t="shared" si="1387"/>
        <v>663.61150999999995</v>
      </c>
      <c r="SH79" s="101">
        <f t="shared" si="1388"/>
        <v>41143.910000000003</v>
      </c>
      <c r="SI79" s="101"/>
      <c r="SJ79" s="121"/>
      <c r="SK79" s="122">
        <f t="shared" si="1389"/>
        <v>1.31494</v>
      </c>
      <c r="SL79" s="252">
        <f t="shared" si="1390"/>
        <v>0</v>
      </c>
      <c r="SM79" s="122">
        <f>SL79/SL74</f>
        <v>0</v>
      </c>
      <c r="SN79" s="101">
        <f>SN74*SM79</f>
        <v>0</v>
      </c>
      <c r="SO79" s="119">
        <f t="shared" si="1391"/>
        <v>0</v>
      </c>
      <c r="SP79" s="93">
        <f>SP74</f>
        <v>38.18</v>
      </c>
      <c r="SQ79" s="120">
        <f t="shared" si="1392"/>
        <v>0</v>
      </c>
      <c r="SR79" s="101">
        <f t="shared" si="1393"/>
        <v>0</v>
      </c>
      <c r="SS79" s="101"/>
      <c r="ST79" s="121"/>
      <c r="SU79" s="122">
        <f t="shared" si="1394"/>
        <v>0</v>
      </c>
      <c r="SV79" s="252">
        <f t="shared" si="1395"/>
        <v>0</v>
      </c>
      <c r="SW79" s="122">
        <f>SV79/SV74</f>
        <v>0</v>
      </c>
      <c r="SX79" s="101">
        <f>SX74*SW79</f>
        <v>0</v>
      </c>
      <c r="SY79" s="119">
        <f t="shared" si="1396"/>
        <v>0</v>
      </c>
      <c r="SZ79" s="93">
        <f>SZ74</f>
        <v>38.18</v>
      </c>
      <c r="TA79" s="120">
        <f t="shared" si="1397"/>
        <v>0</v>
      </c>
      <c r="TB79" s="101">
        <f t="shared" si="1398"/>
        <v>0</v>
      </c>
      <c r="TC79" s="101"/>
      <c r="TD79" s="121"/>
      <c r="TE79" s="122">
        <f t="shared" si="1399"/>
        <v>0</v>
      </c>
      <c r="TF79" s="252">
        <f t="shared" si="1400"/>
        <v>0</v>
      </c>
      <c r="TG79" s="122">
        <f>TF79/TF74</f>
        <v>0</v>
      </c>
      <c r="TH79" s="101">
        <f>TH74*TG79</f>
        <v>0</v>
      </c>
      <c r="TI79" s="119">
        <f t="shared" si="1401"/>
        <v>0</v>
      </c>
      <c r="TJ79" s="93">
        <f>TJ74</f>
        <v>38.18</v>
      </c>
      <c r="TK79" s="120">
        <f t="shared" si="1402"/>
        <v>0</v>
      </c>
      <c r="TL79" s="101">
        <f t="shared" si="1403"/>
        <v>0</v>
      </c>
      <c r="TM79" s="101"/>
      <c r="TN79" s="121"/>
      <c r="TO79" s="122">
        <f t="shared" si="1404"/>
        <v>0</v>
      </c>
      <c r="TP79" s="252">
        <f t="shared" si="1405"/>
        <v>0</v>
      </c>
      <c r="TQ79" s="122">
        <f>TP79/TP74</f>
        <v>0</v>
      </c>
      <c r="TR79" s="101">
        <f>TR74*TQ79</f>
        <v>0</v>
      </c>
      <c r="TS79" s="119">
        <f t="shared" si="1406"/>
        <v>0</v>
      </c>
      <c r="TT79" s="93">
        <f>TT74</f>
        <v>38.18</v>
      </c>
      <c r="TU79" s="120">
        <f t="shared" si="1407"/>
        <v>0</v>
      </c>
      <c r="TV79" s="101">
        <f t="shared" si="1408"/>
        <v>0</v>
      </c>
      <c r="TW79" s="101"/>
      <c r="TX79" s="121"/>
      <c r="TY79" s="122">
        <f t="shared" si="1409"/>
        <v>0</v>
      </c>
      <c r="TZ79" s="252">
        <f t="shared" si="1410"/>
        <v>0</v>
      </c>
      <c r="UA79" s="122">
        <f>TZ79/TZ74</f>
        <v>0</v>
      </c>
      <c r="UB79" s="101">
        <f>UB74*UA79</f>
        <v>0</v>
      </c>
      <c r="UC79" s="119">
        <f t="shared" si="1411"/>
        <v>0</v>
      </c>
      <c r="UD79" s="93">
        <f>UD74</f>
        <v>38.18</v>
      </c>
      <c r="UE79" s="120">
        <f t="shared" si="1412"/>
        <v>0</v>
      </c>
      <c r="UF79" s="101">
        <f t="shared" si="1413"/>
        <v>0</v>
      </c>
      <c r="UG79" s="101"/>
      <c r="UH79" s="121"/>
      <c r="UI79" s="122">
        <f t="shared" si="1414"/>
        <v>0</v>
      </c>
      <c r="UJ79" s="252">
        <f t="shared" si="1415"/>
        <v>0</v>
      </c>
      <c r="UK79" s="122">
        <f>UJ79/UJ74</f>
        <v>0</v>
      </c>
      <c r="UL79" s="101">
        <f>UL74*UK79</f>
        <v>0</v>
      </c>
      <c r="UM79" s="119">
        <f t="shared" si="1416"/>
        <v>0</v>
      </c>
      <c r="UN79" s="93">
        <f>UN74</f>
        <v>38.18</v>
      </c>
      <c r="UO79" s="120">
        <f t="shared" si="1417"/>
        <v>0</v>
      </c>
      <c r="UP79" s="101">
        <f t="shared" si="1418"/>
        <v>0</v>
      </c>
      <c r="UQ79" s="101"/>
      <c r="UR79" s="121"/>
      <c r="US79" s="122">
        <f t="shared" si="1419"/>
        <v>0</v>
      </c>
      <c r="UT79" s="252">
        <f t="shared" si="1420"/>
        <v>0</v>
      </c>
      <c r="UU79" s="122">
        <f>UT79/UT74</f>
        <v>0</v>
      </c>
      <c r="UV79" s="101">
        <f>UV74*UU79</f>
        <v>0</v>
      </c>
      <c r="UW79" s="119">
        <f t="shared" si="1421"/>
        <v>0</v>
      </c>
      <c r="UX79" s="93">
        <f>UX74</f>
        <v>38.18</v>
      </c>
      <c r="UY79" s="120">
        <f t="shared" si="1422"/>
        <v>0</v>
      </c>
      <c r="UZ79" s="101">
        <f t="shared" si="1423"/>
        <v>0</v>
      </c>
      <c r="VA79" s="101"/>
      <c r="VB79" s="121"/>
      <c r="VC79" s="122">
        <f t="shared" si="1424"/>
        <v>0</v>
      </c>
      <c r="VD79" s="252">
        <f t="shared" si="1425"/>
        <v>0</v>
      </c>
      <c r="VE79" s="122">
        <f>VD79/VD74</f>
        <v>0</v>
      </c>
      <c r="VF79" s="101">
        <f>VF74*VE79</f>
        <v>0</v>
      </c>
      <c r="VG79" s="119">
        <f t="shared" si="1426"/>
        <v>0</v>
      </c>
      <c r="VH79" s="93">
        <f>VH74</f>
        <v>38.18</v>
      </c>
      <c r="VI79" s="120">
        <f t="shared" si="1427"/>
        <v>0</v>
      </c>
      <c r="VJ79" s="101">
        <f t="shared" si="1428"/>
        <v>0</v>
      </c>
      <c r="VK79" s="101"/>
      <c r="VL79" s="121"/>
      <c r="VM79" s="122">
        <f t="shared" si="1429"/>
        <v>0</v>
      </c>
      <c r="VN79" s="252">
        <f t="shared" si="1430"/>
        <v>0</v>
      </c>
      <c r="VO79" s="122">
        <f>VN79/VN74</f>
        <v>0</v>
      </c>
      <c r="VP79" s="101">
        <f>VP74*VO79</f>
        <v>0</v>
      </c>
      <c r="VQ79" s="119">
        <f t="shared" si="1431"/>
        <v>0</v>
      </c>
      <c r="VR79" s="93">
        <f>VR74</f>
        <v>38.18</v>
      </c>
      <c r="VS79" s="120">
        <f t="shared" si="1432"/>
        <v>0</v>
      </c>
      <c r="VT79" s="101">
        <f t="shared" si="1433"/>
        <v>0</v>
      </c>
      <c r="VU79" s="101"/>
      <c r="VV79" s="121"/>
      <c r="VW79" s="122">
        <f t="shared" si="1434"/>
        <v>0</v>
      </c>
      <c r="VX79" s="231">
        <f t="shared" si="1435"/>
        <v>212</v>
      </c>
      <c r="VY79" s="122">
        <f>VX79/VX74</f>
        <v>1.6840000000000001E-2</v>
      </c>
      <c r="VZ79" s="101">
        <f>VZ74*VY79</f>
        <v>2802.26</v>
      </c>
      <c r="WA79" s="119">
        <f t="shared" si="1436"/>
        <v>13.218207550000001</v>
      </c>
      <c r="WB79" s="93">
        <f>WB74</f>
        <v>38.18</v>
      </c>
      <c r="WC79" s="120">
        <f t="shared" si="1437"/>
        <v>504.67115999999999</v>
      </c>
      <c r="WD79" s="101">
        <f t="shared" si="1438"/>
        <v>106990.29</v>
      </c>
      <c r="WE79" s="101"/>
      <c r="WF79" s="121"/>
    </row>
    <row r="80" spans="1:604" ht="26.25" customHeight="1">
      <c r="A80" s="5"/>
      <c r="B80" s="223" t="s">
        <v>424</v>
      </c>
      <c r="C80" s="12" t="s">
        <v>839</v>
      </c>
      <c r="D80" s="12" t="s">
        <v>440</v>
      </c>
      <c r="E80" s="4" t="s">
        <v>33</v>
      </c>
      <c r="F80" s="252">
        <f t="shared" si="1140"/>
        <v>0</v>
      </c>
      <c r="G80" s="122">
        <f>F80/F74</f>
        <v>0</v>
      </c>
      <c r="H80" s="101">
        <f>H74*G80</f>
        <v>0</v>
      </c>
      <c r="I80" s="119">
        <f t="shared" si="1141"/>
        <v>0</v>
      </c>
      <c r="J80" s="93">
        <f>J74</f>
        <v>38.18</v>
      </c>
      <c r="K80" s="120">
        <f t="shared" si="1142"/>
        <v>0</v>
      </c>
      <c r="L80" s="101">
        <f t="shared" si="1143"/>
        <v>0</v>
      </c>
      <c r="M80" s="101"/>
      <c r="N80" s="121"/>
      <c r="O80" s="122">
        <f t="shared" si="1144"/>
        <v>0</v>
      </c>
      <c r="P80" s="252">
        <f t="shared" si="1145"/>
        <v>21</v>
      </c>
      <c r="Q80" s="122">
        <f>P80/P74</f>
        <v>4.487E-2</v>
      </c>
      <c r="R80" s="101">
        <f>R74*Q80</f>
        <v>261.77</v>
      </c>
      <c r="S80" s="119">
        <f t="shared" si="1146"/>
        <v>12.465238100000001</v>
      </c>
      <c r="T80" s="93">
        <f>T74</f>
        <v>38.18</v>
      </c>
      <c r="U80" s="120">
        <f t="shared" si="1147"/>
        <v>475.92279000000002</v>
      </c>
      <c r="V80" s="101">
        <f t="shared" si="1148"/>
        <v>9994.3799999999992</v>
      </c>
      <c r="W80" s="101"/>
      <c r="X80" s="121"/>
      <c r="Y80" s="122">
        <f t="shared" si="1149"/>
        <v>0.94286999999999999</v>
      </c>
      <c r="Z80" s="252">
        <f t="shared" si="1150"/>
        <v>0</v>
      </c>
      <c r="AA80" s="122">
        <f>Z80/Z74</f>
        <v>0</v>
      </c>
      <c r="AB80" s="101">
        <f>AB74*AA80</f>
        <v>0</v>
      </c>
      <c r="AC80" s="119">
        <f t="shared" si="1151"/>
        <v>0</v>
      </c>
      <c r="AD80" s="93">
        <f>AD74</f>
        <v>38.18</v>
      </c>
      <c r="AE80" s="120">
        <f t="shared" si="1152"/>
        <v>0</v>
      </c>
      <c r="AF80" s="101">
        <f t="shared" si="1153"/>
        <v>0</v>
      </c>
      <c r="AG80" s="101"/>
      <c r="AH80" s="121"/>
      <c r="AI80" s="122">
        <f t="shared" si="1154"/>
        <v>0</v>
      </c>
      <c r="AJ80" s="252">
        <f t="shared" si="1155"/>
        <v>0</v>
      </c>
      <c r="AK80" s="122">
        <f>AJ80/AJ74</f>
        <v>0</v>
      </c>
      <c r="AL80" s="101">
        <f>AL74*AK80</f>
        <v>0</v>
      </c>
      <c r="AM80" s="119">
        <f t="shared" si="1156"/>
        <v>0</v>
      </c>
      <c r="AN80" s="93">
        <f>AN74</f>
        <v>38.18</v>
      </c>
      <c r="AO80" s="120">
        <f t="shared" si="1157"/>
        <v>0</v>
      </c>
      <c r="AP80" s="101">
        <f t="shared" si="1158"/>
        <v>0</v>
      </c>
      <c r="AQ80" s="101"/>
      <c r="AR80" s="121"/>
      <c r="AS80" s="122">
        <f t="shared" si="1159"/>
        <v>0</v>
      </c>
      <c r="AT80" s="252">
        <f t="shared" si="1160"/>
        <v>0</v>
      </c>
      <c r="AU80" s="122">
        <f>AT80/AT74</f>
        <v>0</v>
      </c>
      <c r="AV80" s="101">
        <f>AV74*AU80</f>
        <v>0</v>
      </c>
      <c r="AW80" s="119">
        <f t="shared" si="1161"/>
        <v>0</v>
      </c>
      <c r="AX80" s="93">
        <f>AX74</f>
        <v>38.18</v>
      </c>
      <c r="AY80" s="120">
        <f t="shared" si="1162"/>
        <v>0</v>
      </c>
      <c r="AZ80" s="101">
        <f t="shared" si="1163"/>
        <v>0</v>
      </c>
      <c r="BA80" s="101"/>
      <c r="BB80" s="121"/>
      <c r="BC80" s="122">
        <f t="shared" si="1164"/>
        <v>0</v>
      </c>
      <c r="BD80" s="252">
        <f t="shared" si="1165"/>
        <v>0</v>
      </c>
      <c r="BE80" s="122">
        <f>BD80/BD74</f>
        <v>0</v>
      </c>
      <c r="BF80" s="101">
        <f>BF74*BE80</f>
        <v>0</v>
      </c>
      <c r="BG80" s="119">
        <f t="shared" si="1166"/>
        <v>0</v>
      </c>
      <c r="BH80" s="93">
        <f>BH74</f>
        <v>38.18</v>
      </c>
      <c r="BI80" s="120">
        <f t="shared" si="1167"/>
        <v>0</v>
      </c>
      <c r="BJ80" s="101">
        <f t="shared" si="1168"/>
        <v>0</v>
      </c>
      <c r="BK80" s="101"/>
      <c r="BL80" s="121"/>
      <c r="BM80" s="122">
        <f t="shared" si="1169"/>
        <v>0</v>
      </c>
      <c r="BN80" s="252">
        <f t="shared" si="1170"/>
        <v>0</v>
      </c>
      <c r="BO80" s="122" t="e">
        <f>BN80/BN74</f>
        <v>#DIV/0!</v>
      </c>
      <c r="BP80" s="101" t="e">
        <f>BP74*BO80</f>
        <v>#DIV/0!</v>
      </c>
      <c r="BQ80" s="119">
        <f t="shared" si="1171"/>
        <v>0</v>
      </c>
      <c r="BR80" s="93">
        <f>BR74</f>
        <v>0</v>
      </c>
      <c r="BS80" s="120">
        <f t="shared" si="1172"/>
        <v>0</v>
      </c>
      <c r="BT80" s="101">
        <f t="shared" si="1173"/>
        <v>0</v>
      </c>
      <c r="BU80" s="101"/>
      <c r="BV80" s="121"/>
      <c r="BW80" s="122">
        <f t="shared" si="1174"/>
        <v>0</v>
      </c>
      <c r="BX80" s="252">
        <f t="shared" si="1175"/>
        <v>0</v>
      </c>
      <c r="BY80" s="122">
        <f>BX80/BX74</f>
        <v>0</v>
      </c>
      <c r="BZ80" s="101">
        <f>BZ74*BY80</f>
        <v>0</v>
      </c>
      <c r="CA80" s="119">
        <f t="shared" si="1176"/>
        <v>0</v>
      </c>
      <c r="CB80" s="93">
        <f>CB74</f>
        <v>38.18</v>
      </c>
      <c r="CC80" s="120">
        <f t="shared" si="1177"/>
        <v>0</v>
      </c>
      <c r="CD80" s="101">
        <f t="shared" si="1178"/>
        <v>0</v>
      </c>
      <c r="CE80" s="101"/>
      <c r="CF80" s="121"/>
      <c r="CG80" s="122">
        <f t="shared" si="1179"/>
        <v>0</v>
      </c>
      <c r="CH80" s="252">
        <f t="shared" si="1180"/>
        <v>0</v>
      </c>
      <c r="CI80" s="122" t="e">
        <f>CH80/CH74</f>
        <v>#DIV/0!</v>
      </c>
      <c r="CJ80" s="101" t="e">
        <f>CJ74*CI80</f>
        <v>#DIV/0!</v>
      </c>
      <c r="CK80" s="119">
        <f t="shared" si="1181"/>
        <v>0</v>
      </c>
      <c r="CL80" s="93">
        <f>CL74</f>
        <v>0</v>
      </c>
      <c r="CM80" s="120">
        <f t="shared" si="1182"/>
        <v>0</v>
      </c>
      <c r="CN80" s="101">
        <f t="shared" si="1183"/>
        <v>0</v>
      </c>
      <c r="CO80" s="101"/>
      <c r="CP80" s="121"/>
      <c r="CQ80" s="122">
        <f t="shared" si="1184"/>
        <v>0</v>
      </c>
      <c r="CR80" s="252">
        <f t="shared" si="1185"/>
        <v>0</v>
      </c>
      <c r="CS80" s="122">
        <f>CR80/CR74</f>
        <v>0</v>
      </c>
      <c r="CT80" s="101">
        <f>CT74*CS80</f>
        <v>0</v>
      </c>
      <c r="CU80" s="119">
        <f t="shared" si="1186"/>
        <v>0</v>
      </c>
      <c r="CV80" s="93">
        <f>CV74</f>
        <v>38.18</v>
      </c>
      <c r="CW80" s="120">
        <f t="shared" si="1187"/>
        <v>0</v>
      </c>
      <c r="CX80" s="101">
        <f t="shared" si="1188"/>
        <v>0</v>
      </c>
      <c r="CY80" s="101"/>
      <c r="CZ80" s="121"/>
      <c r="DA80" s="122">
        <f t="shared" si="1189"/>
        <v>0</v>
      </c>
      <c r="DB80" s="252">
        <f t="shared" si="1190"/>
        <v>0</v>
      </c>
      <c r="DC80" s="122">
        <f>DB80/DB74</f>
        <v>0</v>
      </c>
      <c r="DD80" s="101">
        <f>DD74*DC80</f>
        <v>0</v>
      </c>
      <c r="DE80" s="119">
        <f t="shared" si="1191"/>
        <v>0</v>
      </c>
      <c r="DF80" s="93">
        <f>DF74</f>
        <v>38.18</v>
      </c>
      <c r="DG80" s="120">
        <f t="shared" si="1192"/>
        <v>0</v>
      </c>
      <c r="DH80" s="101">
        <f t="shared" si="1193"/>
        <v>0</v>
      </c>
      <c r="DI80" s="101"/>
      <c r="DJ80" s="121"/>
      <c r="DK80" s="122">
        <f t="shared" si="1194"/>
        <v>0</v>
      </c>
      <c r="DL80" s="252">
        <f t="shared" si="1195"/>
        <v>0</v>
      </c>
      <c r="DM80" s="122">
        <f>DL80/DL74</f>
        <v>0</v>
      </c>
      <c r="DN80" s="101">
        <f>DN74*DM80</f>
        <v>0</v>
      </c>
      <c r="DO80" s="119">
        <f t="shared" si="1196"/>
        <v>0</v>
      </c>
      <c r="DP80" s="93">
        <f>DP74</f>
        <v>38.18</v>
      </c>
      <c r="DQ80" s="120">
        <f t="shared" si="1197"/>
        <v>0</v>
      </c>
      <c r="DR80" s="101">
        <f t="shared" si="1198"/>
        <v>0</v>
      </c>
      <c r="DS80" s="101"/>
      <c r="DT80" s="121"/>
      <c r="DU80" s="122">
        <f t="shared" si="1199"/>
        <v>0</v>
      </c>
      <c r="DV80" s="252">
        <f t="shared" si="1200"/>
        <v>0</v>
      </c>
      <c r="DW80" s="122">
        <f>DV80/DV74</f>
        <v>0</v>
      </c>
      <c r="DX80" s="101">
        <f>DX74*DW80</f>
        <v>0</v>
      </c>
      <c r="DY80" s="119">
        <f t="shared" si="1201"/>
        <v>0</v>
      </c>
      <c r="DZ80" s="93">
        <f>DZ74</f>
        <v>38.18</v>
      </c>
      <c r="EA80" s="120">
        <f t="shared" si="1202"/>
        <v>0</v>
      </c>
      <c r="EB80" s="101">
        <f t="shared" si="1203"/>
        <v>0</v>
      </c>
      <c r="EC80" s="101"/>
      <c r="ED80" s="121"/>
      <c r="EE80" s="122">
        <f t="shared" si="1204"/>
        <v>0</v>
      </c>
      <c r="EF80" s="252">
        <f t="shared" si="1205"/>
        <v>0</v>
      </c>
      <c r="EG80" s="122">
        <f>EF80/EF74</f>
        <v>0</v>
      </c>
      <c r="EH80" s="101">
        <f>EH74*EG80</f>
        <v>0</v>
      </c>
      <c r="EI80" s="119">
        <f t="shared" si="1206"/>
        <v>0</v>
      </c>
      <c r="EJ80" s="93">
        <f>EJ74</f>
        <v>38.18</v>
      </c>
      <c r="EK80" s="120">
        <f t="shared" si="1207"/>
        <v>0</v>
      </c>
      <c r="EL80" s="101">
        <f t="shared" si="1208"/>
        <v>0</v>
      </c>
      <c r="EM80" s="101"/>
      <c r="EN80" s="121"/>
      <c r="EO80" s="122">
        <f t="shared" si="1209"/>
        <v>0</v>
      </c>
      <c r="EP80" s="252">
        <f t="shared" si="1210"/>
        <v>0</v>
      </c>
      <c r="EQ80" s="122">
        <f>EP80/EP74</f>
        <v>0</v>
      </c>
      <c r="ER80" s="101">
        <f>ER74*EQ80</f>
        <v>0</v>
      </c>
      <c r="ES80" s="119">
        <f t="shared" si="1211"/>
        <v>0</v>
      </c>
      <c r="ET80" s="93">
        <f>ET74</f>
        <v>38.18</v>
      </c>
      <c r="EU80" s="120">
        <f t="shared" si="1212"/>
        <v>0</v>
      </c>
      <c r="EV80" s="101">
        <f t="shared" si="1213"/>
        <v>0</v>
      </c>
      <c r="EW80" s="101"/>
      <c r="EX80" s="121"/>
      <c r="EY80" s="122">
        <f t="shared" si="1214"/>
        <v>0</v>
      </c>
      <c r="EZ80" s="252">
        <f t="shared" si="1215"/>
        <v>40</v>
      </c>
      <c r="FA80" s="122">
        <f>EZ80/EZ74</f>
        <v>0.37383</v>
      </c>
      <c r="FB80" s="101">
        <f>FB74*FA80</f>
        <v>327.10000000000002</v>
      </c>
      <c r="FC80" s="119">
        <f t="shared" si="1216"/>
        <v>8.1775000000000002</v>
      </c>
      <c r="FD80" s="93">
        <f>FD74</f>
        <v>38.18</v>
      </c>
      <c r="FE80" s="120">
        <f t="shared" si="1217"/>
        <v>312.21695</v>
      </c>
      <c r="FF80" s="101">
        <f t="shared" si="1218"/>
        <v>12488.68</v>
      </c>
      <c r="FG80" s="101"/>
      <c r="FH80" s="121"/>
      <c r="FI80" s="122">
        <f t="shared" si="1219"/>
        <v>0.61855000000000004</v>
      </c>
      <c r="FJ80" s="252">
        <f t="shared" si="1220"/>
        <v>0</v>
      </c>
      <c r="FK80" s="122">
        <f>FJ80/FJ74</f>
        <v>0</v>
      </c>
      <c r="FL80" s="101">
        <f>FL74*FK80</f>
        <v>0</v>
      </c>
      <c r="FM80" s="119">
        <f t="shared" si="1221"/>
        <v>0</v>
      </c>
      <c r="FN80" s="93">
        <f>FN74</f>
        <v>38.18</v>
      </c>
      <c r="FO80" s="120">
        <f t="shared" si="1222"/>
        <v>0</v>
      </c>
      <c r="FP80" s="101">
        <f t="shared" si="1223"/>
        <v>0</v>
      </c>
      <c r="FQ80" s="101"/>
      <c r="FR80" s="121"/>
      <c r="FS80" s="122">
        <f t="shared" si="1224"/>
        <v>0</v>
      </c>
      <c r="FT80" s="252">
        <f t="shared" si="1225"/>
        <v>0</v>
      </c>
      <c r="FU80" s="122">
        <f>FT80/FT74</f>
        <v>0</v>
      </c>
      <c r="FV80" s="101">
        <f>FV74*FU80</f>
        <v>0</v>
      </c>
      <c r="FW80" s="119">
        <f t="shared" si="1226"/>
        <v>0</v>
      </c>
      <c r="FX80" s="93">
        <f>FX74</f>
        <v>38.18</v>
      </c>
      <c r="FY80" s="120">
        <f t="shared" si="1227"/>
        <v>0</v>
      </c>
      <c r="FZ80" s="101">
        <f t="shared" si="1228"/>
        <v>0</v>
      </c>
      <c r="GA80" s="101"/>
      <c r="GB80" s="121"/>
      <c r="GC80" s="122">
        <f t="shared" si="1229"/>
        <v>0</v>
      </c>
      <c r="GD80" s="252">
        <f t="shared" si="1230"/>
        <v>0</v>
      </c>
      <c r="GE80" s="122">
        <f>GD80/GD74</f>
        <v>0</v>
      </c>
      <c r="GF80" s="101">
        <f>GF74*GE80</f>
        <v>0</v>
      </c>
      <c r="GG80" s="119">
        <f t="shared" si="1231"/>
        <v>0</v>
      </c>
      <c r="GH80" s="93">
        <f>GH74</f>
        <v>38.18</v>
      </c>
      <c r="GI80" s="120">
        <f t="shared" si="1232"/>
        <v>0</v>
      </c>
      <c r="GJ80" s="101">
        <f t="shared" si="1233"/>
        <v>0</v>
      </c>
      <c r="GK80" s="101"/>
      <c r="GL80" s="121"/>
      <c r="GM80" s="122">
        <f t="shared" si="1234"/>
        <v>0</v>
      </c>
      <c r="GN80" s="252">
        <f t="shared" si="1235"/>
        <v>0</v>
      </c>
      <c r="GO80" s="122">
        <f>GN80/GN74</f>
        <v>0</v>
      </c>
      <c r="GP80" s="101">
        <f>GP74*GO80</f>
        <v>0</v>
      </c>
      <c r="GQ80" s="119">
        <f t="shared" si="1236"/>
        <v>0</v>
      </c>
      <c r="GR80" s="93">
        <f>GR74</f>
        <v>38.18</v>
      </c>
      <c r="GS80" s="120">
        <f t="shared" si="1237"/>
        <v>0</v>
      </c>
      <c r="GT80" s="101">
        <f t="shared" si="1238"/>
        <v>0</v>
      </c>
      <c r="GU80" s="101"/>
      <c r="GV80" s="121"/>
      <c r="GW80" s="122">
        <f t="shared" si="1239"/>
        <v>0</v>
      </c>
      <c r="GX80" s="252">
        <f t="shared" si="1240"/>
        <v>0</v>
      </c>
      <c r="GY80" s="122">
        <f>GX80/GX74</f>
        <v>0</v>
      </c>
      <c r="GZ80" s="101">
        <f>GZ74*GY80</f>
        <v>0</v>
      </c>
      <c r="HA80" s="119">
        <f t="shared" si="1241"/>
        <v>0</v>
      </c>
      <c r="HB80" s="93">
        <f>HB74</f>
        <v>38.18</v>
      </c>
      <c r="HC80" s="120">
        <f t="shared" si="1242"/>
        <v>0</v>
      </c>
      <c r="HD80" s="101">
        <f t="shared" si="1243"/>
        <v>0</v>
      </c>
      <c r="HE80" s="101"/>
      <c r="HF80" s="121"/>
      <c r="HG80" s="122">
        <f t="shared" si="1244"/>
        <v>0</v>
      </c>
      <c r="HH80" s="252">
        <f t="shared" si="1245"/>
        <v>0</v>
      </c>
      <c r="HI80" s="122">
        <f>HH80/HH74</f>
        <v>0</v>
      </c>
      <c r="HJ80" s="101">
        <f>HJ74*HI80</f>
        <v>0</v>
      </c>
      <c r="HK80" s="119">
        <f t="shared" si="1246"/>
        <v>0</v>
      </c>
      <c r="HL80" s="93">
        <f>HL74</f>
        <v>38.18</v>
      </c>
      <c r="HM80" s="120">
        <f t="shared" si="1247"/>
        <v>0</v>
      </c>
      <c r="HN80" s="101">
        <f t="shared" si="1248"/>
        <v>0</v>
      </c>
      <c r="HO80" s="101"/>
      <c r="HP80" s="121"/>
      <c r="HQ80" s="122">
        <f t="shared" si="1249"/>
        <v>0</v>
      </c>
      <c r="HR80" s="252">
        <f t="shared" si="1250"/>
        <v>29</v>
      </c>
      <c r="HS80" s="122">
        <f>HR80/HR74</f>
        <v>6.0290000000000003E-2</v>
      </c>
      <c r="HT80" s="101">
        <f>HT74*HS80</f>
        <v>331.23</v>
      </c>
      <c r="HU80" s="119">
        <f t="shared" si="1251"/>
        <v>11.42172414</v>
      </c>
      <c r="HV80" s="93">
        <f>HV74</f>
        <v>38.18</v>
      </c>
      <c r="HW80" s="120">
        <f t="shared" si="1252"/>
        <v>436.08143000000001</v>
      </c>
      <c r="HX80" s="101">
        <f t="shared" si="1253"/>
        <v>12646.36</v>
      </c>
      <c r="HY80" s="101"/>
      <c r="HZ80" s="121"/>
      <c r="IA80" s="122">
        <f t="shared" si="1254"/>
        <v>0.86394000000000004</v>
      </c>
      <c r="IB80" s="252">
        <f t="shared" si="1255"/>
        <v>0</v>
      </c>
      <c r="IC80" s="122">
        <f>IB80/IB74</f>
        <v>0</v>
      </c>
      <c r="ID80" s="101">
        <f>ID74*IC80</f>
        <v>0</v>
      </c>
      <c r="IE80" s="119">
        <f t="shared" si="1256"/>
        <v>0</v>
      </c>
      <c r="IF80" s="93">
        <f>IF74</f>
        <v>38.18</v>
      </c>
      <c r="IG80" s="120">
        <f t="shared" si="1257"/>
        <v>0</v>
      </c>
      <c r="IH80" s="101">
        <f t="shared" si="1258"/>
        <v>0</v>
      </c>
      <c r="II80" s="101"/>
      <c r="IJ80" s="121"/>
      <c r="IK80" s="122">
        <f t="shared" si="1259"/>
        <v>0</v>
      </c>
      <c r="IL80" s="252">
        <f t="shared" si="1260"/>
        <v>0</v>
      </c>
      <c r="IM80" s="122">
        <f>IL80/IL74</f>
        <v>0</v>
      </c>
      <c r="IN80" s="101">
        <f>IN74*IM80</f>
        <v>0</v>
      </c>
      <c r="IO80" s="119">
        <f t="shared" si="1261"/>
        <v>0</v>
      </c>
      <c r="IP80" s="93">
        <f>IP74</f>
        <v>38.18</v>
      </c>
      <c r="IQ80" s="120">
        <f t="shared" si="1262"/>
        <v>0</v>
      </c>
      <c r="IR80" s="101">
        <f t="shared" si="1263"/>
        <v>0</v>
      </c>
      <c r="IS80" s="101"/>
      <c r="IT80" s="121"/>
      <c r="IU80" s="122">
        <f t="shared" si="1264"/>
        <v>0</v>
      </c>
      <c r="IV80" s="252">
        <f t="shared" si="1265"/>
        <v>0</v>
      </c>
      <c r="IW80" s="122">
        <f>IV80/IV74</f>
        <v>0</v>
      </c>
      <c r="IX80" s="101">
        <f>IX74*IW80</f>
        <v>0</v>
      </c>
      <c r="IY80" s="119">
        <f t="shared" si="1266"/>
        <v>0</v>
      </c>
      <c r="IZ80" s="93">
        <f>IZ74</f>
        <v>38.18</v>
      </c>
      <c r="JA80" s="120">
        <f t="shared" si="1267"/>
        <v>0</v>
      </c>
      <c r="JB80" s="101">
        <f t="shared" si="1268"/>
        <v>0</v>
      </c>
      <c r="JC80" s="101"/>
      <c r="JD80" s="121"/>
      <c r="JE80" s="122">
        <f t="shared" si="1269"/>
        <v>0</v>
      </c>
      <c r="JF80" s="252">
        <f t="shared" si="1270"/>
        <v>0</v>
      </c>
      <c r="JG80" s="122">
        <f>JF80/JF74</f>
        <v>0</v>
      </c>
      <c r="JH80" s="101">
        <f>JH74*JG80</f>
        <v>0</v>
      </c>
      <c r="JI80" s="119">
        <f t="shared" si="1271"/>
        <v>0</v>
      </c>
      <c r="JJ80" s="93">
        <f>JJ74</f>
        <v>38.18</v>
      </c>
      <c r="JK80" s="120">
        <f t="shared" si="1272"/>
        <v>0</v>
      </c>
      <c r="JL80" s="101">
        <f t="shared" si="1273"/>
        <v>0</v>
      </c>
      <c r="JM80" s="101"/>
      <c r="JN80" s="121"/>
      <c r="JO80" s="122">
        <f t="shared" si="1274"/>
        <v>0</v>
      </c>
      <c r="JP80" s="252">
        <f t="shared" si="1275"/>
        <v>0</v>
      </c>
      <c r="JQ80" s="122" t="e">
        <f>JP80/JP74</f>
        <v>#DIV/0!</v>
      </c>
      <c r="JR80" s="101" t="e">
        <f>JR74*JQ80</f>
        <v>#DIV/0!</v>
      </c>
      <c r="JS80" s="119">
        <f t="shared" si="1276"/>
        <v>0</v>
      </c>
      <c r="JT80" s="93">
        <f>JT74</f>
        <v>0</v>
      </c>
      <c r="JU80" s="120">
        <f t="shared" si="1277"/>
        <v>0</v>
      </c>
      <c r="JV80" s="101">
        <f t="shared" si="1278"/>
        <v>0</v>
      </c>
      <c r="JW80" s="101"/>
      <c r="JX80" s="121"/>
      <c r="JY80" s="122">
        <f t="shared" si="1279"/>
        <v>0</v>
      </c>
      <c r="JZ80" s="252">
        <f t="shared" si="1280"/>
        <v>0</v>
      </c>
      <c r="KA80" s="122">
        <f>JZ80/JZ74</f>
        <v>0</v>
      </c>
      <c r="KB80" s="101">
        <f>KB74*KA80</f>
        <v>0</v>
      </c>
      <c r="KC80" s="119">
        <f t="shared" si="1281"/>
        <v>0</v>
      </c>
      <c r="KD80" s="93">
        <f>KD74</f>
        <v>38.18</v>
      </c>
      <c r="KE80" s="120">
        <f t="shared" si="1282"/>
        <v>0</v>
      </c>
      <c r="KF80" s="101">
        <f t="shared" si="1283"/>
        <v>0</v>
      </c>
      <c r="KG80" s="101"/>
      <c r="KH80" s="121"/>
      <c r="KI80" s="122">
        <f t="shared" si="1284"/>
        <v>0</v>
      </c>
      <c r="KJ80" s="252">
        <f t="shared" si="1285"/>
        <v>0</v>
      </c>
      <c r="KK80" s="122">
        <f>KJ80/KJ74</f>
        <v>0</v>
      </c>
      <c r="KL80" s="101">
        <f>KL74*KK80</f>
        <v>0</v>
      </c>
      <c r="KM80" s="119">
        <f t="shared" si="1286"/>
        <v>0</v>
      </c>
      <c r="KN80" s="93">
        <f>KN74</f>
        <v>38.18</v>
      </c>
      <c r="KO80" s="120">
        <f t="shared" si="1287"/>
        <v>0</v>
      </c>
      <c r="KP80" s="101">
        <f t="shared" si="1288"/>
        <v>0</v>
      </c>
      <c r="KQ80" s="101"/>
      <c r="KR80" s="121"/>
      <c r="KS80" s="122">
        <f t="shared" si="1289"/>
        <v>0</v>
      </c>
      <c r="KT80" s="252">
        <f t="shared" si="1290"/>
        <v>0</v>
      </c>
      <c r="KU80" s="122">
        <f>KT80/KT74</f>
        <v>0</v>
      </c>
      <c r="KV80" s="101">
        <f>KV74*KU80</f>
        <v>0</v>
      </c>
      <c r="KW80" s="119">
        <f t="shared" si="1291"/>
        <v>0</v>
      </c>
      <c r="KX80" s="93">
        <f>KX74</f>
        <v>38.18</v>
      </c>
      <c r="KY80" s="120">
        <f t="shared" si="1292"/>
        <v>0</v>
      </c>
      <c r="KZ80" s="101">
        <f t="shared" si="1293"/>
        <v>0</v>
      </c>
      <c r="LA80" s="101"/>
      <c r="LB80" s="121"/>
      <c r="LC80" s="122">
        <f t="shared" si="1294"/>
        <v>0</v>
      </c>
      <c r="LD80" s="252">
        <f t="shared" si="1295"/>
        <v>0</v>
      </c>
      <c r="LE80" s="122">
        <f>LD80/LD74</f>
        <v>0</v>
      </c>
      <c r="LF80" s="101">
        <f>LF74*LE80</f>
        <v>0</v>
      </c>
      <c r="LG80" s="119">
        <f t="shared" si="1296"/>
        <v>0</v>
      </c>
      <c r="LH80" s="93">
        <f>LH74</f>
        <v>38.18</v>
      </c>
      <c r="LI80" s="120">
        <f t="shared" si="1297"/>
        <v>0</v>
      </c>
      <c r="LJ80" s="101">
        <f t="shared" si="1298"/>
        <v>0</v>
      </c>
      <c r="LK80" s="101"/>
      <c r="LL80" s="121"/>
      <c r="LM80" s="122">
        <f t="shared" si="1299"/>
        <v>0</v>
      </c>
      <c r="LN80" s="252">
        <f t="shared" si="1300"/>
        <v>0</v>
      </c>
      <c r="LO80" s="122">
        <f>LN80/LN74</f>
        <v>0</v>
      </c>
      <c r="LP80" s="101">
        <f>LP74*LO80</f>
        <v>0</v>
      </c>
      <c r="LQ80" s="119">
        <f t="shared" si="1301"/>
        <v>0</v>
      </c>
      <c r="LR80" s="93">
        <f>LR74</f>
        <v>38.18</v>
      </c>
      <c r="LS80" s="120">
        <f t="shared" si="1302"/>
        <v>0</v>
      </c>
      <c r="LT80" s="101">
        <f t="shared" si="1303"/>
        <v>0</v>
      </c>
      <c r="LU80" s="101"/>
      <c r="LV80" s="121"/>
      <c r="LW80" s="122">
        <f t="shared" si="1304"/>
        <v>0</v>
      </c>
      <c r="LX80" s="252">
        <f t="shared" si="1305"/>
        <v>0</v>
      </c>
      <c r="LY80" s="122">
        <f>LX80/LX74</f>
        <v>0</v>
      </c>
      <c r="LZ80" s="101">
        <f>LZ74*LY80</f>
        <v>0</v>
      </c>
      <c r="MA80" s="119">
        <f t="shared" si="1306"/>
        <v>0</v>
      </c>
      <c r="MB80" s="93">
        <f>MB74</f>
        <v>38.18</v>
      </c>
      <c r="MC80" s="120">
        <f t="shared" si="1307"/>
        <v>0</v>
      </c>
      <c r="MD80" s="101">
        <f t="shared" si="1308"/>
        <v>0</v>
      </c>
      <c r="ME80" s="101"/>
      <c r="MF80" s="121"/>
      <c r="MG80" s="122">
        <f t="shared" si="1309"/>
        <v>0</v>
      </c>
      <c r="MH80" s="252">
        <f t="shared" si="1310"/>
        <v>0</v>
      </c>
      <c r="MI80" s="122">
        <f>MH80/MH74</f>
        <v>0</v>
      </c>
      <c r="MJ80" s="101">
        <f>MJ74*MI80</f>
        <v>0</v>
      </c>
      <c r="MK80" s="119">
        <f t="shared" si="1311"/>
        <v>0</v>
      </c>
      <c r="ML80" s="93">
        <f>ML74</f>
        <v>38.18</v>
      </c>
      <c r="MM80" s="120">
        <f t="shared" si="1312"/>
        <v>0</v>
      </c>
      <c r="MN80" s="101">
        <f t="shared" si="1313"/>
        <v>0</v>
      </c>
      <c r="MO80" s="101"/>
      <c r="MP80" s="121"/>
      <c r="MQ80" s="122">
        <f t="shared" si="1314"/>
        <v>0</v>
      </c>
      <c r="MR80" s="252">
        <f t="shared" si="1315"/>
        <v>0</v>
      </c>
      <c r="MS80" s="122">
        <f>MR80/MR74</f>
        <v>0</v>
      </c>
      <c r="MT80" s="101">
        <f>MT74*MS80</f>
        <v>0</v>
      </c>
      <c r="MU80" s="119">
        <f t="shared" si="1316"/>
        <v>0</v>
      </c>
      <c r="MV80" s="93">
        <f>MV74</f>
        <v>38.18</v>
      </c>
      <c r="MW80" s="120">
        <f t="shared" si="1317"/>
        <v>0</v>
      </c>
      <c r="MX80" s="101">
        <f t="shared" si="1318"/>
        <v>0</v>
      </c>
      <c r="MY80" s="101"/>
      <c r="MZ80" s="121"/>
      <c r="NA80" s="122">
        <f t="shared" si="1319"/>
        <v>0</v>
      </c>
      <c r="NB80" s="252">
        <f t="shared" si="1320"/>
        <v>0</v>
      </c>
      <c r="NC80" s="122">
        <f>NB80/NB74</f>
        <v>0</v>
      </c>
      <c r="ND80" s="101">
        <f>ND74*NC80</f>
        <v>0</v>
      </c>
      <c r="NE80" s="119">
        <f t="shared" si="1321"/>
        <v>0</v>
      </c>
      <c r="NF80" s="93">
        <f>NF74</f>
        <v>38.18</v>
      </c>
      <c r="NG80" s="120">
        <f t="shared" si="1322"/>
        <v>0</v>
      </c>
      <c r="NH80" s="101">
        <f t="shared" si="1323"/>
        <v>0</v>
      </c>
      <c r="NI80" s="101"/>
      <c r="NJ80" s="121"/>
      <c r="NK80" s="122">
        <f t="shared" si="1324"/>
        <v>0</v>
      </c>
      <c r="NL80" s="252">
        <f t="shared" si="1325"/>
        <v>0</v>
      </c>
      <c r="NM80" s="122">
        <f>NL80/NL74</f>
        <v>0</v>
      </c>
      <c r="NN80" s="101">
        <f>NN74*NM80</f>
        <v>0</v>
      </c>
      <c r="NO80" s="119">
        <f t="shared" si="1326"/>
        <v>0</v>
      </c>
      <c r="NP80" s="93">
        <f>NP74</f>
        <v>38.18</v>
      </c>
      <c r="NQ80" s="120">
        <f t="shared" si="1327"/>
        <v>0</v>
      </c>
      <c r="NR80" s="101">
        <f t="shared" si="1328"/>
        <v>0</v>
      </c>
      <c r="NS80" s="101"/>
      <c r="NT80" s="121"/>
      <c r="NU80" s="122">
        <f t="shared" si="1329"/>
        <v>0</v>
      </c>
      <c r="NV80" s="252">
        <f t="shared" si="1330"/>
        <v>0</v>
      </c>
      <c r="NW80" s="122">
        <f>NV80/NV74</f>
        <v>0</v>
      </c>
      <c r="NX80" s="101">
        <f>NX74*NW80</f>
        <v>0</v>
      </c>
      <c r="NY80" s="119">
        <f t="shared" si="1331"/>
        <v>0</v>
      </c>
      <c r="NZ80" s="93">
        <f>NZ74</f>
        <v>38.18</v>
      </c>
      <c r="OA80" s="120">
        <f t="shared" si="1332"/>
        <v>0</v>
      </c>
      <c r="OB80" s="101">
        <f t="shared" si="1333"/>
        <v>0</v>
      </c>
      <c r="OC80" s="101"/>
      <c r="OD80" s="121"/>
      <c r="OE80" s="122">
        <f t="shared" si="1334"/>
        <v>0</v>
      </c>
      <c r="OF80" s="252">
        <f t="shared" si="1335"/>
        <v>13</v>
      </c>
      <c r="OG80" s="122">
        <f>OF80/OF74</f>
        <v>9.2200000000000004E-2</v>
      </c>
      <c r="OH80" s="101">
        <f>OH74*OG80</f>
        <v>121.15</v>
      </c>
      <c r="OI80" s="119">
        <f t="shared" si="1336"/>
        <v>9.3192307700000008</v>
      </c>
      <c r="OJ80" s="93">
        <f>OJ74</f>
        <v>38.18</v>
      </c>
      <c r="OK80" s="120">
        <f t="shared" si="1337"/>
        <v>355.80822999999998</v>
      </c>
      <c r="OL80" s="101">
        <f t="shared" si="1338"/>
        <v>4625.51</v>
      </c>
      <c r="OM80" s="101"/>
      <c r="ON80" s="121"/>
      <c r="OO80" s="122">
        <f t="shared" si="1339"/>
        <v>0.70491000000000004</v>
      </c>
      <c r="OP80" s="252">
        <f t="shared" si="1340"/>
        <v>0</v>
      </c>
      <c r="OQ80" s="122">
        <f>OP80/OP74</f>
        <v>0</v>
      </c>
      <c r="OR80" s="101">
        <f>OR74*OQ80</f>
        <v>0</v>
      </c>
      <c r="OS80" s="119">
        <f t="shared" si="1341"/>
        <v>0</v>
      </c>
      <c r="OT80" s="93">
        <f>OT74</f>
        <v>38.18</v>
      </c>
      <c r="OU80" s="120">
        <f t="shared" si="1342"/>
        <v>0</v>
      </c>
      <c r="OV80" s="101">
        <f t="shared" si="1343"/>
        <v>0</v>
      </c>
      <c r="OW80" s="101"/>
      <c r="OX80" s="121"/>
      <c r="OY80" s="122">
        <f t="shared" si="1344"/>
        <v>0</v>
      </c>
      <c r="OZ80" s="252">
        <f t="shared" si="1345"/>
        <v>35</v>
      </c>
      <c r="PA80" s="122">
        <f>OZ80/OZ74</f>
        <v>0.53029999999999999</v>
      </c>
      <c r="PB80" s="101">
        <f>PB74*PA80</f>
        <v>452.35</v>
      </c>
      <c r="PC80" s="119">
        <f t="shared" si="1346"/>
        <v>12.924285709999999</v>
      </c>
      <c r="PD80" s="93">
        <f>PD74</f>
        <v>38.18</v>
      </c>
      <c r="PE80" s="120">
        <f t="shared" si="1347"/>
        <v>493.44923</v>
      </c>
      <c r="PF80" s="101">
        <f t="shared" si="1348"/>
        <v>17270.72</v>
      </c>
      <c r="PG80" s="101"/>
      <c r="PH80" s="121"/>
      <c r="PI80" s="122">
        <f t="shared" si="1349"/>
        <v>0.97760000000000002</v>
      </c>
      <c r="PJ80" s="252">
        <f t="shared" si="1350"/>
        <v>0</v>
      </c>
      <c r="PK80" s="122">
        <f>PJ80/PJ74</f>
        <v>0</v>
      </c>
      <c r="PL80" s="101">
        <f>PL74*PK80</f>
        <v>0</v>
      </c>
      <c r="PM80" s="119">
        <f t="shared" si="1351"/>
        <v>0</v>
      </c>
      <c r="PN80" s="93">
        <f>PN74</f>
        <v>38.18</v>
      </c>
      <c r="PO80" s="120">
        <f t="shared" si="1352"/>
        <v>0</v>
      </c>
      <c r="PP80" s="101">
        <f t="shared" si="1353"/>
        <v>0</v>
      </c>
      <c r="PQ80" s="101"/>
      <c r="PR80" s="121"/>
      <c r="PS80" s="122">
        <f t="shared" si="1354"/>
        <v>0</v>
      </c>
      <c r="PT80" s="252">
        <f t="shared" si="1355"/>
        <v>0</v>
      </c>
      <c r="PU80" s="122" t="e">
        <f>PT80/PT74</f>
        <v>#DIV/0!</v>
      </c>
      <c r="PV80" s="101" t="e">
        <f>PV74*PU80</f>
        <v>#DIV/0!</v>
      </c>
      <c r="PW80" s="119">
        <f t="shared" si="1356"/>
        <v>0</v>
      </c>
      <c r="PX80" s="93">
        <f>PX74</f>
        <v>0</v>
      </c>
      <c r="PY80" s="120">
        <f t="shared" si="1357"/>
        <v>0</v>
      </c>
      <c r="PZ80" s="101">
        <f t="shared" si="1358"/>
        <v>0</v>
      </c>
      <c r="QA80" s="101"/>
      <c r="QB80" s="121"/>
      <c r="QC80" s="122">
        <f t="shared" si="1359"/>
        <v>0</v>
      </c>
      <c r="QD80" s="252">
        <f t="shared" si="1360"/>
        <v>0</v>
      </c>
      <c r="QE80" s="122">
        <f>QD80/QD74</f>
        <v>0</v>
      </c>
      <c r="QF80" s="101">
        <f>QF74*QE80</f>
        <v>0</v>
      </c>
      <c r="QG80" s="119">
        <f t="shared" si="1361"/>
        <v>0</v>
      </c>
      <c r="QH80" s="93">
        <f>QH74</f>
        <v>38.18</v>
      </c>
      <c r="QI80" s="120">
        <f t="shared" si="1362"/>
        <v>0</v>
      </c>
      <c r="QJ80" s="101">
        <f t="shared" si="1363"/>
        <v>0</v>
      </c>
      <c r="QK80" s="101"/>
      <c r="QL80" s="121"/>
      <c r="QM80" s="122">
        <f t="shared" si="1364"/>
        <v>0</v>
      </c>
      <c r="QN80" s="252">
        <f t="shared" si="1365"/>
        <v>0</v>
      </c>
      <c r="QO80" s="122">
        <f>QN80/QN74</f>
        <v>0</v>
      </c>
      <c r="QP80" s="101">
        <f>QP74*QO80</f>
        <v>0</v>
      </c>
      <c r="QQ80" s="119">
        <f t="shared" si="1366"/>
        <v>0</v>
      </c>
      <c r="QR80" s="93">
        <f>QR74</f>
        <v>38.18</v>
      </c>
      <c r="QS80" s="120">
        <f t="shared" si="1367"/>
        <v>0</v>
      </c>
      <c r="QT80" s="101">
        <f t="shared" si="1368"/>
        <v>0</v>
      </c>
      <c r="QU80" s="101"/>
      <c r="QV80" s="121"/>
      <c r="QW80" s="122">
        <f t="shared" si="1369"/>
        <v>0</v>
      </c>
      <c r="QX80" s="252">
        <f t="shared" si="1370"/>
        <v>25</v>
      </c>
      <c r="QY80" s="122">
        <f>QX80/QX74</f>
        <v>0.14793000000000001</v>
      </c>
      <c r="QZ80" s="101">
        <f>QZ74*QY80</f>
        <v>234.62</v>
      </c>
      <c r="RA80" s="119">
        <f t="shared" si="1371"/>
        <v>9.3848000000000003</v>
      </c>
      <c r="RB80" s="93">
        <f>RB74</f>
        <v>38.18</v>
      </c>
      <c r="RC80" s="120">
        <f t="shared" si="1372"/>
        <v>358.31166000000002</v>
      </c>
      <c r="RD80" s="101">
        <f t="shared" si="1373"/>
        <v>8957.7900000000009</v>
      </c>
      <c r="RE80" s="101"/>
      <c r="RF80" s="121"/>
      <c r="RG80" s="122">
        <f t="shared" si="1374"/>
        <v>0.70987</v>
      </c>
      <c r="RH80" s="252">
        <f t="shared" si="1375"/>
        <v>0</v>
      </c>
      <c r="RI80" s="122">
        <f>RH80/RH74</f>
        <v>0</v>
      </c>
      <c r="RJ80" s="101">
        <f>RJ74*RI80</f>
        <v>0</v>
      </c>
      <c r="RK80" s="119">
        <f t="shared" si="1376"/>
        <v>0</v>
      </c>
      <c r="RL80" s="93">
        <f>RL74</f>
        <v>38.18</v>
      </c>
      <c r="RM80" s="120">
        <f t="shared" si="1377"/>
        <v>0</v>
      </c>
      <c r="RN80" s="101">
        <f t="shared" si="1378"/>
        <v>0</v>
      </c>
      <c r="RO80" s="101"/>
      <c r="RP80" s="121"/>
      <c r="RQ80" s="122">
        <f t="shared" si="1379"/>
        <v>0</v>
      </c>
      <c r="RR80" s="252">
        <f t="shared" si="1380"/>
        <v>0</v>
      </c>
      <c r="RS80" s="122">
        <f>RR80/RR74</f>
        <v>0</v>
      </c>
      <c r="RT80" s="101">
        <f>RT74*RS80</f>
        <v>0</v>
      </c>
      <c r="RU80" s="119">
        <f t="shared" si="1381"/>
        <v>0</v>
      </c>
      <c r="RV80" s="93">
        <f>RV74</f>
        <v>38.18</v>
      </c>
      <c r="RW80" s="120">
        <f t="shared" si="1382"/>
        <v>0</v>
      </c>
      <c r="RX80" s="101">
        <f t="shared" si="1383"/>
        <v>0</v>
      </c>
      <c r="RY80" s="101"/>
      <c r="RZ80" s="121"/>
      <c r="SA80" s="122">
        <f t="shared" si="1384"/>
        <v>0</v>
      </c>
      <c r="SB80" s="252">
        <f t="shared" si="1385"/>
        <v>0</v>
      </c>
      <c r="SC80" s="122">
        <f>SB80/SB74</f>
        <v>0</v>
      </c>
      <c r="SD80" s="101">
        <f>SD74*SC80</f>
        <v>0</v>
      </c>
      <c r="SE80" s="119">
        <f t="shared" si="1386"/>
        <v>0</v>
      </c>
      <c r="SF80" s="93">
        <f>SF74</f>
        <v>38.18</v>
      </c>
      <c r="SG80" s="120">
        <f t="shared" si="1387"/>
        <v>0</v>
      </c>
      <c r="SH80" s="101">
        <f t="shared" si="1388"/>
        <v>0</v>
      </c>
      <c r="SI80" s="101"/>
      <c r="SJ80" s="121"/>
      <c r="SK80" s="122">
        <f t="shared" si="1389"/>
        <v>0</v>
      </c>
      <c r="SL80" s="252">
        <f t="shared" si="1390"/>
        <v>0</v>
      </c>
      <c r="SM80" s="122">
        <f>SL80/SL74</f>
        <v>0</v>
      </c>
      <c r="SN80" s="101">
        <f>SN74*SM80</f>
        <v>0</v>
      </c>
      <c r="SO80" s="119">
        <f t="shared" si="1391"/>
        <v>0</v>
      </c>
      <c r="SP80" s="93">
        <f>SP74</f>
        <v>38.18</v>
      </c>
      <c r="SQ80" s="120">
        <f t="shared" si="1392"/>
        <v>0</v>
      </c>
      <c r="SR80" s="101">
        <f t="shared" si="1393"/>
        <v>0</v>
      </c>
      <c r="SS80" s="101"/>
      <c r="ST80" s="121"/>
      <c r="SU80" s="122">
        <f t="shared" si="1394"/>
        <v>0</v>
      </c>
      <c r="SV80" s="252">
        <f t="shared" si="1395"/>
        <v>0</v>
      </c>
      <c r="SW80" s="122">
        <f>SV80/SV74</f>
        <v>0</v>
      </c>
      <c r="SX80" s="101">
        <f>SX74*SW80</f>
        <v>0</v>
      </c>
      <c r="SY80" s="119">
        <f t="shared" si="1396"/>
        <v>0</v>
      </c>
      <c r="SZ80" s="93">
        <f>SZ74</f>
        <v>38.18</v>
      </c>
      <c r="TA80" s="120">
        <f t="shared" si="1397"/>
        <v>0</v>
      </c>
      <c r="TB80" s="101">
        <f t="shared" si="1398"/>
        <v>0</v>
      </c>
      <c r="TC80" s="101"/>
      <c r="TD80" s="121"/>
      <c r="TE80" s="122">
        <f t="shared" si="1399"/>
        <v>0</v>
      </c>
      <c r="TF80" s="252">
        <f t="shared" si="1400"/>
        <v>0</v>
      </c>
      <c r="TG80" s="122">
        <f>TF80/TF74</f>
        <v>0</v>
      </c>
      <c r="TH80" s="101">
        <f>TH74*TG80</f>
        <v>0</v>
      </c>
      <c r="TI80" s="119">
        <f t="shared" si="1401"/>
        <v>0</v>
      </c>
      <c r="TJ80" s="93">
        <f>TJ74</f>
        <v>38.18</v>
      </c>
      <c r="TK80" s="120">
        <f t="shared" si="1402"/>
        <v>0</v>
      </c>
      <c r="TL80" s="101">
        <f t="shared" si="1403"/>
        <v>0</v>
      </c>
      <c r="TM80" s="101"/>
      <c r="TN80" s="121"/>
      <c r="TO80" s="122">
        <f t="shared" si="1404"/>
        <v>0</v>
      </c>
      <c r="TP80" s="252">
        <f t="shared" si="1405"/>
        <v>0</v>
      </c>
      <c r="TQ80" s="122">
        <f>TP80/TP74</f>
        <v>0</v>
      </c>
      <c r="TR80" s="101">
        <f>TR74*TQ80</f>
        <v>0</v>
      </c>
      <c r="TS80" s="119">
        <f t="shared" si="1406"/>
        <v>0</v>
      </c>
      <c r="TT80" s="93">
        <f>TT74</f>
        <v>38.18</v>
      </c>
      <c r="TU80" s="120">
        <f t="shared" si="1407"/>
        <v>0</v>
      </c>
      <c r="TV80" s="101">
        <f t="shared" si="1408"/>
        <v>0</v>
      </c>
      <c r="TW80" s="101"/>
      <c r="TX80" s="121"/>
      <c r="TY80" s="122">
        <f t="shared" si="1409"/>
        <v>0</v>
      </c>
      <c r="TZ80" s="252">
        <f t="shared" si="1410"/>
        <v>0</v>
      </c>
      <c r="UA80" s="122">
        <f>TZ80/TZ74</f>
        <v>0</v>
      </c>
      <c r="UB80" s="101">
        <f>UB74*UA80</f>
        <v>0</v>
      </c>
      <c r="UC80" s="119">
        <f t="shared" si="1411"/>
        <v>0</v>
      </c>
      <c r="UD80" s="93">
        <f>UD74</f>
        <v>38.18</v>
      </c>
      <c r="UE80" s="120">
        <f t="shared" si="1412"/>
        <v>0</v>
      </c>
      <c r="UF80" s="101">
        <f t="shared" si="1413"/>
        <v>0</v>
      </c>
      <c r="UG80" s="101"/>
      <c r="UH80" s="121"/>
      <c r="UI80" s="122">
        <f t="shared" si="1414"/>
        <v>0</v>
      </c>
      <c r="UJ80" s="252">
        <f t="shared" si="1415"/>
        <v>0</v>
      </c>
      <c r="UK80" s="122">
        <f>UJ80/UJ74</f>
        <v>0</v>
      </c>
      <c r="UL80" s="101">
        <f>UL74*UK80</f>
        <v>0</v>
      </c>
      <c r="UM80" s="119">
        <f t="shared" si="1416"/>
        <v>0</v>
      </c>
      <c r="UN80" s="93">
        <f>UN74</f>
        <v>38.18</v>
      </c>
      <c r="UO80" s="120">
        <f t="shared" si="1417"/>
        <v>0</v>
      </c>
      <c r="UP80" s="101">
        <f t="shared" si="1418"/>
        <v>0</v>
      </c>
      <c r="UQ80" s="101"/>
      <c r="UR80" s="121"/>
      <c r="US80" s="122">
        <f t="shared" si="1419"/>
        <v>0</v>
      </c>
      <c r="UT80" s="252">
        <f t="shared" si="1420"/>
        <v>0</v>
      </c>
      <c r="UU80" s="122">
        <f>UT80/UT74</f>
        <v>0</v>
      </c>
      <c r="UV80" s="101">
        <f>UV74*UU80</f>
        <v>0</v>
      </c>
      <c r="UW80" s="119">
        <f t="shared" si="1421"/>
        <v>0</v>
      </c>
      <c r="UX80" s="93">
        <f>UX74</f>
        <v>38.18</v>
      </c>
      <c r="UY80" s="120">
        <f t="shared" si="1422"/>
        <v>0</v>
      </c>
      <c r="UZ80" s="101">
        <f t="shared" si="1423"/>
        <v>0</v>
      </c>
      <c r="VA80" s="101"/>
      <c r="VB80" s="121"/>
      <c r="VC80" s="122">
        <f t="shared" si="1424"/>
        <v>0</v>
      </c>
      <c r="VD80" s="252">
        <f t="shared" si="1425"/>
        <v>0</v>
      </c>
      <c r="VE80" s="122">
        <f>VD80/VD74</f>
        <v>0</v>
      </c>
      <c r="VF80" s="101">
        <f>VF74*VE80</f>
        <v>0</v>
      </c>
      <c r="VG80" s="119">
        <f t="shared" si="1426"/>
        <v>0</v>
      </c>
      <c r="VH80" s="93">
        <f>VH74</f>
        <v>38.18</v>
      </c>
      <c r="VI80" s="120">
        <f t="shared" si="1427"/>
        <v>0</v>
      </c>
      <c r="VJ80" s="101">
        <f t="shared" si="1428"/>
        <v>0</v>
      </c>
      <c r="VK80" s="101"/>
      <c r="VL80" s="121"/>
      <c r="VM80" s="122">
        <f t="shared" si="1429"/>
        <v>0</v>
      </c>
      <c r="VN80" s="252">
        <f t="shared" si="1430"/>
        <v>0</v>
      </c>
      <c r="VO80" s="122">
        <f>VN80/VN74</f>
        <v>0</v>
      </c>
      <c r="VP80" s="101">
        <f>VP74*VO80</f>
        <v>0</v>
      </c>
      <c r="VQ80" s="119">
        <f t="shared" si="1431"/>
        <v>0</v>
      </c>
      <c r="VR80" s="93">
        <f>VR74</f>
        <v>38.18</v>
      </c>
      <c r="VS80" s="120">
        <f t="shared" si="1432"/>
        <v>0</v>
      </c>
      <c r="VT80" s="101">
        <f t="shared" si="1433"/>
        <v>0</v>
      </c>
      <c r="VU80" s="101"/>
      <c r="VV80" s="121"/>
      <c r="VW80" s="122">
        <f t="shared" si="1434"/>
        <v>0</v>
      </c>
      <c r="VX80" s="231">
        <f t="shared" si="1435"/>
        <v>163</v>
      </c>
      <c r="VY80" s="122">
        <f>VX80/VX74</f>
        <v>1.295E-2</v>
      </c>
      <c r="VZ80" s="101">
        <f>VZ74*VY80</f>
        <v>2154.94</v>
      </c>
      <c r="WA80" s="119">
        <f t="shared" si="1436"/>
        <v>13.2204908</v>
      </c>
      <c r="WB80" s="93">
        <f>WB74</f>
        <v>38.18</v>
      </c>
      <c r="WC80" s="120">
        <f t="shared" si="1437"/>
        <v>504.75833999999998</v>
      </c>
      <c r="WD80" s="101">
        <f t="shared" si="1438"/>
        <v>82275.61</v>
      </c>
      <c r="WE80" s="101"/>
      <c r="WF80" s="121"/>
    </row>
    <row r="81" spans="1:604" ht="24">
      <c r="A81" s="5"/>
      <c r="B81" s="88" t="s">
        <v>425</v>
      </c>
      <c r="C81" s="12" t="s">
        <v>838</v>
      </c>
      <c r="D81" s="12" t="s">
        <v>439</v>
      </c>
      <c r="E81" s="4" t="s">
        <v>33</v>
      </c>
      <c r="F81" s="252">
        <f t="shared" si="1140"/>
        <v>0</v>
      </c>
      <c r="G81" s="122">
        <f>F81/F74</f>
        <v>0</v>
      </c>
      <c r="H81" s="101">
        <f>H74*G81</f>
        <v>0</v>
      </c>
      <c r="I81" s="119">
        <f t="shared" si="1141"/>
        <v>0</v>
      </c>
      <c r="J81" s="93">
        <f>J74</f>
        <v>38.18</v>
      </c>
      <c r="K81" s="120">
        <f t="shared" si="1142"/>
        <v>0</v>
      </c>
      <c r="L81" s="101">
        <f t="shared" si="1143"/>
        <v>0</v>
      </c>
      <c r="M81" s="101"/>
      <c r="N81" s="121"/>
      <c r="O81" s="122" t="e">
        <f t="shared" si="1144"/>
        <v>#DIV/0!</v>
      </c>
      <c r="P81" s="252">
        <f t="shared" si="1145"/>
        <v>0</v>
      </c>
      <c r="Q81" s="122">
        <f>P81/P74</f>
        <v>0</v>
      </c>
      <c r="R81" s="101">
        <f>R74*Q81</f>
        <v>0</v>
      </c>
      <c r="S81" s="119">
        <f t="shared" si="1146"/>
        <v>0</v>
      </c>
      <c r="T81" s="93">
        <f>T74</f>
        <v>38.18</v>
      </c>
      <c r="U81" s="120">
        <f t="shared" si="1147"/>
        <v>0</v>
      </c>
      <c r="V81" s="101">
        <f t="shared" si="1148"/>
        <v>0</v>
      </c>
      <c r="W81" s="101"/>
      <c r="X81" s="121"/>
      <c r="Y81" s="122" t="e">
        <f t="shared" si="1149"/>
        <v>#DIV/0!</v>
      </c>
      <c r="Z81" s="252">
        <f t="shared" si="1150"/>
        <v>0</v>
      </c>
      <c r="AA81" s="122">
        <f>Z81/Z74</f>
        <v>0</v>
      </c>
      <c r="AB81" s="101">
        <f>AB74*AA81</f>
        <v>0</v>
      </c>
      <c r="AC81" s="119">
        <f t="shared" si="1151"/>
        <v>0</v>
      </c>
      <c r="AD81" s="93">
        <f>AD74</f>
        <v>38.18</v>
      </c>
      <c r="AE81" s="120">
        <f t="shared" si="1152"/>
        <v>0</v>
      </c>
      <c r="AF81" s="101">
        <f t="shared" si="1153"/>
        <v>0</v>
      </c>
      <c r="AG81" s="101"/>
      <c r="AH81" s="121"/>
      <c r="AI81" s="122" t="e">
        <f t="shared" si="1154"/>
        <v>#DIV/0!</v>
      </c>
      <c r="AJ81" s="252">
        <f t="shared" si="1155"/>
        <v>0</v>
      </c>
      <c r="AK81" s="122">
        <f>AJ81/AJ74</f>
        <v>0</v>
      </c>
      <c r="AL81" s="101">
        <f>AL74*AK81</f>
        <v>0</v>
      </c>
      <c r="AM81" s="119">
        <f t="shared" si="1156"/>
        <v>0</v>
      </c>
      <c r="AN81" s="93">
        <f>AN74</f>
        <v>38.18</v>
      </c>
      <c r="AO81" s="120">
        <f t="shared" si="1157"/>
        <v>0</v>
      </c>
      <c r="AP81" s="101">
        <f t="shared" si="1158"/>
        <v>0</v>
      </c>
      <c r="AQ81" s="101"/>
      <c r="AR81" s="121"/>
      <c r="AS81" s="122" t="e">
        <f t="shared" si="1159"/>
        <v>#DIV/0!</v>
      </c>
      <c r="AT81" s="252">
        <f t="shared" si="1160"/>
        <v>0</v>
      </c>
      <c r="AU81" s="122">
        <f>AT81/AT74</f>
        <v>0</v>
      </c>
      <c r="AV81" s="101">
        <f>AV74*AU81</f>
        <v>0</v>
      </c>
      <c r="AW81" s="119">
        <f t="shared" si="1161"/>
        <v>0</v>
      </c>
      <c r="AX81" s="93">
        <f>AX74</f>
        <v>38.18</v>
      </c>
      <c r="AY81" s="120">
        <f t="shared" si="1162"/>
        <v>0</v>
      </c>
      <c r="AZ81" s="101">
        <f t="shared" si="1163"/>
        <v>0</v>
      </c>
      <c r="BA81" s="101"/>
      <c r="BB81" s="121"/>
      <c r="BC81" s="122" t="e">
        <f t="shared" si="1164"/>
        <v>#DIV/0!</v>
      </c>
      <c r="BD81" s="252">
        <f t="shared" si="1165"/>
        <v>0</v>
      </c>
      <c r="BE81" s="122">
        <f>BD81/BD74</f>
        <v>0</v>
      </c>
      <c r="BF81" s="101">
        <f>BF74*BE81</f>
        <v>0</v>
      </c>
      <c r="BG81" s="119">
        <f t="shared" si="1166"/>
        <v>0</v>
      </c>
      <c r="BH81" s="93">
        <f>BH74</f>
        <v>38.18</v>
      </c>
      <c r="BI81" s="120">
        <f t="shared" si="1167"/>
        <v>0</v>
      </c>
      <c r="BJ81" s="101">
        <f t="shared" si="1168"/>
        <v>0</v>
      </c>
      <c r="BK81" s="101"/>
      <c r="BL81" s="121"/>
      <c r="BM81" s="122" t="e">
        <f t="shared" si="1169"/>
        <v>#DIV/0!</v>
      </c>
      <c r="BN81" s="252">
        <f t="shared" si="1170"/>
        <v>0</v>
      </c>
      <c r="BO81" s="122" t="e">
        <f>BN81/BN74</f>
        <v>#DIV/0!</v>
      </c>
      <c r="BP81" s="101" t="e">
        <f>BP74*BO81</f>
        <v>#DIV/0!</v>
      </c>
      <c r="BQ81" s="119">
        <f t="shared" si="1171"/>
        <v>0</v>
      </c>
      <c r="BR81" s="93">
        <f>BR74</f>
        <v>0</v>
      </c>
      <c r="BS81" s="120">
        <f t="shared" si="1172"/>
        <v>0</v>
      </c>
      <c r="BT81" s="101">
        <f t="shared" si="1173"/>
        <v>0</v>
      </c>
      <c r="BU81" s="101"/>
      <c r="BV81" s="121"/>
      <c r="BW81" s="122" t="e">
        <f t="shared" si="1174"/>
        <v>#DIV/0!</v>
      </c>
      <c r="BX81" s="252">
        <f t="shared" si="1175"/>
        <v>0</v>
      </c>
      <c r="BY81" s="122">
        <f>BX81/BX74</f>
        <v>0</v>
      </c>
      <c r="BZ81" s="101">
        <f>BZ74*BY81</f>
        <v>0</v>
      </c>
      <c r="CA81" s="119">
        <f t="shared" si="1176"/>
        <v>0</v>
      </c>
      <c r="CB81" s="93">
        <f>CB74</f>
        <v>38.18</v>
      </c>
      <c r="CC81" s="120">
        <f t="shared" si="1177"/>
        <v>0</v>
      </c>
      <c r="CD81" s="101">
        <f t="shared" si="1178"/>
        <v>0</v>
      </c>
      <c r="CE81" s="101"/>
      <c r="CF81" s="121"/>
      <c r="CG81" s="122" t="e">
        <f t="shared" si="1179"/>
        <v>#DIV/0!</v>
      </c>
      <c r="CH81" s="252">
        <f t="shared" si="1180"/>
        <v>0</v>
      </c>
      <c r="CI81" s="122" t="e">
        <f>CH81/CH74</f>
        <v>#DIV/0!</v>
      </c>
      <c r="CJ81" s="101" t="e">
        <f>CJ74*CI81</f>
        <v>#DIV/0!</v>
      </c>
      <c r="CK81" s="119">
        <f t="shared" si="1181"/>
        <v>0</v>
      </c>
      <c r="CL81" s="93">
        <f>CL74</f>
        <v>0</v>
      </c>
      <c r="CM81" s="120">
        <f t="shared" si="1182"/>
        <v>0</v>
      </c>
      <c r="CN81" s="101">
        <f t="shared" si="1183"/>
        <v>0</v>
      </c>
      <c r="CO81" s="101"/>
      <c r="CP81" s="121"/>
      <c r="CQ81" s="122" t="e">
        <f t="shared" si="1184"/>
        <v>#DIV/0!</v>
      </c>
      <c r="CR81" s="252">
        <f t="shared" si="1185"/>
        <v>0</v>
      </c>
      <c r="CS81" s="122">
        <f>CR81/CR74</f>
        <v>0</v>
      </c>
      <c r="CT81" s="101">
        <f>CT74*CS81</f>
        <v>0</v>
      </c>
      <c r="CU81" s="119">
        <f t="shared" si="1186"/>
        <v>0</v>
      </c>
      <c r="CV81" s="93">
        <f>CV74</f>
        <v>38.18</v>
      </c>
      <c r="CW81" s="120">
        <f t="shared" si="1187"/>
        <v>0</v>
      </c>
      <c r="CX81" s="101">
        <f t="shared" si="1188"/>
        <v>0</v>
      </c>
      <c r="CY81" s="101"/>
      <c r="CZ81" s="121"/>
      <c r="DA81" s="122" t="e">
        <f t="shared" si="1189"/>
        <v>#DIV/0!</v>
      </c>
      <c r="DB81" s="252">
        <f t="shared" si="1190"/>
        <v>0</v>
      </c>
      <c r="DC81" s="122">
        <f>DB81/DB74</f>
        <v>0</v>
      </c>
      <c r="DD81" s="101">
        <f>DD74*DC81</f>
        <v>0</v>
      </c>
      <c r="DE81" s="119">
        <f t="shared" si="1191"/>
        <v>0</v>
      </c>
      <c r="DF81" s="93">
        <f>DF74</f>
        <v>38.18</v>
      </c>
      <c r="DG81" s="120">
        <f t="shared" si="1192"/>
        <v>0</v>
      </c>
      <c r="DH81" s="101">
        <f t="shared" si="1193"/>
        <v>0</v>
      </c>
      <c r="DI81" s="101"/>
      <c r="DJ81" s="121"/>
      <c r="DK81" s="122" t="e">
        <f t="shared" si="1194"/>
        <v>#DIV/0!</v>
      </c>
      <c r="DL81" s="252">
        <f t="shared" si="1195"/>
        <v>0</v>
      </c>
      <c r="DM81" s="122">
        <f>DL81/DL74</f>
        <v>0</v>
      </c>
      <c r="DN81" s="101">
        <f>DN74*DM81</f>
        <v>0</v>
      </c>
      <c r="DO81" s="119">
        <f t="shared" si="1196"/>
        <v>0</v>
      </c>
      <c r="DP81" s="93">
        <f>DP74</f>
        <v>38.18</v>
      </c>
      <c r="DQ81" s="120">
        <f t="shared" si="1197"/>
        <v>0</v>
      </c>
      <c r="DR81" s="101">
        <f t="shared" si="1198"/>
        <v>0</v>
      </c>
      <c r="DS81" s="101"/>
      <c r="DT81" s="121"/>
      <c r="DU81" s="122" t="e">
        <f t="shared" si="1199"/>
        <v>#DIV/0!</v>
      </c>
      <c r="DV81" s="252">
        <f t="shared" si="1200"/>
        <v>0</v>
      </c>
      <c r="DW81" s="122">
        <f>DV81/DV74</f>
        <v>0</v>
      </c>
      <c r="DX81" s="101">
        <f>DX74*DW81</f>
        <v>0</v>
      </c>
      <c r="DY81" s="119">
        <f t="shared" si="1201"/>
        <v>0</v>
      </c>
      <c r="DZ81" s="93">
        <f>DZ74</f>
        <v>38.18</v>
      </c>
      <c r="EA81" s="120">
        <f t="shared" si="1202"/>
        <v>0</v>
      </c>
      <c r="EB81" s="101">
        <f t="shared" si="1203"/>
        <v>0</v>
      </c>
      <c r="EC81" s="101"/>
      <c r="ED81" s="121"/>
      <c r="EE81" s="122" t="e">
        <f t="shared" si="1204"/>
        <v>#DIV/0!</v>
      </c>
      <c r="EF81" s="252">
        <f t="shared" si="1205"/>
        <v>0</v>
      </c>
      <c r="EG81" s="122">
        <f>EF81/EF74</f>
        <v>0</v>
      </c>
      <c r="EH81" s="101">
        <f>EH74*EG81</f>
        <v>0</v>
      </c>
      <c r="EI81" s="119">
        <f t="shared" si="1206"/>
        <v>0</v>
      </c>
      <c r="EJ81" s="93">
        <f>EJ74</f>
        <v>38.18</v>
      </c>
      <c r="EK81" s="120">
        <f t="shared" si="1207"/>
        <v>0</v>
      </c>
      <c r="EL81" s="101">
        <f t="shared" si="1208"/>
        <v>0</v>
      </c>
      <c r="EM81" s="101"/>
      <c r="EN81" s="121"/>
      <c r="EO81" s="122" t="e">
        <f t="shared" si="1209"/>
        <v>#DIV/0!</v>
      </c>
      <c r="EP81" s="252">
        <f t="shared" si="1210"/>
        <v>0</v>
      </c>
      <c r="EQ81" s="122">
        <f>EP81/EP74</f>
        <v>0</v>
      </c>
      <c r="ER81" s="101">
        <f>ER74*EQ81</f>
        <v>0</v>
      </c>
      <c r="ES81" s="119">
        <f t="shared" si="1211"/>
        <v>0</v>
      </c>
      <c r="ET81" s="93">
        <f>ET74</f>
        <v>38.18</v>
      </c>
      <c r="EU81" s="120">
        <f t="shared" si="1212"/>
        <v>0</v>
      </c>
      <c r="EV81" s="101">
        <f t="shared" si="1213"/>
        <v>0</v>
      </c>
      <c r="EW81" s="101"/>
      <c r="EX81" s="121"/>
      <c r="EY81" s="122" t="e">
        <f t="shared" si="1214"/>
        <v>#DIV/0!</v>
      </c>
      <c r="EZ81" s="252">
        <f t="shared" si="1215"/>
        <v>0</v>
      </c>
      <c r="FA81" s="122">
        <f>EZ81/EZ74</f>
        <v>0</v>
      </c>
      <c r="FB81" s="101">
        <f>FB74*FA81</f>
        <v>0</v>
      </c>
      <c r="FC81" s="119">
        <f t="shared" si="1216"/>
        <v>0</v>
      </c>
      <c r="FD81" s="93">
        <f>FD74</f>
        <v>38.18</v>
      </c>
      <c r="FE81" s="120">
        <f t="shared" si="1217"/>
        <v>0</v>
      </c>
      <c r="FF81" s="101">
        <f t="shared" si="1218"/>
        <v>0</v>
      </c>
      <c r="FG81" s="101"/>
      <c r="FH81" s="121"/>
      <c r="FI81" s="122" t="e">
        <f t="shared" si="1219"/>
        <v>#DIV/0!</v>
      </c>
      <c r="FJ81" s="252">
        <f t="shared" si="1220"/>
        <v>0</v>
      </c>
      <c r="FK81" s="122">
        <f>FJ81/FJ74</f>
        <v>0</v>
      </c>
      <c r="FL81" s="101">
        <f>FL74*FK81</f>
        <v>0</v>
      </c>
      <c r="FM81" s="119">
        <f t="shared" si="1221"/>
        <v>0</v>
      </c>
      <c r="FN81" s="93">
        <f>FN74</f>
        <v>38.18</v>
      </c>
      <c r="FO81" s="120">
        <f t="shared" si="1222"/>
        <v>0</v>
      </c>
      <c r="FP81" s="101">
        <f t="shared" si="1223"/>
        <v>0</v>
      </c>
      <c r="FQ81" s="101"/>
      <c r="FR81" s="121"/>
      <c r="FS81" s="122" t="e">
        <f t="shared" si="1224"/>
        <v>#DIV/0!</v>
      </c>
      <c r="FT81" s="252">
        <f t="shared" si="1225"/>
        <v>0</v>
      </c>
      <c r="FU81" s="122">
        <f>FT81/FT74</f>
        <v>0</v>
      </c>
      <c r="FV81" s="101">
        <f>FV74*FU81</f>
        <v>0</v>
      </c>
      <c r="FW81" s="119">
        <f t="shared" si="1226"/>
        <v>0</v>
      </c>
      <c r="FX81" s="93">
        <f>FX74</f>
        <v>38.18</v>
      </c>
      <c r="FY81" s="120">
        <f t="shared" si="1227"/>
        <v>0</v>
      </c>
      <c r="FZ81" s="101">
        <f t="shared" si="1228"/>
        <v>0</v>
      </c>
      <c r="GA81" s="101"/>
      <c r="GB81" s="121"/>
      <c r="GC81" s="122" t="e">
        <f t="shared" si="1229"/>
        <v>#DIV/0!</v>
      </c>
      <c r="GD81" s="252">
        <f t="shared" si="1230"/>
        <v>0</v>
      </c>
      <c r="GE81" s="122">
        <f>GD81/GD74</f>
        <v>0</v>
      </c>
      <c r="GF81" s="101">
        <f>GF74*GE81</f>
        <v>0</v>
      </c>
      <c r="GG81" s="119">
        <f t="shared" si="1231"/>
        <v>0</v>
      </c>
      <c r="GH81" s="93">
        <f>GH74</f>
        <v>38.18</v>
      </c>
      <c r="GI81" s="120">
        <f t="shared" si="1232"/>
        <v>0</v>
      </c>
      <c r="GJ81" s="101">
        <f t="shared" si="1233"/>
        <v>0</v>
      </c>
      <c r="GK81" s="101"/>
      <c r="GL81" s="121"/>
      <c r="GM81" s="122" t="e">
        <f t="shared" si="1234"/>
        <v>#DIV/0!</v>
      </c>
      <c r="GN81" s="252">
        <f t="shared" si="1235"/>
        <v>0</v>
      </c>
      <c r="GO81" s="122">
        <f>GN81/GN74</f>
        <v>0</v>
      </c>
      <c r="GP81" s="101">
        <f>GP74*GO81</f>
        <v>0</v>
      </c>
      <c r="GQ81" s="119">
        <f t="shared" si="1236"/>
        <v>0</v>
      </c>
      <c r="GR81" s="93">
        <f>GR74</f>
        <v>38.18</v>
      </c>
      <c r="GS81" s="120">
        <f t="shared" si="1237"/>
        <v>0</v>
      </c>
      <c r="GT81" s="101">
        <f t="shared" si="1238"/>
        <v>0</v>
      </c>
      <c r="GU81" s="101"/>
      <c r="GV81" s="121"/>
      <c r="GW81" s="122" t="e">
        <f t="shared" si="1239"/>
        <v>#DIV/0!</v>
      </c>
      <c r="GX81" s="252">
        <f t="shared" si="1240"/>
        <v>0</v>
      </c>
      <c r="GY81" s="122">
        <f>GX81/GX74</f>
        <v>0</v>
      </c>
      <c r="GZ81" s="101">
        <f>GZ74*GY81</f>
        <v>0</v>
      </c>
      <c r="HA81" s="119">
        <f t="shared" si="1241"/>
        <v>0</v>
      </c>
      <c r="HB81" s="93">
        <f>HB74</f>
        <v>38.18</v>
      </c>
      <c r="HC81" s="120">
        <f t="shared" si="1242"/>
        <v>0</v>
      </c>
      <c r="HD81" s="101">
        <f t="shared" si="1243"/>
        <v>0</v>
      </c>
      <c r="HE81" s="101"/>
      <c r="HF81" s="121"/>
      <c r="HG81" s="122" t="e">
        <f t="shared" si="1244"/>
        <v>#DIV/0!</v>
      </c>
      <c r="HH81" s="252">
        <f t="shared" si="1245"/>
        <v>0</v>
      </c>
      <c r="HI81" s="122">
        <f>HH81/HH74</f>
        <v>0</v>
      </c>
      <c r="HJ81" s="101">
        <f>HJ74*HI81</f>
        <v>0</v>
      </c>
      <c r="HK81" s="119">
        <f t="shared" si="1246"/>
        <v>0</v>
      </c>
      <c r="HL81" s="93">
        <f>HL74</f>
        <v>38.18</v>
      </c>
      <c r="HM81" s="120">
        <f t="shared" si="1247"/>
        <v>0</v>
      </c>
      <c r="HN81" s="101">
        <f t="shared" si="1248"/>
        <v>0</v>
      </c>
      <c r="HO81" s="101"/>
      <c r="HP81" s="121"/>
      <c r="HQ81" s="122" t="e">
        <f t="shared" si="1249"/>
        <v>#DIV/0!</v>
      </c>
      <c r="HR81" s="252">
        <f t="shared" si="1250"/>
        <v>0</v>
      </c>
      <c r="HS81" s="122">
        <f>HR81/HR74</f>
        <v>0</v>
      </c>
      <c r="HT81" s="101">
        <f>HT74*HS81</f>
        <v>0</v>
      </c>
      <c r="HU81" s="119">
        <f t="shared" si="1251"/>
        <v>0</v>
      </c>
      <c r="HV81" s="93">
        <f>HV74</f>
        <v>38.18</v>
      </c>
      <c r="HW81" s="120">
        <f t="shared" si="1252"/>
        <v>0</v>
      </c>
      <c r="HX81" s="101">
        <f t="shared" si="1253"/>
        <v>0</v>
      </c>
      <c r="HY81" s="101"/>
      <c r="HZ81" s="121"/>
      <c r="IA81" s="122" t="e">
        <f t="shared" si="1254"/>
        <v>#DIV/0!</v>
      </c>
      <c r="IB81" s="252">
        <f t="shared" si="1255"/>
        <v>0</v>
      </c>
      <c r="IC81" s="122">
        <f>IB81/IB74</f>
        <v>0</v>
      </c>
      <c r="ID81" s="101">
        <f>ID74*IC81</f>
        <v>0</v>
      </c>
      <c r="IE81" s="119">
        <f t="shared" si="1256"/>
        <v>0</v>
      </c>
      <c r="IF81" s="93">
        <f>IF74</f>
        <v>38.18</v>
      </c>
      <c r="IG81" s="120">
        <f t="shared" si="1257"/>
        <v>0</v>
      </c>
      <c r="IH81" s="101">
        <f t="shared" si="1258"/>
        <v>0</v>
      </c>
      <c r="II81" s="101"/>
      <c r="IJ81" s="121"/>
      <c r="IK81" s="122" t="e">
        <f t="shared" si="1259"/>
        <v>#DIV/0!</v>
      </c>
      <c r="IL81" s="252">
        <f t="shared" si="1260"/>
        <v>0</v>
      </c>
      <c r="IM81" s="122">
        <f>IL81/IL74</f>
        <v>0</v>
      </c>
      <c r="IN81" s="101">
        <f>IN74*IM81</f>
        <v>0</v>
      </c>
      <c r="IO81" s="119">
        <f t="shared" si="1261"/>
        <v>0</v>
      </c>
      <c r="IP81" s="93">
        <f>IP74</f>
        <v>38.18</v>
      </c>
      <c r="IQ81" s="120">
        <f t="shared" si="1262"/>
        <v>0</v>
      </c>
      <c r="IR81" s="101">
        <f t="shared" si="1263"/>
        <v>0</v>
      </c>
      <c r="IS81" s="101"/>
      <c r="IT81" s="121"/>
      <c r="IU81" s="122" t="e">
        <f t="shared" si="1264"/>
        <v>#DIV/0!</v>
      </c>
      <c r="IV81" s="252">
        <f t="shared" si="1265"/>
        <v>0</v>
      </c>
      <c r="IW81" s="122">
        <f>IV81/IV74</f>
        <v>0</v>
      </c>
      <c r="IX81" s="101">
        <f>IX74*IW81</f>
        <v>0</v>
      </c>
      <c r="IY81" s="119">
        <f t="shared" si="1266"/>
        <v>0</v>
      </c>
      <c r="IZ81" s="93">
        <f>IZ74</f>
        <v>38.18</v>
      </c>
      <c r="JA81" s="120">
        <f t="shared" si="1267"/>
        <v>0</v>
      </c>
      <c r="JB81" s="101">
        <f t="shared" si="1268"/>
        <v>0</v>
      </c>
      <c r="JC81" s="101"/>
      <c r="JD81" s="121"/>
      <c r="JE81" s="122" t="e">
        <f t="shared" si="1269"/>
        <v>#DIV/0!</v>
      </c>
      <c r="JF81" s="252">
        <f t="shared" si="1270"/>
        <v>0</v>
      </c>
      <c r="JG81" s="122">
        <f>JF81/JF74</f>
        <v>0</v>
      </c>
      <c r="JH81" s="101">
        <f>JH74*JG81</f>
        <v>0</v>
      </c>
      <c r="JI81" s="119">
        <f t="shared" si="1271"/>
        <v>0</v>
      </c>
      <c r="JJ81" s="93">
        <f>JJ74</f>
        <v>38.18</v>
      </c>
      <c r="JK81" s="120">
        <f t="shared" si="1272"/>
        <v>0</v>
      </c>
      <c r="JL81" s="101">
        <f t="shared" si="1273"/>
        <v>0</v>
      </c>
      <c r="JM81" s="101"/>
      <c r="JN81" s="121"/>
      <c r="JO81" s="122" t="e">
        <f t="shared" si="1274"/>
        <v>#DIV/0!</v>
      </c>
      <c r="JP81" s="252">
        <f t="shared" si="1275"/>
        <v>0</v>
      </c>
      <c r="JQ81" s="122" t="e">
        <f>JP81/JP74</f>
        <v>#DIV/0!</v>
      </c>
      <c r="JR81" s="101" t="e">
        <f>JR74*JQ81</f>
        <v>#DIV/0!</v>
      </c>
      <c r="JS81" s="119">
        <f t="shared" si="1276"/>
        <v>0</v>
      </c>
      <c r="JT81" s="93">
        <f>JT74</f>
        <v>0</v>
      </c>
      <c r="JU81" s="120">
        <f t="shared" si="1277"/>
        <v>0</v>
      </c>
      <c r="JV81" s="101">
        <f t="shared" si="1278"/>
        <v>0</v>
      </c>
      <c r="JW81" s="101"/>
      <c r="JX81" s="121"/>
      <c r="JY81" s="122" t="e">
        <f t="shared" si="1279"/>
        <v>#DIV/0!</v>
      </c>
      <c r="JZ81" s="252">
        <f t="shared" si="1280"/>
        <v>0</v>
      </c>
      <c r="KA81" s="122">
        <f>JZ81/JZ74</f>
        <v>0</v>
      </c>
      <c r="KB81" s="101">
        <f>KB74*KA81</f>
        <v>0</v>
      </c>
      <c r="KC81" s="119">
        <f t="shared" si="1281"/>
        <v>0</v>
      </c>
      <c r="KD81" s="93">
        <f>KD74</f>
        <v>38.18</v>
      </c>
      <c r="KE81" s="120">
        <f t="shared" si="1282"/>
        <v>0</v>
      </c>
      <c r="KF81" s="101">
        <f t="shared" si="1283"/>
        <v>0</v>
      </c>
      <c r="KG81" s="101"/>
      <c r="KH81" s="121"/>
      <c r="KI81" s="122" t="e">
        <f t="shared" si="1284"/>
        <v>#DIV/0!</v>
      </c>
      <c r="KJ81" s="252">
        <f t="shared" si="1285"/>
        <v>0</v>
      </c>
      <c r="KK81" s="122">
        <f>KJ81/KJ74</f>
        <v>0</v>
      </c>
      <c r="KL81" s="101">
        <f>KL74*KK81</f>
        <v>0</v>
      </c>
      <c r="KM81" s="119">
        <f t="shared" si="1286"/>
        <v>0</v>
      </c>
      <c r="KN81" s="93">
        <f>KN74</f>
        <v>38.18</v>
      </c>
      <c r="KO81" s="120">
        <f t="shared" si="1287"/>
        <v>0</v>
      </c>
      <c r="KP81" s="101">
        <f t="shared" si="1288"/>
        <v>0</v>
      </c>
      <c r="KQ81" s="101"/>
      <c r="KR81" s="121"/>
      <c r="KS81" s="122" t="e">
        <f t="shared" si="1289"/>
        <v>#DIV/0!</v>
      </c>
      <c r="KT81" s="252">
        <f t="shared" si="1290"/>
        <v>0</v>
      </c>
      <c r="KU81" s="122">
        <f>KT81/KT74</f>
        <v>0</v>
      </c>
      <c r="KV81" s="101">
        <f>KV74*KU81</f>
        <v>0</v>
      </c>
      <c r="KW81" s="119">
        <f t="shared" si="1291"/>
        <v>0</v>
      </c>
      <c r="KX81" s="93">
        <f>KX74</f>
        <v>38.18</v>
      </c>
      <c r="KY81" s="120">
        <f t="shared" si="1292"/>
        <v>0</v>
      </c>
      <c r="KZ81" s="101">
        <f t="shared" si="1293"/>
        <v>0</v>
      </c>
      <c r="LA81" s="101"/>
      <c r="LB81" s="121"/>
      <c r="LC81" s="122" t="e">
        <f t="shared" si="1294"/>
        <v>#DIV/0!</v>
      </c>
      <c r="LD81" s="252">
        <f t="shared" si="1295"/>
        <v>0</v>
      </c>
      <c r="LE81" s="122">
        <f>LD81/LD74</f>
        <v>0</v>
      </c>
      <c r="LF81" s="101">
        <f>LF74*LE81</f>
        <v>0</v>
      </c>
      <c r="LG81" s="119">
        <f t="shared" si="1296"/>
        <v>0</v>
      </c>
      <c r="LH81" s="93">
        <f>LH74</f>
        <v>38.18</v>
      </c>
      <c r="LI81" s="120">
        <f t="shared" si="1297"/>
        <v>0</v>
      </c>
      <c r="LJ81" s="101">
        <f t="shared" si="1298"/>
        <v>0</v>
      </c>
      <c r="LK81" s="101"/>
      <c r="LL81" s="121"/>
      <c r="LM81" s="122" t="e">
        <f t="shared" si="1299"/>
        <v>#DIV/0!</v>
      </c>
      <c r="LN81" s="252">
        <f t="shared" si="1300"/>
        <v>0</v>
      </c>
      <c r="LO81" s="122">
        <f>LN81/LN74</f>
        <v>0</v>
      </c>
      <c r="LP81" s="101">
        <f>LP74*LO81</f>
        <v>0</v>
      </c>
      <c r="LQ81" s="119">
        <f t="shared" si="1301"/>
        <v>0</v>
      </c>
      <c r="LR81" s="93">
        <f>LR74</f>
        <v>38.18</v>
      </c>
      <c r="LS81" s="120">
        <f t="shared" si="1302"/>
        <v>0</v>
      </c>
      <c r="LT81" s="101">
        <f t="shared" si="1303"/>
        <v>0</v>
      </c>
      <c r="LU81" s="101"/>
      <c r="LV81" s="121"/>
      <c r="LW81" s="122" t="e">
        <f t="shared" si="1304"/>
        <v>#DIV/0!</v>
      </c>
      <c r="LX81" s="252">
        <f t="shared" si="1305"/>
        <v>0</v>
      </c>
      <c r="LY81" s="122">
        <f>LX81/LX74</f>
        <v>0</v>
      </c>
      <c r="LZ81" s="101">
        <f>LZ74*LY81</f>
        <v>0</v>
      </c>
      <c r="MA81" s="119">
        <f t="shared" si="1306"/>
        <v>0</v>
      </c>
      <c r="MB81" s="93">
        <f>MB74</f>
        <v>38.18</v>
      </c>
      <c r="MC81" s="120">
        <f t="shared" si="1307"/>
        <v>0</v>
      </c>
      <c r="MD81" s="101">
        <f t="shared" si="1308"/>
        <v>0</v>
      </c>
      <c r="ME81" s="101"/>
      <c r="MF81" s="121"/>
      <c r="MG81" s="122" t="e">
        <f t="shared" si="1309"/>
        <v>#DIV/0!</v>
      </c>
      <c r="MH81" s="252">
        <f t="shared" si="1310"/>
        <v>0</v>
      </c>
      <c r="MI81" s="122">
        <f>MH81/MH74</f>
        <v>0</v>
      </c>
      <c r="MJ81" s="101">
        <f>MJ74*MI81</f>
        <v>0</v>
      </c>
      <c r="MK81" s="119">
        <f t="shared" si="1311"/>
        <v>0</v>
      </c>
      <c r="ML81" s="93">
        <f>ML74</f>
        <v>38.18</v>
      </c>
      <c r="MM81" s="120">
        <f t="shared" si="1312"/>
        <v>0</v>
      </c>
      <c r="MN81" s="101">
        <f t="shared" si="1313"/>
        <v>0</v>
      </c>
      <c r="MO81" s="101"/>
      <c r="MP81" s="121"/>
      <c r="MQ81" s="122" t="e">
        <f t="shared" si="1314"/>
        <v>#DIV/0!</v>
      </c>
      <c r="MR81" s="252">
        <f t="shared" si="1315"/>
        <v>0</v>
      </c>
      <c r="MS81" s="122">
        <f>MR81/MR74</f>
        <v>0</v>
      </c>
      <c r="MT81" s="101">
        <f>MT74*MS81</f>
        <v>0</v>
      </c>
      <c r="MU81" s="119">
        <f t="shared" si="1316"/>
        <v>0</v>
      </c>
      <c r="MV81" s="93">
        <f>MV74</f>
        <v>38.18</v>
      </c>
      <c r="MW81" s="120">
        <f t="shared" si="1317"/>
        <v>0</v>
      </c>
      <c r="MX81" s="101">
        <f t="shared" si="1318"/>
        <v>0</v>
      </c>
      <c r="MY81" s="101"/>
      <c r="MZ81" s="121"/>
      <c r="NA81" s="122" t="e">
        <f t="shared" si="1319"/>
        <v>#DIV/0!</v>
      </c>
      <c r="NB81" s="252">
        <f t="shared" si="1320"/>
        <v>0</v>
      </c>
      <c r="NC81" s="122">
        <f>NB81/NB74</f>
        <v>0</v>
      </c>
      <c r="ND81" s="101">
        <f>ND74*NC81</f>
        <v>0</v>
      </c>
      <c r="NE81" s="119">
        <f t="shared" si="1321"/>
        <v>0</v>
      </c>
      <c r="NF81" s="93">
        <f>NF74</f>
        <v>38.18</v>
      </c>
      <c r="NG81" s="120">
        <f t="shared" si="1322"/>
        <v>0</v>
      </c>
      <c r="NH81" s="101">
        <f t="shared" si="1323"/>
        <v>0</v>
      </c>
      <c r="NI81" s="101"/>
      <c r="NJ81" s="121"/>
      <c r="NK81" s="122" t="e">
        <f t="shared" si="1324"/>
        <v>#DIV/0!</v>
      </c>
      <c r="NL81" s="252">
        <f t="shared" si="1325"/>
        <v>0</v>
      </c>
      <c r="NM81" s="122">
        <f>NL81/NL74</f>
        <v>0</v>
      </c>
      <c r="NN81" s="101">
        <f>NN74*NM81</f>
        <v>0</v>
      </c>
      <c r="NO81" s="119">
        <f t="shared" si="1326"/>
        <v>0</v>
      </c>
      <c r="NP81" s="93">
        <f>NP74</f>
        <v>38.18</v>
      </c>
      <c r="NQ81" s="120">
        <f t="shared" si="1327"/>
        <v>0</v>
      </c>
      <c r="NR81" s="101">
        <f t="shared" si="1328"/>
        <v>0</v>
      </c>
      <c r="NS81" s="101"/>
      <c r="NT81" s="121"/>
      <c r="NU81" s="122" t="e">
        <f t="shared" si="1329"/>
        <v>#DIV/0!</v>
      </c>
      <c r="NV81" s="252">
        <f t="shared" si="1330"/>
        <v>0</v>
      </c>
      <c r="NW81" s="122">
        <f>NV81/NV74</f>
        <v>0</v>
      </c>
      <c r="NX81" s="101">
        <f>NX74*NW81</f>
        <v>0</v>
      </c>
      <c r="NY81" s="119">
        <f t="shared" si="1331"/>
        <v>0</v>
      </c>
      <c r="NZ81" s="93">
        <f>NZ74</f>
        <v>38.18</v>
      </c>
      <c r="OA81" s="120">
        <f t="shared" si="1332"/>
        <v>0</v>
      </c>
      <c r="OB81" s="101">
        <f t="shared" si="1333"/>
        <v>0</v>
      </c>
      <c r="OC81" s="101"/>
      <c r="OD81" s="121"/>
      <c r="OE81" s="122" t="e">
        <f t="shared" si="1334"/>
        <v>#DIV/0!</v>
      </c>
      <c r="OF81" s="252">
        <f t="shared" si="1335"/>
        <v>0</v>
      </c>
      <c r="OG81" s="122">
        <f>OF81/OF74</f>
        <v>0</v>
      </c>
      <c r="OH81" s="101">
        <f>OH74*OG81</f>
        <v>0</v>
      </c>
      <c r="OI81" s="119">
        <f t="shared" si="1336"/>
        <v>0</v>
      </c>
      <c r="OJ81" s="93">
        <f>OJ74</f>
        <v>38.18</v>
      </c>
      <c r="OK81" s="120">
        <f t="shared" si="1337"/>
        <v>0</v>
      </c>
      <c r="OL81" s="101">
        <f t="shared" si="1338"/>
        <v>0</v>
      </c>
      <c r="OM81" s="101"/>
      <c r="ON81" s="121"/>
      <c r="OO81" s="122" t="e">
        <f t="shared" si="1339"/>
        <v>#DIV/0!</v>
      </c>
      <c r="OP81" s="252">
        <f t="shared" si="1340"/>
        <v>0</v>
      </c>
      <c r="OQ81" s="122">
        <f>OP81/OP74</f>
        <v>0</v>
      </c>
      <c r="OR81" s="101">
        <f>OR74*OQ81</f>
        <v>0</v>
      </c>
      <c r="OS81" s="119">
        <f t="shared" si="1341"/>
        <v>0</v>
      </c>
      <c r="OT81" s="93">
        <f>OT74</f>
        <v>38.18</v>
      </c>
      <c r="OU81" s="120">
        <f t="shared" si="1342"/>
        <v>0</v>
      </c>
      <c r="OV81" s="101">
        <f t="shared" si="1343"/>
        <v>0</v>
      </c>
      <c r="OW81" s="101"/>
      <c r="OX81" s="121"/>
      <c r="OY81" s="122" t="e">
        <f t="shared" si="1344"/>
        <v>#DIV/0!</v>
      </c>
      <c r="OZ81" s="252">
        <f t="shared" si="1345"/>
        <v>0</v>
      </c>
      <c r="PA81" s="122">
        <f>OZ81/OZ74</f>
        <v>0</v>
      </c>
      <c r="PB81" s="101">
        <f>PB74*PA81</f>
        <v>0</v>
      </c>
      <c r="PC81" s="119">
        <f t="shared" si="1346"/>
        <v>0</v>
      </c>
      <c r="PD81" s="93">
        <f>PD74</f>
        <v>38.18</v>
      </c>
      <c r="PE81" s="120">
        <f t="shared" si="1347"/>
        <v>0</v>
      </c>
      <c r="PF81" s="101">
        <f t="shared" si="1348"/>
        <v>0</v>
      </c>
      <c r="PG81" s="101"/>
      <c r="PH81" s="121"/>
      <c r="PI81" s="122" t="e">
        <f t="shared" si="1349"/>
        <v>#DIV/0!</v>
      </c>
      <c r="PJ81" s="252">
        <f t="shared" si="1350"/>
        <v>0</v>
      </c>
      <c r="PK81" s="122">
        <f>PJ81/PJ74</f>
        <v>0</v>
      </c>
      <c r="PL81" s="101">
        <f>PL74*PK81</f>
        <v>0</v>
      </c>
      <c r="PM81" s="119">
        <f t="shared" si="1351"/>
        <v>0</v>
      </c>
      <c r="PN81" s="93">
        <f>PN74</f>
        <v>38.18</v>
      </c>
      <c r="PO81" s="120">
        <f t="shared" si="1352"/>
        <v>0</v>
      </c>
      <c r="PP81" s="101">
        <f t="shared" si="1353"/>
        <v>0</v>
      </c>
      <c r="PQ81" s="101"/>
      <c r="PR81" s="121"/>
      <c r="PS81" s="122" t="e">
        <f t="shared" si="1354"/>
        <v>#DIV/0!</v>
      </c>
      <c r="PT81" s="252">
        <f t="shared" si="1355"/>
        <v>0</v>
      </c>
      <c r="PU81" s="122" t="e">
        <f>PT81/PT74</f>
        <v>#DIV/0!</v>
      </c>
      <c r="PV81" s="101" t="e">
        <f>PV74*PU81</f>
        <v>#DIV/0!</v>
      </c>
      <c r="PW81" s="119">
        <f t="shared" si="1356"/>
        <v>0</v>
      </c>
      <c r="PX81" s="93">
        <f>PX74</f>
        <v>0</v>
      </c>
      <c r="PY81" s="120">
        <f t="shared" si="1357"/>
        <v>0</v>
      </c>
      <c r="PZ81" s="101">
        <f t="shared" si="1358"/>
        <v>0</v>
      </c>
      <c r="QA81" s="101"/>
      <c r="QB81" s="121"/>
      <c r="QC81" s="122" t="e">
        <f t="shared" si="1359"/>
        <v>#DIV/0!</v>
      </c>
      <c r="QD81" s="252">
        <f t="shared" si="1360"/>
        <v>0</v>
      </c>
      <c r="QE81" s="122">
        <f>QD81/QD74</f>
        <v>0</v>
      </c>
      <c r="QF81" s="101">
        <f>QF74*QE81</f>
        <v>0</v>
      </c>
      <c r="QG81" s="119">
        <f t="shared" si="1361"/>
        <v>0</v>
      </c>
      <c r="QH81" s="93">
        <f>QH74</f>
        <v>38.18</v>
      </c>
      <c r="QI81" s="120">
        <f t="shared" si="1362"/>
        <v>0</v>
      </c>
      <c r="QJ81" s="101">
        <f t="shared" si="1363"/>
        <v>0</v>
      </c>
      <c r="QK81" s="101"/>
      <c r="QL81" s="121"/>
      <c r="QM81" s="122" t="e">
        <f t="shared" si="1364"/>
        <v>#DIV/0!</v>
      </c>
      <c r="QN81" s="252">
        <f t="shared" si="1365"/>
        <v>0</v>
      </c>
      <c r="QO81" s="122">
        <f>QN81/QN74</f>
        <v>0</v>
      </c>
      <c r="QP81" s="101">
        <f>QP74*QO81</f>
        <v>0</v>
      </c>
      <c r="QQ81" s="119">
        <f t="shared" si="1366"/>
        <v>0</v>
      </c>
      <c r="QR81" s="93">
        <f>QR74</f>
        <v>38.18</v>
      </c>
      <c r="QS81" s="120">
        <f t="shared" si="1367"/>
        <v>0</v>
      </c>
      <c r="QT81" s="101">
        <f t="shared" si="1368"/>
        <v>0</v>
      </c>
      <c r="QU81" s="101"/>
      <c r="QV81" s="121"/>
      <c r="QW81" s="122" t="e">
        <f t="shared" si="1369"/>
        <v>#DIV/0!</v>
      </c>
      <c r="QX81" s="252">
        <f t="shared" si="1370"/>
        <v>0</v>
      </c>
      <c r="QY81" s="122">
        <f>QX81/QX74</f>
        <v>0</v>
      </c>
      <c r="QZ81" s="101">
        <f>QZ74*QY81</f>
        <v>0</v>
      </c>
      <c r="RA81" s="119">
        <f t="shared" si="1371"/>
        <v>0</v>
      </c>
      <c r="RB81" s="93">
        <f>RB74</f>
        <v>38.18</v>
      </c>
      <c r="RC81" s="120">
        <f t="shared" si="1372"/>
        <v>0</v>
      </c>
      <c r="RD81" s="101">
        <f t="shared" si="1373"/>
        <v>0</v>
      </c>
      <c r="RE81" s="101"/>
      <c r="RF81" s="121"/>
      <c r="RG81" s="122" t="e">
        <f t="shared" si="1374"/>
        <v>#DIV/0!</v>
      </c>
      <c r="RH81" s="252">
        <f t="shared" si="1375"/>
        <v>0</v>
      </c>
      <c r="RI81" s="122">
        <f>RH81/RH74</f>
        <v>0</v>
      </c>
      <c r="RJ81" s="101">
        <f>RJ74*RI81</f>
        <v>0</v>
      </c>
      <c r="RK81" s="119">
        <f t="shared" si="1376"/>
        <v>0</v>
      </c>
      <c r="RL81" s="93">
        <f>RL74</f>
        <v>38.18</v>
      </c>
      <c r="RM81" s="120">
        <f t="shared" si="1377"/>
        <v>0</v>
      </c>
      <c r="RN81" s="101">
        <f t="shared" si="1378"/>
        <v>0</v>
      </c>
      <c r="RO81" s="101"/>
      <c r="RP81" s="121"/>
      <c r="RQ81" s="122" t="e">
        <f t="shared" si="1379"/>
        <v>#DIV/0!</v>
      </c>
      <c r="RR81" s="252">
        <f t="shared" si="1380"/>
        <v>0</v>
      </c>
      <c r="RS81" s="122">
        <f>RR81/RR74</f>
        <v>0</v>
      </c>
      <c r="RT81" s="101">
        <f>RT74*RS81</f>
        <v>0</v>
      </c>
      <c r="RU81" s="119">
        <f t="shared" si="1381"/>
        <v>0</v>
      </c>
      <c r="RV81" s="93">
        <f>RV74</f>
        <v>38.18</v>
      </c>
      <c r="RW81" s="120">
        <f t="shared" si="1382"/>
        <v>0</v>
      </c>
      <c r="RX81" s="101">
        <f t="shared" si="1383"/>
        <v>0</v>
      </c>
      <c r="RY81" s="101"/>
      <c r="RZ81" s="121"/>
      <c r="SA81" s="122" t="e">
        <f t="shared" si="1384"/>
        <v>#DIV/0!</v>
      </c>
      <c r="SB81" s="252">
        <f t="shared" si="1385"/>
        <v>0</v>
      </c>
      <c r="SC81" s="122">
        <f>SB81/SB74</f>
        <v>0</v>
      </c>
      <c r="SD81" s="101">
        <f>SD74*SC81</f>
        <v>0</v>
      </c>
      <c r="SE81" s="119">
        <f t="shared" si="1386"/>
        <v>0</v>
      </c>
      <c r="SF81" s="93">
        <f>SF74</f>
        <v>38.18</v>
      </c>
      <c r="SG81" s="120">
        <f t="shared" si="1387"/>
        <v>0</v>
      </c>
      <c r="SH81" s="101">
        <f t="shared" si="1388"/>
        <v>0</v>
      </c>
      <c r="SI81" s="101"/>
      <c r="SJ81" s="121"/>
      <c r="SK81" s="122" t="e">
        <f t="shared" si="1389"/>
        <v>#DIV/0!</v>
      </c>
      <c r="SL81" s="252">
        <f t="shared" si="1390"/>
        <v>0</v>
      </c>
      <c r="SM81" s="122">
        <f>SL81/SL74</f>
        <v>0</v>
      </c>
      <c r="SN81" s="101">
        <f>SN74*SM81</f>
        <v>0</v>
      </c>
      <c r="SO81" s="119">
        <f t="shared" si="1391"/>
        <v>0</v>
      </c>
      <c r="SP81" s="93">
        <f>SP74</f>
        <v>38.18</v>
      </c>
      <c r="SQ81" s="120">
        <f t="shared" si="1392"/>
        <v>0</v>
      </c>
      <c r="SR81" s="101">
        <f t="shared" si="1393"/>
        <v>0</v>
      </c>
      <c r="SS81" s="101"/>
      <c r="ST81" s="121"/>
      <c r="SU81" s="122" t="e">
        <f t="shared" si="1394"/>
        <v>#DIV/0!</v>
      </c>
      <c r="SV81" s="252">
        <f t="shared" si="1395"/>
        <v>0</v>
      </c>
      <c r="SW81" s="122">
        <f>SV81/SV74</f>
        <v>0</v>
      </c>
      <c r="SX81" s="101">
        <f>SX74*SW81</f>
        <v>0</v>
      </c>
      <c r="SY81" s="119">
        <f t="shared" si="1396"/>
        <v>0</v>
      </c>
      <c r="SZ81" s="93">
        <f>SZ74</f>
        <v>38.18</v>
      </c>
      <c r="TA81" s="120">
        <f t="shared" si="1397"/>
        <v>0</v>
      </c>
      <c r="TB81" s="101">
        <f t="shared" si="1398"/>
        <v>0</v>
      </c>
      <c r="TC81" s="101"/>
      <c r="TD81" s="121"/>
      <c r="TE81" s="122" t="e">
        <f t="shared" si="1399"/>
        <v>#DIV/0!</v>
      </c>
      <c r="TF81" s="252">
        <f t="shared" si="1400"/>
        <v>0</v>
      </c>
      <c r="TG81" s="122">
        <f>TF81/TF74</f>
        <v>0</v>
      </c>
      <c r="TH81" s="101">
        <f>TH74*TG81</f>
        <v>0</v>
      </c>
      <c r="TI81" s="119">
        <f t="shared" si="1401"/>
        <v>0</v>
      </c>
      <c r="TJ81" s="93">
        <f>TJ74</f>
        <v>38.18</v>
      </c>
      <c r="TK81" s="120">
        <f t="shared" si="1402"/>
        <v>0</v>
      </c>
      <c r="TL81" s="101">
        <f t="shared" si="1403"/>
        <v>0</v>
      </c>
      <c r="TM81" s="101"/>
      <c r="TN81" s="121"/>
      <c r="TO81" s="122" t="e">
        <f t="shared" si="1404"/>
        <v>#DIV/0!</v>
      </c>
      <c r="TP81" s="252">
        <f t="shared" si="1405"/>
        <v>0</v>
      </c>
      <c r="TQ81" s="122">
        <f>TP81/TP74</f>
        <v>0</v>
      </c>
      <c r="TR81" s="101">
        <f>TR74*TQ81</f>
        <v>0</v>
      </c>
      <c r="TS81" s="119">
        <f t="shared" si="1406"/>
        <v>0</v>
      </c>
      <c r="TT81" s="93">
        <f>TT74</f>
        <v>38.18</v>
      </c>
      <c r="TU81" s="120">
        <f t="shared" si="1407"/>
        <v>0</v>
      </c>
      <c r="TV81" s="101">
        <f t="shared" si="1408"/>
        <v>0</v>
      </c>
      <c r="TW81" s="101"/>
      <c r="TX81" s="121"/>
      <c r="TY81" s="122" t="e">
        <f t="shared" si="1409"/>
        <v>#DIV/0!</v>
      </c>
      <c r="TZ81" s="252">
        <f t="shared" si="1410"/>
        <v>0</v>
      </c>
      <c r="UA81" s="122">
        <f>TZ81/TZ74</f>
        <v>0</v>
      </c>
      <c r="UB81" s="101">
        <f>UB74*UA81</f>
        <v>0</v>
      </c>
      <c r="UC81" s="119">
        <f t="shared" si="1411"/>
        <v>0</v>
      </c>
      <c r="UD81" s="93">
        <f>UD74</f>
        <v>38.18</v>
      </c>
      <c r="UE81" s="120">
        <f t="shared" si="1412"/>
        <v>0</v>
      </c>
      <c r="UF81" s="101">
        <f t="shared" si="1413"/>
        <v>0</v>
      </c>
      <c r="UG81" s="101"/>
      <c r="UH81" s="121"/>
      <c r="UI81" s="122" t="e">
        <f t="shared" si="1414"/>
        <v>#DIV/0!</v>
      </c>
      <c r="UJ81" s="252">
        <f t="shared" si="1415"/>
        <v>0</v>
      </c>
      <c r="UK81" s="122">
        <f>UJ81/UJ74</f>
        <v>0</v>
      </c>
      <c r="UL81" s="101">
        <f>UL74*UK81</f>
        <v>0</v>
      </c>
      <c r="UM81" s="119">
        <f t="shared" si="1416"/>
        <v>0</v>
      </c>
      <c r="UN81" s="93">
        <f>UN74</f>
        <v>38.18</v>
      </c>
      <c r="UO81" s="120">
        <f t="shared" si="1417"/>
        <v>0</v>
      </c>
      <c r="UP81" s="101">
        <f t="shared" si="1418"/>
        <v>0</v>
      </c>
      <c r="UQ81" s="101"/>
      <c r="UR81" s="121"/>
      <c r="US81" s="122" t="e">
        <f t="shared" si="1419"/>
        <v>#DIV/0!</v>
      </c>
      <c r="UT81" s="252">
        <f t="shared" si="1420"/>
        <v>0</v>
      </c>
      <c r="UU81" s="122">
        <f>UT81/UT74</f>
        <v>0</v>
      </c>
      <c r="UV81" s="101">
        <f>UV74*UU81</f>
        <v>0</v>
      </c>
      <c r="UW81" s="119">
        <f t="shared" si="1421"/>
        <v>0</v>
      </c>
      <c r="UX81" s="93">
        <f>UX74</f>
        <v>38.18</v>
      </c>
      <c r="UY81" s="120">
        <f t="shared" si="1422"/>
        <v>0</v>
      </c>
      <c r="UZ81" s="101">
        <f t="shared" si="1423"/>
        <v>0</v>
      </c>
      <c r="VA81" s="101"/>
      <c r="VB81" s="121"/>
      <c r="VC81" s="122" t="e">
        <f t="shared" si="1424"/>
        <v>#DIV/0!</v>
      </c>
      <c r="VD81" s="252">
        <f t="shared" si="1425"/>
        <v>0</v>
      </c>
      <c r="VE81" s="122">
        <f>VD81/VD74</f>
        <v>0</v>
      </c>
      <c r="VF81" s="101">
        <f>VF74*VE81</f>
        <v>0</v>
      </c>
      <c r="VG81" s="119">
        <f t="shared" si="1426"/>
        <v>0</v>
      </c>
      <c r="VH81" s="93">
        <f>VH74</f>
        <v>38.18</v>
      </c>
      <c r="VI81" s="120">
        <f t="shared" si="1427"/>
        <v>0</v>
      </c>
      <c r="VJ81" s="101">
        <f t="shared" si="1428"/>
        <v>0</v>
      </c>
      <c r="VK81" s="101"/>
      <c r="VL81" s="121"/>
      <c r="VM81" s="122" t="e">
        <f t="shared" si="1429"/>
        <v>#DIV/0!</v>
      </c>
      <c r="VN81" s="252">
        <f t="shared" si="1430"/>
        <v>0</v>
      </c>
      <c r="VO81" s="122">
        <f>VN81/VN74</f>
        <v>0</v>
      </c>
      <c r="VP81" s="101">
        <f>VP74*VO81</f>
        <v>0</v>
      </c>
      <c r="VQ81" s="119">
        <f t="shared" si="1431"/>
        <v>0</v>
      </c>
      <c r="VR81" s="93">
        <f>VR74</f>
        <v>38.18</v>
      </c>
      <c r="VS81" s="120">
        <f t="shared" si="1432"/>
        <v>0</v>
      </c>
      <c r="VT81" s="101">
        <f t="shared" si="1433"/>
        <v>0</v>
      </c>
      <c r="VU81" s="101"/>
      <c r="VV81" s="121"/>
      <c r="VW81" s="122" t="e">
        <f t="shared" si="1434"/>
        <v>#DIV/0!</v>
      </c>
      <c r="VX81" s="231">
        <f t="shared" si="1435"/>
        <v>0</v>
      </c>
      <c r="VY81" s="122">
        <f>VX81/VX74</f>
        <v>0</v>
      </c>
      <c r="VZ81" s="101">
        <f>VZ74*VY81</f>
        <v>0</v>
      </c>
      <c r="WA81" s="119">
        <f t="shared" si="1436"/>
        <v>0</v>
      </c>
      <c r="WB81" s="93">
        <f>WB74</f>
        <v>38.18</v>
      </c>
      <c r="WC81" s="120">
        <f t="shared" si="1437"/>
        <v>0</v>
      </c>
      <c r="WD81" s="101">
        <f t="shared" si="1438"/>
        <v>0</v>
      </c>
      <c r="WE81" s="101"/>
      <c r="WF81" s="121"/>
    </row>
    <row r="82" spans="1:604" ht="48">
      <c r="A82" s="5"/>
      <c r="B82" s="94" t="s">
        <v>426</v>
      </c>
      <c r="C82" s="12" t="s">
        <v>838</v>
      </c>
      <c r="D82" s="12" t="s">
        <v>439</v>
      </c>
      <c r="E82" s="4" t="s">
        <v>33</v>
      </c>
      <c r="F82" s="252">
        <f t="shared" si="1140"/>
        <v>0</v>
      </c>
      <c r="G82" s="122">
        <f>F82/F74</f>
        <v>0</v>
      </c>
      <c r="H82" s="101">
        <f>H74*G82</f>
        <v>0</v>
      </c>
      <c r="I82" s="119">
        <f t="shared" si="1141"/>
        <v>0</v>
      </c>
      <c r="J82" s="93">
        <f>J74</f>
        <v>38.18</v>
      </c>
      <c r="K82" s="120">
        <f t="shared" si="1142"/>
        <v>0</v>
      </c>
      <c r="L82" s="101">
        <f t="shared" si="1143"/>
        <v>0</v>
      </c>
      <c r="M82" s="101"/>
      <c r="N82" s="121"/>
      <c r="O82" s="122">
        <f t="shared" si="1144"/>
        <v>0</v>
      </c>
      <c r="P82" s="252">
        <f t="shared" si="1145"/>
        <v>52</v>
      </c>
      <c r="Q82" s="122">
        <f>P82/P74</f>
        <v>0.11111</v>
      </c>
      <c r="R82" s="101">
        <f>R74*Q82</f>
        <v>648.22</v>
      </c>
      <c r="S82" s="119">
        <f t="shared" si="1146"/>
        <v>12.465769229999999</v>
      </c>
      <c r="T82" s="93">
        <f>T74</f>
        <v>38.18</v>
      </c>
      <c r="U82" s="120">
        <f t="shared" si="1147"/>
        <v>475.94306999999998</v>
      </c>
      <c r="V82" s="101">
        <f t="shared" si="1148"/>
        <v>24749.040000000001</v>
      </c>
      <c r="W82" s="101"/>
      <c r="X82" s="121"/>
      <c r="Y82" s="122">
        <f t="shared" si="1149"/>
        <v>0.94318999999999997</v>
      </c>
      <c r="Z82" s="252">
        <f t="shared" si="1150"/>
        <v>0</v>
      </c>
      <c r="AA82" s="122">
        <f>Z82/Z74</f>
        <v>0</v>
      </c>
      <c r="AB82" s="101">
        <f>AB74*AA82</f>
        <v>0</v>
      </c>
      <c r="AC82" s="119">
        <f t="shared" si="1151"/>
        <v>0</v>
      </c>
      <c r="AD82" s="93">
        <f>AD74</f>
        <v>38.18</v>
      </c>
      <c r="AE82" s="120">
        <f t="shared" si="1152"/>
        <v>0</v>
      </c>
      <c r="AF82" s="101">
        <f t="shared" si="1153"/>
        <v>0</v>
      </c>
      <c r="AG82" s="101"/>
      <c r="AH82" s="121"/>
      <c r="AI82" s="122">
        <f t="shared" si="1154"/>
        <v>0</v>
      </c>
      <c r="AJ82" s="252">
        <f t="shared" si="1155"/>
        <v>0</v>
      </c>
      <c r="AK82" s="122">
        <f>AJ82/AJ74</f>
        <v>0</v>
      </c>
      <c r="AL82" s="101">
        <f>AL74*AK82</f>
        <v>0</v>
      </c>
      <c r="AM82" s="119">
        <f t="shared" si="1156"/>
        <v>0</v>
      </c>
      <c r="AN82" s="93">
        <f>AN74</f>
        <v>38.18</v>
      </c>
      <c r="AO82" s="120">
        <f t="shared" si="1157"/>
        <v>0</v>
      </c>
      <c r="AP82" s="101">
        <f t="shared" si="1158"/>
        <v>0</v>
      </c>
      <c r="AQ82" s="101"/>
      <c r="AR82" s="121"/>
      <c r="AS82" s="122">
        <f t="shared" si="1159"/>
        <v>0</v>
      </c>
      <c r="AT82" s="252">
        <f t="shared" si="1160"/>
        <v>0</v>
      </c>
      <c r="AU82" s="122">
        <f>AT82/AT74</f>
        <v>0</v>
      </c>
      <c r="AV82" s="101">
        <f>AV74*AU82</f>
        <v>0</v>
      </c>
      <c r="AW82" s="119">
        <f t="shared" si="1161"/>
        <v>0</v>
      </c>
      <c r="AX82" s="93">
        <f>AX74</f>
        <v>38.18</v>
      </c>
      <c r="AY82" s="120">
        <f t="shared" si="1162"/>
        <v>0</v>
      </c>
      <c r="AZ82" s="101">
        <f t="shared" si="1163"/>
        <v>0</v>
      </c>
      <c r="BA82" s="101"/>
      <c r="BB82" s="121"/>
      <c r="BC82" s="122">
        <f t="shared" si="1164"/>
        <v>0</v>
      </c>
      <c r="BD82" s="252">
        <f t="shared" si="1165"/>
        <v>0</v>
      </c>
      <c r="BE82" s="122">
        <f>BD82/BD74</f>
        <v>0</v>
      </c>
      <c r="BF82" s="101">
        <f>BF74*BE82</f>
        <v>0</v>
      </c>
      <c r="BG82" s="119">
        <f t="shared" si="1166"/>
        <v>0</v>
      </c>
      <c r="BH82" s="93">
        <f>BH74</f>
        <v>38.18</v>
      </c>
      <c r="BI82" s="120">
        <f t="shared" si="1167"/>
        <v>0</v>
      </c>
      <c r="BJ82" s="101">
        <f t="shared" si="1168"/>
        <v>0</v>
      </c>
      <c r="BK82" s="101"/>
      <c r="BL82" s="121"/>
      <c r="BM82" s="122">
        <f t="shared" si="1169"/>
        <v>0</v>
      </c>
      <c r="BN82" s="252">
        <f t="shared" si="1170"/>
        <v>0</v>
      </c>
      <c r="BO82" s="122" t="e">
        <f>BN82/BN74</f>
        <v>#DIV/0!</v>
      </c>
      <c r="BP82" s="101" t="e">
        <f>BP74*BO82</f>
        <v>#DIV/0!</v>
      </c>
      <c r="BQ82" s="119">
        <f t="shared" si="1171"/>
        <v>0</v>
      </c>
      <c r="BR82" s="93">
        <f>BR74</f>
        <v>0</v>
      </c>
      <c r="BS82" s="120">
        <f t="shared" si="1172"/>
        <v>0</v>
      </c>
      <c r="BT82" s="101">
        <f t="shared" si="1173"/>
        <v>0</v>
      </c>
      <c r="BU82" s="101"/>
      <c r="BV82" s="121"/>
      <c r="BW82" s="122">
        <f t="shared" si="1174"/>
        <v>0</v>
      </c>
      <c r="BX82" s="252">
        <f t="shared" si="1175"/>
        <v>14</v>
      </c>
      <c r="BY82" s="122">
        <f>BX82/BX74</f>
        <v>8.8050000000000003E-2</v>
      </c>
      <c r="BZ82" s="101">
        <f>BZ74*BY82</f>
        <v>119.04</v>
      </c>
      <c r="CA82" s="119">
        <f t="shared" si="1176"/>
        <v>8.5028571399999997</v>
      </c>
      <c r="CB82" s="93">
        <f>CB74</f>
        <v>38.18</v>
      </c>
      <c r="CC82" s="120">
        <f t="shared" si="1177"/>
        <v>324.63909000000001</v>
      </c>
      <c r="CD82" s="101">
        <f t="shared" si="1178"/>
        <v>4544.95</v>
      </c>
      <c r="CE82" s="101"/>
      <c r="CF82" s="121"/>
      <c r="CG82" s="122">
        <f t="shared" si="1179"/>
        <v>0.64334999999999998</v>
      </c>
      <c r="CH82" s="252">
        <f t="shared" si="1180"/>
        <v>0</v>
      </c>
      <c r="CI82" s="122" t="e">
        <f>CH82/CH74</f>
        <v>#DIV/0!</v>
      </c>
      <c r="CJ82" s="101" t="e">
        <f>CJ74*CI82</f>
        <v>#DIV/0!</v>
      </c>
      <c r="CK82" s="119">
        <f t="shared" si="1181"/>
        <v>0</v>
      </c>
      <c r="CL82" s="93">
        <f>CL74</f>
        <v>0</v>
      </c>
      <c r="CM82" s="120">
        <f t="shared" si="1182"/>
        <v>0</v>
      </c>
      <c r="CN82" s="101">
        <f t="shared" si="1183"/>
        <v>0</v>
      </c>
      <c r="CO82" s="101"/>
      <c r="CP82" s="121"/>
      <c r="CQ82" s="122">
        <f t="shared" si="1184"/>
        <v>0</v>
      </c>
      <c r="CR82" s="252">
        <f t="shared" si="1185"/>
        <v>0</v>
      </c>
      <c r="CS82" s="122">
        <f>CR82/CR74</f>
        <v>0</v>
      </c>
      <c r="CT82" s="101">
        <f>CT74*CS82</f>
        <v>0</v>
      </c>
      <c r="CU82" s="119">
        <f t="shared" si="1186"/>
        <v>0</v>
      </c>
      <c r="CV82" s="93">
        <f>CV74</f>
        <v>38.18</v>
      </c>
      <c r="CW82" s="120">
        <f t="shared" si="1187"/>
        <v>0</v>
      </c>
      <c r="CX82" s="101">
        <f t="shared" si="1188"/>
        <v>0</v>
      </c>
      <c r="CY82" s="101"/>
      <c r="CZ82" s="121"/>
      <c r="DA82" s="122">
        <f t="shared" si="1189"/>
        <v>0</v>
      </c>
      <c r="DB82" s="252">
        <f t="shared" si="1190"/>
        <v>37</v>
      </c>
      <c r="DC82" s="122">
        <f>DB82/DB74</f>
        <v>0.12092</v>
      </c>
      <c r="DD82" s="101">
        <f>DD74*DC82</f>
        <v>406.17</v>
      </c>
      <c r="DE82" s="119">
        <f t="shared" si="1191"/>
        <v>10.97756757</v>
      </c>
      <c r="DF82" s="93">
        <f>DF74</f>
        <v>38.18</v>
      </c>
      <c r="DG82" s="120">
        <f t="shared" si="1192"/>
        <v>419.12353000000002</v>
      </c>
      <c r="DH82" s="101">
        <f t="shared" si="1193"/>
        <v>15507.57</v>
      </c>
      <c r="DI82" s="101"/>
      <c r="DJ82" s="121"/>
      <c r="DK82" s="122">
        <f t="shared" si="1194"/>
        <v>0.83059000000000005</v>
      </c>
      <c r="DL82" s="252">
        <f t="shared" si="1195"/>
        <v>0</v>
      </c>
      <c r="DM82" s="122">
        <f>DL82/DL74</f>
        <v>0</v>
      </c>
      <c r="DN82" s="101">
        <f>DN74*DM82</f>
        <v>0</v>
      </c>
      <c r="DO82" s="119">
        <f t="shared" si="1196"/>
        <v>0</v>
      </c>
      <c r="DP82" s="93">
        <f>DP74</f>
        <v>38.18</v>
      </c>
      <c r="DQ82" s="120">
        <f t="shared" si="1197"/>
        <v>0</v>
      </c>
      <c r="DR82" s="101">
        <f t="shared" si="1198"/>
        <v>0</v>
      </c>
      <c r="DS82" s="101"/>
      <c r="DT82" s="121"/>
      <c r="DU82" s="122">
        <f t="shared" si="1199"/>
        <v>0</v>
      </c>
      <c r="DV82" s="252">
        <f t="shared" si="1200"/>
        <v>51</v>
      </c>
      <c r="DW82" s="122">
        <f>DV82/DV74</f>
        <v>1</v>
      </c>
      <c r="DX82" s="101">
        <f>DX74*DW82</f>
        <v>842</v>
      </c>
      <c r="DY82" s="119">
        <f t="shared" si="1201"/>
        <v>16.50980392</v>
      </c>
      <c r="DZ82" s="93">
        <f>DZ74</f>
        <v>38.18</v>
      </c>
      <c r="EA82" s="120">
        <f t="shared" si="1202"/>
        <v>630.34430999999995</v>
      </c>
      <c r="EB82" s="101">
        <f t="shared" si="1203"/>
        <v>32147.56</v>
      </c>
      <c r="EC82" s="101"/>
      <c r="ED82" s="121"/>
      <c r="EE82" s="122">
        <f t="shared" si="1204"/>
        <v>1.2491699999999999</v>
      </c>
      <c r="EF82" s="252">
        <f t="shared" si="1205"/>
        <v>0</v>
      </c>
      <c r="EG82" s="122">
        <f>EF82/EF74</f>
        <v>0</v>
      </c>
      <c r="EH82" s="101">
        <f>EH74*EG82</f>
        <v>0</v>
      </c>
      <c r="EI82" s="119">
        <f t="shared" si="1206"/>
        <v>0</v>
      </c>
      <c r="EJ82" s="93">
        <f>EJ74</f>
        <v>38.18</v>
      </c>
      <c r="EK82" s="120">
        <f t="shared" si="1207"/>
        <v>0</v>
      </c>
      <c r="EL82" s="101">
        <f t="shared" si="1208"/>
        <v>0</v>
      </c>
      <c r="EM82" s="101"/>
      <c r="EN82" s="121"/>
      <c r="EO82" s="122">
        <f t="shared" si="1209"/>
        <v>0</v>
      </c>
      <c r="EP82" s="252">
        <f t="shared" si="1210"/>
        <v>0</v>
      </c>
      <c r="EQ82" s="122">
        <f>EP82/EP74</f>
        <v>0</v>
      </c>
      <c r="ER82" s="101">
        <f>ER74*EQ82</f>
        <v>0</v>
      </c>
      <c r="ES82" s="119">
        <f t="shared" si="1211"/>
        <v>0</v>
      </c>
      <c r="ET82" s="93">
        <f>ET74</f>
        <v>38.18</v>
      </c>
      <c r="EU82" s="120">
        <f t="shared" si="1212"/>
        <v>0</v>
      </c>
      <c r="EV82" s="101">
        <f t="shared" si="1213"/>
        <v>0</v>
      </c>
      <c r="EW82" s="101"/>
      <c r="EX82" s="121"/>
      <c r="EY82" s="122">
        <f t="shared" si="1214"/>
        <v>0</v>
      </c>
      <c r="EZ82" s="252">
        <f t="shared" si="1215"/>
        <v>0</v>
      </c>
      <c r="FA82" s="122">
        <f>EZ82/EZ74</f>
        <v>0</v>
      </c>
      <c r="FB82" s="101">
        <f>FB74*FA82</f>
        <v>0</v>
      </c>
      <c r="FC82" s="119">
        <f t="shared" si="1216"/>
        <v>0</v>
      </c>
      <c r="FD82" s="93">
        <f>FD74</f>
        <v>38.18</v>
      </c>
      <c r="FE82" s="120">
        <f t="shared" si="1217"/>
        <v>0</v>
      </c>
      <c r="FF82" s="101">
        <f t="shared" si="1218"/>
        <v>0</v>
      </c>
      <c r="FG82" s="101"/>
      <c r="FH82" s="121"/>
      <c r="FI82" s="122">
        <f t="shared" si="1219"/>
        <v>0</v>
      </c>
      <c r="FJ82" s="252">
        <f t="shared" si="1220"/>
        <v>0</v>
      </c>
      <c r="FK82" s="122">
        <f>FJ82/FJ74</f>
        <v>0</v>
      </c>
      <c r="FL82" s="101">
        <f>FL74*FK82</f>
        <v>0</v>
      </c>
      <c r="FM82" s="119">
        <f t="shared" si="1221"/>
        <v>0</v>
      </c>
      <c r="FN82" s="93">
        <f>FN74</f>
        <v>38.18</v>
      </c>
      <c r="FO82" s="120">
        <f t="shared" si="1222"/>
        <v>0</v>
      </c>
      <c r="FP82" s="101">
        <f t="shared" si="1223"/>
        <v>0</v>
      </c>
      <c r="FQ82" s="101"/>
      <c r="FR82" s="121"/>
      <c r="FS82" s="122">
        <f t="shared" si="1224"/>
        <v>0</v>
      </c>
      <c r="FT82" s="252">
        <f t="shared" si="1225"/>
        <v>0</v>
      </c>
      <c r="FU82" s="122">
        <f>FT82/FT74</f>
        <v>0</v>
      </c>
      <c r="FV82" s="101">
        <f>FV74*FU82</f>
        <v>0</v>
      </c>
      <c r="FW82" s="119">
        <f t="shared" si="1226"/>
        <v>0</v>
      </c>
      <c r="FX82" s="93">
        <f>FX74</f>
        <v>38.18</v>
      </c>
      <c r="FY82" s="120">
        <f t="shared" si="1227"/>
        <v>0</v>
      </c>
      <c r="FZ82" s="101">
        <f t="shared" si="1228"/>
        <v>0</v>
      </c>
      <c r="GA82" s="101"/>
      <c r="GB82" s="121"/>
      <c r="GC82" s="122">
        <f t="shared" si="1229"/>
        <v>0</v>
      </c>
      <c r="GD82" s="252">
        <f t="shared" si="1230"/>
        <v>0</v>
      </c>
      <c r="GE82" s="122">
        <f>GD82/GD74</f>
        <v>0</v>
      </c>
      <c r="GF82" s="101">
        <f>GF74*GE82</f>
        <v>0</v>
      </c>
      <c r="GG82" s="119">
        <f t="shared" si="1231"/>
        <v>0</v>
      </c>
      <c r="GH82" s="93">
        <f>GH74</f>
        <v>38.18</v>
      </c>
      <c r="GI82" s="120">
        <f t="shared" si="1232"/>
        <v>0</v>
      </c>
      <c r="GJ82" s="101">
        <f t="shared" si="1233"/>
        <v>0</v>
      </c>
      <c r="GK82" s="101"/>
      <c r="GL82" s="121"/>
      <c r="GM82" s="122">
        <f t="shared" si="1234"/>
        <v>0</v>
      </c>
      <c r="GN82" s="252">
        <f t="shared" si="1235"/>
        <v>94</v>
      </c>
      <c r="GO82" s="122">
        <f>GN82/GN74</f>
        <v>1</v>
      </c>
      <c r="GP82" s="101">
        <f>GP74*GO82</f>
        <v>1655</v>
      </c>
      <c r="GQ82" s="119">
        <f t="shared" si="1236"/>
        <v>17.606382979999999</v>
      </c>
      <c r="GR82" s="93">
        <f>GR74</f>
        <v>38.18</v>
      </c>
      <c r="GS82" s="120">
        <f t="shared" si="1237"/>
        <v>672.21169999999995</v>
      </c>
      <c r="GT82" s="101">
        <f t="shared" si="1238"/>
        <v>63187.9</v>
      </c>
      <c r="GU82" s="101"/>
      <c r="GV82" s="121"/>
      <c r="GW82" s="122">
        <f t="shared" si="1239"/>
        <v>1.3321400000000001</v>
      </c>
      <c r="GX82" s="252">
        <f t="shared" si="1240"/>
        <v>0</v>
      </c>
      <c r="GY82" s="122">
        <f>GX82/GX74</f>
        <v>0</v>
      </c>
      <c r="GZ82" s="101">
        <f>GZ74*GY82</f>
        <v>0</v>
      </c>
      <c r="HA82" s="119">
        <f t="shared" si="1241"/>
        <v>0</v>
      </c>
      <c r="HB82" s="93">
        <f>HB74</f>
        <v>38.18</v>
      </c>
      <c r="HC82" s="120">
        <f t="shared" si="1242"/>
        <v>0</v>
      </c>
      <c r="HD82" s="101">
        <f t="shared" si="1243"/>
        <v>0</v>
      </c>
      <c r="HE82" s="101"/>
      <c r="HF82" s="121"/>
      <c r="HG82" s="122">
        <f t="shared" si="1244"/>
        <v>0</v>
      </c>
      <c r="HH82" s="252">
        <f t="shared" si="1245"/>
        <v>0</v>
      </c>
      <c r="HI82" s="122">
        <f>HH82/HH74</f>
        <v>0</v>
      </c>
      <c r="HJ82" s="101">
        <f>HJ74*HI82</f>
        <v>0</v>
      </c>
      <c r="HK82" s="119">
        <f t="shared" si="1246"/>
        <v>0</v>
      </c>
      <c r="HL82" s="93">
        <f>HL74</f>
        <v>38.18</v>
      </c>
      <c r="HM82" s="120">
        <f t="shared" si="1247"/>
        <v>0</v>
      </c>
      <c r="HN82" s="101">
        <f t="shared" si="1248"/>
        <v>0</v>
      </c>
      <c r="HO82" s="101"/>
      <c r="HP82" s="121"/>
      <c r="HQ82" s="122">
        <f t="shared" si="1249"/>
        <v>0</v>
      </c>
      <c r="HR82" s="252">
        <f t="shared" si="1250"/>
        <v>0</v>
      </c>
      <c r="HS82" s="122">
        <f>HR82/HR74</f>
        <v>0</v>
      </c>
      <c r="HT82" s="101">
        <f>HT74*HS82</f>
        <v>0</v>
      </c>
      <c r="HU82" s="119">
        <f t="shared" si="1251"/>
        <v>0</v>
      </c>
      <c r="HV82" s="93">
        <f>HV74</f>
        <v>38.18</v>
      </c>
      <c r="HW82" s="120">
        <f t="shared" si="1252"/>
        <v>0</v>
      </c>
      <c r="HX82" s="101">
        <f t="shared" si="1253"/>
        <v>0</v>
      </c>
      <c r="HY82" s="101"/>
      <c r="HZ82" s="121"/>
      <c r="IA82" s="122">
        <f t="shared" si="1254"/>
        <v>0</v>
      </c>
      <c r="IB82" s="252">
        <f t="shared" si="1255"/>
        <v>23</v>
      </c>
      <c r="IC82" s="122">
        <f>IB82/IB74</f>
        <v>0.14649999999999999</v>
      </c>
      <c r="ID82" s="101">
        <f>ID74*IC82</f>
        <v>261.36</v>
      </c>
      <c r="IE82" s="119">
        <f t="shared" si="1256"/>
        <v>11.363478260000001</v>
      </c>
      <c r="IF82" s="93">
        <f>IF74</f>
        <v>38.18</v>
      </c>
      <c r="IG82" s="120">
        <f t="shared" si="1257"/>
        <v>433.85759999999999</v>
      </c>
      <c r="IH82" s="101">
        <f t="shared" si="1258"/>
        <v>9978.7199999999993</v>
      </c>
      <c r="II82" s="101"/>
      <c r="IJ82" s="121"/>
      <c r="IK82" s="122">
        <f t="shared" si="1259"/>
        <v>0.85979000000000005</v>
      </c>
      <c r="IL82" s="252">
        <f t="shared" si="1260"/>
        <v>0</v>
      </c>
      <c r="IM82" s="122">
        <f>IL82/IL74</f>
        <v>0</v>
      </c>
      <c r="IN82" s="101">
        <f>IN74*IM82</f>
        <v>0</v>
      </c>
      <c r="IO82" s="119">
        <f t="shared" si="1261"/>
        <v>0</v>
      </c>
      <c r="IP82" s="93">
        <f>IP74</f>
        <v>38.18</v>
      </c>
      <c r="IQ82" s="120">
        <f t="shared" si="1262"/>
        <v>0</v>
      </c>
      <c r="IR82" s="101">
        <f t="shared" si="1263"/>
        <v>0</v>
      </c>
      <c r="IS82" s="101"/>
      <c r="IT82" s="121"/>
      <c r="IU82" s="122">
        <f t="shared" si="1264"/>
        <v>0</v>
      </c>
      <c r="IV82" s="252">
        <f t="shared" si="1265"/>
        <v>0</v>
      </c>
      <c r="IW82" s="122">
        <f>IV82/IV74</f>
        <v>0</v>
      </c>
      <c r="IX82" s="101">
        <f>IX74*IW82</f>
        <v>0</v>
      </c>
      <c r="IY82" s="119">
        <f t="shared" si="1266"/>
        <v>0</v>
      </c>
      <c r="IZ82" s="93">
        <f>IZ74</f>
        <v>38.18</v>
      </c>
      <c r="JA82" s="120">
        <f t="shared" si="1267"/>
        <v>0</v>
      </c>
      <c r="JB82" s="101">
        <f t="shared" si="1268"/>
        <v>0</v>
      </c>
      <c r="JC82" s="101"/>
      <c r="JD82" s="121"/>
      <c r="JE82" s="122">
        <f t="shared" si="1269"/>
        <v>0</v>
      </c>
      <c r="JF82" s="252">
        <f t="shared" si="1270"/>
        <v>43</v>
      </c>
      <c r="JG82" s="122">
        <f>JF82/JF74</f>
        <v>0.14777000000000001</v>
      </c>
      <c r="JH82" s="101">
        <f>JH74*JG82</f>
        <v>552.96</v>
      </c>
      <c r="JI82" s="119">
        <f t="shared" si="1271"/>
        <v>12.85953488</v>
      </c>
      <c r="JJ82" s="93">
        <f>JJ74</f>
        <v>38.18</v>
      </c>
      <c r="JK82" s="120">
        <f t="shared" si="1272"/>
        <v>490.97703999999999</v>
      </c>
      <c r="JL82" s="101">
        <f t="shared" si="1273"/>
        <v>21112.01</v>
      </c>
      <c r="JM82" s="101"/>
      <c r="JN82" s="121"/>
      <c r="JO82" s="122">
        <f t="shared" si="1274"/>
        <v>0.97297999999999996</v>
      </c>
      <c r="JP82" s="252">
        <f t="shared" si="1275"/>
        <v>0</v>
      </c>
      <c r="JQ82" s="122" t="e">
        <f>JP82/JP74</f>
        <v>#DIV/0!</v>
      </c>
      <c r="JR82" s="101" t="e">
        <f>JR74*JQ82</f>
        <v>#DIV/0!</v>
      </c>
      <c r="JS82" s="119">
        <f t="shared" si="1276"/>
        <v>0</v>
      </c>
      <c r="JT82" s="93">
        <f>JT74</f>
        <v>0</v>
      </c>
      <c r="JU82" s="120">
        <f t="shared" si="1277"/>
        <v>0</v>
      </c>
      <c r="JV82" s="101">
        <f t="shared" si="1278"/>
        <v>0</v>
      </c>
      <c r="JW82" s="101"/>
      <c r="JX82" s="121"/>
      <c r="JY82" s="122">
        <f t="shared" si="1279"/>
        <v>0</v>
      </c>
      <c r="JZ82" s="252">
        <f t="shared" si="1280"/>
        <v>0</v>
      </c>
      <c r="KA82" s="122">
        <f>JZ82/JZ74</f>
        <v>0</v>
      </c>
      <c r="KB82" s="101">
        <f>KB74*KA82</f>
        <v>0</v>
      </c>
      <c r="KC82" s="119">
        <f t="shared" si="1281"/>
        <v>0</v>
      </c>
      <c r="KD82" s="93">
        <f>KD74</f>
        <v>38.18</v>
      </c>
      <c r="KE82" s="120">
        <f t="shared" si="1282"/>
        <v>0</v>
      </c>
      <c r="KF82" s="101">
        <f t="shared" si="1283"/>
        <v>0</v>
      </c>
      <c r="KG82" s="101"/>
      <c r="KH82" s="121"/>
      <c r="KI82" s="122">
        <f t="shared" si="1284"/>
        <v>0</v>
      </c>
      <c r="KJ82" s="252">
        <f t="shared" si="1285"/>
        <v>29</v>
      </c>
      <c r="KK82" s="122">
        <f>KJ82/KJ74</f>
        <v>8.2150000000000001E-2</v>
      </c>
      <c r="KL82" s="101">
        <f>KL74*KK82</f>
        <v>386.93</v>
      </c>
      <c r="KM82" s="119">
        <f t="shared" si="1286"/>
        <v>13.34241379</v>
      </c>
      <c r="KN82" s="93">
        <f>KN74</f>
        <v>38.18</v>
      </c>
      <c r="KO82" s="120">
        <f t="shared" si="1287"/>
        <v>509.41336000000001</v>
      </c>
      <c r="KP82" s="101">
        <f t="shared" si="1288"/>
        <v>14772.99</v>
      </c>
      <c r="KQ82" s="101"/>
      <c r="KR82" s="121"/>
      <c r="KS82" s="122">
        <f t="shared" si="1289"/>
        <v>1.00952</v>
      </c>
      <c r="KT82" s="252">
        <f t="shared" si="1290"/>
        <v>14</v>
      </c>
      <c r="KU82" s="122">
        <f>KT82/KT74</f>
        <v>4.6980000000000001E-2</v>
      </c>
      <c r="KV82" s="101">
        <f>KV74*KU82</f>
        <v>145.16999999999999</v>
      </c>
      <c r="KW82" s="119">
        <f t="shared" si="1291"/>
        <v>10.36928571</v>
      </c>
      <c r="KX82" s="93">
        <f>KX74</f>
        <v>38.18</v>
      </c>
      <c r="KY82" s="120">
        <f t="shared" si="1292"/>
        <v>395.89933000000002</v>
      </c>
      <c r="KZ82" s="101">
        <f t="shared" si="1293"/>
        <v>5542.59</v>
      </c>
      <c r="LA82" s="101"/>
      <c r="LB82" s="121"/>
      <c r="LC82" s="122">
        <f t="shared" si="1294"/>
        <v>0.78456000000000004</v>
      </c>
      <c r="LD82" s="252">
        <f t="shared" si="1295"/>
        <v>0</v>
      </c>
      <c r="LE82" s="122">
        <f>LD82/LD74</f>
        <v>0</v>
      </c>
      <c r="LF82" s="101">
        <f>LF74*LE82</f>
        <v>0</v>
      </c>
      <c r="LG82" s="119">
        <f t="shared" si="1296"/>
        <v>0</v>
      </c>
      <c r="LH82" s="93">
        <f>LH74</f>
        <v>38.18</v>
      </c>
      <c r="LI82" s="120">
        <f t="shared" si="1297"/>
        <v>0</v>
      </c>
      <c r="LJ82" s="101">
        <f t="shared" si="1298"/>
        <v>0</v>
      </c>
      <c r="LK82" s="101"/>
      <c r="LL82" s="121"/>
      <c r="LM82" s="122">
        <f t="shared" si="1299"/>
        <v>0</v>
      </c>
      <c r="LN82" s="252">
        <f t="shared" si="1300"/>
        <v>13</v>
      </c>
      <c r="LO82" s="122">
        <f>LN82/LN74</f>
        <v>9.2200000000000004E-2</v>
      </c>
      <c r="LP82" s="101">
        <f>LP74*LO82</f>
        <v>172.88</v>
      </c>
      <c r="LQ82" s="119">
        <f t="shared" si="1301"/>
        <v>13.29846154</v>
      </c>
      <c r="LR82" s="93">
        <f>LR74</f>
        <v>38.18</v>
      </c>
      <c r="LS82" s="120">
        <f t="shared" si="1302"/>
        <v>507.73525999999998</v>
      </c>
      <c r="LT82" s="101">
        <f t="shared" si="1303"/>
        <v>6600.56</v>
      </c>
      <c r="LU82" s="101"/>
      <c r="LV82" s="121"/>
      <c r="LW82" s="122">
        <f t="shared" si="1304"/>
        <v>1.0061899999999999</v>
      </c>
      <c r="LX82" s="252">
        <f t="shared" si="1305"/>
        <v>14</v>
      </c>
      <c r="LY82" s="122">
        <f>LX82/LX74</f>
        <v>0.10219</v>
      </c>
      <c r="LZ82" s="101">
        <f>LZ74*LY82</f>
        <v>302.69</v>
      </c>
      <c r="MA82" s="119">
        <f t="shared" si="1306"/>
        <v>21.620714289999999</v>
      </c>
      <c r="MB82" s="93">
        <f>MB74</f>
        <v>38.18</v>
      </c>
      <c r="MC82" s="120">
        <f t="shared" si="1307"/>
        <v>825.47887000000003</v>
      </c>
      <c r="MD82" s="101">
        <f t="shared" si="1308"/>
        <v>11556.7</v>
      </c>
      <c r="ME82" s="101"/>
      <c r="MF82" s="121"/>
      <c r="MG82" s="122">
        <f t="shared" si="1309"/>
        <v>1.6358699999999999</v>
      </c>
      <c r="MH82" s="252">
        <f t="shared" si="1310"/>
        <v>61</v>
      </c>
      <c r="MI82" s="122">
        <f>MH82/MH74</f>
        <v>0.2</v>
      </c>
      <c r="MJ82" s="101">
        <f>MJ74*MI82</f>
        <v>695.8</v>
      </c>
      <c r="MK82" s="119">
        <f t="shared" si="1311"/>
        <v>11.406557380000001</v>
      </c>
      <c r="ML82" s="93">
        <f>ML74</f>
        <v>38.18</v>
      </c>
      <c r="MM82" s="120">
        <f t="shared" si="1312"/>
        <v>435.50236000000001</v>
      </c>
      <c r="MN82" s="101">
        <f t="shared" si="1313"/>
        <v>26565.64</v>
      </c>
      <c r="MO82" s="101"/>
      <c r="MP82" s="121"/>
      <c r="MQ82" s="122">
        <f t="shared" si="1314"/>
        <v>0.86304999999999998</v>
      </c>
      <c r="MR82" s="252">
        <f t="shared" si="1315"/>
        <v>39</v>
      </c>
      <c r="MS82" s="122">
        <f>MR82/MR74</f>
        <v>0.34821000000000002</v>
      </c>
      <c r="MT82" s="101">
        <f>MT74*MS82</f>
        <v>425.16</v>
      </c>
      <c r="MU82" s="119">
        <f t="shared" si="1316"/>
        <v>10.901538459999999</v>
      </c>
      <c r="MV82" s="93">
        <f>MV74</f>
        <v>38.18</v>
      </c>
      <c r="MW82" s="120">
        <f t="shared" si="1317"/>
        <v>416.22073999999998</v>
      </c>
      <c r="MX82" s="101">
        <f t="shared" si="1318"/>
        <v>16232.61</v>
      </c>
      <c r="MY82" s="101"/>
      <c r="MZ82" s="121"/>
      <c r="NA82" s="122">
        <f t="shared" si="1319"/>
        <v>0.82482999999999995</v>
      </c>
      <c r="NB82" s="252">
        <f t="shared" si="1320"/>
        <v>18</v>
      </c>
      <c r="NC82" s="122">
        <f>NB82/NB74</f>
        <v>0.10976</v>
      </c>
      <c r="ND82" s="101">
        <f>ND74*NC82</f>
        <v>149.27000000000001</v>
      </c>
      <c r="NE82" s="119">
        <f t="shared" si="1321"/>
        <v>8.2927777799999998</v>
      </c>
      <c r="NF82" s="93">
        <f>NF74</f>
        <v>38.18</v>
      </c>
      <c r="NG82" s="120">
        <f t="shared" si="1322"/>
        <v>316.61826000000002</v>
      </c>
      <c r="NH82" s="101">
        <f t="shared" si="1323"/>
        <v>5699.13</v>
      </c>
      <c r="NI82" s="101"/>
      <c r="NJ82" s="121"/>
      <c r="NK82" s="122">
        <f t="shared" si="1324"/>
        <v>0.62744999999999995</v>
      </c>
      <c r="NL82" s="252">
        <f t="shared" si="1325"/>
        <v>55</v>
      </c>
      <c r="NM82" s="122">
        <f>NL82/NL74</f>
        <v>0.10913</v>
      </c>
      <c r="NN82" s="101">
        <f>NN74*NM82</f>
        <v>622.79999999999995</v>
      </c>
      <c r="NO82" s="119">
        <f t="shared" si="1326"/>
        <v>11.32363636</v>
      </c>
      <c r="NP82" s="93">
        <f>NP74</f>
        <v>38.18</v>
      </c>
      <c r="NQ82" s="120">
        <f t="shared" si="1327"/>
        <v>432.33643999999998</v>
      </c>
      <c r="NR82" s="101">
        <f t="shared" si="1328"/>
        <v>23778.5</v>
      </c>
      <c r="NS82" s="101"/>
      <c r="NT82" s="121"/>
      <c r="NU82" s="122">
        <f t="shared" si="1329"/>
        <v>0.85677000000000003</v>
      </c>
      <c r="NV82" s="252">
        <f t="shared" si="1330"/>
        <v>0</v>
      </c>
      <c r="NW82" s="122">
        <f>NV82/NV74</f>
        <v>0</v>
      </c>
      <c r="NX82" s="101">
        <f>NX74*NW82</f>
        <v>0</v>
      </c>
      <c r="NY82" s="119">
        <f t="shared" si="1331"/>
        <v>0</v>
      </c>
      <c r="NZ82" s="93">
        <f>NZ74</f>
        <v>38.18</v>
      </c>
      <c r="OA82" s="120">
        <f t="shared" si="1332"/>
        <v>0</v>
      </c>
      <c r="OB82" s="101">
        <f t="shared" si="1333"/>
        <v>0</v>
      </c>
      <c r="OC82" s="101"/>
      <c r="OD82" s="121"/>
      <c r="OE82" s="122">
        <f t="shared" si="1334"/>
        <v>0</v>
      </c>
      <c r="OF82" s="252">
        <f t="shared" si="1335"/>
        <v>0</v>
      </c>
      <c r="OG82" s="122">
        <f>OF82/OF74</f>
        <v>0</v>
      </c>
      <c r="OH82" s="101">
        <f>OH74*OG82</f>
        <v>0</v>
      </c>
      <c r="OI82" s="119">
        <f t="shared" si="1336"/>
        <v>0</v>
      </c>
      <c r="OJ82" s="93">
        <f>OJ74</f>
        <v>38.18</v>
      </c>
      <c r="OK82" s="120">
        <f t="shared" si="1337"/>
        <v>0</v>
      </c>
      <c r="OL82" s="101">
        <f t="shared" si="1338"/>
        <v>0</v>
      </c>
      <c r="OM82" s="101"/>
      <c r="ON82" s="121"/>
      <c r="OO82" s="122">
        <f t="shared" si="1339"/>
        <v>0</v>
      </c>
      <c r="OP82" s="252">
        <f t="shared" si="1340"/>
        <v>0</v>
      </c>
      <c r="OQ82" s="122">
        <f>OP82/OP74</f>
        <v>0</v>
      </c>
      <c r="OR82" s="101">
        <f>OR74*OQ82</f>
        <v>0</v>
      </c>
      <c r="OS82" s="119">
        <f t="shared" si="1341"/>
        <v>0</v>
      </c>
      <c r="OT82" s="93">
        <f>OT74</f>
        <v>38.18</v>
      </c>
      <c r="OU82" s="120">
        <f t="shared" si="1342"/>
        <v>0</v>
      </c>
      <c r="OV82" s="101">
        <f t="shared" si="1343"/>
        <v>0</v>
      </c>
      <c r="OW82" s="101"/>
      <c r="OX82" s="121"/>
      <c r="OY82" s="122">
        <f t="shared" si="1344"/>
        <v>0</v>
      </c>
      <c r="OZ82" s="252">
        <f t="shared" si="1345"/>
        <v>0</v>
      </c>
      <c r="PA82" s="122">
        <f>OZ82/OZ74</f>
        <v>0</v>
      </c>
      <c r="PB82" s="101">
        <f>PB74*PA82</f>
        <v>0</v>
      </c>
      <c r="PC82" s="119">
        <f t="shared" si="1346"/>
        <v>0</v>
      </c>
      <c r="PD82" s="93">
        <f>PD74</f>
        <v>38.18</v>
      </c>
      <c r="PE82" s="120">
        <f t="shared" si="1347"/>
        <v>0</v>
      </c>
      <c r="PF82" s="101">
        <f t="shared" si="1348"/>
        <v>0</v>
      </c>
      <c r="PG82" s="101"/>
      <c r="PH82" s="121"/>
      <c r="PI82" s="122">
        <f t="shared" si="1349"/>
        <v>0</v>
      </c>
      <c r="PJ82" s="252">
        <f t="shared" si="1350"/>
        <v>0</v>
      </c>
      <c r="PK82" s="122">
        <f>PJ82/PJ74</f>
        <v>0</v>
      </c>
      <c r="PL82" s="101">
        <f>PL74*PK82</f>
        <v>0</v>
      </c>
      <c r="PM82" s="119">
        <f t="shared" si="1351"/>
        <v>0</v>
      </c>
      <c r="PN82" s="93">
        <f>PN74</f>
        <v>38.18</v>
      </c>
      <c r="PO82" s="120">
        <f t="shared" si="1352"/>
        <v>0</v>
      </c>
      <c r="PP82" s="101">
        <f t="shared" si="1353"/>
        <v>0</v>
      </c>
      <c r="PQ82" s="101"/>
      <c r="PR82" s="121"/>
      <c r="PS82" s="122">
        <f t="shared" si="1354"/>
        <v>0</v>
      </c>
      <c r="PT82" s="252">
        <f t="shared" si="1355"/>
        <v>0</v>
      </c>
      <c r="PU82" s="122" t="e">
        <f>PT82/PT74</f>
        <v>#DIV/0!</v>
      </c>
      <c r="PV82" s="101" t="e">
        <f>PV74*PU82</f>
        <v>#DIV/0!</v>
      </c>
      <c r="PW82" s="119">
        <f t="shared" si="1356"/>
        <v>0</v>
      </c>
      <c r="PX82" s="93">
        <f>PX74</f>
        <v>0</v>
      </c>
      <c r="PY82" s="120">
        <f t="shared" si="1357"/>
        <v>0</v>
      </c>
      <c r="PZ82" s="101">
        <f t="shared" si="1358"/>
        <v>0</v>
      </c>
      <c r="QA82" s="101"/>
      <c r="QB82" s="121"/>
      <c r="QC82" s="122">
        <f t="shared" si="1359"/>
        <v>0</v>
      </c>
      <c r="QD82" s="252">
        <f t="shared" si="1360"/>
        <v>0</v>
      </c>
      <c r="QE82" s="122">
        <f>QD82/QD74</f>
        <v>0</v>
      </c>
      <c r="QF82" s="101">
        <f>QF74*QE82</f>
        <v>0</v>
      </c>
      <c r="QG82" s="119">
        <f t="shared" si="1361"/>
        <v>0</v>
      </c>
      <c r="QH82" s="93">
        <f>QH74</f>
        <v>38.18</v>
      </c>
      <c r="QI82" s="120">
        <f t="shared" si="1362"/>
        <v>0</v>
      </c>
      <c r="QJ82" s="101">
        <f t="shared" si="1363"/>
        <v>0</v>
      </c>
      <c r="QK82" s="101"/>
      <c r="QL82" s="121"/>
      <c r="QM82" s="122">
        <f t="shared" si="1364"/>
        <v>0</v>
      </c>
      <c r="QN82" s="252">
        <f t="shared" si="1365"/>
        <v>0</v>
      </c>
      <c r="QO82" s="122">
        <f>QN82/QN74</f>
        <v>0</v>
      </c>
      <c r="QP82" s="101">
        <f>QP74*QO82</f>
        <v>0</v>
      </c>
      <c r="QQ82" s="119">
        <f t="shared" si="1366"/>
        <v>0</v>
      </c>
      <c r="QR82" s="93">
        <f>QR74</f>
        <v>38.18</v>
      </c>
      <c r="QS82" s="120">
        <f t="shared" si="1367"/>
        <v>0</v>
      </c>
      <c r="QT82" s="101">
        <f t="shared" si="1368"/>
        <v>0</v>
      </c>
      <c r="QU82" s="101"/>
      <c r="QV82" s="121"/>
      <c r="QW82" s="122">
        <f t="shared" si="1369"/>
        <v>0</v>
      </c>
      <c r="QX82" s="252">
        <f t="shared" si="1370"/>
        <v>0</v>
      </c>
      <c r="QY82" s="122">
        <f>QX82/QX74</f>
        <v>0</v>
      </c>
      <c r="QZ82" s="101">
        <f>QZ74*QY82</f>
        <v>0</v>
      </c>
      <c r="RA82" s="119">
        <f t="shared" si="1371"/>
        <v>0</v>
      </c>
      <c r="RB82" s="93">
        <f>RB74</f>
        <v>38.18</v>
      </c>
      <c r="RC82" s="120">
        <f t="shared" si="1372"/>
        <v>0</v>
      </c>
      <c r="RD82" s="101">
        <f t="shared" si="1373"/>
        <v>0</v>
      </c>
      <c r="RE82" s="101"/>
      <c r="RF82" s="121"/>
      <c r="RG82" s="122">
        <f t="shared" si="1374"/>
        <v>0</v>
      </c>
      <c r="RH82" s="252">
        <f t="shared" si="1375"/>
        <v>0</v>
      </c>
      <c r="RI82" s="122">
        <f>RH82/RH74</f>
        <v>0</v>
      </c>
      <c r="RJ82" s="101">
        <f>RJ74*RI82</f>
        <v>0</v>
      </c>
      <c r="RK82" s="119">
        <f t="shared" si="1376"/>
        <v>0</v>
      </c>
      <c r="RL82" s="93">
        <f>RL74</f>
        <v>38.18</v>
      </c>
      <c r="RM82" s="120">
        <f t="shared" si="1377"/>
        <v>0</v>
      </c>
      <c r="RN82" s="101">
        <f t="shared" si="1378"/>
        <v>0</v>
      </c>
      <c r="RO82" s="101"/>
      <c r="RP82" s="121"/>
      <c r="RQ82" s="122">
        <f t="shared" si="1379"/>
        <v>0</v>
      </c>
      <c r="RR82" s="252">
        <f t="shared" si="1380"/>
        <v>50</v>
      </c>
      <c r="RS82" s="122">
        <f>RR82/RR74</f>
        <v>0.14368</v>
      </c>
      <c r="RT82" s="101">
        <f>RT74*RS82</f>
        <v>585.21</v>
      </c>
      <c r="RU82" s="119">
        <f t="shared" si="1381"/>
        <v>11.7042</v>
      </c>
      <c r="RV82" s="93">
        <f>RV74</f>
        <v>38.18</v>
      </c>
      <c r="RW82" s="120">
        <f t="shared" si="1382"/>
        <v>446.86635999999999</v>
      </c>
      <c r="RX82" s="101">
        <f t="shared" si="1383"/>
        <v>22343.32</v>
      </c>
      <c r="RY82" s="101"/>
      <c r="RZ82" s="121"/>
      <c r="SA82" s="122">
        <f t="shared" si="1384"/>
        <v>0.88556999999999997</v>
      </c>
      <c r="SB82" s="252">
        <f t="shared" si="1385"/>
        <v>0</v>
      </c>
      <c r="SC82" s="122">
        <f>SB82/SB74</f>
        <v>0</v>
      </c>
      <c r="SD82" s="101">
        <f>SD74*SC82</f>
        <v>0</v>
      </c>
      <c r="SE82" s="119">
        <f t="shared" si="1386"/>
        <v>0</v>
      </c>
      <c r="SF82" s="93">
        <f>SF74</f>
        <v>38.18</v>
      </c>
      <c r="SG82" s="120">
        <f t="shared" si="1387"/>
        <v>0</v>
      </c>
      <c r="SH82" s="101">
        <f t="shared" si="1388"/>
        <v>0</v>
      </c>
      <c r="SI82" s="101"/>
      <c r="SJ82" s="121"/>
      <c r="SK82" s="122">
        <f t="shared" si="1389"/>
        <v>0</v>
      </c>
      <c r="SL82" s="252">
        <f t="shared" si="1390"/>
        <v>38</v>
      </c>
      <c r="SM82" s="122">
        <f>SL82/SL74</f>
        <v>0.12459000000000001</v>
      </c>
      <c r="SN82" s="101">
        <f>SN74*SM82</f>
        <v>416.38</v>
      </c>
      <c r="SO82" s="119">
        <f t="shared" si="1391"/>
        <v>10.95736842</v>
      </c>
      <c r="SP82" s="93">
        <f>SP74</f>
        <v>38.18</v>
      </c>
      <c r="SQ82" s="120">
        <f t="shared" si="1392"/>
        <v>418.35232999999999</v>
      </c>
      <c r="SR82" s="101">
        <f t="shared" si="1393"/>
        <v>15897.39</v>
      </c>
      <c r="SS82" s="101"/>
      <c r="ST82" s="121"/>
      <c r="SU82" s="122">
        <f t="shared" si="1394"/>
        <v>0.82906000000000002</v>
      </c>
      <c r="SV82" s="252">
        <f t="shared" si="1395"/>
        <v>0</v>
      </c>
      <c r="SW82" s="122">
        <f>SV82/SV74</f>
        <v>0</v>
      </c>
      <c r="SX82" s="101">
        <f>SX74*SW82</f>
        <v>0</v>
      </c>
      <c r="SY82" s="119">
        <f t="shared" si="1396"/>
        <v>0</v>
      </c>
      <c r="SZ82" s="93">
        <f>SZ74</f>
        <v>38.18</v>
      </c>
      <c r="TA82" s="120">
        <f t="shared" si="1397"/>
        <v>0</v>
      </c>
      <c r="TB82" s="101">
        <f t="shared" si="1398"/>
        <v>0</v>
      </c>
      <c r="TC82" s="101"/>
      <c r="TD82" s="121"/>
      <c r="TE82" s="122">
        <f t="shared" si="1399"/>
        <v>0</v>
      </c>
      <c r="TF82" s="252">
        <f t="shared" si="1400"/>
        <v>0</v>
      </c>
      <c r="TG82" s="122">
        <f>TF82/TF74</f>
        <v>0</v>
      </c>
      <c r="TH82" s="101">
        <f>TH74*TG82</f>
        <v>0</v>
      </c>
      <c r="TI82" s="119">
        <f t="shared" si="1401"/>
        <v>0</v>
      </c>
      <c r="TJ82" s="93">
        <f>TJ74</f>
        <v>38.18</v>
      </c>
      <c r="TK82" s="120">
        <f t="shared" si="1402"/>
        <v>0</v>
      </c>
      <c r="TL82" s="101">
        <f t="shared" si="1403"/>
        <v>0</v>
      </c>
      <c r="TM82" s="101"/>
      <c r="TN82" s="121"/>
      <c r="TO82" s="122">
        <f t="shared" si="1404"/>
        <v>0</v>
      </c>
      <c r="TP82" s="252">
        <f t="shared" si="1405"/>
        <v>49</v>
      </c>
      <c r="TQ82" s="122">
        <f>TP82/TP74</f>
        <v>0.17072999999999999</v>
      </c>
      <c r="TR82" s="101">
        <f>TR74*TQ82</f>
        <v>647.91999999999996</v>
      </c>
      <c r="TS82" s="119">
        <f t="shared" si="1406"/>
        <v>13.22285714</v>
      </c>
      <c r="TT82" s="93">
        <f>TT74</f>
        <v>38.18</v>
      </c>
      <c r="TU82" s="120">
        <f t="shared" si="1407"/>
        <v>504.84868999999998</v>
      </c>
      <c r="TV82" s="101">
        <f t="shared" si="1408"/>
        <v>24737.59</v>
      </c>
      <c r="TW82" s="101"/>
      <c r="TX82" s="121"/>
      <c r="TY82" s="122">
        <f t="shared" si="1409"/>
        <v>1.00047</v>
      </c>
      <c r="TZ82" s="252">
        <f t="shared" si="1410"/>
        <v>0</v>
      </c>
      <c r="UA82" s="122">
        <f>TZ82/TZ74</f>
        <v>0</v>
      </c>
      <c r="UB82" s="101">
        <f>UB74*UA82</f>
        <v>0</v>
      </c>
      <c r="UC82" s="119">
        <f t="shared" si="1411"/>
        <v>0</v>
      </c>
      <c r="UD82" s="93">
        <f>UD74</f>
        <v>38.18</v>
      </c>
      <c r="UE82" s="120">
        <f t="shared" si="1412"/>
        <v>0</v>
      </c>
      <c r="UF82" s="101">
        <f t="shared" si="1413"/>
        <v>0</v>
      </c>
      <c r="UG82" s="101"/>
      <c r="UH82" s="121"/>
      <c r="UI82" s="122">
        <f t="shared" si="1414"/>
        <v>0</v>
      </c>
      <c r="UJ82" s="252">
        <f t="shared" si="1415"/>
        <v>15</v>
      </c>
      <c r="UK82" s="122">
        <f>UJ82/UJ74</f>
        <v>4.5589999999999999E-2</v>
      </c>
      <c r="UL82" s="101">
        <f>UL74*UK82</f>
        <v>244.82</v>
      </c>
      <c r="UM82" s="119">
        <f t="shared" si="1416"/>
        <v>16.321333330000002</v>
      </c>
      <c r="UN82" s="93">
        <f>UN74</f>
        <v>38.18</v>
      </c>
      <c r="UO82" s="120">
        <f t="shared" si="1417"/>
        <v>623.14850999999999</v>
      </c>
      <c r="UP82" s="101">
        <f t="shared" si="1418"/>
        <v>9347.23</v>
      </c>
      <c r="UQ82" s="101"/>
      <c r="UR82" s="121"/>
      <c r="US82" s="122">
        <f t="shared" si="1419"/>
        <v>1.23491</v>
      </c>
      <c r="UT82" s="252">
        <f t="shared" si="1420"/>
        <v>28</v>
      </c>
      <c r="UU82" s="122">
        <f>UT82/UT74</f>
        <v>8.7230000000000002E-2</v>
      </c>
      <c r="UV82" s="101">
        <f>UV74*UU82</f>
        <v>448.89</v>
      </c>
      <c r="UW82" s="119">
        <f t="shared" si="1421"/>
        <v>16.031785710000001</v>
      </c>
      <c r="UX82" s="93">
        <f>UX74</f>
        <v>38.18</v>
      </c>
      <c r="UY82" s="120">
        <f t="shared" si="1422"/>
        <v>612.09357999999997</v>
      </c>
      <c r="UZ82" s="101">
        <f t="shared" si="1423"/>
        <v>17138.62</v>
      </c>
      <c r="VA82" s="101"/>
      <c r="VB82" s="121"/>
      <c r="VC82" s="122">
        <f t="shared" si="1424"/>
        <v>1.2130000000000001</v>
      </c>
      <c r="VD82" s="252">
        <f t="shared" si="1425"/>
        <v>21</v>
      </c>
      <c r="VE82" s="122">
        <f>VD82/VD74</f>
        <v>3.7969999999999997E-2</v>
      </c>
      <c r="VF82" s="101">
        <f>VF74*VE82</f>
        <v>332.39</v>
      </c>
      <c r="VG82" s="119">
        <f t="shared" si="1426"/>
        <v>15.82809524</v>
      </c>
      <c r="VH82" s="93">
        <f>VH74</f>
        <v>38.18</v>
      </c>
      <c r="VI82" s="120">
        <f t="shared" si="1427"/>
        <v>604.31668000000002</v>
      </c>
      <c r="VJ82" s="101">
        <f t="shared" si="1428"/>
        <v>12690.65</v>
      </c>
      <c r="VK82" s="101"/>
      <c r="VL82" s="121"/>
      <c r="VM82" s="122">
        <f t="shared" si="1429"/>
        <v>1.1975899999999999</v>
      </c>
      <c r="VN82" s="252">
        <f t="shared" si="1430"/>
        <v>24</v>
      </c>
      <c r="VO82" s="122">
        <f>VN82/VN74</f>
        <v>6.8570000000000006E-2</v>
      </c>
      <c r="VP82" s="101">
        <f>VP74*VO82</f>
        <v>270.02999999999997</v>
      </c>
      <c r="VQ82" s="119">
        <f t="shared" si="1431"/>
        <v>11.251250000000001</v>
      </c>
      <c r="VR82" s="93">
        <f>VR74</f>
        <v>38.18</v>
      </c>
      <c r="VS82" s="120">
        <f t="shared" si="1432"/>
        <v>429.57272999999998</v>
      </c>
      <c r="VT82" s="101">
        <f t="shared" si="1433"/>
        <v>10309.75</v>
      </c>
      <c r="VU82" s="101"/>
      <c r="VV82" s="121"/>
      <c r="VW82" s="122">
        <f t="shared" si="1434"/>
        <v>0.85128999999999999</v>
      </c>
      <c r="VX82" s="231">
        <f t="shared" si="1435"/>
        <v>782</v>
      </c>
      <c r="VY82" s="122">
        <f>VX82/VX74</f>
        <v>6.2109999999999999E-2</v>
      </c>
      <c r="VZ82" s="101">
        <f>VZ74*VY82</f>
        <v>10335.41</v>
      </c>
      <c r="WA82" s="119">
        <f t="shared" si="1436"/>
        <v>13.216636830000001</v>
      </c>
      <c r="WB82" s="93">
        <f>WB74</f>
        <v>38.18</v>
      </c>
      <c r="WC82" s="120">
        <f t="shared" si="1437"/>
        <v>504.61119000000002</v>
      </c>
      <c r="WD82" s="101">
        <f t="shared" si="1438"/>
        <v>394605.95</v>
      </c>
      <c r="WE82" s="101"/>
      <c r="WF82" s="121"/>
    </row>
    <row r="83" spans="1:604" ht="48">
      <c r="A83" s="5"/>
      <c r="B83" s="94" t="s">
        <v>431</v>
      </c>
      <c r="C83" s="12" t="s">
        <v>836</v>
      </c>
      <c r="D83" s="12" t="s">
        <v>438</v>
      </c>
      <c r="E83" s="4" t="s">
        <v>33</v>
      </c>
      <c r="F83" s="252">
        <f t="shared" si="1140"/>
        <v>0</v>
      </c>
      <c r="G83" s="122">
        <f>F83/F74</f>
        <v>0</v>
      </c>
      <c r="H83" s="101">
        <f>H74*G83</f>
        <v>0</v>
      </c>
      <c r="I83" s="119">
        <f t="shared" si="1141"/>
        <v>0</v>
      </c>
      <c r="J83" s="93">
        <f>J74</f>
        <v>38.18</v>
      </c>
      <c r="K83" s="120">
        <f t="shared" si="1142"/>
        <v>0</v>
      </c>
      <c r="L83" s="101">
        <f t="shared" si="1143"/>
        <v>0</v>
      </c>
      <c r="M83" s="101"/>
      <c r="N83" s="121"/>
      <c r="O83" s="122" t="e">
        <f t="shared" si="1144"/>
        <v>#DIV/0!</v>
      </c>
      <c r="P83" s="252">
        <f t="shared" si="1145"/>
        <v>0</v>
      </c>
      <c r="Q83" s="122">
        <f>P83/P74</f>
        <v>0</v>
      </c>
      <c r="R83" s="101">
        <f>R74*Q83</f>
        <v>0</v>
      </c>
      <c r="S83" s="119">
        <f t="shared" si="1146"/>
        <v>0</v>
      </c>
      <c r="T83" s="93">
        <f>T74</f>
        <v>38.18</v>
      </c>
      <c r="U83" s="120">
        <f t="shared" si="1147"/>
        <v>0</v>
      </c>
      <c r="V83" s="101">
        <f t="shared" si="1148"/>
        <v>0</v>
      </c>
      <c r="W83" s="101"/>
      <c r="X83" s="121"/>
      <c r="Y83" s="122" t="e">
        <f t="shared" si="1149"/>
        <v>#DIV/0!</v>
      </c>
      <c r="Z83" s="252">
        <f t="shared" si="1150"/>
        <v>0</v>
      </c>
      <c r="AA83" s="122">
        <f>Z83/Z74</f>
        <v>0</v>
      </c>
      <c r="AB83" s="101">
        <f>AB74*AA83</f>
        <v>0</v>
      </c>
      <c r="AC83" s="119">
        <f t="shared" si="1151"/>
        <v>0</v>
      </c>
      <c r="AD83" s="93">
        <f>AD74</f>
        <v>38.18</v>
      </c>
      <c r="AE83" s="120">
        <f t="shared" si="1152"/>
        <v>0</v>
      </c>
      <c r="AF83" s="101">
        <f t="shared" si="1153"/>
        <v>0</v>
      </c>
      <c r="AG83" s="101"/>
      <c r="AH83" s="121"/>
      <c r="AI83" s="122" t="e">
        <f t="shared" si="1154"/>
        <v>#DIV/0!</v>
      </c>
      <c r="AJ83" s="252">
        <f t="shared" si="1155"/>
        <v>0</v>
      </c>
      <c r="AK83" s="122">
        <f>AJ83/AJ74</f>
        <v>0</v>
      </c>
      <c r="AL83" s="101">
        <f>AL74*AK83</f>
        <v>0</v>
      </c>
      <c r="AM83" s="119">
        <f t="shared" si="1156"/>
        <v>0</v>
      </c>
      <c r="AN83" s="93">
        <f>AN74</f>
        <v>38.18</v>
      </c>
      <c r="AO83" s="120">
        <f t="shared" si="1157"/>
        <v>0</v>
      </c>
      <c r="AP83" s="101">
        <f t="shared" si="1158"/>
        <v>0</v>
      </c>
      <c r="AQ83" s="101"/>
      <c r="AR83" s="121"/>
      <c r="AS83" s="122" t="e">
        <f t="shared" si="1159"/>
        <v>#DIV/0!</v>
      </c>
      <c r="AT83" s="252">
        <f t="shared" si="1160"/>
        <v>0</v>
      </c>
      <c r="AU83" s="122">
        <f>AT83/AT74</f>
        <v>0</v>
      </c>
      <c r="AV83" s="101">
        <f>AV74*AU83</f>
        <v>0</v>
      </c>
      <c r="AW83" s="119">
        <f t="shared" si="1161"/>
        <v>0</v>
      </c>
      <c r="AX83" s="93">
        <f>AX74</f>
        <v>38.18</v>
      </c>
      <c r="AY83" s="120">
        <f t="shared" si="1162"/>
        <v>0</v>
      </c>
      <c r="AZ83" s="101">
        <f t="shared" si="1163"/>
        <v>0</v>
      </c>
      <c r="BA83" s="101"/>
      <c r="BB83" s="121"/>
      <c r="BC83" s="122" t="e">
        <f t="shared" si="1164"/>
        <v>#DIV/0!</v>
      </c>
      <c r="BD83" s="252">
        <f t="shared" si="1165"/>
        <v>0</v>
      </c>
      <c r="BE83" s="122">
        <f>BD83/BD74</f>
        <v>0</v>
      </c>
      <c r="BF83" s="101">
        <f>BF74*BE83</f>
        <v>0</v>
      </c>
      <c r="BG83" s="119">
        <f t="shared" si="1166"/>
        <v>0</v>
      </c>
      <c r="BH83" s="93">
        <f>BH74</f>
        <v>38.18</v>
      </c>
      <c r="BI83" s="120">
        <f t="shared" si="1167"/>
        <v>0</v>
      </c>
      <c r="BJ83" s="101">
        <f t="shared" si="1168"/>
        <v>0</v>
      </c>
      <c r="BK83" s="101"/>
      <c r="BL83" s="121"/>
      <c r="BM83" s="122" t="e">
        <f t="shared" si="1169"/>
        <v>#DIV/0!</v>
      </c>
      <c r="BN83" s="252">
        <f t="shared" si="1170"/>
        <v>0</v>
      </c>
      <c r="BO83" s="122" t="e">
        <f>BN83/BN74</f>
        <v>#DIV/0!</v>
      </c>
      <c r="BP83" s="101" t="e">
        <f>BP74*BO83</f>
        <v>#DIV/0!</v>
      </c>
      <c r="BQ83" s="119">
        <f t="shared" si="1171"/>
        <v>0</v>
      </c>
      <c r="BR83" s="93">
        <f>BR74</f>
        <v>0</v>
      </c>
      <c r="BS83" s="120">
        <f t="shared" si="1172"/>
        <v>0</v>
      </c>
      <c r="BT83" s="101">
        <f t="shared" si="1173"/>
        <v>0</v>
      </c>
      <c r="BU83" s="101"/>
      <c r="BV83" s="121"/>
      <c r="BW83" s="122" t="e">
        <f t="shared" si="1174"/>
        <v>#DIV/0!</v>
      </c>
      <c r="BX83" s="252">
        <f t="shared" si="1175"/>
        <v>0</v>
      </c>
      <c r="BY83" s="122">
        <f>BX83/BX74</f>
        <v>0</v>
      </c>
      <c r="BZ83" s="101">
        <f>BZ74*BY83</f>
        <v>0</v>
      </c>
      <c r="CA83" s="119">
        <f t="shared" si="1176"/>
        <v>0</v>
      </c>
      <c r="CB83" s="93">
        <f>CB74</f>
        <v>38.18</v>
      </c>
      <c r="CC83" s="120">
        <f t="shared" si="1177"/>
        <v>0</v>
      </c>
      <c r="CD83" s="101">
        <f t="shared" si="1178"/>
        <v>0</v>
      </c>
      <c r="CE83" s="101"/>
      <c r="CF83" s="121"/>
      <c r="CG83" s="122" t="e">
        <f t="shared" si="1179"/>
        <v>#DIV/0!</v>
      </c>
      <c r="CH83" s="252">
        <f t="shared" si="1180"/>
        <v>0</v>
      </c>
      <c r="CI83" s="122" t="e">
        <f>CH83/CH74</f>
        <v>#DIV/0!</v>
      </c>
      <c r="CJ83" s="101" t="e">
        <f>CJ74*CI83</f>
        <v>#DIV/0!</v>
      </c>
      <c r="CK83" s="119">
        <f t="shared" si="1181"/>
        <v>0</v>
      </c>
      <c r="CL83" s="93">
        <f>CL74</f>
        <v>0</v>
      </c>
      <c r="CM83" s="120">
        <f t="shared" si="1182"/>
        <v>0</v>
      </c>
      <c r="CN83" s="101">
        <f t="shared" si="1183"/>
        <v>0</v>
      </c>
      <c r="CO83" s="101"/>
      <c r="CP83" s="121"/>
      <c r="CQ83" s="122" t="e">
        <f t="shared" si="1184"/>
        <v>#DIV/0!</v>
      </c>
      <c r="CR83" s="252">
        <f t="shared" si="1185"/>
        <v>0</v>
      </c>
      <c r="CS83" s="122">
        <f>CR83/CR74</f>
        <v>0</v>
      </c>
      <c r="CT83" s="101">
        <f>CT74*CS83</f>
        <v>0</v>
      </c>
      <c r="CU83" s="119">
        <f t="shared" si="1186"/>
        <v>0</v>
      </c>
      <c r="CV83" s="93">
        <f>CV74</f>
        <v>38.18</v>
      </c>
      <c r="CW83" s="120">
        <f t="shared" si="1187"/>
        <v>0</v>
      </c>
      <c r="CX83" s="101">
        <f t="shared" si="1188"/>
        <v>0</v>
      </c>
      <c r="CY83" s="101"/>
      <c r="CZ83" s="121"/>
      <c r="DA83" s="122" t="e">
        <f t="shared" si="1189"/>
        <v>#DIV/0!</v>
      </c>
      <c r="DB83" s="252">
        <f t="shared" si="1190"/>
        <v>0</v>
      </c>
      <c r="DC83" s="122">
        <f>DB83/DB74</f>
        <v>0</v>
      </c>
      <c r="DD83" s="101">
        <f>DD74*DC83</f>
        <v>0</v>
      </c>
      <c r="DE83" s="119">
        <f t="shared" si="1191"/>
        <v>0</v>
      </c>
      <c r="DF83" s="93">
        <f>DF74</f>
        <v>38.18</v>
      </c>
      <c r="DG83" s="120">
        <f t="shared" si="1192"/>
        <v>0</v>
      </c>
      <c r="DH83" s="101">
        <f t="shared" si="1193"/>
        <v>0</v>
      </c>
      <c r="DI83" s="101"/>
      <c r="DJ83" s="121"/>
      <c r="DK83" s="122" t="e">
        <f t="shared" si="1194"/>
        <v>#DIV/0!</v>
      </c>
      <c r="DL83" s="252">
        <f t="shared" si="1195"/>
        <v>0</v>
      </c>
      <c r="DM83" s="122">
        <f>DL83/DL74</f>
        <v>0</v>
      </c>
      <c r="DN83" s="101">
        <f>DN74*DM83</f>
        <v>0</v>
      </c>
      <c r="DO83" s="119">
        <f t="shared" si="1196"/>
        <v>0</v>
      </c>
      <c r="DP83" s="93">
        <f>DP74</f>
        <v>38.18</v>
      </c>
      <c r="DQ83" s="120">
        <f t="shared" si="1197"/>
        <v>0</v>
      </c>
      <c r="DR83" s="101">
        <f t="shared" si="1198"/>
        <v>0</v>
      </c>
      <c r="DS83" s="101"/>
      <c r="DT83" s="121"/>
      <c r="DU83" s="122" t="e">
        <f t="shared" si="1199"/>
        <v>#DIV/0!</v>
      </c>
      <c r="DV83" s="252">
        <f t="shared" si="1200"/>
        <v>0</v>
      </c>
      <c r="DW83" s="122">
        <f>DV83/DV74</f>
        <v>0</v>
      </c>
      <c r="DX83" s="101">
        <f>DX74*DW83</f>
        <v>0</v>
      </c>
      <c r="DY83" s="119">
        <f t="shared" si="1201"/>
        <v>0</v>
      </c>
      <c r="DZ83" s="93">
        <f>DZ74</f>
        <v>38.18</v>
      </c>
      <c r="EA83" s="120">
        <f t="shared" si="1202"/>
        <v>0</v>
      </c>
      <c r="EB83" s="101">
        <f t="shared" si="1203"/>
        <v>0</v>
      </c>
      <c r="EC83" s="101"/>
      <c r="ED83" s="121"/>
      <c r="EE83" s="122" t="e">
        <f t="shared" si="1204"/>
        <v>#DIV/0!</v>
      </c>
      <c r="EF83" s="252">
        <f t="shared" si="1205"/>
        <v>0</v>
      </c>
      <c r="EG83" s="122">
        <f>EF83/EF74</f>
        <v>0</v>
      </c>
      <c r="EH83" s="101">
        <f>EH74*EG83</f>
        <v>0</v>
      </c>
      <c r="EI83" s="119">
        <f t="shared" si="1206"/>
        <v>0</v>
      </c>
      <c r="EJ83" s="93">
        <f>EJ74</f>
        <v>38.18</v>
      </c>
      <c r="EK83" s="120">
        <f t="shared" si="1207"/>
        <v>0</v>
      </c>
      <c r="EL83" s="101">
        <f t="shared" si="1208"/>
        <v>0</v>
      </c>
      <c r="EM83" s="101"/>
      <c r="EN83" s="121"/>
      <c r="EO83" s="122" t="e">
        <f t="shared" si="1209"/>
        <v>#DIV/0!</v>
      </c>
      <c r="EP83" s="252">
        <f t="shared" si="1210"/>
        <v>0</v>
      </c>
      <c r="EQ83" s="122">
        <f>EP83/EP74</f>
        <v>0</v>
      </c>
      <c r="ER83" s="101">
        <f>ER74*EQ83</f>
        <v>0</v>
      </c>
      <c r="ES83" s="119">
        <f t="shared" si="1211"/>
        <v>0</v>
      </c>
      <c r="ET83" s="93">
        <f>ET74</f>
        <v>38.18</v>
      </c>
      <c r="EU83" s="120">
        <f t="shared" si="1212"/>
        <v>0</v>
      </c>
      <c r="EV83" s="101">
        <f t="shared" si="1213"/>
        <v>0</v>
      </c>
      <c r="EW83" s="101"/>
      <c r="EX83" s="121"/>
      <c r="EY83" s="122" t="e">
        <f t="shared" si="1214"/>
        <v>#DIV/0!</v>
      </c>
      <c r="EZ83" s="252">
        <f t="shared" si="1215"/>
        <v>0</v>
      </c>
      <c r="FA83" s="122">
        <f>EZ83/EZ74</f>
        <v>0</v>
      </c>
      <c r="FB83" s="101">
        <f>FB74*FA83</f>
        <v>0</v>
      </c>
      <c r="FC83" s="119">
        <f t="shared" si="1216"/>
        <v>0</v>
      </c>
      <c r="FD83" s="93">
        <f>FD74</f>
        <v>38.18</v>
      </c>
      <c r="FE83" s="120">
        <f t="shared" si="1217"/>
        <v>0</v>
      </c>
      <c r="FF83" s="101">
        <f t="shared" si="1218"/>
        <v>0</v>
      </c>
      <c r="FG83" s="101"/>
      <c r="FH83" s="121"/>
      <c r="FI83" s="122" t="e">
        <f t="shared" si="1219"/>
        <v>#DIV/0!</v>
      </c>
      <c r="FJ83" s="252">
        <f t="shared" si="1220"/>
        <v>0</v>
      </c>
      <c r="FK83" s="122">
        <f>FJ83/FJ74</f>
        <v>0</v>
      </c>
      <c r="FL83" s="101">
        <f>FL74*FK83</f>
        <v>0</v>
      </c>
      <c r="FM83" s="119">
        <f t="shared" si="1221"/>
        <v>0</v>
      </c>
      <c r="FN83" s="93">
        <f>FN74</f>
        <v>38.18</v>
      </c>
      <c r="FO83" s="120">
        <f t="shared" si="1222"/>
        <v>0</v>
      </c>
      <c r="FP83" s="101">
        <f t="shared" si="1223"/>
        <v>0</v>
      </c>
      <c r="FQ83" s="101"/>
      <c r="FR83" s="121"/>
      <c r="FS83" s="122" t="e">
        <f t="shared" si="1224"/>
        <v>#DIV/0!</v>
      </c>
      <c r="FT83" s="252">
        <f t="shared" si="1225"/>
        <v>0</v>
      </c>
      <c r="FU83" s="122">
        <f>FT83/FT74</f>
        <v>0</v>
      </c>
      <c r="FV83" s="101">
        <f>FV74*FU83</f>
        <v>0</v>
      </c>
      <c r="FW83" s="119">
        <f t="shared" si="1226"/>
        <v>0</v>
      </c>
      <c r="FX83" s="93">
        <f>FX74</f>
        <v>38.18</v>
      </c>
      <c r="FY83" s="120">
        <f t="shared" si="1227"/>
        <v>0</v>
      </c>
      <c r="FZ83" s="101">
        <f t="shared" si="1228"/>
        <v>0</v>
      </c>
      <c r="GA83" s="101"/>
      <c r="GB83" s="121"/>
      <c r="GC83" s="122" t="e">
        <f t="shared" si="1229"/>
        <v>#DIV/0!</v>
      </c>
      <c r="GD83" s="252">
        <f t="shared" si="1230"/>
        <v>0</v>
      </c>
      <c r="GE83" s="122">
        <f>GD83/GD74</f>
        <v>0</v>
      </c>
      <c r="GF83" s="101">
        <f>GF74*GE83</f>
        <v>0</v>
      </c>
      <c r="GG83" s="119">
        <f t="shared" si="1231"/>
        <v>0</v>
      </c>
      <c r="GH83" s="93">
        <f>GH74</f>
        <v>38.18</v>
      </c>
      <c r="GI83" s="120">
        <f t="shared" si="1232"/>
        <v>0</v>
      </c>
      <c r="GJ83" s="101">
        <f t="shared" si="1233"/>
        <v>0</v>
      </c>
      <c r="GK83" s="101"/>
      <c r="GL83" s="121"/>
      <c r="GM83" s="122" t="e">
        <f t="shared" si="1234"/>
        <v>#DIV/0!</v>
      </c>
      <c r="GN83" s="252">
        <f t="shared" si="1235"/>
        <v>0</v>
      </c>
      <c r="GO83" s="122">
        <f>GN83/GN74</f>
        <v>0</v>
      </c>
      <c r="GP83" s="101">
        <f>GP74*GO83</f>
        <v>0</v>
      </c>
      <c r="GQ83" s="119">
        <f t="shared" si="1236"/>
        <v>0</v>
      </c>
      <c r="GR83" s="93">
        <f>GR74</f>
        <v>38.18</v>
      </c>
      <c r="GS83" s="120">
        <f t="shared" si="1237"/>
        <v>0</v>
      </c>
      <c r="GT83" s="101">
        <f t="shared" si="1238"/>
        <v>0</v>
      </c>
      <c r="GU83" s="101"/>
      <c r="GV83" s="121"/>
      <c r="GW83" s="122" t="e">
        <f t="shared" si="1239"/>
        <v>#DIV/0!</v>
      </c>
      <c r="GX83" s="252">
        <f t="shared" si="1240"/>
        <v>0</v>
      </c>
      <c r="GY83" s="122">
        <f>GX83/GX74</f>
        <v>0</v>
      </c>
      <c r="GZ83" s="101">
        <f>GZ74*GY83</f>
        <v>0</v>
      </c>
      <c r="HA83" s="119">
        <f t="shared" si="1241"/>
        <v>0</v>
      </c>
      <c r="HB83" s="93">
        <f>HB74</f>
        <v>38.18</v>
      </c>
      <c r="HC83" s="120">
        <f t="shared" si="1242"/>
        <v>0</v>
      </c>
      <c r="HD83" s="101">
        <f t="shared" si="1243"/>
        <v>0</v>
      </c>
      <c r="HE83" s="101"/>
      <c r="HF83" s="121"/>
      <c r="HG83" s="122" t="e">
        <f t="shared" si="1244"/>
        <v>#DIV/0!</v>
      </c>
      <c r="HH83" s="252">
        <f t="shared" si="1245"/>
        <v>0</v>
      </c>
      <c r="HI83" s="122">
        <f>HH83/HH74</f>
        <v>0</v>
      </c>
      <c r="HJ83" s="101">
        <f>HJ74*HI83</f>
        <v>0</v>
      </c>
      <c r="HK83" s="119">
        <f t="shared" si="1246"/>
        <v>0</v>
      </c>
      <c r="HL83" s="93">
        <f>HL74</f>
        <v>38.18</v>
      </c>
      <c r="HM83" s="120">
        <f t="shared" si="1247"/>
        <v>0</v>
      </c>
      <c r="HN83" s="101">
        <f t="shared" si="1248"/>
        <v>0</v>
      </c>
      <c r="HO83" s="101"/>
      <c r="HP83" s="121"/>
      <c r="HQ83" s="122" t="e">
        <f t="shared" si="1249"/>
        <v>#DIV/0!</v>
      </c>
      <c r="HR83" s="252">
        <f t="shared" si="1250"/>
        <v>0</v>
      </c>
      <c r="HS83" s="122">
        <f>HR83/HR74</f>
        <v>0</v>
      </c>
      <c r="HT83" s="101">
        <f>HT74*HS83</f>
        <v>0</v>
      </c>
      <c r="HU83" s="119">
        <f t="shared" si="1251"/>
        <v>0</v>
      </c>
      <c r="HV83" s="93">
        <f>HV74</f>
        <v>38.18</v>
      </c>
      <c r="HW83" s="120">
        <f t="shared" si="1252"/>
        <v>0</v>
      </c>
      <c r="HX83" s="101">
        <f t="shared" si="1253"/>
        <v>0</v>
      </c>
      <c r="HY83" s="101"/>
      <c r="HZ83" s="121"/>
      <c r="IA83" s="122" t="e">
        <f t="shared" si="1254"/>
        <v>#DIV/0!</v>
      </c>
      <c r="IB83" s="252">
        <f t="shared" si="1255"/>
        <v>0</v>
      </c>
      <c r="IC83" s="122">
        <f>IB83/IB74</f>
        <v>0</v>
      </c>
      <c r="ID83" s="101">
        <f>ID74*IC83</f>
        <v>0</v>
      </c>
      <c r="IE83" s="119">
        <f t="shared" si="1256"/>
        <v>0</v>
      </c>
      <c r="IF83" s="93">
        <f>IF74</f>
        <v>38.18</v>
      </c>
      <c r="IG83" s="120">
        <f t="shared" si="1257"/>
        <v>0</v>
      </c>
      <c r="IH83" s="101">
        <f t="shared" si="1258"/>
        <v>0</v>
      </c>
      <c r="II83" s="101"/>
      <c r="IJ83" s="121"/>
      <c r="IK83" s="122" t="e">
        <f t="shared" si="1259"/>
        <v>#DIV/0!</v>
      </c>
      <c r="IL83" s="252">
        <f t="shared" si="1260"/>
        <v>0</v>
      </c>
      <c r="IM83" s="122">
        <f>IL83/IL74</f>
        <v>0</v>
      </c>
      <c r="IN83" s="101">
        <f>IN74*IM83</f>
        <v>0</v>
      </c>
      <c r="IO83" s="119">
        <f t="shared" si="1261"/>
        <v>0</v>
      </c>
      <c r="IP83" s="93">
        <f>IP74</f>
        <v>38.18</v>
      </c>
      <c r="IQ83" s="120">
        <f t="shared" si="1262"/>
        <v>0</v>
      </c>
      <c r="IR83" s="101">
        <f t="shared" si="1263"/>
        <v>0</v>
      </c>
      <c r="IS83" s="101"/>
      <c r="IT83" s="121"/>
      <c r="IU83" s="122" t="e">
        <f t="shared" si="1264"/>
        <v>#DIV/0!</v>
      </c>
      <c r="IV83" s="252">
        <f t="shared" si="1265"/>
        <v>0</v>
      </c>
      <c r="IW83" s="122">
        <f>IV83/IV74</f>
        <v>0</v>
      </c>
      <c r="IX83" s="101">
        <f>IX74*IW83</f>
        <v>0</v>
      </c>
      <c r="IY83" s="119">
        <f t="shared" si="1266"/>
        <v>0</v>
      </c>
      <c r="IZ83" s="93">
        <f>IZ74</f>
        <v>38.18</v>
      </c>
      <c r="JA83" s="120">
        <f t="shared" si="1267"/>
        <v>0</v>
      </c>
      <c r="JB83" s="101">
        <f t="shared" si="1268"/>
        <v>0</v>
      </c>
      <c r="JC83" s="101"/>
      <c r="JD83" s="121"/>
      <c r="JE83" s="122" t="e">
        <f t="shared" si="1269"/>
        <v>#DIV/0!</v>
      </c>
      <c r="JF83" s="252">
        <f t="shared" si="1270"/>
        <v>0</v>
      </c>
      <c r="JG83" s="122">
        <f>JF83/JF74</f>
        <v>0</v>
      </c>
      <c r="JH83" s="101">
        <f>JH74*JG83</f>
        <v>0</v>
      </c>
      <c r="JI83" s="119">
        <f t="shared" si="1271"/>
        <v>0</v>
      </c>
      <c r="JJ83" s="93">
        <f>JJ74</f>
        <v>38.18</v>
      </c>
      <c r="JK83" s="120">
        <f t="shared" si="1272"/>
        <v>0</v>
      </c>
      <c r="JL83" s="101">
        <f t="shared" si="1273"/>
        <v>0</v>
      </c>
      <c r="JM83" s="101"/>
      <c r="JN83" s="121"/>
      <c r="JO83" s="122" t="e">
        <f t="shared" si="1274"/>
        <v>#DIV/0!</v>
      </c>
      <c r="JP83" s="252">
        <f t="shared" si="1275"/>
        <v>0</v>
      </c>
      <c r="JQ83" s="122" t="e">
        <f>JP83/JP74</f>
        <v>#DIV/0!</v>
      </c>
      <c r="JR83" s="101" t="e">
        <f>JR74*JQ83</f>
        <v>#DIV/0!</v>
      </c>
      <c r="JS83" s="119">
        <f t="shared" si="1276"/>
        <v>0</v>
      </c>
      <c r="JT83" s="93">
        <f>JT74</f>
        <v>0</v>
      </c>
      <c r="JU83" s="120">
        <f t="shared" si="1277"/>
        <v>0</v>
      </c>
      <c r="JV83" s="101">
        <f t="shared" si="1278"/>
        <v>0</v>
      </c>
      <c r="JW83" s="101"/>
      <c r="JX83" s="121"/>
      <c r="JY83" s="122" t="e">
        <f t="shared" si="1279"/>
        <v>#DIV/0!</v>
      </c>
      <c r="JZ83" s="252">
        <f t="shared" si="1280"/>
        <v>0</v>
      </c>
      <c r="KA83" s="122">
        <f>JZ83/JZ74</f>
        <v>0</v>
      </c>
      <c r="KB83" s="101">
        <f>KB74*KA83</f>
        <v>0</v>
      </c>
      <c r="KC83" s="119">
        <f t="shared" si="1281"/>
        <v>0</v>
      </c>
      <c r="KD83" s="93">
        <f>KD74</f>
        <v>38.18</v>
      </c>
      <c r="KE83" s="120">
        <f t="shared" si="1282"/>
        <v>0</v>
      </c>
      <c r="KF83" s="101">
        <f t="shared" si="1283"/>
        <v>0</v>
      </c>
      <c r="KG83" s="101"/>
      <c r="KH83" s="121"/>
      <c r="KI83" s="122" t="e">
        <f t="shared" si="1284"/>
        <v>#DIV/0!</v>
      </c>
      <c r="KJ83" s="252">
        <f t="shared" si="1285"/>
        <v>0</v>
      </c>
      <c r="KK83" s="122">
        <f>KJ83/KJ74</f>
        <v>0</v>
      </c>
      <c r="KL83" s="101">
        <f>KL74*KK83</f>
        <v>0</v>
      </c>
      <c r="KM83" s="119">
        <f t="shared" si="1286"/>
        <v>0</v>
      </c>
      <c r="KN83" s="93">
        <f>KN74</f>
        <v>38.18</v>
      </c>
      <c r="KO83" s="120">
        <f t="shared" si="1287"/>
        <v>0</v>
      </c>
      <c r="KP83" s="101">
        <f t="shared" si="1288"/>
        <v>0</v>
      </c>
      <c r="KQ83" s="101"/>
      <c r="KR83" s="121"/>
      <c r="KS83" s="122" t="e">
        <f t="shared" si="1289"/>
        <v>#DIV/0!</v>
      </c>
      <c r="KT83" s="252">
        <f t="shared" si="1290"/>
        <v>0</v>
      </c>
      <c r="KU83" s="122">
        <f>KT83/KT74</f>
        <v>0</v>
      </c>
      <c r="KV83" s="101">
        <f>KV74*KU83</f>
        <v>0</v>
      </c>
      <c r="KW83" s="119">
        <f t="shared" si="1291"/>
        <v>0</v>
      </c>
      <c r="KX83" s="93">
        <f>KX74</f>
        <v>38.18</v>
      </c>
      <c r="KY83" s="120">
        <f t="shared" si="1292"/>
        <v>0</v>
      </c>
      <c r="KZ83" s="101">
        <f t="shared" si="1293"/>
        <v>0</v>
      </c>
      <c r="LA83" s="101"/>
      <c r="LB83" s="121"/>
      <c r="LC83" s="122" t="e">
        <f t="shared" si="1294"/>
        <v>#DIV/0!</v>
      </c>
      <c r="LD83" s="252">
        <f t="shared" si="1295"/>
        <v>0</v>
      </c>
      <c r="LE83" s="122">
        <f>LD83/LD74</f>
        <v>0</v>
      </c>
      <c r="LF83" s="101">
        <f>LF74*LE83</f>
        <v>0</v>
      </c>
      <c r="LG83" s="119">
        <f t="shared" si="1296"/>
        <v>0</v>
      </c>
      <c r="LH83" s="93">
        <f>LH74</f>
        <v>38.18</v>
      </c>
      <c r="LI83" s="120">
        <f t="shared" si="1297"/>
        <v>0</v>
      </c>
      <c r="LJ83" s="101">
        <f t="shared" si="1298"/>
        <v>0</v>
      </c>
      <c r="LK83" s="101"/>
      <c r="LL83" s="121"/>
      <c r="LM83" s="122" t="e">
        <f t="shared" si="1299"/>
        <v>#DIV/0!</v>
      </c>
      <c r="LN83" s="252">
        <f t="shared" si="1300"/>
        <v>0</v>
      </c>
      <c r="LO83" s="122">
        <f>LN83/LN74</f>
        <v>0</v>
      </c>
      <c r="LP83" s="101">
        <f>LP74*LO83</f>
        <v>0</v>
      </c>
      <c r="LQ83" s="119">
        <f t="shared" si="1301"/>
        <v>0</v>
      </c>
      <c r="LR83" s="93">
        <f>LR74</f>
        <v>38.18</v>
      </c>
      <c r="LS83" s="120">
        <f t="shared" si="1302"/>
        <v>0</v>
      </c>
      <c r="LT83" s="101">
        <f t="shared" si="1303"/>
        <v>0</v>
      </c>
      <c r="LU83" s="101"/>
      <c r="LV83" s="121"/>
      <c r="LW83" s="122" t="e">
        <f t="shared" si="1304"/>
        <v>#DIV/0!</v>
      </c>
      <c r="LX83" s="252">
        <f t="shared" si="1305"/>
        <v>0</v>
      </c>
      <c r="LY83" s="122">
        <f>LX83/LX74</f>
        <v>0</v>
      </c>
      <c r="LZ83" s="101">
        <f>LZ74*LY83</f>
        <v>0</v>
      </c>
      <c r="MA83" s="119">
        <f t="shared" si="1306"/>
        <v>0</v>
      </c>
      <c r="MB83" s="93">
        <f>MB74</f>
        <v>38.18</v>
      </c>
      <c r="MC83" s="120">
        <f t="shared" si="1307"/>
        <v>0</v>
      </c>
      <c r="MD83" s="101">
        <f t="shared" si="1308"/>
        <v>0</v>
      </c>
      <c r="ME83" s="101"/>
      <c r="MF83" s="121"/>
      <c r="MG83" s="122" t="e">
        <f t="shared" si="1309"/>
        <v>#DIV/0!</v>
      </c>
      <c r="MH83" s="252">
        <f t="shared" si="1310"/>
        <v>0</v>
      </c>
      <c r="MI83" s="122">
        <f>MH83/MH74</f>
        <v>0</v>
      </c>
      <c r="MJ83" s="101">
        <f>MJ74*MI83</f>
        <v>0</v>
      </c>
      <c r="MK83" s="119">
        <f t="shared" si="1311"/>
        <v>0</v>
      </c>
      <c r="ML83" s="93">
        <f>ML74</f>
        <v>38.18</v>
      </c>
      <c r="MM83" s="120">
        <f t="shared" si="1312"/>
        <v>0</v>
      </c>
      <c r="MN83" s="101">
        <f t="shared" si="1313"/>
        <v>0</v>
      </c>
      <c r="MO83" s="101"/>
      <c r="MP83" s="121"/>
      <c r="MQ83" s="122" t="e">
        <f t="shared" si="1314"/>
        <v>#DIV/0!</v>
      </c>
      <c r="MR83" s="252">
        <f t="shared" si="1315"/>
        <v>0</v>
      </c>
      <c r="MS83" s="122">
        <f>MR83/MR74</f>
        <v>0</v>
      </c>
      <c r="MT83" s="101">
        <f>MT74*MS83</f>
        <v>0</v>
      </c>
      <c r="MU83" s="119">
        <f t="shared" si="1316"/>
        <v>0</v>
      </c>
      <c r="MV83" s="93">
        <f>MV74</f>
        <v>38.18</v>
      </c>
      <c r="MW83" s="120">
        <f t="shared" si="1317"/>
        <v>0</v>
      </c>
      <c r="MX83" s="101">
        <f t="shared" si="1318"/>
        <v>0</v>
      </c>
      <c r="MY83" s="101"/>
      <c r="MZ83" s="121"/>
      <c r="NA83" s="122" t="e">
        <f t="shared" si="1319"/>
        <v>#DIV/0!</v>
      </c>
      <c r="NB83" s="252">
        <f t="shared" si="1320"/>
        <v>0</v>
      </c>
      <c r="NC83" s="122">
        <f>NB83/NB74</f>
        <v>0</v>
      </c>
      <c r="ND83" s="101">
        <f>ND74*NC83</f>
        <v>0</v>
      </c>
      <c r="NE83" s="119">
        <f t="shared" si="1321"/>
        <v>0</v>
      </c>
      <c r="NF83" s="93">
        <f>NF74</f>
        <v>38.18</v>
      </c>
      <c r="NG83" s="120">
        <f t="shared" si="1322"/>
        <v>0</v>
      </c>
      <c r="NH83" s="101">
        <f t="shared" si="1323"/>
        <v>0</v>
      </c>
      <c r="NI83" s="101"/>
      <c r="NJ83" s="121"/>
      <c r="NK83" s="122" t="e">
        <f t="shared" si="1324"/>
        <v>#DIV/0!</v>
      </c>
      <c r="NL83" s="252">
        <f t="shared" si="1325"/>
        <v>0</v>
      </c>
      <c r="NM83" s="122">
        <f>NL83/NL74</f>
        <v>0</v>
      </c>
      <c r="NN83" s="101">
        <f>NN74*NM83</f>
        <v>0</v>
      </c>
      <c r="NO83" s="119">
        <f t="shared" si="1326"/>
        <v>0</v>
      </c>
      <c r="NP83" s="93">
        <f>NP74</f>
        <v>38.18</v>
      </c>
      <c r="NQ83" s="120">
        <f t="shared" si="1327"/>
        <v>0</v>
      </c>
      <c r="NR83" s="101">
        <f t="shared" si="1328"/>
        <v>0</v>
      </c>
      <c r="NS83" s="101"/>
      <c r="NT83" s="121"/>
      <c r="NU83" s="122" t="e">
        <f t="shared" si="1329"/>
        <v>#DIV/0!</v>
      </c>
      <c r="NV83" s="252">
        <f t="shared" si="1330"/>
        <v>0</v>
      </c>
      <c r="NW83" s="122">
        <f>NV83/NV74</f>
        <v>0</v>
      </c>
      <c r="NX83" s="101">
        <f>NX74*NW83</f>
        <v>0</v>
      </c>
      <c r="NY83" s="119">
        <f t="shared" si="1331"/>
        <v>0</v>
      </c>
      <c r="NZ83" s="93">
        <f>NZ74</f>
        <v>38.18</v>
      </c>
      <c r="OA83" s="120">
        <f t="shared" si="1332"/>
        <v>0</v>
      </c>
      <c r="OB83" s="101">
        <f t="shared" si="1333"/>
        <v>0</v>
      </c>
      <c r="OC83" s="101"/>
      <c r="OD83" s="121"/>
      <c r="OE83" s="122" t="e">
        <f t="shared" si="1334"/>
        <v>#DIV/0!</v>
      </c>
      <c r="OF83" s="252">
        <f t="shared" si="1335"/>
        <v>0</v>
      </c>
      <c r="OG83" s="122">
        <f>OF83/OF74</f>
        <v>0</v>
      </c>
      <c r="OH83" s="101">
        <f>OH74*OG83</f>
        <v>0</v>
      </c>
      <c r="OI83" s="119">
        <f t="shared" si="1336"/>
        <v>0</v>
      </c>
      <c r="OJ83" s="93">
        <f>OJ74</f>
        <v>38.18</v>
      </c>
      <c r="OK83" s="120">
        <f t="shared" si="1337"/>
        <v>0</v>
      </c>
      <c r="OL83" s="101">
        <f t="shared" si="1338"/>
        <v>0</v>
      </c>
      <c r="OM83" s="101"/>
      <c r="ON83" s="121"/>
      <c r="OO83" s="122" t="e">
        <f t="shared" si="1339"/>
        <v>#DIV/0!</v>
      </c>
      <c r="OP83" s="252">
        <f t="shared" si="1340"/>
        <v>0</v>
      </c>
      <c r="OQ83" s="122">
        <f>OP83/OP74</f>
        <v>0</v>
      </c>
      <c r="OR83" s="101">
        <f>OR74*OQ83</f>
        <v>0</v>
      </c>
      <c r="OS83" s="119">
        <f t="shared" si="1341"/>
        <v>0</v>
      </c>
      <c r="OT83" s="93">
        <f>OT74</f>
        <v>38.18</v>
      </c>
      <c r="OU83" s="120">
        <f t="shared" si="1342"/>
        <v>0</v>
      </c>
      <c r="OV83" s="101">
        <f t="shared" si="1343"/>
        <v>0</v>
      </c>
      <c r="OW83" s="101"/>
      <c r="OX83" s="121"/>
      <c r="OY83" s="122" t="e">
        <f t="shared" si="1344"/>
        <v>#DIV/0!</v>
      </c>
      <c r="OZ83" s="252">
        <f t="shared" si="1345"/>
        <v>0</v>
      </c>
      <c r="PA83" s="122">
        <f>OZ83/OZ74</f>
        <v>0</v>
      </c>
      <c r="PB83" s="101">
        <f>PB74*PA83</f>
        <v>0</v>
      </c>
      <c r="PC83" s="119">
        <f t="shared" si="1346"/>
        <v>0</v>
      </c>
      <c r="PD83" s="93">
        <f>PD74</f>
        <v>38.18</v>
      </c>
      <c r="PE83" s="120">
        <f t="shared" si="1347"/>
        <v>0</v>
      </c>
      <c r="PF83" s="101">
        <f t="shared" si="1348"/>
        <v>0</v>
      </c>
      <c r="PG83" s="101"/>
      <c r="PH83" s="121"/>
      <c r="PI83" s="122" t="e">
        <f t="shared" si="1349"/>
        <v>#DIV/0!</v>
      </c>
      <c r="PJ83" s="252">
        <f t="shared" si="1350"/>
        <v>0</v>
      </c>
      <c r="PK83" s="122">
        <f>PJ83/PJ74</f>
        <v>0</v>
      </c>
      <c r="PL83" s="101">
        <f>PL74*PK83</f>
        <v>0</v>
      </c>
      <c r="PM83" s="119">
        <f t="shared" si="1351"/>
        <v>0</v>
      </c>
      <c r="PN83" s="93">
        <f>PN74</f>
        <v>38.18</v>
      </c>
      <c r="PO83" s="120">
        <f t="shared" si="1352"/>
        <v>0</v>
      </c>
      <c r="PP83" s="101">
        <f t="shared" si="1353"/>
        <v>0</v>
      </c>
      <c r="PQ83" s="101"/>
      <c r="PR83" s="121"/>
      <c r="PS83" s="122" t="e">
        <f t="shared" si="1354"/>
        <v>#DIV/0!</v>
      </c>
      <c r="PT83" s="252">
        <f t="shared" si="1355"/>
        <v>0</v>
      </c>
      <c r="PU83" s="122" t="e">
        <f>PT83/PT74</f>
        <v>#DIV/0!</v>
      </c>
      <c r="PV83" s="101" t="e">
        <f>PV74*PU83</f>
        <v>#DIV/0!</v>
      </c>
      <c r="PW83" s="119">
        <f t="shared" si="1356"/>
        <v>0</v>
      </c>
      <c r="PX83" s="93">
        <f>PX74</f>
        <v>0</v>
      </c>
      <c r="PY83" s="120">
        <f t="shared" si="1357"/>
        <v>0</v>
      </c>
      <c r="PZ83" s="101">
        <f t="shared" si="1358"/>
        <v>0</v>
      </c>
      <c r="QA83" s="101"/>
      <c r="QB83" s="121"/>
      <c r="QC83" s="122" t="e">
        <f t="shared" si="1359"/>
        <v>#DIV/0!</v>
      </c>
      <c r="QD83" s="252">
        <f t="shared" si="1360"/>
        <v>0</v>
      </c>
      <c r="QE83" s="122">
        <f>QD83/QD74</f>
        <v>0</v>
      </c>
      <c r="QF83" s="101">
        <f>QF74*QE83</f>
        <v>0</v>
      </c>
      <c r="QG83" s="119">
        <f t="shared" si="1361"/>
        <v>0</v>
      </c>
      <c r="QH83" s="93">
        <f>QH74</f>
        <v>38.18</v>
      </c>
      <c r="QI83" s="120">
        <f t="shared" si="1362"/>
        <v>0</v>
      </c>
      <c r="QJ83" s="101">
        <f t="shared" si="1363"/>
        <v>0</v>
      </c>
      <c r="QK83" s="101"/>
      <c r="QL83" s="121"/>
      <c r="QM83" s="122" t="e">
        <f t="shared" si="1364"/>
        <v>#DIV/0!</v>
      </c>
      <c r="QN83" s="252">
        <f t="shared" si="1365"/>
        <v>0</v>
      </c>
      <c r="QO83" s="122">
        <f>QN83/QN74</f>
        <v>0</v>
      </c>
      <c r="QP83" s="101">
        <f>QP74*QO83</f>
        <v>0</v>
      </c>
      <c r="QQ83" s="119">
        <f t="shared" si="1366"/>
        <v>0</v>
      </c>
      <c r="QR83" s="93">
        <f>QR74</f>
        <v>38.18</v>
      </c>
      <c r="QS83" s="120">
        <f t="shared" si="1367"/>
        <v>0</v>
      </c>
      <c r="QT83" s="101">
        <f t="shared" si="1368"/>
        <v>0</v>
      </c>
      <c r="QU83" s="101"/>
      <c r="QV83" s="121"/>
      <c r="QW83" s="122" t="e">
        <f t="shared" si="1369"/>
        <v>#DIV/0!</v>
      </c>
      <c r="QX83" s="252">
        <f t="shared" si="1370"/>
        <v>0</v>
      </c>
      <c r="QY83" s="122">
        <f>QX83/QX74</f>
        <v>0</v>
      </c>
      <c r="QZ83" s="101">
        <f>QZ74*QY83</f>
        <v>0</v>
      </c>
      <c r="RA83" s="119">
        <f t="shared" si="1371"/>
        <v>0</v>
      </c>
      <c r="RB83" s="93">
        <f>RB74</f>
        <v>38.18</v>
      </c>
      <c r="RC83" s="120">
        <f t="shared" si="1372"/>
        <v>0</v>
      </c>
      <c r="RD83" s="101">
        <f t="shared" si="1373"/>
        <v>0</v>
      </c>
      <c r="RE83" s="101"/>
      <c r="RF83" s="121"/>
      <c r="RG83" s="122" t="e">
        <f t="shared" si="1374"/>
        <v>#DIV/0!</v>
      </c>
      <c r="RH83" s="252">
        <f t="shared" si="1375"/>
        <v>0</v>
      </c>
      <c r="RI83" s="122">
        <f>RH83/RH74</f>
        <v>0</v>
      </c>
      <c r="RJ83" s="101">
        <f>RJ74*RI83</f>
        <v>0</v>
      </c>
      <c r="RK83" s="119">
        <f t="shared" si="1376"/>
        <v>0</v>
      </c>
      <c r="RL83" s="93">
        <f>RL74</f>
        <v>38.18</v>
      </c>
      <c r="RM83" s="120">
        <f t="shared" si="1377"/>
        <v>0</v>
      </c>
      <c r="RN83" s="101">
        <f t="shared" si="1378"/>
        <v>0</v>
      </c>
      <c r="RO83" s="101"/>
      <c r="RP83" s="121"/>
      <c r="RQ83" s="122" t="e">
        <f t="shared" si="1379"/>
        <v>#DIV/0!</v>
      </c>
      <c r="RR83" s="252">
        <f t="shared" si="1380"/>
        <v>0</v>
      </c>
      <c r="RS83" s="122">
        <f>RR83/RR74</f>
        <v>0</v>
      </c>
      <c r="RT83" s="101">
        <f>RT74*RS83</f>
        <v>0</v>
      </c>
      <c r="RU83" s="119">
        <f t="shared" si="1381"/>
        <v>0</v>
      </c>
      <c r="RV83" s="93">
        <f>RV74</f>
        <v>38.18</v>
      </c>
      <c r="RW83" s="120">
        <f t="shared" si="1382"/>
        <v>0</v>
      </c>
      <c r="RX83" s="101">
        <f t="shared" si="1383"/>
        <v>0</v>
      </c>
      <c r="RY83" s="101"/>
      <c r="RZ83" s="121"/>
      <c r="SA83" s="122" t="e">
        <f t="shared" si="1384"/>
        <v>#DIV/0!</v>
      </c>
      <c r="SB83" s="252">
        <f t="shared" si="1385"/>
        <v>0</v>
      </c>
      <c r="SC83" s="122">
        <f>SB83/SB74</f>
        <v>0</v>
      </c>
      <c r="SD83" s="101">
        <f>SD74*SC83</f>
        <v>0</v>
      </c>
      <c r="SE83" s="119">
        <f t="shared" si="1386"/>
        <v>0</v>
      </c>
      <c r="SF83" s="93">
        <f>SF74</f>
        <v>38.18</v>
      </c>
      <c r="SG83" s="120">
        <f t="shared" si="1387"/>
        <v>0</v>
      </c>
      <c r="SH83" s="101">
        <f t="shared" si="1388"/>
        <v>0</v>
      </c>
      <c r="SI83" s="101"/>
      <c r="SJ83" s="121"/>
      <c r="SK83" s="122" t="e">
        <f t="shared" si="1389"/>
        <v>#DIV/0!</v>
      </c>
      <c r="SL83" s="252">
        <f t="shared" si="1390"/>
        <v>0</v>
      </c>
      <c r="SM83" s="122">
        <f>SL83/SL74</f>
        <v>0</v>
      </c>
      <c r="SN83" s="101">
        <f>SN74*SM83</f>
        <v>0</v>
      </c>
      <c r="SO83" s="119">
        <f t="shared" si="1391"/>
        <v>0</v>
      </c>
      <c r="SP83" s="93">
        <f>SP74</f>
        <v>38.18</v>
      </c>
      <c r="SQ83" s="120">
        <f t="shared" si="1392"/>
        <v>0</v>
      </c>
      <c r="SR83" s="101">
        <f t="shared" si="1393"/>
        <v>0</v>
      </c>
      <c r="SS83" s="101"/>
      <c r="ST83" s="121"/>
      <c r="SU83" s="122" t="e">
        <f t="shared" si="1394"/>
        <v>#DIV/0!</v>
      </c>
      <c r="SV83" s="252">
        <f t="shared" si="1395"/>
        <v>0</v>
      </c>
      <c r="SW83" s="122">
        <f>SV83/SV74</f>
        <v>0</v>
      </c>
      <c r="SX83" s="101">
        <f>SX74*SW83</f>
        <v>0</v>
      </c>
      <c r="SY83" s="119">
        <f t="shared" si="1396"/>
        <v>0</v>
      </c>
      <c r="SZ83" s="93">
        <f>SZ74</f>
        <v>38.18</v>
      </c>
      <c r="TA83" s="120">
        <f t="shared" si="1397"/>
        <v>0</v>
      </c>
      <c r="TB83" s="101">
        <f t="shared" si="1398"/>
        <v>0</v>
      </c>
      <c r="TC83" s="101"/>
      <c r="TD83" s="121"/>
      <c r="TE83" s="122" t="e">
        <f t="shared" si="1399"/>
        <v>#DIV/0!</v>
      </c>
      <c r="TF83" s="252">
        <f t="shared" si="1400"/>
        <v>0</v>
      </c>
      <c r="TG83" s="122">
        <f>TF83/TF74</f>
        <v>0</v>
      </c>
      <c r="TH83" s="101">
        <f>TH74*TG83</f>
        <v>0</v>
      </c>
      <c r="TI83" s="119">
        <f t="shared" si="1401"/>
        <v>0</v>
      </c>
      <c r="TJ83" s="93">
        <f>TJ74</f>
        <v>38.18</v>
      </c>
      <c r="TK83" s="120">
        <f t="shared" si="1402"/>
        <v>0</v>
      </c>
      <c r="TL83" s="101">
        <f t="shared" si="1403"/>
        <v>0</v>
      </c>
      <c r="TM83" s="101"/>
      <c r="TN83" s="121"/>
      <c r="TO83" s="122" t="e">
        <f t="shared" si="1404"/>
        <v>#DIV/0!</v>
      </c>
      <c r="TP83" s="252">
        <f t="shared" si="1405"/>
        <v>0</v>
      </c>
      <c r="TQ83" s="122">
        <f>TP83/TP74</f>
        <v>0</v>
      </c>
      <c r="TR83" s="101">
        <f>TR74*TQ83</f>
        <v>0</v>
      </c>
      <c r="TS83" s="119">
        <f t="shared" si="1406"/>
        <v>0</v>
      </c>
      <c r="TT83" s="93">
        <f>TT74</f>
        <v>38.18</v>
      </c>
      <c r="TU83" s="120">
        <f t="shared" si="1407"/>
        <v>0</v>
      </c>
      <c r="TV83" s="101">
        <f t="shared" si="1408"/>
        <v>0</v>
      </c>
      <c r="TW83" s="101"/>
      <c r="TX83" s="121"/>
      <c r="TY83" s="122" t="e">
        <f t="shared" si="1409"/>
        <v>#DIV/0!</v>
      </c>
      <c r="TZ83" s="252">
        <f t="shared" si="1410"/>
        <v>0</v>
      </c>
      <c r="UA83" s="122">
        <f>TZ83/TZ74</f>
        <v>0</v>
      </c>
      <c r="UB83" s="101">
        <f>UB74*UA83</f>
        <v>0</v>
      </c>
      <c r="UC83" s="119">
        <f t="shared" si="1411"/>
        <v>0</v>
      </c>
      <c r="UD83" s="93">
        <f>UD74</f>
        <v>38.18</v>
      </c>
      <c r="UE83" s="120">
        <f t="shared" si="1412"/>
        <v>0</v>
      </c>
      <c r="UF83" s="101">
        <f t="shared" si="1413"/>
        <v>0</v>
      </c>
      <c r="UG83" s="101"/>
      <c r="UH83" s="121"/>
      <c r="UI83" s="122" t="e">
        <f t="shared" si="1414"/>
        <v>#DIV/0!</v>
      </c>
      <c r="UJ83" s="252">
        <f t="shared" si="1415"/>
        <v>0</v>
      </c>
      <c r="UK83" s="122">
        <f>UJ83/UJ74</f>
        <v>0</v>
      </c>
      <c r="UL83" s="101">
        <f>UL74*UK83</f>
        <v>0</v>
      </c>
      <c r="UM83" s="119">
        <f t="shared" si="1416"/>
        <v>0</v>
      </c>
      <c r="UN83" s="93">
        <f>UN74</f>
        <v>38.18</v>
      </c>
      <c r="UO83" s="120">
        <f t="shared" si="1417"/>
        <v>0</v>
      </c>
      <c r="UP83" s="101">
        <f t="shared" si="1418"/>
        <v>0</v>
      </c>
      <c r="UQ83" s="101"/>
      <c r="UR83" s="121"/>
      <c r="US83" s="122" t="e">
        <f t="shared" si="1419"/>
        <v>#DIV/0!</v>
      </c>
      <c r="UT83" s="252">
        <f t="shared" si="1420"/>
        <v>0</v>
      </c>
      <c r="UU83" s="122">
        <f>UT83/UT74</f>
        <v>0</v>
      </c>
      <c r="UV83" s="101">
        <f>UV74*UU83</f>
        <v>0</v>
      </c>
      <c r="UW83" s="119">
        <f t="shared" si="1421"/>
        <v>0</v>
      </c>
      <c r="UX83" s="93">
        <f>UX74</f>
        <v>38.18</v>
      </c>
      <c r="UY83" s="120">
        <f t="shared" si="1422"/>
        <v>0</v>
      </c>
      <c r="UZ83" s="101">
        <f t="shared" si="1423"/>
        <v>0</v>
      </c>
      <c r="VA83" s="101"/>
      <c r="VB83" s="121"/>
      <c r="VC83" s="122" t="e">
        <f t="shared" si="1424"/>
        <v>#DIV/0!</v>
      </c>
      <c r="VD83" s="252">
        <f t="shared" si="1425"/>
        <v>0</v>
      </c>
      <c r="VE83" s="122">
        <f>VD83/VD74</f>
        <v>0</v>
      </c>
      <c r="VF83" s="101">
        <f>VF74*VE83</f>
        <v>0</v>
      </c>
      <c r="VG83" s="119">
        <f t="shared" si="1426"/>
        <v>0</v>
      </c>
      <c r="VH83" s="93">
        <f>VH74</f>
        <v>38.18</v>
      </c>
      <c r="VI83" s="120">
        <f t="shared" si="1427"/>
        <v>0</v>
      </c>
      <c r="VJ83" s="101">
        <f t="shared" si="1428"/>
        <v>0</v>
      </c>
      <c r="VK83" s="101"/>
      <c r="VL83" s="121"/>
      <c r="VM83" s="122" t="e">
        <f t="shared" si="1429"/>
        <v>#DIV/0!</v>
      </c>
      <c r="VN83" s="252">
        <f t="shared" si="1430"/>
        <v>0</v>
      </c>
      <c r="VO83" s="122">
        <f>VN83/VN74</f>
        <v>0</v>
      </c>
      <c r="VP83" s="101">
        <f>VP74*VO83</f>
        <v>0</v>
      </c>
      <c r="VQ83" s="119">
        <f t="shared" si="1431"/>
        <v>0</v>
      </c>
      <c r="VR83" s="93">
        <f>VR74</f>
        <v>38.18</v>
      </c>
      <c r="VS83" s="120">
        <f t="shared" si="1432"/>
        <v>0</v>
      </c>
      <c r="VT83" s="101">
        <f t="shared" si="1433"/>
        <v>0</v>
      </c>
      <c r="VU83" s="101"/>
      <c r="VV83" s="121"/>
      <c r="VW83" s="122" t="e">
        <f t="shared" si="1434"/>
        <v>#DIV/0!</v>
      </c>
      <c r="VX83" s="231">
        <f t="shared" si="1435"/>
        <v>0</v>
      </c>
      <c r="VY83" s="122">
        <f>VX83/VX74</f>
        <v>0</v>
      </c>
      <c r="VZ83" s="101">
        <f>VZ74*VY83</f>
        <v>0</v>
      </c>
      <c r="WA83" s="119">
        <f t="shared" si="1436"/>
        <v>0</v>
      </c>
      <c r="WB83" s="93">
        <f>WB74</f>
        <v>38.18</v>
      </c>
      <c r="WC83" s="120">
        <f t="shared" si="1437"/>
        <v>0</v>
      </c>
      <c r="WD83" s="101">
        <f t="shared" si="1438"/>
        <v>0</v>
      </c>
      <c r="WE83" s="101"/>
      <c r="WF83" s="121"/>
    </row>
    <row r="84" spans="1:604" ht="48">
      <c r="A84" s="5"/>
      <c r="B84" s="94" t="s">
        <v>427</v>
      </c>
      <c r="C84" s="12" t="s">
        <v>838</v>
      </c>
      <c r="D84" s="12" t="s">
        <v>439</v>
      </c>
      <c r="E84" s="4" t="s">
        <v>33</v>
      </c>
      <c r="F84" s="252">
        <f t="shared" si="1140"/>
        <v>0</v>
      </c>
      <c r="G84" s="122">
        <f>F84/F74</f>
        <v>0</v>
      </c>
      <c r="H84" s="101">
        <f>H74*G84</f>
        <v>0</v>
      </c>
      <c r="I84" s="119">
        <f t="shared" si="1141"/>
        <v>0</v>
      </c>
      <c r="J84" s="93">
        <f>J74</f>
        <v>38.18</v>
      </c>
      <c r="K84" s="120">
        <f t="shared" si="1142"/>
        <v>0</v>
      </c>
      <c r="L84" s="101">
        <f t="shared" si="1143"/>
        <v>0</v>
      </c>
      <c r="M84" s="101"/>
      <c r="N84" s="121"/>
      <c r="O84" s="122">
        <f t="shared" si="1144"/>
        <v>0</v>
      </c>
      <c r="P84" s="252">
        <f t="shared" si="1145"/>
        <v>0</v>
      </c>
      <c r="Q84" s="122">
        <f>P84/P74</f>
        <v>0</v>
      </c>
      <c r="R84" s="101">
        <f>R74*Q84</f>
        <v>0</v>
      </c>
      <c r="S84" s="119">
        <f t="shared" si="1146"/>
        <v>0</v>
      </c>
      <c r="T84" s="93">
        <f>T74</f>
        <v>38.18</v>
      </c>
      <c r="U84" s="120">
        <f t="shared" si="1147"/>
        <v>0</v>
      </c>
      <c r="V84" s="101">
        <f t="shared" si="1148"/>
        <v>0</v>
      </c>
      <c r="W84" s="101"/>
      <c r="X84" s="121"/>
      <c r="Y84" s="122">
        <f t="shared" si="1149"/>
        <v>0</v>
      </c>
      <c r="Z84" s="252">
        <f t="shared" si="1150"/>
        <v>0</v>
      </c>
      <c r="AA84" s="122">
        <f>Z84/Z74</f>
        <v>0</v>
      </c>
      <c r="AB84" s="101">
        <f>AB74*AA84</f>
        <v>0</v>
      </c>
      <c r="AC84" s="119">
        <f t="shared" si="1151"/>
        <v>0</v>
      </c>
      <c r="AD84" s="93">
        <f>AD74</f>
        <v>38.18</v>
      </c>
      <c r="AE84" s="120">
        <f t="shared" si="1152"/>
        <v>0</v>
      </c>
      <c r="AF84" s="101">
        <f t="shared" si="1153"/>
        <v>0</v>
      </c>
      <c r="AG84" s="101"/>
      <c r="AH84" s="121"/>
      <c r="AI84" s="122">
        <f t="shared" si="1154"/>
        <v>0</v>
      </c>
      <c r="AJ84" s="252">
        <f t="shared" si="1155"/>
        <v>0</v>
      </c>
      <c r="AK84" s="122">
        <f>AJ84/AJ74</f>
        <v>0</v>
      </c>
      <c r="AL84" s="101">
        <f>AL74*AK84</f>
        <v>0</v>
      </c>
      <c r="AM84" s="119">
        <f t="shared" si="1156"/>
        <v>0</v>
      </c>
      <c r="AN84" s="93">
        <f>AN74</f>
        <v>38.18</v>
      </c>
      <c r="AO84" s="120">
        <f t="shared" si="1157"/>
        <v>0</v>
      </c>
      <c r="AP84" s="101">
        <f t="shared" si="1158"/>
        <v>0</v>
      </c>
      <c r="AQ84" s="101"/>
      <c r="AR84" s="121"/>
      <c r="AS84" s="122">
        <f t="shared" si="1159"/>
        <v>0</v>
      </c>
      <c r="AT84" s="252">
        <f t="shared" si="1160"/>
        <v>0</v>
      </c>
      <c r="AU84" s="122">
        <f>AT84/AT74</f>
        <v>0</v>
      </c>
      <c r="AV84" s="101">
        <f>AV74*AU84</f>
        <v>0</v>
      </c>
      <c r="AW84" s="119">
        <f t="shared" si="1161"/>
        <v>0</v>
      </c>
      <c r="AX84" s="93">
        <f>AX74</f>
        <v>38.18</v>
      </c>
      <c r="AY84" s="120">
        <f t="shared" si="1162"/>
        <v>0</v>
      </c>
      <c r="AZ84" s="101">
        <f t="shared" si="1163"/>
        <v>0</v>
      </c>
      <c r="BA84" s="101"/>
      <c r="BB84" s="121"/>
      <c r="BC84" s="122">
        <f t="shared" si="1164"/>
        <v>0</v>
      </c>
      <c r="BD84" s="252">
        <f t="shared" si="1165"/>
        <v>0</v>
      </c>
      <c r="BE84" s="122">
        <f>BD84/BD74</f>
        <v>0</v>
      </c>
      <c r="BF84" s="101">
        <f>BF74*BE84</f>
        <v>0</v>
      </c>
      <c r="BG84" s="119">
        <f t="shared" si="1166"/>
        <v>0</v>
      </c>
      <c r="BH84" s="93">
        <f>BH74</f>
        <v>38.18</v>
      </c>
      <c r="BI84" s="120">
        <f t="shared" si="1167"/>
        <v>0</v>
      </c>
      <c r="BJ84" s="101">
        <f t="shared" si="1168"/>
        <v>0</v>
      </c>
      <c r="BK84" s="101"/>
      <c r="BL84" s="121"/>
      <c r="BM84" s="122">
        <f t="shared" si="1169"/>
        <v>0</v>
      </c>
      <c r="BN84" s="252">
        <f t="shared" si="1170"/>
        <v>0</v>
      </c>
      <c r="BO84" s="122" t="e">
        <f>BN84/BN74</f>
        <v>#DIV/0!</v>
      </c>
      <c r="BP84" s="101" t="e">
        <f>BP74*BO84</f>
        <v>#DIV/0!</v>
      </c>
      <c r="BQ84" s="119">
        <f t="shared" si="1171"/>
        <v>0</v>
      </c>
      <c r="BR84" s="93">
        <f>BR74</f>
        <v>0</v>
      </c>
      <c r="BS84" s="120">
        <f t="shared" si="1172"/>
        <v>0</v>
      </c>
      <c r="BT84" s="101">
        <f t="shared" si="1173"/>
        <v>0</v>
      </c>
      <c r="BU84" s="101"/>
      <c r="BV84" s="121"/>
      <c r="BW84" s="122">
        <f t="shared" si="1174"/>
        <v>0</v>
      </c>
      <c r="BX84" s="252">
        <f t="shared" si="1175"/>
        <v>0</v>
      </c>
      <c r="BY84" s="122">
        <f>BX84/BX74</f>
        <v>0</v>
      </c>
      <c r="BZ84" s="101">
        <f>BZ74*BY84</f>
        <v>0</v>
      </c>
      <c r="CA84" s="119">
        <f t="shared" si="1176"/>
        <v>0</v>
      </c>
      <c r="CB84" s="93">
        <f>CB74</f>
        <v>38.18</v>
      </c>
      <c r="CC84" s="120">
        <f t="shared" si="1177"/>
        <v>0</v>
      </c>
      <c r="CD84" s="101">
        <f t="shared" si="1178"/>
        <v>0</v>
      </c>
      <c r="CE84" s="101"/>
      <c r="CF84" s="121"/>
      <c r="CG84" s="122">
        <f t="shared" si="1179"/>
        <v>0</v>
      </c>
      <c r="CH84" s="252">
        <f t="shared" si="1180"/>
        <v>0</v>
      </c>
      <c r="CI84" s="122" t="e">
        <f>CH84/CH74</f>
        <v>#DIV/0!</v>
      </c>
      <c r="CJ84" s="101" t="e">
        <f>CJ74*CI84</f>
        <v>#DIV/0!</v>
      </c>
      <c r="CK84" s="119">
        <f t="shared" si="1181"/>
        <v>0</v>
      </c>
      <c r="CL84" s="93">
        <f>CL74</f>
        <v>0</v>
      </c>
      <c r="CM84" s="120">
        <f t="shared" si="1182"/>
        <v>0</v>
      </c>
      <c r="CN84" s="101">
        <f t="shared" si="1183"/>
        <v>0</v>
      </c>
      <c r="CO84" s="101"/>
      <c r="CP84" s="121"/>
      <c r="CQ84" s="122">
        <f t="shared" si="1184"/>
        <v>0</v>
      </c>
      <c r="CR84" s="252">
        <f t="shared" si="1185"/>
        <v>0</v>
      </c>
      <c r="CS84" s="122">
        <f>CR84/CR74</f>
        <v>0</v>
      </c>
      <c r="CT84" s="101">
        <f>CT74*CS84</f>
        <v>0</v>
      </c>
      <c r="CU84" s="119">
        <f t="shared" si="1186"/>
        <v>0</v>
      </c>
      <c r="CV84" s="93">
        <f>CV74</f>
        <v>38.18</v>
      </c>
      <c r="CW84" s="120">
        <f t="shared" si="1187"/>
        <v>0</v>
      </c>
      <c r="CX84" s="101">
        <f t="shared" si="1188"/>
        <v>0</v>
      </c>
      <c r="CY84" s="101"/>
      <c r="CZ84" s="121"/>
      <c r="DA84" s="122">
        <f t="shared" si="1189"/>
        <v>0</v>
      </c>
      <c r="DB84" s="252">
        <f t="shared" si="1190"/>
        <v>0</v>
      </c>
      <c r="DC84" s="122">
        <f>DB84/DB74</f>
        <v>0</v>
      </c>
      <c r="DD84" s="101">
        <f>DD74*DC84</f>
        <v>0</v>
      </c>
      <c r="DE84" s="119">
        <f t="shared" si="1191"/>
        <v>0</v>
      </c>
      <c r="DF84" s="93">
        <f>DF74</f>
        <v>38.18</v>
      </c>
      <c r="DG84" s="120">
        <f t="shared" si="1192"/>
        <v>0</v>
      </c>
      <c r="DH84" s="101">
        <f t="shared" si="1193"/>
        <v>0</v>
      </c>
      <c r="DI84" s="101"/>
      <c r="DJ84" s="121"/>
      <c r="DK84" s="122">
        <f t="shared" si="1194"/>
        <v>0</v>
      </c>
      <c r="DL84" s="252">
        <f t="shared" si="1195"/>
        <v>0</v>
      </c>
      <c r="DM84" s="122">
        <f>DL84/DL74</f>
        <v>0</v>
      </c>
      <c r="DN84" s="101">
        <f>DN74*DM84</f>
        <v>0</v>
      </c>
      <c r="DO84" s="119">
        <f t="shared" si="1196"/>
        <v>0</v>
      </c>
      <c r="DP84" s="93">
        <f>DP74</f>
        <v>38.18</v>
      </c>
      <c r="DQ84" s="120">
        <f t="shared" si="1197"/>
        <v>0</v>
      </c>
      <c r="DR84" s="101">
        <f t="shared" si="1198"/>
        <v>0</v>
      </c>
      <c r="DS84" s="101"/>
      <c r="DT84" s="121"/>
      <c r="DU84" s="122">
        <f t="shared" si="1199"/>
        <v>0</v>
      </c>
      <c r="DV84" s="252">
        <f t="shared" si="1200"/>
        <v>0</v>
      </c>
      <c r="DW84" s="122">
        <f>DV84/DV74</f>
        <v>0</v>
      </c>
      <c r="DX84" s="101">
        <f>DX74*DW84</f>
        <v>0</v>
      </c>
      <c r="DY84" s="119">
        <f t="shared" si="1201"/>
        <v>0</v>
      </c>
      <c r="DZ84" s="93">
        <f>DZ74</f>
        <v>38.18</v>
      </c>
      <c r="EA84" s="120">
        <f t="shared" si="1202"/>
        <v>0</v>
      </c>
      <c r="EB84" s="101">
        <f t="shared" si="1203"/>
        <v>0</v>
      </c>
      <c r="EC84" s="101"/>
      <c r="ED84" s="121"/>
      <c r="EE84" s="122">
        <f t="shared" si="1204"/>
        <v>0</v>
      </c>
      <c r="EF84" s="252">
        <f t="shared" si="1205"/>
        <v>0</v>
      </c>
      <c r="EG84" s="122">
        <f>EF84/EF74</f>
        <v>0</v>
      </c>
      <c r="EH84" s="101">
        <f>EH74*EG84</f>
        <v>0</v>
      </c>
      <c r="EI84" s="119">
        <f t="shared" si="1206"/>
        <v>0</v>
      </c>
      <c r="EJ84" s="93">
        <f>EJ74</f>
        <v>38.18</v>
      </c>
      <c r="EK84" s="120">
        <f t="shared" si="1207"/>
        <v>0</v>
      </c>
      <c r="EL84" s="101">
        <f t="shared" si="1208"/>
        <v>0</v>
      </c>
      <c r="EM84" s="101"/>
      <c r="EN84" s="121"/>
      <c r="EO84" s="122">
        <f t="shared" si="1209"/>
        <v>0</v>
      </c>
      <c r="EP84" s="252">
        <f t="shared" si="1210"/>
        <v>0</v>
      </c>
      <c r="EQ84" s="122">
        <f>EP84/EP74</f>
        <v>0</v>
      </c>
      <c r="ER84" s="101">
        <f>ER74*EQ84</f>
        <v>0</v>
      </c>
      <c r="ES84" s="119">
        <f t="shared" si="1211"/>
        <v>0</v>
      </c>
      <c r="ET84" s="93">
        <f>ET74</f>
        <v>38.18</v>
      </c>
      <c r="EU84" s="120">
        <f t="shared" si="1212"/>
        <v>0</v>
      </c>
      <c r="EV84" s="101">
        <f t="shared" si="1213"/>
        <v>0</v>
      </c>
      <c r="EW84" s="101"/>
      <c r="EX84" s="121"/>
      <c r="EY84" s="122">
        <f t="shared" si="1214"/>
        <v>0</v>
      </c>
      <c r="EZ84" s="252">
        <f t="shared" si="1215"/>
        <v>0</v>
      </c>
      <c r="FA84" s="122">
        <f>EZ84/EZ74</f>
        <v>0</v>
      </c>
      <c r="FB84" s="101">
        <f>FB74*FA84</f>
        <v>0</v>
      </c>
      <c r="FC84" s="119">
        <f t="shared" si="1216"/>
        <v>0</v>
      </c>
      <c r="FD84" s="93">
        <f>FD74</f>
        <v>38.18</v>
      </c>
      <c r="FE84" s="120">
        <f t="shared" si="1217"/>
        <v>0</v>
      </c>
      <c r="FF84" s="101">
        <f t="shared" si="1218"/>
        <v>0</v>
      </c>
      <c r="FG84" s="101"/>
      <c r="FH84" s="121"/>
      <c r="FI84" s="122">
        <f t="shared" si="1219"/>
        <v>0</v>
      </c>
      <c r="FJ84" s="252">
        <f t="shared" si="1220"/>
        <v>0</v>
      </c>
      <c r="FK84" s="122">
        <f>FJ84/FJ74</f>
        <v>0</v>
      </c>
      <c r="FL84" s="101">
        <f>FL74*FK84</f>
        <v>0</v>
      </c>
      <c r="FM84" s="119">
        <f t="shared" si="1221"/>
        <v>0</v>
      </c>
      <c r="FN84" s="93">
        <f>FN74</f>
        <v>38.18</v>
      </c>
      <c r="FO84" s="120">
        <f t="shared" si="1222"/>
        <v>0</v>
      </c>
      <c r="FP84" s="101">
        <f t="shared" si="1223"/>
        <v>0</v>
      </c>
      <c r="FQ84" s="101"/>
      <c r="FR84" s="121"/>
      <c r="FS84" s="122">
        <f t="shared" si="1224"/>
        <v>0</v>
      </c>
      <c r="FT84" s="252">
        <f t="shared" si="1225"/>
        <v>0</v>
      </c>
      <c r="FU84" s="122">
        <f>FT84/FT74</f>
        <v>0</v>
      </c>
      <c r="FV84" s="101">
        <f>FV74*FU84</f>
        <v>0</v>
      </c>
      <c r="FW84" s="119">
        <f t="shared" si="1226"/>
        <v>0</v>
      </c>
      <c r="FX84" s="93">
        <f>FX74</f>
        <v>38.18</v>
      </c>
      <c r="FY84" s="120">
        <f t="shared" si="1227"/>
        <v>0</v>
      </c>
      <c r="FZ84" s="101">
        <f t="shared" si="1228"/>
        <v>0</v>
      </c>
      <c r="GA84" s="101"/>
      <c r="GB84" s="121"/>
      <c r="GC84" s="122">
        <f t="shared" si="1229"/>
        <v>0</v>
      </c>
      <c r="GD84" s="252">
        <f t="shared" si="1230"/>
        <v>0</v>
      </c>
      <c r="GE84" s="122">
        <f>GD84/GD74</f>
        <v>0</v>
      </c>
      <c r="GF84" s="101">
        <f>GF74*GE84</f>
        <v>0</v>
      </c>
      <c r="GG84" s="119">
        <f t="shared" si="1231"/>
        <v>0</v>
      </c>
      <c r="GH84" s="93">
        <f>GH74</f>
        <v>38.18</v>
      </c>
      <c r="GI84" s="120">
        <f t="shared" si="1232"/>
        <v>0</v>
      </c>
      <c r="GJ84" s="101">
        <f t="shared" si="1233"/>
        <v>0</v>
      </c>
      <c r="GK84" s="101"/>
      <c r="GL84" s="121"/>
      <c r="GM84" s="122">
        <f t="shared" si="1234"/>
        <v>0</v>
      </c>
      <c r="GN84" s="252">
        <f t="shared" si="1235"/>
        <v>0</v>
      </c>
      <c r="GO84" s="122">
        <f>GN84/GN74</f>
        <v>0</v>
      </c>
      <c r="GP84" s="101">
        <f>GP74*GO84</f>
        <v>0</v>
      </c>
      <c r="GQ84" s="119">
        <f t="shared" si="1236"/>
        <v>0</v>
      </c>
      <c r="GR84" s="93">
        <f>GR74</f>
        <v>38.18</v>
      </c>
      <c r="GS84" s="120">
        <f t="shared" si="1237"/>
        <v>0</v>
      </c>
      <c r="GT84" s="101">
        <f t="shared" si="1238"/>
        <v>0</v>
      </c>
      <c r="GU84" s="101"/>
      <c r="GV84" s="121"/>
      <c r="GW84" s="122">
        <f t="shared" si="1239"/>
        <v>0</v>
      </c>
      <c r="GX84" s="252">
        <f t="shared" si="1240"/>
        <v>0</v>
      </c>
      <c r="GY84" s="122">
        <f>GX84/GX74</f>
        <v>0</v>
      </c>
      <c r="GZ84" s="101">
        <f>GZ74*GY84</f>
        <v>0</v>
      </c>
      <c r="HA84" s="119">
        <f t="shared" si="1241"/>
        <v>0</v>
      </c>
      <c r="HB84" s="93">
        <f>HB74</f>
        <v>38.18</v>
      </c>
      <c r="HC84" s="120">
        <f t="shared" si="1242"/>
        <v>0</v>
      </c>
      <c r="HD84" s="101">
        <f t="shared" si="1243"/>
        <v>0</v>
      </c>
      <c r="HE84" s="101"/>
      <c r="HF84" s="121"/>
      <c r="HG84" s="122">
        <f t="shared" si="1244"/>
        <v>0</v>
      </c>
      <c r="HH84" s="252">
        <f t="shared" si="1245"/>
        <v>0</v>
      </c>
      <c r="HI84" s="122">
        <f>HH84/HH74</f>
        <v>0</v>
      </c>
      <c r="HJ84" s="101">
        <f>HJ74*HI84</f>
        <v>0</v>
      </c>
      <c r="HK84" s="119">
        <f t="shared" si="1246"/>
        <v>0</v>
      </c>
      <c r="HL84" s="93">
        <f>HL74</f>
        <v>38.18</v>
      </c>
      <c r="HM84" s="120">
        <f t="shared" si="1247"/>
        <v>0</v>
      </c>
      <c r="HN84" s="101">
        <f t="shared" si="1248"/>
        <v>0</v>
      </c>
      <c r="HO84" s="101"/>
      <c r="HP84" s="121"/>
      <c r="HQ84" s="122">
        <f t="shared" si="1249"/>
        <v>0</v>
      </c>
      <c r="HR84" s="252">
        <f t="shared" si="1250"/>
        <v>0</v>
      </c>
      <c r="HS84" s="122">
        <f>HR84/HR74</f>
        <v>0</v>
      </c>
      <c r="HT84" s="101">
        <f>HT74*HS84</f>
        <v>0</v>
      </c>
      <c r="HU84" s="119">
        <f t="shared" si="1251"/>
        <v>0</v>
      </c>
      <c r="HV84" s="93">
        <f>HV74</f>
        <v>38.18</v>
      </c>
      <c r="HW84" s="120">
        <f t="shared" si="1252"/>
        <v>0</v>
      </c>
      <c r="HX84" s="101">
        <f t="shared" si="1253"/>
        <v>0</v>
      </c>
      <c r="HY84" s="101"/>
      <c r="HZ84" s="121"/>
      <c r="IA84" s="122">
        <f t="shared" si="1254"/>
        <v>0</v>
      </c>
      <c r="IB84" s="252">
        <f t="shared" si="1255"/>
        <v>11</v>
      </c>
      <c r="IC84" s="122">
        <f>IB84/IB74</f>
        <v>7.0059999999999997E-2</v>
      </c>
      <c r="ID84" s="101">
        <f>ID74*IC84</f>
        <v>124.99</v>
      </c>
      <c r="IE84" s="119">
        <f t="shared" si="1256"/>
        <v>11.362727270000001</v>
      </c>
      <c r="IF84" s="93">
        <f>IF74</f>
        <v>38.18</v>
      </c>
      <c r="IG84" s="120">
        <f t="shared" si="1257"/>
        <v>433.82893000000001</v>
      </c>
      <c r="IH84" s="101">
        <f t="shared" si="1258"/>
        <v>4772.12</v>
      </c>
      <c r="II84" s="101"/>
      <c r="IJ84" s="121"/>
      <c r="IK84" s="122">
        <f t="shared" si="1259"/>
        <v>0.85943000000000003</v>
      </c>
      <c r="IL84" s="252">
        <f t="shared" si="1260"/>
        <v>0</v>
      </c>
      <c r="IM84" s="122">
        <f>IL84/IL74</f>
        <v>0</v>
      </c>
      <c r="IN84" s="101">
        <f>IN74*IM84</f>
        <v>0</v>
      </c>
      <c r="IO84" s="119">
        <f t="shared" si="1261"/>
        <v>0</v>
      </c>
      <c r="IP84" s="93">
        <f>IP74</f>
        <v>38.18</v>
      </c>
      <c r="IQ84" s="120">
        <f t="shared" si="1262"/>
        <v>0</v>
      </c>
      <c r="IR84" s="101">
        <f t="shared" si="1263"/>
        <v>0</v>
      </c>
      <c r="IS84" s="101"/>
      <c r="IT84" s="121"/>
      <c r="IU84" s="122">
        <f t="shared" si="1264"/>
        <v>0</v>
      </c>
      <c r="IV84" s="252">
        <f t="shared" si="1265"/>
        <v>0</v>
      </c>
      <c r="IW84" s="122">
        <f>IV84/IV74</f>
        <v>0</v>
      </c>
      <c r="IX84" s="101">
        <f>IX74*IW84</f>
        <v>0</v>
      </c>
      <c r="IY84" s="119">
        <f t="shared" si="1266"/>
        <v>0</v>
      </c>
      <c r="IZ84" s="93">
        <f>IZ74</f>
        <v>38.18</v>
      </c>
      <c r="JA84" s="120">
        <f t="shared" si="1267"/>
        <v>0</v>
      </c>
      <c r="JB84" s="101">
        <f t="shared" si="1268"/>
        <v>0</v>
      </c>
      <c r="JC84" s="101"/>
      <c r="JD84" s="121"/>
      <c r="JE84" s="122">
        <f t="shared" si="1269"/>
        <v>0</v>
      </c>
      <c r="JF84" s="252">
        <f t="shared" si="1270"/>
        <v>0</v>
      </c>
      <c r="JG84" s="122">
        <f>JF84/JF74</f>
        <v>0</v>
      </c>
      <c r="JH84" s="101">
        <f>JH74*JG84</f>
        <v>0</v>
      </c>
      <c r="JI84" s="119">
        <f t="shared" si="1271"/>
        <v>0</v>
      </c>
      <c r="JJ84" s="93">
        <f>JJ74</f>
        <v>38.18</v>
      </c>
      <c r="JK84" s="120">
        <f t="shared" si="1272"/>
        <v>0</v>
      </c>
      <c r="JL84" s="101">
        <f t="shared" si="1273"/>
        <v>0</v>
      </c>
      <c r="JM84" s="101"/>
      <c r="JN84" s="121"/>
      <c r="JO84" s="122">
        <f t="shared" si="1274"/>
        <v>0</v>
      </c>
      <c r="JP84" s="252">
        <f t="shared" si="1275"/>
        <v>0</v>
      </c>
      <c r="JQ84" s="122" t="e">
        <f>JP84/JP74</f>
        <v>#DIV/0!</v>
      </c>
      <c r="JR84" s="101" t="e">
        <f>JR74*JQ84</f>
        <v>#DIV/0!</v>
      </c>
      <c r="JS84" s="119">
        <f t="shared" si="1276"/>
        <v>0</v>
      </c>
      <c r="JT84" s="93">
        <f>JT74</f>
        <v>0</v>
      </c>
      <c r="JU84" s="120">
        <f t="shared" si="1277"/>
        <v>0</v>
      </c>
      <c r="JV84" s="101">
        <f t="shared" si="1278"/>
        <v>0</v>
      </c>
      <c r="JW84" s="101"/>
      <c r="JX84" s="121"/>
      <c r="JY84" s="122">
        <f t="shared" si="1279"/>
        <v>0</v>
      </c>
      <c r="JZ84" s="252">
        <f t="shared" si="1280"/>
        <v>0</v>
      </c>
      <c r="KA84" s="122">
        <f>JZ84/JZ74</f>
        <v>0</v>
      </c>
      <c r="KB84" s="101">
        <f>KB74*KA84</f>
        <v>0</v>
      </c>
      <c r="KC84" s="119">
        <f t="shared" si="1281"/>
        <v>0</v>
      </c>
      <c r="KD84" s="93">
        <f>KD74</f>
        <v>38.18</v>
      </c>
      <c r="KE84" s="120">
        <f t="shared" si="1282"/>
        <v>0</v>
      </c>
      <c r="KF84" s="101">
        <f t="shared" si="1283"/>
        <v>0</v>
      </c>
      <c r="KG84" s="101"/>
      <c r="KH84" s="121"/>
      <c r="KI84" s="122">
        <f t="shared" si="1284"/>
        <v>0</v>
      </c>
      <c r="KJ84" s="252">
        <f t="shared" si="1285"/>
        <v>0</v>
      </c>
      <c r="KK84" s="122">
        <f>KJ84/KJ74</f>
        <v>0</v>
      </c>
      <c r="KL84" s="101">
        <f>KL74*KK84</f>
        <v>0</v>
      </c>
      <c r="KM84" s="119">
        <f t="shared" si="1286"/>
        <v>0</v>
      </c>
      <c r="KN84" s="93">
        <f>KN74</f>
        <v>38.18</v>
      </c>
      <c r="KO84" s="120">
        <f t="shared" si="1287"/>
        <v>0</v>
      </c>
      <c r="KP84" s="101">
        <f t="shared" si="1288"/>
        <v>0</v>
      </c>
      <c r="KQ84" s="101"/>
      <c r="KR84" s="121"/>
      <c r="KS84" s="122">
        <f t="shared" si="1289"/>
        <v>0</v>
      </c>
      <c r="KT84" s="252">
        <f t="shared" si="1290"/>
        <v>0</v>
      </c>
      <c r="KU84" s="122">
        <f>KT84/KT74</f>
        <v>0</v>
      </c>
      <c r="KV84" s="101">
        <f>KV74*KU84</f>
        <v>0</v>
      </c>
      <c r="KW84" s="119">
        <f t="shared" si="1291"/>
        <v>0</v>
      </c>
      <c r="KX84" s="93">
        <f>KX74</f>
        <v>38.18</v>
      </c>
      <c r="KY84" s="120">
        <f t="shared" si="1292"/>
        <v>0</v>
      </c>
      <c r="KZ84" s="101">
        <f t="shared" si="1293"/>
        <v>0</v>
      </c>
      <c r="LA84" s="101"/>
      <c r="LB84" s="121"/>
      <c r="LC84" s="122">
        <f t="shared" si="1294"/>
        <v>0</v>
      </c>
      <c r="LD84" s="252">
        <f t="shared" si="1295"/>
        <v>0</v>
      </c>
      <c r="LE84" s="122">
        <f>LD84/LD74</f>
        <v>0</v>
      </c>
      <c r="LF84" s="101">
        <f>LF74*LE84</f>
        <v>0</v>
      </c>
      <c r="LG84" s="119">
        <f t="shared" si="1296"/>
        <v>0</v>
      </c>
      <c r="LH84" s="93">
        <f>LH74</f>
        <v>38.18</v>
      </c>
      <c r="LI84" s="120">
        <f t="shared" si="1297"/>
        <v>0</v>
      </c>
      <c r="LJ84" s="101">
        <f t="shared" si="1298"/>
        <v>0</v>
      </c>
      <c r="LK84" s="101"/>
      <c r="LL84" s="121"/>
      <c r="LM84" s="122">
        <f t="shared" si="1299"/>
        <v>0</v>
      </c>
      <c r="LN84" s="252">
        <f t="shared" si="1300"/>
        <v>0</v>
      </c>
      <c r="LO84" s="122">
        <f>LN84/LN74</f>
        <v>0</v>
      </c>
      <c r="LP84" s="101">
        <f>LP74*LO84</f>
        <v>0</v>
      </c>
      <c r="LQ84" s="119">
        <f t="shared" si="1301"/>
        <v>0</v>
      </c>
      <c r="LR84" s="93">
        <f>LR74</f>
        <v>38.18</v>
      </c>
      <c r="LS84" s="120">
        <f t="shared" si="1302"/>
        <v>0</v>
      </c>
      <c r="LT84" s="101">
        <f t="shared" si="1303"/>
        <v>0</v>
      </c>
      <c r="LU84" s="101"/>
      <c r="LV84" s="121"/>
      <c r="LW84" s="122">
        <f t="shared" si="1304"/>
        <v>0</v>
      </c>
      <c r="LX84" s="252">
        <f t="shared" si="1305"/>
        <v>0</v>
      </c>
      <c r="LY84" s="122">
        <f>LX84/LX74</f>
        <v>0</v>
      </c>
      <c r="LZ84" s="101">
        <f>LZ74*LY84</f>
        <v>0</v>
      </c>
      <c r="MA84" s="119">
        <f t="shared" si="1306"/>
        <v>0</v>
      </c>
      <c r="MB84" s="93">
        <f>MB74</f>
        <v>38.18</v>
      </c>
      <c r="MC84" s="120">
        <f t="shared" si="1307"/>
        <v>0</v>
      </c>
      <c r="MD84" s="101">
        <f t="shared" si="1308"/>
        <v>0</v>
      </c>
      <c r="ME84" s="101"/>
      <c r="MF84" s="121"/>
      <c r="MG84" s="122">
        <f t="shared" si="1309"/>
        <v>0</v>
      </c>
      <c r="MH84" s="252">
        <f t="shared" si="1310"/>
        <v>0</v>
      </c>
      <c r="MI84" s="122">
        <f>MH84/MH74</f>
        <v>0</v>
      </c>
      <c r="MJ84" s="101">
        <f>MJ74*MI84</f>
        <v>0</v>
      </c>
      <c r="MK84" s="119">
        <f t="shared" si="1311"/>
        <v>0</v>
      </c>
      <c r="ML84" s="93">
        <f>ML74</f>
        <v>38.18</v>
      </c>
      <c r="MM84" s="120">
        <f t="shared" si="1312"/>
        <v>0</v>
      </c>
      <c r="MN84" s="101">
        <f t="shared" si="1313"/>
        <v>0</v>
      </c>
      <c r="MO84" s="101"/>
      <c r="MP84" s="121"/>
      <c r="MQ84" s="122">
        <f t="shared" si="1314"/>
        <v>0</v>
      </c>
      <c r="MR84" s="252">
        <f t="shared" si="1315"/>
        <v>31</v>
      </c>
      <c r="MS84" s="122">
        <f>MR84/MR74</f>
        <v>0.27678999999999998</v>
      </c>
      <c r="MT84" s="101">
        <f>MT74*MS84</f>
        <v>337.96</v>
      </c>
      <c r="MU84" s="119">
        <f t="shared" si="1316"/>
        <v>10.901935480000001</v>
      </c>
      <c r="MV84" s="93">
        <f>MV74</f>
        <v>38.18</v>
      </c>
      <c r="MW84" s="120">
        <f t="shared" si="1317"/>
        <v>416.23590000000002</v>
      </c>
      <c r="MX84" s="101">
        <f t="shared" si="1318"/>
        <v>12903.31</v>
      </c>
      <c r="MY84" s="101"/>
      <c r="MZ84" s="121"/>
      <c r="NA84" s="122">
        <f t="shared" si="1319"/>
        <v>0.82457999999999998</v>
      </c>
      <c r="NB84" s="252">
        <f t="shared" si="1320"/>
        <v>0</v>
      </c>
      <c r="NC84" s="122">
        <f>NB84/NB74</f>
        <v>0</v>
      </c>
      <c r="ND84" s="101">
        <f>ND74*NC84</f>
        <v>0</v>
      </c>
      <c r="NE84" s="119">
        <f t="shared" si="1321"/>
        <v>0</v>
      </c>
      <c r="NF84" s="93">
        <f>NF74</f>
        <v>38.18</v>
      </c>
      <c r="NG84" s="120">
        <f t="shared" si="1322"/>
        <v>0</v>
      </c>
      <c r="NH84" s="101">
        <f t="shared" si="1323"/>
        <v>0</v>
      </c>
      <c r="NI84" s="101"/>
      <c r="NJ84" s="121"/>
      <c r="NK84" s="122">
        <f t="shared" si="1324"/>
        <v>0</v>
      </c>
      <c r="NL84" s="252">
        <f t="shared" si="1325"/>
        <v>0</v>
      </c>
      <c r="NM84" s="122">
        <f>NL84/NL74</f>
        <v>0</v>
      </c>
      <c r="NN84" s="101">
        <f>NN74*NM84</f>
        <v>0</v>
      </c>
      <c r="NO84" s="119">
        <f t="shared" si="1326"/>
        <v>0</v>
      </c>
      <c r="NP84" s="93">
        <f>NP74</f>
        <v>38.18</v>
      </c>
      <c r="NQ84" s="120">
        <f t="shared" si="1327"/>
        <v>0</v>
      </c>
      <c r="NR84" s="101">
        <f t="shared" si="1328"/>
        <v>0</v>
      </c>
      <c r="NS84" s="101"/>
      <c r="NT84" s="121"/>
      <c r="NU84" s="122">
        <f t="shared" si="1329"/>
        <v>0</v>
      </c>
      <c r="NV84" s="252">
        <f t="shared" si="1330"/>
        <v>31</v>
      </c>
      <c r="NW84" s="122">
        <f>NV84/NV74</f>
        <v>0.17713999999999999</v>
      </c>
      <c r="NX84" s="101">
        <f>NX74*NW84</f>
        <v>224.08</v>
      </c>
      <c r="NY84" s="119">
        <f t="shared" si="1331"/>
        <v>7.2283871</v>
      </c>
      <c r="NZ84" s="93">
        <f>NZ74</f>
        <v>38.18</v>
      </c>
      <c r="OA84" s="120">
        <f t="shared" si="1332"/>
        <v>275.97982000000002</v>
      </c>
      <c r="OB84" s="101">
        <f t="shared" si="1333"/>
        <v>8555.3700000000008</v>
      </c>
      <c r="OC84" s="101"/>
      <c r="OD84" s="121"/>
      <c r="OE84" s="122">
        <f t="shared" si="1334"/>
        <v>0.54673000000000005</v>
      </c>
      <c r="OF84" s="252">
        <f t="shared" si="1335"/>
        <v>0</v>
      </c>
      <c r="OG84" s="122">
        <f>OF84/OF74</f>
        <v>0</v>
      </c>
      <c r="OH84" s="101">
        <f>OH74*OG84</f>
        <v>0</v>
      </c>
      <c r="OI84" s="119">
        <f t="shared" si="1336"/>
        <v>0</v>
      </c>
      <c r="OJ84" s="93">
        <f>OJ74</f>
        <v>38.18</v>
      </c>
      <c r="OK84" s="120">
        <f t="shared" si="1337"/>
        <v>0</v>
      </c>
      <c r="OL84" s="101">
        <f t="shared" si="1338"/>
        <v>0</v>
      </c>
      <c r="OM84" s="101"/>
      <c r="ON84" s="121"/>
      <c r="OO84" s="122">
        <f t="shared" si="1339"/>
        <v>0</v>
      </c>
      <c r="OP84" s="252">
        <f t="shared" si="1340"/>
        <v>0</v>
      </c>
      <c r="OQ84" s="122">
        <f>OP84/OP74</f>
        <v>0</v>
      </c>
      <c r="OR84" s="101">
        <f>OR74*OQ84</f>
        <v>0</v>
      </c>
      <c r="OS84" s="119">
        <f t="shared" si="1341"/>
        <v>0</v>
      </c>
      <c r="OT84" s="93">
        <f>OT74</f>
        <v>38.18</v>
      </c>
      <c r="OU84" s="120">
        <f t="shared" si="1342"/>
        <v>0</v>
      </c>
      <c r="OV84" s="101">
        <f t="shared" si="1343"/>
        <v>0</v>
      </c>
      <c r="OW84" s="101"/>
      <c r="OX84" s="121"/>
      <c r="OY84" s="122">
        <f t="shared" si="1344"/>
        <v>0</v>
      </c>
      <c r="OZ84" s="252">
        <f t="shared" si="1345"/>
        <v>0</v>
      </c>
      <c r="PA84" s="122">
        <f>OZ84/OZ74</f>
        <v>0</v>
      </c>
      <c r="PB84" s="101">
        <f>PB74*PA84</f>
        <v>0</v>
      </c>
      <c r="PC84" s="119">
        <f t="shared" si="1346"/>
        <v>0</v>
      </c>
      <c r="PD84" s="93">
        <f>PD74</f>
        <v>38.18</v>
      </c>
      <c r="PE84" s="120">
        <f t="shared" si="1347"/>
        <v>0</v>
      </c>
      <c r="PF84" s="101">
        <f t="shared" si="1348"/>
        <v>0</v>
      </c>
      <c r="PG84" s="101"/>
      <c r="PH84" s="121"/>
      <c r="PI84" s="122">
        <f t="shared" si="1349"/>
        <v>0</v>
      </c>
      <c r="PJ84" s="252">
        <f t="shared" si="1350"/>
        <v>0</v>
      </c>
      <c r="PK84" s="122">
        <f>PJ84/PJ74</f>
        <v>0</v>
      </c>
      <c r="PL84" s="101">
        <f>PL74*PK84</f>
        <v>0</v>
      </c>
      <c r="PM84" s="119">
        <f t="shared" si="1351"/>
        <v>0</v>
      </c>
      <c r="PN84" s="93">
        <f>PN74</f>
        <v>38.18</v>
      </c>
      <c r="PO84" s="120">
        <f t="shared" si="1352"/>
        <v>0</v>
      </c>
      <c r="PP84" s="101">
        <f t="shared" si="1353"/>
        <v>0</v>
      </c>
      <c r="PQ84" s="101"/>
      <c r="PR84" s="121"/>
      <c r="PS84" s="122">
        <f t="shared" si="1354"/>
        <v>0</v>
      </c>
      <c r="PT84" s="252">
        <f t="shared" si="1355"/>
        <v>0</v>
      </c>
      <c r="PU84" s="122" t="e">
        <f>PT84/PT74</f>
        <v>#DIV/0!</v>
      </c>
      <c r="PV84" s="101" t="e">
        <f>PV74*PU84</f>
        <v>#DIV/0!</v>
      </c>
      <c r="PW84" s="119">
        <f t="shared" si="1356"/>
        <v>0</v>
      </c>
      <c r="PX84" s="93">
        <f>PX74</f>
        <v>0</v>
      </c>
      <c r="PY84" s="120">
        <f t="shared" si="1357"/>
        <v>0</v>
      </c>
      <c r="PZ84" s="101">
        <f t="shared" si="1358"/>
        <v>0</v>
      </c>
      <c r="QA84" s="101"/>
      <c r="QB84" s="121"/>
      <c r="QC84" s="122">
        <f t="shared" si="1359"/>
        <v>0</v>
      </c>
      <c r="QD84" s="252">
        <f t="shared" si="1360"/>
        <v>0</v>
      </c>
      <c r="QE84" s="122">
        <f>QD84/QD74</f>
        <v>0</v>
      </c>
      <c r="QF84" s="101">
        <f>QF74*QE84</f>
        <v>0</v>
      </c>
      <c r="QG84" s="119">
        <f t="shared" si="1361"/>
        <v>0</v>
      </c>
      <c r="QH84" s="93">
        <f>QH74</f>
        <v>38.18</v>
      </c>
      <c r="QI84" s="120">
        <f t="shared" si="1362"/>
        <v>0</v>
      </c>
      <c r="QJ84" s="101">
        <f t="shared" si="1363"/>
        <v>0</v>
      </c>
      <c r="QK84" s="101"/>
      <c r="QL84" s="121"/>
      <c r="QM84" s="122">
        <f t="shared" si="1364"/>
        <v>0</v>
      </c>
      <c r="QN84" s="252">
        <f t="shared" si="1365"/>
        <v>0</v>
      </c>
      <c r="QO84" s="122">
        <f>QN84/QN74</f>
        <v>0</v>
      </c>
      <c r="QP84" s="101">
        <f>QP74*QO84</f>
        <v>0</v>
      </c>
      <c r="QQ84" s="119">
        <f t="shared" si="1366"/>
        <v>0</v>
      </c>
      <c r="QR84" s="93">
        <f>QR74</f>
        <v>38.18</v>
      </c>
      <c r="QS84" s="120">
        <f t="shared" si="1367"/>
        <v>0</v>
      </c>
      <c r="QT84" s="101">
        <f t="shared" si="1368"/>
        <v>0</v>
      </c>
      <c r="QU84" s="101"/>
      <c r="QV84" s="121"/>
      <c r="QW84" s="122">
        <f t="shared" si="1369"/>
        <v>0</v>
      </c>
      <c r="QX84" s="252">
        <f t="shared" si="1370"/>
        <v>0</v>
      </c>
      <c r="QY84" s="122">
        <f>QX84/QX74</f>
        <v>0</v>
      </c>
      <c r="QZ84" s="101">
        <f>QZ74*QY84</f>
        <v>0</v>
      </c>
      <c r="RA84" s="119">
        <f t="shared" si="1371"/>
        <v>0</v>
      </c>
      <c r="RB84" s="93">
        <f>RB74</f>
        <v>38.18</v>
      </c>
      <c r="RC84" s="120">
        <f t="shared" si="1372"/>
        <v>0</v>
      </c>
      <c r="RD84" s="101">
        <f t="shared" si="1373"/>
        <v>0</v>
      </c>
      <c r="RE84" s="101"/>
      <c r="RF84" s="121"/>
      <c r="RG84" s="122">
        <f t="shared" si="1374"/>
        <v>0</v>
      </c>
      <c r="RH84" s="252">
        <f t="shared" si="1375"/>
        <v>0</v>
      </c>
      <c r="RI84" s="122">
        <f>RH84/RH74</f>
        <v>0</v>
      </c>
      <c r="RJ84" s="101">
        <f>RJ74*RI84</f>
        <v>0</v>
      </c>
      <c r="RK84" s="119">
        <f t="shared" si="1376"/>
        <v>0</v>
      </c>
      <c r="RL84" s="93">
        <f>RL74</f>
        <v>38.18</v>
      </c>
      <c r="RM84" s="120">
        <f t="shared" si="1377"/>
        <v>0</v>
      </c>
      <c r="RN84" s="101">
        <f t="shared" si="1378"/>
        <v>0</v>
      </c>
      <c r="RO84" s="101"/>
      <c r="RP84" s="121"/>
      <c r="RQ84" s="122">
        <f t="shared" si="1379"/>
        <v>0</v>
      </c>
      <c r="RR84" s="252">
        <f t="shared" si="1380"/>
        <v>0</v>
      </c>
      <c r="RS84" s="122">
        <f>RR84/RR74</f>
        <v>0</v>
      </c>
      <c r="RT84" s="101">
        <f>RT74*RS84</f>
        <v>0</v>
      </c>
      <c r="RU84" s="119">
        <f t="shared" si="1381"/>
        <v>0</v>
      </c>
      <c r="RV84" s="93">
        <f>RV74</f>
        <v>38.18</v>
      </c>
      <c r="RW84" s="120">
        <f t="shared" si="1382"/>
        <v>0</v>
      </c>
      <c r="RX84" s="101">
        <f t="shared" si="1383"/>
        <v>0</v>
      </c>
      <c r="RY84" s="101"/>
      <c r="RZ84" s="121"/>
      <c r="SA84" s="122">
        <f t="shared" si="1384"/>
        <v>0</v>
      </c>
      <c r="SB84" s="252">
        <f t="shared" si="1385"/>
        <v>0</v>
      </c>
      <c r="SC84" s="122">
        <f>SB84/SB74</f>
        <v>0</v>
      </c>
      <c r="SD84" s="101">
        <f>SD74*SC84</f>
        <v>0</v>
      </c>
      <c r="SE84" s="119">
        <f t="shared" si="1386"/>
        <v>0</v>
      </c>
      <c r="SF84" s="93">
        <f>SF74</f>
        <v>38.18</v>
      </c>
      <c r="SG84" s="120">
        <f t="shared" si="1387"/>
        <v>0</v>
      </c>
      <c r="SH84" s="101">
        <f t="shared" si="1388"/>
        <v>0</v>
      </c>
      <c r="SI84" s="101"/>
      <c r="SJ84" s="121"/>
      <c r="SK84" s="122">
        <f t="shared" si="1389"/>
        <v>0</v>
      </c>
      <c r="SL84" s="252">
        <f t="shared" si="1390"/>
        <v>0</v>
      </c>
      <c r="SM84" s="122">
        <f>SL84/SL74</f>
        <v>0</v>
      </c>
      <c r="SN84" s="101">
        <f>SN74*SM84</f>
        <v>0</v>
      </c>
      <c r="SO84" s="119">
        <f t="shared" si="1391"/>
        <v>0</v>
      </c>
      <c r="SP84" s="93">
        <f>SP74</f>
        <v>38.18</v>
      </c>
      <c r="SQ84" s="120">
        <f t="shared" si="1392"/>
        <v>0</v>
      </c>
      <c r="SR84" s="101">
        <f t="shared" si="1393"/>
        <v>0</v>
      </c>
      <c r="SS84" s="101"/>
      <c r="ST84" s="121"/>
      <c r="SU84" s="122">
        <f t="shared" si="1394"/>
        <v>0</v>
      </c>
      <c r="SV84" s="252">
        <f t="shared" si="1395"/>
        <v>0</v>
      </c>
      <c r="SW84" s="122">
        <f>SV84/SV74</f>
        <v>0</v>
      </c>
      <c r="SX84" s="101">
        <f>SX74*SW84</f>
        <v>0</v>
      </c>
      <c r="SY84" s="119">
        <f t="shared" si="1396"/>
        <v>0</v>
      </c>
      <c r="SZ84" s="93">
        <f>SZ74</f>
        <v>38.18</v>
      </c>
      <c r="TA84" s="120">
        <f t="shared" si="1397"/>
        <v>0</v>
      </c>
      <c r="TB84" s="101">
        <f t="shared" si="1398"/>
        <v>0</v>
      </c>
      <c r="TC84" s="101"/>
      <c r="TD84" s="121"/>
      <c r="TE84" s="122">
        <f t="shared" si="1399"/>
        <v>0</v>
      </c>
      <c r="TF84" s="252">
        <f t="shared" si="1400"/>
        <v>0</v>
      </c>
      <c r="TG84" s="122">
        <f>TF84/TF74</f>
        <v>0</v>
      </c>
      <c r="TH84" s="101">
        <f>TH74*TG84</f>
        <v>0</v>
      </c>
      <c r="TI84" s="119">
        <f t="shared" si="1401"/>
        <v>0</v>
      </c>
      <c r="TJ84" s="93">
        <f>TJ74</f>
        <v>38.18</v>
      </c>
      <c r="TK84" s="120">
        <f t="shared" si="1402"/>
        <v>0</v>
      </c>
      <c r="TL84" s="101">
        <f t="shared" si="1403"/>
        <v>0</v>
      </c>
      <c r="TM84" s="101"/>
      <c r="TN84" s="121"/>
      <c r="TO84" s="122">
        <f t="shared" si="1404"/>
        <v>0</v>
      </c>
      <c r="TP84" s="252">
        <f t="shared" si="1405"/>
        <v>0</v>
      </c>
      <c r="TQ84" s="122">
        <f>TP84/TP74</f>
        <v>0</v>
      </c>
      <c r="TR84" s="101">
        <f>TR74*TQ84</f>
        <v>0</v>
      </c>
      <c r="TS84" s="119">
        <f t="shared" si="1406"/>
        <v>0</v>
      </c>
      <c r="TT84" s="93">
        <f>TT74</f>
        <v>38.18</v>
      </c>
      <c r="TU84" s="120">
        <f t="shared" si="1407"/>
        <v>0</v>
      </c>
      <c r="TV84" s="101">
        <f t="shared" si="1408"/>
        <v>0</v>
      </c>
      <c r="TW84" s="101"/>
      <c r="TX84" s="121"/>
      <c r="TY84" s="122">
        <f t="shared" si="1409"/>
        <v>0</v>
      </c>
      <c r="TZ84" s="252">
        <f t="shared" si="1410"/>
        <v>0</v>
      </c>
      <c r="UA84" s="122">
        <f>TZ84/TZ74</f>
        <v>0</v>
      </c>
      <c r="UB84" s="101">
        <f>UB74*UA84</f>
        <v>0</v>
      </c>
      <c r="UC84" s="119">
        <f t="shared" si="1411"/>
        <v>0</v>
      </c>
      <c r="UD84" s="93">
        <f>UD74</f>
        <v>38.18</v>
      </c>
      <c r="UE84" s="120">
        <f t="shared" si="1412"/>
        <v>0</v>
      </c>
      <c r="UF84" s="101">
        <f t="shared" si="1413"/>
        <v>0</v>
      </c>
      <c r="UG84" s="101"/>
      <c r="UH84" s="121"/>
      <c r="UI84" s="122">
        <f t="shared" si="1414"/>
        <v>0</v>
      </c>
      <c r="UJ84" s="252">
        <f t="shared" si="1415"/>
        <v>0</v>
      </c>
      <c r="UK84" s="122">
        <f>UJ84/UJ74</f>
        <v>0</v>
      </c>
      <c r="UL84" s="101">
        <f>UL74*UK84</f>
        <v>0</v>
      </c>
      <c r="UM84" s="119">
        <f t="shared" si="1416"/>
        <v>0</v>
      </c>
      <c r="UN84" s="93">
        <f>UN74</f>
        <v>38.18</v>
      </c>
      <c r="UO84" s="120">
        <f t="shared" si="1417"/>
        <v>0</v>
      </c>
      <c r="UP84" s="101">
        <f t="shared" si="1418"/>
        <v>0</v>
      </c>
      <c r="UQ84" s="101"/>
      <c r="UR84" s="121"/>
      <c r="US84" s="122">
        <f t="shared" si="1419"/>
        <v>0</v>
      </c>
      <c r="UT84" s="252">
        <f t="shared" si="1420"/>
        <v>0</v>
      </c>
      <c r="UU84" s="122">
        <f>UT84/UT74</f>
        <v>0</v>
      </c>
      <c r="UV84" s="101">
        <f>UV74*UU84</f>
        <v>0</v>
      </c>
      <c r="UW84" s="119">
        <f t="shared" si="1421"/>
        <v>0</v>
      </c>
      <c r="UX84" s="93">
        <f>UX74</f>
        <v>38.18</v>
      </c>
      <c r="UY84" s="120">
        <f t="shared" si="1422"/>
        <v>0</v>
      </c>
      <c r="UZ84" s="101">
        <f t="shared" si="1423"/>
        <v>0</v>
      </c>
      <c r="VA84" s="101"/>
      <c r="VB84" s="121"/>
      <c r="VC84" s="122">
        <f t="shared" si="1424"/>
        <v>0</v>
      </c>
      <c r="VD84" s="252">
        <f t="shared" si="1425"/>
        <v>0</v>
      </c>
      <c r="VE84" s="122">
        <f>VD84/VD74</f>
        <v>0</v>
      </c>
      <c r="VF84" s="101">
        <f>VF74*VE84</f>
        <v>0</v>
      </c>
      <c r="VG84" s="119">
        <f t="shared" si="1426"/>
        <v>0</v>
      </c>
      <c r="VH84" s="93">
        <f>VH74</f>
        <v>38.18</v>
      </c>
      <c r="VI84" s="120">
        <f t="shared" si="1427"/>
        <v>0</v>
      </c>
      <c r="VJ84" s="101">
        <f t="shared" si="1428"/>
        <v>0</v>
      </c>
      <c r="VK84" s="101"/>
      <c r="VL84" s="121"/>
      <c r="VM84" s="122">
        <f t="shared" si="1429"/>
        <v>0</v>
      </c>
      <c r="VN84" s="252">
        <f t="shared" si="1430"/>
        <v>0</v>
      </c>
      <c r="VO84" s="122">
        <f>VN84/VN74</f>
        <v>0</v>
      </c>
      <c r="VP84" s="101">
        <f>VP74*VO84</f>
        <v>0</v>
      </c>
      <c r="VQ84" s="119">
        <f t="shared" si="1431"/>
        <v>0</v>
      </c>
      <c r="VR84" s="93">
        <f>VR74</f>
        <v>38.18</v>
      </c>
      <c r="VS84" s="120">
        <f t="shared" si="1432"/>
        <v>0</v>
      </c>
      <c r="VT84" s="101">
        <f t="shared" si="1433"/>
        <v>0</v>
      </c>
      <c r="VU84" s="101"/>
      <c r="VV84" s="121"/>
      <c r="VW84" s="122">
        <f t="shared" si="1434"/>
        <v>0</v>
      </c>
      <c r="VX84" s="231">
        <f t="shared" si="1435"/>
        <v>73</v>
      </c>
      <c r="VY84" s="122">
        <f>VX84/VX74</f>
        <v>5.7999999999999996E-3</v>
      </c>
      <c r="VZ84" s="101">
        <f>VZ74*VY84</f>
        <v>965.15</v>
      </c>
      <c r="WA84" s="119">
        <f t="shared" si="1436"/>
        <v>13.221232880000001</v>
      </c>
      <c r="WB84" s="93">
        <f>WB74</f>
        <v>38.18</v>
      </c>
      <c r="WC84" s="120">
        <f t="shared" si="1437"/>
        <v>504.78667000000002</v>
      </c>
      <c r="WD84" s="101">
        <f t="shared" si="1438"/>
        <v>36849.43</v>
      </c>
      <c r="WE84" s="101"/>
      <c r="WF84" s="121"/>
    </row>
    <row r="85" spans="1:604" ht="16.5" customHeight="1">
      <c r="A85" s="5"/>
      <c r="B85" s="88" t="s">
        <v>432</v>
      </c>
      <c r="C85" s="12" t="s">
        <v>837</v>
      </c>
      <c r="D85" s="12" t="s">
        <v>437</v>
      </c>
      <c r="E85" s="4" t="s">
        <v>33</v>
      </c>
      <c r="F85" s="252">
        <f t="shared" si="1140"/>
        <v>0</v>
      </c>
      <c r="G85" s="122">
        <f>F85/F74</f>
        <v>0</v>
      </c>
      <c r="H85" s="101">
        <f>H74*G85</f>
        <v>0</v>
      </c>
      <c r="I85" s="119">
        <f t="shared" si="1141"/>
        <v>0</v>
      </c>
      <c r="J85" s="93">
        <f>J74</f>
        <v>38.18</v>
      </c>
      <c r="K85" s="120">
        <f t="shared" si="1142"/>
        <v>0</v>
      </c>
      <c r="L85" s="101">
        <f t="shared" si="1143"/>
        <v>0</v>
      </c>
      <c r="M85" s="101"/>
      <c r="N85" s="121"/>
      <c r="O85" s="122" t="e">
        <f t="shared" si="1144"/>
        <v>#DIV/0!</v>
      </c>
      <c r="P85" s="252">
        <f t="shared" si="1145"/>
        <v>0</v>
      </c>
      <c r="Q85" s="122">
        <f>P85/P74</f>
        <v>0</v>
      </c>
      <c r="R85" s="101">
        <f>R74*Q85</f>
        <v>0</v>
      </c>
      <c r="S85" s="119">
        <f t="shared" si="1146"/>
        <v>0</v>
      </c>
      <c r="T85" s="93">
        <f>T74</f>
        <v>38.18</v>
      </c>
      <c r="U85" s="120">
        <f t="shared" si="1147"/>
        <v>0</v>
      </c>
      <c r="V85" s="101">
        <f t="shared" si="1148"/>
        <v>0</v>
      </c>
      <c r="W85" s="101"/>
      <c r="X85" s="121"/>
      <c r="Y85" s="122" t="e">
        <f t="shared" si="1149"/>
        <v>#DIV/0!</v>
      </c>
      <c r="Z85" s="252">
        <f t="shared" si="1150"/>
        <v>0</v>
      </c>
      <c r="AA85" s="122">
        <f>Z85/Z74</f>
        <v>0</v>
      </c>
      <c r="AB85" s="101">
        <f>AB74*AA85</f>
        <v>0</v>
      </c>
      <c r="AC85" s="119">
        <f t="shared" si="1151"/>
        <v>0</v>
      </c>
      <c r="AD85" s="93">
        <f>AD74</f>
        <v>38.18</v>
      </c>
      <c r="AE85" s="120">
        <f t="shared" si="1152"/>
        <v>0</v>
      </c>
      <c r="AF85" s="101">
        <f t="shared" si="1153"/>
        <v>0</v>
      </c>
      <c r="AG85" s="101"/>
      <c r="AH85" s="121"/>
      <c r="AI85" s="122" t="e">
        <f t="shared" si="1154"/>
        <v>#DIV/0!</v>
      </c>
      <c r="AJ85" s="252">
        <f t="shared" si="1155"/>
        <v>0</v>
      </c>
      <c r="AK85" s="122">
        <f>AJ85/AJ74</f>
        <v>0</v>
      </c>
      <c r="AL85" s="101">
        <f>AL74*AK85</f>
        <v>0</v>
      </c>
      <c r="AM85" s="119">
        <f t="shared" si="1156"/>
        <v>0</v>
      </c>
      <c r="AN85" s="93">
        <f>AN74</f>
        <v>38.18</v>
      </c>
      <c r="AO85" s="120">
        <f t="shared" si="1157"/>
        <v>0</v>
      </c>
      <c r="AP85" s="101">
        <f t="shared" si="1158"/>
        <v>0</v>
      </c>
      <c r="AQ85" s="101"/>
      <c r="AR85" s="121"/>
      <c r="AS85" s="122" t="e">
        <f t="shared" si="1159"/>
        <v>#DIV/0!</v>
      </c>
      <c r="AT85" s="252">
        <f t="shared" si="1160"/>
        <v>0</v>
      </c>
      <c r="AU85" s="122">
        <f>AT85/AT74</f>
        <v>0</v>
      </c>
      <c r="AV85" s="101">
        <f>AV74*AU85</f>
        <v>0</v>
      </c>
      <c r="AW85" s="119">
        <f t="shared" si="1161"/>
        <v>0</v>
      </c>
      <c r="AX85" s="93">
        <f>AX74</f>
        <v>38.18</v>
      </c>
      <c r="AY85" s="120">
        <f t="shared" si="1162"/>
        <v>0</v>
      </c>
      <c r="AZ85" s="101">
        <f t="shared" si="1163"/>
        <v>0</v>
      </c>
      <c r="BA85" s="101"/>
      <c r="BB85" s="121"/>
      <c r="BC85" s="122" t="e">
        <f t="shared" si="1164"/>
        <v>#DIV/0!</v>
      </c>
      <c r="BD85" s="252">
        <f t="shared" si="1165"/>
        <v>0</v>
      </c>
      <c r="BE85" s="122">
        <f>BD85/BD74</f>
        <v>0</v>
      </c>
      <c r="BF85" s="101">
        <f>BF74*BE85</f>
        <v>0</v>
      </c>
      <c r="BG85" s="119">
        <f t="shared" si="1166"/>
        <v>0</v>
      </c>
      <c r="BH85" s="93">
        <f>BH74</f>
        <v>38.18</v>
      </c>
      <c r="BI85" s="120">
        <f t="shared" si="1167"/>
        <v>0</v>
      </c>
      <c r="BJ85" s="101">
        <f t="shared" si="1168"/>
        <v>0</v>
      </c>
      <c r="BK85" s="101"/>
      <c r="BL85" s="121"/>
      <c r="BM85" s="122" t="e">
        <f t="shared" si="1169"/>
        <v>#DIV/0!</v>
      </c>
      <c r="BN85" s="252">
        <f t="shared" si="1170"/>
        <v>0</v>
      </c>
      <c r="BO85" s="122" t="e">
        <f>BN85/BN74</f>
        <v>#DIV/0!</v>
      </c>
      <c r="BP85" s="101" t="e">
        <f>BP74*BO85</f>
        <v>#DIV/0!</v>
      </c>
      <c r="BQ85" s="119">
        <f t="shared" si="1171"/>
        <v>0</v>
      </c>
      <c r="BR85" s="93">
        <f>BR74</f>
        <v>0</v>
      </c>
      <c r="BS85" s="120">
        <f t="shared" si="1172"/>
        <v>0</v>
      </c>
      <c r="BT85" s="101">
        <f t="shared" si="1173"/>
        <v>0</v>
      </c>
      <c r="BU85" s="101"/>
      <c r="BV85" s="121"/>
      <c r="BW85" s="122" t="e">
        <f t="shared" si="1174"/>
        <v>#DIV/0!</v>
      </c>
      <c r="BX85" s="252">
        <f t="shared" si="1175"/>
        <v>0</v>
      </c>
      <c r="BY85" s="122">
        <f>BX85/BX74</f>
        <v>0</v>
      </c>
      <c r="BZ85" s="101">
        <f>BZ74*BY85</f>
        <v>0</v>
      </c>
      <c r="CA85" s="119">
        <f t="shared" si="1176"/>
        <v>0</v>
      </c>
      <c r="CB85" s="93">
        <f>CB74</f>
        <v>38.18</v>
      </c>
      <c r="CC85" s="120">
        <f t="shared" si="1177"/>
        <v>0</v>
      </c>
      <c r="CD85" s="101">
        <f t="shared" si="1178"/>
        <v>0</v>
      </c>
      <c r="CE85" s="101"/>
      <c r="CF85" s="121"/>
      <c r="CG85" s="122" t="e">
        <f t="shared" si="1179"/>
        <v>#DIV/0!</v>
      </c>
      <c r="CH85" s="252">
        <f t="shared" si="1180"/>
        <v>0</v>
      </c>
      <c r="CI85" s="122" t="e">
        <f>CH85/CH74</f>
        <v>#DIV/0!</v>
      </c>
      <c r="CJ85" s="101" t="e">
        <f>CJ74*CI85</f>
        <v>#DIV/0!</v>
      </c>
      <c r="CK85" s="119">
        <f t="shared" si="1181"/>
        <v>0</v>
      </c>
      <c r="CL85" s="93">
        <f>CL74</f>
        <v>0</v>
      </c>
      <c r="CM85" s="120">
        <f t="shared" si="1182"/>
        <v>0</v>
      </c>
      <c r="CN85" s="101">
        <f t="shared" si="1183"/>
        <v>0</v>
      </c>
      <c r="CO85" s="101"/>
      <c r="CP85" s="121"/>
      <c r="CQ85" s="122" t="e">
        <f t="shared" si="1184"/>
        <v>#DIV/0!</v>
      </c>
      <c r="CR85" s="252">
        <f t="shared" si="1185"/>
        <v>0</v>
      </c>
      <c r="CS85" s="122">
        <f>CR85/CR74</f>
        <v>0</v>
      </c>
      <c r="CT85" s="101">
        <f>CT74*CS85</f>
        <v>0</v>
      </c>
      <c r="CU85" s="119">
        <f t="shared" si="1186"/>
        <v>0</v>
      </c>
      <c r="CV85" s="93">
        <f>CV74</f>
        <v>38.18</v>
      </c>
      <c r="CW85" s="120">
        <f t="shared" si="1187"/>
        <v>0</v>
      </c>
      <c r="CX85" s="101">
        <f t="shared" si="1188"/>
        <v>0</v>
      </c>
      <c r="CY85" s="101"/>
      <c r="CZ85" s="121"/>
      <c r="DA85" s="122" t="e">
        <f t="shared" si="1189"/>
        <v>#DIV/0!</v>
      </c>
      <c r="DB85" s="252">
        <f t="shared" si="1190"/>
        <v>0</v>
      </c>
      <c r="DC85" s="122">
        <f>DB85/DB74</f>
        <v>0</v>
      </c>
      <c r="DD85" s="101">
        <f>DD74*DC85</f>
        <v>0</v>
      </c>
      <c r="DE85" s="119">
        <f t="shared" si="1191"/>
        <v>0</v>
      </c>
      <c r="DF85" s="93">
        <f>DF74</f>
        <v>38.18</v>
      </c>
      <c r="DG85" s="120">
        <f t="shared" si="1192"/>
        <v>0</v>
      </c>
      <c r="DH85" s="101">
        <f t="shared" si="1193"/>
        <v>0</v>
      </c>
      <c r="DI85" s="101"/>
      <c r="DJ85" s="121"/>
      <c r="DK85" s="122" t="e">
        <f t="shared" si="1194"/>
        <v>#DIV/0!</v>
      </c>
      <c r="DL85" s="252">
        <f t="shared" si="1195"/>
        <v>0</v>
      </c>
      <c r="DM85" s="122">
        <f>DL85/DL74</f>
        <v>0</v>
      </c>
      <c r="DN85" s="101">
        <f>DN74*DM85</f>
        <v>0</v>
      </c>
      <c r="DO85" s="119">
        <f t="shared" si="1196"/>
        <v>0</v>
      </c>
      <c r="DP85" s="93">
        <f>DP74</f>
        <v>38.18</v>
      </c>
      <c r="DQ85" s="120">
        <f t="shared" si="1197"/>
        <v>0</v>
      </c>
      <c r="DR85" s="101">
        <f t="shared" si="1198"/>
        <v>0</v>
      </c>
      <c r="DS85" s="101"/>
      <c r="DT85" s="121"/>
      <c r="DU85" s="122" t="e">
        <f t="shared" si="1199"/>
        <v>#DIV/0!</v>
      </c>
      <c r="DV85" s="252">
        <f t="shared" si="1200"/>
        <v>0</v>
      </c>
      <c r="DW85" s="122">
        <f>DV85/DV74</f>
        <v>0</v>
      </c>
      <c r="DX85" s="101">
        <f>DX74*DW85</f>
        <v>0</v>
      </c>
      <c r="DY85" s="119">
        <f t="shared" si="1201"/>
        <v>0</v>
      </c>
      <c r="DZ85" s="93">
        <f>DZ74</f>
        <v>38.18</v>
      </c>
      <c r="EA85" s="120">
        <f t="shared" si="1202"/>
        <v>0</v>
      </c>
      <c r="EB85" s="101">
        <f t="shared" si="1203"/>
        <v>0</v>
      </c>
      <c r="EC85" s="101"/>
      <c r="ED85" s="121"/>
      <c r="EE85" s="122" t="e">
        <f t="shared" si="1204"/>
        <v>#DIV/0!</v>
      </c>
      <c r="EF85" s="252">
        <f t="shared" si="1205"/>
        <v>0</v>
      </c>
      <c r="EG85" s="122">
        <f>EF85/EF74</f>
        <v>0</v>
      </c>
      <c r="EH85" s="101">
        <f>EH74*EG85</f>
        <v>0</v>
      </c>
      <c r="EI85" s="119">
        <f t="shared" si="1206"/>
        <v>0</v>
      </c>
      <c r="EJ85" s="93">
        <f>EJ74</f>
        <v>38.18</v>
      </c>
      <c r="EK85" s="120">
        <f t="shared" si="1207"/>
        <v>0</v>
      </c>
      <c r="EL85" s="101">
        <f t="shared" si="1208"/>
        <v>0</v>
      </c>
      <c r="EM85" s="101"/>
      <c r="EN85" s="121"/>
      <c r="EO85" s="122" t="e">
        <f t="shared" si="1209"/>
        <v>#DIV/0!</v>
      </c>
      <c r="EP85" s="252">
        <f t="shared" si="1210"/>
        <v>0</v>
      </c>
      <c r="EQ85" s="122">
        <f>EP85/EP74</f>
        <v>0</v>
      </c>
      <c r="ER85" s="101">
        <f>ER74*EQ85</f>
        <v>0</v>
      </c>
      <c r="ES85" s="119">
        <f t="shared" si="1211"/>
        <v>0</v>
      </c>
      <c r="ET85" s="93">
        <f>ET74</f>
        <v>38.18</v>
      </c>
      <c r="EU85" s="120">
        <f t="shared" si="1212"/>
        <v>0</v>
      </c>
      <c r="EV85" s="101">
        <f t="shared" si="1213"/>
        <v>0</v>
      </c>
      <c r="EW85" s="101"/>
      <c r="EX85" s="121"/>
      <c r="EY85" s="122" t="e">
        <f t="shared" si="1214"/>
        <v>#DIV/0!</v>
      </c>
      <c r="EZ85" s="252">
        <f t="shared" si="1215"/>
        <v>0</v>
      </c>
      <c r="FA85" s="122">
        <f>EZ85/EZ74</f>
        <v>0</v>
      </c>
      <c r="FB85" s="101">
        <f>FB74*FA85</f>
        <v>0</v>
      </c>
      <c r="FC85" s="119">
        <f t="shared" si="1216"/>
        <v>0</v>
      </c>
      <c r="FD85" s="93">
        <f>FD74</f>
        <v>38.18</v>
      </c>
      <c r="FE85" s="120">
        <f t="shared" si="1217"/>
        <v>0</v>
      </c>
      <c r="FF85" s="101">
        <f t="shared" si="1218"/>
        <v>0</v>
      </c>
      <c r="FG85" s="101"/>
      <c r="FH85" s="121"/>
      <c r="FI85" s="122" t="e">
        <f t="shared" si="1219"/>
        <v>#DIV/0!</v>
      </c>
      <c r="FJ85" s="252">
        <f t="shared" si="1220"/>
        <v>0</v>
      </c>
      <c r="FK85" s="122">
        <f>FJ85/FJ74</f>
        <v>0</v>
      </c>
      <c r="FL85" s="101">
        <f>FL74*FK85</f>
        <v>0</v>
      </c>
      <c r="FM85" s="119">
        <f t="shared" si="1221"/>
        <v>0</v>
      </c>
      <c r="FN85" s="93">
        <f>FN74</f>
        <v>38.18</v>
      </c>
      <c r="FO85" s="120">
        <f t="shared" si="1222"/>
        <v>0</v>
      </c>
      <c r="FP85" s="101">
        <f t="shared" si="1223"/>
        <v>0</v>
      </c>
      <c r="FQ85" s="101"/>
      <c r="FR85" s="121"/>
      <c r="FS85" s="122" t="e">
        <f t="shared" si="1224"/>
        <v>#DIV/0!</v>
      </c>
      <c r="FT85" s="252">
        <f t="shared" si="1225"/>
        <v>0</v>
      </c>
      <c r="FU85" s="122">
        <f>FT85/FT74</f>
        <v>0</v>
      </c>
      <c r="FV85" s="101">
        <f>FV74*FU85</f>
        <v>0</v>
      </c>
      <c r="FW85" s="119">
        <f t="shared" si="1226"/>
        <v>0</v>
      </c>
      <c r="FX85" s="93">
        <f>FX74</f>
        <v>38.18</v>
      </c>
      <c r="FY85" s="120">
        <f t="shared" si="1227"/>
        <v>0</v>
      </c>
      <c r="FZ85" s="101">
        <f t="shared" si="1228"/>
        <v>0</v>
      </c>
      <c r="GA85" s="101"/>
      <c r="GB85" s="121"/>
      <c r="GC85" s="122" t="e">
        <f t="shared" si="1229"/>
        <v>#DIV/0!</v>
      </c>
      <c r="GD85" s="252">
        <f t="shared" si="1230"/>
        <v>0</v>
      </c>
      <c r="GE85" s="122">
        <f>GD85/GD74</f>
        <v>0</v>
      </c>
      <c r="GF85" s="101">
        <f>GF74*GE85</f>
        <v>0</v>
      </c>
      <c r="GG85" s="119">
        <f t="shared" si="1231"/>
        <v>0</v>
      </c>
      <c r="GH85" s="93">
        <f>GH74</f>
        <v>38.18</v>
      </c>
      <c r="GI85" s="120">
        <f t="shared" si="1232"/>
        <v>0</v>
      </c>
      <c r="GJ85" s="101">
        <f t="shared" si="1233"/>
        <v>0</v>
      </c>
      <c r="GK85" s="101"/>
      <c r="GL85" s="121"/>
      <c r="GM85" s="122" t="e">
        <f t="shared" si="1234"/>
        <v>#DIV/0!</v>
      </c>
      <c r="GN85" s="252">
        <f t="shared" si="1235"/>
        <v>0</v>
      </c>
      <c r="GO85" s="122">
        <f>GN85/GN74</f>
        <v>0</v>
      </c>
      <c r="GP85" s="101">
        <f>GP74*GO85</f>
        <v>0</v>
      </c>
      <c r="GQ85" s="119">
        <f t="shared" si="1236"/>
        <v>0</v>
      </c>
      <c r="GR85" s="93">
        <f>GR74</f>
        <v>38.18</v>
      </c>
      <c r="GS85" s="120">
        <f t="shared" si="1237"/>
        <v>0</v>
      </c>
      <c r="GT85" s="101">
        <f t="shared" si="1238"/>
        <v>0</v>
      </c>
      <c r="GU85" s="101"/>
      <c r="GV85" s="121"/>
      <c r="GW85" s="122" t="e">
        <f t="shared" si="1239"/>
        <v>#DIV/0!</v>
      </c>
      <c r="GX85" s="252">
        <f t="shared" si="1240"/>
        <v>0</v>
      </c>
      <c r="GY85" s="122">
        <f>GX85/GX74</f>
        <v>0</v>
      </c>
      <c r="GZ85" s="101">
        <f>GZ74*GY85</f>
        <v>0</v>
      </c>
      <c r="HA85" s="119">
        <f t="shared" si="1241"/>
        <v>0</v>
      </c>
      <c r="HB85" s="93">
        <f>HB74</f>
        <v>38.18</v>
      </c>
      <c r="HC85" s="120">
        <f t="shared" si="1242"/>
        <v>0</v>
      </c>
      <c r="HD85" s="101">
        <f t="shared" si="1243"/>
        <v>0</v>
      </c>
      <c r="HE85" s="101"/>
      <c r="HF85" s="121"/>
      <c r="HG85" s="122" t="e">
        <f t="shared" si="1244"/>
        <v>#DIV/0!</v>
      </c>
      <c r="HH85" s="252">
        <f t="shared" si="1245"/>
        <v>0</v>
      </c>
      <c r="HI85" s="122">
        <f>HH85/HH74</f>
        <v>0</v>
      </c>
      <c r="HJ85" s="101">
        <f>HJ74*HI85</f>
        <v>0</v>
      </c>
      <c r="HK85" s="119">
        <f t="shared" si="1246"/>
        <v>0</v>
      </c>
      <c r="HL85" s="93">
        <f>HL74</f>
        <v>38.18</v>
      </c>
      <c r="HM85" s="120">
        <f t="shared" si="1247"/>
        <v>0</v>
      </c>
      <c r="HN85" s="101">
        <f t="shared" si="1248"/>
        <v>0</v>
      </c>
      <c r="HO85" s="101"/>
      <c r="HP85" s="121"/>
      <c r="HQ85" s="122" t="e">
        <f t="shared" si="1249"/>
        <v>#DIV/0!</v>
      </c>
      <c r="HR85" s="252">
        <f t="shared" si="1250"/>
        <v>0</v>
      </c>
      <c r="HS85" s="122">
        <f>HR85/HR74</f>
        <v>0</v>
      </c>
      <c r="HT85" s="101">
        <f>HT74*HS85</f>
        <v>0</v>
      </c>
      <c r="HU85" s="119">
        <f t="shared" si="1251"/>
        <v>0</v>
      </c>
      <c r="HV85" s="93">
        <f>HV74</f>
        <v>38.18</v>
      </c>
      <c r="HW85" s="120">
        <f t="shared" si="1252"/>
        <v>0</v>
      </c>
      <c r="HX85" s="101">
        <f t="shared" si="1253"/>
        <v>0</v>
      </c>
      <c r="HY85" s="101"/>
      <c r="HZ85" s="121"/>
      <c r="IA85" s="122" t="e">
        <f t="shared" si="1254"/>
        <v>#DIV/0!</v>
      </c>
      <c r="IB85" s="252">
        <f t="shared" si="1255"/>
        <v>0</v>
      </c>
      <c r="IC85" s="122">
        <f>IB85/IB74</f>
        <v>0</v>
      </c>
      <c r="ID85" s="101">
        <f>ID74*IC85</f>
        <v>0</v>
      </c>
      <c r="IE85" s="119">
        <f t="shared" si="1256"/>
        <v>0</v>
      </c>
      <c r="IF85" s="93">
        <f>IF74</f>
        <v>38.18</v>
      </c>
      <c r="IG85" s="120">
        <f t="shared" si="1257"/>
        <v>0</v>
      </c>
      <c r="IH85" s="101">
        <f t="shared" si="1258"/>
        <v>0</v>
      </c>
      <c r="II85" s="101"/>
      <c r="IJ85" s="121"/>
      <c r="IK85" s="122" t="e">
        <f t="shared" si="1259"/>
        <v>#DIV/0!</v>
      </c>
      <c r="IL85" s="252">
        <f t="shared" si="1260"/>
        <v>0</v>
      </c>
      <c r="IM85" s="122">
        <f>IL85/IL74</f>
        <v>0</v>
      </c>
      <c r="IN85" s="101">
        <f>IN74*IM85</f>
        <v>0</v>
      </c>
      <c r="IO85" s="119">
        <f t="shared" si="1261"/>
        <v>0</v>
      </c>
      <c r="IP85" s="93">
        <f>IP74</f>
        <v>38.18</v>
      </c>
      <c r="IQ85" s="120">
        <f t="shared" si="1262"/>
        <v>0</v>
      </c>
      <c r="IR85" s="101">
        <f t="shared" si="1263"/>
        <v>0</v>
      </c>
      <c r="IS85" s="101"/>
      <c r="IT85" s="121"/>
      <c r="IU85" s="122" t="e">
        <f t="shared" si="1264"/>
        <v>#DIV/0!</v>
      </c>
      <c r="IV85" s="252">
        <f t="shared" si="1265"/>
        <v>0</v>
      </c>
      <c r="IW85" s="122">
        <f>IV85/IV74</f>
        <v>0</v>
      </c>
      <c r="IX85" s="101">
        <f>IX74*IW85</f>
        <v>0</v>
      </c>
      <c r="IY85" s="119">
        <f t="shared" si="1266"/>
        <v>0</v>
      </c>
      <c r="IZ85" s="93">
        <f>IZ74</f>
        <v>38.18</v>
      </c>
      <c r="JA85" s="120">
        <f t="shared" si="1267"/>
        <v>0</v>
      </c>
      <c r="JB85" s="101">
        <f t="shared" si="1268"/>
        <v>0</v>
      </c>
      <c r="JC85" s="101"/>
      <c r="JD85" s="121"/>
      <c r="JE85" s="122" t="e">
        <f t="shared" si="1269"/>
        <v>#DIV/0!</v>
      </c>
      <c r="JF85" s="252">
        <f t="shared" si="1270"/>
        <v>0</v>
      </c>
      <c r="JG85" s="122">
        <f>JF85/JF74</f>
        <v>0</v>
      </c>
      <c r="JH85" s="101">
        <f>JH74*JG85</f>
        <v>0</v>
      </c>
      <c r="JI85" s="119">
        <f t="shared" si="1271"/>
        <v>0</v>
      </c>
      <c r="JJ85" s="93">
        <f>JJ74</f>
        <v>38.18</v>
      </c>
      <c r="JK85" s="120">
        <f t="shared" si="1272"/>
        <v>0</v>
      </c>
      <c r="JL85" s="101">
        <f t="shared" si="1273"/>
        <v>0</v>
      </c>
      <c r="JM85" s="101"/>
      <c r="JN85" s="121"/>
      <c r="JO85" s="122" t="e">
        <f t="shared" si="1274"/>
        <v>#DIV/0!</v>
      </c>
      <c r="JP85" s="252">
        <f t="shared" si="1275"/>
        <v>0</v>
      </c>
      <c r="JQ85" s="122" t="e">
        <f>JP85/JP74</f>
        <v>#DIV/0!</v>
      </c>
      <c r="JR85" s="101" t="e">
        <f>JR74*JQ85</f>
        <v>#DIV/0!</v>
      </c>
      <c r="JS85" s="119">
        <f t="shared" si="1276"/>
        <v>0</v>
      </c>
      <c r="JT85" s="93">
        <f>JT74</f>
        <v>0</v>
      </c>
      <c r="JU85" s="120">
        <f t="shared" si="1277"/>
        <v>0</v>
      </c>
      <c r="JV85" s="101">
        <f t="shared" si="1278"/>
        <v>0</v>
      </c>
      <c r="JW85" s="101"/>
      <c r="JX85" s="121"/>
      <c r="JY85" s="122" t="e">
        <f t="shared" si="1279"/>
        <v>#DIV/0!</v>
      </c>
      <c r="JZ85" s="252">
        <f t="shared" si="1280"/>
        <v>0</v>
      </c>
      <c r="KA85" s="122">
        <f>JZ85/JZ74</f>
        <v>0</v>
      </c>
      <c r="KB85" s="101">
        <f>KB74*KA85</f>
        <v>0</v>
      </c>
      <c r="KC85" s="119">
        <f t="shared" si="1281"/>
        <v>0</v>
      </c>
      <c r="KD85" s="93">
        <f>KD74</f>
        <v>38.18</v>
      </c>
      <c r="KE85" s="120">
        <f t="shared" si="1282"/>
        <v>0</v>
      </c>
      <c r="KF85" s="101">
        <f t="shared" si="1283"/>
        <v>0</v>
      </c>
      <c r="KG85" s="101"/>
      <c r="KH85" s="121"/>
      <c r="KI85" s="122" t="e">
        <f t="shared" si="1284"/>
        <v>#DIV/0!</v>
      </c>
      <c r="KJ85" s="252">
        <f t="shared" si="1285"/>
        <v>0</v>
      </c>
      <c r="KK85" s="122">
        <f>KJ85/KJ74</f>
        <v>0</v>
      </c>
      <c r="KL85" s="101">
        <f>KL74*KK85</f>
        <v>0</v>
      </c>
      <c r="KM85" s="119">
        <f t="shared" si="1286"/>
        <v>0</v>
      </c>
      <c r="KN85" s="93">
        <f>KN74</f>
        <v>38.18</v>
      </c>
      <c r="KO85" s="120">
        <f t="shared" si="1287"/>
        <v>0</v>
      </c>
      <c r="KP85" s="101">
        <f t="shared" si="1288"/>
        <v>0</v>
      </c>
      <c r="KQ85" s="101"/>
      <c r="KR85" s="121"/>
      <c r="KS85" s="122" t="e">
        <f t="shared" si="1289"/>
        <v>#DIV/0!</v>
      </c>
      <c r="KT85" s="252">
        <f t="shared" si="1290"/>
        <v>0</v>
      </c>
      <c r="KU85" s="122">
        <f>KT85/KT74</f>
        <v>0</v>
      </c>
      <c r="KV85" s="101">
        <f>KV74*KU85</f>
        <v>0</v>
      </c>
      <c r="KW85" s="119">
        <f t="shared" si="1291"/>
        <v>0</v>
      </c>
      <c r="KX85" s="93">
        <f>KX74</f>
        <v>38.18</v>
      </c>
      <c r="KY85" s="120">
        <f t="shared" si="1292"/>
        <v>0</v>
      </c>
      <c r="KZ85" s="101">
        <f t="shared" si="1293"/>
        <v>0</v>
      </c>
      <c r="LA85" s="101"/>
      <c r="LB85" s="121"/>
      <c r="LC85" s="122" t="e">
        <f t="shared" si="1294"/>
        <v>#DIV/0!</v>
      </c>
      <c r="LD85" s="252">
        <f t="shared" si="1295"/>
        <v>0</v>
      </c>
      <c r="LE85" s="122">
        <f>LD85/LD74</f>
        <v>0</v>
      </c>
      <c r="LF85" s="101">
        <f>LF74*LE85</f>
        <v>0</v>
      </c>
      <c r="LG85" s="119">
        <f t="shared" si="1296"/>
        <v>0</v>
      </c>
      <c r="LH85" s="93">
        <f>LH74</f>
        <v>38.18</v>
      </c>
      <c r="LI85" s="120">
        <f t="shared" si="1297"/>
        <v>0</v>
      </c>
      <c r="LJ85" s="101">
        <f t="shared" si="1298"/>
        <v>0</v>
      </c>
      <c r="LK85" s="101"/>
      <c r="LL85" s="121"/>
      <c r="LM85" s="122" t="e">
        <f t="shared" si="1299"/>
        <v>#DIV/0!</v>
      </c>
      <c r="LN85" s="252">
        <f t="shared" si="1300"/>
        <v>0</v>
      </c>
      <c r="LO85" s="122">
        <f>LN85/LN74</f>
        <v>0</v>
      </c>
      <c r="LP85" s="101">
        <f>LP74*LO85</f>
        <v>0</v>
      </c>
      <c r="LQ85" s="119">
        <f t="shared" si="1301"/>
        <v>0</v>
      </c>
      <c r="LR85" s="93">
        <f>LR74</f>
        <v>38.18</v>
      </c>
      <c r="LS85" s="120">
        <f t="shared" si="1302"/>
        <v>0</v>
      </c>
      <c r="LT85" s="101">
        <f t="shared" si="1303"/>
        <v>0</v>
      </c>
      <c r="LU85" s="101"/>
      <c r="LV85" s="121"/>
      <c r="LW85" s="122" t="e">
        <f t="shared" si="1304"/>
        <v>#DIV/0!</v>
      </c>
      <c r="LX85" s="252">
        <f t="shared" si="1305"/>
        <v>0</v>
      </c>
      <c r="LY85" s="122">
        <f>LX85/LX74</f>
        <v>0</v>
      </c>
      <c r="LZ85" s="101">
        <f>LZ74*LY85</f>
        <v>0</v>
      </c>
      <c r="MA85" s="119">
        <f t="shared" si="1306"/>
        <v>0</v>
      </c>
      <c r="MB85" s="93">
        <f>MB74</f>
        <v>38.18</v>
      </c>
      <c r="MC85" s="120">
        <f t="shared" si="1307"/>
        <v>0</v>
      </c>
      <c r="MD85" s="101">
        <f t="shared" si="1308"/>
        <v>0</v>
      </c>
      <c r="ME85" s="101"/>
      <c r="MF85" s="121"/>
      <c r="MG85" s="122" t="e">
        <f t="shared" si="1309"/>
        <v>#DIV/0!</v>
      </c>
      <c r="MH85" s="252">
        <f t="shared" si="1310"/>
        <v>0</v>
      </c>
      <c r="MI85" s="122">
        <f>MH85/MH74</f>
        <v>0</v>
      </c>
      <c r="MJ85" s="101">
        <f>MJ74*MI85</f>
        <v>0</v>
      </c>
      <c r="MK85" s="119">
        <f t="shared" si="1311"/>
        <v>0</v>
      </c>
      <c r="ML85" s="93">
        <f>ML74</f>
        <v>38.18</v>
      </c>
      <c r="MM85" s="120">
        <f t="shared" si="1312"/>
        <v>0</v>
      </c>
      <c r="MN85" s="101">
        <f t="shared" si="1313"/>
        <v>0</v>
      </c>
      <c r="MO85" s="101"/>
      <c r="MP85" s="121"/>
      <c r="MQ85" s="122" t="e">
        <f t="shared" si="1314"/>
        <v>#DIV/0!</v>
      </c>
      <c r="MR85" s="252">
        <f t="shared" si="1315"/>
        <v>0</v>
      </c>
      <c r="MS85" s="122">
        <f>MR85/MR74</f>
        <v>0</v>
      </c>
      <c r="MT85" s="101">
        <f>MT74*MS85</f>
        <v>0</v>
      </c>
      <c r="MU85" s="119">
        <f t="shared" si="1316"/>
        <v>0</v>
      </c>
      <c r="MV85" s="93">
        <f>MV74</f>
        <v>38.18</v>
      </c>
      <c r="MW85" s="120">
        <f t="shared" si="1317"/>
        <v>0</v>
      </c>
      <c r="MX85" s="101">
        <f t="shared" si="1318"/>
        <v>0</v>
      </c>
      <c r="MY85" s="101"/>
      <c r="MZ85" s="121"/>
      <c r="NA85" s="122" t="e">
        <f t="shared" si="1319"/>
        <v>#DIV/0!</v>
      </c>
      <c r="NB85" s="252">
        <f t="shared" si="1320"/>
        <v>0</v>
      </c>
      <c r="NC85" s="122">
        <f>NB85/NB74</f>
        <v>0</v>
      </c>
      <c r="ND85" s="101">
        <f>ND74*NC85</f>
        <v>0</v>
      </c>
      <c r="NE85" s="119">
        <f t="shared" si="1321"/>
        <v>0</v>
      </c>
      <c r="NF85" s="93">
        <f>NF74</f>
        <v>38.18</v>
      </c>
      <c r="NG85" s="120">
        <f t="shared" si="1322"/>
        <v>0</v>
      </c>
      <c r="NH85" s="101">
        <f t="shared" si="1323"/>
        <v>0</v>
      </c>
      <c r="NI85" s="101"/>
      <c r="NJ85" s="121"/>
      <c r="NK85" s="122" t="e">
        <f t="shared" si="1324"/>
        <v>#DIV/0!</v>
      </c>
      <c r="NL85" s="252">
        <f t="shared" si="1325"/>
        <v>0</v>
      </c>
      <c r="NM85" s="122">
        <f>NL85/NL74</f>
        <v>0</v>
      </c>
      <c r="NN85" s="101">
        <f>NN74*NM85</f>
        <v>0</v>
      </c>
      <c r="NO85" s="119">
        <f t="shared" si="1326"/>
        <v>0</v>
      </c>
      <c r="NP85" s="93">
        <f>NP74</f>
        <v>38.18</v>
      </c>
      <c r="NQ85" s="120">
        <f t="shared" si="1327"/>
        <v>0</v>
      </c>
      <c r="NR85" s="101">
        <f t="shared" si="1328"/>
        <v>0</v>
      </c>
      <c r="NS85" s="101"/>
      <c r="NT85" s="121"/>
      <c r="NU85" s="122" t="e">
        <f t="shared" si="1329"/>
        <v>#DIV/0!</v>
      </c>
      <c r="NV85" s="252">
        <f t="shared" si="1330"/>
        <v>0</v>
      </c>
      <c r="NW85" s="122">
        <f>NV85/NV74</f>
        <v>0</v>
      </c>
      <c r="NX85" s="101">
        <f>NX74*NW85</f>
        <v>0</v>
      </c>
      <c r="NY85" s="119">
        <f t="shared" si="1331"/>
        <v>0</v>
      </c>
      <c r="NZ85" s="93">
        <f>NZ74</f>
        <v>38.18</v>
      </c>
      <c r="OA85" s="120">
        <f t="shared" si="1332"/>
        <v>0</v>
      </c>
      <c r="OB85" s="101">
        <f t="shared" si="1333"/>
        <v>0</v>
      </c>
      <c r="OC85" s="101"/>
      <c r="OD85" s="121"/>
      <c r="OE85" s="122" t="e">
        <f t="shared" si="1334"/>
        <v>#DIV/0!</v>
      </c>
      <c r="OF85" s="252">
        <f t="shared" si="1335"/>
        <v>0</v>
      </c>
      <c r="OG85" s="122">
        <f>OF85/OF74</f>
        <v>0</v>
      </c>
      <c r="OH85" s="101">
        <f>OH74*OG85</f>
        <v>0</v>
      </c>
      <c r="OI85" s="119">
        <f t="shared" si="1336"/>
        <v>0</v>
      </c>
      <c r="OJ85" s="93">
        <f>OJ74</f>
        <v>38.18</v>
      </c>
      <c r="OK85" s="120">
        <f t="shared" si="1337"/>
        <v>0</v>
      </c>
      <c r="OL85" s="101">
        <f t="shared" si="1338"/>
        <v>0</v>
      </c>
      <c r="OM85" s="101"/>
      <c r="ON85" s="121"/>
      <c r="OO85" s="122" t="e">
        <f t="shared" si="1339"/>
        <v>#DIV/0!</v>
      </c>
      <c r="OP85" s="252">
        <f t="shared" si="1340"/>
        <v>0</v>
      </c>
      <c r="OQ85" s="122">
        <f>OP85/OP74</f>
        <v>0</v>
      </c>
      <c r="OR85" s="101">
        <f>OR74*OQ85</f>
        <v>0</v>
      </c>
      <c r="OS85" s="119">
        <f t="shared" si="1341"/>
        <v>0</v>
      </c>
      <c r="OT85" s="93">
        <f>OT74</f>
        <v>38.18</v>
      </c>
      <c r="OU85" s="120">
        <f t="shared" si="1342"/>
        <v>0</v>
      </c>
      <c r="OV85" s="101">
        <f t="shared" si="1343"/>
        <v>0</v>
      </c>
      <c r="OW85" s="101"/>
      <c r="OX85" s="121"/>
      <c r="OY85" s="122" t="e">
        <f t="shared" si="1344"/>
        <v>#DIV/0!</v>
      </c>
      <c r="OZ85" s="252">
        <f t="shared" si="1345"/>
        <v>0</v>
      </c>
      <c r="PA85" s="122">
        <f>OZ85/OZ74</f>
        <v>0</v>
      </c>
      <c r="PB85" s="101">
        <f>PB74*PA85</f>
        <v>0</v>
      </c>
      <c r="PC85" s="119">
        <f t="shared" si="1346"/>
        <v>0</v>
      </c>
      <c r="PD85" s="93">
        <f>PD74</f>
        <v>38.18</v>
      </c>
      <c r="PE85" s="120">
        <f t="shared" si="1347"/>
        <v>0</v>
      </c>
      <c r="PF85" s="101">
        <f t="shared" si="1348"/>
        <v>0</v>
      </c>
      <c r="PG85" s="101"/>
      <c r="PH85" s="121"/>
      <c r="PI85" s="122" t="e">
        <f t="shared" si="1349"/>
        <v>#DIV/0!</v>
      </c>
      <c r="PJ85" s="252">
        <f t="shared" si="1350"/>
        <v>0</v>
      </c>
      <c r="PK85" s="122">
        <f>PJ85/PJ74</f>
        <v>0</v>
      </c>
      <c r="PL85" s="101">
        <f>PL74*PK85</f>
        <v>0</v>
      </c>
      <c r="PM85" s="119">
        <f t="shared" si="1351"/>
        <v>0</v>
      </c>
      <c r="PN85" s="93">
        <f>PN74</f>
        <v>38.18</v>
      </c>
      <c r="PO85" s="120">
        <f t="shared" si="1352"/>
        <v>0</v>
      </c>
      <c r="PP85" s="101">
        <f t="shared" si="1353"/>
        <v>0</v>
      </c>
      <c r="PQ85" s="101"/>
      <c r="PR85" s="121"/>
      <c r="PS85" s="122" t="e">
        <f t="shared" si="1354"/>
        <v>#DIV/0!</v>
      </c>
      <c r="PT85" s="252">
        <f t="shared" si="1355"/>
        <v>0</v>
      </c>
      <c r="PU85" s="122" t="e">
        <f>PT85/PT74</f>
        <v>#DIV/0!</v>
      </c>
      <c r="PV85" s="101" t="e">
        <f>PV74*PU85</f>
        <v>#DIV/0!</v>
      </c>
      <c r="PW85" s="119">
        <f t="shared" si="1356"/>
        <v>0</v>
      </c>
      <c r="PX85" s="93">
        <f>PX74</f>
        <v>0</v>
      </c>
      <c r="PY85" s="120">
        <f t="shared" si="1357"/>
        <v>0</v>
      </c>
      <c r="PZ85" s="101">
        <f t="shared" si="1358"/>
        <v>0</v>
      </c>
      <c r="QA85" s="101"/>
      <c r="QB85" s="121"/>
      <c r="QC85" s="122" t="e">
        <f t="shared" si="1359"/>
        <v>#DIV/0!</v>
      </c>
      <c r="QD85" s="252">
        <f t="shared" si="1360"/>
        <v>0</v>
      </c>
      <c r="QE85" s="122">
        <f>QD85/QD74</f>
        <v>0</v>
      </c>
      <c r="QF85" s="101">
        <f>QF74*QE85</f>
        <v>0</v>
      </c>
      <c r="QG85" s="119">
        <f t="shared" si="1361"/>
        <v>0</v>
      </c>
      <c r="QH85" s="93">
        <f>QH74</f>
        <v>38.18</v>
      </c>
      <c r="QI85" s="120">
        <f t="shared" si="1362"/>
        <v>0</v>
      </c>
      <c r="QJ85" s="101">
        <f t="shared" si="1363"/>
        <v>0</v>
      </c>
      <c r="QK85" s="101"/>
      <c r="QL85" s="121"/>
      <c r="QM85" s="122" t="e">
        <f t="shared" si="1364"/>
        <v>#DIV/0!</v>
      </c>
      <c r="QN85" s="252">
        <f t="shared" si="1365"/>
        <v>0</v>
      </c>
      <c r="QO85" s="122">
        <f>QN85/QN74</f>
        <v>0</v>
      </c>
      <c r="QP85" s="101">
        <f>QP74*QO85</f>
        <v>0</v>
      </c>
      <c r="QQ85" s="119">
        <f t="shared" si="1366"/>
        <v>0</v>
      </c>
      <c r="QR85" s="93">
        <f>QR74</f>
        <v>38.18</v>
      </c>
      <c r="QS85" s="120">
        <f t="shared" si="1367"/>
        <v>0</v>
      </c>
      <c r="QT85" s="101">
        <f t="shared" si="1368"/>
        <v>0</v>
      </c>
      <c r="QU85" s="101"/>
      <c r="QV85" s="121"/>
      <c r="QW85" s="122" t="e">
        <f t="shared" si="1369"/>
        <v>#DIV/0!</v>
      </c>
      <c r="QX85" s="252">
        <f t="shared" si="1370"/>
        <v>0</v>
      </c>
      <c r="QY85" s="122">
        <f>QX85/QX74</f>
        <v>0</v>
      </c>
      <c r="QZ85" s="101">
        <f>QZ74*QY85</f>
        <v>0</v>
      </c>
      <c r="RA85" s="119">
        <f t="shared" si="1371"/>
        <v>0</v>
      </c>
      <c r="RB85" s="93">
        <f>RB74</f>
        <v>38.18</v>
      </c>
      <c r="RC85" s="120">
        <f t="shared" si="1372"/>
        <v>0</v>
      </c>
      <c r="RD85" s="101">
        <f t="shared" si="1373"/>
        <v>0</v>
      </c>
      <c r="RE85" s="101"/>
      <c r="RF85" s="121"/>
      <c r="RG85" s="122" t="e">
        <f t="shared" si="1374"/>
        <v>#DIV/0!</v>
      </c>
      <c r="RH85" s="252">
        <f t="shared" si="1375"/>
        <v>0</v>
      </c>
      <c r="RI85" s="122">
        <f>RH85/RH74</f>
        <v>0</v>
      </c>
      <c r="RJ85" s="101">
        <f>RJ74*RI85</f>
        <v>0</v>
      </c>
      <c r="RK85" s="119">
        <f t="shared" si="1376"/>
        <v>0</v>
      </c>
      <c r="RL85" s="93">
        <f>RL74</f>
        <v>38.18</v>
      </c>
      <c r="RM85" s="120">
        <f t="shared" si="1377"/>
        <v>0</v>
      </c>
      <c r="RN85" s="101">
        <f t="shared" si="1378"/>
        <v>0</v>
      </c>
      <c r="RO85" s="101"/>
      <c r="RP85" s="121"/>
      <c r="RQ85" s="122" t="e">
        <f t="shared" si="1379"/>
        <v>#DIV/0!</v>
      </c>
      <c r="RR85" s="252">
        <f t="shared" si="1380"/>
        <v>0</v>
      </c>
      <c r="RS85" s="122">
        <f>RR85/RR74</f>
        <v>0</v>
      </c>
      <c r="RT85" s="101">
        <f>RT74*RS85</f>
        <v>0</v>
      </c>
      <c r="RU85" s="119">
        <f t="shared" si="1381"/>
        <v>0</v>
      </c>
      <c r="RV85" s="93">
        <f>RV74</f>
        <v>38.18</v>
      </c>
      <c r="RW85" s="120">
        <f t="shared" si="1382"/>
        <v>0</v>
      </c>
      <c r="RX85" s="101">
        <f t="shared" si="1383"/>
        <v>0</v>
      </c>
      <c r="RY85" s="101"/>
      <c r="RZ85" s="121"/>
      <c r="SA85" s="122" t="e">
        <f t="shared" si="1384"/>
        <v>#DIV/0!</v>
      </c>
      <c r="SB85" s="252">
        <f t="shared" si="1385"/>
        <v>0</v>
      </c>
      <c r="SC85" s="122">
        <f>SB85/SB74</f>
        <v>0</v>
      </c>
      <c r="SD85" s="101">
        <f>SD74*SC85</f>
        <v>0</v>
      </c>
      <c r="SE85" s="119">
        <f t="shared" si="1386"/>
        <v>0</v>
      </c>
      <c r="SF85" s="93">
        <f>SF74</f>
        <v>38.18</v>
      </c>
      <c r="SG85" s="120">
        <f t="shared" si="1387"/>
        <v>0</v>
      </c>
      <c r="SH85" s="101">
        <f t="shared" si="1388"/>
        <v>0</v>
      </c>
      <c r="SI85" s="101"/>
      <c r="SJ85" s="121"/>
      <c r="SK85" s="122" t="e">
        <f t="shared" si="1389"/>
        <v>#DIV/0!</v>
      </c>
      <c r="SL85" s="252">
        <f t="shared" si="1390"/>
        <v>0</v>
      </c>
      <c r="SM85" s="122">
        <f>SL85/SL74</f>
        <v>0</v>
      </c>
      <c r="SN85" s="101">
        <f>SN74*SM85</f>
        <v>0</v>
      </c>
      <c r="SO85" s="119">
        <f t="shared" si="1391"/>
        <v>0</v>
      </c>
      <c r="SP85" s="93">
        <f>SP74</f>
        <v>38.18</v>
      </c>
      <c r="SQ85" s="120">
        <f t="shared" si="1392"/>
        <v>0</v>
      </c>
      <c r="SR85" s="101">
        <f t="shared" si="1393"/>
        <v>0</v>
      </c>
      <c r="SS85" s="101"/>
      <c r="ST85" s="121"/>
      <c r="SU85" s="122" t="e">
        <f t="shared" si="1394"/>
        <v>#DIV/0!</v>
      </c>
      <c r="SV85" s="252">
        <f t="shared" si="1395"/>
        <v>0</v>
      </c>
      <c r="SW85" s="122">
        <f>SV85/SV74</f>
        <v>0</v>
      </c>
      <c r="SX85" s="101">
        <f>SX74*SW85</f>
        <v>0</v>
      </c>
      <c r="SY85" s="119">
        <f t="shared" si="1396"/>
        <v>0</v>
      </c>
      <c r="SZ85" s="93">
        <f>SZ74</f>
        <v>38.18</v>
      </c>
      <c r="TA85" s="120">
        <f t="shared" si="1397"/>
        <v>0</v>
      </c>
      <c r="TB85" s="101">
        <f t="shared" si="1398"/>
        <v>0</v>
      </c>
      <c r="TC85" s="101"/>
      <c r="TD85" s="121"/>
      <c r="TE85" s="122" t="e">
        <f t="shared" si="1399"/>
        <v>#DIV/0!</v>
      </c>
      <c r="TF85" s="252">
        <f t="shared" si="1400"/>
        <v>0</v>
      </c>
      <c r="TG85" s="122">
        <f>TF85/TF74</f>
        <v>0</v>
      </c>
      <c r="TH85" s="101">
        <f>TH74*TG85</f>
        <v>0</v>
      </c>
      <c r="TI85" s="119">
        <f t="shared" si="1401"/>
        <v>0</v>
      </c>
      <c r="TJ85" s="93">
        <f>TJ74</f>
        <v>38.18</v>
      </c>
      <c r="TK85" s="120">
        <f t="shared" si="1402"/>
        <v>0</v>
      </c>
      <c r="TL85" s="101">
        <f t="shared" si="1403"/>
        <v>0</v>
      </c>
      <c r="TM85" s="101"/>
      <c r="TN85" s="121"/>
      <c r="TO85" s="122" t="e">
        <f t="shared" si="1404"/>
        <v>#DIV/0!</v>
      </c>
      <c r="TP85" s="252">
        <f t="shared" si="1405"/>
        <v>0</v>
      </c>
      <c r="TQ85" s="122">
        <f>TP85/TP74</f>
        <v>0</v>
      </c>
      <c r="TR85" s="101">
        <f>TR74*TQ85</f>
        <v>0</v>
      </c>
      <c r="TS85" s="119">
        <f t="shared" si="1406"/>
        <v>0</v>
      </c>
      <c r="TT85" s="93">
        <f>TT74</f>
        <v>38.18</v>
      </c>
      <c r="TU85" s="120">
        <f t="shared" si="1407"/>
        <v>0</v>
      </c>
      <c r="TV85" s="101">
        <f t="shared" si="1408"/>
        <v>0</v>
      </c>
      <c r="TW85" s="101"/>
      <c r="TX85" s="121"/>
      <c r="TY85" s="122" t="e">
        <f t="shared" si="1409"/>
        <v>#DIV/0!</v>
      </c>
      <c r="TZ85" s="252">
        <f t="shared" si="1410"/>
        <v>0</v>
      </c>
      <c r="UA85" s="122">
        <f>TZ85/TZ74</f>
        <v>0</v>
      </c>
      <c r="UB85" s="101">
        <f>UB74*UA85</f>
        <v>0</v>
      </c>
      <c r="UC85" s="119">
        <f t="shared" si="1411"/>
        <v>0</v>
      </c>
      <c r="UD85" s="93">
        <f>UD74</f>
        <v>38.18</v>
      </c>
      <c r="UE85" s="120">
        <f t="shared" si="1412"/>
        <v>0</v>
      </c>
      <c r="UF85" s="101">
        <f t="shared" si="1413"/>
        <v>0</v>
      </c>
      <c r="UG85" s="101"/>
      <c r="UH85" s="121"/>
      <c r="UI85" s="122" t="e">
        <f t="shared" si="1414"/>
        <v>#DIV/0!</v>
      </c>
      <c r="UJ85" s="252">
        <f t="shared" si="1415"/>
        <v>0</v>
      </c>
      <c r="UK85" s="122">
        <f>UJ85/UJ74</f>
        <v>0</v>
      </c>
      <c r="UL85" s="101">
        <f>UL74*UK85</f>
        <v>0</v>
      </c>
      <c r="UM85" s="119">
        <f t="shared" si="1416"/>
        <v>0</v>
      </c>
      <c r="UN85" s="93">
        <f>UN74</f>
        <v>38.18</v>
      </c>
      <c r="UO85" s="120">
        <f t="shared" si="1417"/>
        <v>0</v>
      </c>
      <c r="UP85" s="101">
        <f t="shared" si="1418"/>
        <v>0</v>
      </c>
      <c r="UQ85" s="101"/>
      <c r="UR85" s="121"/>
      <c r="US85" s="122" t="e">
        <f t="shared" si="1419"/>
        <v>#DIV/0!</v>
      </c>
      <c r="UT85" s="252">
        <f t="shared" si="1420"/>
        <v>0</v>
      </c>
      <c r="UU85" s="122">
        <f>UT85/UT74</f>
        <v>0</v>
      </c>
      <c r="UV85" s="101">
        <f>UV74*UU85</f>
        <v>0</v>
      </c>
      <c r="UW85" s="119">
        <f t="shared" si="1421"/>
        <v>0</v>
      </c>
      <c r="UX85" s="93">
        <f>UX74</f>
        <v>38.18</v>
      </c>
      <c r="UY85" s="120">
        <f t="shared" si="1422"/>
        <v>0</v>
      </c>
      <c r="UZ85" s="101">
        <f t="shared" si="1423"/>
        <v>0</v>
      </c>
      <c r="VA85" s="101"/>
      <c r="VB85" s="121"/>
      <c r="VC85" s="122" t="e">
        <f t="shared" si="1424"/>
        <v>#DIV/0!</v>
      </c>
      <c r="VD85" s="252">
        <f t="shared" si="1425"/>
        <v>0</v>
      </c>
      <c r="VE85" s="122">
        <f>VD85/VD74</f>
        <v>0</v>
      </c>
      <c r="VF85" s="101">
        <f>VF74*VE85</f>
        <v>0</v>
      </c>
      <c r="VG85" s="119">
        <f t="shared" si="1426"/>
        <v>0</v>
      </c>
      <c r="VH85" s="93">
        <f>VH74</f>
        <v>38.18</v>
      </c>
      <c r="VI85" s="120">
        <f t="shared" si="1427"/>
        <v>0</v>
      </c>
      <c r="VJ85" s="101">
        <f t="shared" si="1428"/>
        <v>0</v>
      </c>
      <c r="VK85" s="101"/>
      <c r="VL85" s="121"/>
      <c r="VM85" s="122" t="e">
        <f t="shared" si="1429"/>
        <v>#DIV/0!</v>
      </c>
      <c r="VN85" s="252">
        <f t="shared" si="1430"/>
        <v>0</v>
      </c>
      <c r="VO85" s="122">
        <f>VN85/VN74</f>
        <v>0</v>
      </c>
      <c r="VP85" s="101">
        <f>VP74*VO85</f>
        <v>0</v>
      </c>
      <c r="VQ85" s="119">
        <f t="shared" si="1431"/>
        <v>0</v>
      </c>
      <c r="VR85" s="93">
        <f>VR74</f>
        <v>38.18</v>
      </c>
      <c r="VS85" s="120">
        <f t="shared" si="1432"/>
        <v>0</v>
      </c>
      <c r="VT85" s="101">
        <f t="shared" si="1433"/>
        <v>0</v>
      </c>
      <c r="VU85" s="101"/>
      <c r="VV85" s="121"/>
      <c r="VW85" s="122" t="e">
        <f t="shared" si="1434"/>
        <v>#DIV/0!</v>
      </c>
      <c r="VX85" s="231">
        <f t="shared" si="1435"/>
        <v>0</v>
      </c>
      <c r="VY85" s="122">
        <f>VX85/VX74</f>
        <v>0</v>
      </c>
      <c r="VZ85" s="101">
        <f>VZ74*VY85</f>
        <v>0</v>
      </c>
      <c r="WA85" s="119">
        <f t="shared" si="1436"/>
        <v>0</v>
      </c>
      <c r="WB85" s="93">
        <f>WB74</f>
        <v>38.18</v>
      </c>
      <c r="WC85" s="120">
        <f t="shared" si="1437"/>
        <v>0</v>
      </c>
      <c r="WD85" s="101">
        <f t="shared" si="1438"/>
        <v>0</v>
      </c>
      <c r="WE85" s="101"/>
      <c r="WF85" s="121"/>
    </row>
    <row r="86" spans="1:604" ht="18" customHeight="1">
      <c r="A86" s="5"/>
      <c r="B86" s="94" t="s">
        <v>428</v>
      </c>
      <c r="C86" s="12" t="s">
        <v>839</v>
      </c>
      <c r="D86" s="12" t="s">
        <v>440</v>
      </c>
      <c r="E86" s="4" t="s">
        <v>33</v>
      </c>
      <c r="F86" s="252">
        <f t="shared" si="1140"/>
        <v>0</v>
      </c>
      <c r="G86" s="122">
        <f>F86/F74</f>
        <v>0</v>
      </c>
      <c r="H86" s="101">
        <f>H74*G86</f>
        <v>0</v>
      </c>
      <c r="I86" s="119">
        <f t="shared" si="1141"/>
        <v>0</v>
      </c>
      <c r="J86" s="93">
        <f>J74</f>
        <v>38.18</v>
      </c>
      <c r="K86" s="120">
        <f t="shared" si="1142"/>
        <v>0</v>
      </c>
      <c r="L86" s="101">
        <f t="shared" si="1143"/>
        <v>0</v>
      </c>
      <c r="M86" s="101"/>
      <c r="N86" s="121"/>
      <c r="O86" s="122">
        <f t="shared" si="1144"/>
        <v>0</v>
      </c>
      <c r="P86" s="252">
        <f t="shared" si="1145"/>
        <v>0</v>
      </c>
      <c r="Q86" s="122">
        <f>P86/P74</f>
        <v>0</v>
      </c>
      <c r="R86" s="101">
        <f>R74*Q86</f>
        <v>0</v>
      </c>
      <c r="S86" s="119">
        <f t="shared" si="1146"/>
        <v>0</v>
      </c>
      <c r="T86" s="93">
        <f>T74</f>
        <v>38.18</v>
      </c>
      <c r="U86" s="120">
        <f t="shared" si="1147"/>
        <v>0</v>
      </c>
      <c r="V86" s="101">
        <f t="shared" si="1148"/>
        <v>0</v>
      </c>
      <c r="W86" s="101"/>
      <c r="X86" s="121"/>
      <c r="Y86" s="122">
        <f t="shared" si="1149"/>
        <v>0</v>
      </c>
      <c r="Z86" s="252">
        <f t="shared" si="1150"/>
        <v>0</v>
      </c>
      <c r="AA86" s="122">
        <f>Z86/Z74</f>
        <v>0</v>
      </c>
      <c r="AB86" s="101">
        <f>AB74*AA86</f>
        <v>0</v>
      </c>
      <c r="AC86" s="119">
        <f t="shared" si="1151"/>
        <v>0</v>
      </c>
      <c r="AD86" s="93">
        <f>AD74</f>
        <v>38.18</v>
      </c>
      <c r="AE86" s="120">
        <f t="shared" si="1152"/>
        <v>0</v>
      </c>
      <c r="AF86" s="101">
        <f t="shared" si="1153"/>
        <v>0</v>
      </c>
      <c r="AG86" s="101"/>
      <c r="AH86" s="121"/>
      <c r="AI86" s="122">
        <f t="shared" si="1154"/>
        <v>0</v>
      </c>
      <c r="AJ86" s="252">
        <f t="shared" si="1155"/>
        <v>0</v>
      </c>
      <c r="AK86" s="122">
        <f>AJ86/AJ74</f>
        <v>0</v>
      </c>
      <c r="AL86" s="101">
        <f>AL74*AK86</f>
        <v>0</v>
      </c>
      <c r="AM86" s="119">
        <f t="shared" si="1156"/>
        <v>0</v>
      </c>
      <c r="AN86" s="93">
        <f>AN74</f>
        <v>38.18</v>
      </c>
      <c r="AO86" s="120">
        <f t="shared" si="1157"/>
        <v>0</v>
      </c>
      <c r="AP86" s="101">
        <f t="shared" si="1158"/>
        <v>0</v>
      </c>
      <c r="AQ86" s="101"/>
      <c r="AR86" s="121"/>
      <c r="AS86" s="122">
        <f t="shared" si="1159"/>
        <v>0</v>
      </c>
      <c r="AT86" s="252">
        <f t="shared" si="1160"/>
        <v>0</v>
      </c>
      <c r="AU86" s="122">
        <f>AT86/AT74</f>
        <v>0</v>
      </c>
      <c r="AV86" s="101">
        <f>AV74*AU86</f>
        <v>0</v>
      </c>
      <c r="AW86" s="119">
        <f t="shared" si="1161"/>
        <v>0</v>
      </c>
      <c r="AX86" s="93">
        <f>AX74</f>
        <v>38.18</v>
      </c>
      <c r="AY86" s="120">
        <f t="shared" si="1162"/>
        <v>0</v>
      </c>
      <c r="AZ86" s="101">
        <f t="shared" si="1163"/>
        <v>0</v>
      </c>
      <c r="BA86" s="101"/>
      <c r="BB86" s="121"/>
      <c r="BC86" s="122">
        <f t="shared" si="1164"/>
        <v>0</v>
      </c>
      <c r="BD86" s="252">
        <f t="shared" si="1165"/>
        <v>0</v>
      </c>
      <c r="BE86" s="122">
        <f>BD86/BD74</f>
        <v>0</v>
      </c>
      <c r="BF86" s="101">
        <f>BF74*BE86</f>
        <v>0</v>
      </c>
      <c r="BG86" s="119">
        <f t="shared" si="1166"/>
        <v>0</v>
      </c>
      <c r="BH86" s="93">
        <f>BH74</f>
        <v>38.18</v>
      </c>
      <c r="BI86" s="120">
        <f t="shared" si="1167"/>
        <v>0</v>
      </c>
      <c r="BJ86" s="101">
        <f t="shared" si="1168"/>
        <v>0</v>
      </c>
      <c r="BK86" s="101"/>
      <c r="BL86" s="121"/>
      <c r="BM86" s="122">
        <f t="shared" si="1169"/>
        <v>0</v>
      </c>
      <c r="BN86" s="252">
        <f t="shared" si="1170"/>
        <v>0</v>
      </c>
      <c r="BO86" s="122" t="e">
        <f>BN86/BN74</f>
        <v>#DIV/0!</v>
      </c>
      <c r="BP86" s="101" t="e">
        <f>BP74*BO86</f>
        <v>#DIV/0!</v>
      </c>
      <c r="BQ86" s="119">
        <f t="shared" si="1171"/>
        <v>0</v>
      </c>
      <c r="BR86" s="93">
        <f>BR74</f>
        <v>0</v>
      </c>
      <c r="BS86" s="120">
        <f t="shared" si="1172"/>
        <v>0</v>
      </c>
      <c r="BT86" s="101">
        <f t="shared" si="1173"/>
        <v>0</v>
      </c>
      <c r="BU86" s="101"/>
      <c r="BV86" s="121"/>
      <c r="BW86" s="122">
        <f t="shared" si="1174"/>
        <v>0</v>
      </c>
      <c r="BX86" s="252">
        <f t="shared" si="1175"/>
        <v>0</v>
      </c>
      <c r="BY86" s="122">
        <f>BX86/BX74</f>
        <v>0</v>
      </c>
      <c r="BZ86" s="101">
        <f>BZ74*BY86</f>
        <v>0</v>
      </c>
      <c r="CA86" s="119">
        <f t="shared" si="1176"/>
        <v>0</v>
      </c>
      <c r="CB86" s="93">
        <f>CB74</f>
        <v>38.18</v>
      </c>
      <c r="CC86" s="120">
        <f t="shared" si="1177"/>
        <v>0</v>
      </c>
      <c r="CD86" s="101">
        <f t="shared" si="1178"/>
        <v>0</v>
      </c>
      <c r="CE86" s="101"/>
      <c r="CF86" s="121"/>
      <c r="CG86" s="122">
        <f t="shared" si="1179"/>
        <v>0</v>
      </c>
      <c r="CH86" s="252">
        <f t="shared" si="1180"/>
        <v>0</v>
      </c>
      <c r="CI86" s="122" t="e">
        <f>CH86/CH74</f>
        <v>#DIV/0!</v>
      </c>
      <c r="CJ86" s="101" t="e">
        <f>CJ74*CI86</f>
        <v>#DIV/0!</v>
      </c>
      <c r="CK86" s="119">
        <f t="shared" si="1181"/>
        <v>0</v>
      </c>
      <c r="CL86" s="93">
        <f>CL74</f>
        <v>0</v>
      </c>
      <c r="CM86" s="120">
        <f t="shared" si="1182"/>
        <v>0</v>
      </c>
      <c r="CN86" s="101">
        <f t="shared" si="1183"/>
        <v>0</v>
      </c>
      <c r="CO86" s="101"/>
      <c r="CP86" s="121"/>
      <c r="CQ86" s="122">
        <f t="shared" si="1184"/>
        <v>0</v>
      </c>
      <c r="CR86" s="252">
        <f t="shared" si="1185"/>
        <v>0</v>
      </c>
      <c r="CS86" s="122">
        <f>CR86/CR74</f>
        <v>0</v>
      </c>
      <c r="CT86" s="101">
        <f>CT74*CS86</f>
        <v>0</v>
      </c>
      <c r="CU86" s="119">
        <f t="shared" si="1186"/>
        <v>0</v>
      </c>
      <c r="CV86" s="93">
        <f>CV74</f>
        <v>38.18</v>
      </c>
      <c r="CW86" s="120">
        <f t="shared" si="1187"/>
        <v>0</v>
      </c>
      <c r="CX86" s="101">
        <f t="shared" si="1188"/>
        <v>0</v>
      </c>
      <c r="CY86" s="101"/>
      <c r="CZ86" s="121"/>
      <c r="DA86" s="122">
        <f t="shared" si="1189"/>
        <v>0</v>
      </c>
      <c r="DB86" s="252">
        <f t="shared" si="1190"/>
        <v>0</v>
      </c>
      <c r="DC86" s="122">
        <f>DB86/DB74</f>
        <v>0</v>
      </c>
      <c r="DD86" s="101">
        <f>DD74*DC86</f>
        <v>0</v>
      </c>
      <c r="DE86" s="119">
        <f t="shared" si="1191"/>
        <v>0</v>
      </c>
      <c r="DF86" s="93">
        <f>DF74</f>
        <v>38.18</v>
      </c>
      <c r="DG86" s="120">
        <f t="shared" si="1192"/>
        <v>0</v>
      </c>
      <c r="DH86" s="101">
        <f t="shared" si="1193"/>
        <v>0</v>
      </c>
      <c r="DI86" s="101"/>
      <c r="DJ86" s="121"/>
      <c r="DK86" s="122">
        <f t="shared" si="1194"/>
        <v>0</v>
      </c>
      <c r="DL86" s="252">
        <f t="shared" si="1195"/>
        <v>0</v>
      </c>
      <c r="DM86" s="122">
        <f>DL86/DL74</f>
        <v>0</v>
      </c>
      <c r="DN86" s="101">
        <f>DN74*DM86</f>
        <v>0</v>
      </c>
      <c r="DO86" s="119">
        <f t="shared" si="1196"/>
        <v>0</v>
      </c>
      <c r="DP86" s="93">
        <f>DP74</f>
        <v>38.18</v>
      </c>
      <c r="DQ86" s="120">
        <f t="shared" si="1197"/>
        <v>0</v>
      </c>
      <c r="DR86" s="101">
        <f t="shared" si="1198"/>
        <v>0</v>
      </c>
      <c r="DS86" s="101"/>
      <c r="DT86" s="121"/>
      <c r="DU86" s="122">
        <f t="shared" si="1199"/>
        <v>0</v>
      </c>
      <c r="DV86" s="252">
        <f t="shared" si="1200"/>
        <v>0</v>
      </c>
      <c r="DW86" s="122">
        <f>DV86/DV74</f>
        <v>0</v>
      </c>
      <c r="DX86" s="101">
        <f>DX74*DW86</f>
        <v>0</v>
      </c>
      <c r="DY86" s="119">
        <f t="shared" si="1201"/>
        <v>0</v>
      </c>
      <c r="DZ86" s="93">
        <f>DZ74</f>
        <v>38.18</v>
      </c>
      <c r="EA86" s="120">
        <f t="shared" si="1202"/>
        <v>0</v>
      </c>
      <c r="EB86" s="101">
        <f t="shared" si="1203"/>
        <v>0</v>
      </c>
      <c r="EC86" s="101"/>
      <c r="ED86" s="121"/>
      <c r="EE86" s="122">
        <f t="shared" si="1204"/>
        <v>0</v>
      </c>
      <c r="EF86" s="252">
        <f t="shared" si="1205"/>
        <v>0</v>
      </c>
      <c r="EG86" s="122">
        <f>EF86/EF74</f>
        <v>0</v>
      </c>
      <c r="EH86" s="101">
        <f>EH74*EG86</f>
        <v>0</v>
      </c>
      <c r="EI86" s="119">
        <f t="shared" si="1206"/>
        <v>0</v>
      </c>
      <c r="EJ86" s="93">
        <f>EJ74</f>
        <v>38.18</v>
      </c>
      <c r="EK86" s="120">
        <f t="shared" si="1207"/>
        <v>0</v>
      </c>
      <c r="EL86" s="101">
        <f t="shared" si="1208"/>
        <v>0</v>
      </c>
      <c r="EM86" s="101"/>
      <c r="EN86" s="121"/>
      <c r="EO86" s="122">
        <f t="shared" si="1209"/>
        <v>0</v>
      </c>
      <c r="EP86" s="252">
        <f t="shared" si="1210"/>
        <v>0</v>
      </c>
      <c r="EQ86" s="122">
        <f>EP86/EP74</f>
        <v>0</v>
      </c>
      <c r="ER86" s="101">
        <f>ER74*EQ86</f>
        <v>0</v>
      </c>
      <c r="ES86" s="119">
        <f t="shared" si="1211"/>
        <v>0</v>
      </c>
      <c r="ET86" s="93">
        <f>ET74</f>
        <v>38.18</v>
      </c>
      <c r="EU86" s="120">
        <f t="shared" si="1212"/>
        <v>0</v>
      </c>
      <c r="EV86" s="101">
        <f t="shared" si="1213"/>
        <v>0</v>
      </c>
      <c r="EW86" s="101"/>
      <c r="EX86" s="121"/>
      <c r="EY86" s="122">
        <f t="shared" si="1214"/>
        <v>0</v>
      </c>
      <c r="EZ86" s="252">
        <f t="shared" si="1215"/>
        <v>0</v>
      </c>
      <c r="FA86" s="122">
        <f>EZ86/EZ74</f>
        <v>0</v>
      </c>
      <c r="FB86" s="101">
        <f>FB74*FA86</f>
        <v>0</v>
      </c>
      <c r="FC86" s="119">
        <f t="shared" si="1216"/>
        <v>0</v>
      </c>
      <c r="FD86" s="93">
        <f>FD74</f>
        <v>38.18</v>
      </c>
      <c r="FE86" s="120">
        <f t="shared" si="1217"/>
        <v>0</v>
      </c>
      <c r="FF86" s="101">
        <f t="shared" si="1218"/>
        <v>0</v>
      </c>
      <c r="FG86" s="101"/>
      <c r="FH86" s="121"/>
      <c r="FI86" s="122">
        <f t="shared" si="1219"/>
        <v>0</v>
      </c>
      <c r="FJ86" s="252">
        <f t="shared" si="1220"/>
        <v>0</v>
      </c>
      <c r="FK86" s="122">
        <f>FJ86/FJ74</f>
        <v>0</v>
      </c>
      <c r="FL86" s="101">
        <f>FL74*FK86</f>
        <v>0</v>
      </c>
      <c r="FM86" s="119">
        <f t="shared" si="1221"/>
        <v>0</v>
      </c>
      <c r="FN86" s="93">
        <f>FN74</f>
        <v>38.18</v>
      </c>
      <c r="FO86" s="120">
        <f t="shared" si="1222"/>
        <v>0</v>
      </c>
      <c r="FP86" s="101">
        <f t="shared" si="1223"/>
        <v>0</v>
      </c>
      <c r="FQ86" s="101"/>
      <c r="FR86" s="121"/>
      <c r="FS86" s="122">
        <f t="shared" si="1224"/>
        <v>0</v>
      </c>
      <c r="FT86" s="252">
        <f t="shared" si="1225"/>
        <v>0</v>
      </c>
      <c r="FU86" s="122">
        <f>FT86/FT74</f>
        <v>0</v>
      </c>
      <c r="FV86" s="101">
        <f>FV74*FU86</f>
        <v>0</v>
      </c>
      <c r="FW86" s="119">
        <f t="shared" si="1226"/>
        <v>0</v>
      </c>
      <c r="FX86" s="93">
        <f>FX74</f>
        <v>38.18</v>
      </c>
      <c r="FY86" s="120">
        <f t="shared" si="1227"/>
        <v>0</v>
      </c>
      <c r="FZ86" s="101">
        <f t="shared" si="1228"/>
        <v>0</v>
      </c>
      <c r="GA86" s="101"/>
      <c r="GB86" s="121"/>
      <c r="GC86" s="122">
        <f t="shared" si="1229"/>
        <v>0</v>
      </c>
      <c r="GD86" s="252">
        <f t="shared" si="1230"/>
        <v>0</v>
      </c>
      <c r="GE86" s="122">
        <f>GD86/GD74</f>
        <v>0</v>
      </c>
      <c r="GF86" s="101">
        <f>GF74*GE86</f>
        <v>0</v>
      </c>
      <c r="GG86" s="119">
        <f t="shared" si="1231"/>
        <v>0</v>
      </c>
      <c r="GH86" s="93">
        <f>GH74</f>
        <v>38.18</v>
      </c>
      <c r="GI86" s="120">
        <f t="shared" si="1232"/>
        <v>0</v>
      </c>
      <c r="GJ86" s="101">
        <f t="shared" si="1233"/>
        <v>0</v>
      </c>
      <c r="GK86" s="101"/>
      <c r="GL86" s="121"/>
      <c r="GM86" s="122">
        <f t="shared" si="1234"/>
        <v>0</v>
      </c>
      <c r="GN86" s="252">
        <f t="shared" si="1235"/>
        <v>0</v>
      </c>
      <c r="GO86" s="122">
        <f>GN86/GN74</f>
        <v>0</v>
      </c>
      <c r="GP86" s="101">
        <f>GP74*GO86</f>
        <v>0</v>
      </c>
      <c r="GQ86" s="119">
        <f t="shared" si="1236"/>
        <v>0</v>
      </c>
      <c r="GR86" s="93">
        <f>GR74</f>
        <v>38.18</v>
      </c>
      <c r="GS86" s="120">
        <f t="shared" si="1237"/>
        <v>0</v>
      </c>
      <c r="GT86" s="101">
        <f t="shared" si="1238"/>
        <v>0</v>
      </c>
      <c r="GU86" s="101"/>
      <c r="GV86" s="121"/>
      <c r="GW86" s="122">
        <f t="shared" si="1239"/>
        <v>0</v>
      </c>
      <c r="GX86" s="252">
        <f t="shared" si="1240"/>
        <v>0</v>
      </c>
      <c r="GY86" s="122">
        <f>GX86/GX74</f>
        <v>0</v>
      </c>
      <c r="GZ86" s="101">
        <f>GZ74*GY86</f>
        <v>0</v>
      </c>
      <c r="HA86" s="119">
        <f t="shared" si="1241"/>
        <v>0</v>
      </c>
      <c r="HB86" s="93">
        <f>HB74</f>
        <v>38.18</v>
      </c>
      <c r="HC86" s="120">
        <f t="shared" si="1242"/>
        <v>0</v>
      </c>
      <c r="HD86" s="101">
        <f t="shared" si="1243"/>
        <v>0</v>
      </c>
      <c r="HE86" s="101"/>
      <c r="HF86" s="121"/>
      <c r="HG86" s="122">
        <f t="shared" si="1244"/>
        <v>0</v>
      </c>
      <c r="HH86" s="252">
        <f t="shared" si="1245"/>
        <v>0</v>
      </c>
      <c r="HI86" s="122">
        <f>HH86/HH74</f>
        <v>0</v>
      </c>
      <c r="HJ86" s="101">
        <f>HJ74*HI86</f>
        <v>0</v>
      </c>
      <c r="HK86" s="119">
        <f t="shared" si="1246"/>
        <v>0</v>
      </c>
      <c r="HL86" s="93">
        <f>HL74</f>
        <v>38.18</v>
      </c>
      <c r="HM86" s="120">
        <f t="shared" si="1247"/>
        <v>0</v>
      </c>
      <c r="HN86" s="101">
        <f t="shared" si="1248"/>
        <v>0</v>
      </c>
      <c r="HO86" s="101"/>
      <c r="HP86" s="121"/>
      <c r="HQ86" s="122">
        <f t="shared" si="1249"/>
        <v>0</v>
      </c>
      <c r="HR86" s="252">
        <f t="shared" si="1250"/>
        <v>0</v>
      </c>
      <c r="HS86" s="122">
        <f>HR86/HR74</f>
        <v>0</v>
      </c>
      <c r="HT86" s="101">
        <f>HT74*HS86</f>
        <v>0</v>
      </c>
      <c r="HU86" s="119">
        <f t="shared" si="1251"/>
        <v>0</v>
      </c>
      <c r="HV86" s="93">
        <f>HV74</f>
        <v>38.18</v>
      </c>
      <c r="HW86" s="120">
        <f t="shared" si="1252"/>
        <v>0</v>
      </c>
      <c r="HX86" s="101">
        <f t="shared" si="1253"/>
        <v>0</v>
      </c>
      <c r="HY86" s="101"/>
      <c r="HZ86" s="121"/>
      <c r="IA86" s="122">
        <f t="shared" si="1254"/>
        <v>0</v>
      </c>
      <c r="IB86" s="252">
        <f t="shared" si="1255"/>
        <v>0</v>
      </c>
      <c r="IC86" s="122">
        <f>IB86/IB74</f>
        <v>0</v>
      </c>
      <c r="ID86" s="101">
        <f>ID74*IC86</f>
        <v>0</v>
      </c>
      <c r="IE86" s="119">
        <f t="shared" si="1256"/>
        <v>0</v>
      </c>
      <c r="IF86" s="93">
        <f>IF74</f>
        <v>38.18</v>
      </c>
      <c r="IG86" s="120">
        <f t="shared" si="1257"/>
        <v>0</v>
      </c>
      <c r="IH86" s="101">
        <f t="shared" si="1258"/>
        <v>0</v>
      </c>
      <c r="II86" s="101"/>
      <c r="IJ86" s="121"/>
      <c r="IK86" s="122">
        <f t="shared" si="1259"/>
        <v>0</v>
      </c>
      <c r="IL86" s="252">
        <f t="shared" si="1260"/>
        <v>0</v>
      </c>
      <c r="IM86" s="122">
        <f>IL86/IL74</f>
        <v>0</v>
      </c>
      <c r="IN86" s="101">
        <f>IN74*IM86</f>
        <v>0</v>
      </c>
      <c r="IO86" s="119">
        <f t="shared" si="1261"/>
        <v>0</v>
      </c>
      <c r="IP86" s="93">
        <f>IP74</f>
        <v>38.18</v>
      </c>
      <c r="IQ86" s="120">
        <f t="shared" si="1262"/>
        <v>0</v>
      </c>
      <c r="IR86" s="101">
        <f t="shared" si="1263"/>
        <v>0</v>
      </c>
      <c r="IS86" s="101"/>
      <c r="IT86" s="121"/>
      <c r="IU86" s="122">
        <f t="shared" si="1264"/>
        <v>0</v>
      </c>
      <c r="IV86" s="252">
        <f t="shared" si="1265"/>
        <v>0</v>
      </c>
      <c r="IW86" s="122">
        <f>IV86/IV74</f>
        <v>0</v>
      </c>
      <c r="IX86" s="101">
        <f>IX74*IW86</f>
        <v>0</v>
      </c>
      <c r="IY86" s="119">
        <f t="shared" si="1266"/>
        <v>0</v>
      </c>
      <c r="IZ86" s="93">
        <f>IZ74</f>
        <v>38.18</v>
      </c>
      <c r="JA86" s="120">
        <f t="shared" si="1267"/>
        <v>0</v>
      </c>
      <c r="JB86" s="101">
        <f t="shared" si="1268"/>
        <v>0</v>
      </c>
      <c r="JC86" s="101"/>
      <c r="JD86" s="121"/>
      <c r="JE86" s="122">
        <f t="shared" si="1269"/>
        <v>0</v>
      </c>
      <c r="JF86" s="252">
        <f t="shared" si="1270"/>
        <v>13</v>
      </c>
      <c r="JG86" s="122">
        <f>JF86/JF74</f>
        <v>4.4670000000000001E-2</v>
      </c>
      <c r="JH86" s="101">
        <f>JH74*JG86</f>
        <v>167.16</v>
      </c>
      <c r="JI86" s="119">
        <f t="shared" si="1271"/>
        <v>12.85846154</v>
      </c>
      <c r="JJ86" s="93">
        <f>JJ74</f>
        <v>38.18</v>
      </c>
      <c r="JK86" s="120">
        <f t="shared" si="1272"/>
        <v>490.93606</v>
      </c>
      <c r="JL86" s="101">
        <f t="shared" si="1273"/>
        <v>6382.17</v>
      </c>
      <c r="JM86" s="101"/>
      <c r="JN86" s="121"/>
      <c r="JO86" s="122">
        <f t="shared" si="1274"/>
        <v>0.97526000000000002</v>
      </c>
      <c r="JP86" s="252">
        <f t="shared" si="1275"/>
        <v>0</v>
      </c>
      <c r="JQ86" s="122" t="e">
        <f>JP86/JP74</f>
        <v>#DIV/0!</v>
      </c>
      <c r="JR86" s="101" t="e">
        <f>JR74*JQ86</f>
        <v>#DIV/0!</v>
      </c>
      <c r="JS86" s="119">
        <f t="shared" si="1276"/>
        <v>0</v>
      </c>
      <c r="JT86" s="93">
        <f>JT74</f>
        <v>0</v>
      </c>
      <c r="JU86" s="120">
        <f t="shared" si="1277"/>
        <v>0</v>
      </c>
      <c r="JV86" s="101">
        <f t="shared" si="1278"/>
        <v>0</v>
      </c>
      <c r="JW86" s="101"/>
      <c r="JX86" s="121"/>
      <c r="JY86" s="122">
        <f t="shared" si="1279"/>
        <v>0</v>
      </c>
      <c r="JZ86" s="252">
        <f t="shared" si="1280"/>
        <v>0</v>
      </c>
      <c r="KA86" s="122">
        <f>JZ86/JZ74</f>
        <v>0</v>
      </c>
      <c r="KB86" s="101">
        <f>KB74*KA86</f>
        <v>0</v>
      </c>
      <c r="KC86" s="119">
        <f t="shared" si="1281"/>
        <v>0</v>
      </c>
      <c r="KD86" s="93">
        <f>KD74</f>
        <v>38.18</v>
      </c>
      <c r="KE86" s="120">
        <f t="shared" si="1282"/>
        <v>0</v>
      </c>
      <c r="KF86" s="101">
        <f t="shared" si="1283"/>
        <v>0</v>
      </c>
      <c r="KG86" s="101"/>
      <c r="KH86" s="121"/>
      <c r="KI86" s="122">
        <f t="shared" si="1284"/>
        <v>0</v>
      </c>
      <c r="KJ86" s="252">
        <f t="shared" si="1285"/>
        <v>0</v>
      </c>
      <c r="KK86" s="122">
        <f>KJ86/KJ74</f>
        <v>0</v>
      </c>
      <c r="KL86" s="101">
        <f>KL74*KK86</f>
        <v>0</v>
      </c>
      <c r="KM86" s="119">
        <f t="shared" si="1286"/>
        <v>0</v>
      </c>
      <c r="KN86" s="93">
        <f>KN74</f>
        <v>38.18</v>
      </c>
      <c r="KO86" s="120">
        <f t="shared" si="1287"/>
        <v>0</v>
      </c>
      <c r="KP86" s="101">
        <f t="shared" si="1288"/>
        <v>0</v>
      </c>
      <c r="KQ86" s="101"/>
      <c r="KR86" s="121"/>
      <c r="KS86" s="122">
        <f t="shared" si="1289"/>
        <v>0</v>
      </c>
      <c r="KT86" s="252">
        <f t="shared" si="1290"/>
        <v>0</v>
      </c>
      <c r="KU86" s="122">
        <f>KT86/KT74</f>
        <v>0</v>
      </c>
      <c r="KV86" s="101">
        <f>KV74*KU86</f>
        <v>0</v>
      </c>
      <c r="KW86" s="119">
        <f t="shared" si="1291"/>
        <v>0</v>
      </c>
      <c r="KX86" s="93">
        <f>KX74</f>
        <v>38.18</v>
      </c>
      <c r="KY86" s="120">
        <f t="shared" si="1292"/>
        <v>0</v>
      </c>
      <c r="KZ86" s="101">
        <f t="shared" si="1293"/>
        <v>0</v>
      </c>
      <c r="LA86" s="101"/>
      <c r="LB86" s="121"/>
      <c r="LC86" s="122">
        <f t="shared" si="1294"/>
        <v>0</v>
      </c>
      <c r="LD86" s="252">
        <f t="shared" si="1295"/>
        <v>0</v>
      </c>
      <c r="LE86" s="122">
        <f>LD86/LD74</f>
        <v>0</v>
      </c>
      <c r="LF86" s="101">
        <f>LF74*LE86</f>
        <v>0</v>
      </c>
      <c r="LG86" s="119">
        <f t="shared" si="1296"/>
        <v>0</v>
      </c>
      <c r="LH86" s="93">
        <f>LH74</f>
        <v>38.18</v>
      </c>
      <c r="LI86" s="120">
        <f t="shared" si="1297"/>
        <v>0</v>
      </c>
      <c r="LJ86" s="101">
        <f t="shared" si="1298"/>
        <v>0</v>
      </c>
      <c r="LK86" s="101"/>
      <c r="LL86" s="121"/>
      <c r="LM86" s="122">
        <f t="shared" si="1299"/>
        <v>0</v>
      </c>
      <c r="LN86" s="252">
        <f t="shared" si="1300"/>
        <v>0</v>
      </c>
      <c r="LO86" s="122">
        <f>LN86/LN74</f>
        <v>0</v>
      </c>
      <c r="LP86" s="101">
        <f>LP74*LO86</f>
        <v>0</v>
      </c>
      <c r="LQ86" s="119">
        <f t="shared" si="1301"/>
        <v>0</v>
      </c>
      <c r="LR86" s="93">
        <f>LR74</f>
        <v>38.18</v>
      </c>
      <c r="LS86" s="120">
        <f t="shared" si="1302"/>
        <v>0</v>
      </c>
      <c r="LT86" s="101">
        <f t="shared" si="1303"/>
        <v>0</v>
      </c>
      <c r="LU86" s="101"/>
      <c r="LV86" s="121"/>
      <c r="LW86" s="122">
        <f t="shared" si="1304"/>
        <v>0</v>
      </c>
      <c r="LX86" s="252">
        <f t="shared" si="1305"/>
        <v>0</v>
      </c>
      <c r="LY86" s="122">
        <f>LX86/LX74</f>
        <v>0</v>
      </c>
      <c r="LZ86" s="101">
        <f>LZ74*LY86</f>
        <v>0</v>
      </c>
      <c r="MA86" s="119">
        <f t="shared" si="1306"/>
        <v>0</v>
      </c>
      <c r="MB86" s="93">
        <f>MB74</f>
        <v>38.18</v>
      </c>
      <c r="MC86" s="120">
        <f t="shared" si="1307"/>
        <v>0</v>
      </c>
      <c r="MD86" s="101">
        <f t="shared" si="1308"/>
        <v>0</v>
      </c>
      <c r="ME86" s="101"/>
      <c r="MF86" s="121"/>
      <c r="MG86" s="122">
        <f t="shared" si="1309"/>
        <v>0</v>
      </c>
      <c r="MH86" s="252">
        <f t="shared" si="1310"/>
        <v>0</v>
      </c>
      <c r="MI86" s="122">
        <f>MH86/MH74</f>
        <v>0</v>
      </c>
      <c r="MJ86" s="101">
        <f>MJ74*MI86</f>
        <v>0</v>
      </c>
      <c r="MK86" s="119">
        <f t="shared" si="1311"/>
        <v>0</v>
      </c>
      <c r="ML86" s="93">
        <f>ML74</f>
        <v>38.18</v>
      </c>
      <c r="MM86" s="120">
        <f t="shared" si="1312"/>
        <v>0</v>
      </c>
      <c r="MN86" s="101">
        <f t="shared" si="1313"/>
        <v>0</v>
      </c>
      <c r="MO86" s="101"/>
      <c r="MP86" s="121"/>
      <c r="MQ86" s="122">
        <f t="shared" si="1314"/>
        <v>0</v>
      </c>
      <c r="MR86" s="252">
        <f t="shared" si="1315"/>
        <v>0</v>
      </c>
      <c r="MS86" s="122">
        <f>MR86/MR74</f>
        <v>0</v>
      </c>
      <c r="MT86" s="101">
        <f>MT74*MS86</f>
        <v>0</v>
      </c>
      <c r="MU86" s="119">
        <f t="shared" si="1316"/>
        <v>0</v>
      </c>
      <c r="MV86" s="93">
        <f>MV74</f>
        <v>38.18</v>
      </c>
      <c r="MW86" s="120">
        <f t="shared" si="1317"/>
        <v>0</v>
      </c>
      <c r="MX86" s="101">
        <f t="shared" si="1318"/>
        <v>0</v>
      </c>
      <c r="MY86" s="101"/>
      <c r="MZ86" s="121"/>
      <c r="NA86" s="122">
        <f t="shared" si="1319"/>
        <v>0</v>
      </c>
      <c r="NB86" s="252">
        <f t="shared" si="1320"/>
        <v>0</v>
      </c>
      <c r="NC86" s="122">
        <f>NB86/NB74</f>
        <v>0</v>
      </c>
      <c r="ND86" s="101">
        <f>ND74*NC86</f>
        <v>0</v>
      </c>
      <c r="NE86" s="119">
        <f t="shared" si="1321"/>
        <v>0</v>
      </c>
      <c r="NF86" s="93">
        <f>NF74</f>
        <v>38.18</v>
      </c>
      <c r="NG86" s="120">
        <f t="shared" si="1322"/>
        <v>0</v>
      </c>
      <c r="NH86" s="101">
        <f t="shared" si="1323"/>
        <v>0</v>
      </c>
      <c r="NI86" s="101"/>
      <c r="NJ86" s="121"/>
      <c r="NK86" s="122">
        <f t="shared" si="1324"/>
        <v>0</v>
      </c>
      <c r="NL86" s="252">
        <f t="shared" si="1325"/>
        <v>0</v>
      </c>
      <c r="NM86" s="122">
        <f>NL86/NL74</f>
        <v>0</v>
      </c>
      <c r="NN86" s="101">
        <f>NN74*NM86</f>
        <v>0</v>
      </c>
      <c r="NO86" s="119">
        <f t="shared" si="1326"/>
        <v>0</v>
      </c>
      <c r="NP86" s="93">
        <f>NP74</f>
        <v>38.18</v>
      </c>
      <c r="NQ86" s="120">
        <f t="shared" si="1327"/>
        <v>0</v>
      </c>
      <c r="NR86" s="101">
        <f t="shared" si="1328"/>
        <v>0</v>
      </c>
      <c r="NS86" s="101"/>
      <c r="NT86" s="121"/>
      <c r="NU86" s="122">
        <f t="shared" si="1329"/>
        <v>0</v>
      </c>
      <c r="NV86" s="252">
        <f t="shared" si="1330"/>
        <v>0</v>
      </c>
      <c r="NW86" s="122">
        <f>NV86/NV74</f>
        <v>0</v>
      </c>
      <c r="NX86" s="101">
        <f>NX74*NW86</f>
        <v>0</v>
      </c>
      <c r="NY86" s="119">
        <f t="shared" si="1331"/>
        <v>0</v>
      </c>
      <c r="NZ86" s="93">
        <f>NZ74</f>
        <v>38.18</v>
      </c>
      <c r="OA86" s="120">
        <f t="shared" si="1332"/>
        <v>0</v>
      </c>
      <c r="OB86" s="101">
        <f t="shared" si="1333"/>
        <v>0</v>
      </c>
      <c r="OC86" s="101"/>
      <c r="OD86" s="121"/>
      <c r="OE86" s="122">
        <f t="shared" si="1334"/>
        <v>0</v>
      </c>
      <c r="OF86" s="252">
        <f t="shared" si="1335"/>
        <v>0</v>
      </c>
      <c r="OG86" s="122">
        <f>OF86/OF74</f>
        <v>0</v>
      </c>
      <c r="OH86" s="101">
        <f>OH74*OG86</f>
        <v>0</v>
      </c>
      <c r="OI86" s="119">
        <f t="shared" si="1336"/>
        <v>0</v>
      </c>
      <c r="OJ86" s="93">
        <f>OJ74</f>
        <v>38.18</v>
      </c>
      <c r="OK86" s="120">
        <f t="shared" si="1337"/>
        <v>0</v>
      </c>
      <c r="OL86" s="101">
        <f t="shared" si="1338"/>
        <v>0</v>
      </c>
      <c r="OM86" s="101"/>
      <c r="ON86" s="121"/>
      <c r="OO86" s="122">
        <f t="shared" si="1339"/>
        <v>0</v>
      </c>
      <c r="OP86" s="252">
        <f t="shared" si="1340"/>
        <v>0</v>
      </c>
      <c r="OQ86" s="122">
        <f>OP86/OP74</f>
        <v>0</v>
      </c>
      <c r="OR86" s="101">
        <f>OR74*OQ86</f>
        <v>0</v>
      </c>
      <c r="OS86" s="119">
        <f t="shared" si="1341"/>
        <v>0</v>
      </c>
      <c r="OT86" s="93">
        <f>OT74</f>
        <v>38.18</v>
      </c>
      <c r="OU86" s="120">
        <f t="shared" si="1342"/>
        <v>0</v>
      </c>
      <c r="OV86" s="101">
        <f t="shared" si="1343"/>
        <v>0</v>
      </c>
      <c r="OW86" s="101"/>
      <c r="OX86" s="121"/>
      <c r="OY86" s="122">
        <f t="shared" si="1344"/>
        <v>0</v>
      </c>
      <c r="OZ86" s="252">
        <f t="shared" si="1345"/>
        <v>0</v>
      </c>
      <c r="PA86" s="122">
        <f>OZ86/OZ74</f>
        <v>0</v>
      </c>
      <c r="PB86" s="101">
        <f>PB74*PA86</f>
        <v>0</v>
      </c>
      <c r="PC86" s="119">
        <f t="shared" si="1346"/>
        <v>0</v>
      </c>
      <c r="PD86" s="93">
        <f>PD74</f>
        <v>38.18</v>
      </c>
      <c r="PE86" s="120">
        <f t="shared" si="1347"/>
        <v>0</v>
      </c>
      <c r="PF86" s="101">
        <f t="shared" si="1348"/>
        <v>0</v>
      </c>
      <c r="PG86" s="101"/>
      <c r="PH86" s="121"/>
      <c r="PI86" s="122">
        <f t="shared" si="1349"/>
        <v>0</v>
      </c>
      <c r="PJ86" s="252">
        <f t="shared" si="1350"/>
        <v>0</v>
      </c>
      <c r="PK86" s="122">
        <f>PJ86/PJ74</f>
        <v>0</v>
      </c>
      <c r="PL86" s="101">
        <f>PL74*PK86</f>
        <v>0</v>
      </c>
      <c r="PM86" s="119">
        <f t="shared" si="1351"/>
        <v>0</v>
      </c>
      <c r="PN86" s="93">
        <f>PN74</f>
        <v>38.18</v>
      </c>
      <c r="PO86" s="120">
        <f t="shared" si="1352"/>
        <v>0</v>
      </c>
      <c r="PP86" s="101">
        <f t="shared" si="1353"/>
        <v>0</v>
      </c>
      <c r="PQ86" s="101"/>
      <c r="PR86" s="121"/>
      <c r="PS86" s="122">
        <f t="shared" si="1354"/>
        <v>0</v>
      </c>
      <c r="PT86" s="252">
        <f t="shared" si="1355"/>
        <v>0</v>
      </c>
      <c r="PU86" s="122" t="e">
        <f>PT86/PT74</f>
        <v>#DIV/0!</v>
      </c>
      <c r="PV86" s="101" t="e">
        <f>PV74*PU86</f>
        <v>#DIV/0!</v>
      </c>
      <c r="PW86" s="119">
        <f t="shared" si="1356"/>
        <v>0</v>
      </c>
      <c r="PX86" s="93">
        <f>PX74</f>
        <v>0</v>
      </c>
      <c r="PY86" s="120">
        <f t="shared" si="1357"/>
        <v>0</v>
      </c>
      <c r="PZ86" s="101">
        <f t="shared" si="1358"/>
        <v>0</v>
      </c>
      <c r="QA86" s="101"/>
      <c r="QB86" s="121"/>
      <c r="QC86" s="122">
        <f t="shared" si="1359"/>
        <v>0</v>
      </c>
      <c r="QD86" s="252">
        <f t="shared" si="1360"/>
        <v>0</v>
      </c>
      <c r="QE86" s="122">
        <f>QD86/QD74</f>
        <v>0</v>
      </c>
      <c r="QF86" s="101">
        <f>QF74*QE86</f>
        <v>0</v>
      </c>
      <c r="QG86" s="119">
        <f t="shared" si="1361"/>
        <v>0</v>
      </c>
      <c r="QH86" s="93">
        <f>QH74</f>
        <v>38.18</v>
      </c>
      <c r="QI86" s="120">
        <f t="shared" si="1362"/>
        <v>0</v>
      </c>
      <c r="QJ86" s="101">
        <f t="shared" si="1363"/>
        <v>0</v>
      </c>
      <c r="QK86" s="101"/>
      <c r="QL86" s="121"/>
      <c r="QM86" s="122">
        <f t="shared" si="1364"/>
        <v>0</v>
      </c>
      <c r="QN86" s="252">
        <f t="shared" si="1365"/>
        <v>0</v>
      </c>
      <c r="QO86" s="122">
        <f>QN86/QN74</f>
        <v>0</v>
      </c>
      <c r="QP86" s="101">
        <f>QP74*QO86</f>
        <v>0</v>
      </c>
      <c r="QQ86" s="119">
        <f t="shared" si="1366"/>
        <v>0</v>
      </c>
      <c r="QR86" s="93">
        <f>QR74</f>
        <v>38.18</v>
      </c>
      <c r="QS86" s="120">
        <f t="shared" si="1367"/>
        <v>0</v>
      </c>
      <c r="QT86" s="101">
        <f t="shared" si="1368"/>
        <v>0</v>
      </c>
      <c r="QU86" s="101"/>
      <c r="QV86" s="121"/>
      <c r="QW86" s="122">
        <f t="shared" si="1369"/>
        <v>0</v>
      </c>
      <c r="QX86" s="252">
        <f t="shared" si="1370"/>
        <v>0</v>
      </c>
      <c r="QY86" s="122">
        <f>QX86/QX74</f>
        <v>0</v>
      </c>
      <c r="QZ86" s="101">
        <f>QZ74*QY86</f>
        <v>0</v>
      </c>
      <c r="RA86" s="119">
        <f t="shared" si="1371"/>
        <v>0</v>
      </c>
      <c r="RB86" s="93">
        <f>RB74</f>
        <v>38.18</v>
      </c>
      <c r="RC86" s="120">
        <f t="shared" si="1372"/>
        <v>0</v>
      </c>
      <c r="RD86" s="101">
        <f t="shared" si="1373"/>
        <v>0</v>
      </c>
      <c r="RE86" s="101"/>
      <c r="RF86" s="121"/>
      <c r="RG86" s="122">
        <f t="shared" si="1374"/>
        <v>0</v>
      </c>
      <c r="RH86" s="252">
        <f t="shared" si="1375"/>
        <v>0</v>
      </c>
      <c r="RI86" s="122">
        <f>RH86/RH74</f>
        <v>0</v>
      </c>
      <c r="RJ86" s="101">
        <f>RJ74*RI86</f>
        <v>0</v>
      </c>
      <c r="RK86" s="119">
        <f t="shared" si="1376"/>
        <v>0</v>
      </c>
      <c r="RL86" s="93">
        <f>RL74</f>
        <v>38.18</v>
      </c>
      <c r="RM86" s="120">
        <f t="shared" si="1377"/>
        <v>0</v>
      </c>
      <c r="RN86" s="101">
        <f t="shared" si="1378"/>
        <v>0</v>
      </c>
      <c r="RO86" s="101"/>
      <c r="RP86" s="121"/>
      <c r="RQ86" s="122">
        <f t="shared" si="1379"/>
        <v>0</v>
      </c>
      <c r="RR86" s="252">
        <f t="shared" si="1380"/>
        <v>0</v>
      </c>
      <c r="RS86" s="122">
        <f>RR86/RR74</f>
        <v>0</v>
      </c>
      <c r="RT86" s="101">
        <f>RT74*RS86</f>
        <v>0</v>
      </c>
      <c r="RU86" s="119">
        <f t="shared" si="1381"/>
        <v>0</v>
      </c>
      <c r="RV86" s="93">
        <f>RV74</f>
        <v>38.18</v>
      </c>
      <c r="RW86" s="120">
        <f t="shared" si="1382"/>
        <v>0</v>
      </c>
      <c r="RX86" s="101">
        <f t="shared" si="1383"/>
        <v>0</v>
      </c>
      <c r="RY86" s="101"/>
      <c r="RZ86" s="121"/>
      <c r="SA86" s="122">
        <f t="shared" si="1384"/>
        <v>0</v>
      </c>
      <c r="SB86" s="252">
        <f t="shared" si="1385"/>
        <v>0</v>
      </c>
      <c r="SC86" s="122">
        <f>SB86/SB74</f>
        <v>0</v>
      </c>
      <c r="SD86" s="101">
        <f>SD74*SC86</f>
        <v>0</v>
      </c>
      <c r="SE86" s="119">
        <f t="shared" si="1386"/>
        <v>0</v>
      </c>
      <c r="SF86" s="93">
        <f>SF74</f>
        <v>38.18</v>
      </c>
      <c r="SG86" s="120">
        <f t="shared" si="1387"/>
        <v>0</v>
      </c>
      <c r="SH86" s="101">
        <f t="shared" si="1388"/>
        <v>0</v>
      </c>
      <c r="SI86" s="101"/>
      <c r="SJ86" s="121"/>
      <c r="SK86" s="122">
        <f t="shared" si="1389"/>
        <v>0</v>
      </c>
      <c r="SL86" s="252">
        <f t="shared" si="1390"/>
        <v>0</v>
      </c>
      <c r="SM86" s="122">
        <f>SL86/SL74</f>
        <v>0</v>
      </c>
      <c r="SN86" s="101">
        <f>SN74*SM86</f>
        <v>0</v>
      </c>
      <c r="SO86" s="119">
        <f t="shared" si="1391"/>
        <v>0</v>
      </c>
      <c r="SP86" s="93">
        <f>SP74</f>
        <v>38.18</v>
      </c>
      <c r="SQ86" s="120">
        <f t="shared" si="1392"/>
        <v>0</v>
      </c>
      <c r="SR86" s="101">
        <f t="shared" si="1393"/>
        <v>0</v>
      </c>
      <c r="SS86" s="101"/>
      <c r="ST86" s="121"/>
      <c r="SU86" s="122">
        <f t="shared" si="1394"/>
        <v>0</v>
      </c>
      <c r="SV86" s="252">
        <f t="shared" si="1395"/>
        <v>0</v>
      </c>
      <c r="SW86" s="122">
        <f>SV86/SV74</f>
        <v>0</v>
      </c>
      <c r="SX86" s="101">
        <f>SX74*SW86</f>
        <v>0</v>
      </c>
      <c r="SY86" s="119">
        <f t="shared" si="1396"/>
        <v>0</v>
      </c>
      <c r="SZ86" s="93">
        <f>SZ74</f>
        <v>38.18</v>
      </c>
      <c r="TA86" s="120">
        <f t="shared" si="1397"/>
        <v>0</v>
      </c>
      <c r="TB86" s="101">
        <f t="shared" si="1398"/>
        <v>0</v>
      </c>
      <c r="TC86" s="101"/>
      <c r="TD86" s="121"/>
      <c r="TE86" s="122">
        <f t="shared" si="1399"/>
        <v>0</v>
      </c>
      <c r="TF86" s="252">
        <f t="shared" si="1400"/>
        <v>0</v>
      </c>
      <c r="TG86" s="122">
        <f>TF86/TF74</f>
        <v>0</v>
      </c>
      <c r="TH86" s="101">
        <f>TH74*TG86</f>
        <v>0</v>
      </c>
      <c r="TI86" s="119">
        <f t="shared" si="1401"/>
        <v>0</v>
      </c>
      <c r="TJ86" s="93">
        <f>TJ74</f>
        <v>38.18</v>
      </c>
      <c r="TK86" s="120">
        <f t="shared" si="1402"/>
        <v>0</v>
      </c>
      <c r="TL86" s="101">
        <f t="shared" si="1403"/>
        <v>0</v>
      </c>
      <c r="TM86" s="101"/>
      <c r="TN86" s="121"/>
      <c r="TO86" s="122">
        <f t="shared" si="1404"/>
        <v>0</v>
      </c>
      <c r="TP86" s="252">
        <f t="shared" si="1405"/>
        <v>0</v>
      </c>
      <c r="TQ86" s="122">
        <f>TP86/TP74</f>
        <v>0</v>
      </c>
      <c r="TR86" s="101">
        <f>TR74*TQ86</f>
        <v>0</v>
      </c>
      <c r="TS86" s="119">
        <f t="shared" si="1406"/>
        <v>0</v>
      </c>
      <c r="TT86" s="93">
        <f>TT74</f>
        <v>38.18</v>
      </c>
      <c r="TU86" s="120">
        <f t="shared" si="1407"/>
        <v>0</v>
      </c>
      <c r="TV86" s="101">
        <f t="shared" si="1408"/>
        <v>0</v>
      </c>
      <c r="TW86" s="101"/>
      <c r="TX86" s="121"/>
      <c r="TY86" s="122">
        <f t="shared" si="1409"/>
        <v>0</v>
      </c>
      <c r="TZ86" s="252">
        <f t="shared" si="1410"/>
        <v>0</v>
      </c>
      <c r="UA86" s="122">
        <f>TZ86/TZ74</f>
        <v>0</v>
      </c>
      <c r="UB86" s="101">
        <f>UB74*UA86</f>
        <v>0</v>
      </c>
      <c r="UC86" s="119">
        <f t="shared" si="1411"/>
        <v>0</v>
      </c>
      <c r="UD86" s="93">
        <f>UD74</f>
        <v>38.18</v>
      </c>
      <c r="UE86" s="120">
        <f t="shared" si="1412"/>
        <v>0</v>
      </c>
      <c r="UF86" s="101">
        <f t="shared" si="1413"/>
        <v>0</v>
      </c>
      <c r="UG86" s="101"/>
      <c r="UH86" s="121"/>
      <c r="UI86" s="122">
        <f t="shared" si="1414"/>
        <v>0</v>
      </c>
      <c r="UJ86" s="252">
        <f t="shared" si="1415"/>
        <v>0</v>
      </c>
      <c r="UK86" s="122">
        <f>UJ86/UJ74</f>
        <v>0</v>
      </c>
      <c r="UL86" s="101">
        <f>UL74*UK86</f>
        <v>0</v>
      </c>
      <c r="UM86" s="119">
        <f t="shared" si="1416"/>
        <v>0</v>
      </c>
      <c r="UN86" s="93">
        <f>UN74</f>
        <v>38.18</v>
      </c>
      <c r="UO86" s="120">
        <f t="shared" si="1417"/>
        <v>0</v>
      </c>
      <c r="UP86" s="101">
        <f t="shared" si="1418"/>
        <v>0</v>
      </c>
      <c r="UQ86" s="101"/>
      <c r="UR86" s="121"/>
      <c r="US86" s="122">
        <f t="shared" si="1419"/>
        <v>0</v>
      </c>
      <c r="UT86" s="252">
        <f t="shared" si="1420"/>
        <v>0</v>
      </c>
      <c r="UU86" s="122">
        <f>UT86/UT74</f>
        <v>0</v>
      </c>
      <c r="UV86" s="101">
        <f>UV74*UU86</f>
        <v>0</v>
      </c>
      <c r="UW86" s="119">
        <f t="shared" si="1421"/>
        <v>0</v>
      </c>
      <c r="UX86" s="93">
        <f>UX74</f>
        <v>38.18</v>
      </c>
      <c r="UY86" s="120">
        <f t="shared" si="1422"/>
        <v>0</v>
      </c>
      <c r="UZ86" s="101">
        <f t="shared" si="1423"/>
        <v>0</v>
      </c>
      <c r="VA86" s="101"/>
      <c r="VB86" s="121"/>
      <c r="VC86" s="122">
        <f t="shared" si="1424"/>
        <v>0</v>
      </c>
      <c r="VD86" s="252">
        <f t="shared" si="1425"/>
        <v>0</v>
      </c>
      <c r="VE86" s="122">
        <f>VD86/VD74</f>
        <v>0</v>
      </c>
      <c r="VF86" s="101">
        <f>VF74*VE86</f>
        <v>0</v>
      </c>
      <c r="VG86" s="119">
        <f t="shared" si="1426"/>
        <v>0</v>
      </c>
      <c r="VH86" s="93">
        <f>VH74</f>
        <v>38.18</v>
      </c>
      <c r="VI86" s="120">
        <f t="shared" si="1427"/>
        <v>0</v>
      </c>
      <c r="VJ86" s="101">
        <f t="shared" si="1428"/>
        <v>0</v>
      </c>
      <c r="VK86" s="101"/>
      <c r="VL86" s="121"/>
      <c r="VM86" s="122">
        <f t="shared" si="1429"/>
        <v>0</v>
      </c>
      <c r="VN86" s="252">
        <f t="shared" si="1430"/>
        <v>0</v>
      </c>
      <c r="VO86" s="122">
        <f>VN86/VN74</f>
        <v>0</v>
      </c>
      <c r="VP86" s="101">
        <f>VP74*VO86</f>
        <v>0</v>
      </c>
      <c r="VQ86" s="119">
        <f t="shared" si="1431"/>
        <v>0</v>
      </c>
      <c r="VR86" s="93">
        <f>VR74</f>
        <v>38.18</v>
      </c>
      <c r="VS86" s="120">
        <f t="shared" si="1432"/>
        <v>0</v>
      </c>
      <c r="VT86" s="101">
        <f t="shared" si="1433"/>
        <v>0</v>
      </c>
      <c r="VU86" s="101"/>
      <c r="VV86" s="121"/>
      <c r="VW86" s="122">
        <f t="shared" si="1434"/>
        <v>0</v>
      </c>
      <c r="VX86" s="231">
        <f t="shared" si="1435"/>
        <v>13</v>
      </c>
      <c r="VY86" s="122">
        <f>VX86/VX74</f>
        <v>1.0300000000000001E-3</v>
      </c>
      <c r="VZ86" s="101">
        <f>VZ74*VY86</f>
        <v>171.4</v>
      </c>
      <c r="WA86" s="119">
        <f t="shared" si="1436"/>
        <v>13.18461538</v>
      </c>
      <c r="WB86" s="93">
        <f>WB74</f>
        <v>38.18</v>
      </c>
      <c r="WC86" s="120">
        <f t="shared" si="1437"/>
        <v>503.38862</v>
      </c>
      <c r="WD86" s="101">
        <f t="shared" si="1438"/>
        <v>6544.05</v>
      </c>
      <c r="WE86" s="101"/>
      <c r="WF86" s="121"/>
    </row>
    <row r="87" spans="1:604" ht="16.5" customHeight="1">
      <c r="A87" s="5"/>
      <c r="B87" s="88" t="s">
        <v>433</v>
      </c>
      <c r="C87" s="12" t="s">
        <v>837</v>
      </c>
      <c r="D87" s="12" t="s">
        <v>437</v>
      </c>
      <c r="E87" s="4" t="s">
        <v>33</v>
      </c>
      <c r="F87" s="252">
        <f t="shared" si="1140"/>
        <v>0</v>
      </c>
      <c r="G87" s="122">
        <f>F87/F74</f>
        <v>0</v>
      </c>
      <c r="H87" s="101">
        <f>H74*G87</f>
        <v>0</v>
      </c>
      <c r="I87" s="119">
        <f t="shared" si="1141"/>
        <v>0</v>
      </c>
      <c r="J87" s="93">
        <f>J74</f>
        <v>38.18</v>
      </c>
      <c r="K87" s="120">
        <f t="shared" si="1142"/>
        <v>0</v>
      </c>
      <c r="L87" s="101">
        <f t="shared" si="1143"/>
        <v>0</v>
      </c>
      <c r="M87" s="101"/>
      <c r="N87" s="121"/>
      <c r="O87" s="122" t="e">
        <f t="shared" si="1144"/>
        <v>#DIV/0!</v>
      </c>
      <c r="P87" s="252">
        <f t="shared" si="1145"/>
        <v>0</v>
      </c>
      <c r="Q87" s="122">
        <f>P87/P74</f>
        <v>0</v>
      </c>
      <c r="R87" s="101">
        <f>R74*Q87</f>
        <v>0</v>
      </c>
      <c r="S87" s="119">
        <f t="shared" si="1146"/>
        <v>0</v>
      </c>
      <c r="T87" s="93">
        <f>T74</f>
        <v>38.18</v>
      </c>
      <c r="U87" s="120">
        <f t="shared" si="1147"/>
        <v>0</v>
      </c>
      <c r="V87" s="101">
        <f t="shared" si="1148"/>
        <v>0</v>
      </c>
      <c r="W87" s="101"/>
      <c r="X87" s="121"/>
      <c r="Y87" s="122" t="e">
        <f t="shared" si="1149"/>
        <v>#DIV/0!</v>
      </c>
      <c r="Z87" s="252">
        <f t="shared" si="1150"/>
        <v>0</v>
      </c>
      <c r="AA87" s="122">
        <f>Z87/Z74</f>
        <v>0</v>
      </c>
      <c r="AB87" s="101">
        <f>AB74*AA87</f>
        <v>0</v>
      </c>
      <c r="AC87" s="119">
        <f t="shared" si="1151"/>
        <v>0</v>
      </c>
      <c r="AD87" s="93">
        <f>AD74</f>
        <v>38.18</v>
      </c>
      <c r="AE87" s="120">
        <f t="shared" si="1152"/>
        <v>0</v>
      </c>
      <c r="AF87" s="101">
        <f t="shared" si="1153"/>
        <v>0</v>
      </c>
      <c r="AG87" s="101"/>
      <c r="AH87" s="121"/>
      <c r="AI87" s="122" t="e">
        <f t="shared" si="1154"/>
        <v>#DIV/0!</v>
      </c>
      <c r="AJ87" s="252">
        <f t="shared" si="1155"/>
        <v>0</v>
      </c>
      <c r="AK87" s="122">
        <f>AJ87/AJ74</f>
        <v>0</v>
      </c>
      <c r="AL87" s="101">
        <f>AL74*AK87</f>
        <v>0</v>
      </c>
      <c r="AM87" s="119">
        <f t="shared" si="1156"/>
        <v>0</v>
      </c>
      <c r="AN87" s="93">
        <f>AN74</f>
        <v>38.18</v>
      </c>
      <c r="AO87" s="120">
        <f t="shared" si="1157"/>
        <v>0</v>
      </c>
      <c r="AP87" s="101">
        <f t="shared" si="1158"/>
        <v>0</v>
      </c>
      <c r="AQ87" s="101"/>
      <c r="AR87" s="121"/>
      <c r="AS87" s="122" t="e">
        <f t="shared" si="1159"/>
        <v>#DIV/0!</v>
      </c>
      <c r="AT87" s="252">
        <f t="shared" si="1160"/>
        <v>0</v>
      </c>
      <c r="AU87" s="122">
        <f>AT87/AT74</f>
        <v>0</v>
      </c>
      <c r="AV87" s="101">
        <f>AV74*AU87</f>
        <v>0</v>
      </c>
      <c r="AW87" s="119">
        <f t="shared" si="1161"/>
        <v>0</v>
      </c>
      <c r="AX87" s="93">
        <f>AX74</f>
        <v>38.18</v>
      </c>
      <c r="AY87" s="120">
        <f t="shared" si="1162"/>
        <v>0</v>
      </c>
      <c r="AZ87" s="101">
        <f t="shared" si="1163"/>
        <v>0</v>
      </c>
      <c r="BA87" s="101"/>
      <c r="BB87" s="121"/>
      <c r="BC87" s="122" t="e">
        <f t="shared" si="1164"/>
        <v>#DIV/0!</v>
      </c>
      <c r="BD87" s="252">
        <f t="shared" si="1165"/>
        <v>0</v>
      </c>
      <c r="BE87" s="122">
        <f>BD87/BD74</f>
        <v>0</v>
      </c>
      <c r="BF87" s="101">
        <f>BF74*BE87</f>
        <v>0</v>
      </c>
      <c r="BG87" s="119">
        <f t="shared" si="1166"/>
        <v>0</v>
      </c>
      <c r="BH87" s="93">
        <f>BH74</f>
        <v>38.18</v>
      </c>
      <c r="BI87" s="120">
        <f t="shared" si="1167"/>
        <v>0</v>
      </c>
      <c r="BJ87" s="101">
        <f t="shared" si="1168"/>
        <v>0</v>
      </c>
      <c r="BK87" s="101"/>
      <c r="BL87" s="121"/>
      <c r="BM87" s="122" t="e">
        <f t="shared" si="1169"/>
        <v>#DIV/0!</v>
      </c>
      <c r="BN87" s="252">
        <f t="shared" si="1170"/>
        <v>0</v>
      </c>
      <c r="BO87" s="122" t="e">
        <f>BN87/BN74</f>
        <v>#DIV/0!</v>
      </c>
      <c r="BP87" s="101" t="e">
        <f>BP74*BO87</f>
        <v>#DIV/0!</v>
      </c>
      <c r="BQ87" s="119">
        <f t="shared" si="1171"/>
        <v>0</v>
      </c>
      <c r="BR87" s="93">
        <f>BR74</f>
        <v>0</v>
      </c>
      <c r="BS87" s="120">
        <f t="shared" si="1172"/>
        <v>0</v>
      </c>
      <c r="BT87" s="101">
        <f t="shared" si="1173"/>
        <v>0</v>
      </c>
      <c r="BU87" s="101"/>
      <c r="BV87" s="121"/>
      <c r="BW87" s="122" t="e">
        <f t="shared" si="1174"/>
        <v>#DIV/0!</v>
      </c>
      <c r="BX87" s="252">
        <f t="shared" si="1175"/>
        <v>0</v>
      </c>
      <c r="BY87" s="122">
        <f>BX87/BX74</f>
        <v>0</v>
      </c>
      <c r="BZ87" s="101">
        <f>BZ74*BY87</f>
        <v>0</v>
      </c>
      <c r="CA87" s="119">
        <f t="shared" si="1176"/>
        <v>0</v>
      </c>
      <c r="CB87" s="93">
        <f>CB74</f>
        <v>38.18</v>
      </c>
      <c r="CC87" s="120">
        <f t="shared" si="1177"/>
        <v>0</v>
      </c>
      <c r="CD87" s="101">
        <f t="shared" si="1178"/>
        <v>0</v>
      </c>
      <c r="CE87" s="101"/>
      <c r="CF87" s="121"/>
      <c r="CG87" s="122" t="e">
        <f t="shared" si="1179"/>
        <v>#DIV/0!</v>
      </c>
      <c r="CH87" s="252">
        <f t="shared" si="1180"/>
        <v>0</v>
      </c>
      <c r="CI87" s="122" t="e">
        <f>CH87/CH74</f>
        <v>#DIV/0!</v>
      </c>
      <c r="CJ87" s="101" t="e">
        <f>CJ74*CI87</f>
        <v>#DIV/0!</v>
      </c>
      <c r="CK87" s="119">
        <f t="shared" si="1181"/>
        <v>0</v>
      </c>
      <c r="CL87" s="93">
        <f>CL74</f>
        <v>0</v>
      </c>
      <c r="CM87" s="120">
        <f t="shared" si="1182"/>
        <v>0</v>
      </c>
      <c r="CN87" s="101">
        <f t="shared" si="1183"/>
        <v>0</v>
      </c>
      <c r="CO87" s="101"/>
      <c r="CP87" s="121"/>
      <c r="CQ87" s="122" t="e">
        <f t="shared" si="1184"/>
        <v>#DIV/0!</v>
      </c>
      <c r="CR87" s="252">
        <f t="shared" si="1185"/>
        <v>0</v>
      </c>
      <c r="CS87" s="122">
        <f>CR87/CR74</f>
        <v>0</v>
      </c>
      <c r="CT87" s="101">
        <f>CT74*CS87</f>
        <v>0</v>
      </c>
      <c r="CU87" s="119">
        <f t="shared" si="1186"/>
        <v>0</v>
      </c>
      <c r="CV87" s="93">
        <f>CV74</f>
        <v>38.18</v>
      </c>
      <c r="CW87" s="120">
        <f t="shared" si="1187"/>
        <v>0</v>
      </c>
      <c r="CX87" s="101">
        <f t="shared" si="1188"/>
        <v>0</v>
      </c>
      <c r="CY87" s="101"/>
      <c r="CZ87" s="121"/>
      <c r="DA87" s="122" t="e">
        <f t="shared" si="1189"/>
        <v>#DIV/0!</v>
      </c>
      <c r="DB87" s="252">
        <f t="shared" si="1190"/>
        <v>0</v>
      </c>
      <c r="DC87" s="122">
        <f>DB87/DB74</f>
        <v>0</v>
      </c>
      <c r="DD87" s="101">
        <f>DD74*DC87</f>
        <v>0</v>
      </c>
      <c r="DE87" s="119">
        <f t="shared" si="1191"/>
        <v>0</v>
      </c>
      <c r="DF87" s="93">
        <f>DF74</f>
        <v>38.18</v>
      </c>
      <c r="DG87" s="120">
        <f t="shared" si="1192"/>
        <v>0</v>
      </c>
      <c r="DH87" s="101">
        <f t="shared" si="1193"/>
        <v>0</v>
      </c>
      <c r="DI87" s="101"/>
      <c r="DJ87" s="121"/>
      <c r="DK87" s="122" t="e">
        <f t="shared" si="1194"/>
        <v>#DIV/0!</v>
      </c>
      <c r="DL87" s="252">
        <f t="shared" si="1195"/>
        <v>0</v>
      </c>
      <c r="DM87" s="122">
        <f>DL87/DL74</f>
        <v>0</v>
      </c>
      <c r="DN87" s="101">
        <f>DN74*DM87</f>
        <v>0</v>
      </c>
      <c r="DO87" s="119">
        <f t="shared" si="1196"/>
        <v>0</v>
      </c>
      <c r="DP87" s="93">
        <f>DP74</f>
        <v>38.18</v>
      </c>
      <c r="DQ87" s="120">
        <f t="shared" si="1197"/>
        <v>0</v>
      </c>
      <c r="DR87" s="101">
        <f t="shared" si="1198"/>
        <v>0</v>
      </c>
      <c r="DS87" s="101"/>
      <c r="DT87" s="121"/>
      <c r="DU87" s="122" t="e">
        <f t="shared" si="1199"/>
        <v>#DIV/0!</v>
      </c>
      <c r="DV87" s="252">
        <f t="shared" si="1200"/>
        <v>0</v>
      </c>
      <c r="DW87" s="122">
        <f>DV87/DV74</f>
        <v>0</v>
      </c>
      <c r="DX87" s="101">
        <f>DX74*DW87</f>
        <v>0</v>
      </c>
      <c r="DY87" s="119">
        <f t="shared" si="1201"/>
        <v>0</v>
      </c>
      <c r="DZ87" s="93">
        <f>DZ74</f>
        <v>38.18</v>
      </c>
      <c r="EA87" s="120">
        <f t="shared" si="1202"/>
        <v>0</v>
      </c>
      <c r="EB87" s="101">
        <f t="shared" si="1203"/>
        <v>0</v>
      </c>
      <c r="EC87" s="101"/>
      <c r="ED87" s="121"/>
      <c r="EE87" s="122" t="e">
        <f t="shared" si="1204"/>
        <v>#DIV/0!</v>
      </c>
      <c r="EF87" s="252">
        <f t="shared" si="1205"/>
        <v>0</v>
      </c>
      <c r="EG87" s="122">
        <f>EF87/EF74</f>
        <v>0</v>
      </c>
      <c r="EH87" s="101">
        <f>EH74*EG87</f>
        <v>0</v>
      </c>
      <c r="EI87" s="119">
        <f t="shared" si="1206"/>
        <v>0</v>
      </c>
      <c r="EJ87" s="93">
        <f>EJ74</f>
        <v>38.18</v>
      </c>
      <c r="EK87" s="120">
        <f t="shared" si="1207"/>
        <v>0</v>
      </c>
      <c r="EL87" s="101">
        <f t="shared" si="1208"/>
        <v>0</v>
      </c>
      <c r="EM87" s="101"/>
      <c r="EN87" s="121"/>
      <c r="EO87" s="122" t="e">
        <f t="shared" si="1209"/>
        <v>#DIV/0!</v>
      </c>
      <c r="EP87" s="252">
        <f t="shared" si="1210"/>
        <v>0</v>
      </c>
      <c r="EQ87" s="122">
        <f>EP87/EP74</f>
        <v>0</v>
      </c>
      <c r="ER87" s="101">
        <f>ER74*EQ87</f>
        <v>0</v>
      </c>
      <c r="ES87" s="119">
        <f t="shared" si="1211"/>
        <v>0</v>
      </c>
      <c r="ET87" s="93">
        <f>ET74</f>
        <v>38.18</v>
      </c>
      <c r="EU87" s="120">
        <f t="shared" si="1212"/>
        <v>0</v>
      </c>
      <c r="EV87" s="101">
        <f t="shared" si="1213"/>
        <v>0</v>
      </c>
      <c r="EW87" s="101"/>
      <c r="EX87" s="121"/>
      <c r="EY87" s="122" t="e">
        <f t="shared" si="1214"/>
        <v>#DIV/0!</v>
      </c>
      <c r="EZ87" s="252">
        <f t="shared" si="1215"/>
        <v>0</v>
      </c>
      <c r="FA87" s="122">
        <f>EZ87/EZ74</f>
        <v>0</v>
      </c>
      <c r="FB87" s="101">
        <f>FB74*FA87</f>
        <v>0</v>
      </c>
      <c r="FC87" s="119">
        <f t="shared" si="1216"/>
        <v>0</v>
      </c>
      <c r="FD87" s="93">
        <f>FD74</f>
        <v>38.18</v>
      </c>
      <c r="FE87" s="120">
        <f t="shared" si="1217"/>
        <v>0</v>
      </c>
      <c r="FF87" s="101">
        <f t="shared" si="1218"/>
        <v>0</v>
      </c>
      <c r="FG87" s="101"/>
      <c r="FH87" s="121"/>
      <c r="FI87" s="122" t="e">
        <f t="shared" si="1219"/>
        <v>#DIV/0!</v>
      </c>
      <c r="FJ87" s="252">
        <f t="shared" si="1220"/>
        <v>0</v>
      </c>
      <c r="FK87" s="122">
        <f>FJ87/FJ74</f>
        <v>0</v>
      </c>
      <c r="FL87" s="101">
        <f>FL74*FK87</f>
        <v>0</v>
      </c>
      <c r="FM87" s="119">
        <f t="shared" si="1221"/>
        <v>0</v>
      </c>
      <c r="FN87" s="93">
        <f>FN74</f>
        <v>38.18</v>
      </c>
      <c r="FO87" s="120">
        <f t="shared" si="1222"/>
        <v>0</v>
      </c>
      <c r="FP87" s="101">
        <f t="shared" si="1223"/>
        <v>0</v>
      </c>
      <c r="FQ87" s="101"/>
      <c r="FR87" s="121"/>
      <c r="FS87" s="122" t="e">
        <f t="shared" si="1224"/>
        <v>#DIV/0!</v>
      </c>
      <c r="FT87" s="252">
        <f t="shared" si="1225"/>
        <v>0</v>
      </c>
      <c r="FU87" s="122">
        <f>FT87/FT74</f>
        <v>0</v>
      </c>
      <c r="FV87" s="101">
        <f>FV74*FU87</f>
        <v>0</v>
      </c>
      <c r="FW87" s="119">
        <f t="shared" si="1226"/>
        <v>0</v>
      </c>
      <c r="FX87" s="93">
        <f>FX74</f>
        <v>38.18</v>
      </c>
      <c r="FY87" s="120">
        <f t="shared" si="1227"/>
        <v>0</v>
      </c>
      <c r="FZ87" s="101">
        <f t="shared" si="1228"/>
        <v>0</v>
      </c>
      <c r="GA87" s="101"/>
      <c r="GB87" s="121"/>
      <c r="GC87" s="122" t="e">
        <f t="shared" si="1229"/>
        <v>#DIV/0!</v>
      </c>
      <c r="GD87" s="252">
        <f t="shared" si="1230"/>
        <v>0</v>
      </c>
      <c r="GE87" s="122">
        <f>GD87/GD74</f>
        <v>0</v>
      </c>
      <c r="GF87" s="101">
        <f>GF74*GE87</f>
        <v>0</v>
      </c>
      <c r="GG87" s="119">
        <f t="shared" si="1231"/>
        <v>0</v>
      </c>
      <c r="GH87" s="93">
        <f>GH74</f>
        <v>38.18</v>
      </c>
      <c r="GI87" s="120">
        <f t="shared" si="1232"/>
        <v>0</v>
      </c>
      <c r="GJ87" s="101">
        <f t="shared" si="1233"/>
        <v>0</v>
      </c>
      <c r="GK87" s="101"/>
      <c r="GL87" s="121"/>
      <c r="GM87" s="122" t="e">
        <f t="shared" si="1234"/>
        <v>#DIV/0!</v>
      </c>
      <c r="GN87" s="252">
        <f t="shared" si="1235"/>
        <v>0</v>
      </c>
      <c r="GO87" s="122">
        <f>GN87/GN74</f>
        <v>0</v>
      </c>
      <c r="GP87" s="101">
        <f>GP74*GO87</f>
        <v>0</v>
      </c>
      <c r="GQ87" s="119">
        <f t="shared" si="1236"/>
        <v>0</v>
      </c>
      <c r="GR87" s="93">
        <f>GR74</f>
        <v>38.18</v>
      </c>
      <c r="GS87" s="120">
        <f t="shared" si="1237"/>
        <v>0</v>
      </c>
      <c r="GT87" s="101">
        <f t="shared" si="1238"/>
        <v>0</v>
      </c>
      <c r="GU87" s="101"/>
      <c r="GV87" s="121"/>
      <c r="GW87" s="122" t="e">
        <f t="shared" si="1239"/>
        <v>#DIV/0!</v>
      </c>
      <c r="GX87" s="252">
        <f t="shared" si="1240"/>
        <v>0</v>
      </c>
      <c r="GY87" s="122">
        <f>GX87/GX74</f>
        <v>0</v>
      </c>
      <c r="GZ87" s="101">
        <f>GZ74*GY87</f>
        <v>0</v>
      </c>
      <c r="HA87" s="119">
        <f t="shared" si="1241"/>
        <v>0</v>
      </c>
      <c r="HB87" s="93">
        <f>HB74</f>
        <v>38.18</v>
      </c>
      <c r="HC87" s="120">
        <f t="shared" si="1242"/>
        <v>0</v>
      </c>
      <c r="HD87" s="101">
        <f t="shared" si="1243"/>
        <v>0</v>
      </c>
      <c r="HE87" s="101"/>
      <c r="HF87" s="121"/>
      <c r="HG87" s="122" t="e">
        <f t="shared" si="1244"/>
        <v>#DIV/0!</v>
      </c>
      <c r="HH87" s="252">
        <f t="shared" si="1245"/>
        <v>0</v>
      </c>
      <c r="HI87" s="122">
        <f>HH87/HH74</f>
        <v>0</v>
      </c>
      <c r="HJ87" s="101">
        <f>HJ74*HI87</f>
        <v>0</v>
      </c>
      <c r="HK87" s="119">
        <f t="shared" si="1246"/>
        <v>0</v>
      </c>
      <c r="HL87" s="93">
        <f>HL74</f>
        <v>38.18</v>
      </c>
      <c r="HM87" s="120">
        <f t="shared" si="1247"/>
        <v>0</v>
      </c>
      <c r="HN87" s="101">
        <f t="shared" si="1248"/>
        <v>0</v>
      </c>
      <c r="HO87" s="101"/>
      <c r="HP87" s="121"/>
      <c r="HQ87" s="122" t="e">
        <f t="shared" si="1249"/>
        <v>#DIV/0!</v>
      </c>
      <c r="HR87" s="252">
        <f t="shared" si="1250"/>
        <v>0</v>
      </c>
      <c r="HS87" s="122">
        <f>HR87/HR74</f>
        <v>0</v>
      </c>
      <c r="HT87" s="101">
        <f>HT74*HS87</f>
        <v>0</v>
      </c>
      <c r="HU87" s="119">
        <f t="shared" si="1251"/>
        <v>0</v>
      </c>
      <c r="HV87" s="93">
        <f>HV74</f>
        <v>38.18</v>
      </c>
      <c r="HW87" s="120">
        <f t="shared" si="1252"/>
        <v>0</v>
      </c>
      <c r="HX87" s="101">
        <f t="shared" si="1253"/>
        <v>0</v>
      </c>
      <c r="HY87" s="101"/>
      <c r="HZ87" s="121"/>
      <c r="IA87" s="122" t="e">
        <f t="shared" si="1254"/>
        <v>#DIV/0!</v>
      </c>
      <c r="IB87" s="252">
        <f t="shared" si="1255"/>
        <v>0</v>
      </c>
      <c r="IC87" s="122">
        <f>IB87/IB74</f>
        <v>0</v>
      </c>
      <c r="ID87" s="101">
        <f>ID74*IC87</f>
        <v>0</v>
      </c>
      <c r="IE87" s="119">
        <f t="shared" si="1256"/>
        <v>0</v>
      </c>
      <c r="IF87" s="93">
        <f>IF74</f>
        <v>38.18</v>
      </c>
      <c r="IG87" s="120">
        <f t="shared" si="1257"/>
        <v>0</v>
      </c>
      <c r="IH87" s="101">
        <f t="shared" si="1258"/>
        <v>0</v>
      </c>
      <c r="II87" s="101"/>
      <c r="IJ87" s="121"/>
      <c r="IK87" s="122" t="e">
        <f t="shared" si="1259"/>
        <v>#DIV/0!</v>
      </c>
      <c r="IL87" s="252">
        <f t="shared" si="1260"/>
        <v>0</v>
      </c>
      <c r="IM87" s="122">
        <f>IL87/IL74</f>
        <v>0</v>
      </c>
      <c r="IN87" s="101">
        <f>IN74*IM87</f>
        <v>0</v>
      </c>
      <c r="IO87" s="119">
        <f t="shared" si="1261"/>
        <v>0</v>
      </c>
      <c r="IP87" s="93">
        <f>IP74</f>
        <v>38.18</v>
      </c>
      <c r="IQ87" s="120">
        <f t="shared" si="1262"/>
        <v>0</v>
      </c>
      <c r="IR87" s="101">
        <f t="shared" si="1263"/>
        <v>0</v>
      </c>
      <c r="IS87" s="101"/>
      <c r="IT87" s="121"/>
      <c r="IU87" s="122" t="e">
        <f t="shared" si="1264"/>
        <v>#DIV/0!</v>
      </c>
      <c r="IV87" s="252">
        <f t="shared" si="1265"/>
        <v>0</v>
      </c>
      <c r="IW87" s="122">
        <f>IV87/IV74</f>
        <v>0</v>
      </c>
      <c r="IX87" s="101">
        <f>IX74*IW87</f>
        <v>0</v>
      </c>
      <c r="IY87" s="119">
        <f t="shared" si="1266"/>
        <v>0</v>
      </c>
      <c r="IZ87" s="93">
        <f>IZ74</f>
        <v>38.18</v>
      </c>
      <c r="JA87" s="120">
        <f t="shared" si="1267"/>
        <v>0</v>
      </c>
      <c r="JB87" s="101">
        <f t="shared" si="1268"/>
        <v>0</v>
      </c>
      <c r="JC87" s="101"/>
      <c r="JD87" s="121"/>
      <c r="JE87" s="122" t="e">
        <f t="shared" si="1269"/>
        <v>#DIV/0!</v>
      </c>
      <c r="JF87" s="252">
        <f t="shared" si="1270"/>
        <v>0</v>
      </c>
      <c r="JG87" s="122">
        <f>JF87/JF74</f>
        <v>0</v>
      </c>
      <c r="JH87" s="101">
        <f>JH74*JG87</f>
        <v>0</v>
      </c>
      <c r="JI87" s="119">
        <f t="shared" si="1271"/>
        <v>0</v>
      </c>
      <c r="JJ87" s="93">
        <f>JJ74</f>
        <v>38.18</v>
      </c>
      <c r="JK87" s="120">
        <f t="shared" si="1272"/>
        <v>0</v>
      </c>
      <c r="JL87" s="101">
        <f t="shared" si="1273"/>
        <v>0</v>
      </c>
      <c r="JM87" s="101"/>
      <c r="JN87" s="121"/>
      <c r="JO87" s="122" t="e">
        <f t="shared" si="1274"/>
        <v>#DIV/0!</v>
      </c>
      <c r="JP87" s="252">
        <f t="shared" si="1275"/>
        <v>0</v>
      </c>
      <c r="JQ87" s="122" t="e">
        <f>JP87/JP74</f>
        <v>#DIV/0!</v>
      </c>
      <c r="JR87" s="101" t="e">
        <f>JR74*JQ87</f>
        <v>#DIV/0!</v>
      </c>
      <c r="JS87" s="119">
        <f t="shared" si="1276"/>
        <v>0</v>
      </c>
      <c r="JT87" s="93">
        <f>JT74</f>
        <v>0</v>
      </c>
      <c r="JU87" s="120">
        <f t="shared" si="1277"/>
        <v>0</v>
      </c>
      <c r="JV87" s="101">
        <f t="shared" si="1278"/>
        <v>0</v>
      </c>
      <c r="JW87" s="101"/>
      <c r="JX87" s="121"/>
      <c r="JY87" s="122" t="e">
        <f t="shared" si="1279"/>
        <v>#DIV/0!</v>
      </c>
      <c r="JZ87" s="252">
        <f t="shared" si="1280"/>
        <v>0</v>
      </c>
      <c r="KA87" s="122">
        <f>JZ87/JZ74</f>
        <v>0</v>
      </c>
      <c r="KB87" s="101">
        <f>KB74*KA87</f>
        <v>0</v>
      </c>
      <c r="KC87" s="119">
        <f t="shared" si="1281"/>
        <v>0</v>
      </c>
      <c r="KD87" s="93">
        <f>KD74</f>
        <v>38.18</v>
      </c>
      <c r="KE87" s="120">
        <f t="shared" si="1282"/>
        <v>0</v>
      </c>
      <c r="KF87" s="101">
        <f t="shared" si="1283"/>
        <v>0</v>
      </c>
      <c r="KG87" s="101"/>
      <c r="KH87" s="121"/>
      <c r="KI87" s="122" t="e">
        <f t="shared" si="1284"/>
        <v>#DIV/0!</v>
      </c>
      <c r="KJ87" s="252">
        <f t="shared" si="1285"/>
        <v>0</v>
      </c>
      <c r="KK87" s="122">
        <f>KJ87/KJ74</f>
        <v>0</v>
      </c>
      <c r="KL87" s="101">
        <f>KL74*KK87</f>
        <v>0</v>
      </c>
      <c r="KM87" s="119">
        <f t="shared" si="1286"/>
        <v>0</v>
      </c>
      <c r="KN87" s="93">
        <f>KN74</f>
        <v>38.18</v>
      </c>
      <c r="KO87" s="120">
        <f t="shared" si="1287"/>
        <v>0</v>
      </c>
      <c r="KP87" s="101">
        <f t="shared" si="1288"/>
        <v>0</v>
      </c>
      <c r="KQ87" s="101"/>
      <c r="KR87" s="121"/>
      <c r="KS87" s="122" t="e">
        <f t="shared" si="1289"/>
        <v>#DIV/0!</v>
      </c>
      <c r="KT87" s="252">
        <f t="shared" si="1290"/>
        <v>0</v>
      </c>
      <c r="KU87" s="122">
        <f>KT87/KT74</f>
        <v>0</v>
      </c>
      <c r="KV87" s="101">
        <f>KV74*KU87</f>
        <v>0</v>
      </c>
      <c r="KW87" s="119">
        <f t="shared" si="1291"/>
        <v>0</v>
      </c>
      <c r="KX87" s="93">
        <f>KX74</f>
        <v>38.18</v>
      </c>
      <c r="KY87" s="120">
        <f t="shared" si="1292"/>
        <v>0</v>
      </c>
      <c r="KZ87" s="101">
        <f t="shared" si="1293"/>
        <v>0</v>
      </c>
      <c r="LA87" s="101"/>
      <c r="LB87" s="121"/>
      <c r="LC87" s="122" t="e">
        <f t="shared" si="1294"/>
        <v>#DIV/0!</v>
      </c>
      <c r="LD87" s="252">
        <f t="shared" si="1295"/>
        <v>0</v>
      </c>
      <c r="LE87" s="122">
        <f>LD87/LD74</f>
        <v>0</v>
      </c>
      <c r="LF87" s="101">
        <f>LF74*LE87</f>
        <v>0</v>
      </c>
      <c r="LG87" s="119">
        <f t="shared" si="1296"/>
        <v>0</v>
      </c>
      <c r="LH87" s="93">
        <f>LH74</f>
        <v>38.18</v>
      </c>
      <c r="LI87" s="120">
        <f t="shared" si="1297"/>
        <v>0</v>
      </c>
      <c r="LJ87" s="101">
        <f t="shared" si="1298"/>
        <v>0</v>
      </c>
      <c r="LK87" s="101"/>
      <c r="LL87" s="121"/>
      <c r="LM87" s="122" t="e">
        <f t="shared" si="1299"/>
        <v>#DIV/0!</v>
      </c>
      <c r="LN87" s="252">
        <f t="shared" si="1300"/>
        <v>0</v>
      </c>
      <c r="LO87" s="122">
        <f>LN87/LN74</f>
        <v>0</v>
      </c>
      <c r="LP87" s="101">
        <f>LP74*LO87</f>
        <v>0</v>
      </c>
      <c r="LQ87" s="119">
        <f t="shared" si="1301"/>
        <v>0</v>
      </c>
      <c r="LR87" s="93">
        <f>LR74</f>
        <v>38.18</v>
      </c>
      <c r="LS87" s="120">
        <f t="shared" si="1302"/>
        <v>0</v>
      </c>
      <c r="LT87" s="101">
        <f t="shared" si="1303"/>
        <v>0</v>
      </c>
      <c r="LU87" s="101"/>
      <c r="LV87" s="121"/>
      <c r="LW87" s="122" t="e">
        <f t="shared" si="1304"/>
        <v>#DIV/0!</v>
      </c>
      <c r="LX87" s="252">
        <f t="shared" si="1305"/>
        <v>0</v>
      </c>
      <c r="LY87" s="122">
        <f>LX87/LX74</f>
        <v>0</v>
      </c>
      <c r="LZ87" s="101">
        <f>LZ74*LY87</f>
        <v>0</v>
      </c>
      <c r="MA87" s="119">
        <f t="shared" si="1306"/>
        <v>0</v>
      </c>
      <c r="MB87" s="93">
        <f>MB74</f>
        <v>38.18</v>
      </c>
      <c r="MC87" s="120">
        <f t="shared" si="1307"/>
        <v>0</v>
      </c>
      <c r="MD87" s="101">
        <f t="shared" si="1308"/>
        <v>0</v>
      </c>
      <c r="ME87" s="101"/>
      <c r="MF87" s="121"/>
      <c r="MG87" s="122" t="e">
        <f t="shared" si="1309"/>
        <v>#DIV/0!</v>
      </c>
      <c r="MH87" s="252">
        <f t="shared" si="1310"/>
        <v>0</v>
      </c>
      <c r="MI87" s="122">
        <f>MH87/MH74</f>
        <v>0</v>
      </c>
      <c r="MJ87" s="101">
        <f>MJ74*MI87</f>
        <v>0</v>
      </c>
      <c r="MK87" s="119">
        <f t="shared" si="1311"/>
        <v>0</v>
      </c>
      <c r="ML87" s="93">
        <f>ML74</f>
        <v>38.18</v>
      </c>
      <c r="MM87" s="120">
        <f t="shared" si="1312"/>
        <v>0</v>
      </c>
      <c r="MN87" s="101">
        <f t="shared" si="1313"/>
        <v>0</v>
      </c>
      <c r="MO87" s="101"/>
      <c r="MP87" s="121"/>
      <c r="MQ87" s="122" t="e">
        <f t="shared" si="1314"/>
        <v>#DIV/0!</v>
      </c>
      <c r="MR87" s="252">
        <f t="shared" si="1315"/>
        <v>0</v>
      </c>
      <c r="MS87" s="122">
        <f>MR87/MR74</f>
        <v>0</v>
      </c>
      <c r="MT87" s="101">
        <f>MT74*MS87</f>
        <v>0</v>
      </c>
      <c r="MU87" s="119">
        <f t="shared" si="1316"/>
        <v>0</v>
      </c>
      <c r="MV87" s="93">
        <f>MV74</f>
        <v>38.18</v>
      </c>
      <c r="MW87" s="120">
        <f t="shared" si="1317"/>
        <v>0</v>
      </c>
      <c r="MX87" s="101">
        <f t="shared" si="1318"/>
        <v>0</v>
      </c>
      <c r="MY87" s="101"/>
      <c r="MZ87" s="121"/>
      <c r="NA87" s="122" t="e">
        <f t="shared" si="1319"/>
        <v>#DIV/0!</v>
      </c>
      <c r="NB87" s="252">
        <f t="shared" si="1320"/>
        <v>0</v>
      </c>
      <c r="NC87" s="122">
        <f>NB87/NB74</f>
        <v>0</v>
      </c>
      <c r="ND87" s="101">
        <f>ND74*NC87</f>
        <v>0</v>
      </c>
      <c r="NE87" s="119">
        <f t="shared" si="1321"/>
        <v>0</v>
      </c>
      <c r="NF87" s="93">
        <f>NF74</f>
        <v>38.18</v>
      </c>
      <c r="NG87" s="120">
        <f t="shared" si="1322"/>
        <v>0</v>
      </c>
      <c r="NH87" s="101">
        <f t="shared" si="1323"/>
        <v>0</v>
      </c>
      <c r="NI87" s="101"/>
      <c r="NJ87" s="121"/>
      <c r="NK87" s="122" t="e">
        <f t="shared" si="1324"/>
        <v>#DIV/0!</v>
      </c>
      <c r="NL87" s="252">
        <f t="shared" si="1325"/>
        <v>0</v>
      </c>
      <c r="NM87" s="122">
        <f>NL87/NL74</f>
        <v>0</v>
      </c>
      <c r="NN87" s="101">
        <f>NN74*NM87</f>
        <v>0</v>
      </c>
      <c r="NO87" s="119">
        <f t="shared" si="1326"/>
        <v>0</v>
      </c>
      <c r="NP87" s="93">
        <f>NP74</f>
        <v>38.18</v>
      </c>
      <c r="NQ87" s="120">
        <f t="shared" si="1327"/>
        <v>0</v>
      </c>
      <c r="NR87" s="101">
        <f t="shared" si="1328"/>
        <v>0</v>
      </c>
      <c r="NS87" s="101"/>
      <c r="NT87" s="121"/>
      <c r="NU87" s="122" t="e">
        <f t="shared" si="1329"/>
        <v>#DIV/0!</v>
      </c>
      <c r="NV87" s="252">
        <f t="shared" si="1330"/>
        <v>0</v>
      </c>
      <c r="NW87" s="122">
        <f>NV87/NV74</f>
        <v>0</v>
      </c>
      <c r="NX87" s="101">
        <f>NX74*NW87</f>
        <v>0</v>
      </c>
      <c r="NY87" s="119">
        <f t="shared" si="1331"/>
        <v>0</v>
      </c>
      <c r="NZ87" s="93">
        <f>NZ74</f>
        <v>38.18</v>
      </c>
      <c r="OA87" s="120">
        <f t="shared" si="1332"/>
        <v>0</v>
      </c>
      <c r="OB87" s="101">
        <f t="shared" si="1333"/>
        <v>0</v>
      </c>
      <c r="OC87" s="101"/>
      <c r="OD87" s="121"/>
      <c r="OE87" s="122" t="e">
        <f t="shared" si="1334"/>
        <v>#DIV/0!</v>
      </c>
      <c r="OF87" s="252">
        <f t="shared" si="1335"/>
        <v>0</v>
      </c>
      <c r="OG87" s="122">
        <f>OF87/OF74</f>
        <v>0</v>
      </c>
      <c r="OH87" s="101">
        <f>OH74*OG87</f>
        <v>0</v>
      </c>
      <c r="OI87" s="119">
        <f t="shared" si="1336"/>
        <v>0</v>
      </c>
      <c r="OJ87" s="93">
        <f>OJ74</f>
        <v>38.18</v>
      </c>
      <c r="OK87" s="120">
        <f t="shared" si="1337"/>
        <v>0</v>
      </c>
      <c r="OL87" s="101">
        <f t="shared" si="1338"/>
        <v>0</v>
      </c>
      <c r="OM87" s="101"/>
      <c r="ON87" s="121"/>
      <c r="OO87" s="122" t="e">
        <f t="shared" si="1339"/>
        <v>#DIV/0!</v>
      </c>
      <c r="OP87" s="252">
        <f t="shared" si="1340"/>
        <v>0</v>
      </c>
      <c r="OQ87" s="122">
        <f>OP87/OP74</f>
        <v>0</v>
      </c>
      <c r="OR87" s="101">
        <f>OR74*OQ87</f>
        <v>0</v>
      </c>
      <c r="OS87" s="119">
        <f t="shared" si="1341"/>
        <v>0</v>
      </c>
      <c r="OT87" s="93">
        <f>OT74</f>
        <v>38.18</v>
      </c>
      <c r="OU87" s="120">
        <f t="shared" si="1342"/>
        <v>0</v>
      </c>
      <c r="OV87" s="101">
        <f t="shared" si="1343"/>
        <v>0</v>
      </c>
      <c r="OW87" s="101"/>
      <c r="OX87" s="121"/>
      <c r="OY87" s="122" t="e">
        <f t="shared" si="1344"/>
        <v>#DIV/0!</v>
      </c>
      <c r="OZ87" s="252">
        <f t="shared" si="1345"/>
        <v>0</v>
      </c>
      <c r="PA87" s="122">
        <f>OZ87/OZ74</f>
        <v>0</v>
      </c>
      <c r="PB87" s="101">
        <f>PB74*PA87</f>
        <v>0</v>
      </c>
      <c r="PC87" s="119">
        <f t="shared" si="1346"/>
        <v>0</v>
      </c>
      <c r="PD87" s="93">
        <f>PD74</f>
        <v>38.18</v>
      </c>
      <c r="PE87" s="120">
        <f t="shared" si="1347"/>
        <v>0</v>
      </c>
      <c r="PF87" s="101">
        <f t="shared" si="1348"/>
        <v>0</v>
      </c>
      <c r="PG87" s="101"/>
      <c r="PH87" s="121"/>
      <c r="PI87" s="122" t="e">
        <f t="shared" si="1349"/>
        <v>#DIV/0!</v>
      </c>
      <c r="PJ87" s="252">
        <f t="shared" si="1350"/>
        <v>0</v>
      </c>
      <c r="PK87" s="122">
        <f>PJ87/PJ74</f>
        <v>0</v>
      </c>
      <c r="PL87" s="101">
        <f>PL74*PK87</f>
        <v>0</v>
      </c>
      <c r="PM87" s="119">
        <f t="shared" si="1351"/>
        <v>0</v>
      </c>
      <c r="PN87" s="93">
        <f>PN74</f>
        <v>38.18</v>
      </c>
      <c r="PO87" s="120">
        <f t="shared" si="1352"/>
        <v>0</v>
      </c>
      <c r="PP87" s="101">
        <f t="shared" si="1353"/>
        <v>0</v>
      </c>
      <c r="PQ87" s="101"/>
      <c r="PR87" s="121"/>
      <c r="PS87" s="122" t="e">
        <f t="shared" si="1354"/>
        <v>#DIV/0!</v>
      </c>
      <c r="PT87" s="252">
        <f t="shared" si="1355"/>
        <v>0</v>
      </c>
      <c r="PU87" s="122" t="e">
        <f>PT87/PT74</f>
        <v>#DIV/0!</v>
      </c>
      <c r="PV87" s="101" t="e">
        <f>PV74*PU87</f>
        <v>#DIV/0!</v>
      </c>
      <c r="PW87" s="119">
        <f t="shared" si="1356"/>
        <v>0</v>
      </c>
      <c r="PX87" s="93">
        <f>PX74</f>
        <v>0</v>
      </c>
      <c r="PY87" s="120">
        <f t="shared" si="1357"/>
        <v>0</v>
      </c>
      <c r="PZ87" s="101">
        <f t="shared" si="1358"/>
        <v>0</v>
      </c>
      <c r="QA87" s="101"/>
      <c r="QB87" s="121"/>
      <c r="QC87" s="122" t="e">
        <f t="shared" si="1359"/>
        <v>#DIV/0!</v>
      </c>
      <c r="QD87" s="252">
        <f t="shared" si="1360"/>
        <v>0</v>
      </c>
      <c r="QE87" s="122">
        <f>QD87/QD74</f>
        <v>0</v>
      </c>
      <c r="QF87" s="101">
        <f>QF74*QE87</f>
        <v>0</v>
      </c>
      <c r="QG87" s="119">
        <f t="shared" si="1361"/>
        <v>0</v>
      </c>
      <c r="QH87" s="93">
        <f>QH74</f>
        <v>38.18</v>
      </c>
      <c r="QI87" s="120">
        <f t="shared" si="1362"/>
        <v>0</v>
      </c>
      <c r="QJ87" s="101">
        <f t="shared" si="1363"/>
        <v>0</v>
      </c>
      <c r="QK87" s="101"/>
      <c r="QL87" s="121"/>
      <c r="QM87" s="122" t="e">
        <f t="shared" si="1364"/>
        <v>#DIV/0!</v>
      </c>
      <c r="QN87" s="252">
        <f t="shared" si="1365"/>
        <v>0</v>
      </c>
      <c r="QO87" s="122">
        <f>QN87/QN74</f>
        <v>0</v>
      </c>
      <c r="QP87" s="101">
        <f>QP74*QO87</f>
        <v>0</v>
      </c>
      <c r="QQ87" s="119">
        <f t="shared" si="1366"/>
        <v>0</v>
      </c>
      <c r="QR87" s="93">
        <f>QR74</f>
        <v>38.18</v>
      </c>
      <c r="QS87" s="120">
        <f t="shared" si="1367"/>
        <v>0</v>
      </c>
      <c r="QT87" s="101">
        <f t="shared" si="1368"/>
        <v>0</v>
      </c>
      <c r="QU87" s="101"/>
      <c r="QV87" s="121"/>
      <c r="QW87" s="122" t="e">
        <f t="shared" si="1369"/>
        <v>#DIV/0!</v>
      </c>
      <c r="QX87" s="252">
        <f t="shared" si="1370"/>
        <v>0</v>
      </c>
      <c r="QY87" s="122">
        <f>QX87/QX74</f>
        <v>0</v>
      </c>
      <c r="QZ87" s="101">
        <f>QZ74*QY87</f>
        <v>0</v>
      </c>
      <c r="RA87" s="119">
        <f t="shared" si="1371"/>
        <v>0</v>
      </c>
      <c r="RB87" s="93">
        <f>RB74</f>
        <v>38.18</v>
      </c>
      <c r="RC87" s="120">
        <f t="shared" si="1372"/>
        <v>0</v>
      </c>
      <c r="RD87" s="101">
        <f t="shared" si="1373"/>
        <v>0</v>
      </c>
      <c r="RE87" s="101"/>
      <c r="RF87" s="121"/>
      <c r="RG87" s="122" t="e">
        <f t="shared" si="1374"/>
        <v>#DIV/0!</v>
      </c>
      <c r="RH87" s="252">
        <f t="shared" si="1375"/>
        <v>0</v>
      </c>
      <c r="RI87" s="122">
        <f>RH87/RH74</f>
        <v>0</v>
      </c>
      <c r="RJ87" s="101">
        <f>RJ74*RI87</f>
        <v>0</v>
      </c>
      <c r="RK87" s="119">
        <f t="shared" si="1376"/>
        <v>0</v>
      </c>
      <c r="RL87" s="93">
        <f>RL74</f>
        <v>38.18</v>
      </c>
      <c r="RM87" s="120">
        <f t="shared" si="1377"/>
        <v>0</v>
      </c>
      <c r="RN87" s="101">
        <f t="shared" si="1378"/>
        <v>0</v>
      </c>
      <c r="RO87" s="101"/>
      <c r="RP87" s="121"/>
      <c r="RQ87" s="122" t="e">
        <f t="shared" si="1379"/>
        <v>#DIV/0!</v>
      </c>
      <c r="RR87" s="252">
        <f t="shared" si="1380"/>
        <v>0</v>
      </c>
      <c r="RS87" s="122">
        <f>RR87/RR74</f>
        <v>0</v>
      </c>
      <c r="RT87" s="101">
        <f>RT74*RS87</f>
        <v>0</v>
      </c>
      <c r="RU87" s="119">
        <f t="shared" si="1381"/>
        <v>0</v>
      </c>
      <c r="RV87" s="93">
        <f>RV74</f>
        <v>38.18</v>
      </c>
      <c r="RW87" s="120">
        <f t="shared" si="1382"/>
        <v>0</v>
      </c>
      <c r="RX87" s="101">
        <f t="shared" si="1383"/>
        <v>0</v>
      </c>
      <c r="RY87" s="101"/>
      <c r="RZ87" s="121"/>
      <c r="SA87" s="122" t="e">
        <f t="shared" si="1384"/>
        <v>#DIV/0!</v>
      </c>
      <c r="SB87" s="252">
        <f t="shared" si="1385"/>
        <v>0</v>
      </c>
      <c r="SC87" s="122">
        <f>SB87/SB74</f>
        <v>0</v>
      </c>
      <c r="SD87" s="101">
        <f>SD74*SC87</f>
        <v>0</v>
      </c>
      <c r="SE87" s="119">
        <f t="shared" si="1386"/>
        <v>0</v>
      </c>
      <c r="SF87" s="93">
        <f>SF74</f>
        <v>38.18</v>
      </c>
      <c r="SG87" s="120">
        <f t="shared" si="1387"/>
        <v>0</v>
      </c>
      <c r="SH87" s="101">
        <f t="shared" si="1388"/>
        <v>0</v>
      </c>
      <c r="SI87" s="101"/>
      <c r="SJ87" s="121"/>
      <c r="SK87" s="122" t="e">
        <f t="shared" si="1389"/>
        <v>#DIV/0!</v>
      </c>
      <c r="SL87" s="252">
        <f t="shared" si="1390"/>
        <v>0</v>
      </c>
      <c r="SM87" s="122">
        <f>SL87/SL74</f>
        <v>0</v>
      </c>
      <c r="SN87" s="101">
        <f>SN74*SM87</f>
        <v>0</v>
      </c>
      <c r="SO87" s="119">
        <f t="shared" si="1391"/>
        <v>0</v>
      </c>
      <c r="SP87" s="93">
        <f>SP74</f>
        <v>38.18</v>
      </c>
      <c r="SQ87" s="120">
        <f t="shared" si="1392"/>
        <v>0</v>
      </c>
      <c r="SR87" s="101">
        <f t="shared" si="1393"/>
        <v>0</v>
      </c>
      <c r="SS87" s="101"/>
      <c r="ST87" s="121"/>
      <c r="SU87" s="122" t="e">
        <f t="shared" si="1394"/>
        <v>#DIV/0!</v>
      </c>
      <c r="SV87" s="252">
        <f t="shared" si="1395"/>
        <v>0</v>
      </c>
      <c r="SW87" s="122">
        <f>SV87/SV74</f>
        <v>0</v>
      </c>
      <c r="SX87" s="101">
        <f>SX74*SW87</f>
        <v>0</v>
      </c>
      <c r="SY87" s="119">
        <f t="shared" si="1396"/>
        <v>0</v>
      </c>
      <c r="SZ87" s="93">
        <f>SZ74</f>
        <v>38.18</v>
      </c>
      <c r="TA87" s="120">
        <f t="shared" si="1397"/>
        <v>0</v>
      </c>
      <c r="TB87" s="101">
        <f t="shared" si="1398"/>
        <v>0</v>
      </c>
      <c r="TC87" s="101"/>
      <c r="TD87" s="121"/>
      <c r="TE87" s="122" t="e">
        <f t="shared" si="1399"/>
        <v>#DIV/0!</v>
      </c>
      <c r="TF87" s="252">
        <f t="shared" si="1400"/>
        <v>0</v>
      </c>
      <c r="TG87" s="122">
        <f>TF87/TF74</f>
        <v>0</v>
      </c>
      <c r="TH87" s="101">
        <f>TH74*TG87</f>
        <v>0</v>
      </c>
      <c r="TI87" s="119">
        <f t="shared" si="1401"/>
        <v>0</v>
      </c>
      <c r="TJ87" s="93">
        <f>TJ74</f>
        <v>38.18</v>
      </c>
      <c r="TK87" s="120">
        <f t="shared" si="1402"/>
        <v>0</v>
      </c>
      <c r="TL87" s="101">
        <f t="shared" si="1403"/>
        <v>0</v>
      </c>
      <c r="TM87" s="101"/>
      <c r="TN87" s="121"/>
      <c r="TO87" s="122" t="e">
        <f t="shared" si="1404"/>
        <v>#DIV/0!</v>
      </c>
      <c r="TP87" s="252">
        <f t="shared" si="1405"/>
        <v>0</v>
      </c>
      <c r="TQ87" s="122">
        <f>TP87/TP74</f>
        <v>0</v>
      </c>
      <c r="TR87" s="101">
        <f>TR74*TQ87</f>
        <v>0</v>
      </c>
      <c r="TS87" s="119">
        <f t="shared" si="1406"/>
        <v>0</v>
      </c>
      <c r="TT87" s="93">
        <f>TT74</f>
        <v>38.18</v>
      </c>
      <c r="TU87" s="120">
        <f t="shared" si="1407"/>
        <v>0</v>
      </c>
      <c r="TV87" s="101">
        <f t="shared" si="1408"/>
        <v>0</v>
      </c>
      <c r="TW87" s="101"/>
      <c r="TX87" s="121"/>
      <c r="TY87" s="122" t="e">
        <f t="shared" si="1409"/>
        <v>#DIV/0!</v>
      </c>
      <c r="TZ87" s="252">
        <f t="shared" si="1410"/>
        <v>0</v>
      </c>
      <c r="UA87" s="122">
        <f>TZ87/TZ74</f>
        <v>0</v>
      </c>
      <c r="UB87" s="101">
        <f>UB74*UA87</f>
        <v>0</v>
      </c>
      <c r="UC87" s="119">
        <f t="shared" si="1411"/>
        <v>0</v>
      </c>
      <c r="UD87" s="93">
        <f>UD74</f>
        <v>38.18</v>
      </c>
      <c r="UE87" s="120">
        <f t="shared" si="1412"/>
        <v>0</v>
      </c>
      <c r="UF87" s="101">
        <f t="shared" si="1413"/>
        <v>0</v>
      </c>
      <c r="UG87" s="101"/>
      <c r="UH87" s="121"/>
      <c r="UI87" s="122" t="e">
        <f t="shared" si="1414"/>
        <v>#DIV/0!</v>
      </c>
      <c r="UJ87" s="252">
        <f t="shared" si="1415"/>
        <v>0</v>
      </c>
      <c r="UK87" s="122">
        <f>UJ87/UJ74</f>
        <v>0</v>
      </c>
      <c r="UL87" s="101">
        <f>UL74*UK87</f>
        <v>0</v>
      </c>
      <c r="UM87" s="119">
        <f t="shared" si="1416"/>
        <v>0</v>
      </c>
      <c r="UN87" s="93">
        <f>UN74</f>
        <v>38.18</v>
      </c>
      <c r="UO87" s="120">
        <f t="shared" si="1417"/>
        <v>0</v>
      </c>
      <c r="UP87" s="101">
        <f t="shared" si="1418"/>
        <v>0</v>
      </c>
      <c r="UQ87" s="101"/>
      <c r="UR87" s="121"/>
      <c r="US87" s="122" t="e">
        <f t="shared" si="1419"/>
        <v>#DIV/0!</v>
      </c>
      <c r="UT87" s="252">
        <f t="shared" si="1420"/>
        <v>0</v>
      </c>
      <c r="UU87" s="122">
        <f>UT87/UT74</f>
        <v>0</v>
      </c>
      <c r="UV87" s="101">
        <f>UV74*UU87</f>
        <v>0</v>
      </c>
      <c r="UW87" s="119">
        <f t="shared" si="1421"/>
        <v>0</v>
      </c>
      <c r="UX87" s="93">
        <f>UX74</f>
        <v>38.18</v>
      </c>
      <c r="UY87" s="120">
        <f t="shared" si="1422"/>
        <v>0</v>
      </c>
      <c r="UZ87" s="101">
        <f t="shared" si="1423"/>
        <v>0</v>
      </c>
      <c r="VA87" s="101"/>
      <c r="VB87" s="121"/>
      <c r="VC87" s="122" t="e">
        <f t="shared" si="1424"/>
        <v>#DIV/0!</v>
      </c>
      <c r="VD87" s="252">
        <f t="shared" si="1425"/>
        <v>0</v>
      </c>
      <c r="VE87" s="122">
        <f>VD87/VD74</f>
        <v>0</v>
      </c>
      <c r="VF87" s="101">
        <f>VF74*VE87</f>
        <v>0</v>
      </c>
      <c r="VG87" s="119">
        <f t="shared" si="1426"/>
        <v>0</v>
      </c>
      <c r="VH87" s="93">
        <f>VH74</f>
        <v>38.18</v>
      </c>
      <c r="VI87" s="120">
        <f t="shared" si="1427"/>
        <v>0</v>
      </c>
      <c r="VJ87" s="101">
        <f t="shared" si="1428"/>
        <v>0</v>
      </c>
      <c r="VK87" s="101"/>
      <c r="VL87" s="121"/>
      <c r="VM87" s="122" t="e">
        <f t="shared" si="1429"/>
        <v>#DIV/0!</v>
      </c>
      <c r="VN87" s="252">
        <f t="shared" si="1430"/>
        <v>0</v>
      </c>
      <c r="VO87" s="122">
        <f>VN87/VN74</f>
        <v>0</v>
      </c>
      <c r="VP87" s="101">
        <f>VP74*VO87</f>
        <v>0</v>
      </c>
      <c r="VQ87" s="119">
        <f t="shared" si="1431"/>
        <v>0</v>
      </c>
      <c r="VR87" s="93">
        <f>VR74</f>
        <v>38.18</v>
      </c>
      <c r="VS87" s="120">
        <f t="shared" si="1432"/>
        <v>0</v>
      </c>
      <c r="VT87" s="101">
        <f t="shared" si="1433"/>
        <v>0</v>
      </c>
      <c r="VU87" s="101"/>
      <c r="VV87" s="121"/>
      <c r="VW87" s="122" t="e">
        <f t="shared" si="1434"/>
        <v>#DIV/0!</v>
      </c>
      <c r="VX87" s="231">
        <f t="shared" si="1435"/>
        <v>0</v>
      </c>
      <c r="VY87" s="122">
        <f>VX87/VX74</f>
        <v>0</v>
      </c>
      <c r="VZ87" s="101">
        <f>VZ74*VY87</f>
        <v>0</v>
      </c>
      <c r="WA87" s="119">
        <f t="shared" si="1436"/>
        <v>0</v>
      </c>
      <c r="WB87" s="93">
        <f>WB74</f>
        <v>38.18</v>
      </c>
      <c r="WC87" s="120">
        <f t="shared" si="1437"/>
        <v>0</v>
      </c>
      <c r="WD87" s="101">
        <f t="shared" si="1438"/>
        <v>0</v>
      </c>
      <c r="WE87" s="101"/>
      <c r="WF87" s="121"/>
    </row>
    <row r="88" spans="1:604" ht="16.5" customHeight="1">
      <c r="A88" s="5"/>
      <c r="B88" s="94" t="s">
        <v>429</v>
      </c>
      <c r="C88" s="12" t="s">
        <v>839</v>
      </c>
      <c r="D88" s="12" t="s">
        <v>440</v>
      </c>
      <c r="E88" s="4" t="s">
        <v>33</v>
      </c>
      <c r="F88" s="252">
        <f t="shared" si="1140"/>
        <v>0</v>
      </c>
      <c r="G88" s="122">
        <f>F88/F74</f>
        <v>0</v>
      </c>
      <c r="H88" s="101">
        <f>H74*G88</f>
        <v>0</v>
      </c>
      <c r="I88" s="119">
        <f t="shared" si="1141"/>
        <v>0</v>
      </c>
      <c r="J88" s="93">
        <f>J74</f>
        <v>38.18</v>
      </c>
      <c r="K88" s="120">
        <f t="shared" si="1142"/>
        <v>0</v>
      </c>
      <c r="L88" s="101">
        <f t="shared" si="1143"/>
        <v>0</v>
      </c>
      <c r="M88" s="101"/>
      <c r="N88" s="121"/>
      <c r="O88" s="122">
        <f t="shared" si="1144"/>
        <v>0</v>
      </c>
      <c r="P88" s="252">
        <f t="shared" si="1145"/>
        <v>0</v>
      </c>
      <c r="Q88" s="122">
        <f>P88/P74</f>
        <v>0</v>
      </c>
      <c r="R88" s="101">
        <f>R74*Q88</f>
        <v>0</v>
      </c>
      <c r="S88" s="119">
        <f t="shared" si="1146"/>
        <v>0</v>
      </c>
      <c r="T88" s="93">
        <f>T74</f>
        <v>38.18</v>
      </c>
      <c r="U88" s="120">
        <f t="shared" si="1147"/>
        <v>0</v>
      </c>
      <c r="V88" s="101">
        <f t="shared" si="1148"/>
        <v>0</v>
      </c>
      <c r="W88" s="101"/>
      <c r="X88" s="121"/>
      <c r="Y88" s="122">
        <f t="shared" si="1149"/>
        <v>0</v>
      </c>
      <c r="Z88" s="252">
        <f t="shared" si="1150"/>
        <v>0</v>
      </c>
      <c r="AA88" s="122">
        <f>Z88/Z74</f>
        <v>0</v>
      </c>
      <c r="AB88" s="101">
        <f>AB74*AA88</f>
        <v>0</v>
      </c>
      <c r="AC88" s="119">
        <f t="shared" si="1151"/>
        <v>0</v>
      </c>
      <c r="AD88" s="93">
        <f>AD74</f>
        <v>38.18</v>
      </c>
      <c r="AE88" s="120">
        <f t="shared" si="1152"/>
        <v>0</v>
      </c>
      <c r="AF88" s="101">
        <f t="shared" si="1153"/>
        <v>0</v>
      </c>
      <c r="AG88" s="101"/>
      <c r="AH88" s="121"/>
      <c r="AI88" s="122">
        <f t="shared" si="1154"/>
        <v>0</v>
      </c>
      <c r="AJ88" s="252">
        <f t="shared" si="1155"/>
        <v>0</v>
      </c>
      <c r="AK88" s="122">
        <f>AJ88/AJ74</f>
        <v>0</v>
      </c>
      <c r="AL88" s="101">
        <f>AL74*AK88</f>
        <v>0</v>
      </c>
      <c r="AM88" s="119">
        <f t="shared" si="1156"/>
        <v>0</v>
      </c>
      <c r="AN88" s="93">
        <f>AN74</f>
        <v>38.18</v>
      </c>
      <c r="AO88" s="120">
        <f t="shared" si="1157"/>
        <v>0</v>
      </c>
      <c r="AP88" s="101">
        <f t="shared" si="1158"/>
        <v>0</v>
      </c>
      <c r="AQ88" s="101"/>
      <c r="AR88" s="121"/>
      <c r="AS88" s="122">
        <f t="shared" si="1159"/>
        <v>0</v>
      </c>
      <c r="AT88" s="252">
        <f t="shared" si="1160"/>
        <v>0</v>
      </c>
      <c r="AU88" s="122">
        <f>AT88/AT74</f>
        <v>0</v>
      </c>
      <c r="AV88" s="101">
        <f>AV74*AU88</f>
        <v>0</v>
      </c>
      <c r="AW88" s="119">
        <f t="shared" si="1161"/>
        <v>0</v>
      </c>
      <c r="AX88" s="93">
        <f>AX74</f>
        <v>38.18</v>
      </c>
      <c r="AY88" s="120">
        <f t="shared" si="1162"/>
        <v>0</v>
      </c>
      <c r="AZ88" s="101">
        <f t="shared" si="1163"/>
        <v>0</v>
      </c>
      <c r="BA88" s="101"/>
      <c r="BB88" s="121"/>
      <c r="BC88" s="122">
        <f t="shared" si="1164"/>
        <v>0</v>
      </c>
      <c r="BD88" s="252">
        <f t="shared" si="1165"/>
        <v>0</v>
      </c>
      <c r="BE88" s="122">
        <f>BD88/BD74</f>
        <v>0</v>
      </c>
      <c r="BF88" s="101">
        <f>BF74*BE88</f>
        <v>0</v>
      </c>
      <c r="BG88" s="119">
        <f t="shared" si="1166"/>
        <v>0</v>
      </c>
      <c r="BH88" s="93">
        <f>BH74</f>
        <v>38.18</v>
      </c>
      <c r="BI88" s="120">
        <f t="shared" si="1167"/>
        <v>0</v>
      </c>
      <c r="BJ88" s="101">
        <f t="shared" si="1168"/>
        <v>0</v>
      </c>
      <c r="BK88" s="101"/>
      <c r="BL88" s="121"/>
      <c r="BM88" s="122">
        <f t="shared" si="1169"/>
        <v>0</v>
      </c>
      <c r="BN88" s="252">
        <f t="shared" si="1170"/>
        <v>0</v>
      </c>
      <c r="BO88" s="122" t="e">
        <f>BN88/BN74</f>
        <v>#DIV/0!</v>
      </c>
      <c r="BP88" s="101" t="e">
        <f>BP74*BO88</f>
        <v>#DIV/0!</v>
      </c>
      <c r="BQ88" s="119">
        <f t="shared" si="1171"/>
        <v>0</v>
      </c>
      <c r="BR88" s="93">
        <f>BR74</f>
        <v>0</v>
      </c>
      <c r="BS88" s="120">
        <f t="shared" si="1172"/>
        <v>0</v>
      </c>
      <c r="BT88" s="101">
        <f t="shared" si="1173"/>
        <v>0</v>
      </c>
      <c r="BU88" s="101"/>
      <c r="BV88" s="121"/>
      <c r="BW88" s="122">
        <f t="shared" si="1174"/>
        <v>0</v>
      </c>
      <c r="BX88" s="252">
        <f t="shared" si="1175"/>
        <v>0</v>
      </c>
      <c r="BY88" s="122">
        <f>BX88/BX74</f>
        <v>0</v>
      </c>
      <c r="BZ88" s="101">
        <f>BZ74*BY88</f>
        <v>0</v>
      </c>
      <c r="CA88" s="119">
        <f t="shared" si="1176"/>
        <v>0</v>
      </c>
      <c r="CB88" s="93">
        <f>CB74</f>
        <v>38.18</v>
      </c>
      <c r="CC88" s="120">
        <f t="shared" si="1177"/>
        <v>0</v>
      </c>
      <c r="CD88" s="101">
        <f t="shared" si="1178"/>
        <v>0</v>
      </c>
      <c r="CE88" s="101"/>
      <c r="CF88" s="121"/>
      <c r="CG88" s="122">
        <f t="shared" si="1179"/>
        <v>0</v>
      </c>
      <c r="CH88" s="252">
        <f t="shared" si="1180"/>
        <v>0</v>
      </c>
      <c r="CI88" s="122" t="e">
        <f>CH88/CH74</f>
        <v>#DIV/0!</v>
      </c>
      <c r="CJ88" s="101" t="e">
        <f>CJ74*CI88</f>
        <v>#DIV/0!</v>
      </c>
      <c r="CK88" s="119">
        <f t="shared" si="1181"/>
        <v>0</v>
      </c>
      <c r="CL88" s="93">
        <f>CL74</f>
        <v>0</v>
      </c>
      <c r="CM88" s="120">
        <f t="shared" si="1182"/>
        <v>0</v>
      </c>
      <c r="CN88" s="101">
        <f t="shared" si="1183"/>
        <v>0</v>
      </c>
      <c r="CO88" s="101"/>
      <c r="CP88" s="121"/>
      <c r="CQ88" s="122">
        <f t="shared" si="1184"/>
        <v>0</v>
      </c>
      <c r="CR88" s="252">
        <f t="shared" si="1185"/>
        <v>0</v>
      </c>
      <c r="CS88" s="122">
        <f>CR88/CR74</f>
        <v>0</v>
      </c>
      <c r="CT88" s="101">
        <f>CT74*CS88</f>
        <v>0</v>
      </c>
      <c r="CU88" s="119">
        <f t="shared" si="1186"/>
        <v>0</v>
      </c>
      <c r="CV88" s="93">
        <f>CV74</f>
        <v>38.18</v>
      </c>
      <c r="CW88" s="120">
        <f t="shared" si="1187"/>
        <v>0</v>
      </c>
      <c r="CX88" s="101">
        <f t="shared" si="1188"/>
        <v>0</v>
      </c>
      <c r="CY88" s="101"/>
      <c r="CZ88" s="121"/>
      <c r="DA88" s="122">
        <f t="shared" si="1189"/>
        <v>0</v>
      </c>
      <c r="DB88" s="252">
        <f t="shared" si="1190"/>
        <v>0</v>
      </c>
      <c r="DC88" s="122">
        <f>DB88/DB74</f>
        <v>0</v>
      </c>
      <c r="DD88" s="101">
        <f>DD74*DC88</f>
        <v>0</v>
      </c>
      <c r="DE88" s="119">
        <f t="shared" si="1191"/>
        <v>0</v>
      </c>
      <c r="DF88" s="93">
        <f>DF74</f>
        <v>38.18</v>
      </c>
      <c r="DG88" s="120">
        <f t="shared" si="1192"/>
        <v>0</v>
      </c>
      <c r="DH88" s="101">
        <f t="shared" si="1193"/>
        <v>0</v>
      </c>
      <c r="DI88" s="101"/>
      <c r="DJ88" s="121"/>
      <c r="DK88" s="122">
        <f t="shared" si="1194"/>
        <v>0</v>
      </c>
      <c r="DL88" s="252">
        <f t="shared" si="1195"/>
        <v>0</v>
      </c>
      <c r="DM88" s="122">
        <f>DL88/DL74</f>
        <v>0</v>
      </c>
      <c r="DN88" s="101">
        <f>DN74*DM88</f>
        <v>0</v>
      </c>
      <c r="DO88" s="119">
        <f t="shared" si="1196"/>
        <v>0</v>
      </c>
      <c r="DP88" s="93">
        <f>DP74</f>
        <v>38.18</v>
      </c>
      <c r="DQ88" s="120">
        <f t="shared" si="1197"/>
        <v>0</v>
      </c>
      <c r="DR88" s="101">
        <f t="shared" si="1198"/>
        <v>0</v>
      </c>
      <c r="DS88" s="101"/>
      <c r="DT88" s="121"/>
      <c r="DU88" s="122">
        <f t="shared" si="1199"/>
        <v>0</v>
      </c>
      <c r="DV88" s="252">
        <f t="shared" si="1200"/>
        <v>0</v>
      </c>
      <c r="DW88" s="122">
        <f>DV88/DV74</f>
        <v>0</v>
      </c>
      <c r="DX88" s="101">
        <f>DX74*DW88</f>
        <v>0</v>
      </c>
      <c r="DY88" s="119">
        <f t="shared" si="1201"/>
        <v>0</v>
      </c>
      <c r="DZ88" s="93">
        <f>DZ74</f>
        <v>38.18</v>
      </c>
      <c r="EA88" s="120">
        <f t="shared" si="1202"/>
        <v>0</v>
      </c>
      <c r="EB88" s="101">
        <f t="shared" si="1203"/>
        <v>0</v>
      </c>
      <c r="EC88" s="101"/>
      <c r="ED88" s="121"/>
      <c r="EE88" s="122">
        <f t="shared" si="1204"/>
        <v>0</v>
      </c>
      <c r="EF88" s="252">
        <f t="shared" si="1205"/>
        <v>0</v>
      </c>
      <c r="EG88" s="122">
        <f>EF88/EF74</f>
        <v>0</v>
      </c>
      <c r="EH88" s="101">
        <f>EH74*EG88</f>
        <v>0</v>
      </c>
      <c r="EI88" s="119">
        <f t="shared" si="1206"/>
        <v>0</v>
      </c>
      <c r="EJ88" s="93">
        <f>EJ74</f>
        <v>38.18</v>
      </c>
      <c r="EK88" s="120">
        <f t="shared" si="1207"/>
        <v>0</v>
      </c>
      <c r="EL88" s="101">
        <f t="shared" si="1208"/>
        <v>0</v>
      </c>
      <c r="EM88" s="101"/>
      <c r="EN88" s="121"/>
      <c r="EO88" s="122">
        <f t="shared" si="1209"/>
        <v>0</v>
      </c>
      <c r="EP88" s="252">
        <f t="shared" si="1210"/>
        <v>0</v>
      </c>
      <c r="EQ88" s="122">
        <f>EP88/EP74</f>
        <v>0</v>
      </c>
      <c r="ER88" s="101">
        <f>ER74*EQ88</f>
        <v>0</v>
      </c>
      <c r="ES88" s="119">
        <f t="shared" si="1211"/>
        <v>0</v>
      </c>
      <c r="ET88" s="93">
        <f>ET74</f>
        <v>38.18</v>
      </c>
      <c r="EU88" s="120">
        <f t="shared" si="1212"/>
        <v>0</v>
      </c>
      <c r="EV88" s="101">
        <f t="shared" si="1213"/>
        <v>0</v>
      </c>
      <c r="EW88" s="101"/>
      <c r="EX88" s="121"/>
      <c r="EY88" s="122">
        <f t="shared" si="1214"/>
        <v>0</v>
      </c>
      <c r="EZ88" s="252">
        <f t="shared" si="1215"/>
        <v>0</v>
      </c>
      <c r="FA88" s="122">
        <f>EZ88/EZ74</f>
        <v>0</v>
      </c>
      <c r="FB88" s="101">
        <f>FB74*FA88</f>
        <v>0</v>
      </c>
      <c r="FC88" s="119">
        <f t="shared" si="1216"/>
        <v>0</v>
      </c>
      <c r="FD88" s="93">
        <f>FD74</f>
        <v>38.18</v>
      </c>
      <c r="FE88" s="120">
        <f t="shared" si="1217"/>
        <v>0</v>
      </c>
      <c r="FF88" s="101">
        <f t="shared" si="1218"/>
        <v>0</v>
      </c>
      <c r="FG88" s="101"/>
      <c r="FH88" s="121"/>
      <c r="FI88" s="122">
        <f t="shared" si="1219"/>
        <v>0</v>
      </c>
      <c r="FJ88" s="252">
        <f t="shared" si="1220"/>
        <v>0</v>
      </c>
      <c r="FK88" s="122">
        <f>FJ88/FJ74</f>
        <v>0</v>
      </c>
      <c r="FL88" s="101">
        <f>FL74*FK88</f>
        <v>0</v>
      </c>
      <c r="FM88" s="119">
        <f t="shared" si="1221"/>
        <v>0</v>
      </c>
      <c r="FN88" s="93">
        <f>FN74</f>
        <v>38.18</v>
      </c>
      <c r="FO88" s="120">
        <f t="shared" si="1222"/>
        <v>0</v>
      </c>
      <c r="FP88" s="101">
        <f t="shared" si="1223"/>
        <v>0</v>
      </c>
      <c r="FQ88" s="101"/>
      <c r="FR88" s="121"/>
      <c r="FS88" s="122">
        <f t="shared" si="1224"/>
        <v>0</v>
      </c>
      <c r="FT88" s="252">
        <f t="shared" si="1225"/>
        <v>0</v>
      </c>
      <c r="FU88" s="122">
        <f>FT88/FT74</f>
        <v>0</v>
      </c>
      <c r="FV88" s="101">
        <f>FV74*FU88</f>
        <v>0</v>
      </c>
      <c r="FW88" s="119">
        <f t="shared" si="1226"/>
        <v>0</v>
      </c>
      <c r="FX88" s="93">
        <f>FX74</f>
        <v>38.18</v>
      </c>
      <c r="FY88" s="120">
        <f t="shared" si="1227"/>
        <v>0</v>
      </c>
      <c r="FZ88" s="101">
        <f t="shared" si="1228"/>
        <v>0</v>
      </c>
      <c r="GA88" s="101"/>
      <c r="GB88" s="121"/>
      <c r="GC88" s="122">
        <f t="shared" si="1229"/>
        <v>0</v>
      </c>
      <c r="GD88" s="252">
        <f t="shared" si="1230"/>
        <v>0</v>
      </c>
      <c r="GE88" s="122">
        <f>GD88/GD74</f>
        <v>0</v>
      </c>
      <c r="GF88" s="101">
        <f>GF74*GE88</f>
        <v>0</v>
      </c>
      <c r="GG88" s="119">
        <f t="shared" si="1231"/>
        <v>0</v>
      </c>
      <c r="GH88" s="93">
        <f>GH74</f>
        <v>38.18</v>
      </c>
      <c r="GI88" s="120">
        <f t="shared" si="1232"/>
        <v>0</v>
      </c>
      <c r="GJ88" s="101">
        <f t="shared" si="1233"/>
        <v>0</v>
      </c>
      <c r="GK88" s="101"/>
      <c r="GL88" s="121"/>
      <c r="GM88" s="122">
        <f t="shared" si="1234"/>
        <v>0</v>
      </c>
      <c r="GN88" s="252">
        <f t="shared" si="1235"/>
        <v>0</v>
      </c>
      <c r="GO88" s="122">
        <f>GN88/GN74</f>
        <v>0</v>
      </c>
      <c r="GP88" s="101">
        <f>GP74*GO88</f>
        <v>0</v>
      </c>
      <c r="GQ88" s="119">
        <f t="shared" si="1236"/>
        <v>0</v>
      </c>
      <c r="GR88" s="93">
        <f>GR74</f>
        <v>38.18</v>
      </c>
      <c r="GS88" s="120">
        <f t="shared" si="1237"/>
        <v>0</v>
      </c>
      <c r="GT88" s="101">
        <f t="shared" si="1238"/>
        <v>0</v>
      </c>
      <c r="GU88" s="101"/>
      <c r="GV88" s="121"/>
      <c r="GW88" s="122">
        <f t="shared" si="1239"/>
        <v>0</v>
      </c>
      <c r="GX88" s="252">
        <f t="shared" si="1240"/>
        <v>0</v>
      </c>
      <c r="GY88" s="122">
        <f>GX88/GX74</f>
        <v>0</v>
      </c>
      <c r="GZ88" s="101">
        <f>GZ74*GY88</f>
        <v>0</v>
      </c>
      <c r="HA88" s="119">
        <f t="shared" si="1241"/>
        <v>0</v>
      </c>
      <c r="HB88" s="93">
        <f>HB74</f>
        <v>38.18</v>
      </c>
      <c r="HC88" s="120">
        <f t="shared" si="1242"/>
        <v>0</v>
      </c>
      <c r="HD88" s="101">
        <f t="shared" si="1243"/>
        <v>0</v>
      </c>
      <c r="HE88" s="101"/>
      <c r="HF88" s="121"/>
      <c r="HG88" s="122">
        <f t="shared" si="1244"/>
        <v>0</v>
      </c>
      <c r="HH88" s="252">
        <f t="shared" si="1245"/>
        <v>0</v>
      </c>
      <c r="HI88" s="122">
        <f>HH88/HH74</f>
        <v>0</v>
      </c>
      <c r="HJ88" s="101">
        <f>HJ74*HI88</f>
        <v>0</v>
      </c>
      <c r="HK88" s="119">
        <f t="shared" si="1246"/>
        <v>0</v>
      </c>
      <c r="HL88" s="93">
        <f>HL74</f>
        <v>38.18</v>
      </c>
      <c r="HM88" s="120">
        <f t="shared" si="1247"/>
        <v>0</v>
      </c>
      <c r="HN88" s="101">
        <f t="shared" si="1248"/>
        <v>0</v>
      </c>
      <c r="HO88" s="101"/>
      <c r="HP88" s="121"/>
      <c r="HQ88" s="122">
        <f t="shared" si="1249"/>
        <v>0</v>
      </c>
      <c r="HR88" s="252">
        <f t="shared" si="1250"/>
        <v>0</v>
      </c>
      <c r="HS88" s="122">
        <f>HR88/HR74</f>
        <v>0</v>
      </c>
      <c r="HT88" s="101">
        <f>HT74*HS88</f>
        <v>0</v>
      </c>
      <c r="HU88" s="119">
        <f t="shared" si="1251"/>
        <v>0</v>
      </c>
      <c r="HV88" s="93">
        <f>HV74</f>
        <v>38.18</v>
      </c>
      <c r="HW88" s="120">
        <f t="shared" si="1252"/>
        <v>0</v>
      </c>
      <c r="HX88" s="101">
        <f t="shared" si="1253"/>
        <v>0</v>
      </c>
      <c r="HY88" s="101"/>
      <c r="HZ88" s="121"/>
      <c r="IA88" s="122">
        <f t="shared" si="1254"/>
        <v>0</v>
      </c>
      <c r="IB88" s="252">
        <f t="shared" si="1255"/>
        <v>0</v>
      </c>
      <c r="IC88" s="122">
        <f>IB88/IB74</f>
        <v>0</v>
      </c>
      <c r="ID88" s="101">
        <f>ID74*IC88</f>
        <v>0</v>
      </c>
      <c r="IE88" s="119">
        <f t="shared" si="1256"/>
        <v>0</v>
      </c>
      <c r="IF88" s="93">
        <f>IF74</f>
        <v>38.18</v>
      </c>
      <c r="IG88" s="120">
        <f t="shared" si="1257"/>
        <v>0</v>
      </c>
      <c r="IH88" s="101">
        <f t="shared" si="1258"/>
        <v>0</v>
      </c>
      <c r="II88" s="101"/>
      <c r="IJ88" s="121"/>
      <c r="IK88" s="122">
        <f t="shared" si="1259"/>
        <v>0</v>
      </c>
      <c r="IL88" s="252">
        <f t="shared" si="1260"/>
        <v>0</v>
      </c>
      <c r="IM88" s="122">
        <f>IL88/IL74</f>
        <v>0</v>
      </c>
      <c r="IN88" s="101">
        <f>IN74*IM88</f>
        <v>0</v>
      </c>
      <c r="IO88" s="119">
        <f t="shared" si="1261"/>
        <v>0</v>
      </c>
      <c r="IP88" s="93">
        <f>IP74</f>
        <v>38.18</v>
      </c>
      <c r="IQ88" s="120">
        <f t="shared" si="1262"/>
        <v>0</v>
      </c>
      <c r="IR88" s="101">
        <f t="shared" si="1263"/>
        <v>0</v>
      </c>
      <c r="IS88" s="101"/>
      <c r="IT88" s="121"/>
      <c r="IU88" s="122">
        <f t="shared" si="1264"/>
        <v>0</v>
      </c>
      <c r="IV88" s="252">
        <f t="shared" si="1265"/>
        <v>0</v>
      </c>
      <c r="IW88" s="122">
        <f>IV88/IV74</f>
        <v>0</v>
      </c>
      <c r="IX88" s="101">
        <f>IX74*IW88</f>
        <v>0</v>
      </c>
      <c r="IY88" s="119">
        <f t="shared" si="1266"/>
        <v>0</v>
      </c>
      <c r="IZ88" s="93">
        <f>IZ74</f>
        <v>38.18</v>
      </c>
      <c r="JA88" s="120">
        <f t="shared" si="1267"/>
        <v>0</v>
      </c>
      <c r="JB88" s="101">
        <f t="shared" si="1268"/>
        <v>0</v>
      </c>
      <c r="JC88" s="101"/>
      <c r="JD88" s="121"/>
      <c r="JE88" s="122">
        <f t="shared" si="1269"/>
        <v>0</v>
      </c>
      <c r="JF88" s="252">
        <f t="shared" si="1270"/>
        <v>0</v>
      </c>
      <c r="JG88" s="122">
        <f>JF88/JF74</f>
        <v>0</v>
      </c>
      <c r="JH88" s="101">
        <f>JH74*JG88</f>
        <v>0</v>
      </c>
      <c r="JI88" s="119">
        <f t="shared" si="1271"/>
        <v>0</v>
      </c>
      <c r="JJ88" s="93">
        <f>JJ74</f>
        <v>38.18</v>
      </c>
      <c r="JK88" s="120">
        <f t="shared" si="1272"/>
        <v>0</v>
      </c>
      <c r="JL88" s="101">
        <f t="shared" si="1273"/>
        <v>0</v>
      </c>
      <c r="JM88" s="101"/>
      <c r="JN88" s="121"/>
      <c r="JO88" s="122">
        <f t="shared" si="1274"/>
        <v>0</v>
      </c>
      <c r="JP88" s="252">
        <f t="shared" si="1275"/>
        <v>0</v>
      </c>
      <c r="JQ88" s="122" t="e">
        <f>JP88/JP74</f>
        <v>#DIV/0!</v>
      </c>
      <c r="JR88" s="101" t="e">
        <f>JR74*JQ88</f>
        <v>#DIV/0!</v>
      </c>
      <c r="JS88" s="119">
        <f t="shared" si="1276"/>
        <v>0</v>
      </c>
      <c r="JT88" s="93">
        <f>JT74</f>
        <v>0</v>
      </c>
      <c r="JU88" s="120">
        <f t="shared" si="1277"/>
        <v>0</v>
      </c>
      <c r="JV88" s="101">
        <f t="shared" si="1278"/>
        <v>0</v>
      </c>
      <c r="JW88" s="101"/>
      <c r="JX88" s="121"/>
      <c r="JY88" s="122">
        <f t="shared" si="1279"/>
        <v>0</v>
      </c>
      <c r="JZ88" s="252">
        <f t="shared" si="1280"/>
        <v>0</v>
      </c>
      <c r="KA88" s="122">
        <f>JZ88/JZ74</f>
        <v>0</v>
      </c>
      <c r="KB88" s="101">
        <f>KB74*KA88</f>
        <v>0</v>
      </c>
      <c r="KC88" s="119">
        <f t="shared" si="1281"/>
        <v>0</v>
      </c>
      <c r="KD88" s="93">
        <f>KD74</f>
        <v>38.18</v>
      </c>
      <c r="KE88" s="120">
        <f t="shared" si="1282"/>
        <v>0</v>
      </c>
      <c r="KF88" s="101">
        <f t="shared" si="1283"/>
        <v>0</v>
      </c>
      <c r="KG88" s="101"/>
      <c r="KH88" s="121"/>
      <c r="KI88" s="122">
        <f t="shared" si="1284"/>
        <v>0</v>
      </c>
      <c r="KJ88" s="252">
        <f t="shared" si="1285"/>
        <v>0</v>
      </c>
      <c r="KK88" s="122">
        <f>KJ88/KJ74</f>
        <v>0</v>
      </c>
      <c r="KL88" s="101">
        <f>KL74*KK88</f>
        <v>0</v>
      </c>
      <c r="KM88" s="119">
        <f t="shared" si="1286"/>
        <v>0</v>
      </c>
      <c r="KN88" s="93">
        <f>KN74</f>
        <v>38.18</v>
      </c>
      <c r="KO88" s="120">
        <f t="shared" si="1287"/>
        <v>0</v>
      </c>
      <c r="KP88" s="101">
        <f t="shared" si="1288"/>
        <v>0</v>
      </c>
      <c r="KQ88" s="101"/>
      <c r="KR88" s="121"/>
      <c r="KS88" s="122">
        <f t="shared" si="1289"/>
        <v>0</v>
      </c>
      <c r="KT88" s="252">
        <f t="shared" si="1290"/>
        <v>0</v>
      </c>
      <c r="KU88" s="122">
        <f>KT88/KT74</f>
        <v>0</v>
      </c>
      <c r="KV88" s="101">
        <f>KV74*KU88</f>
        <v>0</v>
      </c>
      <c r="KW88" s="119">
        <f t="shared" si="1291"/>
        <v>0</v>
      </c>
      <c r="KX88" s="93">
        <f>KX74</f>
        <v>38.18</v>
      </c>
      <c r="KY88" s="120">
        <f t="shared" si="1292"/>
        <v>0</v>
      </c>
      <c r="KZ88" s="101">
        <f t="shared" si="1293"/>
        <v>0</v>
      </c>
      <c r="LA88" s="101"/>
      <c r="LB88" s="121"/>
      <c r="LC88" s="122">
        <f t="shared" si="1294"/>
        <v>0</v>
      </c>
      <c r="LD88" s="252">
        <f t="shared" si="1295"/>
        <v>0</v>
      </c>
      <c r="LE88" s="122">
        <f>LD88/LD74</f>
        <v>0</v>
      </c>
      <c r="LF88" s="101">
        <f>LF74*LE88</f>
        <v>0</v>
      </c>
      <c r="LG88" s="119">
        <f t="shared" si="1296"/>
        <v>0</v>
      </c>
      <c r="LH88" s="93">
        <f>LH74</f>
        <v>38.18</v>
      </c>
      <c r="LI88" s="120">
        <f t="shared" si="1297"/>
        <v>0</v>
      </c>
      <c r="LJ88" s="101">
        <f t="shared" si="1298"/>
        <v>0</v>
      </c>
      <c r="LK88" s="101"/>
      <c r="LL88" s="121"/>
      <c r="LM88" s="122">
        <f t="shared" si="1299"/>
        <v>0</v>
      </c>
      <c r="LN88" s="252">
        <f t="shared" si="1300"/>
        <v>0</v>
      </c>
      <c r="LO88" s="122">
        <f>LN88/LN74</f>
        <v>0</v>
      </c>
      <c r="LP88" s="101">
        <f>LP74*LO88</f>
        <v>0</v>
      </c>
      <c r="LQ88" s="119">
        <f t="shared" si="1301"/>
        <v>0</v>
      </c>
      <c r="LR88" s="93">
        <f>LR74</f>
        <v>38.18</v>
      </c>
      <c r="LS88" s="120">
        <f t="shared" si="1302"/>
        <v>0</v>
      </c>
      <c r="LT88" s="101">
        <f t="shared" si="1303"/>
        <v>0</v>
      </c>
      <c r="LU88" s="101"/>
      <c r="LV88" s="121"/>
      <c r="LW88" s="122">
        <f t="shared" si="1304"/>
        <v>0</v>
      </c>
      <c r="LX88" s="252">
        <f t="shared" si="1305"/>
        <v>0</v>
      </c>
      <c r="LY88" s="122">
        <f>LX88/LX74</f>
        <v>0</v>
      </c>
      <c r="LZ88" s="101">
        <f>LZ74*LY88</f>
        <v>0</v>
      </c>
      <c r="MA88" s="119">
        <f t="shared" si="1306"/>
        <v>0</v>
      </c>
      <c r="MB88" s="93">
        <f>MB74</f>
        <v>38.18</v>
      </c>
      <c r="MC88" s="120">
        <f t="shared" si="1307"/>
        <v>0</v>
      </c>
      <c r="MD88" s="101">
        <f t="shared" si="1308"/>
        <v>0</v>
      </c>
      <c r="ME88" s="101"/>
      <c r="MF88" s="121"/>
      <c r="MG88" s="122">
        <f t="shared" si="1309"/>
        <v>0</v>
      </c>
      <c r="MH88" s="252">
        <f t="shared" si="1310"/>
        <v>66</v>
      </c>
      <c r="MI88" s="122">
        <f>MH88/MH74</f>
        <v>0.21639</v>
      </c>
      <c r="MJ88" s="101">
        <f>MJ74*MI88</f>
        <v>752.82</v>
      </c>
      <c r="MK88" s="119">
        <f t="shared" si="1311"/>
        <v>11.40636364</v>
      </c>
      <c r="ML88" s="93">
        <f>ML74</f>
        <v>38.18</v>
      </c>
      <c r="MM88" s="120">
        <f t="shared" si="1312"/>
        <v>435.49495999999999</v>
      </c>
      <c r="MN88" s="101">
        <f t="shared" si="1313"/>
        <v>28742.67</v>
      </c>
      <c r="MO88" s="101"/>
      <c r="MP88" s="121"/>
      <c r="MQ88" s="122">
        <f t="shared" si="1314"/>
        <v>0.86302000000000001</v>
      </c>
      <c r="MR88" s="252">
        <f t="shared" si="1315"/>
        <v>0</v>
      </c>
      <c r="MS88" s="122">
        <f>MR88/MR74</f>
        <v>0</v>
      </c>
      <c r="MT88" s="101">
        <f>MT74*MS88</f>
        <v>0</v>
      </c>
      <c r="MU88" s="119">
        <f t="shared" si="1316"/>
        <v>0</v>
      </c>
      <c r="MV88" s="93">
        <f>MV74</f>
        <v>38.18</v>
      </c>
      <c r="MW88" s="120">
        <f t="shared" si="1317"/>
        <v>0</v>
      </c>
      <c r="MX88" s="101">
        <f t="shared" si="1318"/>
        <v>0</v>
      </c>
      <c r="MY88" s="101"/>
      <c r="MZ88" s="121"/>
      <c r="NA88" s="122">
        <f t="shared" si="1319"/>
        <v>0</v>
      </c>
      <c r="NB88" s="252">
        <f t="shared" si="1320"/>
        <v>0</v>
      </c>
      <c r="NC88" s="122">
        <f>NB88/NB74</f>
        <v>0</v>
      </c>
      <c r="ND88" s="101">
        <f>ND74*NC88</f>
        <v>0</v>
      </c>
      <c r="NE88" s="119">
        <f t="shared" si="1321"/>
        <v>0</v>
      </c>
      <c r="NF88" s="93">
        <f>NF74</f>
        <v>38.18</v>
      </c>
      <c r="NG88" s="120">
        <f t="shared" si="1322"/>
        <v>0</v>
      </c>
      <c r="NH88" s="101">
        <f t="shared" si="1323"/>
        <v>0</v>
      </c>
      <c r="NI88" s="101"/>
      <c r="NJ88" s="121"/>
      <c r="NK88" s="122">
        <f t="shared" si="1324"/>
        <v>0</v>
      </c>
      <c r="NL88" s="252">
        <f t="shared" si="1325"/>
        <v>0</v>
      </c>
      <c r="NM88" s="122">
        <f>NL88/NL74</f>
        <v>0</v>
      </c>
      <c r="NN88" s="101">
        <f>NN74*NM88</f>
        <v>0</v>
      </c>
      <c r="NO88" s="119">
        <f t="shared" si="1326"/>
        <v>0</v>
      </c>
      <c r="NP88" s="93">
        <f>NP74</f>
        <v>38.18</v>
      </c>
      <c r="NQ88" s="120">
        <f t="shared" si="1327"/>
        <v>0</v>
      </c>
      <c r="NR88" s="101">
        <f t="shared" si="1328"/>
        <v>0</v>
      </c>
      <c r="NS88" s="101"/>
      <c r="NT88" s="121"/>
      <c r="NU88" s="122">
        <f t="shared" si="1329"/>
        <v>0</v>
      </c>
      <c r="NV88" s="252">
        <f t="shared" si="1330"/>
        <v>0</v>
      </c>
      <c r="NW88" s="122">
        <f>NV88/NV74</f>
        <v>0</v>
      </c>
      <c r="NX88" s="101">
        <f>NX74*NW88</f>
        <v>0</v>
      </c>
      <c r="NY88" s="119">
        <f t="shared" si="1331"/>
        <v>0</v>
      </c>
      <c r="NZ88" s="93">
        <f>NZ74</f>
        <v>38.18</v>
      </c>
      <c r="OA88" s="120">
        <f t="shared" si="1332"/>
        <v>0</v>
      </c>
      <c r="OB88" s="101">
        <f t="shared" si="1333"/>
        <v>0</v>
      </c>
      <c r="OC88" s="101"/>
      <c r="OD88" s="121"/>
      <c r="OE88" s="122">
        <f t="shared" si="1334"/>
        <v>0</v>
      </c>
      <c r="OF88" s="252">
        <f t="shared" si="1335"/>
        <v>0</v>
      </c>
      <c r="OG88" s="122">
        <f>OF88/OF74</f>
        <v>0</v>
      </c>
      <c r="OH88" s="101">
        <f>OH74*OG88</f>
        <v>0</v>
      </c>
      <c r="OI88" s="119">
        <f t="shared" si="1336"/>
        <v>0</v>
      </c>
      <c r="OJ88" s="93">
        <f>OJ74</f>
        <v>38.18</v>
      </c>
      <c r="OK88" s="120">
        <f t="shared" si="1337"/>
        <v>0</v>
      </c>
      <c r="OL88" s="101">
        <f t="shared" si="1338"/>
        <v>0</v>
      </c>
      <c r="OM88" s="101"/>
      <c r="ON88" s="121"/>
      <c r="OO88" s="122">
        <f t="shared" si="1339"/>
        <v>0</v>
      </c>
      <c r="OP88" s="252">
        <f t="shared" si="1340"/>
        <v>0</v>
      </c>
      <c r="OQ88" s="122">
        <f>OP88/OP74</f>
        <v>0</v>
      </c>
      <c r="OR88" s="101">
        <f>OR74*OQ88</f>
        <v>0</v>
      </c>
      <c r="OS88" s="119">
        <f t="shared" si="1341"/>
        <v>0</v>
      </c>
      <c r="OT88" s="93">
        <f>OT74</f>
        <v>38.18</v>
      </c>
      <c r="OU88" s="120">
        <f t="shared" si="1342"/>
        <v>0</v>
      </c>
      <c r="OV88" s="101">
        <f t="shared" si="1343"/>
        <v>0</v>
      </c>
      <c r="OW88" s="101"/>
      <c r="OX88" s="121"/>
      <c r="OY88" s="122">
        <f t="shared" si="1344"/>
        <v>0</v>
      </c>
      <c r="OZ88" s="252">
        <f t="shared" si="1345"/>
        <v>0</v>
      </c>
      <c r="PA88" s="122">
        <f>OZ88/OZ74</f>
        <v>0</v>
      </c>
      <c r="PB88" s="101">
        <f>PB74*PA88</f>
        <v>0</v>
      </c>
      <c r="PC88" s="119">
        <f t="shared" si="1346"/>
        <v>0</v>
      </c>
      <c r="PD88" s="93">
        <f>PD74</f>
        <v>38.18</v>
      </c>
      <c r="PE88" s="120">
        <f t="shared" si="1347"/>
        <v>0</v>
      </c>
      <c r="PF88" s="101">
        <f t="shared" si="1348"/>
        <v>0</v>
      </c>
      <c r="PG88" s="101"/>
      <c r="PH88" s="121"/>
      <c r="PI88" s="122">
        <f t="shared" si="1349"/>
        <v>0</v>
      </c>
      <c r="PJ88" s="252">
        <f t="shared" si="1350"/>
        <v>0</v>
      </c>
      <c r="PK88" s="122">
        <f>PJ88/PJ74</f>
        <v>0</v>
      </c>
      <c r="PL88" s="101">
        <f>PL74*PK88</f>
        <v>0</v>
      </c>
      <c r="PM88" s="119">
        <f t="shared" si="1351"/>
        <v>0</v>
      </c>
      <c r="PN88" s="93">
        <f>PN74</f>
        <v>38.18</v>
      </c>
      <c r="PO88" s="120">
        <f t="shared" si="1352"/>
        <v>0</v>
      </c>
      <c r="PP88" s="101">
        <f t="shared" si="1353"/>
        <v>0</v>
      </c>
      <c r="PQ88" s="101"/>
      <c r="PR88" s="121"/>
      <c r="PS88" s="122">
        <f t="shared" si="1354"/>
        <v>0</v>
      </c>
      <c r="PT88" s="252">
        <f t="shared" si="1355"/>
        <v>0</v>
      </c>
      <c r="PU88" s="122" t="e">
        <f>PT88/PT74</f>
        <v>#DIV/0!</v>
      </c>
      <c r="PV88" s="101" t="e">
        <f>PV74*PU88</f>
        <v>#DIV/0!</v>
      </c>
      <c r="PW88" s="119">
        <f t="shared" si="1356"/>
        <v>0</v>
      </c>
      <c r="PX88" s="93">
        <f>PX74</f>
        <v>0</v>
      </c>
      <c r="PY88" s="120">
        <f t="shared" si="1357"/>
        <v>0</v>
      </c>
      <c r="PZ88" s="101">
        <f t="shared" si="1358"/>
        <v>0</v>
      </c>
      <c r="QA88" s="101"/>
      <c r="QB88" s="121"/>
      <c r="QC88" s="122">
        <f t="shared" si="1359"/>
        <v>0</v>
      </c>
      <c r="QD88" s="252">
        <f t="shared" si="1360"/>
        <v>0</v>
      </c>
      <c r="QE88" s="122">
        <f>QD88/QD74</f>
        <v>0</v>
      </c>
      <c r="QF88" s="101">
        <f>QF74*QE88</f>
        <v>0</v>
      </c>
      <c r="QG88" s="119">
        <f t="shared" si="1361"/>
        <v>0</v>
      </c>
      <c r="QH88" s="93">
        <f>QH74</f>
        <v>38.18</v>
      </c>
      <c r="QI88" s="120">
        <f t="shared" si="1362"/>
        <v>0</v>
      </c>
      <c r="QJ88" s="101">
        <f t="shared" si="1363"/>
        <v>0</v>
      </c>
      <c r="QK88" s="101"/>
      <c r="QL88" s="121"/>
      <c r="QM88" s="122">
        <f t="shared" si="1364"/>
        <v>0</v>
      </c>
      <c r="QN88" s="252">
        <f t="shared" si="1365"/>
        <v>0</v>
      </c>
      <c r="QO88" s="122">
        <f>QN88/QN74</f>
        <v>0</v>
      </c>
      <c r="QP88" s="101">
        <f>QP74*QO88</f>
        <v>0</v>
      </c>
      <c r="QQ88" s="119">
        <f t="shared" si="1366"/>
        <v>0</v>
      </c>
      <c r="QR88" s="93">
        <f>QR74</f>
        <v>38.18</v>
      </c>
      <c r="QS88" s="120">
        <f t="shared" si="1367"/>
        <v>0</v>
      </c>
      <c r="QT88" s="101">
        <f t="shared" si="1368"/>
        <v>0</v>
      </c>
      <c r="QU88" s="101"/>
      <c r="QV88" s="121"/>
      <c r="QW88" s="122">
        <f t="shared" si="1369"/>
        <v>0</v>
      </c>
      <c r="QX88" s="252">
        <f t="shared" si="1370"/>
        <v>0</v>
      </c>
      <c r="QY88" s="122">
        <f>QX88/QX74</f>
        <v>0</v>
      </c>
      <c r="QZ88" s="101">
        <f>QZ74*QY88</f>
        <v>0</v>
      </c>
      <c r="RA88" s="119">
        <f t="shared" si="1371"/>
        <v>0</v>
      </c>
      <c r="RB88" s="93">
        <f>RB74</f>
        <v>38.18</v>
      </c>
      <c r="RC88" s="120">
        <f t="shared" si="1372"/>
        <v>0</v>
      </c>
      <c r="RD88" s="101">
        <f t="shared" si="1373"/>
        <v>0</v>
      </c>
      <c r="RE88" s="101"/>
      <c r="RF88" s="121"/>
      <c r="RG88" s="122">
        <f t="shared" si="1374"/>
        <v>0</v>
      </c>
      <c r="RH88" s="252">
        <f t="shared" si="1375"/>
        <v>0</v>
      </c>
      <c r="RI88" s="122">
        <f>RH88/RH74</f>
        <v>0</v>
      </c>
      <c r="RJ88" s="101">
        <f>RJ74*RI88</f>
        <v>0</v>
      </c>
      <c r="RK88" s="119">
        <f t="shared" si="1376"/>
        <v>0</v>
      </c>
      <c r="RL88" s="93">
        <f>RL74</f>
        <v>38.18</v>
      </c>
      <c r="RM88" s="120">
        <f t="shared" si="1377"/>
        <v>0</v>
      </c>
      <c r="RN88" s="101">
        <f t="shared" si="1378"/>
        <v>0</v>
      </c>
      <c r="RO88" s="101"/>
      <c r="RP88" s="121"/>
      <c r="RQ88" s="122">
        <f t="shared" si="1379"/>
        <v>0</v>
      </c>
      <c r="RR88" s="252">
        <f t="shared" si="1380"/>
        <v>0</v>
      </c>
      <c r="RS88" s="122">
        <f>RR88/RR74</f>
        <v>0</v>
      </c>
      <c r="RT88" s="101">
        <f>RT74*RS88</f>
        <v>0</v>
      </c>
      <c r="RU88" s="119">
        <f t="shared" si="1381"/>
        <v>0</v>
      </c>
      <c r="RV88" s="93">
        <f>RV74</f>
        <v>38.18</v>
      </c>
      <c r="RW88" s="120">
        <f t="shared" si="1382"/>
        <v>0</v>
      </c>
      <c r="RX88" s="101">
        <f t="shared" si="1383"/>
        <v>0</v>
      </c>
      <c r="RY88" s="101"/>
      <c r="RZ88" s="121"/>
      <c r="SA88" s="122">
        <f t="shared" si="1384"/>
        <v>0</v>
      </c>
      <c r="SB88" s="252">
        <f t="shared" si="1385"/>
        <v>0</v>
      </c>
      <c r="SC88" s="122">
        <f>SB88/SB74</f>
        <v>0</v>
      </c>
      <c r="SD88" s="101">
        <f>SD74*SC88</f>
        <v>0</v>
      </c>
      <c r="SE88" s="119">
        <f t="shared" si="1386"/>
        <v>0</v>
      </c>
      <c r="SF88" s="93">
        <f>SF74</f>
        <v>38.18</v>
      </c>
      <c r="SG88" s="120">
        <f t="shared" si="1387"/>
        <v>0</v>
      </c>
      <c r="SH88" s="101">
        <f t="shared" si="1388"/>
        <v>0</v>
      </c>
      <c r="SI88" s="101"/>
      <c r="SJ88" s="121"/>
      <c r="SK88" s="122">
        <f t="shared" si="1389"/>
        <v>0</v>
      </c>
      <c r="SL88" s="252">
        <f t="shared" si="1390"/>
        <v>0</v>
      </c>
      <c r="SM88" s="122">
        <f>SL88/SL74</f>
        <v>0</v>
      </c>
      <c r="SN88" s="101">
        <f>SN74*SM88</f>
        <v>0</v>
      </c>
      <c r="SO88" s="119">
        <f t="shared" si="1391"/>
        <v>0</v>
      </c>
      <c r="SP88" s="93">
        <f>SP74</f>
        <v>38.18</v>
      </c>
      <c r="SQ88" s="120">
        <f t="shared" si="1392"/>
        <v>0</v>
      </c>
      <c r="SR88" s="101">
        <f t="shared" si="1393"/>
        <v>0</v>
      </c>
      <c r="SS88" s="101"/>
      <c r="ST88" s="121"/>
      <c r="SU88" s="122">
        <f t="shared" si="1394"/>
        <v>0</v>
      </c>
      <c r="SV88" s="252">
        <f t="shared" si="1395"/>
        <v>21</v>
      </c>
      <c r="SW88" s="122">
        <f>SV88/SV74</f>
        <v>7.2919999999999999E-2</v>
      </c>
      <c r="SX88" s="101">
        <f>SX74*SW88</f>
        <v>286.14</v>
      </c>
      <c r="SY88" s="119">
        <f t="shared" si="1396"/>
        <v>13.625714289999999</v>
      </c>
      <c r="SZ88" s="93">
        <f>SZ74</f>
        <v>38.18</v>
      </c>
      <c r="TA88" s="120">
        <f t="shared" si="1397"/>
        <v>520.22977000000003</v>
      </c>
      <c r="TB88" s="101">
        <f t="shared" si="1398"/>
        <v>10924.83</v>
      </c>
      <c r="TC88" s="101"/>
      <c r="TD88" s="121"/>
      <c r="TE88" s="122">
        <f t="shared" si="1399"/>
        <v>1.03094</v>
      </c>
      <c r="TF88" s="252">
        <f t="shared" si="1400"/>
        <v>0</v>
      </c>
      <c r="TG88" s="122">
        <f>TF88/TF74</f>
        <v>0</v>
      </c>
      <c r="TH88" s="101">
        <f>TH74*TG88</f>
        <v>0</v>
      </c>
      <c r="TI88" s="119">
        <f t="shared" si="1401"/>
        <v>0</v>
      </c>
      <c r="TJ88" s="93">
        <f>TJ74</f>
        <v>38.18</v>
      </c>
      <c r="TK88" s="120">
        <f t="shared" si="1402"/>
        <v>0</v>
      </c>
      <c r="TL88" s="101">
        <f t="shared" si="1403"/>
        <v>0</v>
      </c>
      <c r="TM88" s="101"/>
      <c r="TN88" s="121"/>
      <c r="TO88" s="122">
        <f t="shared" si="1404"/>
        <v>0</v>
      </c>
      <c r="TP88" s="252">
        <f t="shared" si="1405"/>
        <v>0</v>
      </c>
      <c r="TQ88" s="122">
        <f>TP88/TP74</f>
        <v>0</v>
      </c>
      <c r="TR88" s="101">
        <f>TR74*TQ88</f>
        <v>0</v>
      </c>
      <c r="TS88" s="119">
        <f t="shared" si="1406"/>
        <v>0</v>
      </c>
      <c r="TT88" s="93">
        <f>TT74</f>
        <v>38.18</v>
      </c>
      <c r="TU88" s="120">
        <f t="shared" si="1407"/>
        <v>0</v>
      </c>
      <c r="TV88" s="101">
        <f t="shared" si="1408"/>
        <v>0</v>
      </c>
      <c r="TW88" s="101"/>
      <c r="TX88" s="121"/>
      <c r="TY88" s="122">
        <f t="shared" si="1409"/>
        <v>0</v>
      </c>
      <c r="TZ88" s="252">
        <f t="shared" si="1410"/>
        <v>0</v>
      </c>
      <c r="UA88" s="122">
        <f>TZ88/TZ74</f>
        <v>0</v>
      </c>
      <c r="UB88" s="101">
        <f>UB74*UA88</f>
        <v>0</v>
      </c>
      <c r="UC88" s="119">
        <f t="shared" si="1411"/>
        <v>0</v>
      </c>
      <c r="UD88" s="93">
        <f>UD74</f>
        <v>38.18</v>
      </c>
      <c r="UE88" s="120">
        <f t="shared" si="1412"/>
        <v>0</v>
      </c>
      <c r="UF88" s="101">
        <f t="shared" si="1413"/>
        <v>0</v>
      </c>
      <c r="UG88" s="101"/>
      <c r="UH88" s="121"/>
      <c r="UI88" s="122">
        <f t="shared" si="1414"/>
        <v>0</v>
      </c>
      <c r="UJ88" s="252">
        <f t="shared" si="1415"/>
        <v>0</v>
      </c>
      <c r="UK88" s="122">
        <f>UJ88/UJ74</f>
        <v>0</v>
      </c>
      <c r="UL88" s="101">
        <f>UL74*UK88</f>
        <v>0</v>
      </c>
      <c r="UM88" s="119">
        <f t="shared" si="1416"/>
        <v>0</v>
      </c>
      <c r="UN88" s="93">
        <f>UN74</f>
        <v>38.18</v>
      </c>
      <c r="UO88" s="120">
        <f t="shared" si="1417"/>
        <v>0</v>
      </c>
      <c r="UP88" s="101">
        <f t="shared" si="1418"/>
        <v>0</v>
      </c>
      <c r="UQ88" s="101"/>
      <c r="UR88" s="121"/>
      <c r="US88" s="122">
        <f t="shared" si="1419"/>
        <v>0</v>
      </c>
      <c r="UT88" s="252">
        <f t="shared" si="1420"/>
        <v>0</v>
      </c>
      <c r="UU88" s="122">
        <f>UT88/UT74</f>
        <v>0</v>
      </c>
      <c r="UV88" s="101">
        <f>UV74*UU88</f>
        <v>0</v>
      </c>
      <c r="UW88" s="119">
        <f t="shared" si="1421"/>
        <v>0</v>
      </c>
      <c r="UX88" s="93">
        <f>UX74</f>
        <v>38.18</v>
      </c>
      <c r="UY88" s="120">
        <f t="shared" si="1422"/>
        <v>0</v>
      </c>
      <c r="UZ88" s="101">
        <f t="shared" si="1423"/>
        <v>0</v>
      </c>
      <c r="VA88" s="101"/>
      <c r="VB88" s="121"/>
      <c r="VC88" s="122">
        <f t="shared" si="1424"/>
        <v>0</v>
      </c>
      <c r="VD88" s="252">
        <f t="shared" si="1425"/>
        <v>0</v>
      </c>
      <c r="VE88" s="122">
        <f>VD88/VD74</f>
        <v>0</v>
      </c>
      <c r="VF88" s="101">
        <f>VF74*VE88</f>
        <v>0</v>
      </c>
      <c r="VG88" s="119">
        <f t="shared" si="1426"/>
        <v>0</v>
      </c>
      <c r="VH88" s="93">
        <f>VH74</f>
        <v>38.18</v>
      </c>
      <c r="VI88" s="120">
        <f t="shared" si="1427"/>
        <v>0</v>
      </c>
      <c r="VJ88" s="101">
        <f t="shared" si="1428"/>
        <v>0</v>
      </c>
      <c r="VK88" s="101"/>
      <c r="VL88" s="121"/>
      <c r="VM88" s="122">
        <f t="shared" si="1429"/>
        <v>0</v>
      </c>
      <c r="VN88" s="252">
        <f t="shared" si="1430"/>
        <v>0</v>
      </c>
      <c r="VO88" s="122">
        <f>VN88/VN74</f>
        <v>0</v>
      </c>
      <c r="VP88" s="101">
        <f>VP74*VO88</f>
        <v>0</v>
      </c>
      <c r="VQ88" s="119">
        <f t="shared" si="1431"/>
        <v>0</v>
      </c>
      <c r="VR88" s="93">
        <f>VR74</f>
        <v>38.18</v>
      </c>
      <c r="VS88" s="120">
        <f t="shared" si="1432"/>
        <v>0</v>
      </c>
      <c r="VT88" s="101">
        <f t="shared" si="1433"/>
        <v>0</v>
      </c>
      <c r="VU88" s="101"/>
      <c r="VV88" s="121"/>
      <c r="VW88" s="122">
        <f t="shared" si="1434"/>
        <v>0</v>
      </c>
      <c r="VX88" s="231">
        <f t="shared" si="1435"/>
        <v>87</v>
      </c>
      <c r="VY88" s="122">
        <f>VX88/VX74</f>
        <v>6.9100000000000003E-3</v>
      </c>
      <c r="VZ88" s="101">
        <f>VZ74*VY88</f>
        <v>1149.8599999999999</v>
      </c>
      <c r="WA88" s="119">
        <f t="shared" si="1436"/>
        <v>13.21678161</v>
      </c>
      <c r="WB88" s="93">
        <f>WB74</f>
        <v>38.18</v>
      </c>
      <c r="WC88" s="120">
        <f t="shared" si="1437"/>
        <v>504.61671999999999</v>
      </c>
      <c r="WD88" s="101">
        <f t="shared" si="1438"/>
        <v>43901.65</v>
      </c>
      <c r="WE88" s="101"/>
      <c r="WF88" s="121"/>
    </row>
    <row r="89" spans="1:604" ht="24">
      <c r="A89" s="5"/>
      <c r="B89" s="223" t="s">
        <v>1248</v>
      </c>
      <c r="C89" s="12"/>
      <c r="D89" s="12"/>
      <c r="E89" s="4" t="s">
        <v>33</v>
      </c>
      <c r="F89" s="252">
        <f t="shared" si="1140"/>
        <v>0</v>
      </c>
      <c r="G89" s="122">
        <f>F89/F74</f>
        <v>0</v>
      </c>
      <c r="H89" s="101">
        <f>H74*G89</f>
        <v>0</v>
      </c>
      <c r="I89" s="119">
        <f t="shared" si="1141"/>
        <v>0</v>
      </c>
      <c r="J89" s="93">
        <f>J74</f>
        <v>38.18</v>
      </c>
      <c r="K89" s="120">
        <f t="shared" si="1142"/>
        <v>0</v>
      </c>
      <c r="L89" s="101">
        <f t="shared" si="1143"/>
        <v>0</v>
      </c>
      <c r="M89" s="101"/>
      <c r="N89" s="121"/>
      <c r="O89" s="122">
        <f t="shared" si="1144"/>
        <v>0</v>
      </c>
      <c r="P89" s="252">
        <f t="shared" si="1145"/>
        <v>0</v>
      </c>
      <c r="Q89" s="122">
        <f>P89/P74</f>
        <v>0</v>
      </c>
      <c r="R89" s="101">
        <f>R74*Q89</f>
        <v>0</v>
      </c>
      <c r="S89" s="119">
        <f t="shared" si="1146"/>
        <v>0</v>
      </c>
      <c r="T89" s="93">
        <f>T74</f>
        <v>38.18</v>
      </c>
      <c r="U89" s="120">
        <f t="shared" si="1147"/>
        <v>0</v>
      </c>
      <c r="V89" s="101">
        <f t="shared" si="1148"/>
        <v>0</v>
      </c>
      <c r="W89" s="101"/>
      <c r="X89" s="121"/>
      <c r="Y89" s="122">
        <f t="shared" si="1149"/>
        <v>0</v>
      </c>
      <c r="Z89" s="252">
        <f t="shared" si="1150"/>
        <v>0</v>
      </c>
      <c r="AA89" s="122">
        <f>Z89/Z74</f>
        <v>0</v>
      </c>
      <c r="AB89" s="101">
        <f>AB74*AA89</f>
        <v>0</v>
      </c>
      <c r="AC89" s="119">
        <f t="shared" si="1151"/>
        <v>0</v>
      </c>
      <c r="AD89" s="93">
        <f>AD74</f>
        <v>38.18</v>
      </c>
      <c r="AE89" s="120">
        <f t="shared" si="1152"/>
        <v>0</v>
      </c>
      <c r="AF89" s="101">
        <f t="shared" si="1153"/>
        <v>0</v>
      </c>
      <c r="AG89" s="101"/>
      <c r="AH89" s="121"/>
      <c r="AI89" s="122">
        <f t="shared" si="1154"/>
        <v>0</v>
      </c>
      <c r="AJ89" s="252">
        <f t="shared" si="1155"/>
        <v>0</v>
      </c>
      <c r="AK89" s="122">
        <f>AJ89/AJ74</f>
        <v>0</v>
      </c>
      <c r="AL89" s="101">
        <f>AL74*AK89</f>
        <v>0</v>
      </c>
      <c r="AM89" s="119">
        <f t="shared" si="1156"/>
        <v>0</v>
      </c>
      <c r="AN89" s="93">
        <f>AN74</f>
        <v>38.18</v>
      </c>
      <c r="AO89" s="120">
        <f t="shared" si="1157"/>
        <v>0</v>
      </c>
      <c r="AP89" s="101">
        <f t="shared" si="1158"/>
        <v>0</v>
      </c>
      <c r="AQ89" s="101"/>
      <c r="AR89" s="121"/>
      <c r="AS89" s="122">
        <f t="shared" si="1159"/>
        <v>0</v>
      </c>
      <c r="AT89" s="252">
        <f t="shared" si="1160"/>
        <v>0</v>
      </c>
      <c r="AU89" s="122">
        <f>AT89/AT74</f>
        <v>0</v>
      </c>
      <c r="AV89" s="101">
        <f>AV74*AU89</f>
        <v>0</v>
      </c>
      <c r="AW89" s="119">
        <f t="shared" si="1161"/>
        <v>0</v>
      </c>
      <c r="AX89" s="93">
        <f>AX74</f>
        <v>38.18</v>
      </c>
      <c r="AY89" s="120">
        <f t="shared" si="1162"/>
        <v>0</v>
      </c>
      <c r="AZ89" s="101">
        <f t="shared" si="1163"/>
        <v>0</v>
      </c>
      <c r="BA89" s="101"/>
      <c r="BB89" s="121"/>
      <c r="BC89" s="122">
        <f t="shared" si="1164"/>
        <v>0</v>
      </c>
      <c r="BD89" s="252">
        <f t="shared" si="1165"/>
        <v>0</v>
      </c>
      <c r="BE89" s="122">
        <f>BD89/BD74</f>
        <v>0</v>
      </c>
      <c r="BF89" s="101">
        <f>BF74*BE89</f>
        <v>0</v>
      </c>
      <c r="BG89" s="119">
        <f t="shared" si="1166"/>
        <v>0</v>
      </c>
      <c r="BH89" s="93">
        <f>BH74</f>
        <v>38.18</v>
      </c>
      <c r="BI89" s="120">
        <f t="shared" si="1167"/>
        <v>0</v>
      </c>
      <c r="BJ89" s="101">
        <f t="shared" si="1168"/>
        <v>0</v>
      </c>
      <c r="BK89" s="101"/>
      <c r="BL89" s="121"/>
      <c r="BM89" s="122">
        <f t="shared" si="1169"/>
        <v>0</v>
      </c>
      <c r="BN89" s="252">
        <f t="shared" si="1170"/>
        <v>0</v>
      </c>
      <c r="BO89" s="122" t="e">
        <f>BN89/BN74</f>
        <v>#DIV/0!</v>
      </c>
      <c r="BP89" s="101" t="e">
        <f>BP74*BO89</f>
        <v>#DIV/0!</v>
      </c>
      <c r="BQ89" s="119">
        <f t="shared" si="1171"/>
        <v>0</v>
      </c>
      <c r="BR89" s="93">
        <f>BR74</f>
        <v>0</v>
      </c>
      <c r="BS89" s="120">
        <f t="shared" si="1172"/>
        <v>0</v>
      </c>
      <c r="BT89" s="101">
        <f t="shared" si="1173"/>
        <v>0</v>
      </c>
      <c r="BU89" s="101"/>
      <c r="BV89" s="121"/>
      <c r="BW89" s="122">
        <f t="shared" si="1174"/>
        <v>0</v>
      </c>
      <c r="BX89" s="252">
        <f t="shared" si="1175"/>
        <v>0</v>
      </c>
      <c r="BY89" s="122">
        <f>BX89/BX74</f>
        <v>0</v>
      </c>
      <c r="BZ89" s="101">
        <f>BZ74*BY89</f>
        <v>0</v>
      </c>
      <c r="CA89" s="119">
        <f t="shared" si="1176"/>
        <v>0</v>
      </c>
      <c r="CB89" s="93">
        <f>CB74</f>
        <v>38.18</v>
      </c>
      <c r="CC89" s="120">
        <f t="shared" si="1177"/>
        <v>0</v>
      </c>
      <c r="CD89" s="101">
        <f t="shared" si="1178"/>
        <v>0</v>
      </c>
      <c r="CE89" s="101"/>
      <c r="CF89" s="121"/>
      <c r="CG89" s="122">
        <f t="shared" si="1179"/>
        <v>0</v>
      </c>
      <c r="CH89" s="252">
        <f t="shared" si="1180"/>
        <v>0</v>
      </c>
      <c r="CI89" s="122" t="e">
        <f>CH89/CH74</f>
        <v>#DIV/0!</v>
      </c>
      <c r="CJ89" s="101" t="e">
        <f>CJ74*CI89</f>
        <v>#DIV/0!</v>
      </c>
      <c r="CK89" s="119">
        <f t="shared" si="1181"/>
        <v>0</v>
      </c>
      <c r="CL89" s="93">
        <f>CL74</f>
        <v>0</v>
      </c>
      <c r="CM89" s="120">
        <f t="shared" si="1182"/>
        <v>0</v>
      </c>
      <c r="CN89" s="101">
        <f t="shared" si="1183"/>
        <v>0</v>
      </c>
      <c r="CO89" s="101"/>
      <c r="CP89" s="121"/>
      <c r="CQ89" s="122">
        <f t="shared" si="1184"/>
        <v>0</v>
      </c>
      <c r="CR89" s="252">
        <f t="shared" si="1185"/>
        <v>0</v>
      </c>
      <c r="CS89" s="122">
        <f>CR89/CR74</f>
        <v>0</v>
      </c>
      <c r="CT89" s="101">
        <f>CT74*CS89</f>
        <v>0</v>
      </c>
      <c r="CU89" s="119">
        <f t="shared" si="1186"/>
        <v>0</v>
      </c>
      <c r="CV89" s="93">
        <f>CV74</f>
        <v>38.18</v>
      </c>
      <c r="CW89" s="120">
        <f t="shared" si="1187"/>
        <v>0</v>
      </c>
      <c r="CX89" s="101">
        <f t="shared" si="1188"/>
        <v>0</v>
      </c>
      <c r="CY89" s="101"/>
      <c r="CZ89" s="121"/>
      <c r="DA89" s="122">
        <f t="shared" si="1189"/>
        <v>0</v>
      </c>
      <c r="DB89" s="252">
        <f t="shared" si="1190"/>
        <v>0</v>
      </c>
      <c r="DC89" s="122">
        <f>DB89/DB74</f>
        <v>0</v>
      </c>
      <c r="DD89" s="101">
        <f>DD74*DC89</f>
        <v>0</v>
      </c>
      <c r="DE89" s="119">
        <f t="shared" si="1191"/>
        <v>0</v>
      </c>
      <c r="DF89" s="93">
        <f>DF74</f>
        <v>38.18</v>
      </c>
      <c r="DG89" s="120">
        <f t="shared" si="1192"/>
        <v>0</v>
      </c>
      <c r="DH89" s="101">
        <f t="shared" si="1193"/>
        <v>0</v>
      </c>
      <c r="DI89" s="101"/>
      <c r="DJ89" s="121"/>
      <c r="DK89" s="122">
        <f t="shared" si="1194"/>
        <v>0</v>
      </c>
      <c r="DL89" s="252">
        <f t="shared" si="1195"/>
        <v>0</v>
      </c>
      <c r="DM89" s="122">
        <f>DL89/DL74</f>
        <v>0</v>
      </c>
      <c r="DN89" s="101">
        <f>DN74*DM89</f>
        <v>0</v>
      </c>
      <c r="DO89" s="119">
        <f t="shared" si="1196"/>
        <v>0</v>
      </c>
      <c r="DP89" s="93">
        <f>DP74</f>
        <v>38.18</v>
      </c>
      <c r="DQ89" s="120">
        <f t="shared" si="1197"/>
        <v>0</v>
      </c>
      <c r="DR89" s="101">
        <f t="shared" si="1198"/>
        <v>0</v>
      </c>
      <c r="DS89" s="101"/>
      <c r="DT89" s="121"/>
      <c r="DU89" s="122">
        <f t="shared" si="1199"/>
        <v>0</v>
      </c>
      <c r="DV89" s="252">
        <f t="shared" si="1200"/>
        <v>0</v>
      </c>
      <c r="DW89" s="122">
        <f>DV89/DV74</f>
        <v>0</v>
      </c>
      <c r="DX89" s="101">
        <f>DX74*DW89</f>
        <v>0</v>
      </c>
      <c r="DY89" s="119">
        <f t="shared" si="1201"/>
        <v>0</v>
      </c>
      <c r="DZ89" s="93">
        <f>DZ74</f>
        <v>38.18</v>
      </c>
      <c r="EA89" s="120">
        <f t="shared" si="1202"/>
        <v>0</v>
      </c>
      <c r="EB89" s="101">
        <f t="shared" si="1203"/>
        <v>0</v>
      </c>
      <c r="EC89" s="101"/>
      <c r="ED89" s="121"/>
      <c r="EE89" s="122">
        <f t="shared" si="1204"/>
        <v>0</v>
      </c>
      <c r="EF89" s="252">
        <f t="shared" si="1205"/>
        <v>0</v>
      </c>
      <c r="EG89" s="122">
        <f>EF89/EF74</f>
        <v>0</v>
      </c>
      <c r="EH89" s="101">
        <f>EH74*EG89</f>
        <v>0</v>
      </c>
      <c r="EI89" s="119">
        <f t="shared" si="1206"/>
        <v>0</v>
      </c>
      <c r="EJ89" s="93">
        <f>EJ74</f>
        <v>38.18</v>
      </c>
      <c r="EK89" s="120">
        <f t="shared" si="1207"/>
        <v>0</v>
      </c>
      <c r="EL89" s="101">
        <f t="shared" si="1208"/>
        <v>0</v>
      </c>
      <c r="EM89" s="101"/>
      <c r="EN89" s="121"/>
      <c r="EO89" s="122">
        <f t="shared" si="1209"/>
        <v>0</v>
      </c>
      <c r="EP89" s="252">
        <f t="shared" si="1210"/>
        <v>0</v>
      </c>
      <c r="EQ89" s="122">
        <f>EP89/EP74</f>
        <v>0</v>
      </c>
      <c r="ER89" s="101">
        <f>ER74*EQ89</f>
        <v>0</v>
      </c>
      <c r="ES89" s="119">
        <f t="shared" si="1211"/>
        <v>0</v>
      </c>
      <c r="ET89" s="93">
        <f>ET74</f>
        <v>38.18</v>
      </c>
      <c r="EU89" s="120">
        <f t="shared" si="1212"/>
        <v>0</v>
      </c>
      <c r="EV89" s="101">
        <f t="shared" si="1213"/>
        <v>0</v>
      </c>
      <c r="EW89" s="101"/>
      <c r="EX89" s="121"/>
      <c r="EY89" s="122">
        <f t="shared" si="1214"/>
        <v>0</v>
      </c>
      <c r="EZ89" s="252">
        <f t="shared" si="1215"/>
        <v>0</v>
      </c>
      <c r="FA89" s="122">
        <f>EZ89/EZ74</f>
        <v>0</v>
      </c>
      <c r="FB89" s="101">
        <f>FB74*FA89</f>
        <v>0</v>
      </c>
      <c r="FC89" s="119">
        <f t="shared" si="1216"/>
        <v>0</v>
      </c>
      <c r="FD89" s="93">
        <f>FD74</f>
        <v>38.18</v>
      </c>
      <c r="FE89" s="120">
        <f t="shared" si="1217"/>
        <v>0</v>
      </c>
      <c r="FF89" s="101">
        <f t="shared" si="1218"/>
        <v>0</v>
      </c>
      <c r="FG89" s="101"/>
      <c r="FH89" s="121"/>
      <c r="FI89" s="122">
        <f t="shared" si="1219"/>
        <v>0</v>
      </c>
      <c r="FJ89" s="252">
        <f t="shared" si="1220"/>
        <v>0</v>
      </c>
      <c r="FK89" s="122">
        <f>FJ89/FJ74</f>
        <v>0</v>
      </c>
      <c r="FL89" s="101">
        <f>FL74*FK89</f>
        <v>0</v>
      </c>
      <c r="FM89" s="119">
        <f t="shared" si="1221"/>
        <v>0</v>
      </c>
      <c r="FN89" s="93">
        <f>FN74</f>
        <v>38.18</v>
      </c>
      <c r="FO89" s="120">
        <f t="shared" si="1222"/>
        <v>0</v>
      </c>
      <c r="FP89" s="101">
        <f t="shared" si="1223"/>
        <v>0</v>
      </c>
      <c r="FQ89" s="101"/>
      <c r="FR89" s="121"/>
      <c r="FS89" s="122">
        <f t="shared" si="1224"/>
        <v>0</v>
      </c>
      <c r="FT89" s="252">
        <f t="shared" si="1225"/>
        <v>0</v>
      </c>
      <c r="FU89" s="122">
        <f>FT89/FT74</f>
        <v>0</v>
      </c>
      <c r="FV89" s="101">
        <f>FV74*FU89</f>
        <v>0</v>
      </c>
      <c r="FW89" s="119">
        <f t="shared" si="1226"/>
        <v>0</v>
      </c>
      <c r="FX89" s="93">
        <f>FX74</f>
        <v>38.18</v>
      </c>
      <c r="FY89" s="120">
        <f t="shared" si="1227"/>
        <v>0</v>
      </c>
      <c r="FZ89" s="101">
        <f t="shared" si="1228"/>
        <v>0</v>
      </c>
      <c r="GA89" s="101"/>
      <c r="GB89" s="121"/>
      <c r="GC89" s="122">
        <f t="shared" si="1229"/>
        <v>0</v>
      </c>
      <c r="GD89" s="252">
        <f t="shared" si="1230"/>
        <v>0</v>
      </c>
      <c r="GE89" s="122">
        <f>GD89/GD74</f>
        <v>0</v>
      </c>
      <c r="GF89" s="101">
        <f>GF74*GE89</f>
        <v>0</v>
      </c>
      <c r="GG89" s="119">
        <f t="shared" si="1231"/>
        <v>0</v>
      </c>
      <c r="GH89" s="93">
        <f>GH74</f>
        <v>38.18</v>
      </c>
      <c r="GI89" s="120">
        <f t="shared" si="1232"/>
        <v>0</v>
      </c>
      <c r="GJ89" s="101">
        <f t="shared" si="1233"/>
        <v>0</v>
      </c>
      <c r="GK89" s="101"/>
      <c r="GL89" s="121"/>
      <c r="GM89" s="122">
        <f t="shared" si="1234"/>
        <v>0</v>
      </c>
      <c r="GN89" s="252">
        <f t="shared" si="1235"/>
        <v>0</v>
      </c>
      <c r="GO89" s="122">
        <f>GN89/GN74</f>
        <v>0</v>
      </c>
      <c r="GP89" s="101">
        <f>GP74*GO89</f>
        <v>0</v>
      </c>
      <c r="GQ89" s="119">
        <f t="shared" si="1236"/>
        <v>0</v>
      </c>
      <c r="GR89" s="93">
        <f>GR74</f>
        <v>38.18</v>
      </c>
      <c r="GS89" s="120">
        <f t="shared" si="1237"/>
        <v>0</v>
      </c>
      <c r="GT89" s="101">
        <f t="shared" si="1238"/>
        <v>0</v>
      </c>
      <c r="GU89" s="101"/>
      <c r="GV89" s="121"/>
      <c r="GW89" s="122">
        <f t="shared" si="1239"/>
        <v>0</v>
      </c>
      <c r="GX89" s="252">
        <f t="shared" si="1240"/>
        <v>0</v>
      </c>
      <c r="GY89" s="122">
        <f>GX89/GX74</f>
        <v>0</v>
      </c>
      <c r="GZ89" s="101">
        <f>GZ74*GY89</f>
        <v>0</v>
      </c>
      <c r="HA89" s="119">
        <f t="shared" si="1241"/>
        <v>0</v>
      </c>
      <c r="HB89" s="93">
        <f>HB74</f>
        <v>38.18</v>
      </c>
      <c r="HC89" s="120">
        <f t="shared" si="1242"/>
        <v>0</v>
      </c>
      <c r="HD89" s="101">
        <f t="shared" si="1243"/>
        <v>0</v>
      </c>
      <c r="HE89" s="101"/>
      <c r="HF89" s="121"/>
      <c r="HG89" s="122">
        <f t="shared" si="1244"/>
        <v>0</v>
      </c>
      <c r="HH89" s="252">
        <f t="shared" si="1245"/>
        <v>0</v>
      </c>
      <c r="HI89" s="122">
        <f>HH89/HH74</f>
        <v>0</v>
      </c>
      <c r="HJ89" s="101">
        <f>HJ74*HI89</f>
        <v>0</v>
      </c>
      <c r="HK89" s="119">
        <f t="shared" si="1246"/>
        <v>0</v>
      </c>
      <c r="HL89" s="93">
        <f>HL74</f>
        <v>38.18</v>
      </c>
      <c r="HM89" s="120">
        <f t="shared" si="1247"/>
        <v>0</v>
      </c>
      <c r="HN89" s="101">
        <f t="shared" si="1248"/>
        <v>0</v>
      </c>
      <c r="HO89" s="101"/>
      <c r="HP89" s="121"/>
      <c r="HQ89" s="122">
        <f t="shared" si="1249"/>
        <v>0</v>
      </c>
      <c r="HR89" s="252">
        <f t="shared" si="1250"/>
        <v>0</v>
      </c>
      <c r="HS89" s="122">
        <f>HR89/HR74</f>
        <v>0</v>
      </c>
      <c r="HT89" s="101">
        <f>HT74*HS89</f>
        <v>0</v>
      </c>
      <c r="HU89" s="119">
        <f t="shared" si="1251"/>
        <v>0</v>
      </c>
      <c r="HV89" s="93">
        <f>HV74</f>
        <v>38.18</v>
      </c>
      <c r="HW89" s="120">
        <f t="shared" si="1252"/>
        <v>0</v>
      </c>
      <c r="HX89" s="101">
        <f t="shared" si="1253"/>
        <v>0</v>
      </c>
      <c r="HY89" s="101"/>
      <c r="HZ89" s="121"/>
      <c r="IA89" s="122">
        <f t="shared" si="1254"/>
        <v>0</v>
      </c>
      <c r="IB89" s="252">
        <f t="shared" si="1255"/>
        <v>0</v>
      </c>
      <c r="IC89" s="122">
        <f>IB89/IB74</f>
        <v>0</v>
      </c>
      <c r="ID89" s="101">
        <f>ID74*IC89</f>
        <v>0</v>
      </c>
      <c r="IE89" s="119">
        <f t="shared" si="1256"/>
        <v>0</v>
      </c>
      <c r="IF89" s="93">
        <f>IF74</f>
        <v>38.18</v>
      </c>
      <c r="IG89" s="120">
        <f t="shared" si="1257"/>
        <v>0</v>
      </c>
      <c r="IH89" s="101">
        <f t="shared" si="1258"/>
        <v>0</v>
      </c>
      <c r="II89" s="101"/>
      <c r="IJ89" s="121"/>
      <c r="IK89" s="122">
        <f t="shared" si="1259"/>
        <v>0</v>
      </c>
      <c r="IL89" s="252">
        <f t="shared" si="1260"/>
        <v>0</v>
      </c>
      <c r="IM89" s="122">
        <f>IL89/IL74</f>
        <v>0</v>
      </c>
      <c r="IN89" s="101">
        <f>IN74*IM89</f>
        <v>0</v>
      </c>
      <c r="IO89" s="119">
        <f t="shared" si="1261"/>
        <v>0</v>
      </c>
      <c r="IP89" s="93">
        <f>IP74</f>
        <v>38.18</v>
      </c>
      <c r="IQ89" s="120">
        <f t="shared" si="1262"/>
        <v>0</v>
      </c>
      <c r="IR89" s="101">
        <f t="shared" si="1263"/>
        <v>0</v>
      </c>
      <c r="IS89" s="101"/>
      <c r="IT89" s="121"/>
      <c r="IU89" s="122">
        <f t="shared" si="1264"/>
        <v>0</v>
      </c>
      <c r="IV89" s="252">
        <f t="shared" si="1265"/>
        <v>0</v>
      </c>
      <c r="IW89" s="122">
        <f>IV89/IV74</f>
        <v>0</v>
      </c>
      <c r="IX89" s="101">
        <f>IX74*IW89</f>
        <v>0</v>
      </c>
      <c r="IY89" s="119">
        <f t="shared" si="1266"/>
        <v>0</v>
      </c>
      <c r="IZ89" s="93">
        <f>IZ74</f>
        <v>38.18</v>
      </c>
      <c r="JA89" s="120">
        <f t="shared" si="1267"/>
        <v>0</v>
      </c>
      <c r="JB89" s="101">
        <f t="shared" si="1268"/>
        <v>0</v>
      </c>
      <c r="JC89" s="101"/>
      <c r="JD89" s="121"/>
      <c r="JE89" s="122">
        <f t="shared" si="1269"/>
        <v>0</v>
      </c>
      <c r="JF89" s="252">
        <f t="shared" si="1270"/>
        <v>28</v>
      </c>
      <c r="JG89" s="122">
        <f>JF89/JF74</f>
        <v>9.622E-2</v>
      </c>
      <c r="JH89" s="101">
        <f>JH74*JG89</f>
        <v>360.06</v>
      </c>
      <c r="JI89" s="119">
        <f t="shared" si="1271"/>
        <v>12.85928571</v>
      </c>
      <c r="JJ89" s="93">
        <f>JJ74</f>
        <v>38.18</v>
      </c>
      <c r="JK89" s="120">
        <f t="shared" si="1272"/>
        <v>490.96753000000001</v>
      </c>
      <c r="JL89" s="101">
        <f t="shared" si="1273"/>
        <v>13747.09</v>
      </c>
      <c r="JM89" s="101"/>
      <c r="JN89" s="121"/>
      <c r="JO89" s="122">
        <f t="shared" si="1274"/>
        <v>0.97465999999999997</v>
      </c>
      <c r="JP89" s="252">
        <f t="shared" si="1275"/>
        <v>0</v>
      </c>
      <c r="JQ89" s="122" t="e">
        <f>JP89/JP74</f>
        <v>#DIV/0!</v>
      </c>
      <c r="JR89" s="101" t="e">
        <f>JR74*JQ89</f>
        <v>#DIV/0!</v>
      </c>
      <c r="JS89" s="119">
        <f t="shared" si="1276"/>
        <v>0</v>
      </c>
      <c r="JT89" s="93">
        <f>JT74</f>
        <v>0</v>
      </c>
      <c r="JU89" s="120">
        <f t="shared" si="1277"/>
        <v>0</v>
      </c>
      <c r="JV89" s="101">
        <f t="shared" si="1278"/>
        <v>0</v>
      </c>
      <c r="JW89" s="101"/>
      <c r="JX89" s="121"/>
      <c r="JY89" s="122">
        <f t="shared" si="1279"/>
        <v>0</v>
      </c>
      <c r="JZ89" s="252">
        <f t="shared" si="1280"/>
        <v>0</v>
      </c>
      <c r="KA89" s="122">
        <f>JZ89/JZ74</f>
        <v>0</v>
      </c>
      <c r="KB89" s="101">
        <f>KB74*KA89</f>
        <v>0</v>
      </c>
      <c r="KC89" s="119">
        <f t="shared" si="1281"/>
        <v>0</v>
      </c>
      <c r="KD89" s="93">
        <f>KD74</f>
        <v>38.18</v>
      </c>
      <c r="KE89" s="120">
        <f t="shared" si="1282"/>
        <v>0</v>
      </c>
      <c r="KF89" s="101">
        <f t="shared" si="1283"/>
        <v>0</v>
      </c>
      <c r="KG89" s="101"/>
      <c r="KH89" s="121"/>
      <c r="KI89" s="122">
        <f t="shared" si="1284"/>
        <v>0</v>
      </c>
      <c r="KJ89" s="252">
        <f t="shared" si="1285"/>
        <v>0</v>
      </c>
      <c r="KK89" s="122">
        <f>KJ89/KJ74</f>
        <v>0</v>
      </c>
      <c r="KL89" s="101">
        <f>KL74*KK89</f>
        <v>0</v>
      </c>
      <c r="KM89" s="119">
        <f t="shared" si="1286"/>
        <v>0</v>
      </c>
      <c r="KN89" s="93">
        <f>KN74</f>
        <v>38.18</v>
      </c>
      <c r="KO89" s="120">
        <f t="shared" si="1287"/>
        <v>0</v>
      </c>
      <c r="KP89" s="101">
        <f t="shared" si="1288"/>
        <v>0</v>
      </c>
      <c r="KQ89" s="101"/>
      <c r="KR89" s="121"/>
      <c r="KS89" s="122">
        <f t="shared" si="1289"/>
        <v>0</v>
      </c>
      <c r="KT89" s="252">
        <f t="shared" si="1290"/>
        <v>0</v>
      </c>
      <c r="KU89" s="122">
        <f>KT89/KT74</f>
        <v>0</v>
      </c>
      <c r="KV89" s="101">
        <f>KV74*KU89</f>
        <v>0</v>
      </c>
      <c r="KW89" s="119">
        <f t="shared" si="1291"/>
        <v>0</v>
      </c>
      <c r="KX89" s="93">
        <f>KX74</f>
        <v>38.18</v>
      </c>
      <c r="KY89" s="120">
        <f t="shared" si="1292"/>
        <v>0</v>
      </c>
      <c r="KZ89" s="101">
        <f t="shared" si="1293"/>
        <v>0</v>
      </c>
      <c r="LA89" s="101"/>
      <c r="LB89" s="121"/>
      <c r="LC89" s="122">
        <f t="shared" si="1294"/>
        <v>0</v>
      </c>
      <c r="LD89" s="252">
        <f t="shared" si="1295"/>
        <v>0</v>
      </c>
      <c r="LE89" s="122">
        <f>LD89/LD74</f>
        <v>0</v>
      </c>
      <c r="LF89" s="101">
        <f>LF74*LE89</f>
        <v>0</v>
      </c>
      <c r="LG89" s="119">
        <f t="shared" si="1296"/>
        <v>0</v>
      </c>
      <c r="LH89" s="93">
        <f>LH74</f>
        <v>38.18</v>
      </c>
      <c r="LI89" s="120">
        <f t="shared" si="1297"/>
        <v>0</v>
      </c>
      <c r="LJ89" s="101">
        <f t="shared" si="1298"/>
        <v>0</v>
      </c>
      <c r="LK89" s="101"/>
      <c r="LL89" s="121"/>
      <c r="LM89" s="122">
        <f t="shared" si="1299"/>
        <v>0</v>
      </c>
      <c r="LN89" s="252">
        <f t="shared" si="1300"/>
        <v>0</v>
      </c>
      <c r="LO89" s="122">
        <f>LN89/LN74</f>
        <v>0</v>
      </c>
      <c r="LP89" s="101">
        <f>LP74*LO89</f>
        <v>0</v>
      </c>
      <c r="LQ89" s="119">
        <f t="shared" si="1301"/>
        <v>0</v>
      </c>
      <c r="LR89" s="93">
        <f>LR74</f>
        <v>38.18</v>
      </c>
      <c r="LS89" s="120">
        <f t="shared" si="1302"/>
        <v>0</v>
      </c>
      <c r="LT89" s="101">
        <f t="shared" si="1303"/>
        <v>0</v>
      </c>
      <c r="LU89" s="101"/>
      <c r="LV89" s="121"/>
      <c r="LW89" s="122">
        <f t="shared" si="1304"/>
        <v>0</v>
      </c>
      <c r="LX89" s="252">
        <f t="shared" si="1305"/>
        <v>0</v>
      </c>
      <c r="LY89" s="122">
        <f>LX89/LX74</f>
        <v>0</v>
      </c>
      <c r="LZ89" s="101">
        <f>LZ74*LY89</f>
        <v>0</v>
      </c>
      <c r="MA89" s="119">
        <f t="shared" si="1306"/>
        <v>0</v>
      </c>
      <c r="MB89" s="93">
        <f>MB74</f>
        <v>38.18</v>
      </c>
      <c r="MC89" s="120">
        <f t="shared" si="1307"/>
        <v>0</v>
      </c>
      <c r="MD89" s="101">
        <f t="shared" si="1308"/>
        <v>0</v>
      </c>
      <c r="ME89" s="101"/>
      <c r="MF89" s="121"/>
      <c r="MG89" s="122">
        <f t="shared" si="1309"/>
        <v>0</v>
      </c>
      <c r="MH89" s="252">
        <f t="shared" si="1310"/>
        <v>0</v>
      </c>
      <c r="MI89" s="122">
        <f>MH89/MH74</f>
        <v>0</v>
      </c>
      <c r="MJ89" s="101">
        <f>MJ74*MI89</f>
        <v>0</v>
      </c>
      <c r="MK89" s="119">
        <f t="shared" si="1311"/>
        <v>0</v>
      </c>
      <c r="ML89" s="93">
        <f>ML74</f>
        <v>38.18</v>
      </c>
      <c r="MM89" s="120">
        <f t="shared" si="1312"/>
        <v>0</v>
      </c>
      <c r="MN89" s="101">
        <f t="shared" si="1313"/>
        <v>0</v>
      </c>
      <c r="MO89" s="101"/>
      <c r="MP89" s="121"/>
      <c r="MQ89" s="122">
        <f t="shared" si="1314"/>
        <v>0</v>
      </c>
      <c r="MR89" s="252">
        <f t="shared" si="1315"/>
        <v>0</v>
      </c>
      <c r="MS89" s="122">
        <f>MR89/MR74</f>
        <v>0</v>
      </c>
      <c r="MT89" s="101">
        <f>MT74*MS89</f>
        <v>0</v>
      </c>
      <c r="MU89" s="119">
        <f t="shared" si="1316"/>
        <v>0</v>
      </c>
      <c r="MV89" s="93">
        <f>MV74</f>
        <v>38.18</v>
      </c>
      <c r="MW89" s="120">
        <f t="shared" si="1317"/>
        <v>0</v>
      </c>
      <c r="MX89" s="101">
        <f t="shared" si="1318"/>
        <v>0</v>
      </c>
      <c r="MY89" s="101"/>
      <c r="MZ89" s="121"/>
      <c r="NA89" s="122">
        <f t="shared" si="1319"/>
        <v>0</v>
      </c>
      <c r="NB89" s="252">
        <f t="shared" si="1320"/>
        <v>0</v>
      </c>
      <c r="NC89" s="122">
        <f>NB89/NB74</f>
        <v>0</v>
      </c>
      <c r="ND89" s="101">
        <f>ND74*NC89</f>
        <v>0</v>
      </c>
      <c r="NE89" s="119">
        <f t="shared" si="1321"/>
        <v>0</v>
      </c>
      <c r="NF89" s="93">
        <f>NF74</f>
        <v>38.18</v>
      </c>
      <c r="NG89" s="120">
        <f t="shared" si="1322"/>
        <v>0</v>
      </c>
      <c r="NH89" s="101">
        <f t="shared" si="1323"/>
        <v>0</v>
      </c>
      <c r="NI89" s="101"/>
      <c r="NJ89" s="121"/>
      <c r="NK89" s="122">
        <f t="shared" si="1324"/>
        <v>0</v>
      </c>
      <c r="NL89" s="252">
        <f t="shared" si="1325"/>
        <v>0</v>
      </c>
      <c r="NM89" s="122">
        <f>NL89/NL74</f>
        <v>0</v>
      </c>
      <c r="NN89" s="101">
        <f>NN74*NM89</f>
        <v>0</v>
      </c>
      <c r="NO89" s="119">
        <f t="shared" si="1326"/>
        <v>0</v>
      </c>
      <c r="NP89" s="93">
        <f>NP74</f>
        <v>38.18</v>
      </c>
      <c r="NQ89" s="120">
        <f t="shared" si="1327"/>
        <v>0</v>
      </c>
      <c r="NR89" s="101">
        <f t="shared" si="1328"/>
        <v>0</v>
      </c>
      <c r="NS89" s="101"/>
      <c r="NT89" s="121"/>
      <c r="NU89" s="122">
        <f t="shared" si="1329"/>
        <v>0</v>
      </c>
      <c r="NV89" s="252">
        <f t="shared" si="1330"/>
        <v>0</v>
      </c>
      <c r="NW89" s="122">
        <f>NV89/NV74</f>
        <v>0</v>
      </c>
      <c r="NX89" s="101">
        <f>NX74*NW89</f>
        <v>0</v>
      </c>
      <c r="NY89" s="119">
        <f t="shared" si="1331"/>
        <v>0</v>
      </c>
      <c r="NZ89" s="93">
        <f>NZ74</f>
        <v>38.18</v>
      </c>
      <c r="OA89" s="120">
        <f t="shared" si="1332"/>
        <v>0</v>
      </c>
      <c r="OB89" s="101">
        <f t="shared" si="1333"/>
        <v>0</v>
      </c>
      <c r="OC89" s="101"/>
      <c r="OD89" s="121"/>
      <c r="OE89" s="122">
        <f t="shared" si="1334"/>
        <v>0</v>
      </c>
      <c r="OF89" s="252">
        <f t="shared" si="1335"/>
        <v>0</v>
      </c>
      <c r="OG89" s="122">
        <f>OF89/OF74</f>
        <v>0</v>
      </c>
      <c r="OH89" s="101">
        <f>OH74*OG89</f>
        <v>0</v>
      </c>
      <c r="OI89" s="119">
        <f t="shared" si="1336"/>
        <v>0</v>
      </c>
      <c r="OJ89" s="93">
        <f>OJ74</f>
        <v>38.18</v>
      </c>
      <c r="OK89" s="120">
        <f t="shared" si="1337"/>
        <v>0</v>
      </c>
      <c r="OL89" s="101">
        <f t="shared" si="1338"/>
        <v>0</v>
      </c>
      <c r="OM89" s="101"/>
      <c r="ON89" s="121"/>
      <c r="OO89" s="122">
        <f t="shared" si="1339"/>
        <v>0</v>
      </c>
      <c r="OP89" s="252">
        <f t="shared" si="1340"/>
        <v>0</v>
      </c>
      <c r="OQ89" s="122">
        <f>OP89/OP74</f>
        <v>0</v>
      </c>
      <c r="OR89" s="101">
        <f>OR74*OQ89</f>
        <v>0</v>
      </c>
      <c r="OS89" s="119">
        <f t="shared" si="1341"/>
        <v>0</v>
      </c>
      <c r="OT89" s="93">
        <f>OT74</f>
        <v>38.18</v>
      </c>
      <c r="OU89" s="120">
        <f t="shared" si="1342"/>
        <v>0</v>
      </c>
      <c r="OV89" s="101">
        <f t="shared" si="1343"/>
        <v>0</v>
      </c>
      <c r="OW89" s="101"/>
      <c r="OX89" s="121"/>
      <c r="OY89" s="122">
        <f t="shared" si="1344"/>
        <v>0</v>
      </c>
      <c r="OZ89" s="252">
        <f t="shared" si="1345"/>
        <v>0</v>
      </c>
      <c r="PA89" s="122">
        <f>OZ89/OZ74</f>
        <v>0</v>
      </c>
      <c r="PB89" s="101">
        <f>PB74*PA89</f>
        <v>0</v>
      </c>
      <c r="PC89" s="119">
        <f t="shared" si="1346"/>
        <v>0</v>
      </c>
      <c r="PD89" s="93">
        <f>PD74</f>
        <v>38.18</v>
      </c>
      <c r="PE89" s="120">
        <f t="shared" si="1347"/>
        <v>0</v>
      </c>
      <c r="PF89" s="101">
        <f t="shared" si="1348"/>
        <v>0</v>
      </c>
      <c r="PG89" s="101"/>
      <c r="PH89" s="121"/>
      <c r="PI89" s="122">
        <f t="shared" si="1349"/>
        <v>0</v>
      </c>
      <c r="PJ89" s="252">
        <f t="shared" si="1350"/>
        <v>0</v>
      </c>
      <c r="PK89" s="122">
        <f>PJ89/PJ74</f>
        <v>0</v>
      </c>
      <c r="PL89" s="101">
        <f>PL74*PK89</f>
        <v>0</v>
      </c>
      <c r="PM89" s="119">
        <f t="shared" si="1351"/>
        <v>0</v>
      </c>
      <c r="PN89" s="93">
        <f>PN74</f>
        <v>38.18</v>
      </c>
      <c r="PO89" s="120">
        <f t="shared" si="1352"/>
        <v>0</v>
      </c>
      <c r="PP89" s="101">
        <f t="shared" si="1353"/>
        <v>0</v>
      </c>
      <c r="PQ89" s="101"/>
      <c r="PR89" s="121"/>
      <c r="PS89" s="122">
        <f t="shared" si="1354"/>
        <v>0</v>
      </c>
      <c r="PT89" s="252">
        <f t="shared" si="1355"/>
        <v>0</v>
      </c>
      <c r="PU89" s="122" t="e">
        <f>PT89/PT74</f>
        <v>#DIV/0!</v>
      </c>
      <c r="PV89" s="101" t="e">
        <f>PV74*PU89</f>
        <v>#DIV/0!</v>
      </c>
      <c r="PW89" s="119">
        <f t="shared" si="1356"/>
        <v>0</v>
      </c>
      <c r="PX89" s="93">
        <f>PX74</f>
        <v>0</v>
      </c>
      <c r="PY89" s="120">
        <f t="shared" si="1357"/>
        <v>0</v>
      </c>
      <c r="PZ89" s="101">
        <f t="shared" si="1358"/>
        <v>0</v>
      </c>
      <c r="QA89" s="101"/>
      <c r="QB89" s="121"/>
      <c r="QC89" s="122">
        <f t="shared" si="1359"/>
        <v>0</v>
      </c>
      <c r="QD89" s="252">
        <f t="shared" si="1360"/>
        <v>0</v>
      </c>
      <c r="QE89" s="122">
        <f>QD89/QD74</f>
        <v>0</v>
      </c>
      <c r="QF89" s="101">
        <f>QF74*QE89</f>
        <v>0</v>
      </c>
      <c r="QG89" s="119">
        <f t="shared" si="1361"/>
        <v>0</v>
      </c>
      <c r="QH89" s="93">
        <f>QH74</f>
        <v>38.18</v>
      </c>
      <c r="QI89" s="120">
        <f t="shared" si="1362"/>
        <v>0</v>
      </c>
      <c r="QJ89" s="101">
        <f t="shared" si="1363"/>
        <v>0</v>
      </c>
      <c r="QK89" s="101"/>
      <c r="QL89" s="121"/>
      <c r="QM89" s="122">
        <f t="shared" si="1364"/>
        <v>0</v>
      </c>
      <c r="QN89" s="252">
        <f t="shared" si="1365"/>
        <v>0</v>
      </c>
      <c r="QO89" s="122">
        <f>QN89/QN74</f>
        <v>0</v>
      </c>
      <c r="QP89" s="101">
        <f>QP74*QO89</f>
        <v>0</v>
      </c>
      <c r="QQ89" s="119">
        <f t="shared" si="1366"/>
        <v>0</v>
      </c>
      <c r="QR89" s="93">
        <f>QR74</f>
        <v>38.18</v>
      </c>
      <c r="QS89" s="120">
        <f t="shared" si="1367"/>
        <v>0</v>
      </c>
      <c r="QT89" s="101">
        <f t="shared" si="1368"/>
        <v>0</v>
      </c>
      <c r="QU89" s="101"/>
      <c r="QV89" s="121"/>
      <c r="QW89" s="122">
        <f t="shared" si="1369"/>
        <v>0</v>
      </c>
      <c r="QX89" s="252">
        <f t="shared" si="1370"/>
        <v>0</v>
      </c>
      <c r="QY89" s="122">
        <f>QX89/QX74</f>
        <v>0</v>
      </c>
      <c r="QZ89" s="101">
        <f>QZ74*QY89</f>
        <v>0</v>
      </c>
      <c r="RA89" s="119">
        <f t="shared" si="1371"/>
        <v>0</v>
      </c>
      <c r="RB89" s="93">
        <f>RB74</f>
        <v>38.18</v>
      </c>
      <c r="RC89" s="120">
        <f t="shared" si="1372"/>
        <v>0</v>
      </c>
      <c r="RD89" s="101">
        <f t="shared" si="1373"/>
        <v>0</v>
      </c>
      <c r="RE89" s="101"/>
      <c r="RF89" s="121"/>
      <c r="RG89" s="122">
        <f t="shared" si="1374"/>
        <v>0</v>
      </c>
      <c r="RH89" s="252">
        <f t="shared" si="1375"/>
        <v>0</v>
      </c>
      <c r="RI89" s="122">
        <f>RH89/RH74</f>
        <v>0</v>
      </c>
      <c r="RJ89" s="101">
        <f>RJ74*RI89</f>
        <v>0</v>
      </c>
      <c r="RK89" s="119">
        <f t="shared" si="1376"/>
        <v>0</v>
      </c>
      <c r="RL89" s="93">
        <f>RL74</f>
        <v>38.18</v>
      </c>
      <c r="RM89" s="120">
        <f t="shared" si="1377"/>
        <v>0</v>
      </c>
      <c r="RN89" s="101">
        <f t="shared" si="1378"/>
        <v>0</v>
      </c>
      <c r="RO89" s="101"/>
      <c r="RP89" s="121"/>
      <c r="RQ89" s="122">
        <f t="shared" si="1379"/>
        <v>0</v>
      </c>
      <c r="RR89" s="252">
        <f t="shared" si="1380"/>
        <v>0</v>
      </c>
      <c r="RS89" s="122">
        <f>RR89/RR74</f>
        <v>0</v>
      </c>
      <c r="RT89" s="101">
        <f>RT74*RS89</f>
        <v>0</v>
      </c>
      <c r="RU89" s="119">
        <f t="shared" si="1381"/>
        <v>0</v>
      </c>
      <c r="RV89" s="93">
        <f>RV74</f>
        <v>38.18</v>
      </c>
      <c r="RW89" s="120">
        <f t="shared" si="1382"/>
        <v>0</v>
      </c>
      <c r="RX89" s="101">
        <f t="shared" si="1383"/>
        <v>0</v>
      </c>
      <c r="RY89" s="101"/>
      <c r="RZ89" s="121"/>
      <c r="SA89" s="122">
        <f t="shared" si="1384"/>
        <v>0</v>
      </c>
      <c r="SB89" s="252">
        <f t="shared" si="1385"/>
        <v>0</v>
      </c>
      <c r="SC89" s="122">
        <f>SB89/SB74</f>
        <v>0</v>
      </c>
      <c r="SD89" s="101">
        <f>SD74*SC89</f>
        <v>0</v>
      </c>
      <c r="SE89" s="119">
        <f t="shared" si="1386"/>
        <v>0</v>
      </c>
      <c r="SF89" s="93">
        <f>SF74</f>
        <v>38.18</v>
      </c>
      <c r="SG89" s="120">
        <f t="shared" si="1387"/>
        <v>0</v>
      </c>
      <c r="SH89" s="101">
        <f t="shared" si="1388"/>
        <v>0</v>
      </c>
      <c r="SI89" s="101"/>
      <c r="SJ89" s="121"/>
      <c r="SK89" s="122">
        <f t="shared" si="1389"/>
        <v>0</v>
      </c>
      <c r="SL89" s="252">
        <f t="shared" si="1390"/>
        <v>0</v>
      </c>
      <c r="SM89" s="122">
        <f>SL89/SL74</f>
        <v>0</v>
      </c>
      <c r="SN89" s="101">
        <f>SN74*SM89</f>
        <v>0</v>
      </c>
      <c r="SO89" s="119">
        <f t="shared" si="1391"/>
        <v>0</v>
      </c>
      <c r="SP89" s="93">
        <f>SP74</f>
        <v>38.18</v>
      </c>
      <c r="SQ89" s="120">
        <f t="shared" si="1392"/>
        <v>0</v>
      </c>
      <c r="SR89" s="101">
        <f t="shared" si="1393"/>
        <v>0</v>
      </c>
      <c r="SS89" s="101"/>
      <c r="ST89" s="121"/>
      <c r="SU89" s="122">
        <f t="shared" si="1394"/>
        <v>0</v>
      </c>
      <c r="SV89" s="252">
        <f t="shared" si="1395"/>
        <v>0</v>
      </c>
      <c r="SW89" s="122">
        <f>SV89/SV74</f>
        <v>0</v>
      </c>
      <c r="SX89" s="101">
        <f>SX74*SW89</f>
        <v>0</v>
      </c>
      <c r="SY89" s="119">
        <f t="shared" si="1396"/>
        <v>0</v>
      </c>
      <c r="SZ89" s="93">
        <f>SZ74</f>
        <v>38.18</v>
      </c>
      <c r="TA89" s="120">
        <f t="shared" si="1397"/>
        <v>0</v>
      </c>
      <c r="TB89" s="101">
        <f t="shared" si="1398"/>
        <v>0</v>
      </c>
      <c r="TC89" s="101"/>
      <c r="TD89" s="121"/>
      <c r="TE89" s="122">
        <f t="shared" si="1399"/>
        <v>0</v>
      </c>
      <c r="TF89" s="252">
        <f t="shared" si="1400"/>
        <v>0</v>
      </c>
      <c r="TG89" s="122">
        <f>TF89/TF74</f>
        <v>0</v>
      </c>
      <c r="TH89" s="101">
        <f>TH74*TG89</f>
        <v>0</v>
      </c>
      <c r="TI89" s="119">
        <f t="shared" si="1401"/>
        <v>0</v>
      </c>
      <c r="TJ89" s="93">
        <f>TJ74</f>
        <v>38.18</v>
      </c>
      <c r="TK89" s="120">
        <f t="shared" si="1402"/>
        <v>0</v>
      </c>
      <c r="TL89" s="101">
        <f t="shared" si="1403"/>
        <v>0</v>
      </c>
      <c r="TM89" s="101"/>
      <c r="TN89" s="121"/>
      <c r="TO89" s="122">
        <f t="shared" si="1404"/>
        <v>0</v>
      </c>
      <c r="TP89" s="252">
        <f t="shared" si="1405"/>
        <v>0</v>
      </c>
      <c r="TQ89" s="122">
        <f>TP89/TP74</f>
        <v>0</v>
      </c>
      <c r="TR89" s="101">
        <f>TR74*TQ89</f>
        <v>0</v>
      </c>
      <c r="TS89" s="119">
        <f t="shared" si="1406"/>
        <v>0</v>
      </c>
      <c r="TT89" s="93">
        <f>TT74</f>
        <v>38.18</v>
      </c>
      <c r="TU89" s="120">
        <f t="shared" si="1407"/>
        <v>0</v>
      </c>
      <c r="TV89" s="101">
        <f t="shared" si="1408"/>
        <v>0</v>
      </c>
      <c r="TW89" s="101"/>
      <c r="TX89" s="121"/>
      <c r="TY89" s="122">
        <f t="shared" si="1409"/>
        <v>0</v>
      </c>
      <c r="TZ89" s="252">
        <f t="shared" si="1410"/>
        <v>0</v>
      </c>
      <c r="UA89" s="122">
        <f>TZ89/TZ74</f>
        <v>0</v>
      </c>
      <c r="UB89" s="101">
        <f>UB74*UA89</f>
        <v>0</v>
      </c>
      <c r="UC89" s="119">
        <f t="shared" si="1411"/>
        <v>0</v>
      </c>
      <c r="UD89" s="93">
        <f>UD74</f>
        <v>38.18</v>
      </c>
      <c r="UE89" s="120">
        <f t="shared" si="1412"/>
        <v>0</v>
      </c>
      <c r="UF89" s="101">
        <f t="shared" si="1413"/>
        <v>0</v>
      </c>
      <c r="UG89" s="101"/>
      <c r="UH89" s="121"/>
      <c r="UI89" s="122">
        <f t="shared" si="1414"/>
        <v>0</v>
      </c>
      <c r="UJ89" s="252">
        <f t="shared" si="1415"/>
        <v>0</v>
      </c>
      <c r="UK89" s="122">
        <f>UJ89/UJ74</f>
        <v>0</v>
      </c>
      <c r="UL89" s="101">
        <f>UL74*UK89</f>
        <v>0</v>
      </c>
      <c r="UM89" s="119">
        <f t="shared" si="1416"/>
        <v>0</v>
      </c>
      <c r="UN89" s="93">
        <f>UN74</f>
        <v>38.18</v>
      </c>
      <c r="UO89" s="120">
        <f t="shared" si="1417"/>
        <v>0</v>
      </c>
      <c r="UP89" s="101">
        <f t="shared" si="1418"/>
        <v>0</v>
      </c>
      <c r="UQ89" s="101"/>
      <c r="UR89" s="121"/>
      <c r="US89" s="122">
        <f t="shared" si="1419"/>
        <v>0</v>
      </c>
      <c r="UT89" s="252">
        <f t="shared" si="1420"/>
        <v>0</v>
      </c>
      <c r="UU89" s="122">
        <f>UT89/UT74</f>
        <v>0</v>
      </c>
      <c r="UV89" s="101">
        <f>UV74*UU89</f>
        <v>0</v>
      </c>
      <c r="UW89" s="119">
        <f t="shared" si="1421"/>
        <v>0</v>
      </c>
      <c r="UX89" s="93">
        <f>UX74</f>
        <v>38.18</v>
      </c>
      <c r="UY89" s="120">
        <f t="shared" si="1422"/>
        <v>0</v>
      </c>
      <c r="UZ89" s="101">
        <f t="shared" si="1423"/>
        <v>0</v>
      </c>
      <c r="VA89" s="101"/>
      <c r="VB89" s="121"/>
      <c r="VC89" s="122">
        <f t="shared" si="1424"/>
        <v>0</v>
      </c>
      <c r="VD89" s="252">
        <f t="shared" si="1425"/>
        <v>0</v>
      </c>
      <c r="VE89" s="122">
        <f>VD89/VD74</f>
        <v>0</v>
      </c>
      <c r="VF89" s="101">
        <f>VF74*VE89</f>
        <v>0</v>
      </c>
      <c r="VG89" s="119">
        <f t="shared" si="1426"/>
        <v>0</v>
      </c>
      <c r="VH89" s="93">
        <f>VH74</f>
        <v>38.18</v>
      </c>
      <c r="VI89" s="120">
        <f t="shared" si="1427"/>
        <v>0</v>
      </c>
      <c r="VJ89" s="101">
        <f t="shared" si="1428"/>
        <v>0</v>
      </c>
      <c r="VK89" s="101"/>
      <c r="VL89" s="121"/>
      <c r="VM89" s="122">
        <f t="shared" si="1429"/>
        <v>0</v>
      </c>
      <c r="VN89" s="252">
        <f t="shared" si="1430"/>
        <v>0</v>
      </c>
      <c r="VO89" s="122">
        <f>VN89/VN74</f>
        <v>0</v>
      </c>
      <c r="VP89" s="101">
        <f>VP74*VO89</f>
        <v>0</v>
      </c>
      <c r="VQ89" s="119">
        <f t="shared" si="1431"/>
        <v>0</v>
      </c>
      <c r="VR89" s="93">
        <f>VR74</f>
        <v>38.18</v>
      </c>
      <c r="VS89" s="120">
        <f t="shared" si="1432"/>
        <v>0</v>
      </c>
      <c r="VT89" s="101">
        <f t="shared" si="1433"/>
        <v>0</v>
      </c>
      <c r="VU89" s="101"/>
      <c r="VV89" s="121"/>
      <c r="VW89" s="122">
        <f t="shared" si="1434"/>
        <v>0</v>
      </c>
      <c r="VX89" s="231">
        <f t="shared" si="1435"/>
        <v>28</v>
      </c>
      <c r="VY89" s="122">
        <f>VX89/VX74</f>
        <v>2.2200000000000002E-3</v>
      </c>
      <c r="VZ89" s="101">
        <f>VZ74*VY89</f>
        <v>369.42</v>
      </c>
      <c r="WA89" s="119">
        <f t="shared" si="1436"/>
        <v>13.19357143</v>
      </c>
      <c r="WB89" s="93">
        <f>WB74</f>
        <v>38.18</v>
      </c>
      <c r="WC89" s="120">
        <f t="shared" si="1437"/>
        <v>503.73056000000003</v>
      </c>
      <c r="WD89" s="101">
        <f t="shared" si="1438"/>
        <v>14104.46</v>
      </c>
      <c r="WE89" s="101"/>
      <c r="WF89" s="121"/>
    </row>
    <row r="90" spans="1:604">
      <c r="A90" s="5" t="s">
        <v>1066</v>
      </c>
      <c r="B90" s="14" t="s">
        <v>1070</v>
      </c>
      <c r="C90" s="14"/>
      <c r="D90" s="14"/>
      <c r="E90" s="4"/>
      <c r="F90" s="18">
        <f>SUM(F92:F105)</f>
        <v>264</v>
      </c>
      <c r="G90" s="4"/>
      <c r="H90" s="107"/>
      <c r="I90" s="119"/>
      <c r="J90" s="101"/>
      <c r="K90" s="120">
        <f>K10+K26+K42+K58+K74</f>
        <v>10655.99221</v>
      </c>
      <c r="L90" s="101">
        <f>K90*F90</f>
        <v>2813181.94</v>
      </c>
      <c r="M90" s="127">
        <f>M10+M26+M42+M58+M74</f>
        <v>2813181.94</v>
      </c>
      <c r="N90" s="121">
        <f>M90-L90</f>
        <v>0</v>
      </c>
      <c r="O90" s="122">
        <f t="shared" si="1144"/>
        <v>1.1345099999999999</v>
      </c>
      <c r="P90" s="18">
        <f>SUM(P92:P105)</f>
        <v>468</v>
      </c>
      <c r="Q90" s="4"/>
      <c r="R90" s="107"/>
      <c r="S90" s="119"/>
      <c r="T90" s="101"/>
      <c r="U90" s="120">
        <f>U10+U26+U42+U58+U74</f>
        <v>7177.6287199999997</v>
      </c>
      <c r="V90" s="101">
        <f>U90*P90</f>
        <v>3359130.24</v>
      </c>
      <c r="W90" s="127">
        <f>W10+W26+W42+W58+W74</f>
        <v>3359130.24</v>
      </c>
      <c r="X90" s="121">
        <f>W90-V90</f>
        <v>0</v>
      </c>
      <c r="Y90" s="122">
        <f t="shared" si="1149"/>
        <v>0.76417999999999997</v>
      </c>
      <c r="Z90" s="18">
        <f>SUM(Z92:Z105)</f>
        <v>279</v>
      </c>
      <c r="AA90" s="4"/>
      <c r="AB90" s="107"/>
      <c r="AC90" s="119"/>
      <c r="AD90" s="101"/>
      <c r="AE90" s="120">
        <f>AE10+AE26+AE42+AE58+AE74</f>
        <v>6912.8079100000004</v>
      </c>
      <c r="AF90" s="101">
        <f>AE90*Z90</f>
        <v>1928673.41</v>
      </c>
      <c r="AG90" s="127">
        <f>AG10+AG26+AG42+AG58+AG74</f>
        <v>1928673.41</v>
      </c>
      <c r="AH90" s="121">
        <f>AG90-AF90</f>
        <v>0</v>
      </c>
      <c r="AI90" s="122">
        <f t="shared" si="1154"/>
        <v>0.73597999999999997</v>
      </c>
      <c r="AJ90" s="18">
        <f>SUM(AJ92:AJ105)</f>
        <v>246</v>
      </c>
      <c r="AK90" s="4"/>
      <c r="AL90" s="107"/>
      <c r="AM90" s="119"/>
      <c r="AN90" s="101"/>
      <c r="AO90" s="120">
        <f>AO10+AO26+AO42+AO58+AO74</f>
        <v>14720.788619999999</v>
      </c>
      <c r="AP90" s="101">
        <f>AO90*AJ90</f>
        <v>3621314</v>
      </c>
      <c r="AQ90" s="127">
        <f>AQ10+AQ26+AQ42+AQ58+AQ74</f>
        <v>3621314</v>
      </c>
      <c r="AR90" s="121">
        <f>AQ90-AP90</f>
        <v>0</v>
      </c>
      <c r="AS90" s="122">
        <f t="shared" si="1159"/>
        <v>1.5672699999999999</v>
      </c>
      <c r="AT90" s="18">
        <f>SUM(AT92:AT105)</f>
        <v>133</v>
      </c>
      <c r="AU90" s="4"/>
      <c r="AV90" s="107"/>
      <c r="AW90" s="119"/>
      <c r="AX90" s="101"/>
      <c r="AY90" s="120">
        <f>AY10+AY26+AY42+AY58+AY74</f>
        <v>9973.8631700000005</v>
      </c>
      <c r="AZ90" s="101">
        <f>AY90*AT90</f>
        <v>1326523.8</v>
      </c>
      <c r="BA90" s="127">
        <f>BA10+BA26+BA42+BA58+BA74</f>
        <v>1326523.8</v>
      </c>
      <c r="BB90" s="121">
        <f>BA90-AZ90</f>
        <v>0</v>
      </c>
      <c r="BC90" s="122">
        <f t="shared" si="1164"/>
        <v>1.0618799999999999</v>
      </c>
      <c r="BD90" s="18">
        <f>SUM(BD92:BD105)</f>
        <v>162</v>
      </c>
      <c r="BE90" s="4"/>
      <c r="BF90" s="107"/>
      <c r="BG90" s="119"/>
      <c r="BH90" s="101"/>
      <c r="BI90" s="120">
        <f>BI10+BI26+BI42+BI58+BI74</f>
        <v>7473.34537</v>
      </c>
      <c r="BJ90" s="101">
        <f t="shared" si="1168"/>
        <v>1210681.95</v>
      </c>
      <c r="BK90" s="127">
        <f>BK10+BK26+BK42+BK58+BK74</f>
        <v>1210681.95</v>
      </c>
      <c r="BL90" s="121">
        <f>BK90-BJ90</f>
        <v>0</v>
      </c>
      <c r="BM90" s="122">
        <f t="shared" si="1169"/>
        <v>0.79566000000000003</v>
      </c>
      <c r="BN90" s="18">
        <f>SUM(BN92:BN105)</f>
        <v>0</v>
      </c>
      <c r="BO90" s="4"/>
      <c r="BP90" s="107"/>
      <c r="BQ90" s="119"/>
      <c r="BR90" s="101"/>
      <c r="BS90" s="120">
        <f>BS10+BS26+BS42+BS58+BS74</f>
        <v>0</v>
      </c>
      <c r="BT90" s="101">
        <f t="shared" si="1173"/>
        <v>0</v>
      </c>
      <c r="BU90" s="127">
        <f>BU10+BU26+BU42+BU58+BU74</f>
        <v>0</v>
      </c>
      <c r="BV90" s="121">
        <f>BU90-BT90</f>
        <v>0</v>
      </c>
      <c r="BW90" s="122">
        <f t="shared" si="1174"/>
        <v>0</v>
      </c>
      <c r="BX90" s="18">
        <f>SUM(BX92:BX105)</f>
        <v>159</v>
      </c>
      <c r="BY90" s="4"/>
      <c r="BZ90" s="107"/>
      <c r="CA90" s="119"/>
      <c r="CB90" s="101"/>
      <c r="CC90" s="120">
        <f>CC10+CC26+CC42+CC58+CC74</f>
        <v>9151.8787599999996</v>
      </c>
      <c r="CD90" s="101">
        <f t="shared" si="1178"/>
        <v>1455148.72</v>
      </c>
      <c r="CE90" s="127">
        <f>CE10+CE26+CE42+CE58+CE74</f>
        <v>1455148.72</v>
      </c>
      <c r="CF90" s="121">
        <f>CE90-CD90</f>
        <v>0</v>
      </c>
      <c r="CG90" s="122">
        <f t="shared" si="1179"/>
        <v>0.97436999999999996</v>
      </c>
      <c r="CH90" s="18">
        <f>SUM(CH92:CH105)</f>
        <v>0</v>
      </c>
      <c r="CI90" s="4"/>
      <c r="CJ90" s="107"/>
      <c r="CK90" s="119"/>
      <c r="CL90" s="101"/>
      <c r="CM90" s="120">
        <f>CM10+CM26+CM42+CM58+CM74</f>
        <v>0</v>
      </c>
      <c r="CN90" s="101">
        <f t="shared" si="1183"/>
        <v>0</v>
      </c>
      <c r="CO90" s="127">
        <f>CO10+CO26+CO42+CO58+CO74</f>
        <v>0</v>
      </c>
      <c r="CP90" s="121">
        <f>CO90-CN90</f>
        <v>0</v>
      </c>
      <c r="CQ90" s="122">
        <f t="shared" si="1184"/>
        <v>0</v>
      </c>
      <c r="CR90" s="18">
        <f>SUM(CR92:CR105)</f>
        <v>130</v>
      </c>
      <c r="CS90" s="4"/>
      <c r="CT90" s="107"/>
      <c r="CU90" s="119"/>
      <c r="CV90" s="101"/>
      <c r="CW90" s="120">
        <f>CW10+CW26+CW42+CW58+CW74</f>
        <v>7498.78071</v>
      </c>
      <c r="CX90" s="101">
        <f t="shared" si="1188"/>
        <v>974841.49</v>
      </c>
      <c r="CY90" s="127">
        <f>CY10+CY26+CY42+CY58+CY74</f>
        <v>974841.49</v>
      </c>
      <c r="CZ90" s="121">
        <f>CY90-CX90</f>
        <v>0</v>
      </c>
      <c r="DA90" s="122">
        <f t="shared" si="1189"/>
        <v>0.79837000000000002</v>
      </c>
      <c r="DB90" s="18">
        <f>SUM(DB92:DB105)</f>
        <v>306</v>
      </c>
      <c r="DC90" s="4"/>
      <c r="DD90" s="107"/>
      <c r="DE90" s="119"/>
      <c r="DF90" s="101"/>
      <c r="DG90" s="120">
        <f>DG10+DG26+DG42+DG58+DG74</f>
        <v>12409.00325</v>
      </c>
      <c r="DH90" s="101">
        <f t="shared" si="1193"/>
        <v>3797154.99</v>
      </c>
      <c r="DI90" s="127">
        <f>DI10+DI26+DI42+DI58+DI74</f>
        <v>3797154.99</v>
      </c>
      <c r="DJ90" s="121">
        <f>DI90-DH90</f>
        <v>0</v>
      </c>
      <c r="DK90" s="122">
        <f t="shared" si="1194"/>
        <v>1.32114</v>
      </c>
      <c r="DL90" s="18">
        <f>SUM(DL92:DL105)</f>
        <v>159</v>
      </c>
      <c r="DM90" s="4"/>
      <c r="DN90" s="107"/>
      <c r="DO90" s="119"/>
      <c r="DP90" s="101"/>
      <c r="DQ90" s="120">
        <f>DQ10+DQ26+DQ42+DQ58+DQ74</f>
        <v>11100.788</v>
      </c>
      <c r="DR90" s="101">
        <f t="shared" si="1198"/>
        <v>1765025.29</v>
      </c>
      <c r="DS90" s="127">
        <f>DS10+DS26+DS42+DS58+DS74</f>
        <v>1765025.29</v>
      </c>
      <c r="DT90" s="121">
        <f>DS90-DR90</f>
        <v>0</v>
      </c>
      <c r="DU90" s="122">
        <f t="shared" si="1199"/>
        <v>1.1818599999999999</v>
      </c>
      <c r="DV90" s="18">
        <f>SUM(DV92:DV105)</f>
        <v>51</v>
      </c>
      <c r="DW90" s="4"/>
      <c r="DX90" s="107"/>
      <c r="DY90" s="119"/>
      <c r="DZ90" s="101"/>
      <c r="EA90" s="120">
        <f>EA10+EA26+EA42+EA58+EA74</f>
        <v>8379.8749000000007</v>
      </c>
      <c r="EB90" s="101">
        <f t="shared" si="1203"/>
        <v>427373.62</v>
      </c>
      <c r="EC90" s="127">
        <f>EC10+EC26+EC42+EC58+EC74</f>
        <v>427373.62</v>
      </c>
      <c r="ED90" s="121">
        <f>EC90-EB90</f>
        <v>0</v>
      </c>
      <c r="EE90" s="122">
        <f t="shared" si="1204"/>
        <v>0.89217999999999997</v>
      </c>
      <c r="EF90" s="18">
        <f>SUM(EF92:EF105)</f>
        <v>197</v>
      </c>
      <c r="EG90" s="4"/>
      <c r="EH90" s="107"/>
      <c r="EI90" s="119"/>
      <c r="EJ90" s="101"/>
      <c r="EK90" s="120">
        <f>EK10+EK26+EK42+EK58+EK74</f>
        <v>12191.105460000001</v>
      </c>
      <c r="EL90" s="101">
        <f t="shared" si="1208"/>
        <v>2401647.7799999998</v>
      </c>
      <c r="EM90" s="127">
        <f>EM10+EM26+EM42+EM58+EM74</f>
        <v>2401647.7799999998</v>
      </c>
      <c r="EN90" s="121">
        <f>EM90-EL90</f>
        <v>0</v>
      </c>
      <c r="EO90" s="122">
        <f t="shared" si="1209"/>
        <v>1.2979400000000001</v>
      </c>
      <c r="EP90" s="18">
        <f>SUM(EP92:EP105)</f>
        <v>232</v>
      </c>
      <c r="EQ90" s="4"/>
      <c r="ER90" s="107"/>
      <c r="ES90" s="119"/>
      <c r="ET90" s="101"/>
      <c r="EU90" s="120">
        <f>EU10+EU26+EU42+EU58+EU74</f>
        <v>8169.5306799999998</v>
      </c>
      <c r="EV90" s="101">
        <f t="shared" si="1213"/>
        <v>1895331.12</v>
      </c>
      <c r="EW90" s="127">
        <f>EW10+EW26+EW42+EW58+EW74</f>
        <v>1895331.12</v>
      </c>
      <c r="EX90" s="121">
        <f>EW90-EV90</f>
        <v>0</v>
      </c>
      <c r="EY90" s="122">
        <f t="shared" si="1214"/>
        <v>0.86978</v>
      </c>
      <c r="EZ90" s="18">
        <f>SUM(EZ92:EZ105)</f>
        <v>107</v>
      </c>
      <c r="FA90" s="4"/>
      <c r="FB90" s="107"/>
      <c r="FC90" s="119"/>
      <c r="FD90" s="101"/>
      <c r="FE90" s="120">
        <f>FE10+FE26+FE42+FE58+FE74</f>
        <v>7735.4042099999997</v>
      </c>
      <c r="FF90" s="101">
        <f t="shared" si="1218"/>
        <v>827688.25</v>
      </c>
      <c r="FG90" s="127">
        <f>FG10+FG26+FG42+FG58+FG74</f>
        <v>827688.25</v>
      </c>
      <c r="FH90" s="121">
        <f>FG90-FF90</f>
        <v>0</v>
      </c>
      <c r="FI90" s="122">
        <f t="shared" si="1219"/>
        <v>0.82355999999999996</v>
      </c>
      <c r="FJ90" s="18">
        <f>SUM(FJ92:FJ105)</f>
        <v>188</v>
      </c>
      <c r="FK90" s="4"/>
      <c r="FL90" s="107"/>
      <c r="FM90" s="119"/>
      <c r="FN90" s="101"/>
      <c r="FO90" s="120">
        <f>FO10+FO26+FO42+FO58+FO74</f>
        <v>11432.66437</v>
      </c>
      <c r="FP90" s="101">
        <f t="shared" si="1223"/>
        <v>2149340.9</v>
      </c>
      <c r="FQ90" s="127">
        <f>FQ10+FQ26+FQ42+FQ58+FQ74</f>
        <v>2149340.9</v>
      </c>
      <c r="FR90" s="121">
        <f>FQ90-FP90</f>
        <v>0</v>
      </c>
      <c r="FS90" s="122">
        <f t="shared" si="1224"/>
        <v>1.2172000000000001</v>
      </c>
      <c r="FT90" s="18">
        <f>SUM(FT92:FT105)</f>
        <v>313</v>
      </c>
      <c r="FU90" s="4"/>
      <c r="FV90" s="107"/>
      <c r="FW90" s="119"/>
      <c r="FX90" s="101"/>
      <c r="FY90" s="120">
        <f>FY10+FY26+FY42+FY58+FY74</f>
        <v>7373.37986</v>
      </c>
      <c r="FZ90" s="101">
        <f t="shared" si="1228"/>
        <v>2307867.9</v>
      </c>
      <c r="GA90" s="127">
        <f>GA10+GA26+GA42+GA58+GA74</f>
        <v>2307867.9</v>
      </c>
      <c r="GB90" s="121">
        <f>GA90-FZ90</f>
        <v>0</v>
      </c>
      <c r="GC90" s="122">
        <f t="shared" si="1229"/>
        <v>0.78502000000000005</v>
      </c>
      <c r="GD90" s="18">
        <f>SUM(GD92:GD105)</f>
        <v>170</v>
      </c>
      <c r="GE90" s="4"/>
      <c r="GF90" s="107"/>
      <c r="GG90" s="119"/>
      <c r="GH90" s="101"/>
      <c r="GI90" s="120">
        <f>GI10+GI26+GI42+GI58+GI74</f>
        <v>7924.8992200000002</v>
      </c>
      <c r="GJ90" s="101">
        <f t="shared" si="1233"/>
        <v>1347232.87</v>
      </c>
      <c r="GK90" s="127">
        <f>GK10+GK26+GK42+GK58+GK74</f>
        <v>1347232.87</v>
      </c>
      <c r="GL90" s="121">
        <f>GK90-GJ90</f>
        <v>0</v>
      </c>
      <c r="GM90" s="122">
        <f t="shared" si="1234"/>
        <v>0.84374000000000005</v>
      </c>
      <c r="GN90" s="18">
        <f>SUM(GN92:GN105)</f>
        <v>94</v>
      </c>
      <c r="GO90" s="4"/>
      <c r="GP90" s="107"/>
      <c r="GQ90" s="119"/>
      <c r="GR90" s="101"/>
      <c r="GS90" s="120">
        <f>GS10+GS26+GS42+GS58+GS74</f>
        <v>10412.277120000001</v>
      </c>
      <c r="GT90" s="101">
        <f t="shared" si="1238"/>
        <v>978754.05</v>
      </c>
      <c r="GU90" s="127">
        <f>GU10+GU26+GU42+GU58+GU74</f>
        <v>978754.05</v>
      </c>
      <c r="GV90" s="121">
        <f>GU90-GT90</f>
        <v>0</v>
      </c>
      <c r="GW90" s="122">
        <f t="shared" si="1239"/>
        <v>1.10856</v>
      </c>
      <c r="GX90" s="18">
        <f>SUM(GX92:GX105)</f>
        <v>181</v>
      </c>
      <c r="GY90" s="4"/>
      <c r="GZ90" s="107"/>
      <c r="HA90" s="119"/>
      <c r="HB90" s="101"/>
      <c r="HC90" s="120">
        <f>HC10+HC26+HC42+HC58+HC74</f>
        <v>9675.3532599999999</v>
      </c>
      <c r="HD90" s="101">
        <f t="shared" si="1243"/>
        <v>1751238.94</v>
      </c>
      <c r="HE90" s="127">
        <f>HE10+HE26+HE42+HE58+HE74</f>
        <v>1751238.94</v>
      </c>
      <c r="HF90" s="121">
        <f>HE90-HD90</f>
        <v>0</v>
      </c>
      <c r="HG90" s="122">
        <f t="shared" si="1244"/>
        <v>1.0301</v>
      </c>
      <c r="HH90" s="18">
        <f>SUM(HH92:HH105)</f>
        <v>279</v>
      </c>
      <c r="HI90" s="4"/>
      <c r="HJ90" s="107"/>
      <c r="HK90" s="119"/>
      <c r="HL90" s="101"/>
      <c r="HM90" s="120">
        <f>HM10+HM26+HM42+HM58+HM74</f>
        <v>9913.83655</v>
      </c>
      <c r="HN90" s="101">
        <f t="shared" si="1248"/>
        <v>2765960.4</v>
      </c>
      <c r="HO90" s="127">
        <f>HO10+HO26+HO42+HO58+HO74</f>
        <v>2765960.4</v>
      </c>
      <c r="HP90" s="121">
        <f>HO90-HN90</f>
        <v>0</v>
      </c>
      <c r="HQ90" s="122">
        <f t="shared" si="1249"/>
        <v>1.05549</v>
      </c>
      <c r="HR90" s="18">
        <f>SUM(HR92:HR105)</f>
        <v>481</v>
      </c>
      <c r="HS90" s="4"/>
      <c r="HT90" s="107"/>
      <c r="HU90" s="119"/>
      <c r="HV90" s="101"/>
      <c r="HW90" s="120">
        <f>HW10+HW26+HW42+HW58+HW74</f>
        <v>8195.3873899999999</v>
      </c>
      <c r="HX90" s="101">
        <f t="shared" si="1253"/>
        <v>3941981.33</v>
      </c>
      <c r="HY90" s="127">
        <f>HY10+HY26+HY42+HY58+HY74</f>
        <v>3941981.34</v>
      </c>
      <c r="HZ90" s="121">
        <f>HY90-HX90</f>
        <v>0.01</v>
      </c>
      <c r="IA90" s="122">
        <f t="shared" si="1254"/>
        <v>0.87253000000000003</v>
      </c>
      <c r="IB90" s="18">
        <f>SUM(IB92:IB105)</f>
        <v>157</v>
      </c>
      <c r="IC90" s="4"/>
      <c r="ID90" s="107"/>
      <c r="IE90" s="119"/>
      <c r="IF90" s="101"/>
      <c r="IG90" s="120">
        <f>IG10+IG26+IG42+IG58+IG74</f>
        <v>12780.41555</v>
      </c>
      <c r="IH90" s="101">
        <f t="shared" si="1258"/>
        <v>2006525.24</v>
      </c>
      <c r="II90" s="127">
        <f>II10+II26+II42+II58+II74</f>
        <v>2006525.24</v>
      </c>
      <c r="IJ90" s="121">
        <f>II90-IH90</f>
        <v>0</v>
      </c>
      <c r="IK90" s="122">
        <f t="shared" si="1259"/>
        <v>1.36069</v>
      </c>
      <c r="IL90" s="18">
        <f>SUM(IL92:IL105)</f>
        <v>123</v>
      </c>
      <c r="IM90" s="4"/>
      <c r="IN90" s="107"/>
      <c r="IO90" s="119"/>
      <c r="IP90" s="101"/>
      <c r="IQ90" s="120">
        <f>IQ10+IQ26+IQ42+IQ58+IQ74</f>
        <v>8845.5470700000005</v>
      </c>
      <c r="IR90" s="101">
        <f t="shared" si="1263"/>
        <v>1088002.29</v>
      </c>
      <c r="IS90" s="127">
        <f>IS10+IS26+IS42+IS58+IS74</f>
        <v>1088002.29</v>
      </c>
      <c r="IT90" s="121">
        <f>IS90-IR90</f>
        <v>0</v>
      </c>
      <c r="IU90" s="122">
        <f t="shared" si="1264"/>
        <v>0.94174999999999998</v>
      </c>
      <c r="IV90" s="18">
        <f>SUM(IV92:IV105)</f>
        <v>284</v>
      </c>
      <c r="IW90" s="4"/>
      <c r="IX90" s="107"/>
      <c r="IY90" s="119"/>
      <c r="IZ90" s="101"/>
      <c r="JA90" s="120">
        <f>JA10+JA26+JA42+JA58+JA74</f>
        <v>14648.60022</v>
      </c>
      <c r="JB90" s="101">
        <f t="shared" si="1268"/>
        <v>4160202.46</v>
      </c>
      <c r="JC90" s="127">
        <f>JC10+JC26+JC42+JC58+JC74</f>
        <v>4160202.46</v>
      </c>
      <c r="JD90" s="121">
        <f>JC90-JB90</f>
        <v>0</v>
      </c>
      <c r="JE90" s="122">
        <f t="shared" si="1269"/>
        <v>1.55958</v>
      </c>
      <c r="JF90" s="18">
        <f>SUM(JF92:JF105)</f>
        <v>291</v>
      </c>
      <c r="JG90" s="4"/>
      <c r="JH90" s="107"/>
      <c r="JI90" s="119"/>
      <c r="JJ90" s="101"/>
      <c r="JK90" s="120">
        <f>JK10+JK26+JK42+JK58+JK74</f>
        <v>10924.70659</v>
      </c>
      <c r="JL90" s="101">
        <f t="shared" si="1273"/>
        <v>3179089.62</v>
      </c>
      <c r="JM90" s="127">
        <f>JM10+JM26+JM42+JM58+JM74</f>
        <v>3179089.62</v>
      </c>
      <c r="JN90" s="121">
        <f>JM90-JL90</f>
        <v>0</v>
      </c>
      <c r="JO90" s="122">
        <f t="shared" si="1274"/>
        <v>1.1631100000000001</v>
      </c>
      <c r="JP90" s="18">
        <f>SUM(JP92:JP105)</f>
        <v>0</v>
      </c>
      <c r="JQ90" s="4"/>
      <c r="JR90" s="107"/>
      <c r="JS90" s="119"/>
      <c r="JT90" s="101"/>
      <c r="JU90" s="120">
        <f>JU10+JU26+JU42+JU58+JU74</f>
        <v>0</v>
      </c>
      <c r="JV90" s="101">
        <f t="shared" si="1278"/>
        <v>0</v>
      </c>
      <c r="JW90" s="127">
        <f>JW10+JW26+JW42+JW58+JW74</f>
        <v>0</v>
      </c>
      <c r="JX90" s="121">
        <f>JW90-JV90</f>
        <v>0</v>
      </c>
      <c r="JY90" s="122">
        <f t="shared" si="1279"/>
        <v>0</v>
      </c>
      <c r="JZ90" s="18">
        <f>SUM(JZ92:JZ105)</f>
        <v>179</v>
      </c>
      <c r="KA90" s="4"/>
      <c r="KB90" s="107"/>
      <c r="KC90" s="119"/>
      <c r="KD90" s="101"/>
      <c r="KE90" s="120">
        <f>KE10+KE26+KE42+KE58+KE74</f>
        <v>5632.67515</v>
      </c>
      <c r="KF90" s="101">
        <f t="shared" si="1283"/>
        <v>1008248.85</v>
      </c>
      <c r="KG90" s="127">
        <f>KG10+KG26+KG42+KG58+KG74</f>
        <v>1008248.85</v>
      </c>
      <c r="KH90" s="121">
        <f>KG90-KF90</f>
        <v>0</v>
      </c>
      <c r="KI90" s="122">
        <f t="shared" si="1284"/>
        <v>0.59968999999999995</v>
      </c>
      <c r="KJ90" s="18">
        <f>SUM(KJ92:KJ105)</f>
        <v>353</v>
      </c>
      <c r="KK90" s="4"/>
      <c r="KL90" s="107"/>
      <c r="KM90" s="119"/>
      <c r="KN90" s="101"/>
      <c r="KO90" s="120">
        <f>KO10+KO26+KO42+KO58+KO74</f>
        <v>7933.4464600000001</v>
      </c>
      <c r="KP90" s="101">
        <f t="shared" si="1288"/>
        <v>2800506.6</v>
      </c>
      <c r="KQ90" s="127">
        <f>KQ10+KQ26+KQ42+KQ58+KQ74</f>
        <v>2800506.6</v>
      </c>
      <c r="KR90" s="121">
        <f>KQ90-KP90</f>
        <v>0</v>
      </c>
      <c r="KS90" s="122">
        <f t="shared" si="1289"/>
        <v>0.84465000000000001</v>
      </c>
      <c r="KT90" s="18">
        <f>SUM(KT92:KT105)</f>
        <v>298</v>
      </c>
      <c r="KU90" s="4"/>
      <c r="KV90" s="107"/>
      <c r="KW90" s="119"/>
      <c r="KX90" s="101"/>
      <c r="KY90" s="120">
        <f>KY10+KY26+KY42+KY58+KY74</f>
        <v>9575.3285199999991</v>
      </c>
      <c r="KZ90" s="101">
        <f t="shared" si="1293"/>
        <v>2853447.9</v>
      </c>
      <c r="LA90" s="127">
        <f>LA10+LA26+LA42+LA58+LA74</f>
        <v>2853447.9</v>
      </c>
      <c r="LB90" s="121">
        <f>LA90-KZ90</f>
        <v>0</v>
      </c>
      <c r="LC90" s="122">
        <f t="shared" si="1294"/>
        <v>1.01945</v>
      </c>
      <c r="LD90" s="18">
        <f>SUM(LD92:LD105)</f>
        <v>242</v>
      </c>
      <c r="LE90" s="4"/>
      <c r="LF90" s="107"/>
      <c r="LG90" s="119"/>
      <c r="LH90" s="101"/>
      <c r="LI90" s="120">
        <f>LI10+LI26+LI42+LI58+LI74</f>
        <v>8321.1587600000003</v>
      </c>
      <c r="LJ90" s="101">
        <f t="shared" si="1298"/>
        <v>2013720.42</v>
      </c>
      <c r="LK90" s="127">
        <f>LK10+LK26+LK42+LK58+LK74</f>
        <v>2013720.42</v>
      </c>
      <c r="LL90" s="121">
        <f>LK90-LJ90</f>
        <v>0</v>
      </c>
      <c r="LM90" s="122">
        <f t="shared" si="1299"/>
        <v>0.88592000000000004</v>
      </c>
      <c r="LN90" s="18">
        <f>SUM(LN92:LN105)</f>
        <v>141</v>
      </c>
      <c r="LO90" s="4"/>
      <c r="LP90" s="107"/>
      <c r="LQ90" s="119"/>
      <c r="LR90" s="101"/>
      <c r="LS90" s="120">
        <f>LS10+LS26+LS42+LS58+LS74</f>
        <v>15287.55142</v>
      </c>
      <c r="LT90" s="101">
        <f t="shared" si="1303"/>
        <v>2155544.75</v>
      </c>
      <c r="LU90" s="127">
        <f>LU10+LU26+LU42+LU58+LU74</f>
        <v>2155544.75</v>
      </c>
      <c r="LV90" s="121">
        <f>LU90-LT90</f>
        <v>0</v>
      </c>
      <c r="LW90" s="122">
        <f t="shared" si="1304"/>
        <v>1.62761</v>
      </c>
      <c r="LX90" s="18">
        <f>SUM(LX92:LX105)</f>
        <v>137</v>
      </c>
      <c r="LY90" s="4"/>
      <c r="LZ90" s="107"/>
      <c r="MA90" s="119"/>
      <c r="MB90" s="101"/>
      <c r="MC90" s="120">
        <f>MC10+MC26+MC42+MC58+MC74</f>
        <v>9565.3235000000004</v>
      </c>
      <c r="MD90" s="101">
        <f t="shared" si="1308"/>
        <v>1310449.32</v>
      </c>
      <c r="ME90" s="127">
        <f>ME10+ME26+ME42+ME58+ME74</f>
        <v>1310449.32</v>
      </c>
      <c r="MF90" s="121">
        <f>ME90-MD90</f>
        <v>0</v>
      </c>
      <c r="MG90" s="122">
        <f t="shared" si="1309"/>
        <v>1.0183899999999999</v>
      </c>
      <c r="MH90" s="18">
        <f>SUM(MH92:MH105)</f>
        <v>305</v>
      </c>
      <c r="MI90" s="4"/>
      <c r="MJ90" s="107"/>
      <c r="MK90" s="119"/>
      <c r="ML90" s="101"/>
      <c r="MM90" s="120">
        <f>MM10+MM26+MM42+MM58+MM74</f>
        <v>9493.3317599999991</v>
      </c>
      <c r="MN90" s="101">
        <f t="shared" si="1313"/>
        <v>2895466.19</v>
      </c>
      <c r="MO90" s="127">
        <f>MO10+MO26+MO42+MO58+MO74</f>
        <v>2895466.19</v>
      </c>
      <c r="MP90" s="121">
        <f>MO90-MN90</f>
        <v>0</v>
      </c>
      <c r="MQ90" s="122">
        <f t="shared" si="1314"/>
        <v>1.0107200000000001</v>
      </c>
      <c r="MR90" s="18">
        <f>SUM(MR92:MR105)</f>
        <v>112</v>
      </c>
      <c r="MS90" s="4"/>
      <c r="MT90" s="107"/>
      <c r="MU90" s="119"/>
      <c r="MV90" s="101"/>
      <c r="MW90" s="120">
        <f>MW10+MW26+MW42+MW58+MW74</f>
        <v>7805.0875900000001</v>
      </c>
      <c r="MX90" s="101">
        <f t="shared" si="1318"/>
        <v>874169.81</v>
      </c>
      <c r="MY90" s="127">
        <f>MY10+MY26+MY42+MY58+MY74</f>
        <v>874169.81</v>
      </c>
      <c r="MZ90" s="121">
        <f>MY90-MX90</f>
        <v>0</v>
      </c>
      <c r="NA90" s="122">
        <f t="shared" si="1319"/>
        <v>0.83098000000000005</v>
      </c>
      <c r="NB90" s="18">
        <f>SUM(NB92:NB105)</f>
        <v>164</v>
      </c>
      <c r="NC90" s="4"/>
      <c r="ND90" s="107"/>
      <c r="NE90" s="119"/>
      <c r="NF90" s="101"/>
      <c r="NG90" s="120">
        <f>NG10+NG26+NG42+NG58+NG74</f>
        <v>8044.1377899999998</v>
      </c>
      <c r="NH90" s="101">
        <f t="shared" si="1323"/>
        <v>1319238.6000000001</v>
      </c>
      <c r="NI90" s="127">
        <f>NI10+NI26+NI42+NI58+NI74</f>
        <v>1319238.6000000001</v>
      </c>
      <c r="NJ90" s="121">
        <f>NI90-NH90</f>
        <v>0</v>
      </c>
      <c r="NK90" s="122">
        <f t="shared" si="1324"/>
        <v>0.85643000000000002</v>
      </c>
      <c r="NL90" s="18">
        <f>SUM(NL92:NL105)</f>
        <v>504</v>
      </c>
      <c r="NM90" s="4"/>
      <c r="NN90" s="107"/>
      <c r="NO90" s="119"/>
      <c r="NP90" s="101"/>
      <c r="NQ90" s="120">
        <f>NQ10+NQ26+NQ42+NQ58+NQ74</f>
        <v>9332.5461599999999</v>
      </c>
      <c r="NR90" s="101">
        <f t="shared" si="1328"/>
        <v>4703603.26</v>
      </c>
      <c r="NS90" s="127">
        <f>NS10+NS26+NS42+NS58+NS74</f>
        <v>4703603.2699999996</v>
      </c>
      <c r="NT90" s="121">
        <f>NS90-NR90</f>
        <v>0.01</v>
      </c>
      <c r="NU90" s="122">
        <f t="shared" si="1329"/>
        <v>0.99360000000000004</v>
      </c>
      <c r="NV90" s="18">
        <f>SUM(NV92:NV105)</f>
        <v>175</v>
      </c>
      <c r="NW90" s="4"/>
      <c r="NX90" s="107"/>
      <c r="NY90" s="119"/>
      <c r="NZ90" s="101"/>
      <c r="OA90" s="120">
        <f>OA10+OA26+OA42+OA58+OA74</f>
        <v>8689.4894199999999</v>
      </c>
      <c r="OB90" s="101">
        <f t="shared" si="1333"/>
        <v>1520660.65</v>
      </c>
      <c r="OC90" s="127">
        <f>OC10+OC26+OC42+OC58+OC74</f>
        <v>1520660.65</v>
      </c>
      <c r="OD90" s="121">
        <f>OC90-OB90</f>
        <v>0</v>
      </c>
      <c r="OE90" s="122">
        <f t="shared" si="1334"/>
        <v>0.92513999999999996</v>
      </c>
      <c r="OF90" s="18">
        <f>SUM(OF92:OF105)</f>
        <v>141</v>
      </c>
      <c r="OG90" s="4"/>
      <c r="OH90" s="107"/>
      <c r="OI90" s="119"/>
      <c r="OJ90" s="101"/>
      <c r="OK90" s="120">
        <f>OK10+OK26+OK42+OK58+OK74</f>
        <v>7214.8584300000002</v>
      </c>
      <c r="OL90" s="101">
        <f t="shared" si="1338"/>
        <v>1017295.04</v>
      </c>
      <c r="OM90" s="127">
        <f>OM10+OM26+OM42+OM58+OM74</f>
        <v>1017295.04</v>
      </c>
      <c r="ON90" s="121">
        <f>OM90-OL90</f>
        <v>0</v>
      </c>
      <c r="OO90" s="122">
        <f t="shared" si="1339"/>
        <v>0.76814000000000004</v>
      </c>
      <c r="OP90" s="18">
        <f>SUM(OP92:OP105)</f>
        <v>234</v>
      </c>
      <c r="OQ90" s="4"/>
      <c r="OR90" s="107"/>
      <c r="OS90" s="119"/>
      <c r="OT90" s="101"/>
      <c r="OU90" s="120">
        <f>OU10+OU26+OU42+OU58+OU74</f>
        <v>7818.5436300000001</v>
      </c>
      <c r="OV90" s="101">
        <f t="shared" si="1343"/>
        <v>1829539.21</v>
      </c>
      <c r="OW90" s="127">
        <f>OW10+OW26+OW42+OW58+OW74</f>
        <v>1829539.21</v>
      </c>
      <c r="OX90" s="121">
        <f>OW90-OV90</f>
        <v>0</v>
      </c>
      <c r="OY90" s="122">
        <f t="shared" si="1344"/>
        <v>0.83240999999999998</v>
      </c>
      <c r="OZ90" s="18">
        <f>SUM(OZ92:OZ105)</f>
        <v>66</v>
      </c>
      <c r="PA90" s="4"/>
      <c r="PB90" s="107"/>
      <c r="PC90" s="119"/>
      <c r="PD90" s="101"/>
      <c r="PE90" s="120">
        <f>PE10+PE26+PE42+PE58+PE74</f>
        <v>12347.41408</v>
      </c>
      <c r="PF90" s="101">
        <f t="shared" si="1348"/>
        <v>814929.33</v>
      </c>
      <c r="PG90" s="127">
        <f>PG10+PG26+PG42+PG58+PG74</f>
        <v>814929.33</v>
      </c>
      <c r="PH90" s="121">
        <f>PG90-PF90</f>
        <v>0</v>
      </c>
      <c r="PI90" s="122">
        <f t="shared" si="1349"/>
        <v>1.3145899999999999</v>
      </c>
      <c r="PJ90" s="18">
        <f>SUM(PJ92:PJ105)</f>
        <v>156</v>
      </c>
      <c r="PK90" s="4"/>
      <c r="PL90" s="107"/>
      <c r="PM90" s="119"/>
      <c r="PN90" s="101"/>
      <c r="PO90" s="120">
        <f>PO10+PO26+PO42+PO58+PO74</f>
        <v>9582.6105299999999</v>
      </c>
      <c r="PP90" s="101">
        <f t="shared" si="1353"/>
        <v>1494887.24</v>
      </c>
      <c r="PQ90" s="127">
        <f>PQ10+PQ26+PQ42+PQ58+PQ74</f>
        <v>1494887.24</v>
      </c>
      <c r="PR90" s="121">
        <f>PQ90-PP90</f>
        <v>0</v>
      </c>
      <c r="PS90" s="122">
        <f t="shared" si="1354"/>
        <v>1.02023</v>
      </c>
      <c r="PT90" s="18">
        <f>SUM(PT92:PT105)</f>
        <v>0</v>
      </c>
      <c r="PU90" s="4"/>
      <c r="PV90" s="107"/>
      <c r="PW90" s="119"/>
      <c r="PX90" s="101"/>
      <c r="PY90" s="120">
        <f>PY10+PY26+PY42+PY58+PY74</f>
        <v>0</v>
      </c>
      <c r="PZ90" s="101">
        <f t="shared" si="1358"/>
        <v>0</v>
      </c>
      <c r="QA90" s="127">
        <f>QA10+QA26+QA42+QA58+QA74</f>
        <v>0</v>
      </c>
      <c r="QB90" s="121">
        <f>QA90-PZ90</f>
        <v>0</v>
      </c>
      <c r="QC90" s="122">
        <f t="shared" si="1359"/>
        <v>0</v>
      </c>
      <c r="QD90" s="18">
        <f>SUM(QD92:QD105)</f>
        <v>246</v>
      </c>
      <c r="QE90" s="4"/>
      <c r="QF90" s="107"/>
      <c r="QG90" s="119"/>
      <c r="QH90" s="101"/>
      <c r="QI90" s="120">
        <f>QI10+QI26+QI42+QI58+QI74</f>
        <v>7070.8878100000002</v>
      </c>
      <c r="QJ90" s="101">
        <f t="shared" si="1363"/>
        <v>1739438.4</v>
      </c>
      <c r="QK90" s="127">
        <f>QK10+QK26+QK42+QK58+QK74</f>
        <v>1739438.4</v>
      </c>
      <c r="QL90" s="121">
        <f>QK90-QJ90</f>
        <v>0</v>
      </c>
      <c r="QM90" s="122">
        <f t="shared" si="1364"/>
        <v>0.75280999999999998</v>
      </c>
      <c r="QN90" s="18">
        <f>SUM(QN92:QN105)</f>
        <v>165</v>
      </c>
      <c r="QO90" s="4"/>
      <c r="QP90" s="107"/>
      <c r="QQ90" s="119"/>
      <c r="QR90" s="101"/>
      <c r="QS90" s="120">
        <f>QS10+QS26+QS42+QS58+QS74</f>
        <v>6791.3097600000001</v>
      </c>
      <c r="QT90" s="101">
        <f t="shared" si="1368"/>
        <v>1120566.1100000001</v>
      </c>
      <c r="QU90" s="127">
        <f>QU10+QU26+QU42+QU58+QU74</f>
        <v>1120566.1100000001</v>
      </c>
      <c r="QV90" s="121">
        <f>QU90-QT90</f>
        <v>0</v>
      </c>
      <c r="QW90" s="122">
        <f t="shared" si="1369"/>
        <v>0.72304999999999997</v>
      </c>
      <c r="QX90" s="18">
        <f>SUM(QX92:QX105)</f>
        <v>169</v>
      </c>
      <c r="QY90" s="4"/>
      <c r="QZ90" s="107"/>
      <c r="RA90" s="119"/>
      <c r="RB90" s="101"/>
      <c r="RC90" s="120">
        <f>RC10+RC26+RC42+RC58+RC74</f>
        <v>9526.1565800000008</v>
      </c>
      <c r="RD90" s="101">
        <f t="shared" si="1373"/>
        <v>1609920.46</v>
      </c>
      <c r="RE90" s="127">
        <f>RE10+RE26+RE42+RE58+RE74</f>
        <v>1609920.46</v>
      </c>
      <c r="RF90" s="121">
        <f>RE90-RD90</f>
        <v>0</v>
      </c>
      <c r="RG90" s="122">
        <f t="shared" si="1374"/>
        <v>1.0142199999999999</v>
      </c>
      <c r="RH90" s="18">
        <f>SUM(RH92:RH105)</f>
        <v>136</v>
      </c>
      <c r="RI90" s="4"/>
      <c r="RJ90" s="107"/>
      <c r="RK90" s="119"/>
      <c r="RL90" s="101"/>
      <c r="RM90" s="120">
        <f>RM10+RM26+RM42+RM58+RM74</f>
        <v>13114.7011</v>
      </c>
      <c r="RN90" s="101">
        <f t="shared" si="1378"/>
        <v>1783599.35</v>
      </c>
      <c r="RO90" s="127">
        <f>RO10+RO26+RO42+RO58+RO74</f>
        <v>1783599.35</v>
      </c>
      <c r="RP90" s="121">
        <f>RO90-RN90</f>
        <v>0</v>
      </c>
      <c r="RQ90" s="122">
        <f t="shared" si="1379"/>
        <v>1.39628</v>
      </c>
      <c r="RR90" s="18">
        <f>SUM(RR92:RR105)</f>
        <v>348</v>
      </c>
      <c r="RS90" s="4"/>
      <c r="RT90" s="107"/>
      <c r="RU90" s="119"/>
      <c r="RV90" s="101"/>
      <c r="RW90" s="120">
        <f>RW10+RW26+RW42+RW58+RW74</f>
        <v>10059.3205</v>
      </c>
      <c r="RX90" s="101">
        <f t="shared" si="1383"/>
        <v>3500643.53</v>
      </c>
      <c r="RY90" s="127">
        <f>RY10+RY26+RY42+RY58+RY74</f>
        <v>3500643.53</v>
      </c>
      <c r="RZ90" s="121">
        <f>RY90-RX90</f>
        <v>0</v>
      </c>
      <c r="SA90" s="122">
        <f t="shared" si="1384"/>
        <v>1.07098</v>
      </c>
      <c r="SB90" s="18">
        <f>SUM(SB92:SB105)</f>
        <v>84</v>
      </c>
      <c r="SC90" s="4"/>
      <c r="SD90" s="107"/>
      <c r="SE90" s="119"/>
      <c r="SF90" s="101"/>
      <c r="SG90" s="120">
        <f>SG10+SG26+SG42+SG58+SG74</f>
        <v>6565.6976199999999</v>
      </c>
      <c r="SH90" s="101">
        <f t="shared" si="1388"/>
        <v>551518.6</v>
      </c>
      <c r="SI90" s="127">
        <f>SI10+SI26+SI42+SI58+SI74</f>
        <v>551518.6</v>
      </c>
      <c r="SJ90" s="121">
        <f>SI90-SH90</f>
        <v>0</v>
      </c>
      <c r="SK90" s="122">
        <f t="shared" si="1389"/>
        <v>0.69903000000000004</v>
      </c>
      <c r="SL90" s="18">
        <f>SUM(SL92:SL105)</f>
        <v>305</v>
      </c>
      <c r="SM90" s="4"/>
      <c r="SN90" s="107"/>
      <c r="SO90" s="119"/>
      <c r="SP90" s="101"/>
      <c r="SQ90" s="120">
        <f>SQ10+SQ26+SQ42+SQ58+SQ74</f>
        <v>8460.5741699999999</v>
      </c>
      <c r="SR90" s="101">
        <f t="shared" si="1393"/>
        <v>2580475.12</v>
      </c>
      <c r="SS90" s="127">
        <f>SS10+SS26+SS42+SS58+SS74</f>
        <v>2580475.12</v>
      </c>
      <c r="ST90" s="121">
        <f>SS90-SR90</f>
        <v>0</v>
      </c>
      <c r="SU90" s="122">
        <f t="shared" si="1394"/>
        <v>0.90076999999999996</v>
      </c>
      <c r="SV90" s="18">
        <f>SUM(SV92:SV105)</f>
        <v>288</v>
      </c>
      <c r="SW90" s="4"/>
      <c r="SX90" s="107"/>
      <c r="SY90" s="119"/>
      <c r="SZ90" s="101"/>
      <c r="TA90" s="120">
        <f>TA10+TA26+TA42+TA58+TA74</f>
        <v>13349.48486</v>
      </c>
      <c r="TB90" s="101">
        <f t="shared" si="1398"/>
        <v>3844651.64</v>
      </c>
      <c r="TC90" s="127">
        <f>TC10+TC26+TC42+TC58+TC74</f>
        <v>3844651.64</v>
      </c>
      <c r="TD90" s="121">
        <f>TC90-TB90</f>
        <v>0</v>
      </c>
      <c r="TE90" s="122">
        <f t="shared" si="1399"/>
        <v>1.42127</v>
      </c>
      <c r="TF90" s="18">
        <f>SUM(TF92:TF105)</f>
        <v>153</v>
      </c>
      <c r="TG90" s="4"/>
      <c r="TH90" s="107"/>
      <c r="TI90" s="119"/>
      <c r="TJ90" s="101"/>
      <c r="TK90" s="120">
        <f>TK10+TK26+TK42+TK58+TK74</f>
        <v>10755.48379</v>
      </c>
      <c r="TL90" s="101">
        <f t="shared" si="1403"/>
        <v>1645589.02</v>
      </c>
      <c r="TM90" s="127">
        <f>TM10+TM26+TM42+TM58+TM74</f>
        <v>1645589.02</v>
      </c>
      <c r="TN90" s="121">
        <f>TM90-TL90</f>
        <v>0</v>
      </c>
      <c r="TO90" s="122">
        <f t="shared" si="1404"/>
        <v>1.1451</v>
      </c>
      <c r="TP90" s="18">
        <f>SUM(TP92:TP105)</f>
        <v>287</v>
      </c>
      <c r="TQ90" s="4"/>
      <c r="TR90" s="107"/>
      <c r="TS90" s="119"/>
      <c r="TT90" s="101"/>
      <c r="TU90" s="120">
        <f>TU10+TU26+TU42+TU58+TU74</f>
        <v>6880.9005200000001</v>
      </c>
      <c r="TV90" s="101">
        <f t="shared" si="1408"/>
        <v>1974818.45</v>
      </c>
      <c r="TW90" s="127">
        <f>TW10+TW26+TW42+TW58+TW74</f>
        <v>1974818.45</v>
      </c>
      <c r="TX90" s="121">
        <f>TW90-TV90</f>
        <v>0</v>
      </c>
      <c r="TY90" s="122">
        <f t="shared" si="1409"/>
        <v>0.73258999999999996</v>
      </c>
      <c r="TZ90" s="18">
        <f>SUM(TZ92:TZ105)</f>
        <v>196</v>
      </c>
      <c r="UA90" s="4"/>
      <c r="UB90" s="107"/>
      <c r="UC90" s="119"/>
      <c r="UD90" s="101"/>
      <c r="UE90" s="120">
        <f>UE10+UE26+UE42+UE58+UE74</f>
        <v>8251.2918399999999</v>
      </c>
      <c r="UF90" s="101">
        <f t="shared" si="1413"/>
        <v>1617253.2</v>
      </c>
      <c r="UG90" s="127">
        <f>UG10+UG26+UG42+UG58+UG74</f>
        <v>1617253.2</v>
      </c>
      <c r="UH90" s="121">
        <f>UG90-UF90</f>
        <v>0</v>
      </c>
      <c r="UI90" s="122">
        <f t="shared" si="1414"/>
        <v>0.87848999999999999</v>
      </c>
      <c r="UJ90" s="18">
        <f>SUM(UJ92:UJ105)</f>
        <v>329</v>
      </c>
      <c r="UK90" s="4"/>
      <c r="UL90" s="107"/>
      <c r="UM90" s="119"/>
      <c r="UN90" s="101"/>
      <c r="UO90" s="120">
        <f>UO10+UO26+UO42+UO58+UO74</f>
        <v>10221.161700000001</v>
      </c>
      <c r="UP90" s="101">
        <f t="shared" si="1418"/>
        <v>3362762.2</v>
      </c>
      <c r="UQ90" s="127">
        <f>UQ10+UQ26+UQ42+UQ58+UQ74</f>
        <v>3362762.2</v>
      </c>
      <c r="UR90" s="121">
        <f>UQ90-UP90</f>
        <v>0</v>
      </c>
      <c r="US90" s="122">
        <f t="shared" si="1419"/>
        <v>1.0882099999999999</v>
      </c>
      <c r="UT90" s="18">
        <f>SUM(UT92:UT105)</f>
        <v>321</v>
      </c>
      <c r="UU90" s="4"/>
      <c r="UV90" s="107"/>
      <c r="UW90" s="119"/>
      <c r="UX90" s="101"/>
      <c r="UY90" s="120">
        <f>UY10+UY26+UY42+UY58+UY74</f>
        <v>8759.4129699999994</v>
      </c>
      <c r="UZ90" s="101">
        <f t="shared" si="1423"/>
        <v>2811771.56</v>
      </c>
      <c r="VA90" s="127">
        <f>VA10+VA26+VA42+VA58+VA74</f>
        <v>2811771.56</v>
      </c>
      <c r="VB90" s="121">
        <f>VA90-UZ90</f>
        <v>0</v>
      </c>
      <c r="VC90" s="122">
        <f t="shared" si="1424"/>
        <v>0.93257999999999996</v>
      </c>
      <c r="VD90" s="18">
        <f>SUM(VD92:VD105)</f>
        <v>553</v>
      </c>
      <c r="VE90" s="4"/>
      <c r="VF90" s="107"/>
      <c r="VG90" s="119"/>
      <c r="VH90" s="101"/>
      <c r="VI90" s="120">
        <f>VI10+VI26+VI42+VI58+VI74</f>
        <v>8509.9655500000008</v>
      </c>
      <c r="VJ90" s="101">
        <f t="shared" si="1428"/>
        <v>4706010.95</v>
      </c>
      <c r="VK90" s="127">
        <f>VK10+VK26+VK42+VK58+VK74</f>
        <v>4706010.9400000004</v>
      </c>
      <c r="VL90" s="121">
        <f>VK90-VJ90</f>
        <v>-0.01</v>
      </c>
      <c r="VM90" s="122">
        <f t="shared" si="1429"/>
        <v>0.90603</v>
      </c>
      <c r="VN90" s="18">
        <f>SUM(VN92:VN105)</f>
        <v>350</v>
      </c>
      <c r="VO90" s="4"/>
      <c r="VP90" s="107"/>
      <c r="VQ90" s="119"/>
      <c r="VR90" s="101"/>
      <c r="VS90" s="120">
        <f>VS10+VS26+VS42+VS58+VS74</f>
        <v>9491.1705000000002</v>
      </c>
      <c r="VT90" s="101">
        <f t="shared" si="1433"/>
        <v>3321909.68</v>
      </c>
      <c r="VU90" s="127">
        <f>VU10+VU26+VU42+VU58+VU74</f>
        <v>3321909.68</v>
      </c>
      <c r="VV90" s="121">
        <f>VU90-VT90</f>
        <v>0</v>
      </c>
      <c r="VW90" s="122">
        <f t="shared" si="1434"/>
        <v>1.0104900000000001</v>
      </c>
      <c r="VX90" s="18">
        <f>SUM(VX92:VX105)</f>
        <v>12591</v>
      </c>
      <c r="VY90" s="4"/>
      <c r="VZ90" s="107"/>
      <c r="WA90" s="119"/>
      <c r="WB90" s="101"/>
      <c r="WC90" s="120">
        <f>WC10+WC26+WC42+WC58+WC74</f>
        <v>9392.6294300000009</v>
      </c>
      <c r="WD90" s="101">
        <f t="shared" si="1438"/>
        <v>118262597.15000001</v>
      </c>
      <c r="WE90" s="127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</f>
        <v>118262548.05</v>
      </c>
      <c r="WF90" s="121">
        <f>WE90-WD90</f>
        <v>-49.1</v>
      </c>
    </row>
    <row r="91" spans="1:604" s="114" customFormat="1">
      <c r="A91" s="112"/>
      <c r="B91" s="113" t="s">
        <v>473</v>
      </c>
      <c r="C91" s="113"/>
      <c r="D91" s="113"/>
      <c r="E91" s="113"/>
      <c r="F91" s="123"/>
      <c r="G91" s="113"/>
      <c r="H91" s="121"/>
      <c r="I91" s="124"/>
      <c r="J91" s="121"/>
      <c r="K91" s="121"/>
      <c r="L91" s="121">
        <f>L90-(SUM(L92:L105))</f>
        <v>0</v>
      </c>
      <c r="M91" s="121"/>
      <c r="N91" s="121"/>
      <c r="O91" s="113"/>
      <c r="P91" s="123"/>
      <c r="Q91" s="113"/>
      <c r="R91" s="121"/>
      <c r="S91" s="124"/>
      <c r="T91" s="121"/>
      <c r="U91" s="121"/>
      <c r="V91" s="121">
        <f>V90-(SUM(V92:V105))</f>
        <v>41.85</v>
      </c>
      <c r="W91" s="121"/>
      <c r="X91" s="121"/>
      <c r="Y91" s="113"/>
      <c r="Z91" s="123"/>
      <c r="AA91" s="113"/>
      <c r="AB91" s="121"/>
      <c r="AC91" s="124"/>
      <c r="AD91" s="121"/>
      <c r="AE91" s="121"/>
      <c r="AF91" s="121">
        <f>AF90-(SUM(AF92:AF105))</f>
        <v>0.01</v>
      </c>
      <c r="AG91" s="121"/>
      <c r="AH91" s="121"/>
      <c r="AI91" s="113"/>
      <c r="AJ91" s="123"/>
      <c r="AK91" s="113"/>
      <c r="AL91" s="121"/>
      <c r="AM91" s="124"/>
      <c r="AN91" s="121"/>
      <c r="AO91" s="121"/>
      <c r="AP91" s="121">
        <f>AP90-(SUM(AP92:AP105))</f>
        <v>-0.96</v>
      </c>
      <c r="AQ91" s="121"/>
      <c r="AR91" s="121"/>
      <c r="AS91" s="113"/>
      <c r="AT91" s="123"/>
      <c r="AU91" s="113"/>
      <c r="AV91" s="121"/>
      <c r="AW91" s="124"/>
      <c r="AX91" s="121"/>
      <c r="AY91" s="121"/>
      <c r="AZ91" s="121">
        <f>AZ90-(SUM(AZ92:AZ105))</f>
        <v>0</v>
      </c>
      <c r="BA91" s="121"/>
      <c r="BB91" s="121"/>
      <c r="BC91" s="113"/>
      <c r="BD91" s="123"/>
      <c r="BE91" s="113"/>
      <c r="BF91" s="121"/>
      <c r="BG91" s="124"/>
      <c r="BH91" s="121"/>
      <c r="BI91" s="121"/>
      <c r="BJ91" s="121">
        <f>BJ90-(SUM(BJ92:BJ105))</f>
        <v>-0.01</v>
      </c>
      <c r="BK91" s="121"/>
      <c r="BL91" s="121"/>
      <c r="BM91" s="113"/>
      <c r="BN91" s="123"/>
      <c r="BO91" s="113"/>
      <c r="BP91" s="121"/>
      <c r="BQ91" s="124"/>
      <c r="BR91" s="121"/>
      <c r="BS91" s="121"/>
      <c r="BT91" s="121">
        <f>BT90-(SUM(BT92:BT105))</f>
        <v>0</v>
      </c>
      <c r="BU91" s="121"/>
      <c r="BV91" s="121"/>
      <c r="BW91" s="113"/>
      <c r="BX91" s="123"/>
      <c r="BY91" s="113"/>
      <c r="BZ91" s="121"/>
      <c r="CA91" s="124"/>
      <c r="CB91" s="121"/>
      <c r="CC91" s="121"/>
      <c r="CD91" s="121">
        <f>CD90-(SUM(CD92:CD105))</f>
        <v>38.01</v>
      </c>
      <c r="CE91" s="121"/>
      <c r="CF91" s="121"/>
      <c r="CG91" s="113"/>
      <c r="CH91" s="123"/>
      <c r="CI91" s="113"/>
      <c r="CJ91" s="121"/>
      <c r="CK91" s="124"/>
      <c r="CL91" s="121"/>
      <c r="CM91" s="121"/>
      <c r="CN91" s="121">
        <f>CN90-(SUM(CN92:CN105))</f>
        <v>0</v>
      </c>
      <c r="CO91" s="121"/>
      <c r="CP91" s="121"/>
      <c r="CQ91" s="113"/>
      <c r="CR91" s="123"/>
      <c r="CS91" s="113"/>
      <c r="CT91" s="121"/>
      <c r="CU91" s="124"/>
      <c r="CV91" s="121"/>
      <c r="CW91" s="121"/>
      <c r="CX91" s="121">
        <f>CX90-(SUM(CX92:CX105))</f>
        <v>0</v>
      </c>
      <c r="CY91" s="121"/>
      <c r="CZ91" s="121"/>
      <c r="DA91" s="113"/>
      <c r="DB91" s="123"/>
      <c r="DC91" s="113"/>
      <c r="DD91" s="121"/>
      <c r="DE91" s="124"/>
      <c r="DF91" s="121"/>
      <c r="DG91" s="121"/>
      <c r="DH91" s="121">
        <f>DH90-(SUM(DH92:DH105))</f>
        <v>1.06</v>
      </c>
      <c r="DI91" s="121"/>
      <c r="DJ91" s="121"/>
      <c r="DK91" s="113"/>
      <c r="DL91" s="123"/>
      <c r="DM91" s="113"/>
      <c r="DN91" s="121"/>
      <c r="DO91" s="124"/>
      <c r="DP91" s="121"/>
      <c r="DQ91" s="121"/>
      <c r="DR91" s="121">
        <f>DR90-(SUM(DR92:DR105))</f>
        <v>-0.01</v>
      </c>
      <c r="DS91" s="121"/>
      <c r="DT91" s="121"/>
      <c r="DU91" s="113"/>
      <c r="DV91" s="123"/>
      <c r="DW91" s="113"/>
      <c r="DX91" s="121"/>
      <c r="DY91" s="124"/>
      <c r="DZ91" s="121"/>
      <c r="EA91" s="121"/>
      <c r="EB91" s="121">
        <f>EB90-(SUM(EB92:EB105))</f>
        <v>0</v>
      </c>
      <c r="EC91" s="121"/>
      <c r="ED91" s="121"/>
      <c r="EE91" s="113"/>
      <c r="EF91" s="123"/>
      <c r="EG91" s="113"/>
      <c r="EH91" s="121"/>
      <c r="EI91" s="124"/>
      <c r="EJ91" s="121"/>
      <c r="EK91" s="121"/>
      <c r="EL91" s="121">
        <f>EL90-(SUM(EL92:EL105))</f>
        <v>0</v>
      </c>
      <c r="EM91" s="121"/>
      <c r="EN91" s="121"/>
      <c r="EO91" s="113"/>
      <c r="EP91" s="123"/>
      <c r="EQ91" s="113"/>
      <c r="ER91" s="121"/>
      <c r="ES91" s="124"/>
      <c r="ET91" s="121"/>
      <c r="EU91" s="121"/>
      <c r="EV91" s="121">
        <f>EV90-(SUM(EV92:EV105))</f>
        <v>0</v>
      </c>
      <c r="EW91" s="121"/>
      <c r="EX91" s="121"/>
      <c r="EY91" s="113"/>
      <c r="EZ91" s="123"/>
      <c r="FA91" s="113"/>
      <c r="FB91" s="121"/>
      <c r="FC91" s="124"/>
      <c r="FD91" s="121"/>
      <c r="FE91" s="121"/>
      <c r="FF91" s="121">
        <f>FF90-(SUM(FF92:FF105))</f>
        <v>-0.1</v>
      </c>
      <c r="FG91" s="121"/>
      <c r="FH91" s="121"/>
      <c r="FI91" s="113"/>
      <c r="FJ91" s="123"/>
      <c r="FK91" s="113"/>
      <c r="FL91" s="121"/>
      <c r="FM91" s="124"/>
      <c r="FN91" s="121"/>
      <c r="FO91" s="121"/>
      <c r="FP91" s="121">
        <f>FP90-(SUM(FP92:FP105))</f>
        <v>0</v>
      </c>
      <c r="FQ91" s="121"/>
      <c r="FR91" s="121"/>
      <c r="FS91" s="113"/>
      <c r="FT91" s="123"/>
      <c r="FU91" s="113"/>
      <c r="FV91" s="121"/>
      <c r="FW91" s="124"/>
      <c r="FX91" s="121"/>
      <c r="FY91" s="121"/>
      <c r="FZ91" s="121">
        <f>FZ90-(SUM(FZ92:FZ105))</f>
        <v>0</v>
      </c>
      <c r="GA91" s="121"/>
      <c r="GB91" s="121"/>
      <c r="GC91" s="113"/>
      <c r="GD91" s="123"/>
      <c r="GE91" s="113"/>
      <c r="GF91" s="121"/>
      <c r="GG91" s="124"/>
      <c r="GH91" s="121"/>
      <c r="GI91" s="121"/>
      <c r="GJ91" s="121">
        <f>GJ90-(SUM(GJ92:GJ105))</f>
        <v>-0.01</v>
      </c>
      <c r="GK91" s="121"/>
      <c r="GL91" s="121"/>
      <c r="GM91" s="113"/>
      <c r="GN91" s="123"/>
      <c r="GO91" s="113"/>
      <c r="GP91" s="121"/>
      <c r="GQ91" s="124"/>
      <c r="GR91" s="121"/>
      <c r="GS91" s="121"/>
      <c r="GT91" s="121">
        <f>GT90-(SUM(GT92:GT105))</f>
        <v>0</v>
      </c>
      <c r="GU91" s="121"/>
      <c r="GV91" s="121"/>
      <c r="GW91" s="113"/>
      <c r="GX91" s="123"/>
      <c r="GY91" s="113"/>
      <c r="GZ91" s="121"/>
      <c r="HA91" s="124"/>
      <c r="HB91" s="121"/>
      <c r="HC91" s="121"/>
      <c r="HD91" s="121">
        <f>HD90-(SUM(HD92:HD105))</f>
        <v>0</v>
      </c>
      <c r="HE91" s="121"/>
      <c r="HF91" s="121"/>
      <c r="HG91" s="113"/>
      <c r="HH91" s="123"/>
      <c r="HI91" s="113"/>
      <c r="HJ91" s="121"/>
      <c r="HK91" s="124"/>
      <c r="HL91" s="121"/>
      <c r="HM91" s="121"/>
      <c r="HN91" s="121">
        <f>HN90-(SUM(HN92:HN105))</f>
        <v>0</v>
      </c>
      <c r="HO91" s="121"/>
      <c r="HP91" s="121"/>
      <c r="HQ91" s="113"/>
      <c r="HR91" s="123"/>
      <c r="HS91" s="113"/>
      <c r="HT91" s="121"/>
      <c r="HU91" s="124"/>
      <c r="HV91" s="121"/>
      <c r="HW91" s="121"/>
      <c r="HX91" s="121">
        <f>HX90-(SUM(HX92:HX105))</f>
        <v>-38.01</v>
      </c>
      <c r="HY91" s="121"/>
      <c r="HZ91" s="121"/>
      <c r="IA91" s="113"/>
      <c r="IB91" s="123"/>
      <c r="IC91" s="113"/>
      <c r="ID91" s="121"/>
      <c r="IE91" s="124"/>
      <c r="IF91" s="121"/>
      <c r="IG91" s="121"/>
      <c r="IH91" s="121">
        <f>IH90-(SUM(IH92:IH105))</f>
        <v>-1.04</v>
      </c>
      <c r="II91" s="121"/>
      <c r="IJ91" s="121"/>
      <c r="IK91" s="113"/>
      <c r="IL91" s="123"/>
      <c r="IM91" s="113"/>
      <c r="IN91" s="121"/>
      <c r="IO91" s="124"/>
      <c r="IP91" s="121"/>
      <c r="IQ91" s="121"/>
      <c r="IR91" s="121">
        <f>IR90-(SUM(IR92:IR105))</f>
        <v>-0.01</v>
      </c>
      <c r="IS91" s="121"/>
      <c r="IT91" s="121"/>
      <c r="IU91" s="113"/>
      <c r="IV91" s="123"/>
      <c r="IW91" s="113"/>
      <c r="IX91" s="121"/>
      <c r="IY91" s="124"/>
      <c r="IZ91" s="121"/>
      <c r="JA91" s="121"/>
      <c r="JB91" s="121">
        <f>JB90-(SUM(JB92:JB105))</f>
        <v>0</v>
      </c>
      <c r="JC91" s="121"/>
      <c r="JD91" s="121"/>
      <c r="JE91" s="113"/>
      <c r="JF91" s="123"/>
      <c r="JG91" s="113"/>
      <c r="JH91" s="121"/>
      <c r="JI91" s="124"/>
      <c r="JJ91" s="121"/>
      <c r="JK91" s="121"/>
      <c r="JL91" s="121">
        <f>JL90-(SUM(JL92:JL105))</f>
        <v>-0.86</v>
      </c>
      <c r="JM91" s="121"/>
      <c r="JN91" s="121"/>
      <c r="JO91" s="113"/>
      <c r="JP91" s="123"/>
      <c r="JQ91" s="113"/>
      <c r="JR91" s="121"/>
      <c r="JS91" s="124"/>
      <c r="JT91" s="121"/>
      <c r="JU91" s="121"/>
      <c r="JV91" s="121">
        <f>JV90-(SUM(JV92:JV105))</f>
        <v>0</v>
      </c>
      <c r="JW91" s="121"/>
      <c r="JX91" s="121"/>
      <c r="JY91" s="113"/>
      <c r="JZ91" s="123"/>
      <c r="KA91" s="113"/>
      <c r="KB91" s="121"/>
      <c r="KC91" s="124"/>
      <c r="KD91" s="121"/>
      <c r="KE91" s="121"/>
      <c r="KF91" s="121">
        <f>KF90-(SUM(KF92:KF105))</f>
        <v>0</v>
      </c>
      <c r="KG91" s="121"/>
      <c r="KH91" s="121"/>
      <c r="KI91" s="113"/>
      <c r="KJ91" s="123"/>
      <c r="KK91" s="113"/>
      <c r="KL91" s="121"/>
      <c r="KM91" s="124"/>
      <c r="KN91" s="121"/>
      <c r="KO91" s="121"/>
      <c r="KP91" s="121">
        <f>KP90-(SUM(KP92:KP105))</f>
        <v>23.49</v>
      </c>
      <c r="KQ91" s="121"/>
      <c r="KR91" s="121"/>
      <c r="KS91" s="113"/>
      <c r="KT91" s="123"/>
      <c r="KU91" s="113"/>
      <c r="KV91" s="121"/>
      <c r="KW91" s="124"/>
      <c r="KX91" s="121"/>
      <c r="KY91" s="121"/>
      <c r="KZ91" s="121">
        <f>KZ90-(SUM(KZ92:KZ105))</f>
        <v>0.01</v>
      </c>
      <c r="LA91" s="121"/>
      <c r="LB91" s="121"/>
      <c r="LC91" s="113"/>
      <c r="LD91" s="123"/>
      <c r="LE91" s="113"/>
      <c r="LF91" s="121"/>
      <c r="LG91" s="124"/>
      <c r="LH91" s="121"/>
      <c r="LI91" s="121"/>
      <c r="LJ91" s="121">
        <f>LJ90-(SUM(LJ92:LJ105))</f>
        <v>0</v>
      </c>
      <c r="LK91" s="121"/>
      <c r="LL91" s="121"/>
      <c r="LM91" s="113"/>
      <c r="LN91" s="123"/>
      <c r="LO91" s="113"/>
      <c r="LP91" s="121"/>
      <c r="LQ91" s="124"/>
      <c r="LR91" s="121"/>
      <c r="LS91" s="121"/>
      <c r="LT91" s="121">
        <f>LT90-(SUM(LT92:LT105))</f>
        <v>-0.02</v>
      </c>
      <c r="LU91" s="121"/>
      <c r="LV91" s="121"/>
      <c r="LW91" s="113"/>
      <c r="LX91" s="123"/>
      <c r="LY91" s="113"/>
      <c r="LZ91" s="121"/>
      <c r="MA91" s="124"/>
      <c r="MB91" s="121"/>
      <c r="MC91" s="121"/>
      <c r="MD91" s="121">
        <f>MD90-(SUM(MD92:MD105))</f>
        <v>0</v>
      </c>
      <c r="ME91" s="121"/>
      <c r="MF91" s="121"/>
      <c r="MG91" s="113"/>
      <c r="MH91" s="123"/>
      <c r="MI91" s="113"/>
      <c r="MJ91" s="121"/>
      <c r="MK91" s="124"/>
      <c r="ML91" s="121"/>
      <c r="MM91" s="121"/>
      <c r="MN91" s="121">
        <f>MN90-(SUM(MN92:MN105))</f>
        <v>48.46</v>
      </c>
      <c r="MO91" s="121"/>
      <c r="MP91" s="121"/>
      <c r="MQ91" s="113"/>
      <c r="MR91" s="123"/>
      <c r="MS91" s="113"/>
      <c r="MT91" s="121"/>
      <c r="MU91" s="124"/>
      <c r="MV91" s="121"/>
      <c r="MW91" s="121"/>
      <c r="MX91" s="121">
        <f>MX90-(SUM(MX92:MX105))</f>
        <v>0.96</v>
      </c>
      <c r="MY91" s="121"/>
      <c r="MZ91" s="121"/>
      <c r="NA91" s="113"/>
      <c r="NB91" s="123"/>
      <c r="NC91" s="113"/>
      <c r="ND91" s="121"/>
      <c r="NE91" s="124"/>
      <c r="NF91" s="121"/>
      <c r="NG91" s="121"/>
      <c r="NH91" s="121">
        <f>NH90-(SUM(NH92:NH105))</f>
        <v>37.99</v>
      </c>
      <c r="NI91" s="121"/>
      <c r="NJ91" s="121"/>
      <c r="NK91" s="113"/>
      <c r="NL91" s="123"/>
      <c r="NM91" s="113"/>
      <c r="NN91" s="121"/>
      <c r="NO91" s="124"/>
      <c r="NP91" s="121"/>
      <c r="NQ91" s="121"/>
      <c r="NR91" s="121">
        <f>NR90-(SUM(NR92:NR105))</f>
        <v>37.99</v>
      </c>
      <c r="NS91" s="121"/>
      <c r="NT91" s="121"/>
      <c r="NU91" s="113"/>
      <c r="NV91" s="123"/>
      <c r="NW91" s="113"/>
      <c r="NX91" s="121"/>
      <c r="NY91" s="124"/>
      <c r="NZ91" s="121"/>
      <c r="OA91" s="121"/>
      <c r="OB91" s="121">
        <f>OB90-(SUM(OB92:OB105))</f>
        <v>0.01</v>
      </c>
      <c r="OC91" s="121"/>
      <c r="OD91" s="121"/>
      <c r="OE91" s="113"/>
      <c r="OF91" s="123"/>
      <c r="OG91" s="113"/>
      <c r="OH91" s="121"/>
      <c r="OI91" s="124"/>
      <c r="OJ91" s="121"/>
      <c r="OK91" s="121"/>
      <c r="OL91" s="121">
        <f>OL90-(SUM(OL92:OL105))</f>
        <v>0</v>
      </c>
      <c r="OM91" s="121"/>
      <c r="ON91" s="121"/>
      <c r="OO91" s="113"/>
      <c r="OP91" s="123"/>
      <c r="OQ91" s="113"/>
      <c r="OR91" s="121"/>
      <c r="OS91" s="124"/>
      <c r="OT91" s="121"/>
      <c r="OU91" s="121"/>
      <c r="OV91" s="121">
        <f>OV90-(SUM(OV92:OV105))</f>
        <v>-0.01</v>
      </c>
      <c r="OW91" s="121"/>
      <c r="OX91" s="121"/>
      <c r="OY91" s="113"/>
      <c r="OZ91" s="123"/>
      <c r="PA91" s="113"/>
      <c r="PB91" s="121"/>
      <c r="PC91" s="124"/>
      <c r="PD91" s="121"/>
      <c r="PE91" s="121"/>
      <c r="PF91" s="121">
        <f>PF90-(SUM(PF92:PF105))</f>
        <v>0</v>
      </c>
      <c r="PG91" s="121"/>
      <c r="PH91" s="121"/>
      <c r="PI91" s="113"/>
      <c r="PJ91" s="123"/>
      <c r="PK91" s="113"/>
      <c r="PL91" s="121"/>
      <c r="PM91" s="124"/>
      <c r="PN91" s="121"/>
      <c r="PO91" s="121"/>
      <c r="PP91" s="121">
        <f>PP90-(SUM(PP92:PP105))</f>
        <v>0</v>
      </c>
      <c r="PQ91" s="121"/>
      <c r="PR91" s="121"/>
      <c r="PS91" s="113"/>
      <c r="PT91" s="123"/>
      <c r="PU91" s="113"/>
      <c r="PV91" s="121"/>
      <c r="PW91" s="124"/>
      <c r="PX91" s="121"/>
      <c r="PY91" s="121"/>
      <c r="PZ91" s="121">
        <f>PZ90-(SUM(PZ92:PZ105))</f>
        <v>0</v>
      </c>
      <c r="QA91" s="121"/>
      <c r="QB91" s="121"/>
      <c r="QC91" s="113"/>
      <c r="QD91" s="123"/>
      <c r="QE91" s="113"/>
      <c r="QF91" s="121"/>
      <c r="QG91" s="124"/>
      <c r="QH91" s="121"/>
      <c r="QI91" s="121"/>
      <c r="QJ91" s="121">
        <f>QJ90-(SUM(QJ92:QJ105))</f>
        <v>0.01</v>
      </c>
      <c r="QK91" s="121"/>
      <c r="QL91" s="121"/>
      <c r="QM91" s="113"/>
      <c r="QN91" s="123"/>
      <c r="QO91" s="113"/>
      <c r="QP91" s="121"/>
      <c r="QQ91" s="124"/>
      <c r="QR91" s="121"/>
      <c r="QS91" s="121"/>
      <c r="QT91" s="121">
        <f>QT90-(SUM(QT92:QT105))</f>
        <v>-0.01</v>
      </c>
      <c r="QU91" s="121"/>
      <c r="QV91" s="121"/>
      <c r="QW91" s="113"/>
      <c r="QX91" s="123"/>
      <c r="QY91" s="113"/>
      <c r="QZ91" s="121"/>
      <c r="RA91" s="124"/>
      <c r="RB91" s="121"/>
      <c r="RC91" s="121"/>
      <c r="RD91" s="121">
        <f>RD90-(SUM(RD92:RD105))</f>
        <v>0.09</v>
      </c>
      <c r="RE91" s="121"/>
      <c r="RF91" s="121"/>
      <c r="RG91" s="113"/>
      <c r="RH91" s="123"/>
      <c r="RI91" s="113"/>
      <c r="RJ91" s="121"/>
      <c r="RK91" s="124"/>
      <c r="RL91" s="121"/>
      <c r="RM91" s="121"/>
      <c r="RN91" s="121">
        <f>RN90-(SUM(RN92:RN105))</f>
        <v>-0.01</v>
      </c>
      <c r="RO91" s="121"/>
      <c r="RP91" s="121"/>
      <c r="RQ91" s="113"/>
      <c r="RR91" s="123"/>
      <c r="RS91" s="113"/>
      <c r="RT91" s="121"/>
      <c r="RU91" s="124"/>
      <c r="RV91" s="121"/>
      <c r="RW91" s="121"/>
      <c r="RX91" s="121">
        <f>RX90-(SUM(RX92:RX105))</f>
        <v>-0.95</v>
      </c>
      <c r="RY91" s="121"/>
      <c r="RZ91" s="121"/>
      <c r="SA91" s="113"/>
      <c r="SB91" s="123"/>
      <c r="SC91" s="113"/>
      <c r="SD91" s="121"/>
      <c r="SE91" s="124"/>
      <c r="SF91" s="121"/>
      <c r="SG91" s="121"/>
      <c r="SH91" s="121">
        <f>SH90-(SUM(SH92:SH105))</f>
        <v>0</v>
      </c>
      <c r="SI91" s="121"/>
      <c r="SJ91" s="121"/>
      <c r="SK91" s="113"/>
      <c r="SL91" s="123"/>
      <c r="SM91" s="113"/>
      <c r="SN91" s="121"/>
      <c r="SO91" s="124"/>
      <c r="SP91" s="121"/>
      <c r="SQ91" s="121"/>
      <c r="SR91" s="121">
        <f>SR90-(SUM(SR92:SR105))</f>
        <v>-0.01</v>
      </c>
      <c r="SS91" s="121"/>
      <c r="ST91" s="121"/>
      <c r="SU91" s="113"/>
      <c r="SV91" s="123"/>
      <c r="SW91" s="113"/>
      <c r="SX91" s="121"/>
      <c r="SY91" s="124"/>
      <c r="SZ91" s="121"/>
      <c r="TA91" s="121"/>
      <c r="TB91" s="121">
        <f>TB90-(SUM(TB92:TB105))</f>
        <v>0</v>
      </c>
      <c r="TC91" s="121"/>
      <c r="TD91" s="121"/>
      <c r="TE91" s="113"/>
      <c r="TF91" s="123"/>
      <c r="TG91" s="113"/>
      <c r="TH91" s="121"/>
      <c r="TI91" s="124"/>
      <c r="TJ91" s="121"/>
      <c r="TK91" s="121"/>
      <c r="TL91" s="121">
        <f>TL90-(SUM(TL92:TL105))</f>
        <v>0</v>
      </c>
      <c r="TM91" s="121"/>
      <c r="TN91" s="121"/>
      <c r="TO91" s="113"/>
      <c r="TP91" s="123"/>
      <c r="TQ91" s="113"/>
      <c r="TR91" s="121"/>
      <c r="TS91" s="124"/>
      <c r="TT91" s="121"/>
      <c r="TU91" s="121"/>
      <c r="TV91" s="121">
        <f>TV90-(SUM(TV92:TV105))</f>
        <v>23.49</v>
      </c>
      <c r="TW91" s="121"/>
      <c r="TX91" s="121"/>
      <c r="TY91" s="113"/>
      <c r="TZ91" s="123"/>
      <c r="UA91" s="113"/>
      <c r="UB91" s="121"/>
      <c r="UC91" s="124"/>
      <c r="UD91" s="121"/>
      <c r="UE91" s="121"/>
      <c r="UF91" s="121">
        <f>UF90-(SUM(UF92:UF105))</f>
        <v>0.01</v>
      </c>
      <c r="UG91" s="121"/>
      <c r="UH91" s="121"/>
      <c r="UI91" s="113"/>
      <c r="UJ91" s="123"/>
      <c r="UK91" s="113"/>
      <c r="UL91" s="121"/>
      <c r="UM91" s="124"/>
      <c r="UN91" s="121"/>
      <c r="UO91" s="121"/>
      <c r="UP91" s="121">
        <f>UP90-(SUM(UP92:UP105))</f>
        <v>45.58</v>
      </c>
      <c r="UQ91" s="121"/>
      <c r="UR91" s="121"/>
      <c r="US91" s="113"/>
      <c r="UT91" s="123"/>
      <c r="UU91" s="113"/>
      <c r="UV91" s="121"/>
      <c r="UW91" s="124"/>
      <c r="UX91" s="121"/>
      <c r="UY91" s="121"/>
      <c r="UZ91" s="121">
        <f>UZ90-(SUM(UZ92:UZ105))</f>
        <v>-0.08</v>
      </c>
      <c r="VA91" s="121"/>
      <c r="VB91" s="121"/>
      <c r="VC91" s="113"/>
      <c r="VD91" s="123"/>
      <c r="VE91" s="113"/>
      <c r="VF91" s="121"/>
      <c r="VG91" s="124"/>
      <c r="VH91" s="121"/>
      <c r="VI91" s="121"/>
      <c r="VJ91" s="121">
        <f>VJ90-(SUM(VJ92:VJ105))</f>
        <v>36.19</v>
      </c>
      <c r="VK91" s="121"/>
      <c r="VL91" s="121"/>
      <c r="VM91" s="113"/>
      <c r="VN91" s="123"/>
      <c r="VO91" s="113"/>
      <c r="VP91" s="121"/>
      <c r="VQ91" s="124"/>
      <c r="VR91" s="121"/>
      <c r="VS91" s="121"/>
      <c r="VT91" s="121">
        <f>VT90-(SUM(VT92:VT105))</f>
        <v>-0.01</v>
      </c>
      <c r="VU91" s="121"/>
      <c r="VV91" s="121"/>
      <c r="VW91" s="113"/>
      <c r="VX91" s="123"/>
      <c r="VY91" s="113"/>
      <c r="VZ91" s="121"/>
      <c r="WA91" s="124"/>
      <c r="WB91" s="121"/>
      <c r="WC91" s="121"/>
      <c r="WD91" s="121">
        <f>WD90-(SUM(WD92:WD105))</f>
        <v>-30.78</v>
      </c>
      <c r="WE91" s="121"/>
      <c r="WF91" s="121"/>
    </row>
    <row r="92" spans="1:604" ht="26.25" customHeight="1">
      <c r="A92" s="5"/>
      <c r="B92" s="223" t="s">
        <v>430</v>
      </c>
      <c r="C92" s="12" t="s">
        <v>837</v>
      </c>
      <c r="D92" s="12" t="s">
        <v>437</v>
      </c>
      <c r="E92" s="4"/>
      <c r="F92" s="252">
        <f t="shared" ref="F92:F105" si="1439">F12</f>
        <v>0</v>
      </c>
      <c r="G92" s="122"/>
      <c r="H92" s="101"/>
      <c r="I92" s="119"/>
      <c r="J92" s="93"/>
      <c r="K92" s="120">
        <f t="shared" ref="K92:L105" si="1440">K12+K28+K44+K60+K76</f>
        <v>0</v>
      </c>
      <c r="L92" s="101">
        <f t="shared" si="1440"/>
        <v>0</v>
      </c>
      <c r="M92" s="101"/>
      <c r="N92" s="121"/>
      <c r="O92" s="122">
        <f t="shared" ref="O92:O105" si="1441">K92/$WC92</f>
        <v>0</v>
      </c>
      <c r="P92" s="252">
        <f t="shared" ref="P92:P105" si="1442">P12</f>
        <v>45</v>
      </c>
      <c r="Q92" s="122"/>
      <c r="R92" s="101"/>
      <c r="S92" s="119"/>
      <c r="T92" s="93"/>
      <c r="U92" s="120">
        <f t="shared" ref="U92:V105" si="1443">U12+U28+U44+U60+U76</f>
        <v>7177.1565199999995</v>
      </c>
      <c r="V92" s="101">
        <f t="shared" si="1443"/>
        <v>322972.03999999998</v>
      </c>
      <c r="W92" s="101"/>
      <c r="X92" s="121"/>
      <c r="Y92" s="122">
        <f t="shared" ref="Y92:Y105" si="1444">U92/$WC92</f>
        <v>0.76412999999999998</v>
      </c>
      <c r="Z92" s="252">
        <f t="shared" ref="Z92:Z105" si="1445">Z12</f>
        <v>15</v>
      </c>
      <c r="AA92" s="122"/>
      <c r="AB92" s="101"/>
      <c r="AC92" s="119"/>
      <c r="AD92" s="93"/>
      <c r="AE92" s="120">
        <f t="shared" ref="AE92:AF105" si="1446">AE12+AE28+AE44+AE60+AE76</f>
        <v>6912.6243599999998</v>
      </c>
      <c r="AF92" s="101">
        <f t="shared" si="1446"/>
        <v>103689.36</v>
      </c>
      <c r="AG92" s="101"/>
      <c r="AH92" s="121"/>
      <c r="AI92" s="122">
        <f t="shared" ref="AI92:AI105" si="1447">AE92/$WC92</f>
        <v>0.73595999999999995</v>
      </c>
      <c r="AJ92" s="252">
        <f t="shared" ref="AJ92:AJ105" si="1448">AJ12</f>
        <v>139</v>
      </c>
      <c r="AK92" s="122"/>
      <c r="AL92" s="101"/>
      <c r="AM92" s="119"/>
      <c r="AN92" s="93"/>
      <c r="AO92" s="120">
        <f t="shared" ref="AO92:AP105" si="1449">AO12+AO28+AO44+AO60+AO76</f>
        <v>14720.851409999999</v>
      </c>
      <c r="AP92" s="101">
        <f t="shared" si="1449"/>
        <v>2046198.34</v>
      </c>
      <c r="AQ92" s="101"/>
      <c r="AR92" s="121"/>
      <c r="AS92" s="122">
        <f t="shared" ref="AS92:AS105" si="1450">AO92/$WC92</f>
        <v>1.56728</v>
      </c>
      <c r="AT92" s="252">
        <f t="shared" ref="AT92:AT105" si="1451">AT12</f>
        <v>0</v>
      </c>
      <c r="AU92" s="122"/>
      <c r="AV92" s="101"/>
      <c r="AW92" s="119"/>
      <c r="AX92" s="93"/>
      <c r="AY92" s="120">
        <f t="shared" ref="AY92:AZ105" si="1452">AY12+AY28+AY44+AY60+AY76</f>
        <v>0</v>
      </c>
      <c r="AZ92" s="101">
        <f t="shared" si="1452"/>
        <v>0</v>
      </c>
      <c r="BA92" s="101"/>
      <c r="BB92" s="121"/>
      <c r="BC92" s="122">
        <f t="shared" ref="BC92:BC105" si="1453">AY92/$WC92</f>
        <v>0</v>
      </c>
      <c r="BD92" s="252">
        <f t="shared" ref="BD92:BD105" si="1454">BD12</f>
        <v>0</v>
      </c>
      <c r="BE92" s="122"/>
      <c r="BF92" s="101"/>
      <c r="BG92" s="119"/>
      <c r="BH92" s="93"/>
      <c r="BI92" s="120">
        <f t="shared" ref="BI92:BJ105" si="1455">BI12+BI28+BI44+BI60+BI76</f>
        <v>0</v>
      </c>
      <c r="BJ92" s="101">
        <f t="shared" si="1455"/>
        <v>0</v>
      </c>
      <c r="BK92" s="101"/>
      <c r="BL92" s="121"/>
      <c r="BM92" s="122">
        <f t="shared" ref="BM92:BM105" si="1456">BI92/$WC92</f>
        <v>0</v>
      </c>
      <c r="BN92" s="252">
        <f t="shared" ref="BN92:BN105" si="1457">BN12</f>
        <v>0</v>
      </c>
      <c r="BO92" s="122"/>
      <c r="BP92" s="101"/>
      <c r="BQ92" s="119"/>
      <c r="BR92" s="93"/>
      <c r="BS92" s="120">
        <f t="shared" ref="BS92:BT105" si="1458">BS12+BS28+BS44+BS60+BS76</f>
        <v>0</v>
      </c>
      <c r="BT92" s="101">
        <f t="shared" si="1458"/>
        <v>0</v>
      </c>
      <c r="BU92" s="101"/>
      <c r="BV92" s="121"/>
      <c r="BW92" s="122">
        <f t="shared" ref="BW92:BW105" si="1459">BS92/$WC92</f>
        <v>0</v>
      </c>
      <c r="BX92" s="252">
        <f t="shared" ref="BX92:BX105" si="1460">BX12</f>
        <v>33</v>
      </c>
      <c r="BY92" s="122"/>
      <c r="BZ92" s="101"/>
      <c r="CA92" s="119"/>
      <c r="CB92" s="93"/>
      <c r="CC92" s="120">
        <f t="shared" ref="CC92:CD105" si="1461">CC12+CC28+CC44+CC60+CC76</f>
        <v>9151.8804799999998</v>
      </c>
      <c r="CD92" s="101">
        <f t="shared" si="1461"/>
        <v>302012.05</v>
      </c>
      <c r="CE92" s="101"/>
      <c r="CF92" s="121"/>
      <c r="CG92" s="122">
        <f t="shared" ref="CG92:CG105" si="1462">CC92/$WC92</f>
        <v>0.97436999999999996</v>
      </c>
      <c r="CH92" s="252">
        <f t="shared" ref="CH92:CH105" si="1463">CH12</f>
        <v>0</v>
      </c>
      <c r="CI92" s="122"/>
      <c r="CJ92" s="101"/>
      <c r="CK92" s="119"/>
      <c r="CL92" s="93"/>
      <c r="CM92" s="120">
        <f t="shared" ref="CM92:CN105" si="1464">CM12+CM28+CM44+CM60+CM76</f>
        <v>0</v>
      </c>
      <c r="CN92" s="101">
        <f t="shared" si="1464"/>
        <v>0</v>
      </c>
      <c r="CO92" s="101"/>
      <c r="CP92" s="121"/>
      <c r="CQ92" s="122">
        <f t="shared" ref="CQ92:CQ105" si="1465">CM92/$WC92</f>
        <v>0</v>
      </c>
      <c r="CR92" s="252">
        <f t="shared" ref="CR92:CR105" si="1466">CR12</f>
        <v>0</v>
      </c>
      <c r="CS92" s="122"/>
      <c r="CT92" s="101"/>
      <c r="CU92" s="119"/>
      <c r="CV92" s="93"/>
      <c r="CW92" s="120">
        <f t="shared" ref="CW92:CX105" si="1467">CW12+CW28+CW44+CW60+CW76</f>
        <v>0</v>
      </c>
      <c r="CX92" s="101">
        <f t="shared" si="1467"/>
        <v>0</v>
      </c>
      <c r="CY92" s="101"/>
      <c r="CZ92" s="121"/>
      <c r="DA92" s="122">
        <f t="shared" ref="DA92:DA105" si="1468">CW92/$WC92</f>
        <v>0</v>
      </c>
      <c r="DB92" s="252">
        <f t="shared" ref="DB92:DB105" si="1469">DB12</f>
        <v>52</v>
      </c>
      <c r="DC92" s="122"/>
      <c r="DD92" s="101"/>
      <c r="DE92" s="119"/>
      <c r="DF92" s="93"/>
      <c r="DG92" s="120">
        <f t="shared" ref="DG92:DH105" si="1470">DG12+DG28+DG44+DG60+DG76</f>
        <v>12408.525659999999</v>
      </c>
      <c r="DH92" s="101">
        <f t="shared" si="1470"/>
        <v>645243.32999999996</v>
      </c>
      <c r="DI92" s="101"/>
      <c r="DJ92" s="121"/>
      <c r="DK92" s="122">
        <f t="shared" ref="DK92:DK105" si="1471">DG92/$WC92</f>
        <v>1.3210900000000001</v>
      </c>
      <c r="DL92" s="252">
        <f t="shared" ref="DL92:DL105" si="1472">DL12</f>
        <v>11</v>
      </c>
      <c r="DM92" s="122"/>
      <c r="DN92" s="101"/>
      <c r="DO92" s="119"/>
      <c r="DP92" s="93"/>
      <c r="DQ92" s="120">
        <f t="shared" ref="DQ92:DR105" si="1473">DQ12+DQ28+DQ44+DQ60+DQ76</f>
        <v>11099.154039999999</v>
      </c>
      <c r="DR92" s="101">
        <f t="shared" si="1473"/>
        <v>122090.7</v>
      </c>
      <c r="DS92" s="101"/>
      <c r="DT92" s="121"/>
      <c r="DU92" s="122">
        <f t="shared" ref="DU92:DU105" si="1474">DQ92/$WC92</f>
        <v>1.1816899999999999</v>
      </c>
      <c r="DV92" s="252">
        <f t="shared" ref="DV92:DV105" si="1475">DV12</f>
        <v>0</v>
      </c>
      <c r="DW92" s="122"/>
      <c r="DX92" s="101"/>
      <c r="DY92" s="119"/>
      <c r="DZ92" s="93"/>
      <c r="EA92" s="120">
        <f t="shared" ref="EA92:EB105" si="1476">EA12+EA28+EA44+EA60+EA76</f>
        <v>0</v>
      </c>
      <c r="EB92" s="101">
        <f t="shared" si="1476"/>
        <v>0</v>
      </c>
      <c r="EC92" s="101"/>
      <c r="ED92" s="121"/>
      <c r="EE92" s="122">
        <f t="shared" ref="EE92:EE105" si="1477">EA92/$WC92</f>
        <v>0</v>
      </c>
      <c r="EF92" s="252">
        <f t="shared" ref="EF92:EF105" si="1478">EF12</f>
        <v>23</v>
      </c>
      <c r="EG92" s="122"/>
      <c r="EH92" s="101"/>
      <c r="EI92" s="119"/>
      <c r="EJ92" s="93"/>
      <c r="EK92" s="120">
        <f t="shared" ref="EK92:EL105" si="1479">EK12+EK28+EK44+EK60+EK76</f>
        <v>12190.33808</v>
      </c>
      <c r="EL92" s="101">
        <f t="shared" si="1479"/>
        <v>280377.78000000003</v>
      </c>
      <c r="EM92" s="101"/>
      <c r="EN92" s="121"/>
      <c r="EO92" s="122">
        <f t="shared" ref="EO92:EO105" si="1480">EK92/$WC92</f>
        <v>1.29786</v>
      </c>
      <c r="EP92" s="252">
        <f t="shared" ref="EP92:EP105" si="1481">EP12</f>
        <v>43</v>
      </c>
      <c r="EQ92" s="122"/>
      <c r="ER92" s="101"/>
      <c r="ES92" s="119"/>
      <c r="ET92" s="93"/>
      <c r="EU92" s="120">
        <f t="shared" ref="EU92:EV105" si="1482">EU12+EU28+EU44+EU60+EU76</f>
        <v>8169.3163299999997</v>
      </c>
      <c r="EV92" s="101">
        <f t="shared" si="1482"/>
        <v>351280.6</v>
      </c>
      <c r="EW92" s="101"/>
      <c r="EX92" s="121"/>
      <c r="EY92" s="122">
        <f t="shared" ref="EY92:EY105" si="1483">EU92/$WC92</f>
        <v>0.86975999999999998</v>
      </c>
      <c r="EZ92" s="252">
        <f t="shared" ref="EZ92:EZ105" si="1484">EZ12</f>
        <v>24</v>
      </c>
      <c r="FA92" s="122"/>
      <c r="FB92" s="101"/>
      <c r="FC92" s="119"/>
      <c r="FD92" s="93"/>
      <c r="FE92" s="120">
        <f t="shared" ref="FE92:FF105" si="1485">FE12+FE28+FE44+FE60+FE76</f>
        <v>7735.6486599999998</v>
      </c>
      <c r="FF92" s="101">
        <f t="shared" si="1485"/>
        <v>185655.57</v>
      </c>
      <c r="FG92" s="101"/>
      <c r="FH92" s="121"/>
      <c r="FI92" s="122">
        <f t="shared" ref="FI92:FI105" si="1486">FE92/$WC92</f>
        <v>0.82359000000000004</v>
      </c>
      <c r="FJ92" s="252">
        <f t="shared" ref="FJ92:FJ105" si="1487">FJ12</f>
        <v>41</v>
      </c>
      <c r="FK92" s="122"/>
      <c r="FL92" s="101"/>
      <c r="FM92" s="119"/>
      <c r="FN92" s="93"/>
      <c r="FO92" s="120">
        <f t="shared" ref="FO92:FP105" si="1488">FO12+FO28+FO44+FO60+FO76</f>
        <v>11432.62558</v>
      </c>
      <c r="FP92" s="101">
        <f t="shared" si="1488"/>
        <v>468737.65</v>
      </c>
      <c r="FQ92" s="101"/>
      <c r="FR92" s="121"/>
      <c r="FS92" s="122">
        <f t="shared" ref="FS92:FS105" si="1489">FO92/$WC92</f>
        <v>1.21719</v>
      </c>
      <c r="FT92" s="252">
        <f t="shared" ref="FT92:FT105" si="1490">FT12</f>
        <v>34</v>
      </c>
      <c r="FU92" s="122"/>
      <c r="FV92" s="101"/>
      <c r="FW92" s="119"/>
      <c r="FX92" s="93"/>
      <c r="FY92" s="120">
        <f t="shared" ref="FY92:FZ105" si="1491">FY12+FY28+FY44+FY60+FY76</f>
        <v>7374.0739599999997</v>
      </c>
      <c r="FZ92" s="101">
        <f t="shared" si="1491"/>
        <v>250718.51</v>
      </c>
      <c r="GA92" s="101"/>
      <c r="GB92" s="121"/>
      <c r="GC92" s="122">
        <f t="shared" ref="GC92:GC105" si="1492">FY92/$WC92</f>
        <v>0.78508999999999995</v>
      </c>
      <c r="GD92" s="252">
        <f t="shared" ref="GD92:GD105" si="1493">GD12</f>
        <v>39</v>
      </c>
      <c r="GE92" s="122"/>
      <c r="GF92" s="101"/>
      <c r="GG92" s="119"/>
      <c r="GH92" s="93"/>
      <c r="GI92" s="120">
        <f t="shared" ref="GI92:GJ105" si="1494">GI12+GI28+GI44+GI60+GI76</f>
        <v>7924.6359899999998</v>
      </c>
      <c r="GJ92" s="101">
        <f t="shared" si="1494"/>
        <v>309060.81</v>
      </c>
      <c r="GK92" s="101"/>
      <c r="GL92" s="121"/>
      <c r="GM92" s="122">
        <f t="shared" ref="GM92:GM105" si="1495">GI92/$WC92</f>
        <v>0.84370999999999996</v>
      </c>
      <c r="GN92" s="252">
        <f t="shared" ref="GN92:GN105" si="1496">GN12</f>
        <v>0</v>
      </c>
      <c r="GO92" s="122"/>
      <c r="GP92" s="101"/>
      <c r="GQ92" s="119"/>
      <c r="GR92" s="93"/>
      <c r="GS92" s="120">
        <f t="shared" ref="GS92:GT105" si="1497">GS12+GS28+GS44+GS60+GS76</f>
        <v>0</v>
      </c>
      <c r="GT92" s="101">
        <f t="shared" si="1497"/>
        <v>0</v>
      </c>
      <c r="GU92" s="101"/>
      <c r="GV92" s="121"/>
      <c r="GW92" s="122">
        <f t="shared" ref="GW92:GW105" si="1498">GS92/$WC92</f>
        <v>0</v>
      </c>
      <c r="GX92" s="252">
        <f t="shared" ref="GX92:GX105" si="1499">GX12</f>
        <v>27</v>
      </c>
      <c r="GY92" s="122"/>
      <c r="GZ92" s="101"/>
      <c r="HA92" s="119"/>
      <c r="HB92" s="93"/>
      <c r="HC92" s="120">
        <f t="shared" ref="HC92:HD105" si="1500">HC12+HC28+HC44+HC60+HC76</f>
        <v>9675.6958200000008</v>
      </c>
      <c r="HD92" s="101">
        <f t="shared" si="1500"/>
        <v>261243.79</v>
      </c>
      <c r="HE92" s="101"/>
      <c r="HF92" s="121"/>
      <c r="HG92" s="122">
        <f t="shared" ref="HG92:HG105" si="1501">HC92/$WC92</f>
        <v>1.0301400000000001</v>
      </c>
      <c r="HH92" s="252">
        <f t="shared" ref="HH92:HH105" si="1502">HH12</f>
        <v>22</v>
      </c>
      <c r="HI92" s="122"/>
      <c r="HJ92" s="101"/>
      <c r="HK92" s="119"/>
      <c r="HL92" s="93"/>
      <c r="HM92" s="120">
        <f t="shared" ref="HM92:HN105" si="1503">HM12+HM28+HM44+HM60+HM76</f>
        <v>9913.8751900000007</v>
      </c>
      <c r="HN92" s="101">
        <f t="shared" si="1503"/>
        <v>218105.26</v>
      </c>
      <c r="HO92" s="101"/>
      <c r="HP92" s="121"/>
      <c r="HQ92" s="122">
        <f t="shared" ref="HQ92:HQ105" si="1504">HM92/$WC92</f>
        <v>1.05549</v>
      </c>
      <c r="HR92" s="252">
        <f t="shared" ref="HR92:HR105" si="1505">HR12</f>
        <v>88</v>
      </c>
      <c r="HS92" s="122"/>
      <c r="HT92" s="101"/>
      <c r="HU92" s="119"/>
      <c r="HV92" s="93"/>
      <c r="HW92" s="120">
        <f t="shared" ref="HW92:HX105" si="1506">HW12+HW28+HW44+HW60+HW76</f>
        <v>8195.3370400000003</v>
      </c>
      <c r="HX92" s="101">
        <f t="shared" si="1506"/>
        <v>721189.66</v>
      </c>
      <c r="HY92" s="101"/>
      <c r="HZ92" s="121"/>
      <c r="IA92" s="122">
        <f t="shared" ref="IA92:IA105" si="1507">HW92/$WC92</f>
        <v>0.87253000000000003</v>
      </c>
      <c r="IB92" s="252">
        <f t="shared" ref="IB92:IB105" si="1508">IB12</f>
        <v>0</v>
      </c>
      <c r="IC92" s="122"/>
      <c r="ID92" s="101"/>
      <c r="IE92" s="119"/>
      <c r="IF92" s="93"/>
      <c r="IG92" s="120">
        <f t="shared" ref="IG92:IH105" si="1509">IG12+IG28+IG44+IG60+IG76</f>
        <v>0</v>
      </c>
      <c r="IH92" s="101">
        <f t="shared" si="1509"/>
        <v>0</v>
      </c>
      <c r="II92" s="101"/>
      <c r="IJ92" s="121"/>
      <c r="IK92" s="122">
        <f t="shared" ref="IK92:IK105" si="1510">IG92/$WC92</f>
        <v>0</v>
      </c>
      <c r="IL92" s="252">
        <f t="shared" ref="IL92:IL105" si="1511">IL12</f>
        <v>29</v>
      </c>
      <c r="IM92" s="122"/>
      <c r="IN92" s="101"/>
      <c r="IO92" s="119"/>
      <c r="IP92" s="93"/>
      <c r="IQ92" s="120">
        <f t="shared" ref="IQ92:IR105" si="1512">IQ12+IQ28+IQ44+IQ60+IQ76</f>
        <v>8845.0853800000004</v>
      </c>
      <c r="IR92" s="101">
        <f t="shared" si="1512"/>
        <v>256507.48</v>
      </c>
      <c r="IS92" s="101"/>
      <c r="IT92" s="121"/>
      <c r="IU92" s="122">
        <f t="shared" ref="IU92:IU105" si="1513">IQ92/$WC92</f>
        <v>0.94169999999999998</v>
      </c>
      <c r="IV92" s="252">
        <f t="shared" ref="IV92:IV105" si="1514">IV12</f>
        <v>70</v>
      </c>
      <c r="IW92" s="122"/>
      <c r="IX92" s="101"/>
      <c r="IY92" s="119"/>
      <c r="IZ92" s="93"/>
      <c r="JA92" s="120">
        <f t="shared" ref="JA92:JB105" si="1515">JA12+JA28+JA44+JA60+JA76</f>
        <v>14648.764649999999</v>
      </c>
      <c r="JB92" s="101">
        <f t="shared" si="1515"/>
        <v>1025413.52</v>
      </c>
      <c r="JC92" s="101"/>
      <c r="JD92" s="121"/>
      <c r="JE92" s="122">
        <f t="shared" ref="JE92:JE105" si="1516">JA92/$WC92</f>
        <v>1.5596000000000001</v>
      </c>
      <c r="JF92" s="252">
        <f t="shared" ref="JF92:JF105" si="1517">JF12</f>
        <v>83</v>
      </c>
      <c r="JG92" s="122"/>
      <c r="JH92" s="101"/>
      <c r="JI92" s="119"/>
      <c r="JJ92" s="93"/>
      <c r="JK92" s="120">
        <f t="shared" ref="JK92:JL105" si="1518">JK12+JK28+JK44+JK60+JK76</f>
        <v>10924.70422</v>
      </c>
      <c r="JL92" s="101">
        <f t="shared" si="1518"/>
        <v>906750.44</v>
      </c>
      <c r="JM92" s="101"/>
      <c r="JN92" s="121"/>
      <c r="JO92" s="122">
        <f t="shared" ref="JO92:JO105" si="1519">JK92/$WC92</f>
        <v>1.1631100000000001</v>
      </c>
      <c r="JP92" s="252">
        <f t="shared" ref="JP92:JP105" si="1520">JP12</f>
        <v>0</v>
      </c>
      <c r="JQ92" s="122"/>
      <c r="JR92" s="101"/>
      <c r="JS92" s="119"/>
      <c r="JT92" s="93"/>
      <c r="JU92" s="120">
        <f t="shared" ref="JU92:JV105" si="1521">JU12+JU28+JU44+JU60+JU76</f>
        <v>0</v>
      </c>
      <c r="JV92" s="101">
        <f t="shared" si="1521"/>
        <v>0</v>
      </c>
      <c r="JW92" s="101"/>
      <c r="JX92" s="121"/>
      <c r="JY92" s="122">
        <f t="shared" ref="JY92:JY105" si="1522">JU92/$WC92</f>
        <v>0</v>
      </c>
      <c r="JZ92" s="252">
        <f t="shared" ref="JZ92:JZ105" si="1523">JZ12</f>
        <v>30</v>
      </c>
      <c r="KA92" s="122"/>
      <c r="KB92" s="101"/>
      <c r="KC92" s="119"/>
      <c r="KD92" s="93"/>
      <c r="KE92" s="120">
        <f t="shared" ref="KE92:KF105" si="1524">KE12+KE28+KE44+KE60+KE76</f>
        <v>5632.7557500000003</v>
      </c>
      <c r="KF92" s="101">
        <f t="shared" si="1524"/>
        <v>168982.68</v>
      </c>
      <c r="KG92" s="101"/>
      <c r="KH92" s="121"/>
      <c r="KI92" s="122">
        <f t="shared" ref="KI92:KI105" si="1525">KE92/$WC92</f>
        <v>0.59970000000000001</v>
      </c>
      <c r="KJ92" s="252">
        <f t="shared" ref="KJ92:KJ105" si="1526">KJ12</f>
        <v>53</v>
      </c>
      <c r="KK92" s="122"/>
      <c r="KL92" s="101"/>
      <c r="KM92" s="119"/>
      <c r="KN92" s="93"/>
      <c r="KO92" s="120">
        <f t="shared" ref="KO92:KP105" si="1527">KO12+KO28+KO44+KO60+KO76</f>
        <v>7933.14779</v>
      </c>
      <c r="KP92" s="101">
        <f t="shared" si="1527"/>
        <v>420456.84</v>
      </c>
      <c r="KQ92" s="101"/>
      <c r="KR92" s="121"/>
      <c r="KS92" s="122">
        <f t="shared" ref="KS92:KS105" si="1528">KO92/$WC92</f>
        <v>0.84460999999999997</v>
      </c>
      <c r="KT92" s="252">
        <f t="shared" ref="KT92:KT105" si="1529">KT12</f>
        <v>74</v>
      </c>
      <c r="KU92" s="122"/>
      <c r="KV92" s="101"/>
      <c r="KW92" s="119"/>
      <c r="KX92" s="93"/>
      <c r="KY92" s="120">
        <f t="shared" ref="KY92:KZ105" si="1530">KY12+KY28+KY44+KY60+KY76</f>
        <v>9575.2414399999998</v>
      </c>
      <c r="KZ92" s="101">
        <f t="shared" si="1530"/>
        <v>708567.87</v>
      </c>
      <c r="LA92" s="101"/>
      <c r="LB92" s="121"/>
      <c r="LC92" s="122">
        <f t="shared" ref="LC92:LC105" si="1531">KY92/$WC92</f>
        <v>1.0194399999999999</v>
      </c>
      <c r="LD92" s="252">
        <f t="shared" ref="LD92:LD105" si="1532">LD12</f>
        <v>33</v>
      </c>
      <c r="LE92" s="122"/>
      <c r="LF92" s="101"/>
      <c r="LG92" s="119"/>
      <c r="LH92" s="93"/>
      <c r="LI92" s="120">
        <f t="shared" ref="LI92:LJ105" si="1533">LI12+LI28+LI44+LI60+LI76</f>
        <v>8320.8244599999998</v>
      </c>
      <c r="LJ92" s="101">
        <f t="shared" si="1533"/>
        <v>274587.2</v>
      </c>
      <c r="LK92" s="101"/>
      <c r="LL92" s="121"/>
      <c r="LM92" s="122">
        <f t="shared" ref="LM92:LM105" si="1534">LI92/$WC92</f>
        <v>0.88588999999999996</v>
      </c>
      <c r="LN92" s="252">
        <f t="shared" ref="LN92:LN105" si="1535">LN12</f>
        <v>32</v>
      </c>
      <c r="LO92" s="122"/>
      <c r="LP92" s="101"/>
      <c r="LQ92" s="119"/>
      <c r="LR92" s="93"/>
      <c r="LS92" s="120">
        <f t="shared" ref="LS92:LT105" si="1536">LS12+LS28+LS44+LS60+LS76</f>
        <v>15287.536539999999</v>
      </c>
      <c r="LT92" s="101">
        <f t="shared" si="1536"/>
        <v>489201.18</v>
      </c>
      <c r="LU92" s="101"/>
      <c r="LV92" s="121"/>
      <c r="LW92" s="122">
        <f t="shared" ref="LW92:LW105" si="1537">LS92/$WC92</f>
        <v>1.62761</v>
      </c>
      <c r="LX92" s="252">
        <f t="shared" ref="LX92:LX105" si="1538">LX12</f>
        <v>28</v>
      </c>
      <c r="LY92" s="122"/>
      <c r="LZ92" s="101"/>
      <c r="MA92" s="119"/>
      <c r="MB92" s="93"/>
      <c r="MC92" s="120">
        <f t="shared" ref="MC92:MD105" si="1539">MC12+MC28+MC44+MC60+MC76</f>
        <v>9565.0650999999998</v>
      </c>
      <c r="MD92" s="101">
        <f t="shared" si="1539"/>
        <v>267821.83</v>
      </c>
      <c r="ME92" s="101"/>
      <c r="MF92" s="121"/>
      <c r="MG92" s="122">
        <f t="shared" ref="MG92:MG105" si="1540">MC92/$WC92</f>
        <v>1.0183599999999999</v>
      </c>
      <c r="MH92" s="252">
        <f t="shared" ref="MH92:MH105" si="1541">MH12</f>
        <v>28</v>
      </c>
      <c r="MI92" s="122"/>
      <c r="MJ92" s="101"/>
      <c r="MK92" s="119"/>
      <c r="ML92" s="93"/>
      <c r="MM92" s="120">
        <f t="shared" ref="MM92:MN105" si="1542">MM12+MM28+MM44+MM60+MM76</f>
        <v>9492.7130400000005</v>
      </c>
      <c r="MN92" s="101">
        <f t="shared" si="1542"/>
        <v>265795.96999999997</v>
      </c>
      <c r="MO92" s="101"/>
      <c r="MP92" s="121"/>
      <c r="MQ92" s="122">
        <f t="shared" ref="MQ92:MQ105" si="1543">MM92/$WC92</f>
        <v>1.0106599999999999</v>
      </c>
      <c r="MR92" s="252">
        <f t="shared" ref="MR92:MR105" si="1544">MR12</f>
        <v>19</v>
      </c>
      <c r="MS92" s="122"/>
      <c r="MT92" s="101"/>
      <c r="MU92" s="119"/>
      <c r="MV92" s="93"/>
      <c r="MW92" s="120">
        <f t="shared" ref="MW92:MX105" si="1545">MW12+MW28+MW44+MW60+MW76</f>
        <v>7804.9647999999997</v>
      </c>
      <c r="MX92" s="101">
        <f t="shared" si="1545"/>
        <v>148294.32999999999</v>
      </c>
      <c r="MY92" s="101"/>
      <c r="MZ92" s="121"/>
      <c r="NA92" s="122">
        <f t="shared" ref="NA92:NA105" si="1546">MW92/$WC92</f>
        <v>0.83096999999999999</v>
      </c>
      <c r="NB92" s="252">
        <f t="shared" ref="NB92:NB105" si="1547">NB12</f>
        <v>27</v>
      </c>
      <c r="NC92" s="122"/>
      <c r="ND92" s="101"/>
      <c r="NE92" s="119"/>
      <c r="NF92" s="93"/>
      <c r="NG92" s="120">
        <f t="shared" ref="NG92:NH105" si="1548">NG12+NG28+NG44+NG60+NG76</f>
        <v>8043.8489200000004</v>
      </c>
      <c r="NH92" s="101">
        <f t="shared" si="1548"/>
        <v>217183.92</v>
      </c>
      <c r="NI92" s="101"/>
      <c r="NJ92" s="121"/>
      <c r="NK92" s="122">
        <f t="shared" ref="NK92:NK105" si="1549">NG92/$WC92</f>
        <v>0.85640000000000005</v>
      </c>
      <c r="NL92" s="252">
        <f t="shared" ref="NL92:NL105" si="1550">NL12</f>
        <v>143</v>
      </c>
      <c r="NM92" s="122"/>
      <c r="NN92" s="101"/>
      <c r="NO92" s="119"/>
      <c r="NP92" s="93"/>
      <c r="NQ92" s="120">
        <f t="shared" ref="NQ92:NR105" si="1551">NQ12+NQ28+NQ44+NQ60+NQ76</f>
        <v>9332.4580499999993</v>
      </c>
      <c r="NR92" s="101">
        <f t="shared" si="1551"/>
        <v>1334541.51</v>
      </c>
      <c r="NS92" s="101"/>
      <c r="NT92" s="121"/>
      <c r="NU92" s="122">
        <f t="shared" ref="NU92:NU105" si="1552">NQ92/$WC92</f>
        <v>0.99358999999999997</v>
      </c>
      <c r="NV92" s="252">
        <f t="shared" ref="NV92:NV105" si="1553">NV12</f>
        <v>0</v>
      </c>
      <c r="NW92" s="122"/>
      <c r="NX92" s="101"/>
      <c r="NY92" s="119"/>
      <c r="NZ92" s="93"/>
      <c r="OA92" s="120">
        <f t="shared" ref="OA92:OB105" si="1554">OA12+OA28+OA44+OA60+OA76</f>
        <v>0</v>
      </c>
      <c r="OB92" s="101">
        <f t="shared" si="1554"/>
        <v>0</v>
      </c>
      <c r="OC92" s="101"/>
      <c r="OD92" s="121"/>
      <c r="OE92" s="122">
        <f t="shared" ref="OE92:OE105" si="1555">OA92/$WC92</f>
        <v>0</v>
      </c>
      <c r="OF92" s="252">
        <f t="shared" ref="OF92:OF105" si="1556">OF12</f>
        <v>0</v>
      </c>
      <c r="OG92" s="122"/>
      <c r="OH92" s="101"/>
      <c r="OI92" s="119"/>
      <c r="OJ92" s="93"/>
      <c r="OK92" s="120">
        <f t="shared" ref="OK92:OL105" si="1557">OK12+OK28+OK44+OK60+OK76</f>
        <v>0</v>
      </c>
      <c r="OL92" s="101">
        <f t="shared" si="1557"/>
        <v>0</v>
      </c>
      <c r="OM92" s="101"/>
      <c r="ON92" s="121"/>
      <c r="OO92" s="122">
        <f t="shared" ref="OO92:OO105" si="1558">OK92/$WC92</f>
        <v>0</v>
      </c>
      <c r="OP92" s="252">
        <f t="shared" ref="OP92:OP105" si="1559">OP12</f>
        <v>24</v>
      </c>
      <c r="OQ92" s="122"/>
      <c r="OR92" s="101"/>
      <c r="OS92" s="119"/>
      <c r="OT92" s="93"/>
      <c r="OU92" s="120">
        <f t="shared" ref="OU92:OV105" si="1560">OU12+OU28+OU44+OU60+OU76</f>
        <v>7817.6528099999996</v>
      </c>
      <c r="OV92" s="101">
        <f t="shared" si="1560"/>
        <v>187623.67</v>
      </c>
      <c r="OW92" s="101"/>
      <c r="OX92" s="121"/>
      <c r="OY92" s="122">
        <f t="shared" ref="OY92:OY105" si="1561">OU92/$WC92</f>
        <v>0.83231999999999995</v>
      </c>
      <c r="OZ92" s="252">
        <f t="shared" ref="OZ92:OZ105" si="1562">OZ12</f>
        <v>0</v>
      </c>
      <c r="PA92" s="122"/>
      <c r="PB92" s="101"/>
      <c r="PC92" s="119"/>
      <c r="PD92" s="93"/>
      <c r="PE92" s="120">
        <f t="shared" ref="PE92:PF105" si="1563">PE12+PE28+PE44+PE60+PE76</f>
        <v>0</v>
      </c>
      <c r="PF92" s="101">
        <f t="shared" si="1563"/>
        <v>0</v>
      </c>
      <c r="PG92" s="101"/>
      <c r="PH92" s="121"/>
      <c r="PI92" s="122">
        <f t="shared" ref="PI92:PI105" si="1564">PE92/$WC92</f>
        <v>0</v>
      </c>
      <c r="PJ92" s="252">
        <f t="shared" ref="PJ92:PJ105" si="1565">PJ12</f>
        <v>45</v>
      </c>
      <c r="PK92" s="122"/>
      <c r="PL92" s="101"/>
      <c r="PM92" s="119"/>
      <c r="PN92" s="93"/>
      <c r="PO92" s="120">
        <f t="shared" ref="PO92:PP105" si="1566">PO12+PO28+PO44+PO60+PO76</f>
        <v>9582.2996000000003</v>
      </c>
      <c r="PP92" s="101">
        <f t="shared" si="1566"/>
        <v>431203.48</v>
      </c>
      <c r="PQ92" s="101"/>
      <c r="PR92" s="121"/>
      <c r="PS92" s="122">
        <f t="shared" ref="PS92:PS105" si="1567">PO92/$WC92</f>
        <v>1.0201899999999999</v>
      </c>
      <c r="PT92" s="252">
        <f t="shared" ref="PT92:PT105" si="1568">PT12</f>
        <v>0</v>
      </c>
      <c r="PU92" s="122"/>
      <c r="PV92" s="101"/>
      <c r="PW92" s="119"/>
      <c r="PX92" s="93"/>
      <c r="PY92" s="120">
        <f t="shared" ref="PY92:PZ105" si="1569">PY12+PY28+PY44+PY60+PY76</f>
        <v>0</v>
      </c>
      <c r="PZ92" s="101">
        <f t="shared" si="1569"/>
        <v>0</v>
      </c>
      <c r="QA92" s="101"/>
      <c r="QB92" s="121"/>
      <c r="QC92" s="122">
        <f t="shared" ref="QC92:QC105" si="1570">PY92/$WC92</f>
        <v>0</v>
      </c>
      <c r="QD92" s="252">
        <f t="shared" ref="QD92:QD105" si="1571">QD12</f>
        <v>39</v>
      </c>
      <c r="QE92" s="122"/>
      <c r="QF92" s="101"/>
      <c r="QG92" s="119"/>
      <c r="QH92" s="93"/>
      <c r="QI92" s="120">
        <f t="shared" ref="QI92:QJ105" si="1572">QI12+QI28+QI44+QI60+QI76</f>
        <v>7070.8906500000003</v>
      </c>
      <c r="QJ92" s="101">
        <f t="shared" si="1572"/>
        <v>275764.73</v>
      </c>
      <c r="QK92" s="101"/>
      <c r="QL92" s="121"/>
      <c r="QM92" s="122">
        <f t="shared" ref="QM92:QM105" si="1573">QI92/$WC92</f>
        <v>0.75280999999999998</v>
      </c>
      <c r="QN92" s="252">
        <f t="shared" ref="QN92:QN105" si="1574">QN12</f>
        <v>25</v>
      </c>
      <c r="QO92" s="122"/>
      <c r="QP92" s="101"/>
      <c r="QQ92" s="119"/>
      <c r="QR92" s="93"/>
      <c r="QS92" s="120">
        <f t="shared" ref="QS92:QT105" si="1575">QS12+QS28+QS44+QS60+QS76</f>
        <v>6791.7556400000003</v>
      </c>
      <c r="QT92" s="101">
        <f t="shared" si="1575"/>
        <v>169793.89</v>
      </c>
      <c r="QU92" s="101"/>
      <c r="QV92" s="121"/>
      <c r="QW92" s="122">
        <f t="shared" ref="QW92:QW105" si="1576">QS92/$WC92</f>
        <v>0.72309000000000001</v>
      </c>
      <c r="QX92" s="252">
        <f t="shared" ref="QX92:QX105" si="1577">QX12</f>
        <v>28</v>
      </c>
      <c r="QY92" s="122"/>
      <c r="QZ92" s="101"/>
      <c r="RA92" s="119"/>
      <c r="RB92" s="93"/>
      <c r="RC92" s="120">
        <f t="shared" ref="RC92:RD105" si="1578">RC12+RC28+RC44+RC60+RC76</f>
        <v>9526.5930700000008</v>
      </c>
      <c r="RD92" s="101">
        <f t="shared" si="1578"/>
        <v>266744.61</v>
      </c>
      <c r="RE92" s="101"/>
      <c r="RF92" s="121"/>
      <c r="RG92" s="122">
        <f t="shared" ref="RG92:RG105" si="1579">RC92/$WC92</f>
        <v>1.0142599999999999</v>
      </c>
      <c r="RH92" s="252">
        <f t="shared" ref="RH92:RH105" si="1580">RH12</f>
        <v>23</v>
      </c>
      <c r="RI92" s="122"/>
      <c r="RJ92" s="101"/>
      <c r="RK92" s="119"/>
      <c r="RL92" s="93"/>
      <c r="RM92" s="120">
        <f t="shared" ref="RM92:RN105" si="1581">RM12+RM28+RM44+RM60+RM76</f>
        <v>13115.477209999999</v>
      </c>
      <c r="RN92" s="101">
        <f t="shared" si="1581"/>
        <v>301655.98</v>
      </c>
      <c r="RO92" s="101"/>
      <c r="RP92" s="121"/>
      <c r="RQ92" s="122">
        <f t="shared" ref="RQ92:RQ105" si="1582">RM92/$WC92</f>
        <v>1.39636</v>
      </c>
      <c r="RR92" s="252">
        <f t="shared" ref="RR92:RR105" si="1583">RR12</f>
        <v>61</v>
      </c>
      <c r="RS92" s="122"/>
      <c r="RT92" s="101"/>
      <c r="RU92" s="119"/>
      <c r="RV92" s="93"/>
      <c r="RW92" s="120">
        <f t="shared" ref="RW92:RX105" si="1584">RW12+RW28+RW44+RW60+RW76</f>
        <v>10059.7001</v>
      </c>
      <c r="RX92" s="101">
        <f t="shared" si="1584"/>
        <v>613641.69999999995</v>
      </c>
      <c r="RY92" s="101"/>
      <c r="RZ92" s="121"/>
      <c r="SA92" s="122">
        <f t="shared" ref="SA92:SA105" si="1585">RW92/$WC92</f>
        <v>1.0710200000000001</v>
      </c>
      <c r="SB92" s="252">
        <f t="shared" ref="SB92:SB105" si="1586">SB12</f>
        <v>22</v>
      </c>
      <c r="SC92" s="122"/>
      <c r="SD92" s="101"/>
      <c r="SE92" s="119"/>
      <c r="SF92" s="93"/>
      <c r="SG92" s="120">
        <f t="shared" ref="SG92:SH105" si="1587">SG12+SG28+SG44+SG60+SG76</f>
        <v>6565.5600199999999</v>
      </c>
      <c r="SH92" s="101">
        <f t="shared" si="1587"/>
        <v>144442.32999999999</v>
      </c>
      <c r="SI92" s="101"/>
      <c r="SJ92" s="121"/>
      <c r="SK92" s="122">
        <f t="shared" ref="SK92:SK105" si="1588">SG92/$WC92</f>
        <v>0.69901000000000002</v>
      </c>
      <c r="SL92" s="252">
        <f t="shared" ref="SL92:SL105" si="1589">SL12</f>
        <v>29</v>
      </c>
      <c r="SM92" s="122"/>
      <c r="SN92" s="101"/>
      <c r="SO92" s="119"/>
      <c r="SP92" s="93"/>
      <c r="SQ92" s="120">
        <f t="shared" ref="SQ92:SR105" si="1590">SQ12+SQ28+SQ44+SQ60+SQ76</f>
        <v>8460.48315</v>
      </c>
      <c r="SR92" s="101">
        <f t="shared" si="1590"/>
        <v>245354.02</v>
      </c>
      <c r="SS92" s="101"/>
      <c r="ST92" s="121"/>
      <c r="SU92" s="122">
        <f t="shared" ref="SU92:SU105" si="1591">SQ92/$WC92</f>
        <v>0.90076000000000001</v>
      </c>
      <c r="SV92" s="252">
        <f t="shared" ref="SV92:SV105" si="1592">SV12</f>
        <v>47</v>
      </c>
      <c r="SW92" s="122"/>
      <c r="SX92" s="101"/>
      <c r="SY92" s="119"/>
      <c r="SZ92" s="93"/>
      <c r="TA92" s="120">
        <f t="shared" ref="TA92:TB105" si="1593">TA12+TA28+TA44+TA60+TA76</f>
        <v>13349.23309</v>
      </c>
      <c r="TB92" s="101">
        <f t="shared" si="1593"/>
        <v>627413.94999999995</v>
      </c>
      <c r="TC92" s="101"/>
      <c r="TD92" s="121"/>
      <c r="TE92" s="122">
        <f t="shared" ref="TE92:TE105" si="1594">TA92/$WC92</f>
        <v>1.4212499999999999</v>
      </c>
      <c r="TF92" s="252">
        <f t="shared" ref="TF92:TF105" si="1595">TF12</f>
        <v>13</v>
      </c>
      <c r="TG92" s="122"/>
      <c r="TH92" s="101"/>
      <c r="TI92" s="119"/>
      <c r="TJ92" s="93"/>
      <c r="TK92" s="120">
        <f t="shared" ref="TK92:TL105" si="1596">TK12+TK28+TK44+TK60+TK76</f>
        <v>10756.67949</v>
      </c>
      <c r="TL92" s="101">
        <f t="shared" si="1596"/>
        <v>139836.84</v>
      </c>
      <c r="TM92" s="101"/>
      <c r="TN92" s="121"/>
      <c r="TO92" s="122">
        <f t="shared" ref="TO92:TO105" si="1597">TK92/$WC92</f>
        <v>1.14523</v>
      </c>
      <c r="TP92" s="252">
        <f t="shared" ref="TP92:TP105" si="1598">TP12</f>
        <v>51</v>
      </c>
      <c r="TQ92" s="122"/>
      <c r="TR92" s="101"/>
      <c r="TS92" s="119"/>
      <c r="TT92" s="93"/>
      <c r="TU92" s="120">
        <f t="shared" ref="TU92:TV105" si="1599">TU12+TU28+TU44+TU60+TU76</f>
        <v>6880.6815699999997</v>
      </c>
      <c r="TV92" s="101">
        <f t="shared" si="1599"/>
        <v>350914.77</v>
      </c>
      <c r="TW92" s="101"/>
      <c r="TX92" s="121"/>
      <c r="TY92" s="122">
        <f t="shared" ref="TY92:TY105" si="1600">TU92/$WC92</f>
        <v>0.73255999999999999</v>
      </c>
      <c r="TZ92" s="252">
        <f t="shared" ref="TZ92:TZ105" si="1601">TZ12</f>
        <v>64</v>
      </c>
      <c r="UA92" s="122"/>
      <c r="UB92" s="101"/>
      <c r="UC92" s="119"/>
      <c r="UD92" s="93"/>
      <c r="UE92" s="120">
        <f t="shared" ref="UE92:UF105" si="1602">UE12+UE28+UE44+UE60+UE76</f>
        <v>8251.4586099999997</v>
      </c>
      <c r="UF92" s="101">
        <f t="shared" si="1602"/>
        <v>528093.34</v>
      </c>
      <c r="UG92" s="101"/>
      <c r="UH92" s="121"/>
      <c r="UI92" s="122">
        <f t="shared" ref="UI92:UI105" si="1603">UE92/$WC92</f>
        <v>0.87849999999999995</v>
      </c>
      <c r="UJ92" s="252">
        <f t="shared" ref="UJ92:UJ105" si="1604">UJ12</f>
        <v>76</v>
      </c>
      <c r="UK92" s="122"/>
      <c r="UL92" s="101"/>
      <c r="UM92" s="119"/>
      <c r="UN92" s="93"/>
      <c r="UO92" s="120">
        <f t="shared" ref="UO92:UP105" si="1605">UO12+UO28+UO44+UO60+UO76</f>
        <v>10221.06155</v>
      </c>
      <c r="UP92" s="101">
        <f t="shared" si="1605"/>
        <v>776800.67</v>
      </c>
      <c r="UQ92" s="101"/>
      <c r="UR92" s="121"/>
      <c r="US92" s="122">
        <f t="shared" ref="US92:US105" si="1606">UO92/$WC92</f>
        <v>1.0882000000000001</v>
      </c>
      <c r="UT92" s="252">
        <f t="shared" ref="UT92:UT105" si="1607">UT12</f>
        <v>61</v>
      </c>
      <c r="UU92" s="122"/>
      <c r="UV92" s="101"/>
      <c r="UW92" s="119"/>
      <c r="UX92" s="93"/>
      <c r="UY92" s="120">
        <f t="shared" ref="UY92:UZ105" si="1608">UY12+UY28+UY44+UY60+UY76</f>
        <v>8759.4638099999993</v>
      </c>
      <c r="UZ92" s="101">
        <f t="shared" si="1608"/>
        <v>534327.29</v>
      </c>
      <c r="VA92" s="101"/>
      <c r="VB92" s="121"/>
      <c r="VC92" s="122">
        <f t="shared" ref="VC92:VC105" si="1609">UY92/$WC92</f>
        <v>0.93259000000000003</v>
      </c>
      <c r="VD92" s="252">
        <f t="shared" ref="VD92:VD105" si="1610">VD12</f>
        <v>47</v>
      </c>
      <c r="VE92" s="122"/>
      <c r="VF92" s="101"/>
      <c r="VG92" s="119"/>
      <c r="VH92" s="93"/>
      <c r="VI92" s="120">
        <f t="shared" ref="VI92:VJ105" si="1611">VI12+VI28+VI44+VI60+VI76</f>
        <v>8510.1061100000006</v>
      </c>
      <c r="VJ92" s="101">
        <f t="shared" si="1611"/>
        <v>399974.99</v>
      </c>
      <c r="VK92" s="101"/>
      <c r="VL92" s="121"/>
      <c r="VM92" s="122">
        <f t="shared" ref="VM92:VM105" si="1612">VI92/$WC92</f>
        <v>0.90603999999999996</v>
      </c>
      <c r="VN92" s="252">
        <f t="shared" ref="VN92:VN105" si="1613">VN12</f>
        <v>49</v>
      </c>
      <c r="VO92" s="122"/>
      <c r="VP92" s="101"/>
      <c r="VQ92" s="119"/>
      <c r="VR92" s="93"/>
      <c r="VS92" s="120">
        <f t="shared" ref="VS92:VT105" si="1614">VS12+VS28+VS44+VS60+VS76</f>
        <v>9491.0458099999996</v>
      </c>
      <c r="VT92" s="101">
        <f t="shared" si="1614"/>
        <v>465061.25</v>
      </c>
      <c r="VU92" s="101"/>
      <c r="VV92" s="121"/>
      <c r="VW92" s="122">
        <f t="shared" ref="VW92:VW105" si="1615">VS92/$WC92</f>
        <v>1.01048</v>
      </c>
      <c r="VX92" s="231">
        <f t="shared" ref="VX92:VX105" si="1616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</f>
        <v>1989</v>
      </c>
      <c r="VY92" s="122"/>
      <c r="VZ92" s="101"/>
      <c r="WA92" s="119"/>
      <c r="WB92" s="93"/>
      <c r="WC92" s="120">
        <f t="shared" ref="WC92:WD105" si="1617">WC12+WC28+WC44+WC60+WC76</f>
        <v>9392.6316999999999</v>
      </c>
      <c r="WD92" s="101">
        <f t="shared" si="1617"/>
        <v>18681944.440000001</v>
      </c>
      <c r="WE92" s="101"/>
      <c r="WF92" s="121"/>
    </row>
    <row r="93" spans="1:604" ht="26.25" customHeight="1">
      <c r="A93" s="5"/>
      <c r="B93" s="223" t="s">
        <v>422</v>
      </c>
      <c r="C93" s="12" t="s">
        <v>839</v>
      </c>
      <c r="D93" s="12" t="s">
        <v>440</v>
      </c>
      <c r="E93" s="4"/>
      <c r="F93" s="252">
        <f t="shared" si="1439"/>
        <v>264</v>
      </c>
      <c r="G93" s="122"/>
      <c r="H93" s="101"/>
      <c r="I93" s="119"/>
      <c r="J93" s="93"/>
      <c r="K93" s="120">
        <f t="shared" si="1440"/>
        <v>10655.99221</v>
      </c>
      <c r="L93" s="101">
        <f t="shared" si="1440"/>
        <v>2813181.94</v>
      </c>
      <c r="M93" s="101"/>
      <c r="N93" s="121"/>
      <c r="O93" s="122">
        <f t="shared" si="1441"/>
        <v>1.1345099999999999</v>
      </c>
      <c r="P93" s="252">
        <f t="shared" si="1442"/>
        <v>350</v>
      </c>
      <c r="Q93" s="122"/>
      <c r="R93" s="101"/>
      <c r="S93" s="119"/>
      <c r="T93" s="93"/>
      <c r="U93" s="120">
        <f t="shared" si="1443"/>
        <v>7177.6291199999996</v>
      </c>
      <c r="V93" s="101">
        <f t="shared" si="1443"/>
        <v>2512170.19</v>
      </c>
      <c r="W93" s="101"/>
      <c r="X93" s="121"/>
      <c r="Y93" s="122">
        <f t="shared" si="1444"/>
        <v>0.76417999999999997</v>
      </c>
      <c r="Z93" s="252">
        <f t="shared" si="1445"/>
        <v>264</v>
      </c>
      <c r="AA93" s="122"/>
      <c r="AB93" s="101"/>
      <c r="AC93" s="119"/>
      <c r="AD93" s="93"/>
      <c r="AE93" s="120">
        <f t="shared" si="1446"/>
        <v>6912.8183600000002</v>
      </c>
      <c r="AF93" s="101">
        <f t="shared" si="1446"/>
        <v>1824984.04</v>
      </c>
      <c r="AG93" s="101"/>
      <c r="AH93" s="121"/>
      <c r="AI93" s="122">
        <f t="shared" si="1447"/>
        <v>0.73599000000000003</v>
      </c>
      <c r="AJ93" s="252">
        <f t="shared" si="1448"/>
        <v>72</v>
      </c>
      <c r="AK93" s="122"/>
      <c r="AL93" s="101"/>
      <c r="AM93" s="119"/>
      <c r="AN93" s="93"/>
      <c r="AO93" s="120">
        <f t="shared" si="1449"/>
        <v>14720.511549999999</v>
      </c>
      <c r="AP93" s="101">
        <f t="shared" si="1449"/>
        <v>1059876.8400000001</v>
      </c>
      <c r="AQ93" s="101"/>
      <c r="AR93" s="121"/>
      <c r="AS93" s="122">
        <f t="shared" si="1450"/>
        <v>1.56724</v>
      </c>
      <c r="AT93" s="252">
        <f t="shared" si="1451"/>
        <v>133</v>
      </c>
      <c r="AU93" s="122"/>
      <c r="AV93" s="101"/>
      <c r="AW93" s="119"/>
      <c r="AX93" s="93"/>
      <c r="AY93" s="120">
        <f t="shared" si="1452"/>
        <v>9973.8631700000005</v>
      </c>
      <c r="AZ93" s="101">
        <f t="shared" si="1452"/>
        <v>1326523.8</v>
      </c>
      <c r="BA93" s="101"/>
      <c r="BB93" s="121"/>
      <c r="BC93" s="122">
        <f t="shared" si="1453"/>
        <v>1.0618799999999999</v>
      </c>
      <c r="BD93" s="252">
        <f t="shared" si="1454"/>
        <v>109</v>
      </c>
      <c r="BE93" s="122"/>
      <c r="BF93" s="101"/>
      <c r="BG93" s="119"/>
      <c r="BH93" s="93"/>
      <c r="BI93" s="120">
        <f t="shared" si="1455"/>
        <v>7473.1799799999999</v>
      </c>
      <c r="BJ93" s="101">
        <f t="shared" si="1455"/>
        <v>814576.62</v>
      </c>
      <c r="BK93" s="101"/>
      <c r="BL93" s="121"/>
      <c r="BM93" s="122">
        <f t="shared" si="1456"/>
        <v>0.79564000000000001</v>
      </c>
      <c r="BN93" s="252">
        <f t="shared" si="1457"/>
        <v>0</v>
      </c>
      <c r="BO93" s="122"/>
      <c r="BP93" s="101"/>
      <c r="BQ93" s="119"/>
      <c r="BR93" s="93"/>
      <c r="BS93" s="120">
        <f t="shared" si="1458"/>
        <v>0</v>
      </c>
      <c r="BT93" s="101">
        <f t="shared" si="1458"/>
        <v>0</v>
      </c>
      <c r="BU93" s="101"/>
      <c r="BV93" s="121"/>
      <c r="BW93" s="122">
        <f t="shared" si="1459"/>
        <v>0</v>
      </c>
      <c r="BX93" s="252">
        <f t="shared" si="1460"/>
        <v>112</v>
      </c>
      <c r="BY93" s="122"/>
      <c r="BZ93" s="101"/>
      <c r="CA93" s="119"/>
      <c r="CB93" s="93"/>
      <c r="CC93" s="120">
        <f t="shared" si="1461"/>
        <v>9151.6926500000009</v>
      </c>
      <c r="CD93" s="101">
        <f t="shared" si="1461"/>
        <v>1024989.57</v>
      </c>
      <c r="CE93" s="101"/>
      <c r="CF93" s="121"/>
      <c r="CG93" s="122">
        <f t="shared" si="1462"/>
        <v>0.97435000000000005</v>
      </c>
      <c r="CH93" s="252">
        <f t="shared" si="1463"/>
        <v>0</v>
      </c>
      <c r="CI93" s="122"/>
      <c r="CJ93" s="101"/>
      <c r="CK93" s="119"/>
      <c r="CL93" s="93"/>
      <c r="CM93" s="120">
        <f t="shared" si="1464"/>
        <v>0</v>
      </c>
      <c r="CN93" s="101">
        <f t="shared" si="1464"/>
        <v>0</v>
      </c>
      <c r="CO93" s="101"/>
      <c r="CP93" s="121"/>
      <c r="CQ93" s="122">
        <f t="shared" si="1465"/>
        <v>0</v>
      </c>
      <c r="CR93" s="252">
        <f t="shared" si="1466"/>
        <v>130</v>
      </c>
      <c r="CS93" s="122"/>
      <c r="CT93" s="101"/>
      <c r="CU93" s="119"/>
      <c r="CV93" s="93"/>
      <c r="CW93" s="120">
        <f t="shared" si="1467"/>
        <v>7498.78071</v>
      </c>
      <c r="CX93" s="101">
        <f t="shared" si="1467"/>
        <v>974841.49</v>
      </c>
      <c r="CY93" s="101"/>
      <c r="CZ93" s="121"/>
      <c r="DA93" s="122">
        <f t="shared" si="1468"/>
        <v>0.79837000000000002</v>
      </c>
      <c r="DB93" s="252">
        <f t="shared" si="1469"/>
        <v>217</v>
      </c>
      <c r="DC93" s="122"/>
      <c r="DD93" s="101"/>
      <c r="DE93" s="119"/>
      <c r="DF93" s="93"/>
      <c r="DG93" s="120">
        <f t="shared" si="1470"/>
        <v>12408.99676</v>
      </c>
      <c r="DH93" s="101">
        <f t="shared" si="1470"/>
        <v>2692752.29</v>
      </c>
      <c r="DI93" s="101"/>
      <c r="DJ93" s="121"/>
      <c r="DK93" s="122">
        <f t="shared" si="1471"/>
        <v>1.32115</v>
      </c>
      <c r="DL93" s="252">
        <f t="shared" si="1472"/>
        <v>148</v>
      </c>
      <c r="DM93" s="122"/>
      <c r="DN93" s="101"/>
      <c r="DO93" s="119"/>
      <c r="DP93" s="93"/>
      <c r="DQ93" s="120">
        <f t="shared" si="1473"/>
        <v>11100.90942</v>
      </c>
      <c r="DR93" s="101">
        <f t="shared" si="1473"/>
        <v>1642934.6</v>
      </c>
      <c r="DS93" s="101"/>
      <c r="DT93" s="121"/>
      <c r="DU93" s="122">
        <f t="shared" si="1474"/>
        <v>1.18188</v>
      </c>
      <c r="DV93" s="252">
        <f t="shared" si="1475"/>
        <v>0</v>
      </c>
      <c r="DW93" s="122"/>
      <c r="DX93" s="101"/>
      <c r="DY93" s="119"/>
      <c r="DZ93" s="93"/>
      <c r="EA93" s="120">
        <f t="shared" si="1476"/>
        <v>0</v>
      </c>
      <c r="EB93" s="101">
        <f t="shared" si="1476"/>
        <v>0</v>
      </c>
      <c r="EC93" s="101"/>
      <c r="ED93" s="121"/>
      <c r="EE93" s="122">
        <f t="shared" si="1477"/>
        <v>0</v>
      </c>
      <c r="EF93" s="252">
        <f t="shared" si="1478"/>
        <v>174</v>
      </c>
      <c r="EG93" s="122"/>
      <c r="EH93" s="101"/>
      <c r="EI93" s="119"/>
      <c r="EJ93" s="93"/>
      <c r="EK93" s="120">
        <f t="shared" si="1479"/>
        <v>12191.206920000001</v>
      </c>
      <c r="EL93" s="101">
        <f t="shared" si="1479"/>
        <v>2121270</v>
      </c>
      <c r="EM93" s="101"/>
      <c r="EN93" s="121"/>
      <c r="EO93" s="122">
        <f t="shared" si="1480"/>
        <v>1.29796</v>
      </c>
      <c r="EP93" s="252">
        <f t="shared" si="1481"/>
        <v>189</v>
      </c>
      <c r="EQ93" s="122"/>
      <c r="ER93" s="101"/>
      <c r="ES93" s="119"/>
      <c r="ET93" s="93"/>
      <c r="EU93" s="120">
        <f t="shared" si="1482"/>
        <v>8169.5794699999997</v>
      </c>
      <c r="EV93" s="101">
        <f t="shared" si="1482"/>
        <v>1544050.52</v>
      </c>
      <c r="EW93" s="101"/>
      <c r="EX93" s="121"/>
      <c r="EY93" s="122">
        <f t="shared" si="1483"/>
        <v>0.86978999999999995</v>
      </c>
      <c r="EZ93" s="252">
        <f t="shared" si="1484"/>
        <v>12</v>
      </c>
      <c r="FA93" s="122"/>
      <c r="FB93" s="101"/>
      <c r="FC93" s="119"/>
      <c r="FD93" s="93"/>
      <c r="FE93" s="120">
        <f t="shared" si="1485"/>
        <v>7735.6524499999996</v>
      </c>
      <c r="FF93" s="101">
        <f t="shared" si="1485"/>
        <v>92827.83</v>
      </c>
      <c r="FG93" s="101"/>
      <c r="FH93" s="121"/>
      <c r="FI93" s="122">
        <f t="shared" si="1486"/>
        <v>0.82359000000000004</v>
      </c>
      <c r="FJ93" s="252">
        <f t="shared" si="1487"/>
        <v>147</v>
      </c>
      <c r="FK93" s="122"/>
      <c r="FL93" s="101"/>
      <c r="FM93" s="119"/>
      <c r="FN93" s="93"/>
      <c r="FO93" s="120">
        <f t="shared" si="1488"/>
        <v>11432.67519</v>
      </c>
      <c r="FP93" s="101">
        <f t="shared" si="1488"/>
        <v>1680603.25</v>
      </c>
      <c r="FQ93" s="101"/>
      <c r="FR93" s="121"/>
      <c r="FS93" s="122">
        <f t="shared" si="1489"/>
        <v>1.2172000000000001</v>
      </c>
      <c r="FT93" s="252">
        <f t="shared" si="1490"/>
        <v>279</v>
      </c>
      <c r="FU93" s="122"/>
      <c r="FV93" s="101"/>
      <c r="FW93" s="119"/>
      <c r="FX93" s="93"/>
      <c r="FY93" s="120">
        <f t="shared" si="1491"/>
        <v>7373.2952800000003</v>
      </c>
      <c r="FZ93" s="101">
        <f t="shared" si="1491"/>
        <v>2057149.39</v>
      </c>
      <c r="GA93" s="101"/>
      <c r="GB93" s="121"/>
      <c r="GC93" s="122">
        <f t="shared" si="1492"/>
        <v>0.78500999999999999</v>
      </c>
      <c r="GD93" s="252">
        <f t="shared" si="1493"/>
        <v>131</v>
      </c>
      <c r="GE93" s="122"/>
      <c r="GF93" s="101"/>
      <c r="GG93" s="119"/>
      <c r="GH93" s="93"/>
      <c r="GI93" s="120">
        <f t="shared" si="1494"/>
        <v>7924.9776199999997</v>
      </c>
      <c r="GJ93" s="101">
        <f t="shared" si="1494"/>
        <v>1038172.07</v>
      </c>
      <c r="GK93" s="101"/>
      <c r="GL93" s="121"/>
      <c r="GM93" s="122">
        <f t="shared" si="1495"/>
        <v>0.84375</v>
      </c>
      <c r="GN93" s="252">
        <f t="shared" si="1496"/>
        <v>0</v>
      </c>
      <c r="GO93" s="122"/>
      <c r="GP93" s="101"/>
      <c r="GQ93" s="119"/>
      <c r="GR93" s="93"/>
      <c r="GS93" s="120">
        <f t="shared" si="1497"/>
        <v>0</v>
      </c>
      <c r="GT93" s="101">
        <f t="shared" si="1497"/>
        <v>0</v>
      </c>
      <c r="GU93" s="101"/>
      <c r="GV93" s="121"/>
      <c r="GW93" s="122">
        <f t="shared" si="1498"/>
        <v>0</v>
      </c>
      <c r="GX93" s="252">
        <f t="shared" si="1499"/>
        <v>154</v>
      </c>
      <c r="GY93" s="122"/>
      <c r="GZ93" s="101"/>
      <c r="HA93" s="119"/>
      <c r="HB93" s="93"/>
      <c r="HC93" s="120">
        <f t="shared" si="1500"/>
        <v>9675.2932099999998</v>
      </c>
      <c r="HD93" s="101">
        <f t="shared" si="1500"/>
        <v>1489995.15</v>
      </c>
      <c r="HE93" s="101"/>
      <c r="HF93" s="121"/>
      <c r="HG93" s="122">
        <f t="shared" si="1501"/>
        <v>1.0301</v>
      </c>
      <c r="HH93" s="252">
        <f t="shared" si="1502"/>
        <v>257</v>
      </c>
      <c r="HI93" s="122"/>
      <c r="HJ93" s="101"/>
      <c r="HK93" s="119"/>
      <c r="HL93" s="93"/>
      <c r="HM93" s="120">
        <f t="shared" si="1503"/>
        <v>9913.8332499999997</v>
      </c>
      <c r="HN93" s="101">
        <f t="shared" si="1503"/>
        <v>2547855.14</v>
      </c>
      <c r="HO93" s="101"/>
      <c r="HP93" s="121"/>
      <c r="HQ93" s="122">
        <f t="shared" si="1504"/>
        <v>1.05549</v>
      </c>
      <c r="HR93" s="252">
        <f t="shared" si="1505"/>
        <v>364</v>
      </c>
      <c r="HS93" s="122"/>
      <c r="HT93" s="101"/>
      <c r="HU93" s="119"/>
      <c r="HV93" s="93"/>
      <c r="HW93" s="120">
        <f t="shared" si="1506"/>
        <v>8195.4662900000003</v>
      </c>
      <c r="HX93" s="101">
        <f t="shared" si="1506"/>
        <v>2983149.73</v>
      </c>
      <c r="HY93" s="101"/>
      <c r="HZ93" s="121"/>
      <c r="IA93" s="122">
        <f t="shared" si="1507"/>
        <v>0.87253999999999998</v>
      </c>
      <c r="IB93" s="252">
        <f t="shared" si="1508"/>
        <v>123</v>
      </c>
      <c r="IC93" s="122"/>
      <c r="ID93" s="101"/>
      <c r="IE93" s="119"/>
      <c r="IF93" s="93"/>
      <c r="IG93" s="120">
        <f t="shared" si="1509"/>
        <v>12780.47119</v>
      </c>
      <c r="IH93" s="101">
        <f t="shared" si="1509"/>
        <v>1571997.96</v>
      </c>
      <c r="II93" s="101"/>
      <c r="IJ93" s="121"/>
      <c r="IK93" s="122">
        <f t="shared" si="1510"/>
        <v>1.36069</v>
      </c>
      <c r="IL93" s="252">
        <f t="shared" si="1511"/>
        <v>94</v>
      </c>
      <c r="IM93" s="122"/>
      <c r="IN93" s="101"/>
      <c r="IO93" s="119"/>
      <c r="IP93" s="93"/>
      <c r="IQ93" s="120">
        <f t="shared" si="1512"/>
        <v>8845.6895000000004</v>
      </c>
      <c r="IR93" s="101">
        <f t="shared" si="1512"/>
        <v>831494.82</v>
      </c>
      <c r="IS93" s="101"/>
      <c r="IT93" s="121"/>
      <c r="IU93" s="122">
        <f t="shared" si="1513"/>
        <v>0.94177</v>
      </c>
      <c r="IV93" s="252">
        <f t="shared" si="1514"/>
        <v>214</v>
      </c>
      <c r="IW93" s="122"/>
      <c r="IX93" s="101"/>
      <c r="IY93" s="119"/>
      <c r="IZ93" s="93"/>
      <c r="JA93" s="120">
        <f t="shared" si="1515"/>
        <v>14648.54644</v>
      </c>
      <c r="JB93" s="101">
        <f t="shared" si="1515"/>
        <v>3134788.94</v>
      </c>
      <c r="JC93" s="101"/>
      <c r="JD93" s="121"/>
      <c r="JE93" s="122">
        <f t="shared" si="1516"/>
        <v>1.55958</v>
      </c>
      <c r="JF93" s="252">
        <f t="shared" si="1517"/>
        <v>124</v>
      </c>
      <c r="JG93" s="122"/>
      <c r="JH93" s="101"/>
      <c r="JI93" s="119"/>
      <c r="JJ93" s="93"/>
      <c r="JK93" s="120">
        <f t="shared" si="1518"/>
        <v>10924.667009999999</v>
      </c>
      <c r="JL93" s="101">
        <f t="shared" si="1518"/>
        <v>1354658.71</v>
      </c>
      <c r="JM93" s="101"/>
      <c r="JN93" s="121"/>
      <c r="JO93" s="122">
        <f t="shared" si="1519"/>
        <v>1.1631100000000001</v>
      </c>
      <c r="JP93" s="252">
        <f t="shared" si="1520"/>
        <v>0</v>
      </c>
      <c r="JQ93" s="122"/>
      <c r="JR93" s="101"/>
      <c r="JS93" s="119"/>
      <c r="JT93" s="93"/>
      <c r="JU93" s="120">
        <f t="shared" si="1521"/>
        <v>0</v>
      </c>
      <c r="JV93" s="101">
        <f t="shared" si="1521"/>
        <v>0</v>
      </c>
      <c r="JW93" s="101"/>
      <c r="JX93" s="121"/>
      <c r="JY93" s="122">
        <f t="shared" si="1522"/>
        <v>0</v>
      </c>
      <c r="JZ93" s="252">
        <f t="shared" si="1523"/>
        <v>149</v>
      </c>
      <c r="KA93" s="122"/>
      <c r="KB93" s="101"/>
      <c r="KC93" s="119"/>
      <c r="KD93" s="93"/>
      <c r="KE93" s="120">
        <f t="shared" si="1524"/>
        <v>5632.6589100000001</v>
      </c>
      <c r="KF93" s="101">
        <f t="shared" si="1524"/>
        <v>839266.17</v>
      </c>
      <c r="KG93" s="101"/>
      <c r="KH93" s="121"/>
      <c r="KI93" s="122">
        <f t="shared" si="1525"/>
        <v>0.59968999999999995</v>
      </c>
      <c r="KJ93" s="252">
        <f t="shared" si="1526"/>
        <v>271</v>
      </c>
      <c r="KK93" s="122"/>
      <c r="KL93" s="101"/>
      <c r="KM93" s="119"/>
      <c r="KN93" s="93"/>
      <c r="KO93" s="120">
        <f t="shared" si="1527"/>
        <v>7933.4629999999997</v>
      </c>
      <c r="KP93" s="101">
        <f t="shared" si="1527"/>
        <v>2149968.4700000002</v>
      </c>
      <c r="KQ93" s="101"/>
      <c r="KR93" s="121"/>
      <c r="KS93" s="122">
        <f t="shared" si="1528"/>
        <v>0.84465000000000001</v>
      </c>
      <c r="KT93" s="252">
        <f t="shared" si="1529"/>
        <v>210</v>
      </c>
      <c r="KU93" s="122"/>
      <c r="KV93" s="101"/>
      <c r="KW93" s="119"/>
      <c r="KX93" s="93"/>
      <c r="KY93" s="120">
        <f t="shared" si="1530"/>
        <v>9575.3223699999999</v>
      </c>
      <c r="KZ93" s="101">
        <f t="shared" si="1530"/>
        <v>2010817.69</v>
      </c>
      <c r="LA93" s="101"/>
      <c r="LB93" s="121"/>
      <c r="LC93" s="122">
        <f t="shared" si="1531"/>
        <v>1.01945</v>
      </c>
      <c r="LD93" s="252">
        <f t="shared" si="1532"/>
        <v>209</v>
      </c>
      <c r="LE93" s="122"/>
      <c r="LF93" s="101"/>
      <c r="LG93" s="119"/>
      <c r="LH93" s="93"/>
      <c r="LI93" s="120">
        <f t="shared" si="1533"/>
        <v>8321.2115400000002</v>
      </c>
      <c r="LJ93" s="101">
        <f t="shared" si="1533"/>
        <v>1739133.22</v>
      </c>
      <c r="LK93" s="101"/>
      <c r="LL93" s="121"/>
      <c r="LM93" s="122">
        <f t="shared" si="1534"/>
        <v>0.88593</v>
      </c>
      <c r="LN93" s="252">
        <f t="shared" si="1535"/>
        <v>96</v>
      </c>
      <c r="LO93" s="122"/>
      <c r="LP93" s="101"/>
      <c r="LQ93" s="119"/>
      <c r="LR93" s="93"/>
      <c r="LS93" s="120">
        <f t="shared" si="1536"/>
        <v>15287.537490000001</v>
      </c>
      <c r="LT93" s="101">
        <f t="shared" si="1536"/>
        <v>1467603.6</v>
      </c>
      <c r="LU93" s="101"/>
      <c r="LV93" s="121"/>
      <c r="LW93" s="122">
        <f t="shared" si="1537"/>
        <v>1.62761</v>
      </c>
      <c r="LX93" s="252">
        <f t="shared" si="1538"/>
        <v>95</v>
      </c>
      <c r="LY93" s="122"/>
      <c r="LZ93" s="101"/>
      <c r="MA93" s="119"/>
      <c r="MB93" s="93"/>
      <c r="MC93" s="120">
        <f t="shared" si="1539"/>
        <v>9565.43318</v>
      </c>
      <c r="MD93" s="101">
        <f t="shared" si="1539"/>
        <v>908716.15</v>
      </c>
      <c r="ME93" s="101"/>
      <c r="MF93" s="121"/>
      <c r="MG93" s="122">
        <f t="shared" si="1540"/>
        <v>1.0184</v>
      </c>
      <c r="MH93" s="252">
        <f t="shared" si="1541"/>
        <v>150</v>
      </c>
      <c r="MI93" s="122"/>
      <c r="MJ93" s="101"/>
      <c r="MK93" s="119"/>
      <c r="ML93" s="93"/>
      <c r="MM93" s="120">
        <f t="shared" si="1542"/>
        <v>9493.26692</v>
      </c>
      <c r="MN93" s="101">
        <f t="shared" si="1542"/>
        <v>1423990.05</v>
      </c>
      <c r="MO93" s="101"/>
      <c r="MP93" s="121"/>
      <c r="MQ93" s="122">
        <f t="shared" si="1543"/>
        <v>1.0107200000000001</v>
      </c>
      <c r="MR93" s="252">
        <f t="shared" si="1544"/>
        <v>23</v>
      </c>
      <c r="MS93" s="122"/>
      <c r="MT93" s="101"/>
      <c r="MU93" s="119"/>
      <c r="MV93" s="93"/>
      <c r="MW93" s="120">
        <f t="shared" si="1545"/>
        <v>7805.67911</v>
      </c>
      <c r="MX93" s="101">
        <f t="shared" si="1545"/>
        <v>179530.62</v>
      </c>
      <c r="MY93" s="101"/>
      <c r="MZ93" s="121"/>
      <c r="NA93" s="122">
        <f t="shared" si="1546"/>
        <v>0.83104</v>
      </c>
      <c r="NB93" s="252">
        <f t="shared" si="1547"/>
        <v>119</v>
      </c>
      <c r="NC93" s="122"/>
      <c r="ND93" s="101"/>
      <c r="NE93" s="119"/>
      <c r="NF93" s="93"/>
      <c r="NG93" s="120">
        <f t="shared" si="1548"/>
        <v>8044.0008799999996</v>
      </c>
      <c r="NH93" s="101">
        <f t="shared" si="1548"/>
        <v>957236.11</v>
      </c>
      <c r="NI93" s="101"/>
      <c r="NJ93" s="121"/>
      <c r="NK93" s="122">
        <f t="shared" si="1549"/>
        <v>0.85641999999999996</v>
      </c>
      <c r="NL93" s="252">
        <f t="shared" si="1550"/>
        <v>306</v>
      </c>
      <c r="NM93" s="122"/>
      <c r="NN93" s="101"/>
      <c r="NO93" s="119"/>
      <c r="NP93" s="93"/>
      <c r="NQ93" s="120">
        <f t="shared" si="1551"/>
        <v>9332.4717299999993</v>
      </c>
      <c r="NR93" s="101">
        <f t="shared" si="1551"/>
        <v>2855736.35</v>
      </c>
      <c r="NS93" s="101"/>
      <c r="NT93" s="121"/>
      <c r="NU93" s="122">
        <f t="shared" si="1552"/>
        <v>0.99360000000000004</v>
      </c>
      <c r="NV93" s="252">
        <f t="shared" si="1553"/>
        <v>98</v>
      </c>
      <c r="NW93" s="122"/>
      <c r="NX93" s="101"/>
      <c r="NY93" s="119"/>
      <c r="NZ93" s="93"/>
      <c r="OA93" s="120">
        <f t="shared" si="1554"/>
        <v>8689.5514700000003</v>
      </c>
      <c r="OB93" s="101">
        <f t="shared" si="1554"/>
        <v>851576.04</v>
      </c>
      <c r="OC93" s="101"/>
      <c r="OD93" s="121"/>
      <c r="OE93" s="122">
        <f t="shared" si="1555"/>
        <v>0.92515000000000003</v>
      </c>
      <c r="OF93" s="252">
        <f t="shared" si="1556"/>
        <v>128</v>
      </c>
      <c r="OG93" s="122"/>
      <c r="OH93" s="101"/>
      <c r="OI93" s="119"/>
      <c r="OJ93" s="93"/>
      <c r="OK93" s="120">
        <f t="shared" si="1557"/>
        <v>7214.78377</v>
      </c>
      <c r="OL93" s="101">
        <f t="shared" si="1557"/>
        <v>923492.32</v>
      </c>
      <c r="OM93" s="101"/>
      <c r="ON93" s="121"/>
      <c r="OO93" s="122">
        <f t="shared" si="1558"/>
        <v>0.76812999999999998</v>
      </c>
      <c r="OP93" s="252">
        <f t="shared" si="1559"/>
        <v>210</v>
      </c>
      <c r="OQ93" s="122"/>
      <c r="OR93" s="101"/>
      <c r="OS93" s="119"/>
      <c r="OT93" s="93"/>
      <c r="OU93" s="120">
        <f t="shared" si="1560"/>
        <v>7818.64545</v>
      </c>
      <c r="OV93" s="101">
        <f t="shared" si="1560"/>
        <v>1641915.55</v>
      </c>
      <c r="OW93" s="101"/>
      <c r="OX93" s="121"/>
      <c r="OY93" s="122">
        <f t="shared" si="1561"/>
        <v>0.83243</v>
      </c>
      <c r="OZ93" s="252">
        <f t="shared" si="1562"/>
        <v>0</v>
      </c>
      <c r="PA93" s="122"/>
      <c r="PB93" s="101"/>
      <c r="PC93" s="119"/>
      <c r="PD93" s="93"/>
      <c r="PE93" s="120">
        <f t="shared" si="1563"/>
        <v>0</v>
      </c>
      <c r="PF93" s="101">
        <f t="shared" si="1563"/>
        <v>0</v>
      </c>
      <c r="PG93" s="101"/>
      <c r="PH93" s="121"/>
      <c r="PI93" s="122">
        <f t="shared" si="1564"/>
        <v>0</v>
      </c>
      <c r="PJ93" s="252">
        <f t="shared" si="1565"/>
        <v>111</v>
      </c>
      <c r="PK93" s="122"/>
      <c r="PL93" s="101"/>
      <c r="PM93" s="119"/>
      <c r="PN93" s="93"/>
      <c r="PO93" s="120">
        <f t="shared" si="1566"/>
        <v>9582.7365499999996</v>
      </c>
      <c r="PP93" s="101">
        <f t="shared" si="1566"/>
        <v>1063683.76</v>
      </c>
      <c r="PQ93" s="101"/>
      <c r="PR93" s="121"/>
      <c r="PS93" s="122">
        <f t="shared" si="1567"/>
        <v>1.02024</v>
      </c>
      <c r="PT93" s="252">
        <f t="shared" si="1568"/>
        <v>0</v>
      </c>
      <c r="PU93" s="122"/>
      <c r="PV93" s="101"/>
      <c r="PW93" s="119"/>
      <c r="PX93" s="93"/>
      <c r="PY93" s="120">
        <f t="shared" si="1569"/>
        <v>0</v>
      </c>
      <c r="PZ93" s="101">
        <f t="shared" si="1569"/>
        <v>0</v>
      </c>
      <c r="QA93" s="101"/>
      <c r="QB93" s="121"/>
      <c r="QC93" s="122">
        <f t="shared" si="1570"/>
        <v>0</v>
      </c>
      <c r="QD93" s="252">
        <f t="shared" si="1571"/>
        <v>207</v>
      </c>
      <c r="QE93" s="122"/>
      <c r="QF93" s="101"/>
      <c r="QG93" s="119"/>
      <c r="QH93" s="93"/>
      <c r="QI93" s="120">
        <f t="shared" si="1572"/>
        <v>7070.88724</v>
      </c>
      <c r="QJ93" s="101">
        <f t="shared" si="1572"/>
        <v>1463673.66</v>
      </c>
      <c r="QK93" s="101"/>
      <c r="QL93" s="121"/>
      <c r="QM93" s="122">
        <f t="shared" si="1573"/>
        <v>0.75280999999999998</v>
      </c>
      <c r="QN93" s="252">
        <f t="shared" si="1574"/>
        <v>140</v>
      </c>
      <c r="QO93" s="122"/>
      <c r="QP93" s="101"/>
      <c r="QQ93" s="119"/>
      <c r="QR93" s="93"/>
      <c r="QS93" s="120">
        <f t="shared" si="1575"/>
        <v>6791.2301399999997</v>
      </c>
      <c r="QT93" s="101">
        <f t="shared" si="1575"/>
        <v>950772.23</v>
      </c>
      <c r="QU93" s="101"/>
      <c r="QV93" s="121"/>
      <c r="QW93" s="122">
        <f t="shared" si="1576"/>
        <v>0.72304000000000002</v>
      </c>
      <c r="QX93" s="252">
        <f t="shared" si="1577"/>
        <v>116</v>
      </c>
      <c r="QY93" s="122"/>
      <c r="QZ93" s="101"/>
      <c r="RA93" s="119"/>
      <c r="RB93" s="93"/>
      <c r="RC93" s="120">
        <f t="shared" si="1578"/>
        <v>9525.9831200000008</v>
      </c>
      <c r="RD93" s="101">
        <f t="shared" si="1578"/>
        <v>1105014.04</v>
      </c>
      <c r="RE93" s="101"/>
      <c r="RF93" s="121"/>
      <c r="RG93" s="122">
        <f t="shared" si="1579"/>
        <v>1.0142</v>
      </c>
      <c r="RH93" s="252">
        <f t="shared" si="1580"/>
        <v>113</v>
      </c>
      <c r="RI93" s="122"/>
      <c r="RJ93" s="101"/>
      <c r="RK93" s="119"/>
      <c r="RL93" s="93"/>
      <c r="RM93" s="120">
        <f t="shared" si="1581"/>
        <v>13114.54312</v>
      </c>
      <c r="RN93" s="101">
        <f t="shared" si="1581"/>
        <v>1481943.38</v>
      </c>
      <c r="RO93" s="101"/>
      <c r="RP93" s="121"/>
      <c r="RQ93" s="122">
        <f t="shared" si="1582"/>
        <v>1.3962600000000001</v>
      </c>
      <c r="RR93" s="252">
        <f t="shared" si="1583"/>
        <v>237</v>
      </c>
      <c r="RS93" s="122"/>
      <c r="RT93" s="101"/>
      <c r="RU93" s="119"/>
      <c r="RV93" s="93"/>
      <c r="RW93" s="120">
        <f t="shared" si="1584"/>
        <v>10059.236010000001</v>
      </c>
      <c r="RX93" s="101">
        <f t="shared" si="1584"/>
        <v>2384038.94</v>
      </c>
      <c r="RY93" s="101"/>
      <c r="RZ93" s="121"/>
      <c r="SA93" s="122">
        <f t="shared" si="1585"/>
        <v>1.07097</v>
      </c>
      <c r="SB93" s="252">
        <f t="shared" si="1586"/>
        <v>0</v>
      </c>
      <c r="SC93" s="122"/>
      <c r="SD93" s="101"/>
      <c r="SE93" s="119"/>
      <c r="SF93" s="93"/>
      <c r="SG93" s="120">
        <f t="shared" si="1587"/>
        <v>0</v>
      </c>
      <c r="SH93" s="101">
        <f t="shared" si="1587"/>
        <v>0</v>
      </c>
      <c r="SI93" s="101"/>
      <c r="SJ93" s="121"/>
      <c r="SK93" s="122">
        <f t="shared" si="1588"/>
        <v>0</v>
      </c>
      <c r="SL93" s="252">
        <f t="shared" si="1589"/>
        <v>238</v>
      </c>
      <c r="SM93" s="122"/>
      <c r="SN93" s="101"/>
      <c r="SO93" s="119"/>
      <c r="SP93" s="93"/>
      <c r="SQ93" s="120">
        <f t="shared" si="1590"/>
        <v>8460.6011799999997</v>
      </c>
      <c r="SR93" s="101">
        <f t="shared" si="1590"/>
        <v>2013623.08</v>
      </c>
      <c r="SS93" s="101"/>
      <c r="ST93" s="121"/>
      <c r="SU93" s="122">
        <f t="shared" si="1591"/>
        <v>0.90076999999999996</v>
      </c>
      <c r="SV93" s="252">
        <f t="shared" si="1592"/>
        <v>220</v>
      </c>
      <c r="SW93" s="122"/>
      <c r="SX93" s="101"/>
      <c r="SY93" s="119"/>
      <c r="SZ93" s="93"/>
      <c r="TA93" s="120">
        <f t="shared" si="1593"/>
        <v>13349.47385</v>
      </c>
      <c r="TB93" s="101">
        <f t="shared" si="1593"/>
        <v>2936884.25</v>
      </c>
      <c r="TC93" s="101"/>
      <c r="TD93" s="121"/>
      <c r="TE93" s="122">
        <f t="shared" si="1594"/>
        <v>1.42127</v>
      </c>
      <c r="TF93" s="252">
        <f t="shared" si="1595"/>
        <v>140</v>
      </c>
      <c r="TG93" s="122"/>
      <c r="TH93" s="101"/>
      <c r="TI93" s="119"/>
      <c r="TJ93" s="93"/>
      <c r="TK93" s="120">
        <f t="shared" si="1596"/>
        <v>10755.37275</v>
      </c>
      <c r="TL93" s="101">
        <f t="shared" si="1596"/>
        <v>1505752.18</v>
      </c>
      <c r="TM93" s="101"/>
      <c r="TN93" s="121"/>
      <c r="TO93" s="122">
        <f t="shared" si="1597"/>
        <v>1.1450899999999999</v>
      </c>
      <c r="TP93" s="252">
        <f t="shared" si="1598"/>
        <v>187</v>
      </c>
      <c r="TQ93" s="122"/>
      <c r="TR93" s="101"/>
      <c r="TS93" s="119"/>
      <c r="TT93" s="93"/>
      <c r="TU93" s="120">
        <f t="shared" si="1599"/>
        <v>6880.9111499999999</v>
      </c>
      <c r="TV93" s="101">
        <f t="shared" si="1599"/>
        <v>1286730.3799999999</v>
      </c>
      <c r="TW93" s="101"/>
      <c r="TX93" s="121"/>
      <c r="TY93" s="122">
        <f t="shared" si="1600"/>
        <v>0.73258999999999996</v>
      </c>
      <c r="TZ93" s="252">
        <f t="shared" si="1601"/>
        <v>132</v>
      </c>
      <c r="UA93" s="122"/>
      <c r="UB93" s="101"/>
      <c r="UC93" s="119"/>
      <c r="UD93" s="93"/>
      <c r="UE93" s="120">
        <f t="shared" si="1602"/>
        <v>8251.2109799999998</v>
      </c>
      <c r="UF93" s="101">
        <f t="shared" si="1602"/>
        <v>1089159.8500000001</v>
      </c>
      <c r="UG93" s="101"/>
      <c r="UH93" s="121"/>
      <c r="UI93" s="122">
        <f t="shared" si="1603"/>
        <v>0.87848000000000004</v>
      </c>
      <c r="UJ93" s="252">
        <f t="shared" si="1604"/>
        <v>238</v>
      </c>
      <c r="UK93" s="122"/>
      <c r="UL93" s="101"/>
      <c r="UM93" s="119"/>
      <c r="UN93" s="93"/>
      <c r="UO93" s="120">
        <f t="shared" si="1605"/>
        <v>10221.078229999999</v>
      </c>
      <c r="UP93" s="101">
        <f t="shared" si="1605"/>
        <v>2432616.62</v>
      </c>
      <c r="UQ93" s="101"/>
      <c r="UR93" s="121"/>
      <c r="US93" s="122">
        <f t="shared" si="1606"/>
        <v>1.0882000000000001</v>
      </c>
      <c r="UT93" s="252">
        <f t="shared" si="1607"/>
        <v>232</v>
      </c>
      <c r="UU93" s="122"/>
      <c r="UV93" s="101"/>
      <c r="UW93" s="119"/>
      <c r="UX93" s="93"/>
      <c r="UY93" s="120">
        <f t="shared" si="1608"/>
        <v>8759.3961400000007</v>
      </c>
      <c r="UZ93" s="101">
        <f t="shared" si="1608"/>
        <v>2032179.9</v>
      </c>
      <c r="VA93" s="101"/>
      <c r="VB93" s="121"/>
      <c r="VC93" s="122">
        <f t="shared" si="1609"/>
        <v>0.93257999999999996</v>
      </c>
      <c r="VD93" s="252">
        <f t="shared" si="1610"/>
        <v>485</v>
      </c>
      <c r="VE93" s="122"/>
      <c r="VF93" s="101"/>
      <c r="VG93" s="119"/>
      <c r="VH93" s="93"/>
      <c r="VI93" s="120">
        <f t="shared" si="1611"/>
        <v>8509.9395499999991</v>
      </c>
      <c r="VJ93" s="101">
        <f t="shared" si="1611"/>
        <v>4127320.67</v>
      </c>
      <c r="VK93" s="101"/>
      <c r="VL93" s="121"/>
      <c r="VM93" s="122">
        <f t="shared" si="1612"/>
        <v>0.90603</v>
      </c>
      <c r="VN93" s="252">
        <f t="shared" si="1613"/>
        <v>277</v>
      </c>
      <c r="VO93" s="122"/>
      <c r="VP93" s="101"/>
      <c r="VQ93" s="119"/>
      <c r="VR93" s="93"/>
      <c r="VS93" s="120">
        <f t="shared" si="1614"/>
        <v>9491.2057600000007</v>
      </c>
      <c r="VT93" s="101">
        <f t="shared" si="1614"/>
        <v>2629064</v>
      </c>
      <c r="VU93" s="101"/>
      <c r="VV93" s="121"/>
      <c r="VW93" s="122">
        <f t="shared" si="1615"/>
        <v>1.0105</v>
      </c>
      <c r="VX93" s="231">
        <f t="shared" si="1616"/>
        <v>9198</v>
      </c>
      <c r="VY93" s="122"/>
      <c r="VZ93" s="101"/>
      <c r="WA93" s="119"/>
      <c r="WB93" s="93"/>
      <c r="WC93" s="120">
        <f t="shared" si="1617"/>
        <v>9392.6071100000008</v>
      </c>
      <c r="WD93" s="101">
        <f t="shared" si="1617"/>
        <v>86393200.189999998</v>
      </c>
      <c r="WE93" s="101"/>
      <c r="WF93" s="121"/>
    </row>
    <row r="94" spans="1:604" ht="27.75" customHeight="1">
      <c r="A94" s="5"/>
      <c r="B94" s="223" t="s">
        <v>712</v>
      </c>
      <c r="C94" s="12" t="s">
        <v>837</v>
      </c>
      <c r="D94" s="12" t="s">
        <v>437</v>
      </c>
      <c r="E94" s="4"/>
      <c r="F94" s="252">
        <f t="shared" si="1439"/>
        <v>0</v>
      </c>
      <c r="G94" s="122"/>
      <c r="H94" s="101"/>
      <c r="I94" s="119"/>
      <c r="J94" s="93"/>
      <c r="K94" s="120">
        <f t="shared" si="1440"/>
        <v>0</v>
      </c>
      <c r="L94" s="101">
        <f t="shared" si="1440"/>
        <v>0</v>
      </c>
      <c r="M94" s="101"/>
      <c r="N94" s="121"/>
      <c r="O94" s="122">
        <f t="shared" si="1441"/>
        <v>0</v>
      </c>
      <c r="P94" s="252">
        <f t="shared" si="1442"/>
        <v>0</v>
      </c>
      <c r="Q94" s="122"/>
      <c r="R94" s="101"/>
      <c r="S94" s="119"/>
      <c r="T94" s="93"/>
      <c r="U94" s="120">
        <f t="shared" si="1443"/>
        <v>0</v>
      </c>
      <c r="V94" s="101">
        <f t="shared" si="1443"/>
        <v>0</v>
      </c>
      <c r="W94" s="101"/>
      <c r="X94" s="121"/>
      <c r="Y94" s="122">
        <f t="shared" si="1444"/>
        <v>0</v>
      </c>
      <c r="Z94" s="252">
        <f t="shared" si="1445"/>
        <v>0</v>
      </c>
      <c r="AA94" s="122"/>
      <c r="AB94" s="101"/>
      <c r="AC94" s="119"/>
      <c r="AD94" s="93"/>
      <c r="AE94" s="120">
        <f t="shared" si="1446"/>
        <v>0</v>
      </c>
      <c r="AF94" s="101">
        <f t="shared" si="1446"/>
        <v>0</v>
      </c>
      <c r="AG94" s="101"/>
      <c r="AH94" s="121"/>
      <c r="AI94" s="122">
        <f t="shared" si="1447"/>
        <v>0</v>
      </c>
      <c r="AJ94" s="252">
        <f t="shared" si="1448"/>
        <v>0</v>
      </c>
      <c r="AK94" s="122"/>
      <c r="AL94" s="101"/>
      <c r="AM94" s="119"/>
      <c r="AN94" s="93"/>
      <c r="AO94" s="120">
        <f t="shared" si="1449"/>
        <v>0</v>
      </c>
      <c r="AP94" s="101">
        <f t="shared" si="1449"/>
        <v>0</v>
      </c>
      <c r="AQ94" s="101"/>
      <c r="AR94" s="121"/>
      <c r="AS94" s="122">
        <f t="shared" si="1450"/>
        <v>0</v>
      </c>
      <c r="AT94" s="252">
        <f t="shared" si="1451"/>
        <v>0</v>
      </c>
      <c r="AU94" s="122"/>
      <c r="AV94" s="101"/>
      <c r="AW94" s="119"/>
      <c r="AX94" s="93"/>
      <c r="AY94" s="120">
        <f t="shared" si="1452"/>
        <v>0</v>
      </c>
      <c r="AZ94" s="101">
        <f t="shared" si="1452"/>
        <v>0</v>
      </c>
      <c r="BA94" s="101"/>
      <c r="BB94" s="121"/>
      <c r="BC94" s="122">
        <f t="shared" si="1453"/>
        <v>0</v>
      </c>
      <c r="BD94" s="252">
        <f t="shared" si="1454"/>
        <v>0</v>
      </c>
      <c r="BE94" s="122"/>
      <c r="BF94" s="101"/>
      <c r="BG94" s="119"/>
      <c r="BH94" s="93"/>
      <c r="BI94" s="120">
        <f t="shared" si="1455"/>
        <v>0</v>
      </c>
      <c r="BJ94" s="101">
        <f t="shared" si="1455"/>
        <v>0</v>
      </c>
      <c r="BK94" s="101"/>
      <c r="BL94" s="121"/>
      <c r="BM94" s="122">
        <f t="shared" si="1456"/>
        <v>0</v>
      </c>
      <c r="BN94" s="252">
        <f t="shared" si="1457"/>
        <v>0</v>
      </c>
      <c r="BO94" s="122"/>
      <c r="BP94" s="101"/>
      <c r="BQ94" s="119"/>
      <c r="BR94" s="93"/>
      <c r="BS94" s="120">
        <f t="shared" si="1458"/>
        <v>0</v>
      </c>
      <c r="BT94" s="101">
        <f t="shared" si="1458"/>
        <v>0</v>
      </c>
      <c r="BU94" s="101"/>
      <c r="BV94" s="121"/>
      <c r="BW94" s="122">
        <f t="shared" si="1459"/>
        <v>0</v>
      </c>
      <c r="BX94" s="252">
        <f t="shared" si="1460"/>
        <v>0</v>
      </c>
      <c r="BY94" s="122"/>
      <c r="BZ94" s="101"/>
      <c r="CA94" s="119"/>
      <c r="CB94" s="93"/>
      <c r="CC94" s="120">
        <f t="shared" si="1461"/>
        <v>0</v>
      </c>
      <c r="CD94" s="101">
        <f t="shared" si="1461"/>
        <v>0</v>
      </c>
      <c r="CE94" s="101"/>
      <c r="CF94" s="121"/>
      <c r="CG94" s="122">
        <f t="shared" si="1462"/>
        <v>0</v>
      </c>
      <c r="CH94" s="252">
        <f t="shared" si="1463"/>
        <v>0</v>
      </c>
      <c r="CI94" s="122"/>
      <c r="CJ94" s="101"/>
      <c r="CK94" s="119"/>
      <c r="CL94" s="93"/>
      <c r="CM94" s="120">
        <f t="shared" si="1464"/>
        <v>0</v>
      </c>
      <c r="CN94" s="101">
        <f t="shared" si="1464"/>
        <v>0</v>
      </c>
      <c r="CO94" s="101"/>
      <c r="CP94" s="121"/>
      <c r="CQ94" s="122">
        <f t="shared" si="1465"/>
        <v>0</v>
      </c>
      <c r="CR94" s="252">
        <f t="shared" si="1466"/>
        <v>0</v>
      </c>
      <c r="CS94" s="122"/>
      <c r="CT94" s="101"/>
      <c r="CU94" s="119"/>
      <c r="CV94" s="93"/>
      <c r="CW94" s="120">
        <f t="shared" si="1467"/>
        <v>0</v>
      </c>
      <c r="CX94" s="101">
        <f t="shared" si="1467"/>
        <v>0</v>
      </c>
      <c r="CY94" s="101"/>
      <c r="CZ94" s="121"/>
      <c r="DA94" s="122">
        <f t="shared" si="1468"/>
        <v>0</v>
      </c>
      <c r="DB94" s="252">
        <f t="shared" si="1469"/>
        <v>0</v>
      </c>
      <c r="DC94" s="122"/>
      <c r="DD94" s="101"/>
      <c r="DE94" s="119"/>
      <c r="DF94" s="93"/>
      <c r="DG94" s="120">
        <f t="shared" si="1470"/>
        <v>0</v>
      </c>
      <c r="DH94" s="101">
        <f t="shared" si="1470"/>
        <v>0</v>
      </c>
      <c r="DI94" s="101"/>
      <c r="DJ94" s="121"/>
      <c r="DK94" s="122">
        <f t="shared" si="1471"/>
        <v>0</v>
      </c>
      <c r="DL94" s="252">
        <f t="shared" si="1472"/>
        <v>0</v>
      </c>
      <c r="DM94" s="122"/>
      <c r="DN94" s="101"/>
      <c r="DO94" s="119"/>
      <c r="DP94" s="93"/>
      <c r="DQ94" s="120">
        <f t="shared" si="1473"/>
        <v>0</v>
      </c>
      <c r="DR94" s="101">
        <f t="shared" si="1473"/>
        <v>0</v>
      </c>
      <c r="DS94" s="101"/>
      <c r="DT94" s="121"/>
      <c r="DU94" s="122">
        <f t="shared" si="1474"/>
        <v>0</v>
      </c>
      <c r="DV94" s="252">
        <f t="shared" si="1475"/>
        <v>0</v>
      </c>
      <c r="DW94" s="122"/>
      <c r="DX94" s="101"/>
      <c r="DY94" s="119"/>
      <c r="DZ94" s="93"/>
      <c r="EA94" s="120">
        <f t="shared" si="1476"/>
        <v>0</v>
      </c>
      <c r="EB94" s="101">
        <f t="shared" si="1476"/>
        <v>0</v>
      </c>
      <c r="EC94" s="101"/>
      <c r="ED94" s="121"/>
      <c r="EE94" s="122">
        <f t="shared" si="1477"/>
        <v>0</v>
      </c>
      <c r="EF94" s="252">
        <f t="shared" si="1478"/>
        <v>0</v>
      </c>
      <c r="EG94" s="122"/>
      <c r="EH94" s="101"/>
      <c r="EI94" s="119"/>
      <c r="EJ94" s="93"/>
      <c r="EK94" s="120">
        <f t="shared" si="1479"/>
        <v>0</v>
      </c>
      <c r="EL94" s="101">
        <f t="shared" si="1479"/>
        <v>0</v>
      </c>
      <c r="EM94" s="101"/>
      <c r="EN94" s="121"/>
      <c r="EO94" s="122">
        <f t="shared" si="1480"/>
        <v>0</v>
      </c>
      <c r="EP94" s="252">
        <f t="shared" si="1481"/>
        <v>0</v>
      </c>
      <c r="EQ94" s="122"/>
      <c r="ER94" s="101"/>
      <c r="ES94" s="119"/>
      <c r="ET94" s="93"/>
      <c r="EU94" s="120">
        <f t="shared" si="1482"/>
        <v>0</v>
      </c>
      <c r="EV94" s="101">
        <f t="shared" si="1482"/>
        <v>0</v>
      </c>
      <c r="EW94" s="101"/>
      <c r="EX94" s="121"/>
      <c r="EY94" s="122">
        <f t="shared" si="1483"/>
        <v>0</v>
      </c>
      <c r="EZ94" s="252">
        <f t="shared" si="1484"/>
        <v>0</v>
      </c>
      <c r="FA94" s="122"/>
      <c r="FB94" s="101"/>
      <c r="FC94" s="119"/>
      <c r="FD94" s="93"/>
      <c r="FE94" s="120">
        <f t="shared" si="1485"/>
        <v>0</v>
      </c>
      <c r="FF94" s="101">
        <f t="shared" si="1485"/>
        <v>0</v>
      </c>
      <c r="FG94" s="101"/>
      <c r="FH94" s="121"/>
      <c r="FI94" s="122">
        <f t="shared" si="1486"/>
        <v>0</v>
      </c>
      <c r="FJ94" s="252">
        <f t="shared" si="1487"/>
        <v>0</v>
      </c>
      <c r="FK94" s="122"/>
      <c r="FL94" s="101"/>
      <c r="FM94" s="119"/>
      <c r="FN94" s="93"/>
      <c r="FO94" s="120">
        <f t="shared" si="1488"/>
        <v>0</v>
      </c>
      <c r="FP94" s="101">
        <f t="shared" si="1488"/>
        <v>0</v>
      </c>
      <c r="FQ94" s="101"/>
      <c r="FR94" s="121"/>
      <c r="FS94" s="122">
        <f t="shared" si="1489"/>
        <v>0</v>
      </c>
      <c r="FT94" s="252">
        <f t="shared" si="1490"/>
        <v>0</v>
      </c>
      <c r="FU94" s="122"/>
      <c r="FV94" s="101"/>
      <c r="FW94" s="119"/>
      <c r="FX94" s="93"/>
      <c r="FY94" s="120">
        <f t="shared" si="1491"/>
        <v>0</v>
      </c>
      <c r="FZ94" s="101">
        <f t="shared" si="1491"/>
        <v>0</v>
      </c>
      <c r="GA94" s="101"/>
      <c r="GB94" s="121"/>
      <c r="GC94" s="122">
        <f t="shared" si="1492"/>
        <v>0</v>
      </c>
      <c r="GD94" s="252">
        <f t="shared" si="1493"/>
        <v>0</v>
      </c>
      <c r="GE94" s="122"/>
      <c r="GF94" s="101"/>
      <c r="GG94" s="119"/>
      <c r="GH94" s="93"/>
      <c r="GI94" s="120">
        <f t="shared" si="1494"/>
        <v>0</v>
      </c>
      <c r="GJ94" s="101">
        <f t="shared" si="1494"/>
        <v>0</v>
      </c>
      <c r="GK94" s="101"/>
      <c r="GL94" s="121"/>
      <c r="GM94" s="122">
        <f t="shared" si="1495"/>
        <v>0</v>
      </c>
      <c r="GN94" s="252">
        <f t="shared" si="1496"/>
        <v>0</v>
      </c>
      <c r="GO94" s="122"/>
      <c r="GP94" s="101"/>
      <c r="GQ94" s="119"/>
      <c r="GR94" s="93"/>
      <c r="GS94" s="120">
        <f t="shared" si="1497"/>
        <v>0</v>
      </c>
      <c r="GT94" s="101">
        <f t="shared" si="1497"/>
        <v>0</v>
      </c>
      <c r="GU94" s="101"/>
      <c r="GV94" s="121"/>
      <c r="GW94" s="122">
        <f t="shared" si="1498"/>
        <v>0</v>
      </c>
      <c r="GX94" s="252">
        <f t="shared" si="1499"/>
        <v>0</v>
      </c>
      <c r="GY94" s="122"/>
      <c r="GZ94" s="101"/>
      <c r="HA94" s="119"/>
      <c r="HB94" s="93"/>
      <c r="HC94" s="120">
        <f t="shared" si="1500"/>
        <v>0</v>
      </c>
      <c r="HD94" s="101">
        <f t="shared" si="1500"/>
        <v>0</v>
      </c>
      <c r="HE94" s="101"/>
      <c r="HF94" s="121"/>
      <c r="HG94" s="122">
        <f t="shared" si="1501"/>
        <v>0</v>
      </c>
      <c r="HH94" s="252">
        <f t="shared" si="1502"/>
        <v>0</v>
      </c>
      <c r="HI94" s="122"/>
      <c r="HJ94" s="101"/>
      <c r="HK94" s="119"/>
      <c r="HL94" s="93"/>
      <c r="HM94" s="120">
        <f t="shared" si="1503"/>
        <v>0</v>
      </c>
      <c r="HN94" s="101">
        <f t="shared" si="1503"/>
        <v>0</v>
      </c>
      <c r="HO94" s="101"/>
      <c r="HP94" s="121"/>
      <c r="HQ94" s="122">
        <f t="shared" si="1504"/>
        <v>0</v>
      </c>
      <c r="HR94" s="252">
        <f t="shared" si="1505"/>
        <v>0</v>
      </c>
      <c r="HS94" s="122"/>
      <c r="HT94" s="101"/>
      <c r="HU94" s="119"/>
      <c r="HV94" s="93"/>
      <c r="HW94" s="120">
        <f t="shared" si="1506"/>
        <v>0</v>
      </c>
      <c r="HX94" s="101">
        <f t="shared" si="1506"/>
        <v>0</v>
      </c>
      <c r="HY94" s="101"/>
      <c r="HZ94" s="121"/>
      <c r="IA94" s="122">
        <f t="shared" si="1507"/>
        <v>0</v>
      </c>
      <c r="IB94" s="252">
        <f t="shared" si="1508"/>
        <v>0</v>
      </c>
      <c r="IC94" s="122"/>
      <c r="ID94" s="101"/>
      <c r="IE94" s="119"/>
      <c r="IF94" s="93"/>
      <c r="IG94" s="120">
        <f t="shared" si="1509"/>
        <v>0</v>
      </c>
      <c r="IH94" s="101">
        <f t="shared" si="1509"/>
        <v>0</v>
      </c>
      <c r="II94" s="101"/>
      <c r="IJ94" s="121"/>
      <c r="IK94" s="122">
        <f t="shared" si="1510"/>
        <v>0</v>
      </c>
      <c r="IL94" s="252">
        <f t="shared" si="1511"/>
        <v>0</v>
      </c>
      <c r="IM94" s="122"/>
      <c r="IN94" s="101"/>
      <c r="IO94" s="119"/>
      <c r="IP94" s="93"/>
      <c r="IQ94" s="120">
        <f t="shared" si="1512"/>
        <v>0</v>
      </c>
      <c r="IR94" s="101">
        <f t="shared" si="1512"/>
        <v>0</v>
      </c>
      <c r="IS94" s="101"/>
      <c r="IT94" s="121"/>
      <c r="IU94" s="122">
        <f t="shared" si="1513"/>
        <v>0</v>
      </c>
      <c r="IV94" s="252">
        <f t="shared" si="1514"/>
        <v>0</v>
      </c>
      <c r="IW94" s="122"/>
      <c r="IX94" s="101"/>
      <c r="IY94" s="119"/>
      <c r="IZ94" s="93"/>
      <c r="JA94" s="120">
        <f t="shared" si="1515"/>
        <v>0</v>
      </c>
      <c r="JB94" s="101">
        <f t="shared" si="1515"/>
        <v>0</v>
      </c>
      <c r="JC94" s="101"/>
      <c r="JD94" s="121"/>
      <c r="JE94" s="122">
        <f t="shared" si="1516"/>
        <v>0</v>
      </c>
      <c r="JF94" s="252">
        <f t="shared" si="1517"/>
        <v>0</v>
      </c>
      <c r="JG94" s="122"/>
      <c r="JH94" s="101"/>
      <c r="JI94" s="119"/>
      <c r="JJ94" s="93"/>
      <c r="JK94" s="120">
        <f t="shared" si="1518"/>
        <v>0</v>
      </c>
      <c r="JL94" s="101">
        <f t="shared" si="1518"/>
        <v>0</v>
      </c>
      <c r="JM94" s="101"/>
      <c r="JN94" s="121"/>
      <c r="JO94" s="122">
        <f t="shared" si="1519"/>
        <v>0</v>
      </c>
      <c r="JP94" s="252">
        <f t="shared" si="1520"/>
        <v>0</v>
      </c>
      <c r="JQ94" s="122"/>
      <c r="JR94" s="101"/>
      <c r="JS94" s="119"/>
      <c r="JT94" s="93"/>
      <c r="JU94" s="120">
        <f t="shared" si="1521"/>
        <v>0</v>
      </c>
      <c r="JV94" s="101">
        <f t="shared" si="1521"/>
        <v>0</v>
      </c>
      <c r="JW94" s="101"/>
      <c r="JX94" s="121"/>
      <c r="JY94" s="122">
        <f t="shared" si="1522"/>
        <v>0</v>
      </c>
      <c r="JZ94" s="252">
        <f t="shared" si="1523"/>
        <v>0</v>
      </c>
      <c r="KA94" s="122"/>
      <c r="KB94" s="101"/>
      <c r="KC94" s="119"/>
      <c r="KD94" s="93"/>
      <c r="KE94" s="120">
        <f t="shared" si="1524"/>
        <v>0</v>
      </c>
      <c r="KF94" s="101">
        <f t="shared" si="1524"/>
        <v>0</v>
      </c>
      <c r="KG94" s="101"/>
      <c r="KH94" s="121"/>
      <c r="KI94" s="122">
        <f t="shared" si="1525"/>
        <v>0</v>
      </c>
      <c r="KJ94" s="252">
        <f t="shared" si="1526"/>
        <v>0</v>
      </c>
      <c r="KK94" s="122"/>
      <c r="KL94" s="101"/>
      <c r="KM94" s="119"/>
      <c r="KN94" s="93"/>
      <c r="KO94" s="120">
        <f t="shared" si="1527"/>
        <v>0</v>
      </c>
      <c r="KP94" s="101">
        <f t="shared" si="1527"/>
        <v>0</v>
      </c>
      <c r="KQ94" s="101"/>
      <c r="KR94" s="121"/>
      <c r="KS94" s="122">
        <f t="shared" si="1528"/>
        <v>0</v>
      </c>
      <c r="KT94" s="252">
        <f t="shared" si="1529"/>
        <v>0</v>
      </c>
      <c r="KU94" s="122"/>
      <c r="KV94" s="101"/>
      <c r="KW94" s="119"/>
      <c r="KX94" s="93"/>
      <c r="KY94" s="120">
        <f t="shared" si="1530"/>
        <v>0</v>
      </c>
      <c r="KZ94" s="101">
        <f t="shared" si="1530"/>
        <v>0</v>
      </c>
      <c r="LA94" s="101"/>
      <c r="LB94" s="121"/>
      <c r="LC94" s="122">
        <f t="shared" si="1531"/>
        <v>0</v>
      </c>
      <c r="LD94" s="252">
        <f t="shared" si="1532"/>
        <v>0</v>
      </c>
      <c r="LE94" s="122"/>
      <c r="LF94" s="101"/>
      <c r="LG94" s="119"/>
      <c r="LH94" s="93"/>
      <c r="LI94" s="120">
        <f t="shared" si="1533"/>
        <v>0</v>
      </c>
      <c r="LJ94" s="101">
        <f t="shared" si="1533"/>
        <v>0</v>
      </c>
      <c r="LK94" s="101"/>
      <c r="LL94" s="121"/>
      <c r="LM94" s="122">
        <f t="shared" si="1534"/>
        <v>0</v>
      </c>
      <c r="LN94" s="252">
        <f t="shared" si="1535"/>
        <v>0</v>
      </c>
      <c r="LO94" s="122"/>
      <c r="LP94" s="101"/>
      <c r="LQ94" s="119"/>
      <c r="LR94" s="93"/>
      <c r="LS94" s="120">
        <f t="shared" si="1536"/>
        <v>0</v>
      </c>
      <c r="LT94" s="101">
        <f t="shared" si="1536"/>
        <v>0</v>
      </c>
      <c r="LU94" s="101"/>
      <c r="LV94" s="121"/>
      <c r="LW94" s="122">
        <f t="shared" si="1537"/>
        <v>0</v>
      </c>
      <c r="LX94" s="252">
        <f t="shared" si="1538"/>
        <v>0</v>
      </c>
      <c r="LY94" s="122"/>
      <c r="LZ94" s="101"/>
      <c r="MA94" s="119"/>
      <c r="MB94" s="93"/>
      <c r="MC94" s="120">
        <f t="shared" si="1539"/>
        <v>0</v>
      </c>
      <c r="MD94" s="101">
        <f t="shared" si="1539"/>
        <v>0</v>
      </c>
      <c r="ME94" s="101"/>
      <c r="MF94" s="121"/>
      <c r="MG94" s="122">
        <f t="shared" si="1540"/>
        <v>0</v>
      </c>
      <c r="MH94" s="252">
        <f t="shared" si="1541"/>
        <v>0</v>
      </c>
      <c r="MI94" s="122"/>
      <c r="MJ94" s="101"/>
      <c r="MK94" s="119"/>
      <c r="ML94" s="93"/>
      <c r="MM94" s="120">
        <f t="shared" si="1542"/>
        <v>0</v>
      </c>
      <c r="MN94" s="101">
        <f t="shared" si="1542"/>
        <v>0</v>
      </c>
      <c r="MO94" s="101"/>
      <c r="MP94" s="121"/>
      <c r="MQ94" s="122">
        <f t="shared" si="1543"/>
        <v>0</v>
      </c>
      <c r="MR94" s="252">
        <f t="shared" si="1544"/>
        <v>0</v>
      </c>
      <c r="MS94" s="122"/>
      <c r="MT94" s="101"/>
      <c r="MU94" s="119"/>
      <c r="MV94" s="93"/>
      <c r="MW94" s="120">
        <f t="shared" si="1545"/>
        <v>0</v>
      </c>
      <c r="MX94" s="101">
        <f t="shared" si="1545"/>
        <v>0</v>
      </c>
      <c r="MY94" s="101"/>
      <c r="MZ94" s="121"/>
      <c r="NA94" s="122">
        <f t="shared" si="1546"/>
        <v>0</v>
      </c>
      <c r="NB94" s="252">
        <f t="shared" si="1547"/>
        <v>0</v>
      </c>
      <c r="NC94" s="122"/>
      <c r="ND94" s="101"/>
      <c r="NE94" s="119"/>
      <c r="NF94" s="93"/>
      <c r="NG94" s="120">
        <f t="shared" si="1548"/>
        <v>0</v>
      </c>
      <c r="NH94" s="101">
        <f t="shared" si="1548"/>
        <v>0</v>
      </c>
      <c r="NI94" s="101"/>
      <c r="NJ94" s="121"/>
      <c r="NK94" s="122">
        <f t="shared" si="1549"/>
        <v>0</v>
      </c>
      <c r="NL94" s="252">
        <f t="shared" si="1550"/>
        <v>0</v>
      </c>
      <c r="NM94" s="122"/>
      <c r="NN94" s="101"/>
      <c r="NO94" s="119"/>
      <c r="NP94" s="93"/>
      <c r="NQ94" s="120">
        <f t="shared" si="1551"/>
        <v>0</v>
      </c>
      <c r="NR94" s="101">
        <f t="shared" si="1551"/>
        <v>0</v>
      </c>
      <c r="NS94" s="101"/>
      <c r="NT94" s="121"/>
      <c r="NU94" s="122">
        <f t="shared" si="1552"/>
        <v>0</v>
      </c>
      <c r="NV94" s="252">
        <f t="shared" si="1553"/>
        <v>46</v>
      </c>
      <c r="NW94" s="122"/>
      <c r="NX94" s="101"/>
      <c r="NY94" s="119"/>
      <c r="NZ94" s="93"/>
      <c r="OA94" s="120">
        <f t="shared" si="1554"/>
        <v>8689.19679</v>
      </c>
      <c r="OB94" s="101">
        <f t="shared" si="1554"/>
        <v>399703.05</v>
      </c>
      <c r="OC94" s="101"/>
      <c r="OD94" s="121"/>
      <c r="OE94" s="122">
        <f t="shared" si="1555"/>
        <v>0.92596000000000001</v>
      </c>
      <c r="OF94" s="252">
        <f t="shared" si="1556"/>
        <v>0</v>
      </c>
      <c r="OG94" s="122"/>
      <c r="OH94" s="101"/>
      <c r="OI94" s="119"/>
      <c r="OJ94" s="93"/>
      <c r="OK94" s="120">
        <f t="shared" si="1557"/>
        <v>0</v>
      </c>
      <c r="OL94" s="101">
        <f t="shared" si="1557"/>
        <v>0</v>
      </c>
      <c r="OM94" s="101"/>
      <c r="ON94" s="121"/>
      <c r="OO94" s="122">
        <f t="shared" si="1558"/>
        <v>0</v>
      </c>
      <c r="OP94" s="252">
        <f t="shared" si="1559"/>
        <v>0</v>
      </c>
      <c r="OQ94" s="122"/>
      <c r="OR94" s="101"/>
      <c r="OS94" s="119"/>
      <c r="OT94" s="93"/>
      <c r="OU94" s="120">
        <f t="shared" si="1560"/>
        <v>0</v>
      </c>
      <c r="OV94" s="101">
        <f t="shared" si="1560"/>
        <v>0</v>
      </c>
      <c r="OW94" s="101"/>
      <c r="OX94" s="121"/>
      <c r="OY94" s="122">
        <f t="shared" si="1561"/>
        <v>0</v>
      </c>
      <c r="OZ94" s="252">
        <f t="shared" si="1562"/>
        <v>0</v>
      </c>
      <c r="PA94" s="122"/>
      <c r="PB94" s="101"/>
      <c r="PC94" s="119"/>
      <c r="PD94" s="93"/>
      <c r="PE94" s="120">
        <f t="shared" si="1563"/>
        <v>0</v>
      </c>
      <c r="PF94" s="101">
        <f t="shared" si="1563"/>
        <v>0</v>
      </c>
      <c r="PG94" s="101"/>
      <c r="PH94" s="121"/>
      <c r="PI94" s="122">
        <f t="shared" si="1564"/>
        <v>0</v>
      </c>
      <c r="PJ94" s="252">
        <f t="shared" si="1565"/>
        <v>0</v>
      </c>
      <c r="PK94" s="122"/>
      <c r="PL94" s="101"/>
      <c r="PM94" s="119"/>
      <c r="PN94" s="93"/>
      <c r="PO94" s="120">
        <f t="shared" si="1566"/>
        <v>0</v>
      </c>
      <c r="PP94" s="101">
        <f t="shared" si="1566"/>
        <v>0</v>
      </c>
      <c r="PQ94" s="101"/>
      <c r="PR94" s="121"/>
      <c r="PS94" s="122">
        <f t="shared" si="1567"/>
        <v>0</v>
      </c>
      <c r="PT94" s="252">
        <f t="shared" si="1568"/>
        <v>0</v>
      </c>
      <c r="PU94" s="122"/>
      <c r="PV94" s="101"/>
      <c r="PW94" s="119"/>
      <c r="PX94" s="93"/>
      <c r="PY94" s="120">
        <f t="shared" si="1569"/>
        <v>0</v>
      </c>
      <c r="PZ94" s="101">
        <f t="shared" si="1569"/>
        <v>0</v>
      </c>
      <c r="QA94" s="101"/>
      <c r="QB94" s="121"/>
      <c r="QC94" s="122">
        <f t="shared" si="1570"/>
        <v>0</v>
      </c>
      <c r="QD94" s="252">
        <f t="shared" si="1571"/>
        <v>0</v>
      </c>
      <c r="QE94" s="122"/>
      <c r="QF94" s="101"/>
      <c r="QG94" s="119"/>
      <c r="QH94" s="93"/>
      <c r="QI94" s="120">
        <f t="shared" si="1572"/>
        <v>0</v>
      </c>
      <c r="QJ94" s="101">
        <f t="shared" si="1572"/>
        <v>0</v>
      </c>
      <c r="QK94" s="101"/>
      <c r="QL94" s="121"/>
      <c r="QM94" s="122">
        <f t="shared" si="1573"/>
        <v>0</v>
      </c>
      <c r="QN94" s="252">
        <f t="shared" si="1574"/>
        <v>0</v>
      </c>
      <c r="QO94" s="122"/>
      <c r="QP94" s="101"/>
      <c r="QQ94" s="119"/>
      <c r="QR94" s="93"/>
      <c r="QS94" s="120">
        <f t="shared" si="1575"/>
        <v>0</v>
      </c>
      <c r="QT94" s="101">
        <f t="shared" si="1575"/>
        <v>0</v>
      </c>
      <c r="QU94" s="101"/>
      <c r="QV94" s="121"/>
      <c r="QW94" s="122">
        <f t="shared" si="1576"/>
        <v>0</v>
      </c>
      <c r="QX94" s="252">
        <f t="shared" si="1577"/>
        <v>0</v>
      </c>
      <c r="QY94" s="122"/>
      <c r="QZ94" s="101"/>
      <c r="RA94" s="119"/>
      <c r="RB94" s="93"/>
      <c r="RC94" s="120">
        <f t="shared" si="1578"/>
        <v>0</v>
      </c>
      <c r="RD94" s="101">
        <f t="shared" si="1578"/>
        <v>0</v>
      </c>
      <c r="RE94" s="101"/>
      <c r="RF94" s="121"/>
      <c r="RG94" s="122">
        <f t="shared" si="1579"/>
        <v>0</v>
      </c>
      <c r="RH94" s="252">
        <f t="shared" si="1580"/>
        <v>0</v>
      </c>
      <c r="RI94" s="122"/>
      <c r="RJ94" s="101"/>
      <c r="RK94" s="119"/>
      <c r="RL94" s="93"/>
      <c r="RM94" s="120">
        <f t="shared" si="1581"/>
        <v>0</v>
      </c>
      <c r="RN94" s="101">
        <f t="shared" si="1581"/>
        <v>0</v>
      </c>
      <c r="RO94" s="101"/>
      <c r="RP94" s="121"/>
      <c r="RQ94" s="122">
        <f t="shared" si="1582"/>
        <v>0</v>
      </c>
      <c r="RR94" s="252">
        <f t="shared" si="1583"/>
        <v>0</v>
      </c>
      <c r="RS94" s="122"/>
      <c r="RT94" s="101"/>
      <c r="RU94" s="119"/>
      <c r="RV94" s="93"/>
      <c r="RW94" s="120">
        <f t="shared" si="1584"/>
        <v>0</v>
      </c>
      <c r="RX94" s="101">
        <f t="shared" si="1584"/>
        <v>0</v>
      </c>
      <c r="RY94" s="101"/>
      <c r="RZ94" s="121"/>
      <c r="SA94" s="122">
        <f t="shared" si="1585"/>
        <v>0</v>
      </c>
      <c r="SB94" s="252">
        <f t="shared" si="1586"/>
        <v>0</v>
      </c>
      <c r="SC94" s="122"/>
      <c r="SD94" s="101"/>
      <c r="SE94" s="119"/>
      <c r="SF94" s="93"/>
      <c r="SG94" s="120">
        <f t="shared" si="1587"/>
        <v>0</v>
      </c>
      <c r="SH94" s="101">
        <f t="shared" si="1587"/>
        <v>0</v>
      </c>
      <c r="SI94" s="101"/>
      <c r="SJ94" s="121"/>
      <c r="SK94" s="122">
        <f t="shared" si="1588"/>
        <v>0</v>
      </c>
      <c r="SL94" s="252">
        <f t="shared" si="1589"/>
        <v>0</v>
      </c>
      <c r="SM94" s="122"/>
      <c r="SN94" s="101"/>
      <c r="SO94" s="119"/>
      <c r="SP94" s="93"/>
      <c r="SQ94" s="120">
        <f t="shared" si="1590"/>
        <v>0</v>
      </c>
      <c r="SR94" s="101">
        <f t="shared" si="1590"/>
        <v>0</v>
      </c>
      <c r="SS94" s="101"/>
      <c r="ST94" s="121"/>
      <c r="SU94" s="122">
        <f t="shared" si="1591"/>
        <v>0</v>
      </c>
      <c r="SV94" s="252">
        <f t="shared" si="1592"/>
        <v>0</v>
      </c>
      <c r="SW94" s="122"/>
      <c r="SX94" s="101"/>
      <c r="SY94" s="119"/>
      <c r="SZ94" s="93"/>
      <c r="TA94" s="120">
        <f t="shared" si="1593"/>
        <v>0</v>
      </c>
      <c r="TB94" s="101">
        <f t="shared" si="1593"/>
        <v>0</v>
      </c>
      <c r="TC94" s="101"/>
      <c r="TD94" s="121"/>
      <c r="TE94" s="122">
        <f t="shared" si="1594"/>
        <v>0</v>
      </c>
      <c r="TF94" s="252">
        <f t="shared" si="1595"/>
        <v>0</v>
      </c>
      <c r="TG94" s="122"/>
      <c r="TH94" s="101"/>
      <c r="TI94" s="119"/>
      <c r="TJ94" s="93"/>
      <c r="TK94" s="120">
        <f t="shared" si="1596"/>
        <v>0</v>
      </c>
      <c r="TL94" s="101">
        <f t="shared" si="1596"/>
        <v>0</v>
      </c>
      <c r="TM94" s="101"/>
      <c r="TN94" s="121"/>
      <c r="TO94" s="122">
        <f t="shared" si="1597"/>
        <v>0</v>
      </c>
      <c r="TP94" s="252">
        <f t="shared" si="1598"/>
        <v>0</v>
      </c>
      <c r="TQ94" s="122"/>
      <c r="TR94" s="101"/>
      <c r="TS94" s="119"/>
      <c r="TT94" s="93"/>
      <c r="TU94" s="120">
        <f t="shared" si="1599"/>
        <v>0</v>
      </c>
      <c r="TV94" s="101">
        <f t="shared" si="1599"/>
        <v>0</v>
      </c>
      <c r="TW94" s="101"/>
      <c r="TX94" s="121"/>
      <c r="TY94" s="122">
        <f t="shared" si="1600"/>
        <v>0</v>
      </c>
      <c r="TZ94" s="252">
        <f t="shared" si="1601"/>
        <v>0</v>
      </c>
      <c r="UA94" s="122"/>
      <c r="UB94" s="101"/>
      <c r="UC94" s="119"/>
      <c r="UD94" s="93"/>
      <c r="UE94" s="120">
        <f t="shared" si="1602"/>
        <v>0</v>
      </c>
      <c r="UF94" s="101">
        <f t="shared" si="1602"/>
        <v>0</v>
      </c>
      <c r="UG94" s="101"/>
      <c r="UH94" s="121"/>
      <c r="UI94" s="122">
        <f t="shared" si="1603"/>
        <v>0</v>
      </c>
      <c r="UJ94" s="252">
        <f t="shared" si="1604"/>
        <v>0</v>
      </c>
      <c r="UK94" s="122"/>
      <c r="UL94" s="101"/>
      <c r="UM94" s="119"/>
      <c r="UN94" s="93"/>
      <c r="UO94" s="120">
        <f t="shared" si="1605"/>
        <v>0</v>
      </c>
      <c r="UP94" s="101">
        <f t="shared" si="1605"/>
        <v>0</v>
      </c>
      <c r="UQ94" s="101"/>
      <c r="UR94" s="121"/>
      <c r="US94" s="122">
        <f t="shared" si="1606"/>
        <v>0</v>
      </c>
      <c r="UT94" s="252">
        <f t="shared" si="1607"/>
        <v>0</v>
      </c>
      <c r="UU94" s="122"/>
      <c r="UV94" s="101"/>
      <c r="UW94" s="119"/>
      <c r="UX94" s="93"/>
      <c r="UY94" s="120">
        <f t="shared" si="1608"/>
        <v>0</v>
      </c>
      <c r="UZ94" s="101">
        <f t="shared" si="1608"/>
        <v>0</v>
      </c>
      <c r="VA94" s="101"/>
      <c r="VB94" s="121"/>
      <c r="VC94" s="122">
        <f t="shared" si="1609"/>
        <v>0</v>
      </c>
      <c r="VD94" s="252">
        <f t="shared" si="1610"/>
        <v>0</v>
      </c>
      <c r="VE94" s="122"/>
      <c r="VF94" s="101"/>
      <c r="VG94" s="119"/>
      <c r="VH94" s="93"/>
      <c r="VI94" s="120">
        <f t="shared" si="1611"/>
        <v>0</v>
      </c>
      <c r="VJ94" s="101">
        <f t="shared" si="1611"/>
        <v>0</v>
      </c>
      <c r="VK94" s="101"/>
      <c r="VL94" s="121"/>
      <c r="VM94" s="122">
        <f t="shared" si="1612"/>
        <v>0</v>
      </c>
      <c r="VN94" s="252">
        <f t="shared" si="1613"/>
        <v>0</v>
      </c>
      <c r="VO94" s="122"/>
      <c r="VP94" s="101"/>
      <c r="VQ94" s="119"/>
      <c r="VR94" s="93"/>
      <c r="VS94" s="120">
        <f t="shared" si="1614"/>
        <v>0</v>
      </c>
      <c r="VT94" s="101">
        <f t="shared" si="1614"/>
        <v>0</v>
      </c>
      <c r="VU94" s="101"/>
      <c r="VV94" s="121"/>
      <c r="VW94" s="122">
        <f t="shared" si="1615"/>
        <v>0</v>
      </c>
      <c r="VX94" s="231">
        <f t="shared" si="1616"/>
        <v>46</v>
      </c>
      <c r="VY94" s="122"/>
      <c r="VZ94" s="101"/>
      <c r="WA94" s="119"/>
      <c r="WB94" s="93"/>
      <c r="WC94" s="120">
        <f t="shared" si="1617"/>
        <v>9384.0318800000005</v>
      </c>
      <c r="WD94" s="101">
        <f t="shared" si="1617"/>
        <v>431665.47</v>
      </c>
      <c r="WE94" s="101"/>
      <c r="WF94" s="121"/>
    </row>
    <row r="95" spans="1:604" ht="26.25" customHeight="1">
      <c r="A95" s="5"/>
      <c r="B95" s="223" t="s">
        <v>423</v>
      </c>
      <c r="C95" s="12" t="s">
        <v>839</v>
      </c>
      <c r="D95" s="12" t="s">
        <v>440</v>
      </c>
      <c r="E95" s="4"/>
      <c r="F95" s="252">
        <f t="shared" si="1439"/>
        <v>0</v>
      </c>
      <c r="G95" s="122"/>
      <c r="H95" s="101"/>
      <c r="I95" s="119"/>
      <c r="J95" s="93"/>
      <c r="K95" s="120">
        <f t="shared" si="1440"/>
        <v>0</v>
      </c>
      <c r="L95" s="101">
        <f t="shared" si="1440"/>
        <v>0</v>
      </c>
      <c r="M95" s="101"/>
      <c r="N95" s="121"/>
      <c r="O95" s="122">
        <f t="shared" si="1441"/>
        <v>0</v>
      </c>
      <c r="P95" s="252">
        <f t="shared" si="1442"/>
        <v>0</v>
      </c>
      <c r="Q95" s="122"/>
      <c r="R95" s="101"/>
      <c r="S95" s="119"/>
      <c r="T95" s="93"/>
      <c r="U95" s="120">
        <f t="shared" si="1443"/>
        <v>0</v>
      </c>
      <c r="V95" s="101">
        <f t="shared" si="1443"/>
        <v>0</v>
      </c>
      <c r="W95" s="101"/>
      <c r="X95" s="121"/>
      <c r="Y95" s="122">
        <f t="shared" si="1444"/>
        <v>0</v>
      </c>
      <c r="Z95" s="252">
        <f t="shared" si="1445"/>
        <v>0</v>
      </c>
      <c r="AA95" s="122"/>
      <c r="AB95" s="101"/>
      <c r="AC95" s="119"/>
      <c r="AD95" s="93"/>
      <c r="AE95" s="120">
        <f t="shared" si="1446"/>
        <v>0</v>
      </c>
      <c r="AF95" s="101">
        <f t="shared" si="1446"/>
        <v>0</v>
      </c>
      <c r="AG95" s="101"/>
      <c r="AH95" s="121"/>
      <c r="AI95" s="122">
        <f t="shared" si="1447"/>
        <v>0</v>
      </c>
      <c r="AJ95" s="252">
        <f t="shared" si="1448"/>
        <v>35</v>
      </c>
      <c r="AK95" s="122"/>
      <c r="AL95" s="101"/>
      <c r="AM95" s="119"/>
      <c r="AN95" s="93"/>
      <c r="AO95" s="120">
        <f t="shared" si="1449"/>
        <v>14721.13654</v>
      </c>
      <c r="AP95" s="101">
        <f t="shared" si="1449"/>
        <v>515239.78</v>
      </c>
      <c r="AQ95" s="101"/>
      <c r="AR95" s="121"/>
      <c r="AS95" s="122">
        <f t="shared" si="1450"/>
        <v>1.5670599999999999</v>
      </c>
      <c r="AT95" s="252">
        <f t="shared" si="1451"/>
        <v>0</v>
      </c>
      <c r="AU95" s="122"/>
      <c r="AV95" s="101"/>
      <c r="AW95" s="119"/>
      <c r="AX95" s="93"/>
      <c r="AY95" s="120">
        <f t="shared" si="1452"/>
        <v>0</v>
      </c>
      <c r="AZ95" s="101">
        <f t="shared" si="1452"/>
        <v>0</v>
      </c>
      <c r="BA95" s="101"/>
      <c r="BB95" s="121"/>
      <c r="BC95" s="122">
        <f t="shared" si="1453"/>
        <v>0</v>
      </c>
      <c r="BD95" s="252">
        <f t="shared" si="1454"/>
        <v>53</v>
      </c>
      <c r="BE95" s="122"/>
      <c r="BF95" s="101"/>
      <c r="BG95" s="119"/>
      <c r="BH95" s="93"/>
      <c r="BI95" s="120">
        <f t="shared" si="1455"/>
        <v>7473.6855599999999</v>
      </c>
      <c r="BJ95" s="101">
        <f t="shared" si="1455"/>
        <v>396105.34</v>
      </c>
      <c r="BK95" s="101"/>
      <c r="BL95" s="121"/>
      <c r="BM95" s="122">
        <f t="shared" si="1456"/>
        <v>0.79557</v>
      </c>
      <c r="BN95" s="252">
        <f t="shared" si="1457"/>
        <v>0</v>
      </c>
      <c r="BO95" s="122"/>
      <c r="BP95" s="101"/>
      <c r="BQ95" s="119"/>
      <c r="BR95" s="93"/>
      <c r="BS95" s="120">
        <f t="shared" si="1458"/>
        <v>0</v>
      </c>
      <c r="BT95" s="101">
        <f t="shared" si="1458"/>
        <v>0</v>
      </c>
      <c r="BU95" s="101"/>
      <c r="BV95" s="121"/>
      <c r="BW95" s="122">
        <f t="shared" si="1459"/>
        <v>0</v>
      </c>
      <c r="BX95" s="252">
        <f t="shared" si="1460"/>
        <v>0</v>
      </c>
      <c r="BY95" s="122"/>
      <c r="BZ95" s="101"/>
      <c r="CA95" s="119"/>
      <c r="CB95" s="93"/>
      <c r="CC95" s="120">
        <f t="shared" si="1461"/>
        <v>0</v>
      </c>
      <c r="CD95" s="101">
        <f t="shared" si="1461"/>
        <v>0</v>
      </c>
      <c r="CE95" s="101"/>
      <c r="CF95" s="121"/>
      <c r="CG95" s="122">
        <f t="shared" si="1462"/>
        <v>0</v>
      </c>
      <c r="CH95" s="252">
        <f t="shared" si="1463"/>
        <v>0</v>
      </c>
      <c r="CI95" s="122"/>
      <c r="CJ95" s="101"/>
      <c r="CK95" s="119"/>
      <c r="CL95" s="93"/>
      <c r="CM95" s="120">
        <f t="shared" si="1464"/>
        <v>0</v>
      </c>
      <c r="CN95" s="101">
        <f t="shared" si="1464"/>
        <v>0</v>
      </c>
      <c r="CO95" s="101"/>
      <c r="CP95" s="121"/>
      <c r="CQ95" s="122">
        <f t="shared" si="1465"/>
        <v>0</v>
      </c>
      <c r="CR95" s="252">
        <f t="shared" si="1466"/>
        <v>0</v>
      </c>
      <c r="CS95" s="122"/>
      <c r="CT95" s="101"/>
      <c r="CU95" s="119"/>
      <c r="CV95" s="93"/>
      <c r="CW95" s="120">
        <f t="shared" si="1467"/>
        <v>0</v>
      </c>
      <c r="CX95" s="101">
        <f t="shared" si="1467"/>
        <v>0</v>
      </c>
      <c r="CY95" s="101"/>
      <c r="CZ95" s="121"/>
      <c r="DA95" s="122">
        <f t="shared" si="1468"/>
        <v>0</v>
      </c>
      <c r="DB95" s="252">
        <f t="shared" si="1469"/>
        <v>0</v>
      </c>
      <c r="DC95" s="122"/>
      <c r="DD95" s="101"/>
      <c r="DE95" s="119"/>
      <c r="DF95" s="93"/>
      <c r="DG95" s="120">
        <f t="shared" si="1470"/>
        <v>0</v>
      </c>
      <c r="DH95" s="101">
        <f t="shared" si="1470"/>
        <v>0</v>
      </c>
      <c r="DI95" s="101"/>
      <c r="DJ95" s="121"/>
      <c r="DK95" s="122">
        <f t="shared" si="1471"/>
        <v>0</v>
      </c>
      <c r="DL95" s="252">
        <f t="shared" si="1472"/>
        <v>0</v>
      </c>
      <c r="DM95" s="122"/>
      <c r="DN95" s="101"/>
      <c r="DO95" s="119"/>
      <c r="DP95" s="93"/>
      <c r="DQ95" s="120">
        <f t="shared" si="1473"/>
        <v>0</v>
      </c>
      <c r="DR95" s="101">
        <f t="shared" si="1473"/>
        <v>0</v>
      </c>
      <c r="DS95" s="101"/>
      <c r="DT95" s="121"/>
      <c r="DU95" s="122">
        <f t="shared" si="1474"/>
        <v>0</v>
      </c>
      <c r="DV95" s="252">
        <f t="shared" si="1475"/>
        <v>0</v>
      </c>
      <c r="DW95" s="122"/>
      <c r="DX95" s="101"/>
      <c r="DY95" s="119"/>
      <c r="DZ95" s="93"/>
      <c r="EA95" s="120">
        <f t="shared" si="1476"/>
        <v>0</v>
      </c>
      <c r="EB95" s="101">
        <f t="shared" si="1476"/>
        <v>0</v>
      </c>
      <c r="EC95" s="101"/>
      <c r="ED95" s="121"/>
      <c r="EE95" s="122">
        <f t="shared" si="1477"/>
        <v>0</v>
      </c>
      <c r="EF95" s="252">
        <f t="shared" si="1478"/>
        <v>0</v>
      </c>
      <c r="EG95" s="122"/>
      <c r="EH95" s="101"/>
      <c r="EI95" s="119"/>
      <c r="EJ95" s="93"/>
      <c r="EK95" s="120">
        <f t="shared" si="1479"/>
        <v>0</v>
      </c>
      <c r="EL95" s="101">
        <f t="shared" si="1479"/>
        <v>0</v>
      </c>
      <c r="EM95" s="101"/>
      <c r="EN95" s="121"/>
      <c r="EO95" s="122">
        <f t="shared" si="1480"/>
        <v>0</v>
      </c>
      <c r="EP95" s="252">
        <f t="shared" si="1481"/>
        <v>0</v>
      </c>
      <c r="EQ95" s="122"/>
      <c r="ER95" s="101"/>
      <c r="ES95" s="119"/>
      <c r="ET95" s="93"/>
      <c r="EU95" s="120">
        <f t="shared" si="1482"/>
        <v>0</v>
      </c>
      <c r="EV95" s="101">
        <f t="shared" si="1482"/>
        <v>0</v>
      </c>
      <c r="EW95" s="101"/>
      <c r="EX95" s="121"/>
      <c r="EY95" s="122">
        <f t="shared" si="1483"/>
        <v>0</v>
      </c>
      <c r="EZ95" s="252">
        <f t="shared" si="1484"/>
        <v>31</v>
      </c>
      <c r="FA95" s="122"/>
      <c r="FB95" s="101"/>
      <c r="FC95" s="119"/>
      <c r="FD95" s="93"/>
      <c r="FE95" s="120">
        <f t="shared" si="1485"/>
        <v>7735.3479799999996</v>
      </c>
      <c r="FF95" s="101">
        <f t="shared" si="1485"/>
        <v>239795.79</v>
      </c>
      <c r="FG95" s="101"/>
      <c r="FH95" s="121"/>
      <c r="FI95" s="122">
        <f t="shared" si="1486"/>
        <v>0.82342000000000004</v>
      </c>
      <c r="FJ95" s="252">
        <f t="shared" si="1487"/>
        <v>0</v>
      </c>
      <c r="FK95" s="122"/>
      <c r="FL95" s="101"/>
      <c r="FM95" s="119"/>
      <c r="FN95" s="93"/>
      <c r="FO95" s="120">
        <f t="shared" si="1488"/>
        <v>0</v>
      </c>
      <c r="FP95" s="101">
        <f t="shared" si="1488"/>
        <v>0</v>
      </c>
      <c r="FQ95" s="101"/>
      <c r="FR95" s="121"/>
      <c r="FS95" s="122">
        <f t="shared" si="1489"/>
        <v>0</v>
      </c>
      <c r="FT95" s="252">
        <f t="shared" si="1490"/>
        <v>0</v>
      </c>
      <c r="FU95" s="122"/>
      <c r="FV95" s="101"/>
      <c r="FW95" s="119"/>
      <c r="FX95" s="93"/>
      <c r="FY95" s="120">
        <f t="shared" si="1491"/>
        <v>0</v>
      </c>
      <c r="FZ95" s="101">
        <f t="shared" si="1491"/>
        <v>0</v>
      </c>
      <c r="GA95" s="101"/>
      <c r="GB95" s="121"/>
      <c r="GC95" s="122">
        <f t="shared" si="1492"/>
        <v>0</v>
      </c>
      <c r="GD95" s="252">
        <f t="shared" si="1493"/>
        <v>0</v>
      </c>
      <c r="GE95" s="122"/>
      <c r="GF95" s="101"/>
      <c r="GG95" s="119"/>
      <c r="GH95" s="93"/>
      <c r="GI95" s="120">
        <f t="shared" si="1494"/>
        <v>0</v>
      </c>
      <c r="GJ95" s="101">
        <f t="shared" si="1494"/>
        <v>0</v>
      </c>
      <c r="GK95" s="101"/>
      <c r="GL95" s="121"/>
      <c r="GM95" s="122">
        <f t="shared" si="1495"/>
        <v>0</v>
      </c>
      <c r="GN95" s="252">
        <f t="shared" si="1496"/>
        <v>0</v>
      </c>
      <c r="GO95" s="122"/>
      <c r="GP95" s="101"/>
      <c r="GQ95" s="119"/>
      <c r="GR95" s="93"/>
      <c r="GS95" s="120">
        <f t="shared" si="1497"/>
        <v>0</v>
      </c>
      <c r="GT95" s="101">
        <f t="shared" si="1497"/>
        <v>0</v>
      </c>
      <c r="GU95" s="101"/>
      <c r="GV95" s="121"/>
      <c r="GW95" s="122">
        <f t="shared" si="1498"/>
        <v>0</v>
      </c>
      <c r="GX95" s="252">
        <f t="shared" si="1499"/>
        <v>0</v>
      </c>
      <c r="GY95" s="122"/>
      <c r="GZ95" s="101"/>
      <c r="HA95" s="119"/>
      <c r="HB95" s="93"/>
      <c r="HC95" s="120">
        <f t="shared" si="1500"/>
        <v>0</v>
      </c>
      <c r="HD95" s="101">
        <f t="shared" si="1500"/>
        <v>0</v>
      </c>
      <c r="HE95" s="101"/>
      <c r="HF95" s="121"/>
      <c r="HG95" s="122">
        <f t="shared" si="1501"/>
        <v>0</v>
      </c>
      <c r="HH95" s="252">
        <f t="shared" si="1502"/>
        <v>0</v>
      </c>
      <c r="HI95" s="122"/>
      <c r="HJ95" s="101"/>
      <c r="HK95" s="119"/>
      <c r="HL95" s="93"/>
      <c r="HM95" s="120">
        <f t="shared" si="1503"/>
        <v>0</v>
      </c>
      <c r="HN95" s="101">
        <f t="shared" si="1503"/>
        <v>0</v>
      </c>
      <c r="HO95" s="101"/>
      <c r="HP95" s="121"/>
      <c r="HQ95" s="122">
        <f t="shared" si="1504"/>
        <v>0</v>
      </c>
      <c r="HR95" s="252">
        <f t="shared" si="1505"/>
        <v>0</v>
      </c>
      <c r="HS95" s="122"/>
      <c r="HT95" s="101"/>
      <c r="HU95" s="119"/>
      <c r="HV95" s="93"/>
      <c r="HW95" s="120">
        <f t="shared" si="1506"/>
        <v>0</v>
      </c>
      <c r="HX95" s="101">
        <f t="shared" si="1506"/>
        <v>0</v>
      </c>
      <c r="HY95" s="101"/>
      <c r="HZ95" s="121"/>
      <c r="IA95" s="122">
        <f t="shared" si="1507"/>
        <v>0</v>
      </c>
      <c r="IB95" s="252">
        <f t="shared" si="1508"/>
        <v>0</v>
      </c>
      <c r="IC95" s="122"/>
      <c r="ID95" s="101"/>
      <c r="IE95" s="119"/>
      <c r="IF95" s="93"/>
      <c r="IG95" s="120">
        <f t="shared" si="1509"/>
        <v>0</v>
      </c>
      <c r="IH95" s="101">
        <f t="shared" si="1509"/>
        <v>0</v>
      </c>
      <c r="II95" s="101"/>
      <c r="IJ95" s="121"/>
      <c r="IK95" s="122">
        <f t="shared" si="1510"/>
        <v>0</v>
      </c>
      <c r="IL95" s="252">
        <f t="shared" si="1511"/>
        <v>0</v>
      </c>
      <c r="IM95" s="122"/>
      <c r="IN95" s="101"/>
      <c r="IO95" s="119"/>
      <c r="IP95" s="93"/>
      <c r="IQ95" s="120">
        <f t="shared" si="1512"/>
        <v>0</v>
      </c>
      <c r="IR95" s="101">
        <f t="shared" si="1512"/>
        <v>0</v>
      </c>
      <c r="IS95" s="101"/>
      <c r="IT95" s="121"/>
      <c r="IU95" s="122">
        <f t="shared" si="1513"/>
        <v>0</v>
      </c>
      <c r="IV95" s="252">
        <f t="shared" si="1514"/>
        <v>0</v>
      </c>
      <c r="IW95" s="122"/>
      <c r="IX95" s="101"/>
      <c r="IY95" s="119"/>
      <c r="IZ95" s="93"/>
      <c r="JA95" s="120">
        <f t="shared" si="1515"/>
        <v>0</v>
      </c>
      <c r="JB95" s="101">
        <f t="shared" si="1515"/>
        <v>0</v>
      </c>
      <c r="JC95" s="101"/>
      <c r="JD95" s="121"/>
      <c r="JE95" s="122">
        <f t="shared" si="1516"/>
        <v>0</v>
      </c>
      <c r="JF95" s="252">
        <f t="shared" si="1517"/>
        <v>0</v>
      </c>
      <c r="JG95" s="122"/>
      <c r="JH95" s="101"/>
      <c r="JI95" s="119"/>
      <c r="JJ95" s="93"/>
      <c r="JK95" s="120">
        <f t="shared" si="1518"/>
        <v>0</v>
      </c>
      <c r="JL95" s="101">
        <f t="shared" si="1518"/>
        <v>0</v>
      </c>
      <c r="JM95" s="101"/>
      <c r="JN95" s="121"/>
      <c r="JO95" s="122">
        <f t="shared" si="1519"/>
        <v>0</v>
      </c>
      <c r="JP95" s="252">
        <f t="shared" si="1520"/>
        <v>0</v>
      </c>
      <c r="JQ95" s="122"/>
      <c r="JR95" s="101"/>
      <c r="JS95" s="119"/>
      <c r="JT95" s="93"/>
      <c r="JU95" s="120">
        <f t="shared" si="1521"/>
        <v>0</v>
      </c>
      <c r="JV95" s="101">
        <f t="shared" si="1521"/>
        <v>0</v>
      </c>
      <c r="JW95" s="101"/>
      <c r="JX95" s="121"/>
      <c r="JY95" s="122">
        <f t="shared" si="1522"/>
        <v>0</v>
      </c>
      <c r="JZ95" s="252">
        <f t="shared" si="1523"/>
        <v>0</v>
      </c>
      <c r="KA95" s="122"/>
      <c r="KB95" s="101"/>
      <c r="KC95" s="119"/>
      <c r="KD95" s="93"/>
      <c r="KE95" s="120">
        <f t="shared" si="1524"/>
        <v>0</v>
      </c>
      <c r="KF95" s="101">
        <f t="shared" si="1524"/>
        <v>0</v>
      </c>
      <c r="KG95" s="101"/>
      <c r="KH95" s="121"/>
      <c r="KI95" s="122">
        <f t="shared" si="1525"/>
        <v>0</v>
      </c>
      <c r="KJ95" s="252">
        <f t="shared" si="1526"/>
        <v>0</v>
      </c>
      <c r="KK95" s="122"/>
      <c r="KL95" s="101"/>
      <c r="KM95" s="119"/>
      <c r="KN95" s="93"/>
      <c r="KO95" s="120">
        <f t="shared" si="1527"/>
        <v>0</v>
      </c>
      <c r="KP95" s="101">
        <f t="shared" si="1527"/>
        <v>0</v>
      </c>
      <c r="KQ95" s="101"/>
      <c r="KR95" s="121"/>
      <c r="KS95" s="122">
        <f t="shared" si="1528"/>
        <v>0</v>
      </c>
      <c r="KT95" s="252">
        <f t="shared" si="1529"/>
        <v>0</v>
      </c>
      <c r="KU95" s="122"/>
      <c r="KV95" s="101"/>
      <c r="KW95" s="119"/>
      <c r="KX95" s="93"/>
      <c r="KY95" s="120">
        <f t="shared" si="1530"/>
        <v>0</v>
      </c>
      <c r="KZ95" s="101">
        <f t="shared" si="1530"/>
        <v>0</v>
      </c>
      <c r="LA95" s="101"/>
      <c r="LB95" s="121"/>
      <c r="LC95" s="122">
        <f t="shared" si="1531"/>
        <v>0</v>
      </c>
      <c r="LD95" s="252">
        <f t="shared" si="1532"/>
        <v>0</v>
      </c>
      <c r="LE95" s="122"/>
      <c r="LF95" s="101"/>
      <c r="LG95" s="119"/>
      <c r="LH95" s="93"/>
      <c r="LI95" s="120">
        <f t="shared" si="1533"/>
        <v>0</v>
      </c>
      <c r="LJ95" s="101">
        <f t="shared" si="1533"/>
        <v>0</v>
      </c>
      <c r="LK95" s="101"/>
      <c r="LL95" s="121"/>
      <c r="LM95" s="122">
        <f t="shared" si="1534"/>
        <v>0</v>
      </c>
      <c r="LN95" s="252">
        <f t="shared" si="1535"/>
        <v>0</v>
      </c>
      <c r="LO95" s="122"/>
      <c r="LP95" s="101"/>
      <c r="LQ95" s="119"/>
      <c r="LR95" s="93"/>
      <c r="LS95" s="120">
        <f t="shared" si="1536"/>
        <v>0</v>
      </c>
      <c r="LT95" s="101">
        <f t="shared" si="1536"/>
        <v>0</v>
      </c>
      <c r="LU95" s="101"/>
      <c r="LV95" s="121"/>
      <c r="LW95" s="122">
        <f t="shared" si="1537"/>
        <v>0</v>
      </c>
      <c r="LX95" s="252">
        <f t="shared" si="1538"/>
        <v>0</v>
      </c>
      <c r="LY95" s="122"/>
      <c r="LZ95" s="101"/>
      <c r="MA95" s="119"/>
      <c r="MB95" s="93"/>
      <c r="MC95" s="120">
        <f t="shared" si="1539"/>
        <v>0</v>
      </c>
      <c r="MD95" s="101">
        <f t="shared" si="1539"/>
        <v>0</v>
      </c>
      <c r="ME95" s="101"/>
      <c r="MF95" s="121"/>
      <c r="MG95" s="122">
        <f t="shared" si="1540"/>
        <v>0</v>
      </c>
      <c r="MH95" s="252">
        <f t="shared" si="1541"/>
        <v>0</v>
      </c>
      <c r="MI95" s="122"/>
      <c r="MJ95" s="101"/>
      <c r="MK95" s="119"/>
      <c r="ML95" s="93"/>
      <c r="MM95" s="120">
        <f t="shared" si="1542"/>
        <v>0</v>
      </c>
      <c r="MN95" s="101">
        <f t="shared" si="1542"/>
        <v>0</v>
      </c>
      <c r="MO95" s="101"/>
      <c r="MP95" s="121"/>
      <c r="MQ95" s="122">
        <f t="shared" si="1543"/>
        <v>0</v>
      </c>
      <c r="MR95" s="252">
        <f t="shared" si="1544"/>
        <v>0</v>
      </c>
      <c r="MS95" s="122"/>
      <c r="MT95" s="101"/>
      <c r="MU95" s="119"/>
      <c r="MV95" s="93"/>
      <c r="MW95" s="120">
        <f t="shared" si="1545"/>
        <v>0</v>
      </c>
      <c r="MX95" s="101">
        <f t="shared" si="1545"/>
        <v>0</v>
      </c>
      <c r="MY95" s="101"/>
      <c r="MZ95" s="121"/>
      <c r="NA95" s="122">
        <f t="shared" si="1546"/>
        <v>0</v>
      </c>
      <c r="NB95" s="252">
        <f t="shared" si="1547"/>
        <v>0</v>
      </c>
      <c r="NC95" s="122"/>
      <c r="ND95" s="101"/>
      <c r="NE95" s="119"/>
      <c r="NF95" s="93"/>
      <c r="NG95" s="120">
        <f t="shared" si="1548"/>
        <v>0</v>
      </c>
      <c r="NH95" s="101">
        <f t="shared" si="1548"/>
        <v>0</v>
      </c>
      <c r="NI95" s="101"/>
      <c r="NJ95" s="121"/>
      <c r="NK95" s="122">
        <f t="shared" si="1549"/>
        <v>0</v>
      </c>
      <c r="NL95" s="252">
        <f t="shared" si="1550"/>
        <v>0</v>
      </c>
      <c r="NM95" s="122"/>
      <c r="NN95" s="101"/>
      <c r="NO95" s="119"/>
      <c r="NP95" s="93"/>
      <c r="NQ95" s="120">
        <f t="shared" si="1551"/>
        <v>0</v>
      </c>
      <c r="NR95" s="101">
        <f t="shared" si="1551"/>
        <v>0</v>
      </c>
      <c r="NS95" s="101"/>
      <c r="NT95" s="121"/>
      <c r="NU95" s="122">
        <f t="shared" si="1552"/>
        <v>0</v>
      </c>
      <c r="NV95" s="252">
        <f t="shared" si="1553"/>
        <v>0</v>
      </c>
      <c r="NW95" s="122"/>
      <c r="NX95" s="101"/>
      <c r="NY95" s="119"/>
      <c r="NZ95" s="93"/>
      <c r="OA95" s="120">
        <f t="shared" si="1554"/>
        <v>0</v>
      </c>
      <c r="OB95" s="101">
        <f t="shared" si="1554"/>
        <v>0</v>
      </c>
      <c r="OC95" s="101"/>
      <c r="OD95" s="121"/>
      <c r="OE95" s="122">
        <f t="shared" si="1555"/>
        <v>0</v>
      </c>
      <c r="OF95" s="252">
        <f t="shared" si="1556"/>
        <v>0</v>
      </c>
      <c r="OG95" s="122"/>
      <c r="OH95" s="101"/>
      <c r="OI95" s="119"/>
      <c r="OJ95" s="93"/>
      <c r="OK95" s="120">
        <f t="shared" si="1557"/>
        <v>0</v>
      </c>
      <c r="OL95" s="101">
        <f t="shared" si="1557"/>
        <v>0</v>
      </c>
      <c r="OM95" s="101"/>
      <c r="ON95" s="121"/>
      <c r="OO95" s="122">
        <f t="shared" si="1558"/>
        <v>0</v>
      </c>
      <c r="OP95" s="252">
        <f t="shared" si="1559"/>
        <v>0</v>
      </c>
      <c r="OQ95" s="122"/>
      <c r="OR95" s="101"/>
      <c r="OS95" s="119"/>
      <c r="OT95" s="93"/>
      <c r="OU95" s="120">
        <f t="shared" si="1560"/>
        <v>0</v>
      </c>
      <c r="OV95" s="101">
        <f t="shared" si="1560"/>
        <v>0</v>
      </c>
      <c r="OW95" s="101"/>
      <c r="OX95" s="121"/>
      <c r="OY95" s="122">
        <f t="shared" si="1561"/>
        <v>0</v>
      </c>
      <c r="OZ95" s="252">
        <f t="shared" si="1562"/>
        <v>31</v>
      </c>
      <c r="PA95" s="122"/>
      <c r="PB95" s="101"/>
      <c r="PC95" s="119"/>
      <c r="PD95" s="93"/>
      <c r="PE95" s="120">
        <f t="shared" si="1563"/>
        <v>12347.94425</v>
      </c>
      <c r="PF95" s="101">
        <f t="shared" si="1563"/>
        <v>382786.27</v>
      </c>
      <c r="PG95" s="101"/>
      <c r="PH95" s="121"/>
      <c r="PI95" s="122">
        <f t="shared" si="1564"/>
        <v>1.31443</v>
      </c>
      <c r="PJ95" s="252">
        <f t="shared" si="1565"/>
        <v>0</v>
      </c>
      <c r="PK95" s="122"/>
      <c r="PL95" s="101"/>
      <c r="PM95" s="119"/>
      <c r="PN95" s="93"/>
      <c r="PO95" s="120">
        <f t="shared" si="1566"/>
        <v>0</v>
      </c>
      <c r="PP95" s="101">
        <f t="shared" si="1566"/>
        <v>0</v>
      </c>
      <c r="PQ95" s="101"/>
      <c r="PR95" s="121"/>
      <c r="PS95" s="122">
        <f t="shared" si="1567"/>
        <v>0</v>
      </c>
      <c r="PT95" s="252">
        <f t="shared" si="1568"/>
        <v>0</v>
      </c>
      <c r="PU95" s="122"/>
      <c r="PV95" s="101"/>
      <c r="PW95" s="119"/>
      <c r="PX95" s="93"/>
      <c r="PY95" s="120">
        <f t="shared" si="1569"/>
        <v>0</v>
      </c>
      <c r="PZ95" s="101">
        <f t="shared" si="1569"/>
        <v>0</v>
      </c>
      <c r="QA95" s="101"/>
      <c r="QB95" s="121"/>
      <c r="QC95" s="122">
        <f t="shared" si="1570"/>
        <v>0</v>
      </c>
      <c r="QD95" s="252">
        <f t="shared" si="1571"/>
        <v>0</v>
      </c>
      <c r="QE95" s="122"/>
      <c r="QF95" s="101"/>
      <c r="QG95" s="119"/>
      <c r="QH95" s="93"/>
      <c r="QI95" s="120">
        <f t="shared" si="1572"/>
        <v>0</v>
      </c>
      <c r="QJ95" s="101">
        <f t="shared" si="1572"/>
        <v>0</v>
      </c>
      <c r="QK95" s="101"/>
      <c r="QL95" s="121"/>
      <c r="QM95" s="122">
        <f t="shared" si="1573"/>
        <v>0</v>
      </c>
      <c r="QN95" s="252">
        <f t="shared" si="1574"/>
        <v>0</v>
      </c>
      <c r="QO95" s="122"/>
      <c r="QP95" s="101"/>
      <c r="QQ95" s="119"/>
      <c r="QR95" s="93"/>
      <c r="QS95" s="120">
        <f t="shared" si="1575"/>
        <v>0</v>
      </c>
      <c r="QT95" s="101">
        <f t="shared" si="1575"/>
        <v>0</v>
      </c>
      <c r="QU95" s="101"/>
      <c r="QV95" s="121"/>
      <c r="QW95" s="122">
        <f t="shared" si="1576"/>
        <v>0</v>
      </c>
      <c r="QX95" s="252">
        <f t="shared" si="1577"/>
        <v>0</v>
      </c>
      <c r="QY95" s="122"/>
      <c r="QZ95" s="101"/>
      <c r="RA95" s="119"/>
      <c r="RB95" s="93"/>
      <c r="RC95" s="120">
        <f t="shared" si="1578"/>
        <v>0</v>
      </c>
      <c r="RD95" s="101">
        <f t="shared" si="1578"/>
        <v>0</v>
      </c>
      <c r="RE95" s="101"/>
      <c r="RF95" s="121"/>
      <c r="RG95" s="122">
        <f t="shared" si="1579"/>
        <v>0</v>
      </c>
      <c r="RH95" s="252">
        <f t="shared" si="1580"/>
        <v>0</v>
      </c>
      <c r="RI95" s="122"/>
      <c r="RJ95" s="101"/>
      <c r="RK95" s="119"/>
      <c r="RL95" s="93"/>
      <c r="RM95" s="120">
        <f t="shared" si="1581"/>
        <v>0</v>
      </c>
      <c r="RN95" s="101">
        <f t="shared" si="1581"/>
        <v>0</v>
      </c>
      <c r="RO95" s="101"/>
      <c r="RP95" s="121"/>
      <c r="RQ95" s="122">
        <f t="shared" si="1582"/>
        <v>0</v>
      </c>
      <c r="RR95" s="252">
        <f t="shared" si="1583"/>
        <v>0</v>
      </c>
      <c r="RS95" s="122"/>
      <c r="RT95" s="101"/>
      <c r="RU95" s="119"/>
      <c r="RV95" s="93"/>
      <c r="RW95" s="120">
        <f t="shared" si="1584"/>
        <v>0</v>
      </c>
      <c r="RX95" s="101">
        <f t="shared" si="1584"/>
        <v>0</v>
      </c>
      <c r="RY95" s="101"/>
      <c r="RZ95" s="121"/>
      <c r="SA95" s="122">
        <f t="shared" si="1585"/>
        <v>0</v>
      </c>
      <c r="SB95" s="252">
        <f t="shared" si="1586"/>
        <v>62</v>
      </c>
      <c r="SC95" s="122"/>
      <c r="SD95" s="101"/>
      <c r="SE95" s="119"/>
      <c r="SF95" s="93"/>
      <c r="SG95" s="120">
        <f t="shared" si="1587"/>
        <v>6565.7464399999999</v>
      </c>
      <c r="SH95" s="101">
        <f t="shared" si="1587"/>
        <v>407076.27</v>
      </c>
      <c r="SI95" s="101"/>
      <c r="SJ95" s="121"/>
      <c r="SK95" s="122">
        <f t="shared" si="1588"/>
        <v>0.69891999999999999</v>
      </c>
      <c r="SL95" s="252">
        <f t="shared" si="1589"/>
        <v>0</v>
      </c>
      <c r="SM95" s="122"/>
      <c r="SN95" s="101"/>
      <c r="SO95" s="119"/>
      <c r="SP95" s="93"/>
      <c r="SQ95" s="120">
        <f t="shared" si="1590"/>
        <v>0</v>
      </c>
      <c r="SR95" s="101">
        <f t="shared" si="1590"/>
        <v>0</v>
      </c>
      <c r="SS95" s="101"/>
      <c r="ST95" s="121"/>
      <c r="SU95" s="122">
        <f t="shared" si="1591"/>
        <v>0</v>
      </c>
      <c r="SV95" s="252">
        <f t="shared" si="1592"/>
        <v>0</v>
      </c>
      <c r="SW95" s="122"/>
      <c r="SX95" s="101"/>
      <c r="SY95" s="119"/>
      <c r="SZ95" s="93"/>
      <c r="TA95" s="120">
        <f t="shared" si="1593"/>
        <v>0</v>
      </c>
      <c r="TB95" s="101">
        <f t="shared" si="1593"/>
        <v>0</v>
      </c>
      <c r="TC95" s="101"/>
      <c r="TD95" s="121"/>
      <c r="TE95" s="122">
        <f t="shared" si="1594"/>
        <v>0</v>
      </c>
      <c r="TF95" s="252">
        <f t="shared" si="1595"/>
        <v>0</v>
      </c>
      <c r="TG95" s="122"/>
      <c r="TH95" s="101"/>
      <c r="TI95" s="119"/>
      <c r="TJ95" s="93"/>
      <c r="TK95" s="120">
        <f t="shared" si="1596"/>
        <v>0</v>
      </c>
      <c r="TL95" s="101">
        <f t="shared" si="1596"/>
        <v>0</v>
      </c>
      <c r="TM95" s="101"/>
      <c r="TN95" s="121"/>
      <c r="TO95" s="122">
        <f t="shared" si="1597"/>
        <v>0</v>
      </c>
      <c r="TP95" s="252">
        <f t="shared" si="1598"/>
        <v>0</v>
      </c>
      <c r="TQ95" s="122"/>
      <c r="TR95" s="101"/>
      <c r="TS95" s="119"/>
      <c r="TT95" s="93"/>
      <c r="TU95" s="120">
        <f t="shared" si="1599"/>
        <v>0</v>
      </c>
      <c r="TV95" s="101">
        <f t="shared" si="1599"/>
        <v>0</v>
      </c>
      <c r="TW95" s="101"/>
      <c r="TX95" s="121"/>
      <c r="TY95" s="122">
        <f t="shared" si="1600"/>
        <v>0</v>
      </c>
      <c r="TZ95" s="252">
        <f t="shared" si="1601"/>
        <v>0</v>
      </c>
      <c r="UA95" s="122"/>
      <c r="UB95" s="101"/>
      <c r="UC95" s="119"/>
      <c r="UD95" s="93"/>
      <c r="UE95" s="120">
        <f t="shared" si="1602"/>
        <v>0</v>
      </c>
      <c r="UF95" s="101">
        <f t="shared" si="1602"/>
        <v>0</v>
      </c>
      <c r="UG95" s="101"/>
      <c r="UH95" s="121"/>
      <c r="UI95" s="122">
        <f t="shared" si="1603"/>
        <v>0</v>
      </c>
      <c r="UJ95" s="252">
        <f t="shared" si="1604"/>
        <v>0</v>
      </c>
      <c r="UK95" s="122"/>
      <c r="UL95" s="101"/>
      <c r="UM95" s="119"/>
      <c r="UN95" s="93"/>
      <c r="UO95" s="120">
        <f t="shared" si="1605"/>
        <v>0</v>
      </c>
      <c r="UP95" s="101">
        <f t="shared" si="1605"/>
        <v>0</v>
      </c>
      <c r="UQ95" s="101"/>
      <c r="UR95" s="121"/>
      <c r="US95" s="122">
        <f t="shared" si="1606"/>
        <v>0</v>
      </c>
      <c r="UT95" s="252">
        <f t="shared" si="1607"/>
        <v>0</v>
      </c>
      <c r="UU95" s="122"/>
      <c r="UV95" s="101"/>
      <c r="UW95" s="119"/>
      <c r="UX95" s="93"/>
      <c r="UY95" s="120">
        <f t="shared" si="1608"/>
        <v>0</v>
      </c>
      <c r="UZ95" s="101">
        <f t="shared" si="1608"/>
        <v>0</v>
      </c>
      <c r="VA95" s="101"/>
      <c r="VB95" s="121"/>
      <c r="VC95" s="122">
        <f t="shared" si="1609"/>
        <v>0</v>
      </c>
      <c r="VD95" s="252">
        <f t="shared" si="1610"/>
        <v>0</v>
      </c>
      <c r="VE95" s="122"/>
      <c r="VF95" s="101"/>
      <c r="VG95" s="119"/>
      <c r="VH95" s="93"/>
      <c r="VI95" s="120">
        <f t="shared" si="1611"/>
        <v>0</v>
      </c>
      <c r="VJ95" s="101">
        <f t="shared" si="1611"/>
        <v>0</v>
      </c>
      <c r="VK95" s="101"/>
      <c r="VL95" s="121"/>
      <c r="VM95" s="122">
        <f t="shared" si="1612"/>
        <v>0</v>
      </c>
      <c r="VN95" s="252">
        <f t="shared" si="1613"/>
        <v>0</v>
      </c>
      <c r="VO95" s="122"/>
      <c r="VP95" s="101"/>
      <c r="VQ95" s="119"/>
      <c r="VR95" s="93"/>
      <c r="VS95" s="120">
        <f t="shared" si="1614"/>
        <v>0</v>
      </c>
      <c r="VT95" s="101">
        <f t="shared" si="1614"/>
        <v>0</v>
      </c>
      <c r="VU95" s="101"/>
      <c r="VV95" s="121"/>
      <c r="VW95" s="122">
        <f t="shared" si="1615"/>
        <v>0</v>
      </c>
      <c r="VX95" s="231">
        <f t="shared" si="1616"/>
        <v>212</v>
      </c>
      <c r="VY95" s="122"/>
      <c r="VZ95" s="101"/>
      <c r="WA95" s="119"/>
      <c r="WB95" s="93"/>
      <c r="WC95" s="120">
        <f t="shared" si="1617"/>
        <v>9394.1216100000001</v>
      </c>
      <c r="WD95" s="101">
        <f t="shared" si="1617"/>
        <v>1991553.79</v>
      </c>
      <c r="WE95" s="101"/>
      <c r="WF95" s="121"/>
    </row>
    <row r="96" spans="1:604" ht="27.75" customHeight="1">
      <c r="A96" s="5"/>
      <c r="B96" s="223" t="s">
        <v>424</v>
      </c>
      <c r="C96" s="12" t="s">
        <v>839</v>
      </c>
      <c r="D96" s="12" t="s">
        <v>440</v>
      </c>
      <c r="E96" s="4"/>
      <c r="F96" s="252">
        <f t="shared" si="1439"/>
        <v>0</v>
      </c>
      <c r="G96" s="122"/>
      <c r="H96" s="101"/>
      <c r="I96" s="119"/>
      <c r="J96" s="93"/>
      <c r="K96" s="120">
        <f t="shared" si="1440"/>
        <v>0</v>
      </c>
      <c r="L96" s="101">
        <f t="shared" si="1440"/>
        <v>0</v>
      </c>
      <c r="M96" s="101"/>
      <c r="N96" s="121"/>
      <c r="O96" s="122">
        <f t="shared" si="1441"/>
        <v>0</v>
      </c>
      <c r="P96" s="252">
        <f t="shared" si="1442"/>
        <v>21</v>
      </c>
      <c r="Q96" s="122"/>
      <c r="R96" s="101"/>
      <c r="S96" s="119"/>
      <c r="T96" s="93"/>
      <c r="U96" s="120">
        <f t="shared" si="1443"/>
        <v>7176.8475500000004</v>
      </c>
      <c r="V96" s="101">
        <f t="shared" si="1443"/>
        <v>150713.79999999999</v>
      </c>
      <c r="W96" s="101"/>
      <c r="X96" s="121"/>
      <c r="Y96" s="122">
        <f t="shared" si="1444"/>
        <v>0.76383999999999996</v>
      </c>
      <c r="Z96" s="252">
        <f t="shared" si="1445"/>
        <v>0</v>
      </c>
      <c r="AA96" s="122"/>
      <c r="AB96" s="101"/>
      <c r="AC96" s="119"/>
      <c r="AD96" s="93"/>
      <c r="AE96" s="120">
        <f t="shared" si="1446"/>
        <v>0</v>
      </c>
      <c r="AF96" s="101">
        <f t="shared" si="1446"/>
        <v>0</v>
      </c>
      <c r="AG96" s="101"/>
      <c r="AH96" s="121"/>
      <c r="AI96" s="122">
        <f t="shared" si="1447"/>
        <v>0</v>
      </c>
      <c r="AJ96" s="252">
        <f t="shared" si="1448"/>
        <v>0</v>
      </c>
      <c r="AK96" s="122"/>
      <c r="AL96" s="101"/>
      <c r="AM96" s="119"/>
      <c r="AN96" s="93"/>
      <c r="AO96" s="120">
        <f t="shared" si="1449"/>
        <v>0</v>
      </c>
      <c r="AP96" s="101">
        <f t="shared" si="1449"/>
        <v>0</v>
      </c>
      <c r="AQ96" s="101"/>
      <c r="AR96" s="121"/>
      <c r="AS96" s="122">
        <f t="shared" si="1450"/>
        <v>0</v>
      </c>
      <c r="AT96" s="252">
        <f t="shared" si="1451"/>
        <v>0</v>
      </c>
      <c r="AU96" s="122"/>
      <c r="AV96" s="101"/>
      <c r="AW96" s="119"/>
      <c r="AX96" s="93"/>
      <c r="AY96" s="120">
        <f t="shared" si="1452"/>
        <v>0</v>
      </c>
      <c r="AZ96" s="101">
        <f t="shared" si="1452"/>
        <v>0</v>
      </c>
      <c r="BA96" s="101"/>
      <c r="BB96" s="121"/>
      <c r="BC96" s="122">
        <f t="shared" si="1453"/>
        <v>0</v>
      </c>
      <c r="BD96" s="252">
        <f t="shared" si="1454"/>
        <v>0</v>
      </c>
      <c r="BE96" s="122"/>
      <c r="BF96" s="101"/>
      <c r="BG96" s="119"/>
      <c r="BH96" s="93"/>
      <c r="BI96" s="120">
        <f t="shared" si="1455"/>
        <v>0</v>
      </c>
      <c r="BJ96" s="101">
        <f t="shared" si="1455"/>
        <v>0</v>
      </c>
      <c r="BK96" s="101"/>
      <c r="BL96" s="121"/>
      <c r="BM96" s="122">
        <f t="shared" si="1456"/>
        <v>0</v>
      </c>
      <c r="BN96" s="252">
        <f t="shared" si="1457"/>
        <v>0</v>
      </c>
      <c r="BO96" s="122"/>
      <c r="BP96" s="101"/>
      <c r="BQ96" s="119"/>
      <c r="BR96" s="93"/>
      <c r="BS96" s="120">
        <f t="shared" si="1458"/>
        <v>0</v>
      </c>
      <c r="BT96" s="101">
        <f t="shared" si="1458"/>
        <v>0</v>
      </c>
      <c r="BU96" s="101"/>
      <c r="BV96" s="121"/>
      <c r="BW96" s="122">
        <f t="shared" si="1459"/>
        <v>0</v>
      </c>
      <c r="BX96" s="252">
        <f t="shared" si="1460"/>
        <v>0</v>
      </c>
      <c r="BY96" s="122"/>
      <c r="BZ96" s="101"/>
      <c r="CA96" s="119"/>
      <c r="CB96" s="93"/>
      <c r="CC96" s="120">
        <f t="shared" si="1461"/>
        <v>0</v>
      </c>
      <c r="CD96" s="101">
        <f t="shared" si="1461"/>
        <v>0</v>
      </c>
      <c r="CE96" s="101"/>
      <c r="CF96" s="121"/>
      <c r="CG96" s="122">
        <f t="shared" si="1462"/>
        <v>0</v>
      </c>
      <c r="CH96" s="252">
        <f t="shared" si="1463"/>
        <v>0</v>
      </c>
      <c r="CI96" s="122"/>
      <c r="CJ96" s="101"/>
      <c r="CK96" s="119"/>
      <c r="CL96" s="93"/>
      <c r="CM96" s="120">
        <f t="shared" si="1464"/>
        <v>0</v>
      </c>
      <c r="CN96" s="101">
        <f t="shared" si="1464"/>
        <v>0</v>
      </c>
      <c r="CO96" s="101"/>
      <c r="CP96" s="121"/>
      <c r="CQ96" s="122">
        <f t="shared" si="1465"/>
        <v>0</v>
      </c>
      <c r="CR96" s="252">
        <f t="shared" si="1466"/>
        <v>0</v>
      </c>
      <c r="CS96" s="122"/>
      <c r="CT96" s="101"/>
      <c r="CU96" s="119"/>
      <c r="CV96" s="93"/>
      <c r="CW96" s="120">
        <f t="shared" si="1467"/>
        <v>0</v>
      </c>
      <c r="CX96" s="101">
        <f t="shared" si="1467"/>
        <v>0</v>
      </c>
      <c r="CY96" s="101"/>
      <c r="CZ96" s="121"/>
      <c r="DA96" s="122">
        <f t="shared" si="1468"/>
        <v>0</v>
      </c>
      <c r="DB96" s="252">
        <f t="shared" si="1469"/>
        <v>0</v>
      </c>
      <c r="DC96" s="122"/>
      <c r="DD96" s="101"/>
      <c r="DE96" s="119"/>
      <c r="DF96" s="93"/>
      <c r="DG96" s="120">
        <f t="shared" si="1470"/>
        <v>0</v>
      </c>
      <c r="DH96" s="101">
        <f t="shared" si="1470"/>
        <v>0</v>
      </c>
      <c r="DI96" s="101"/>
      <c r="DJ96" s="121"/>
      <c r="DK96" s="122">
        <f t="shared" si="1471"/>
        <v>0</v>
      </c>
      <c r="DL96" s="252">
        <f t="shared" si="1472"/>
        <v>0</v>
      </c>
      <c r="DM96" s="122"/>
      <c r="DN96" s="101"/>
      <c r="DO96" s="119"/>
      <c r="DP96" s="93"/>
      <c r="DQ96" s="120">
        <f t="shared" si="1473"/>
        <v>0</v>
      </c>
      <c r="DR96" s="101">
        <f t="shared" si="1473"/>
        <v>0</v>
      </c>
      <c r="DS96" s="101"/>
      <c r="DT96" s="121"/>
      <c r="DU96" s="122">
        <f t="shared" si="1474"/>
        <v>0</v>
      </c>
      <c r="DV96" s="252">
        <f t="shared" si="1475"/>
        <v>0</v>
      </c>
      <c r="DW96" s="122"/>
      <c r="DX96" s="101"/>
      <c r="DY96" s="119"/>
      <c r="DZ96" s="93"/>
      <c r="EA96" s="120">
        <f t="shared" si="1476"/>
        <v>0</v>
      </c>
      <c r="EB96" s="101">
        <f t="shared" si="1476"/>
        <v>0</v>
      </c>
      <c r="EC96" s="101"/>
      <c r="ED96" s="121"/>
      <c r="EE96" s="122">
        <f t="shared" si="1477"/>
        <v>0</v>
      </c>
      <c r="EF96" s="252">
        <f t="shared" si="1478"/>
        <v>0</v>
      </c>
      <c r="EG96" s="122"/>
      <c r="EH96" s="101"/>
      <c r="EI96" s="119"/>
      <c r="EJ96" s="93"/>
      <c r="EK96" s="120">
        <f t="shared" si="1479"/>
        <v>0</v>
      </c>
      <c r="EL96" s="101">
        <f t="shared" si="1479"/>
        <v>0</v>
      </c>
      <c r="EM96" s="101"/>
      <c r="EN96" s="121"/>
      <c r="EO96" s="122">
        <f t="shared" si="1480"/>
        <v>0</v>
      </c>
      <c r="EP96" s="252">
        <f t="shared" si="1481"/>
        <v>0</v>
      </c>
      <c r="EQ96" s="122"/>
      <c r="ER96" s="101"/>
      <c r="ES96" s="119"/>
      <c r="ET96" s="93"/>
      <c r="EU96" s="120">
        <f t="shared" si="1482"/>
        <v>0</v>
      </c>
      <c r="EV96" s="101">
        <f t="shared" si="1482"/>
        <v>0</v>
      </c>
      <c r="EW96" s="101"/>
      <c r="EX96" s="121"/>
      <c r="EY96" s="122">
        <f t="shared" si="1483"/>
        <v>0</v>
      </c>
      <c r="EZ96" s="252">
        <f t="shared" si="1484"/>
        <v>40</v>
      </c>
      <c r="FA96" s="122"/>
      <c r="FB96" s="101"/>
      <c r="FC96" s="119"/>
      <c r="FD96" s="93"/>
      <c r="FE96" s="120">
        <f t="shared" si="1485"/>
        <v>7735.2289300000002</v>
      </c>
      <c r="FF96" s="101">
        <f t="shared" si="1485"/>
        <v>309409.15999999997</v>
      </c>
      <c r="FG96" s="101"/>
      <c r="FH96" s="121"/>
      <c r="FI96" s="122">
        <f t="shared" si="1486"/>
        <v>0.82326999999999995</v>
      </c>
      <c r="FJ96" s="252">
        <f t="shared" si="1487"/>
        <v>0</v>
      </c>
      <c r="FK96" s="122"/>
      <c r="FL96" s="101"/>
      <c r="FM96" s="119"/>
      <c r="FN96" s="93"/>
      <c r="FO96" s="120">
        <f t="shared" si="1488"/>
        <v>0</v>
      </c>
      <c r="FP96" s="101">
        <f t="shared" si="1488"/>
        <v>0</v>
      </c>
      <c r="FQ96" s="101"/>
      <c r="FR96" s="121"/>
      <c r="FS96" s="122">
        <f t="shared" si="1489"/>
        <v>0</v>
      </c>
      <c r="FT96" s="252">
        <f t="shared" si="1490"/>
        <v>0</v>
      </c>
      <c r="FU96" s="122"/>
      <c r="FV96" s="101"/>
      <c r="FW96" s="119"/>
      <c r="FX96" s="93"/>
      <c r="FY96" s="120">
        <f t="shared" si="1491"/>
        <v>0</v>
      </c>
      <c r="FZ96" s="101">
        <f t="shared" si="1491"/>
        <v>0</v>
      </c>
      <c r="GA96" s="101"/>
      <c r="GB96" s="121"/>
      <c r="GC96" s="122">
        <f t="shared" si="1492"/>
        <v>0</v>
      </c>
      <c r="GD96" s="252">
        <f t="shared" si="1493"/>
        <v>0</v>
      </c>
      <c r="GE96" s="122"/>
      <c r="GF96" s="101"/>
      <c r="GG96" s="119"/>
      <c r="GH96" s="93"/>
      <c r="GI96" s="120">
        <f t="shared" si="1494"/>
        <v>0</v>
      </c>
      <c r="GJ96" s="101">
        <f t="shared" si="1494"/>
        <v>0</v>
      </c>
      <c r="GK96" s="101"/>
      <c r="GL96" s="121"/>
      <c r="GM96" s="122">
        <f t="shared" si="1495"/>
        <v>0</v>
      </c>
      <c r="GN96" s="252">
        <f t="shared" si="1496"/>
        <v>0</v>
      </c>
      <c r="GO96" s="122"/>
      <c r="GP96" s="101"/>
      <c r="GQ96" s="119"/>
      <c r="GR96" s="93"/>
      <c r="GS96" s="120">
        <f t="shared" si="1497"/>
        <v>0</v>
      </c>
      <c r="GT96" s="101">
        <f t="shared" si="1497"/>
        <v>0</v>
      </c>
      <c r="GU96" s="101"/>
      <c r="GV96" s="121"/>
      <c r="GW96" s="122">
        <f t="shared" si="1498"/>
        <v>0</v>
      </c>
      <c r="GX96" s="252">
        <f t="shared" si="1499"/>
        <v>0</v>
      </c>
      <c r="GY96" s="122"/>
      <c r="GZ96" s="101"/>
      <c r="HA96" s="119"/>
      <c r="HB96" s="93"/>
      <c r="HC96" s="120">
        <f t="shared" si="1500"/>
        <v>0</v>
      </c>
      <c r="HD96" s="101">
        <f t="shared" si="1500"/>
        <v>0</v>
      </c>
      <c r="HE96" s="101"/>
      <c r="HF96" s="121"/>
      <c r="HG96" s="122">
        <f t="shared" si="1501"/>
        <v>0</v>
      </c>
      <c r="HH96" s="252">
        <f t="shared" si="1502"/>
        <v>0</v>
      </c>
      <c r="HI96" s="122"/>
      <c r="HJ96" s="101"/>
      <c r="HK96" s="119"/>
      <c r="HL96" s="93"/>
      <c r="HM96" s="120">
        <f t="shared" si="1503"/>
        <v>0</v>
      </c>
      <c r="HN96" s="101">
        <f t="shared" si="1503"/>
        <v>0</v>
      </c>
      <c r="HO96" s="101"/>
      <c r="HP96" s="121"/>
      <c r="HQ96" s="122">
        <f t="shared" si="1504"/>
        <v>0</v>
      </c>
      <c r="HR96" s="252">
        <f t="shared" si="1505"/>
        <v>29</v>
      </c>
      <c r="HS96" s="122"/>
      <c r="HT96" s="101"/>
      <c r="HU96" s="119"/>
      <c r="HV96" s="93"/>
      <c r="HW96" s="120">
        <f t="shared" si="1506"/>
        <v>8195.8603000000003</v>
      </c>
      <c r="HX96" s="101">
        <f t="shared" si="1506"/>
        <v>237679.95</v>
      </c>
      <c r="HY96" s="101"/>
      <c r="HZ96" s="121"/>
      <c r="IA96" s="122">
        <f t="shared" si="1507"/>
        <v>0.87229999999999996</v>
      </c>
      <c r="IB96" s="252">
        <f t="shared" si="1508"/>
        <v>0</v>
      </c>
      <c r="IC96" s="122"/>
      <c r="ID96" s="101"/>
      <c r="IE96" s="119"/>
      <c r="IF96" s="93"/>
      <c r="IG96" s="120">
        <f t="shared" si="1509"/>
        <v>0</v>
      </c>
      <c r="IH96" s="101">
        <f t="shared" si="1509"/>
        <v>0</v>
      </c>
      <c r="II96" s="101"/>
      <c r="IJ96" s="121"/>
      <c r="IK96" s="122">
        <f t="shared" si="1510"/>
        <v>0</v>
      </c>
      <c r="IL96" s="252">
        <f t="shared" si="1511"/>
        <v>0</v>
      </c>
      <c r="IM96" s="122"/>
      <c r="IN96" s="101"/>
      <c r="IO96" s="119"/>
      <c r="IP96" s="93"/>
      <c r="IQ96" s="120">
        <f t="shared" si="1512"/>
        <v>0</v>
      </c>
      <c r="IR96" s="101">
        <f t="shared" si="1512"/>
        <v>0</v>
      </c>
      <c r="IS96" s="101"/>
      <c r="IT96" s="121"/>
      <c r="IU96" s="122">
        <f t="shared" si="1513"/>
        <v>0</v>
      </c>
      <c r="IV96" s="252">
        <f t="shared" si="1514"/>
        <v>0</v>
      </c>
      <c r="IW96" s="122"/>
      <c r="IX96" s="101"/>
      <c r="IY96" s="119"/>
      <c r="IZ96" s="93"/>
      <c r="JA96" s="120">
        <f t="shared" si="1515"/>
        <v>0</v>
      </c>
      <c r="JB96" s="101">
        <f t="shared" si="1515"/>
        <v>0</v>
      </c>
      <c r="JC96" s="101"/>
      <c r="JD96" s="121"/>
      <c r="JE96" s="122">
        <f t="shared" si="1516"/>
        <v>0</v>
      </c>
      <c r="JF96" s="252">
        <f t="shared" si="1517"/>
        <v>0</v>
      </c>
      <c r="JG96" s="122"/>
      <c r="JH96" s="101"/>
      <c r="JI96" s="119"/>
      <c r="JJ96" s="93"/>
      <c r="JK96" s="120">
        <f t="shared" si="1518"/>
        <v>0</v>
      </c>
      <c r="JL96" s="101">
        <f t="shared" si="1518"/>
        <v>0</v>
      </c>
      <c r="JM96" s="101"/>
      <c r="JN96" s="121"/>
      <c r="JO96" s="122">
        <f t="shared" si="1519"/>
        <v>0</v>
      </c>
      <c r="JP96" s="252">
        <f t="shared" si="1520"/>
        <v>0</v>
      </c>
      <c r="JQ96" s="122"/>
      <c r="JR96" s="101"/>
      <c r="JS96" s="119"/>
      <c r="JT96" s="93"/>
      <c r="JU96" s="120">
        <f t="shared" si="1521"/>
        <v>0</v>
      </c>
      <c r="JV96" s="101">
        <f t="shared" si="1521"/>
        <v>0</v>
      </c>
      <c r="JW96" s="101"/>
      <c r="JX96" s="121"/>
      <c r="JY96" s="122">
        <f t="shared" si="1522"/>
        <v>0</v>
      </c>
      <c r="JZ96" s="252">
        <f t="shared" si="1523"/>
        <v>0</v>
      </c>
      <c r="KA96" s="122"/>
      <c r="KB96" s="101"/>
      <c r="KC96" s="119"/>
      <c r="KD96" s="93"/>
      <c r="KE96" s="120">
        <f t="shared" si="1524"/>
        <v>0</v>
      </c>
      <c r="KF96" s="101">
        <f t="shared" si="1524"/>
        <v>0</v>
      </c>
      <c r="KG96" s="101"/>
      <c r="KH96" s="121"/>
      <c r="KI96" s="122">
        <f t="shared" si="1525"/>
        <v>0</v>
      </c>
      <c r="KJ96" s="252">
        <f t="shared" si="1526"/>
        <v>0</v>
      </c>
      <c r="KK96" s="122"/>
      <c r="KL96" s="101"/>
      <c r="KM96" s="119"/>
      <c r="KN96" s="93"/>
      <c r="KO96" s="120">
        <f t="shared" si="1527"/>
        <v>0</v>
      </c>
      <c r="KP96" s="101">
        <f t="shared" si="1527"/>
        <v>0</v>
      </c>
      <c r="KQ96" s="101"/>
      <c r="KR96" s="121"/>
      <c r="KS96" s="122">
        <f t="shared" si="1528"/>
        <v>0</v>
      </c>
      <c r="KT96" s="252">
        <f t="shared" si="1529"/>
        <v>0</v>
      </c>
      <c r="KU96" s="122"/>
      <c r="KV96" s="101"/>
      <c r="KW96" s="119"/>
      <c r="KX96" s="93"/>
      <c r="KY96" s="120">
        <f t="shared" si="1530"/>
        <v>0</v>
      </c>
      <c r="KZ96" s="101">
        <f t="shared" si="1530"/>
        <v>0</v>
      </c>
      <c r="LA96" s="101"/>
      <c r="LB96" s="121"/>
      <c r="LC96" s="122">
        <f t="shared" si="1531"/>
        <v>0</v>
      </c>
      <c r="LD96" s="252">
        <f t="shared" si="1532"/>
        <v>0</v>
      </c>
      <c r="LE96" s="122"/>
      <c r="LF96" s="101"/>
      <c r="LG96" s="119"/>
      <c r="LH96" s="93"/>
      <c r="LI96" s="120">
        <f t="shared" si="1533"/>
        <v>0</v>
      </c>
      <c r="LJ96" s="101">
        <f t="shared" si="1533"/>
        <v>0</v>
      </c>
      <c r="LK96" s="101"/>
      <c r="LL96" s="121"/>
      <c r="LM96" s="122">
        <f t="shared" si="1534"/>
        <v>0</v>
      </c>
      <c r="LN96" s="252">
        <f t="shared" si="1535"/>
        <v>0</v>
      </c>
      <c r="LO96" s="122"/>
      <c r="LP96" s="101"/>
      <c r="LQ96" s="119"/>
      <c r="LR96" s="93"/>
      <c r="LS96" s="120">
        <f t="shared" si="1536"/>
        <v>0</v>
      </c>
      <c r="LT96" s="101">
        <f t="shared" si="1536"/>
        <v>0</v>
      </c>
      <c r="LU96" s="101"/>
      <c r="LV96" s="121"/>
      <c r="LW96" s="122">
        <f t="shared" si="1537"/>
        <v>0</v>
      </c>
      <c r="LX96" s="252">
        <f t="shared" si="1538"/>
        <v>0</v>
      </c>
      <c r="LY96" s="122"/>
      <c r="LZ96" s="101"/>
      <c r="MA96" s="119"/>
      <c r="MB96" s="93"/>
      <c r="MC96" s="120">
        <f t="shared" si="1539"/>
        <v>0</v>
      </c>
      <c r="MD96" s="101">
        <f t="shared" si="1539"/>
        <v>0</v>
      </c>
      <c r="ME96" s="101"/>
      <c r="MF96" s="121"/>
      <c r="MG96" s="122">
        <f t="shared" si="1540"/>
        <v>0</v>
      </c>
      <c r="MH96" s="252">
        <f t="shared" si="1541"/>
        <v>0</v>
      </c>
      <c r="MI96" s="122"/>
      <c r="MJ96" s="101"/>
      <c r="MK96" s="119"/>
      <c r="ML96" s="93"/>
      <c r="MM96" s="120">
        <f t="shared" si="1542"/>
        <v>0</v>
      </c>
      <c r="MN96" s="101">
        <f t="shared" si="1542"/>
        <v>0</v>
      </c>
      <c r="MO96" s="101"/>
      <c r="MP96" s="121"/>
      <c r="MQ96" s="122">
        <f t="shared" si="1543"/>
        <v>0</v>
      </c>
      <c r="MR96" s="252">
        <f t="shared" si="1544"/>
        <v>0</v>
      </c>
      <c r="MS96" s="122"/>
      <c r="MT96" s="101"/>
      <c r="MU96" s="119"/>
      <c r="MV96" s="93"/>
      <c r="MW96" s="120">
        <f t="shared" si="1545"/>
        <v>0</v>
      </c>
      <c r="MX96" s="101">
        <f t="shared" si="1545"/>
        <v>0</v>
      </c>
      <c r="MY96" s="101"/>
      <c r="MZ96" s="121"/>
      <c r="NA96" s="122">
        <f t="shared" si="1546"/>
        <v>0</v>
      </c>
      <c r="NB96" s="252">
        <f t="shared" si="1547"/>
        <v>0</v>
      </c>
      <c r="NC96" s="122"/>
      <c r="ND96" s="101"/>
      <c r="NE96" s="119"/>
      <c r="NF96" s="93"/>
      <c r="NG96" s="120">
        <f t="shared" si="1548"/>
        <v>0</v>
      </c>
      <c r="NH96" s="101">
        <f t="shared" si="1548"/>
        <v>0</v>
      </c>
      <c r="NI96" s="101"/>
      <c r="NJ96" s="121"/>
      <c r="NK96" s="122">
        <f t="shared" si="1549"/>
        <v>0</v>
      </c>
      <c r="NL96" s="252">
        <f t="shared" si="1550"/>
        <v>0</v>
      </c>
      <c r="NM96" s="122"/>
      <c r="NN96" s="101"/>
      <c r="NO96" s="119"/>
      <c r="NP96" s="93"/>
      <c r="NQ96" s="120">
        <f t="shared" si="1551"/>
        <v>0</v>
      </c>
      <c r="NR96" s="101">
        <f t="shared" si="1551"/>
        <v>0</v>
      </c>
      <c r="NS96" s="101"/>
      <c r="NT96" s="121"/>
      <c r="NU96" s="122">
        <f t="shared" si="1552"/>
        <v>0</v>
      </c>
      <c r="NV96" s="252">
        <f t="shared" si="1553"/>
        <v>0</v>
      </c>
      <c r="NW96" s="122"/>
      <c r="NX96" s="101"/>
      <c r="NY96" s="119"/>
      <c r="NZ96" s="93"/>
      <c r="OA96" s="120">
        <f t="shared" si="1554"/>
        <v>0</v>
      </c>
      <c r="OB96" s="101">
        <f t="shared" si="1554"/>
        <v>0</v>
      </c>
      <c r="OC96" s="101"/>
      <c r="OD96" s="121"/>
      <c r="OE96" s="122">
        <f t="shared" si="1555"/>
        <v>0</v>
      </c>
      <c r="OF96" s="252">
        <f t="shared" si="1556"/>
        <v>13</v>
      </c>
      <c r="OG96" s="122"/>
      <c r="OH96" s="101"/>
      <c r="OI96" s="119"/>
      <c r="OJ96" s="93"/>
      <c r="OK96" s="120">
        <f t="shared" si="1557"/>
        <v>7215.5937899999999</v>
      </c>
      <c r="OL96" s="101">
        <f t="shared" si="1557"/>
        <v>93802.72</v>
      </c>
      <c r="OM96" s="101"/>
      <c r="ON96" s="121"/>
      <c r="OO96" s="122">
        <f t="shared" si="1558"/>
        <v>0.76797000000000004</v>
      </c>
      <c r="OP96" s="252">
        <f t="shared" si="1559"/>
        <v>0</v>
      </c>
      <c r="OQ96" s="122"/>
      <c r="OR96" s="101"/>
      <c r="OS96" s="119"/>
      <c r="OT96" s="93"/>
      <c r="OU96" s="120">
        <f t="shared" si="1560"/>
        <v>0</v>
      </c>
      <c r="OV96" s="101">
        <f t="shared" si="1560"/>
        <v>0</v>
      </c>
      <c r="OW96" s="101"/>
      <c r="OX96" s="121"/>
      <c r="OY96" s="122">
        <f t="shared" si="1561"/>
        <v>0</v>
      </c>
      <c r="OZ96" s="252">
        <f t="shared" si="1562"/>
        <v>35</v>
      </c>
      <c r="PA96" s="122"/>
      <c r="PB96" s="101"/>
      <c r="PC96" s="119"/>
      <c r="PD96" s="93"/>
      <c r="PE96" s="120">
        <f t="shared" si="1563"/>
        <v>12346.944530000001</v>
      </c>
      <c r="PF96" s="101">
        <f t="shared" si="1563"/>
        <v>432143.06</v>
      </c>
      <c r="PG96" s="101"/>
      <c r="PH96" s="121"/>
      <c r="PI96" s="122">
        <f t="shared" si="1564"/>
        <v>1.3141</v>
      </c>
      <c r="PJ96" s="252">
        <f t="shared" si="1565"/>
        <v>0</v>
      </c>
      <c r="PK96" s="122"/>
      <c r="PL96" s="101"/>
      <c r="PM96" s="119"/>
      <c r="PN96" s="93"/>
      <c r="PO96" s="120">
        <f t="shared" si="1566"/>
        <v>0</v>
      </c>
      <c r="PP96" s="101">
        <f t="shared" si="1566"/>
        <v>0</v>
      </c>
      <c r="PQ96" s="101"/>
      <c r="PR96" s="121"/>
      <c r="PS96" s="122">
        <f t="shared" si="1567"/>
        <v>0</v>
      </c>
      <c r="PT96" s="252">
        <f t="shared" si="1568"/>
        <v>0</v>
      </c>
      <c r="PU96" s="122"/>
      <c r="PV96" s="101"/>
      <c r="PW96" s="119"/>
      <c r="PX96" s="93"/>
      <c r="PY96" s="120">
        <f t="shared" si="1569"/>
        <v>0</v>
      </c>
      <c r="PZ96" s="101">
        <f t="shared" si="1569"/>
        <v>0</v>
      </c>
      <c r="QA96" s="101"/>
      <c r="QB96" s="121"/>
      <c r="QC96" s="122">
        <f t="shared" si="1570"/>
        <v>0</v>
      </c>
      <c r="QD96" s="252">
        <f t="shared" si="1571"/>
        <v>0</v>
      </c>
      <c r="QE96" s="122"/>
      <c r="QF96" s="101"/>
      <c r="QG96" s="119"/>
      <c r="QH96" s="93"/>
      <c r="QI96" s="120">
        <f t="shared" si="1572"/>
        <v>0</v>
      </c>
      <c r="QJ96" s="101">
        <f t="shared" si="1572"/>
        <v>0</v>
      </c>
      <c r="QK96" s="101"/>
      <c r="QL96" s="121"/>
      <c r="QM96" s="122">
        <f t="shared" si="1573"/>
        <v>0</v>
      </c>
      <c r="QN96" s="252">
        <f t="shared" si="1574"/>
        <v>0</v>
      </c>
      <c r="QO96" s="122"/>
      <c r="QP96" s="101"/>
      <c r="QQ96" s="119"/>
      <c r="QR96" s="93"/>
      <c r="QS96" s="120">
        <f t="shared" si="1575"/>
        <v>0</v>
      </c>
      <c r="QT96" s="101">
        <f t="shared" si="1575"/>
        <v>0</v>
      </c>
      <c r="QU96" s="101"/>
      <c r="QV96" s="121"/>
      <c r="QW96" s="122">
        <f t="shared" si="1576"/>
        <v>0</v>
      </c>
      <c r="QX96" s="252">
        <f t="shared" si="1577"/>
        <v>25</v>
      </c>
      <c r="QY96" s="122"/>
      <c r="QZ96" s="101"/>
      <c r="RA96" s="119"/>
      <c r="RB96" s="93"/>
      <c r="RC96" s="120">
        <f t="shared" si="1578"/>
        <v>9526.4688800000004</v>
      </c>
      <c r="RD96" s="101">
        <f t="shared" si="1578"/>
        <v>238161.72</v>
      </c>
      <c r="RE96" s="101"/>
      <c r="RF96" s="121"/>
      <c r="RG96" s="122">
        <f t="shared" si="1579"/>
        <v>1.0139199999999999</v>
      </c>
      <c r="RH96" s="252">
        <f t="shared" si="1580"/>
        <v>0</v>
      </c>
      <c r="RI96" s="122"/>
      <c r="RJ96" s="101"/>
      <c r="RK96" s="119"/>
      <c r="RL96" s="93"/>
      <c r="RM96" s="120">
        <f t="shared" si="1581"/>
        <v>0</v>
      </c>
      <c r="RN96" s="101">
        <f t="shared" si="1581"/>
        <v>0</v>
      </c>
      <c r="RO96" s="101"/>
      <c r="RP96" s="121"/>
      <c r="RQ96" s="122">
        <f t="shared" si="1582"/>
        <v>0</v>
      </c>
      <c r="RR96" s="252">
        <f t="shared" si="1583"/>
        <v>0</v>
      </c>
      <c r="RS96" s="122"/>
      <c r="RT96" s="101"/>
      <c r="RU96" s="119"/>
      <c r="RV96" s="93"/>
      <c r="RW96" s="120">
        <f t="shared" si="1584"/>
        <v>0</v>
      </c>
      <c r="RX96" s="101">
        <f t="shared" si="1584"/>
        <v>0</v>
      </c>
      <c r="RY96" s="101"/>
      <c r="RZ96" s="121"/>
      <c r="SA96" s="122">
        <f t="shared" si="1585"/>
        <v>0</v>
      </c>
      <c r="SB96" s="252">
        <f t="shared" si="1586"/>
        <v>0</v>
      </c>
      <c r="SC96" s="122"/>
      <c r="SD96" s="101"/>
      <c r="SE96" s="119"/>
      <c r="SF96" s="93"/>
      <c r="SG96" s="120">
        <f t="shared" si="1587"/>
        <v>0</v>
      </c>
      <c r="SH96" s="101">
        <f t="shared" si="1587"/>
        <v>0</v>
      </c>
      <c r="SI96" s="101"/>
      <c r="SJ96" s="121"/>
      <c r="SK96" s="122">
        <f t="shared" si="1588"/>
        <v>0</v>
      </c>
      <c r="SL96" s="252">
        <f t="shared" si="1589"/>
        <v>0</v>
      </c>
      <c r="SM96" s="122"/>
      <c r="SN96" s="101"/>
      <c r="SO96" s="119"/>
      <c r="SP96" s="93"/>
      <c r="SQ96" s="120">
        <f t="shared" si="1590"/>
        <v>0</v>
      </c>
      <c r="SR96" s="101">
        <f t="shared" si="1590"/>
        <v>0</v>
      </c>
      <c r="SS96" s="101"/>
      <c r="ST96" s="121"/>
      <c r="SU96" s="122">
        <f t="shared" si="1591"/>
        <v>0</v>
      </c>
      <c r="SV96" s="252">
        <f t="shared" si="1592"/>
        <v>0</v>
      </c>
      <c r="SW96" s="122"/>
      <c r="SX96" s="101"/>
      <c r="SY96" s="119"/>
      <c r="SZ96" s="93"/>
      <c r="TA96" s="120">
        <f t="shared" si="1593"/>
        <v>0</v>
      </c>
      <c r="TB96" s="101">
        <f t="shared" si="1593"/>
        <v>0</v>
      </c>
      <c r="TC96" s="101"/>
      <c r="TD96" s="121"/>
      <c r="TE96" s="122">
        <f t="shared" si="1594"/>
        <v>0</v>
      </c>
      <c r="TF96" s="252">
        <f t="shared" si="1595"/>
        <v>0</v>
      </c>
      <c r="TG96" s="122"/>
      <c r="TH96" s="101"/>
      <c r="TI96" s="119"/>
      <c r="TJ96" s="93"/>
      <c r="TK96" s="120">
        <f t="shared" si="1596"/>
        <v>0</v>
      </c>
      <c r="TL96" s="101">
        <f t="shared" si="1596"/>
        <v>0</v>
      </c>
      <c r="TM96" s="101"/>
      <c r="TN96" s="121"/>
      <c r="TO96" s="122">
        <f t="shared" si="1597"/>
        <v>0</v>
      </c>
      <c r="TP96" s="252">
        <f t="shared" si="1598"/>
        <v>0</v>
      </c>
      <c r="TQ96" s="122"/>
      <c r="TR96" s="101"/>
      <c r="TS96" s="119"/>
      <c r="TT96" s="93"/>
      <c r="TU96" s="120">
        <f t="shared" si="1599"/>
        <v>0</v>
      </c>
      <c r="TV96" s="101">
        <f t="shared" si="1599"/>
        <v>0</v>
      </c>
      <c r="TW96" s="101"/>
      <c r="TX96" s="121"/>
      <c r="TY96" s="122">
        <f t="shared" si="1600"/>
        <v>0</v>
      </c>
      <c r="TZ96" s="252">
        <f t="shared" si="1601"/>
        <v>0</v>
      </c>
      <c r="UA96" s="122"/>
      <c r="UB96" s="101"/>
      <c r="UC96" s="119"/>
      <c r="UD96" s="93"/>
      <c r="UE96" s="120">
        <f t="shared" si="1602"/>
        <v>0</v>
      </c>
      <c r="UF96" s="101">
        <f t="shared" si="1602"/>
        <v>0</v>
      </c>
      <c r="UG96" s="101"/>
      <c r="UH96" s="121"/>
      <c r="UI96" s="122">
        <f t="shared" si="1603"/>
        <v>0</v>
      </c>
      <c r="UJ96" s="252">
        <f t="shared" si="1604"/>
        <v>0</v>
      </c>
      <c r="UK96" s="122"/>
      <c r="UL96" s="101"/>
      <c r="UM96" s="119"/>
      <c r="UN96" s="93"/>
      <c r="UO96" s="120">
        <f t="shared" si="1605"/>
        <v>0</v>
      </c>
      <c r="UP96" s="101">
        <f t="shared" si="1605"/>
        <v>0</v>
      </c>
      <c r="UQ96" s="101"/>
      <c r="UR96" s="121"/>
      <c r="US96" s="122">
        <f t="shared" si="1606"/>
        <v>0</v>
      </c>
      <c r="UT96" s="252">
        <f t="shared" si="1607"/>
        <v>0</v>
      </c>
      <c r="UU96" s="122"/>
      <c r="UV96" s="101"/>
      <c r="UW96" s="119"/>
      <c r="UX96" s="93"/>
      <c r="UY96" s="120">
        <f t="shared" si="1608"/>
        <v>0</v>
      </c>
      <c r="UZ96" s="101">
        <f t="shared" si="1608"/>
        <v>0</v>
      </c>
      <c r="VA96" s="101"/>
      <c r="VB96" s="121"/>
      <c r="VC96" s="122">
        <f t="shared" si="1609"/>
        <v>0</v>
      </c>
      <c r="VD96" s="252">
        <f t="shared" si="1610"/>
        <v>0</v>
      </c>
      <c r="VE96" s="122"/>
      <c r="VF96" s="101"/>
      <c r="VG96" s="119"/>
      <c r="VH96" s="93"/>
      <c r="VI96" s="120">
        <f t="shared" si="1611"/>
        <v>0</v>
      </c>
      <c r="VJ96" s="101">
        <f t="shared" si="1611"/>
        <v>0</v>
      </c>
      <c r="VK96" s="101"/>
      <c r="VL96" s="121"/>
      <c r="VM96" s="122">
        <f t="shared" si="1612"/>
        <v>0</v>
      </c>
      <c r="VN96" s="252">
        <f t="shared" si="1613"/>
        <v>0</v>
      </c>
      <c r="VO96" s="122"/>
      <c r="VP96" s="101"/>
      <c r="VQ96" s="119"/>
      <c r="VR96" s="93"/>
      <c r="VS96" s="120">
        <f t="shared" si="1614"/>
        <v>0</v>
      </c>
      <c r="VT96" s="101">
        <f t="shared" si="1614"/>
        <v>0</v>
      </c>
      <c r="VU96" s="101"/>
      <c r="VV96" s="121"/>
      <c r="VW96" s="122">
        <f t="shared" si="1615"/>
        <v>0</v>
      </c>
      <c r="VX96" s="231">
        <f t="shared" si="1616"/>
        <v>163</v>
      </c>
      <c r="VY96" s="122"/>
      <c r="VZ96" s="101"/>
      <c r="WA96" s="119"/>
      <c r="WB96" s="93"/>
      <c r="WC96" s="120">
        <f t="shared" si="1617"/>
        <v>9395.71306</v>
      </c>
      <c r="WD96" s="101">
        <f t="shared" si="1617"/>
        <v>1531501.23</v>
      </c>
      <c r="WE96" s="101"/>
      <c r="WF96" s="121"/>
    </row>
    <row r="97" spans="1:604" ht="24">
      <c r="A97" s="5"/>
      <c r="B97" s="88" t="s">
        <v>425</v>
      </c>
      <c r="C97" s="12" t="s">
        <v>838</v>
      </c>
      <c r="D97" s="12" t="s">
        <v>439</v>
      </c>
      <c r="E97" s="4"/>
      <c r="F97" s="252">
        <f t="shared" si="1439"/>
        <v>0</v>
      </c>
      <c r="G97" s="122"/>
      <c r="H97" s="101"/>
      <c r="I97" s="119"/>
      <c r="J97" s="93"/>
      <c r="K97" s="120">
        <f t="shared" si="1440"/>
        <v>0</v>
      </c>
      <c r="L97" s="101">
        <f t="shared" si="1440"/>
        <v>0</v>
      </c>
      <c r="M97" s="101"/>
      <c r="N97" s="121"/>
      <c r="O97" s="122" t="e">
        <f t="shared" si="1441"/>
        <v>#DIV/0!</v>
      </c>
      <c r="P97" s="252">
        <f t="shared" si="1442"/>
        <v>0</v>
      </c>
      <c r="Q97" s="122"/>
      <c r="R97" s="101"/>
      <c r="S97" s="119"/>
      <c r="T97" s="93"/>
      <c r="U97" s="120">
        <f t="shared" si="1443"/>
        <v>0</v>
      </c>
      <c r="V97" s="101">
        <f t="shared" si="1443"/>
        <v>0</v>
      </c>
      <c r="W97" s="101"/>
      <c r="X97" s="121"/>
      <c r="Y97" s="122" t="e">
        <f t="shared" si="1444"/>
        <v>#DIV/0!</v>
      </c>
      <c r="Z97" s="252">
        <f t="shared" si="1445"/>
        <v>0</v>
      </c>
      <c r="AA97" s="122"/>
      <c r="AB97" s="101"/>
      <c r="AC97" s="119"/>
      <c r="AD97" s="93"/>
      <c r="AE97" s="120">
        <f t="shared" si="1446"/>
        <v>0</v>
      </c>
      <c r="AF97" s="101">
        <f t="shared" si="1446"/>
        <v>0</v>
      </c>
      <c r="AG97" s="101"/>
      <c r="AH97" s="121"/>
      <c r="AI97" s="122" t="e">
        <f t="shared" si="1447"/>
        <v>#DIV/0!</v>
      </c>
      <c r="AJ97" s="252">
        <f t="shared" si="1448"/>
        <v>0</v>
      </c>
      <c r="AK97" s="122"/>
      <c r="AL97" s="101"/>
      <c r="AM97" s="119"/>
      <c r="AN97" s="93"/>
      <c r="AO97" s="120">
        <f t="shared" si="1449"/>
        <v>0</v>
      </c>
      <c r="AP97" s="101">
        <f t="shared" si="1449"/>
        <v>0</v>
      </c>
      <c r="AQ97" s="101"/>
      <c r="AR97" s="121"/>
      <c r="AS97" s="122" t="e">
        <f t="shared" si="1450"/>
        <v>#DIV/0!</v>
      </c>
      <c r="AT97" s="252">
        <f t="shared" si="1451"/>
        <v>0</v>
      </c>
      <c r="AU97" s="122"/>
      <c r="AV97" s="101"/>
      <c r="AW97" s="119"/>
      <c r="AX97" s="93"/>
      <c r="AY97" s="120">
        <f t="shared" si="1452"/>
        <v>0</v>
      </c>
      <c r="AZ97" s="101">
        <f t="shared" si="1452"/>
        <v>0</v>
      </c>
      <c r="BA97" s="101"/>
      <c r="BB97" s="121"/>
      <c r="BC97" s="122" t="e">
        <f t="shared" si="1453"/>
        <v>#DIV/0!</v>
      </c>
      <c r="BD97" s="252">
        <f t="shared" si="1454"/>
        <v>0</v>
      </c>
      <c r="BE97" s="122"/>
      <c r="BF97" s="101"/>
      <c r="BG97" s="119"/>
      <c r="BH97" s="93"/>
      <c r="BI97" s="120">
        <f t="shared" si="1455"/>
        <v>0</v>
      </c>
      <c r="BJ97" s="101">
        <f t="shared" si="1455"/>
        <v>0</v>
      </c>
      <c r="BK97" s="101"/>
      <c r="BL97" s="121"/>
      <c r="BM97" s="122" t="e">
        <f t="shared" si="1456"/>
        <v>#DIV/0!</v>
      </c>
      <c r="BN97" s="252">
        <f t="shared" si="1457"/>
        <v>0</v>
      </c>
      <c r="BO97" s="122"/>
      <c r="BP97" s="101"/>
      <c r="BQ97" s="119"/>
      <c r="BR97" s="93"/>
      <c r="BS97" s="120">
        <f t="shared" si="1458"/>
        <v>0</v>
      </c>
      <c r="BT97" s="101">
        <f t="shared" si="1458"/>
        <v>0</v>
      </c>
      <c r="BU97" s="101"/>
      <c r="BV97" s="121"/>
      <c r="BW97" s="122" t="e">
        <f t="shared" si="1459"/>
        <v>#DIV/0!</v>
      </c>
      <c r="BX97" s="252">
        <f t="shared" si="1460"/>
        <v>0</v>
      </c>
      <c r="BY97" s="122"/>
      <c r="BZ97" s="101"/>
      <c r="CA97" s="119"/>
      <c r="CB97" s="93"/>
      <c r="CC97" s="120">
        <f t="shared" si="1461"/>
        <v>0</v>
      </c>
      <c r="CD97" s="101">
        <f t="shared" si="1461"/>
        <v>0</v>
      </c>
      <c r="CE97" s="101"/>
      <c r="CF97" s="121"/>
      <c r="CG97" s="122" t="e">
        <f t="shared" si="1462"/>
        <v>#DIV/0!</v>
      </c>
      <c r="CH97" s="252">
        <f t="shared" si="1463"/>
        <v>0</v>
      </c>
      <c r="CI97" s="122"/>
      <c r="CJ97" s="101"/>
      <c r="CK97" s="119"/>
      <c r="CL97" s="93"/>
      <c r="CM97" s="120">
        <f t="shared" si="1464"/>
        <v>0</v>
      </c>
      <c r="CN97" s="101">
        <f t="shared" si="1464"/>
        <v>0</v>
      </c>
      <c r="CO97" s="101"/>
      <c r="CP97" s="121"/>
      <c r="CQ97" s="122" t="e">
        <f t="shared" si="1465"/>
        <v>#DIV/0!</v>
      </c>
      <c r="CR97" s="252">
        <f t="shared" si="1466"/>
        <v>0</v>
      </c>
      <c r="CS97" s="122"/>
      <c r="CT97" s="101"/>
      <c r="CU97" s="119"/>
      <c r="CV97" s="93"/>
      <c r="CW97" s="120">
        <f t="shared" si="1467"/>
        <v>0</v>
      </c>
      <c r="CX97" s="101">
        <f t="shared" si="1467"/>
        <v>0</v>
      </c>
      <c r="CY97" s="101"/>
      <c r="CZ97" s="121"/>
      <c r="DA97" s="122" t="e">
        <f t="shared" si="1468"/>
        <v>#DIV/0!</v>
      </c>
      <c r="DB97" s="252">
        <f t="shared" si="1469"/>
        <v>0</v>
      </c>
      <c r="DC97" s="122"/>
      <c r="DD97" s="101"/>
      <c r="DE97" s="119"/>
      <c r="DF97" s="93"/>
      <c r="DG97" s="120">
        <f t="shared" si="1470"/>
        <v>0</v>
      </c>
      <c r="DH97" s="101">
        <f t="shared" si="1470"/>
        <v>0</v>
      </c>
      <c r="DI97" s="101"/>
      <c r="DJ97" s="121"/>
      <c r="DK97" s="122" t="e">
        <f t="shared" si="1471"/>
        <v>#DIV/0!</v>
      </c>
      <c r="DL97" s="252">
        <f t="shared" si="1472"/>
        <v>0</v>
      </c>
      <c r="DM97" s="122"/>
      <c r="DN97" s="101"/>
      <c r="DO97" s="119"/>
      <c r="DP97" s="93"/>
      <c r="DQ97" s="120">
        <f t="shared" si="1473"/>
        <v>0</v>
      </c>
      <c r="DR97" s="101">
        <f t="shared" si="1473"/>
        <v>0</v>
      </c>
      <c r="DS97" s="101"/>
      <c r="DT97" s="121"/>
      <c r="DU97" s="122" t="e">
        <f t="shared" si="1474"/>
        <v>#DIV/0!</v>
      </c>
      <c r="DV97" s="252">
        <f t="shared" si="1475"/>
        <v>0</v>
      </c>
      <c r="DW97" s="122"/>
      <c r="DX97" s="101"/>
      <c r="DY97" s="119"/>
      <c r="DZ97" s="93"/>
      <c r="EA97" s="120">
        <f t="shared" si="1476"/>
        <v>0</v>
      </c>
      <c r="EB97" s="101">
        <f t="shared" si="1476"/>
        <v>0</v>
      </c>
      <c r="EC97" s="101"/>
      <c r="ED97" s="121"/>
      <c r="EE97" s="122" t="e">
        <f t="shared" si="1477"/>
        <v>#DIV/0!</v>
      </c>
      <c r="EF97" s="252">
        <f t="shared" si="1478"/>
        <v>0</v>
      </c>
      <c r="EG97" s="122"/>
      <c r="EH97" s="101"/>
      <c r="EI97" s="119"/>
      <c r="EJ97" s="93"/>
      <c r="EK97" s="120">
        <f t="shared" si="1479"/>
        <v>0</v>
      </c>
      <c r="EL97" s="101">
        <f t="shared" si="1479"/>
        <v>0</v>
      </c>
      <c r="EM97" s="101"/>
      <c r="EN97" s="121"/>
      <c r="EO97" s="122" t="e">
        <f t="shared" si="1480"/>
        <v>#DIV/0!</v>
      </c>
      <c r="EP97" s="252">
        <f t="shared" si="1481"/>
        <v>0</v>
      </c>
      <c r="EQ97" s="122"/>
      <c r="ER97" s="101"/>
      <c r="ES97" s="119"/>
      <c r="ET97" s="93"/>
      <c r="EU97" s="120">
        <f t="shared" si="1482"/>
        <v>0</v>
      </c>
      <c r="EV97" s="101">
        <f t="shared" si="1482"/>
        <v>0</v>
      </c>
      <c r="EW97" s="101"/>
      <c r="EX97" s="121"/>
      <c r="EY97" s="122" t="e">
        <f t="shared" si="1483"/>
        <v>#DIV/0!</v>
      </c>
      <c r="EZ97" s="252">
        <f t="shared" si="1484"/>
        <v>0</v>
      </c>
      <c r="FA97" s="122"/>
      <c r="FB97" s="101"/>
      <c r="FC97" s="119"/>
      <c r="FD97" s="93"/>
      <c r="FE97" s="120">
        <f t="shared" si="1485"/>
        <v>0</v>
      </c>
      <c r="FF97" s="101">
        <f t="shared" si="1485"/>
        <v>0</v>
      </c>
      <c r="FG97" s="101"/>
      <c r="FH97" s="121"/>
      <c r="FI97" s="122" t="e">
        <f t="shared" si="1486"/>
        <v>#DIV/0!</v>
      </c>
      <c r="FJ97" s="252">
        <f t="shared" si="1487"/>
        <v>0</v>
      </c>
      <c r="FK97" s="122"/>
      <c r="FL97" s="101"/>
      <c r="FM97" s="119"/>
      <c r="FN97" s="93"/>
      <c r="FO97" s="120">
        <f t="shared" si="1488"/>
        <v>0</v>
      </c>
      <c r="FP97" s="101">
        <f t="shared" si="1488"/>
        <v>0</v>
      </c>
      <c r="FQ97" s="101"/>
      <c r="FR97" s="121"/>
      <c r="FS97" s="122" t="e">
        <f t="shared" si="1489"/>
        <v>#DIV/0!</v>
      </c>
      <c r="FT97" s="252">
        <f t="shared" si="1490"/>
        <v>0</v>
      </c>
      <c r="FU97" s="122"/>
      <c r="FV97" s="101"/>
      <c r="FW97" s="119"/>
      <c r="FX97" s="93"/>
      <c r="FY97" s="120">
        <f t="shared" si="1491"/>
        <v>0</v>
      </c>
      <c r="FZ97" s="101">
        <f t="shared" si="1491"/>
        <v>0</v>
      </c>
      <c r="GA97" s="101"/>
      <c r="GB97" s="121"/>
      <c r="GC97" s="122" t="e">
        <f t="shared" si="1492"/>
        <v>#DIV/0!</v>
      </c>
      <c r="GD97" s="252">
        <f t="shared" si="1493"/>
        <v>0</v>
      </c>
      <c r="GE97" s="122"/>
      <c r="GF97" s="101"/>
      <c r="GG97" s="119"/>
      <c r="GH97" s="93"/>
      <c r="GI97" s="120">
        <f t="shared" si="1494"/>
        <v>0</v>
      </c>
      <c r="GJ97" s="101">
        <f t="shared" si="1494"/>
        <v>0</v>
      </c>
      <c r="GK97" s="101"/>
      <c r="GL97" s="121"/>
      <c r="GM97" s="122" t="e">
        <f t="shared" si="1495"/>
        <v>#DIV/0!</v>
      </c>
      <c r="GN97" s="252">
        <f t="shared" si="1496"/>
        <v>0</v>
      </c>
      <c r="GO97" s="122"/>
      <c r="GP97" s="101"/>
      <c r="GQ97" s="119"/>
      <c r="GR97" s="93"/>
      <c r="GS97" s="120">
        <f t="shared" si="1497"/>
        <v>0</v>
      </c>
      <c r="GT97" s="101">
        <f t="shared" si="1497"/>
        <v>0</v>
      </c>
      <c r="GU97" s="101"/>
      <c r="GV97" s="121"/>
      <c r="GW97" s="122" t="e">
        <f t="shared" si="1498"/>
        <v>#DIV/0!</v>
      </c>
      <c r="GX97" s="252">
        <f t="shared" si="1499"/>
        <v>0</v>
      </c>
      <c r="GY97" s="122"/>
      <c r="GZ97" s="101"/>
      <c r="HA97" s="119"/>
      <c r="HB97" s="93"/>
      <c r="HC97" s="120">
        <f t="shared" si="1500"/>
        <v>0</v>
      </c>
      <c r="HD97" s="101">
        <f t="shared" si="1500"/>
        <v>0</v>
      </c>
      <c r="HE97" s="101"/>
      <c r="HF97" s="121"/>
      <c r="HG97" s="122" t="e">
        <f t="shared" si="1501"/>
        <v>#DIV/0!</v>
      </c>
      <c r="HH97" s="252">
        <f t="shared" si="1502"/>
        <v>0</v>
      </c>
      <c r="HI97" s="122"/>
      <c r="HJ97" s="101"/>
      <c r="HK97" s="119"/>
      <c r="HL97" s="93"/>
      <c r="HM97" s="120">
        <f t="shared" si="1503"/>
        <v>0</v>
      </c>
      <c r="HN97" s="101">
        <f t="shared" si="1503"/>
        <v>0</v>
      </c>
      <c r="HO97" s="101"/>
      <c r="HP97" s="121"/>
      <c r="HQ97" s="122" t="e">
        <f t="shared" si="1504"/>
        <v>#DIV/0!</v>
      </c>
      <c r="HR97" s="252">
        <f t="shared" si="1505"/>
        <v>0</v>
      </c>
      <c r="HS97" s="122"/>
      <c r="HT97" s="101"/>
      <c r="HU97" s="119"/>
      <c r="HV97" s="93"/>
      <c r="HW97" s="120">
        <f t="shared" si="1506"/>
        <v>0</v>
      </c>
      <c r="HX97" s="101">
        <f t="shared" si="1506"/>
        <v>0</v>
      </c>
      <c r="HY97" s="101"/>
      <c r="HZ97" s="121"/>
      <c r="IA97" s="122" t="e">
        <f t="shared" si="1507"/>
        <v>#DIV/0!</v>
      </c>
      <c r="IB97" s="252">
        <f t="shared" si="1508"/>
        <v>0</v>
      </c>
      <c r="IC97" s="122"/>
      <c r="ID97" s="101"/>
      <c r="IE97" s="119"/>
      <c r="IF97" s="93"/>
      <c r="IG97" s="120">
        <f t="shared" si="1509"/>
        <v>0</v>
      </c>
      <c r="IH97" s="101">
        <f t="shared" si="1509"/>
        <v>0</v>
      </c>
      <c r="II97" s="101"/>
      <c r="IJ97" s="121"/>
      <c r="IK97" s="122" t="e">
        <f t="shared" si="1510"/>
        <v>#DIV/0!</v>
      </c>
      <c r="IL97" s="252">
        <f t="shared" si="1511"/>
        <v>0</v>
      </c>
      <c r="IM97" s="122"/>
      <c r="IN97" s="101"/>
      <c r="IO97" s="119"/>
      <c r="IP97" s="93"/>
      <c r="IQ97" s="120">
        <f t="shared" si="1512"/>
        <v>0</v>
      </c>
      <c r="IR97" s="101">
        <f t="shared" si="1512"/>
        <v>0</v>
      </c>
      <c r="IS97" s="101"/>
      <c r="IT97" s="121"/>
      <c r="IU97" s="122" t="e">
        <f t="shared" si="1513"/>
        <v>#DIV/0!</v>
      </c>
      <c r="IV97" s="252">
        <f t="shared" si="1514"/>
        <v>0</v>
      </c>
      <c r="IW97" s="122"/>
      <c r="IX97" s="101"/>
      <c r="IY97" s="119"/>
      <c r="IZ97" s="93"/>
      <c r="JA97" s="120">
        <f t="shared" si="1515"/>
        <v>0</v>
      </c>
      <c r="JB97" s="101">
        <f t="shared" si="1515"/>
        <v>0</v>
      </c>
      <c r="JC97" s="101"/>
      <c r="JD97" s="121"/>
      <c r="JE97" s="122" t="e">
        <f t="shared" si="1516"/>
        <v>#DIV/0!</v>
      </c>
      <c r="JF97" s="252">
        <f t="shared" si="1517"/>
        <v>0</v>
      </c>
      <c r="JG97" s="122"/>
      <c r="JH97" s="101"/>
      <c r="JI97" s="119"/>
      <c r="JJ97" s="93"/>
      <c r="JK97" s="120">
        <f t="shared" si="1518"/>
        <v>0</v>
      </c>
      <c r="JL97" s="101">
        <f t="shared" si="1518"/>
        <v>0</v>
      </c>
      <c r="JM97" s="101"/>
      <c r="JN97" s="121"/>
      <c r="JO97" s="122" t="e">
        <f t="shared" si="1519"/>
        <v>#DIV/0!</v>
      </c>
      <c r="JP97" s="252">
        <f t="shared" si="1520"/>
        <v>0</v>
      </c>
      <c r="JQ97" s="122"/>
      <c r="JR97" s="101"/>
      <c r="JS97" s="119"/>
      <c r="JT97" s="93"/>
      <c r="JU97" s="120">
        <f t="shared" si="1521"/>
        <v>0</v>
      </c>
      <c r="JV97" s="101">
        <f t="shared" si="1521"/>
        <v>0</v>
      </c>
      <c r="JW97" s="101"/>
      <c r="JX97" s="121"/>
      <c r="JY97" s="122" t="e">
        <f t="shared" si="1522"/>
        <v>#DIV/0!</v>
      </c>
      <c r="JZ97" s="252">
        <f t="shared" si="1523"/>
        <v>0</v>
      </c>
      <c r="KA97" s="122"/>
      <c r="KB97" s="101"/>
      <c r="KC97" s="119"/>
      <c r="KD97" s="93"/>
      <c r="KE97" s="120">
        <f t="shared" si="1524"/>
        <v>0</v>
      </c>
      <c r="KF97" s="101">
        <f t="shared" si="1524"/>
        <v>0</v>
      </c>
      <c r="KG97" s="101"/>
      <c r="KH97" s="121"/>
      <c r="KI97" s="122" t="e">
        <f t="shared" si="1525"/>
        <v>#DIV/0!</v>
      </c>
      <c r="KJ97" s="252">
        <f t="shared" si="1526"/>
        <v>0</v>
      </c>
      <c r="KK97" s="122"/>
      <c r="KL97" s="101"/>
      <c r="KM97" s="119"/>
      <c r="KN97" s="93"/>
      <c r="KO97" s="120">
        <f t="shared" si="1527"/>
        <v>0</v>
      </c>
      <c r="KP97" s="101">
        <f t="shared" si="1527"/>
        <v>0</v>
      </c>
      <c r="KQ97" s="101"/>
      <c r="KR97" s="121"/>
      <c r="KS97" s="122" t="e">
        <f t="shared" si="1528"/>
        <v>#DIV/0!</v>
      </c>
      <c r="KT97" s="252">
        <f t="shared" si="1529"/>
        <v>0</v>
      </c>
      <c r="KU97" s="122"/>
      <c r="KV97" s="101"/>
      <c r="KW97" s="119"/>
      <c r="KX97" s="93"/>
      <c r="KY97" s="120">
        <f t="shared" si="1530"/>
        <v>0</v>
      </c>
      <c r="KZ97" s="101">
        <f t="shared" si="1530"/>
        <v>0</v>
      </c>
      <c r="LA97" s="101"/>
      <c r="LB97" s="121"/>
      <c r="LC97" s="122" t="e">
        <f t="shared" si="1531"/>
        <v>#DIV/0!</v>
      </c>
      <c r="LD97" s="252">
        <f t="shared" si="1532"/>
        <v>0</v>
      </c>
      <c r="LE97" s="122"/>
      <c r="LF97" s="101"/>
      <c r="LG97" s="119"/>
      <c r="LH97" s="93"/>
      <c r="LI97" s="120">
        <f t="shared" si="1533"/>
        <v>0</v>
      </c>
      <c r="LJ97" s="101">
        <f t="shared" si="1533"/>
        <v>0</v>
      </c>
      <c r="LK97" s="101"/>
      <c r="LL97" s="121"/>
      <c r="LM97" s="122" t="e">
        <f t="shared" si="1534"/>
        <v>#DIV/0!</v>
      </c>
      <c r="LN97" s="252">
        <f t="shared" si="1535"/>
        <v>0</v>
      </c>
      <c r="LO97" s="122"/>
      <c r="LP97" s="101"/>
      <c r="LQ97" s="119"/>
      <c r="LR97" s="93"/>
      <c r="LS97" s="120">
        <f t="shared" si="1536"/>
        <v>0</v>
      </c>
      <c r="LT97" s="101">
        <f t="shared" si="1536"/>
        <v>0</v>
      </c>
      <c r="LU97" s="101"/>
      <c r="LV97" s="121"/>
      <c r="LW97" s="122" t="e">
        <f t="shared" si="1537"/>
        <v>#DIV/0!</v>
      </c>
      <c r="LX97" s="252">
        <f t="shared" si="1538"/>
        <v>0</v>
      </c>
      <c r="LY97" s="122"/>
      <c r="LZ97" s="101"/>
      <c r="MA97" s="119"/>
      <c r="MB97" s="93"/>
      <c r="MC97" s="120">
        <f t="shared" si="1539"/>
        <v>0</v>
      </c>
      <c r="MD97" s="101">
        <f t="shared" si="1539"/>
        <v>0</v>
      </c>
      <c r="ME97" s="101"/>
      <c r="MF97" s="121"/>
      <c r="MG97" s="122" t="e">
        <f t="shared" si="1540"/>
        <v>#DIV/0!</v>
      </c>
      <c r="MH97" s="252">
        <f t="shared" si="1541"/>
        <v>0</v>
      </c>
      <c r="MI97" s="122"/>
      <c r="MJ97" s="101"/>
      <c r="MK97" s="119"/>
      <c r="ML97" s="93"/>
      <c r="MM97" s="120">
        <f t="shared" si="1542"/>
        <v>0</v>
      </c>
      <c r="MN97" s="101">
        <f t="shared" si="1542"/>
        <v>0</v>
      </c>
      <c r="MO97" s="101"/>
      <c r="MP97" s="121"/>
      <c r="MQ97" s="122" t="e">
        <f t="shared" si="1543"/>
        <v>#DIV/0!</v>
      </c>
      <c r="MR97" s="252">
        <f t="shared" si="1544"/>
        <v>0</v>
      </c>
      <c r="MS97" s="122"/>
      <c r="MT97" s="101"/>
      <c r="MU97" s="119"/>
      <c r="MV97" s="93"/>
      <c r="MW97" s="120">
        <f t="shared" si="1545"/>
        <v>0</v>
      </c>
      <c r="MX97" s="101">
        <f t="shared" si="1545"/>
        <v>0</v>
      </c>
      <c r="MY97" s="101"/>
      <c r="MZ97" s="121"/>
      <c r="NA97" s="122" t="e">
        <f t="shared" si="1546"/>
        <v>#DIV/0!</v>
      </c>
      <c r="NB97" s="252">
        <f t="shared" si="1547"/>
        <v>0</v>
      </c>
      <c r="NC97" s="122"/>
      <c r="ND97" s="101"/>
      <c r="NE97" s="119"/>
      <c r="NF97" s="93"/>
      <c r="NG97" s="120">
        <f t="shared" si="1548"/>
        <v>0</v>
      </c>
      <c r="NH97" s="101">
        <f t="shared" si="1548"/>
        <v>0</v>
      </c>
      <c r="NI97" s="101"/>
      <c r="NJ97" s="121"/>
      <c r="NK97" s="122" t="e">
        <f t="shared" si="1549"/>
        <v>#DIV/0!</v>
      </c>
      <c r="NL97" s="252">
        <f t="shared" si="1550"/>
        <v>0</v>
      </c>
      <c r="NM97" s="122"/>
      <c r="NN97" s="101"/>
      <c r="NO97" s="119"/>
      <c r="NP97" s="93"/>
      <c r="NQ97" s="120">
        <f t="shared" si="1551"/>
        <v>0</v>
      </c>
      <c r="NR97" s="101">
        <f t="shared" si="1551"/>
        <v>0</v>
      </c>
      <c r="NS97" s="101"/>
      <c r="NT97" s="121"/>
      <c r="NU97" s="122" t="e">
        <f t="shared" si="1552"/>
        <v>#DIV/0!</v>
      </c>
      <c r="NV97" s="252">
        <f t="shared" si="1553"/>
        <v>0</v>
      </c>
      <c r="NW97" s="122"/>
      <c r="NX97" s="101"/>
      <c r="NY97" s="119"/>
      <c r="NZ97" s="93"/>
      <c r="OA97" s="120">
        <f t="shared" si="1554"/>
        <v>0</v>
      </c>
      <c r="OB97" s="101">
        <f t="shared" si="1554"/>
        <v>0</v>
      </c>
      <c r="OC97" s="101"/>
      <c r="OD97" s="121"/>
      <c r="OE97" s="122" t="e">
        <f t="shared" si="1555"/>
        <v>#DIV/0!</v>
      </c>
      <c r="OF97" s="252">
        <f t="shared" si="1556"/>
        <v>0</v>
      </c>
      <c r="OG97" s="122"/>
      <c r="OH97" s="101"/>
      <c r="OI97" s="119"/>
      <c r="OJ97" s="93"/>
      <c r="OK97" s="120">
        <f t="shared" si="1557"/>
        <v>0</v>
      </c>
      <c r="OL97" s="101">
        <f t="shared" si="1557"/>
        <v>0</v>
      </c>
      <c r="OM97" s="101"/>
      <c r="ON97" s="121"/>
      <c r="OO97" s="122" t="e">
        <f t="shared" si="1558"/>
        <v>#DIV/0!</v>
      </c>
      <c r="OP97" s="252">
        <f t="shared" si="1559"/>
        <v>0</v>
      </c>
      <c r="OQ97" s="122"/>
      <c r="OR97" s="101"/>
      <c r="OS97" s="119"/>
      <c r="OT97" s="93"/>
      <c r="OU97" s="120">
        <f t="shared" si="1560"/>
        <v>0</v>
      </c>
      <c r="OV97" s="101">
        <f t="shared" si="1560"/>
        <v>0</v>
      </c>
      <c r="OW97" s="101"/>
      <c r="OX97" s="121"/>
      <c r="OY97" s="122" t="e">
        <f t="shared" si="1561"/>
        <v>#DIV/0!</v>
      </c>
      <c r="OZ97" s="252">
        <f t="shared" si="1562"/>
        <v>0</v>
      </c>
      <c r="PA97" s="122"/>
      <c r="PB97" s="101"/>
      <c r="PC97" s="119"/>
      <c r="PD97" s="93"/>
      <c r="PE97" s="120">
        <f t="shared" si="1563"/>
        <v>0</v>
      </c>
      <c r="PF97" s="101">
        <f t="shared" si="1563"/>
        <v>0</v>
      </c>
      <c r="PG97" s="101"/>
      <c r="PH97" s="121"/>
      <c r="PI97" s="122" t="e">
        <f t="shared" si="1564"/>
        <v>#DIV/0!</v>
      </c>
      <c r="PJ97" s="252">
        <f t="shared" si="1565"/>
        <v>0</v>
      </c>
      <c r="PK97" s="122"/>
      <c r="PL97" s="101"/>
      <c r="PM97" s="119"/>
      <c r="PN97" s="93"/>
      <c r="PO97" s="120">
        <f t="shared" si="1566"/>
        <v>0</v>
      </c>
      <c r="PP97" s="101">
        <f t="shared" si="1566"/>
        <v>0</v>
      </c>
      <c r="PQ97" s="101"/>
      <c r="PR97" s="121"/>
      <c r="PS97" s="122" t="e">
        <f t="shared" si="1567"/>
        <v>#DIV/0!</v>
      </c>
      <c r="PT97" s="252">
        <f t="shared" si="1568"/>
        <v>0</v>
      </c>
      <c r="PU97" s="122"/>
      <c r="PV97" s="101"/>
      <c r="PW97" s="119"/>
      <c r="PX97" s="93"/>
      <c r="PY97" s="120">
        <f t="shared" si="1569"/>
        <v>0</v>
      </c>
      <c r="PZ97" s="101">
        <f t="shared" si="1569"/>
        <v>0</v>
      </c>
      <c r="QA97" s="101"/>
      <c r="QB97" s="121"/>
      <c r="QC97" s="122" t="e">
        <f t="shared" si="1570"/>
        <v>#DIV/0!</v>
      </c>
      <c r="QD97" s="252">
        <f t="shared" si="1571"/>
        <v>0</v>
      </c>
      <c r="QE97" s="122"/>
      <c r="QF97" s="101"/>
      <c r="QG97" s="119"/>
      <c r="QH97" s="93"/>
      <c r="QI97" s="120">
        <f t="shared" si="1572"/>
        <v>0</v>
      </c>
      <c r="QJ97" s="101">
        <f t="shared" si="1572"/>
        <v>0</v>
      </c>
      <c r="QK97" s="101"/>
      <c r="QL97" s="121"/>
      <c r="QM97" s="122" t="e">
        <f t="shared" si="1573"/>
        <v>#DIV/0!</v>
      </c>
      <c r="QN97" s="252">
        <f t="shared" si="1574"/>
        <v>0</v>
      </c>
      <c r="QO97" s="122"/>
      <c r="QP97" s="101"/>
      <c r="QQ97" s="119"/>
      <c r="QR97" s="93"/>
      <c r="QS97" s="120">
        <f t="shared" si="1575"/>
        <v>0</v>
      </c>
      <c r="QT97" s="101">
        <f t="shared" si="1575"/>
        <v>0</v>
      </c>
      <c r="QU97" s="101"/>
      <c r="QV97" s="121"/>
      <c r="QW97" s="122" t="e">
        <f t="shared" si="1576"/>
        <v>#DIV/0!</v>
      </c>
      <c r="QX97" s="252">
        <f t="shared" si="1577"/>
        <v>0</v>
      </c>
      <c r="QY97" s="122"/>
      <c r="QZ97" s="101"/>
      <c r="RA97" s="119"/>
      <c r="RB97" s="93"/>
      <c r="RC97" s="120">
        <f t="shared" si="1578"/>
        <v>0</v>
      </c>
      <c r="RD97" s="101">
        <f t="shared" si="1578"/>
        <v>0</v>
      </c>
      <c r="RE97" s="101"/>
      <c r="RF97" s="121"/>
      <c r="RG97" s="122" t="e">
        <f t="shared" si="1579"/>
        <v>#DIV/0!</v>
      </c>
      <c r="RH97" s="252">
        <f t="shared" si="1580"/>
        <v>0</v>
      </c>
      <c r="RI97" s="122"/>
      <c r="RJ97" s="101"/>
      <c r="RK97" s="119"/>
      <c r="RL97" s="93"/>
      <c r="RM97" s="120">
        <f t="shared" si="1581"/>
        <v>0</v>
      </c>
      <c r="RN97" s="101">
        <f t="shared" si="1581"/>
        <v>0</v>
      </c>
      <c r="RO97" s="101"/>
      <c r="RP97" s="121"/>
      <c r="RQ97" s="122" t="e">
        <f t="shared" si="1582"/>
        <v>#DIV/0!</v>
      </c>
      <c r="RR97" s="252">
        <f t="shared" si="1583"/>
        <v>0</v>
      </c>
      <c r="RS97" s="122"/>
      <c r="RT97" s="101"/>
      <c r="RU97" s="119"/>
      <c r="RV97" s="93"/>
      <c r="RW97" s="120">
        <f t="shared" si="1584"/>
        <v>0</v>
      </c>
      <c r="RX97" s="101">
        <f t="shared" si="1584"/>
        <v>0</v>
      </c>
      <c r="RY97" s="101"/>
      <c r="RZ97" s="121"/>
      <c r="SA97" s="122" t="e">
        <f t="shared" si="1585"/>
        <v>#DIV/0!</v>
      </c>
      <c r="SB97" s="252">
        <f t="shared" si="1586"/>
        <v>0</v>
      </c>
      <c r="SC97" s="122"/>
      <c r="SD97" s="101"/>
      <c r="SE97" s="119"/>
      <c r="SF97" s="93"/>
      <c r="SG97" s="120">
        <f t="shared" si="1587"/>
        <v>0</v>
      </c>
      <c r="SH97" s="101">
        <f t="shared" si="1587"/>
        <v>0</v>
      </c>
      <c r="SI97" s="101"/>
      <c r="SJ97" s="121"/>
      <c r="SK97" s="122" t="e">
        <f t="shared" si="1588"/>
        <v>#DIV/0!</v>
      </c>
      <c r="SL97" s="252">
        <f t="shared" si="1589"/>
        <v>0</v>
      </c>
      <c r="SM97" s="122"/>
      <c r="SN97" s="101"/>
      <c r="SO97" s="119"/>
      <c r="SP97" s="93"/>
      <c r="SQ97" s="120">
        <f t="shared" si="1590"/>
        <v>0</v>
      </c>
      <c r="SR97" s="101">
        <f t="shared" si="1590"/>
        <v>0</v>
      </c>
      <c r="SS97" s="101"/>
      <c r="ST97" s="121"/>
      <c r="SU97" s="122" t="e">
        <f t="shared" si="1591"/>
        <v>#DIV/0!</v>
      </c>
      <c r="SV97" s="252">
        <f t="shared" si="1592"/>
        <v>0</v>
      </c>
      <c r="SW97" s="122"/>
      <c r="SX97" s="101"/>
      <c r="SY97" s="119"/>
      <c r="SZ97" s="93"/>
      <c r="TA97" s="120">
        <f t="shared" si="1593"/>
        <v>0</v>
      </c>
      <c r="TB97" s="101">
        <f t="shared" si="1593"/>
        <v>0</v>
      </c>
      <c r="TC97" s="101"/>
      <c r="TD97" s="121"/>
      <c r="TE97" s="122" t="e">
        <f t="shared" si="1594"/>
        <v>#DIV/0!</v>
      </c>
      <c r="TF97" s="252">
        <f t="shared" si="1595"/>
        <v>0</v>
      </c>
      <c r="TG97" s="122"/>
      <c r="TH97" s="101"/>
      <c r="TI97" s="119"/>
      <c r="TJ97" s="93"/>
      <c r="TK97" s="120">
        <f t="shared" si="1596"/>
        <v>0</v>
      </c>
      <c r="TL97" s="101">
        <f t="shared" si="1596"/>
        <v>0</v>
      </c>
      <c r="TM97" s="101"/>
      <c r="TN97" s="121"/>
      <c r="TO97" s="122" t="e">
        <f t="shared" si="1597"/>
        <v>#DIV/0!</v>
      </c>
      <c r="TP97" s="252">
        <f t="shared" si="1598"/>
        <v>0</v>
      </c>
      <c r="TQ97" s="122"/>
      <c r="TR97" s="101"/>
      <c r="TS97" s="119"/>
      <c r="TT97" s="93"/>
      <c r="TU97" s="120">
        <f t="shared" si="1599"/>
        <v>0</v>
      </c>
      <c r="TV97" s="101">
        <f t="shared" si="1599"/>
        <v>0</v>
      </c>
      <c r="TW97" s="101"/>
      <c r="TX97" s="121"/>
      <c r="TY97" s="122" t="e">
        <f t="shared" si="1600"/>
        <v>#DIV/0!</v>
      </c>
      <c r="TZ97" s="252">
        <f t="shared" si="1601"/>
        <v>0</v>
      </c>
      <c r="UA97" s="122"/>
      <c r="UB97" s="101"/>
      <c r="UC97" s="119"/>
      <c r="UD97" s="93"/>
      <c r="UE97" s="120">
        <f t="shared" si="1602"/>
        <v>0</v>
      </c>
      <c r="UF97" s="101">
        <f t="shared" si="1602"/>
        <v>0</v>
      </c>
      <c r="UG97" s="101"/>
      <c r="UH97" s="121"/>
      <c r="UI97" s="122" t="e">
        <f t="shared" si="1603"/>
        <v>#DIV/0!</v>
      </c>
      <c r="UJ97" s="252">
        <f t="shared" si="1604"/>
        <v>0</v>
      </c>
      <c r="UK97" s="122"/>
      <c r="UL97" s="101"/>
      <c r="UM97" s="119"/>
      <c r="UN97" s="93"/>
      <c r="UO97" s="120">
        <f t="shared" si="1605"/>
        <v>0</v>
      </c>
      <c r="UP97" s="101">
        <f t="shared" si="1605"/>
        <v>0</v>
      </c>
      <c r="UQ97" s="101"/>
      <c r="UR97" s="121"/>
      <c r="US97" s="122" t="e">
        <f t="shared" si="1606"/>
        <v>#DIV/0!</v>
      </c>
      <c r="UT97" s="252">
        <f t="shared" si="1607"/>
        <v>0</v>
      </c>
      <c r="UU97" s="122"/>
      <c r="UV97" s="101"/>
      <c r="UW97" s="119"/>
      <c r="UX97" s="93"/>
      <c r="UY97" s="120">
        <f t="shared" si="1608"/>
        <v>0</v>
      </c>
      <c r="UZ97" s="101">
        <f t="shared" si="1608"/>
        <v>0</v>
      </c>
      <c r="VA97" s="101"/>
      <c r="VB97" s="121"/>
      <c r="VC97" s="122" t="e">
        <f t="shared" si="1609"/>
        <v>#DIV/0!</v>
      </c>
      <c r="VD97" s="252">
        <f t="shared" si="1610"/>
        <v>0</v>
      </c>
      <c r="VE97" s="122"/>
      <c r="VF97" s="101"/>
      <c r="VG97" s="119"/>
      <c r="VH97" s="93"/>
      <c r="VI97" s="120">
        <f t="shared" si="1611"/>
        <v>0</v>
      </c>
      <c r="VJ97" s="101">
        <f t="shared" si="1611"/>
        <v>0</v>
      </c>
      <c r="VK97" s="101"/>
      <c r="VL97" s="121"/>
      <c r="VM97" s="122" t="e">
        <f t="shared" si="1612"/>
        <v>#DIV/0!</v>
      </c>
      <c r="VN97" s="252">
        <f t="shared" si="1613"/>
        <v>0</v>
      </c>
      <c r="VO97" s="122"/>
      <c r="VP97" s="101"/>
      <c r="VQ97" s="119"/>
      <c r="VR97" s="93"/>
      <c r="VS97" s="120">
        <f t="shared" si="1614"/>
        <v>0</v>
      </c>
      <c r="VT97" s="101">
        <f t="shared" si="1614"/>
        <v>0</v>
      </c>
      <c r="VU97" s="101"/>
      <c r="VV97" s="121"/>
      <c r="VW97" s="122" t="e">
        <f t="shared" si="1615"/>
        <v>#DIV/0!</v>
      </c>
      <c r="VX97" s="231">
        <f t="shared" si="1616"/>
        <v>0</v>
      </c>
      <c r="VY97" s="122"/>
      <c r="VZ97" s="101"/>
      <c r="WA97" s="119"/>
      <c r="WB97" s="93"/>
      <c r="WC97" s="120">
        <f t="shared" si="1617"/>
        <v>0</v>
      </c>
      <c r="WD97" s="101">
        <f t="shared" si="1617"/>
        <v>0</v>
      </c>
      <c r="WE97" s="101"/>
      <c r="WF97" s="121"/>
    </row>
    <row r="98" spans="1:604" ht="48">
      <c r="A98" s="5"/>
      <c r="B98" s="94" t="s">
        <v>426</v>
      </c>
      <c r="C98" s="12" t="s">
        <v>838</v>
      </c>
      <c r="D98" s="12" t="s">
        <v>439</v>
      </c>
      <c r="E98" s="4"/>
      <c r="F98" s="252">
        <f t="shared" si="1439"/>
        <v>0</v>
      </c>
      <c r="G98" s="122"/>
      <c r="H98" s="101"/>
      <c r="I98" s="119"/>
      <c r="J98" s="93"/>
      <c r="K98" s="120">
        <f t="shared" si="1440"/>
        <v>0</v>
      </c>
      <c r="L98" s="101">
        <f t="shared" si="1440"/>
        <v>0</v>
      </c>
      <c r="M98" s="101"/>
      <c r="N98" s="121"/>
      <c r="O98" s="122">
        <f t="shared" si="1441"/>
        <v>0</v>
      </c>
      <c r="P98" s="252">
        <f t="shared" si="1442"/>
        <v>52</v>
      </c>
      <c r="Q98" s="122"/>
      <c r="R98" s="101"/>
      <c r="S98" s="119"/>
      <c r="T98" s="93"/>
      <c r="U98" s="120">
        <f t="shared" si="1443"/>
        <v>7177.5454499999996</v>
      </c>
      <c r="V98" s="101">
        <f t="shared" si="1443"/>
        <v>373232.36</v>
      </c>
      <c r="W98" s="101"/>
      <c r="X98" s="121"/>
      <c r="Y98" s="122">
        <f t="shared" si="1444"/>
        <v>0.76414000000000004</v>
      </c>
      <c r="Z98" s="252">
        <f t="shared" si="1445"/>
        <v>0</v>
      </c>
      <c r="AA98" s="122"/>
      <c r="AB98" s="101"/>
      <c r="AC98" s="119"/>
      <c r="AD98" s="93"/>
      <c r="AE98" s="120">
        <f t="shared" si="1446"/>
        <v>0</v>
      </c>
      <c r="AF98" s="101">
        <f t="shared" si="1446"/>
        <v>0</v>
      </c>
      <c r="AG98" s="101"/>
      <c r="AH98" s="121"/>
      <c r="AI98" s="122">
        <f t="shared" si="1447"/>
        <v>0</v>
      </c>
      <c r="AJ98" s="252">
        <f t="shared" si="1448"/>
        <v>0</v>
      </c>
      <c r="AK98" s="122"/>
      <c r="AL98" s="101"/>
      <c r="AM98" s="119"/>
      <c r="AN98" s="93"/>
      <c r="AO98" s="120">
        <f t="shared" si="1449"/>
        <v>0</v>
      </c>
      <c r="AP98" s="101">
        <f t="shared" si="1449"/>
        <v>0</v>
      </c>
      <c r="AQ98" s="101"/>
      <c r="AR98" s="121"/>
      <c r="AS98" s="122">
        <f t="shared" si="1450"/>
        <v>0</v>
      </c>
      <c r="AT98" s="252">
        <f t="shared" si="1451"/>
        <v>0</v>
      </c>
      <c r="AU98" s="122"/>
      <c r="AV98" s="101"/>
      <c r="AW98" s="119"/>
      <c r="AX98" s="93"/>
      <c r="AY98" s="120">
        <f t="shared" si="1452"/>
        <v>0</v>
      </c>
      <c r="AZ98" s="101">
        <f t="shared" si="1452"/>
        <v>0</v>
      </c>
      <c r="BA98" s="101"/>
      <c r="BB98" s="121"/>
      <c r="BC98" s="122">
        <f t="shared" si="1453"/>
        <v>0</v>
      </c>
      <c r="BD98" s="252">
        <f t="shared" si="1454"/>
        <v>0</v>
      </c>
      <c r="BE98" s="122"/>
      <c r="BF98" s="101"/>
      <c r="BG98" s="119"/>
      <c r="BH98" s="93"/>
      <c r="BI98" s="120">
        <f t="shared" si="1455"/>
        <v>0</v>
      </c>
      <c r="BJ98" s="101">
        <f t="shared" si="1455"/>
        <v>0</v>
      </c>
      <c r="BK98" s="101"/>
      <c r="BL98" s="121"/>
      <c r="BM98" s="122">
        <f t="shared" si="1456"/>
        <v>0</v>
      </c>
      <c r="BN98" s="252">
        <f t="shared" si="1457"/>
        <v>0</v>
      </c>
      <c r="BO98" s="122"/>
      <c r="BP98" s="101"/>
      <c r="BQ98" s="119"/>
      <c r="BR98" s="93"/>
      <c r="BS98" s="120">
        <f t="shared" si="1458"/>
        <v>0</v>
      </c>
      <c r="BT98" s="101">
        <f t="shared" si="1458"/>
        <v>0</v>
      </c>
      <c r="BU98" s="101"/>
      <c r="BV98" s="121"/>
      <c r="BW98" s="122">
        <f t="shared" si="1459"/>
        <v>0</v>
      </c>
      <c r="BX98" s="252">
        <f t="shared" si="1460"/>
        <v>14</v>
      </c>
      <c r="BY98" s="122"/>
      <c r="BZ98" s="101"/>
      <c r="CA98" s="119"/>
      <c r="CB98" s="93"/>
      <c r="CC98" s="120">
        <f t="shared" si="1461"/>
        <v>9150.6491800000003</v>
      </c>
      <c r="CD98" s="101">
        <f t="shared" si="1461"/>
        <v>128109.09</v>
      </c>
      <c r="CE98" s="101"/>
      <c r="CF98" s="121"/>
      <c r="CG98" s="122">
        <f t="shared" si="1462"/>
        <v>0.97419999999999995</v>
      </c>
      <c r="CH98" s="252">
        <f t="shared" si="1463"/>
        <v>0</v>
      </c>
      <c r="CI98" s="122"/>
      <c r="CJ98" s="101"/>
      <c r="CK98" s="119"/>
      <c r="CL98" s="93"/>
      <c r="CM98" s="120">
        <f t="shared" si="1464"/>
        <v>0</v>
      </c>
      <c r="CN98" s="101">
        <f t="shared" si="1464"/>
        <v>0</v>
      </c>
      <c r="CO98" s="101"/>
      <c r="CP98" s="121"/>
      <c r="CQ98" s="122">
        <f t="shared" si="1465"/>
        <v>0</v>
      </c>
      <c r="CR98" s="252">
        <f t="shared" si="1466"/>
        <v>0</v>
      </c>
      <c r="CS98" s="122"/>
      <c r="CT98" s="101"/>
      <c r="CU98" s="119"/>
      <c r="CV98" s="93"/>
      <c r="CW98" s="120">
        <f t="shared" si="1467"/>
        <v>0</v>
      </c>
      <c r="CX98" s="101">
        <f t="shared" si="1467"/>
        <v>0</v>
      </c>
      <c r="CY98" s="101"/>
      <c r="CZ98" s="121"/>
      <c r="DA98" s="122">
        <f t="shared" si="1468"/>
        <v>0</v>
      </c>
      <c r="DB98" s="252">
        <f t="shared" si="1469"/>
        <v>37</v>
      </c>
      <c r="DC98" s="122"/>
      <c r="DD98" s="101"/>
      <c r="DE98" s="119"/>
      <c r="DF98" s="93"/>
      <c r="DG98" s="120">
        <f t="shared" si="1470"/>
        <v>12409.68418</v>
      </c>
      <c r="DH98" s="101">
        <f t="shared" si="1470"/>
        <v>459158.31</v>
      </c>
      <c r="DI98" s="101"/>
      <c r="DJ98" s="121"/>
      <c r="DK98" s="122">
        <f t="shared" si="1471"/>
        <v>1.32117</v>
      </c>
      <c r="DL98" s="252">
        <f t="shared" si="1472"/>
        <v>0</v>
      </c>
      <c r="DM98" s="122"/>
      <c r="DN98" s="101"/>
      <c r="DO98" s="119"/>
      <c r="DP98" s="93"/>
      <c r="DQ98" s="120">
        <f t="shared" si="1473"/>
        <v>0</v>
      </c>
      <c r="DR98" s="101">
        <f t="shared" si="1473"/>
        <v>0</v>
      </c>
      <c r="DS98" s="101"/>
      <c r="DT98" s="121"/>
      <c r="DU98" s="122">
        <f t="shared" si="1474"/>
        <v>0</v>
      </c>
      <c r="DV98" s="252">
        <f t="shared" si="1475"/>
        <v>51</v>
      </c>
      <c r="DW98" s="122"/>
      <c r="DX98" s="101"/>
      <c r="DY98" s="119"/>
      <c r="DZ98" s="93"/>
      <c r="EA98" s="120">
        <f t="shared" si="1476"/>
        <v>8379.8749000000007</v>
      </c>
      <c r="EB98" s="101">
        <f t="shared" si="1476"/>
        <v>427373.62</v>
      </c>
      <c r="EC98" s="101"/>
      <c r="ED98" s="121"/>
      <c r="EE98" s="122">
        <f t="shared" si="1477"/>
        <v>0.89215</v>
      </c>
      <c r="EF98" s="252">
        <f t="shared" si="1478"/>
        <v>0</v>
      </c>
      <c r="EG98" s="122"/>
      <c r="EH98" s="101"/>
      <c r="EI98" s="119"/>
      <c r="EJ98" s="93"/>
      <c r="EK98" s="120">
        <f t="shared" si="1479"/>
        <v>0</v>
      </c>
      <c r="EL98" s="101">
        <f t="shared" si="1479"/>
        <v>0</v>
      </c>
      <c r="EM98" s="101"/>
      <c r="EN98" s="121"/>
      <c r="EO98" s="122">
        <f t="shared" si="1480"/>
        <v>0</v>
      </c>
      <c r="EP98" s="252">
        <f t="shared" si="1481"/>
        <v>0</v>
      </c>
      <c r="EQ98" s="122"/>
      <c r="ER98" s="101"/>
      <c r="ES98" s="119"/>
      <c r="ET98" s="93"/>
      <c r="EU98" s="120">
        <f t="shared" si="1482"/>
        <v>0</v>
      </c>
      <c r="EV98" s="101">
        <f t="shared" si="1482"/>
        <v>0</v>
      </c>
      <c r="EW98" s="101"/>
      <c r="EX98" s="121"/>
      <c r="EY98" s="122">
        <f t="shared" si="1483"/>
        <v>0</v>
      </c>
      <c r="EZ98" s="252">
        <f t="shared" si="1484"/>
        <v>0</v>
      </c>
      <c r="FA98" s="122"/>
      <c r="FB98" s="101"/>
      <c r="FC98" s="119"/>
      <c r="FD98" s="93"/>
      <c r="FE98" s="120">
        <f t="shared" si="1485"/>
        <v>0</v>
      </c>
      <c r="FF98" s="101">
        <f t="shared" si="1485"/>
        <v>0</v>
      </c>
      <c r="FG98" s="101"/>
      <c r="FH98" s="121"/>
      <c r="FI98" s="122">
        <f t="shared" si="1486"/>
        <v>0</v>
      </c>
      <c r="FJ98" s="252">
        <f t="shared" si="1487"/>
        <v>0</v>
      </c>
      <c r="FK98" s="122"/>
      <c r="FL98" s="101"/>
      <c r="FM98" s="119"/>
      <c r="FN98" s="93"/>
      <c r="FO98" s="120">
        <f t="shared" si="1488"/>
        <v>0</v>
      </c>
      <c r="FP98" s="101">
        <f t="shared" si="1488"/>
        <v>0</v>
      </c>
      <c r="FQ98" s="101"/>
      <c r="FR98" s="121"/>
      <c r="FS98" s="122">
        <f t="shared" si="1489"/>
        <v>0</v>
      </c>
      <c r="FT98" s="252">
        <f t="shared" si="1490"/>
        <v>0</v>
      </c>
      <c r="FU98" s="122"/>
      <c r="FV98" s="101"/>
      <c r="FW98" s="119"/>
      <c r="FX98" s="93"/>
      <c r="FY98" s="120">
        <f t="shared" si="1491"/>
        <v>0</v>
      </c>
      <c r="FZ98" s="101">
        <f t="shared" si="1491"/>
        <v>0</v>
      </c>
      <c r="GA98" s="101"/>
      <c r="GB98" s="121"/>
      <c r="GC98" s="122">
        <f t="shared" si="1492"/>
        <v>0</v>
      </c>
      <c r="GD98" s="252">
        <f t="shared" si="1493"/>
        <v>0</v>
      </c>
      <c r="GE98" s="122"/>
      <c r="GF98" s="101"/>
      <c r="GG98" s="119"/>
      <c r="GH98" s="93"/>
      <c r="GI98" s="120">
        <f t="shared" si="1494"/>
        <v>0</v>
      </c>
      <c r="GJ98" s="101">
        <f t="shared" si="1494"/>
        <v>0</v>
      </c>
      <c r="GK98" s="101"/>
      <c r="GL98" s="121"/>
      <c r="GM98" s="122">
        <f t="shared" si="1495"/>
        <v>0</v>
      </c>
      <c r="GN98" s="252">
        <f t="shared" si="1496"/>
        <v>94</v>
      </c>
      <c r="GO98" s="122"/>
      <c r="GP98" s="101"/>
      <c r="GQ98" s="119"/>
      <c r="GR98" s="93"/>
      <c r="GS98" s="120">
        <f t="shared" si="1497"/>
        <v>10412.277120000001</v>
      </c>
      <c r="GT98" s="101">
        <f t="shared" si="1497"/>
        <v>978754.05</v>
      </c>
      <c r="GU98" s="101"/>
      <c r="GV98" s="121"/>
      <c r="GW98" s="122">
        <f t="shared" si="1498"/>
        <v>1.1085199999999999</v>
      </c>
      <c r="GX98" s="252">
        <f t="shared" si="1499"/>
        <v>0</v>
      </c>
      <c r="GY98" s="122"/>
      <c r="GZ98" s="101"/>
      <c r="HA98" s="119"/>
      <c r="HB98" s="93"/>
      <c r="HC98" s="120">
        <f t="shared" si="1500"/>
        <v>0</v>
      </c>
      <c r="HD98" s="101">
        <f t="shared" si="1500"/>
        <v>0</v>
      </c>
      <c r="HE98" s="101"/>
      <c r="HF98" s="121"/>
      <c r="HG98" s="122">
        <f t="shared" si="1501"/>
        <v>0</v>
      </c>
      <c r="HH98" s="252">
        <f t="shared" si="1502"/>
        <v>0</v>
      </c>
      <c r="HI98" s="122"/>
      <c r="HJ98" s="101"/>
      <c r="HK98" s="119"/>
      <c r="HL98" s="93"/>
      <c r="HM98" s="120">
        <f t="shared" si="1503"/>
        <v>0</v>
      </c>
      <c r="HN98" s="101">
        <f t="shared" si="1503"/>
        <v>0</v>
      </c>
      <c r="HO98" s="101"/>
      <c r="HP98" s="121"/>
      <c r="HQ98" s="122">
        <f t="shared" si="1504"/>
        <v>0</v>
      </c>
      <c r="HR98" s="252">
        <f t="shared" si="1505"/>
        <v>0</v>
      </c>
      <c r="HS98" s="122"/>
      <c r="HT98" s="101"/>
      <c r="HU98" s="119"/>
      <c r="HV98" s="93"/>
      <c r="HW98" s="120">
        <f t="shared" si="1506"/>
        <v>0</v>
      </c>
      <c r="HX98" s="101">
        <f t="shared" si="1506"/>
        <v>0</v>
      </c>
      <c r="HY98" s="101"/>
      <c r="HZ98" s="121"/>
      <c r="IA98" s="122">
        <f t="shared" si="1507"/>
        <v>0</v>
      </c>
      <c r="IB98" s="252">
        <f t="shared" si="1508"/>
        <v>23</v>
      </c>
      <c r="IC98" s="122"/>
      <c r="ID98" s="101"/>
      <c r="IE98" s="119"/>
      <c r="IF98" s="93"/>
      <c r="IG98" s="120">
        <f t="shared" si="1509"/>
        <v>12780.13869</v>
      </c>
      <c r="IH98" s="101">
        <f t="shared" si="1509"/>
        <v>293943.18</v>
      </c>
      <c r="II98" s="101"/>
      <c r="IJ98" s="121"/>
      <c r="IK98" s="122">
        <f t="shared" si="1510"/>
        <v>1.3606100000000001</v>
      </c>
      <c r="IL98" s="252">
        <f t="shared" si="1511"/>
        <v>0</v>
      </c>
      <c r="IM98" s="122"/>
      <c r="IN98" s="101"/>
      <c r="IO98" s="119"/>
      <c r="IP98" s="93"/>
      <c r="IQ98" s="120">
        <f t="shared" si="1512"/>
        <v>0</v>
      </c>
      <c r="IR98" s="101">
        <f t="shared" si="1512"/>
        <v>0</v>
      </c>
      <c r="IS98" s="101"/>
      <c r="IT98" s="121"/>
      <c r="IU98" s="122">
        <f t="shared" si="1513"/>
        <v>0</v>
      </c>
      <c r="IV98" s="252">
        <f t="shared" si="1514"/>
        <v>0</v>
      </c>
      <c r="IW98" s="122"/>
      <c r="IX98" s="101"/>
      <c r="IY98" s="119"/>
      <c r="IZ98" s="93"/>
      <c r="JA98" s="120">
        <f t="shared" si="1515"/>
        <v>0</v>
      </c>
      <c r="JB98" s="101">
        <f t="shared" si="1515"/>
        <v>0</v>
      </c>
      <c r="JC98" s="101"/>
      <c r="JD98" s="121"/>
      <c r="JE98" s="122">
        <f t="shared" si="1516"/>
        <v>0</v>
      </c>
      <c r="JF98" s="252">
        <f t="shared" si="1517"/>
        <v>43</v>
      </c>
      <c r="JG98" s="122"/>
      <c r="JH98" s="101"/>
      <c r="JI98" s="119"/>
      <c r="JJ98" s="93"/>
      <c r="JK98" s="120">
        <f t="shared" si="1518"/>
        <v>10925.31803</v>
      </c>
      <c r="JL98" s="101">
        <f t="shared" si="1518"/>
        <v>469788.67</v>
      </c>
      <c r="JM98" s="101"/>
      <c r="JN98" s="121"/>
      <c r="JO98" s="122">
        <f t="shared" si="1519"/>
        <v>1.1631400000000001</v>
      </c>
      <c r="JP98" s="252">
        <f t="shared" si="1520"/>
        <v>0</v>
      </c>
      <c r="JQ98" s="122"/>
      <c r="JR98" s="101"/>
      <c r="JS98" s="119"/>
      <c r="JT98" s="93"/>
      <c r="JU98" s="120">
        <f t="shared" si="1521"/>
        <v>0</v>
      </c>
      <c r="JV98" s="101">
        <f t="shared" si="1521"/>
        <v>0</v>
      </c>
      <c r="JW98" s="101"/>
      <c r="JX98" s="121"/>
      <c r="JY98" s="122">
        <f t="shared" si="1522"/>
        <v>0</v>
      </c>
      <c r="JZ98" s="252">
        <f t="shared" si="1523"/>
        <v>0</v>
      </c>
      <c r="KA98" s="122"/>
      <c r="KB98" s="101"/>
      <c r="KC98" s="119"/>
      <c r="KD98" s="93"/>
      <c r="KE98" s="120">
        <f t="shared" si="1524"/>
        <v>0</v>
      </c>
      <c r="KF98" s="101">
        <f t="shared" si="1524"/>
        <v>0</v>
      </c>
      <c r="KG98" s="101"/>
      <c r="KH98" s="121"/>
      <c r="KI98" s="122">
        <f t="shared" si="1525"/>
        <v>0</v>
      </c>
      <c r="KJ98" s="252">
        <f t="shared" si="1526"/>
        <v>29</v>
      </c>
      <c r="KK98" s="122"/>
      <c r="KL98" s="101"/>
      <c r="KM98" s="119"/>
      <c r="KN98" s="93"/>
      <c r="KO98" s="120">
        <f t="shared" si="1527"/>
        <v>7933.0273299999999</v>
      </c>
      <c r="KP98" s="101">
        <f t="shared" si="1527"/>
        <v>230057.8</v>
      </c>
      <c r="KQ98" s="101"/>
      <c r="KR98" s="121"/>
      <c r="KS98" s="122">
        <f t="shared" si="1528"/>
        <v>0.84457000000000004</v>
      </c>
      <c r="KT98" s="252">
        <f t="shared" si="1529"/>
        <v>14</v>
      </c>
      <c r="KU98" s="122"/>
      <c r="KV98" s="101"/>
      <c r="KW98" s="119"/>
      <c r="KX98" s="93"/>
      <c r="KY98" s="120">
        <f t="shared" si="1530"/>
        <v>9575.8810400000002</v>
      </c>
      <c r="KZ98" s="101">
        <f t="shared" si="1530"/>
        <v>134062.32999999999</v>
      </c>
      <c r="LA98" s="101"/>
      <c r="LB98" s="121"/>
      <c r="LC98" s="122">
        <f t="shared" si="1531"/>
        <v>1.0194799999999999</v>
      </c>
      <c r="LD98" s="252">
        <f t="shared" si="1532"/>
        <v>0</v>
      </c>
      <c r="LE98" s="122"/>
      <c r="LF98" s="101"/>
      <c r="LG98" s="119"/>
      <c r="LH98" s="93"/>
      <c r="LI98" s="120">
        <f t="shared" si="1533"/>
        <v>0</v>
      </c>
      <c r="LJ98" s="101">
        <f t="shared" si="1533"/>
        <v>0</v>
      </c>
      <c r="LK98" s="101"/>
      <c r="LL98" s="121"/>
      <c r="LM98" s="122">
        <f t="shared" si="1534"/>
        <v>0</v>
      </c>
      <c r="LN98" s="252">
        <f t="shared" si="1535"/>
        <v>13</v>
      </c>
      <c r="LO98" s="122"/>
      <c r="LP98" s="101"/>
      <c r="LQ98" s="119"/>
      <c r="LR98" s="93"/>
      <c r="LS98" s="120">
        <f t="shared" si="1536"/>
        <v>15287.690909999999</v>
      </c>
      <c r="LT98" s="101">
        <f t="shared" si="1536"/>
        <v>198739.99</v>
      </c>
      <c r="LU98" s="101"/>
      <c r="LV98" s="121"/>
      <c r="LW98" s="122">
        <f t="shared" si="1537"/>
        <v>1.62757</v>
      </c>
      <c r="LX98" s="252">
        <f t="shared" si="1538"/>
        <v>14</v>
      </c>
      <c r="LY98" s="122"/>
      <c r="LZ98" s="101"/>
      <c r="MA98" s="119"/>
      <c r="MB98" s="93"/>
      <c r="MC98" s="120">
        <f t="shared" si="1539"/>
        <v>9565.0959899999998</v>
      </c>
      <c r="MD98" s="101">
        <f t="shared" si="1539"/>
        <v>133911.34</v>
      </c>
      <c r="ME98" s="101"/>
      <c r="MF98" s="121"/>
      <c r="MG98" s="122">
        <f t="shared" si="1540"/>
        <v>1.01833</v>
      </c>
      <c r="MH98" s="252">
        <f t="shared" si="1541"/>
        <v>61</v>
      </c>
      <c r="MI98" s="122"/>
      <c r="MJ98" s="101"/>
      <c r="MK98" s="119"/>
      <c r="ML98" s="93"/>
      <c r="MM98" s="120">
        <f t="shared" si="1542"/>
        <v>9493.08259</v>
      </c>
      <c r="MN98" s="101">
        <f t="shared" si="1542"/>
        <v>579078.03</v>
      </c>
      <c r="MO98" s="101"/>
      <c r="MP98" s="121"/>
      <c r="MQ98" s="122">
        <f t="shared" si="1543"/>
        <v>1.0106599999999999</v>
      </c>
      <c r="MR98" s="252">
        <f t="shared" si="1544"/>
        <v>39</v>
      </c>
      <c r="MS98" s="122"/>
      <c r="MT98" s="101"/>
      <c r="MU98" s="119"/>
      <c r="MV98" s="93"/>
      <c r="MW98" s="120">
        <f t="shared" si="1545"/>
        <v>7804.9133400000001</v>
      </c>
      <c r="MX98" s="101">
        <f t="shared" si="1545"/>
        <v>304391.62</v>
      </c>
      <c r="MY98" s="101"/>
      <c r="MZ98" s="121"/>
      <c r="NA98" s="122">
        <f t="shared" si="1546"/>
        <v>0.83092999999999995</v>
      </c>
      <c r="NB98" s="252">
        <f t="shared" si="1547"/>
        <v>18</v>
      </c>
      <c r="NC98" s="122"/>
      <c r="ND98" s="101"/>
      <c r="NE98" s="119"/>
      <c r="NF98" s="93"/>
      <c r="NG98" s="120">
        <f t="shared" si="1548"/>
        <v>8043.3651799999998</v>
      </c>
      <c r="NH98" s="101">
        <f t="shared" si="1548"/>
        <v>144780.57999999999</v>
      </c>
      <c r="NI98" s="101"/>
      <c r="NJ98" s="121"/>
      <c r="NK98" s="122">
        <f t="shared" si="1549"/>
        <v>0.85631999999999997</v>
      </c>
      <c r="NL98" s="252">
        <f t="shared" si="1550"/>
        <v>55</v>
      </c>
      <c r="NM98" s="122"/>
      <c r="NN98" s="101"/>
      <c r="NO98" s="119"/>
      <c r="NP98" s="93"/>
      <c r="NQ98" s="120">
        <f t="shared" si="1551"/>
        <v>9332.4985500000003</v>
      </c>
      <c r="NR98" s="101">
        <f t="shared" si="1551"/>
        <v>513287.41</v>
      </c>
      <c r="NS98" s="101"/>
      <c r="NT98" s="121"/>
      <c r="NU98" s="122">
        <f t="shared" si="1552"/>
        <v>0.99356</v>
      </c>
      <c r="NV98" s="252">
        <f t="shared" si="1553"/>
        <v>0</v>
      </c>
      <c r="NW98" s="122"/>
      <c r="NX98" s="101"/>
      <c r="NY98" s="119"/>
      <c r="NZ98" s="93"/>
      <c r="OA98" s="120">
        <f t="shared" si="1554"/>
        <v>0</v>
      </c>
      <c r="OB98" s="101">
        <f t="shared" si="1554"/>
        <v>0</v>
      </c>
      <c r="OC98" s="101"/>
      <c r="OD98" s="121"/>
      <c r="OE98" s="122">
        <f t="shared" si="1555"/>
        <v>0</v>
      </c>
      <c r="OF98" s="252">
        <f t="shared" si="1556"/>
        <v>0</v>
      </c>
      <c r="OG98" s="122"/>
      <c r="OH98" s="101"/>
      <c r="OI98" s="119"/>
      <c r="OJ98" s="93"/>
      <c r="OK98" s="120">
        <f t="shared" si="1557"/>
        <v>0</v>
      </c>
      <c r="OL98" s="101">
        <f t="shared" si="1557"/>
        <v>0</v>
      </c>
      <c r="OM98" s="101"/>
      <c r="ON98" s="121"/>
      <c r="OO98" s="122">
        <f t="shared" si="1558"/>
        <v>0</v>
      </c>
      <c r="OP98" s="252">
        <f t="shared" si="1559"/>
        <v>0</v>
      </c>
      <c r="OQ98" s="122"/>
      <c r="OR98" s="101"/>
      <c r="OS98" s="119"/>
      <c r="OT98" s="93"/>
      <c r="OU98" s="120">
        <f t="shared" si="1560"/>
        <v>0</v>
      </c>
      <c r="OV98" s="101">
        <f t="shared" si="1560"/>
        <v>0</v>
      </c>
      <c r="OW98" s="101"/>
      <c r="OX98" s="121"/>
      <c r="OY98" s="122">
        <f t="shared" si="1561"/>
        <v>0</v>
      </c>
      <c r="OZ98" s="252">
        <f t="shared" si="1562"/>
        <v>0</v>
      </c>
      <c r="PA98" s="122"/>
      <c r="PB98" s="101"/>
      <c r="PC98" s="119"/>
      <c r="PD98" s="93"/>
      <c r="PE98" s="120">
        <f t="shared" si="1563"/>
        <v>0</v>
      </c>
      <c r="PF98" s="101">
        <f t="shared" si="1563"/>
        <v>0</v>
      </c>
      <c r="PG98" s="101"/>
      <c r="PH98" s="121"/>
      <c r="PI98" s="122">
        <f t="shared" si="1564"/>
        <v>0</v>
      </c>
      <c r="PJ98" s="252">
        <f t="shared" si="1565"/>
        <v>0</v>
      </c>
      <c r="PK98" s="122"/>
      <c r="PL98" s="101"/>
      <c r="PM98" s="119"/>
      <c r="PN98" s="93"/>
      <c r="PO98" s="120">
        <f t="shared" si="1566"/>
        <v>0</v>
      </c>
      <c r="PP98" s="101">
        <f t="shared" si="1566"/>
        <v>0</v>
      </c>
      <c r="PQ98" s="101"/>
      <c r="PR98" s="121"/>
      <c r="PS98" s="122">
        <f t="shared" si="1567"/>
        <v>0</v>
      </c>
      <c r="PT98" s="252">
        <f t="shared" si="1568"/>
        <v>0</v>
      </c>
      <c r="PU98" s="122"/>
      <c r="PV98" s="101"/>
      <c r="PW98" s="119"/>
      <c r="PX98" s="93"/>
      <c r="PY98" s="120">
        <f t="shared" si="1569"/>
        <v>0</v>
      </c>
      <c r="PZ98" s="101">
        <f t="shared" si="1569"/>
        <v>0</v>
      </c>
      <c r="QA98" s="101"/>
      <c r="QB98" s="121"/>
      <c r="QC98" s="122">
        <f t="shared" si="1570"/>
        <v>0</v>
      </c>
      <c r="QD98" s="252">
        <f t="shared" si="1571"/>
        <v>0</v>
      </c>
      <c r="QE98" s="122"/>
      <c r="QF98" s="101"/>
      <c r="QG98" s="119"/>
      <c r="QH98" s="93"/>
      <c r="QI98" s="120">
        <f t="shared" si="1572"/>
        <v>0</v>
      </c>
      <c r="QJ98" s="101">
        <f t="shared" si="1572"/>
        <v>0</v>
      </c>
      <c r="QK98" s="101"/>
      <c r="QL98" s="121"/>
      <c r="QM98" s="122">
        <f t="shared" si="1573"/>
        <v>0</v>
      </c>
      <c r="QN98" s="252">
        <f t="shared" si="1574"/>
        <v>0</v>
      </c>
      <c r="QO98" s="122"/>
      <c r="QP98" s="101"/>
      <c r="QQ98" s="119"/>
      <c r="QR98" s="93"/>
      <c r="QS98" s="120">
        <f t="shared" si="1575"/>
        <v>0</v>
      </c>
      <c r="QT98" s="101">
        <f t="shared" si="1575"/>
        <v>0</v>
      </c>
      <c r="QU98" s="101"/>
      <c r="QV98" s="121"/>
      <c r="QW98" s="122">
        <f t="shared" si="1576"/>
        <v>0</v>
      </c>
      <c r="QX98" s="252">
        <f t="shared" si="1577"/>
        <v>0</v>
      </c>
      <c r="QY98" s="122"/>
      <c r="QZ98" s="101"/>
      <c r="RA98" s="119"/>
      <c r="RB98" s="93"/>
      <c r="RC98" s="120">
        <f t="shared" si="1578"/>
        <v>0</v>
      </c>
      <c r="RD98" s="101">
        <f t="shared" si="1578"/>
        <v>0</v>
      </c>
      <c r="RE98" s="101"/>
      <c r="RF98" s="121"/>
      <c r="RG98" s="122">
        <f t="shared" si="1579"/>
        <v>0</v>
      </c>
      <c r="RH98" s="252">
        <f t="shared" si="1580"/>
        <v>0</v>
      </c>
      <c r="RI98" s="122"/>
      <c r="RJ98" s="101"/>
      <c r="RK98" s="119"/>
      <c r="RL98" s="93"/>
      <c r="RM98" s="120">
        <f t="shared" si="1581"/>
        <v>0</v>
      </c>
      <c r="RN98" s="101">
        <f t="shared" si="1581"/>
        <v>0</v>
      </c>
      <c r="RO98" s="101"/>
      <c r="RP98" s="121"/>
      <c r="RQ98" s="122">
        <f t="shared" si="1582"/>
        <v>0</v>
      </c>
      <c r="RR98" s="252">
        <f t="shared" si="1583"/>
        <v>50</v>
      </c>
      <c r="RS98" s="122"/>
      <c r="RT98" s="101"/>
      <c r="RU98" s="119"/>
      <c r="RV98" s="93"/>
      <c r="RW98" s="120">
        <f t="shared" si="1584"/>
        <v>10059.27685</v>
      </c>
      <c r="RX98" s="101">
        <f t="shared" si="1584"/>
        <v>502963.84</v>
      </c>
      <c r="RY98" s="101"/>
      <c r="RZ98" s="121"/>
      <c r="SA98" s="122">
        <f t="shared" si="1585"/>
        <v>1.07094</v>
      </c>
      <c r="SB98" s="252">
        <f t="shared" si="1586"/>
        <v>0</v>
      </c>
      <c r="SC98" s="122"/>
      <c r="SD98" s="101"/>
      <c r="SE98" s="119"/>
      <c r="SF98" s="93"/>
      <c r="SG98" s="120">
        <f t="shared" si="1587"/>
        <v>0</v>
      </c>
      <c r="SH98" s="101">
        <f t="shared" si="1587"/>
        <v>0</v>
      </c>
      <c r="SI98" s="101"/>
      <c r="SJ98" s="121"/>
      <c r="SK98" s="122">
        <f t="shared" si="1588"/>
        <v>0</v>
      </c>
      <c r="SL98" s="252">
        <f t="shared" si="1589"/>
        <v>38</v>
      </c>
      <c r="SM98" s="122"/>
      <c r="SN98" s="101"/>
      <c r="SO98" s="119"/>
      <c r="SP98" s="93"/>
      <c r="SQ98" s="120">
        <f t="shared" si="1590"/>
        <v>8460.4744300000002</v>
      </c>
      <c r="SR98" s="101">
        <f t="shared" si="1590"/>
        <v>321498.03000000003</v>
      </c>
      <c r="SS98" s="101"/>
      <c r="ST98" s="121"/>
      <c r="SU98" s="122">
        <f t="shared" si="1591"/>
        <v>0.90073000000000003</v>
      </c>
      <c r="SV98" s="252">
        <f t="shared" si="1592"/>
        <v>0</v>
      </c>
      <c r="SW98" s="122"/>
      <c r="SX98" s="101"/>
      <c r="SY98" s="119"/>
      <c r="SZ98" s="93"/>
      <c r="TA98" s="120">
        <f t="shared" si="1593"/>
        <v>0</v>
      </c>
      <c r="TB98" s="101">
        <f t="shared" si="1593"/>
        <v>0</v>
      </c>
      <c r="TC98" s="101"/>
      <c r="TD98" s="121"/>
      <c r="TE98" s="122">
        <f t="shared" si="1594"/>
        <v>0</v>
      </c>
      <c r="TF98" s="252">
        <f t="shared" si="1595"/>
        <v>0</v>
      </c>
      <c r="TG98" s="122"/>
      <c r="TH98" s="101"/>
      <c r="TI98" s="119"/>
      <c r="TJ98" s="93"/>
      <c r="TK98" s="120">
        <f t="shared" si="1596"/>
        <v>0</v>
      </c>
      <c r="TL98" s="101">
        <f t="shared" si="1596"/>
        <v>0</v>
      </c>
      <c r="TM98" s="101"/>
      <c r="TN98" s="121"/>
      <c r="TO98" s="122">
        <f t="shared" si="1597"/>
        <v>0</v>
      </c>
      <c r="TP98" s="252">
        <f t="shared" si="1598"/>
        <v>49</v>
      </c>
      <c r="TQ98" s="122"/>
      <c r="TR98" s="101"/>
      <c r="TS98" s="119"/>
      <c r="TT98" s="93"/>
      <c r="TU98" s="120">
        <f t="shared" si="1599"/>
        <v>6880.6082699999997</v>
      </c>
      <c r="TV98" s="101">
        <f t="shared" si="1599"/>
        <v>337149.81</v>
      </c>
      <c r="TW98" s="101"/>
      <c r="TX98" s="121"/>
      <c r="TY98" s="122">
        <f t="shared" si="1600"/>
        <v>0.73253000000000001</v>
      </c>
      <c r="TZ98" s="252">
        <f t="shared" si="1601"/>
        <v>0</v>
      </c>
      <c r="UA98" s="122"/>
      <c r="UB98" s="101"/>
      <c r="UC98" s="119"/>
      <c r="UD98" s="93"/>
      <c r="UE98" s="120">
        <f t="shared" si="1602"/>
        <v>0</v>
      </c>
      <c r="UF98" s="101">
        <f t="shared" si="1602"/>
        <v>0</v>
      </c>
      <c r="UG98" s="101"/>
      <c r="UH98" s="121"/>
      <c r="UI98" s="122">
        <f t="shared" si="1603"/>
        <v>0</v>
      </c>
      <c r="UJ98" s="252">
        <f t="shared" si="1604"/>
        <v>15</v>
      </c>
      <c r="UK98" s="122"/>
      <c r="UL98" s="101"/>
      <c r="UM98" s="119"/>
      <c r="UN98" s="93"/>
      <c r="UO98" s="120">
        <f t="shared" si="1605"/>
        <v>10219.955610000001</v>
      </c>
      <c r="UP98" s="101">
        <f t="shared" si="1605"/>
        <v>153299.32999999999</v>
      </c>
      <c r="UQ98" s="101"/>
      <c r="UR98" s="121"/>
      <c r="US98" s="122">
        <f t="shared" si="1606"/>
        <v>1.08805</v>
      </c>
      <c r="UT98" s="252">
        <f t="shared" si="1607"/>
        <v>28</v>
      </c>
      <c r="UU98" s="122"/>
      <c r="UV98" s="101"/>
      <c r="UW98" s="119"/>
      <c r="UX98" s="93"/>
      <c r="UY98" s="120">
        <f t="shared" si="1608"/>
        <v>8759.4447799999998</v>
      </c>
      <c r="UZ98" s="101">
        <f t="shared" si="1608"/>
        <v>245264.45</v>
      </c>
      <c r="VA98" s="101"/>
      <c r="VB98" s="121"/>
      <c r="VC98" s="122">
        <f t="shared" si="1609"/>
        <v>0.93255999999999994</v>
      </c>
      <c r="VD98" s="252">
        <f t="shared" si="1610"/>
        <v>21</v>
      </c>
      <c r="VE98" s="122"/>
      <c r="VF98" s="101"/>
      <c r="VG98" s="119"/>
      <c r="VH98" s="93"/>
      <c r="VI98" s="120">
        <f t="shared" si="1611"/>
        <v>8508.5283799999997</v>
      </c>
      <c r="VJ98" s="101">
        <f t="shared" si="1611"/>
        <v>178679.1</v>
      </c>
      <c r="VK98" s="101"/>
      <c r="VL98" s="121"/>
      <c r="VM98" s="122">
        <f t="shared" si="1612"/>
        <v>0.90583999999999998</v>
      </c>
      <c r="VN98" s="252">
        <f t="shared" si="1613"/>
        <v>24</v>
      </c>
      <c r="VO98" s="122"/>
      <c r="VP98" s="101"/>
      <c r="VQ98" s="119"/>
      <c r="VR98" s="93"/>
      <c r="VS98" s="120">
        <f t="shared" si="1614"/>
        <v>9491.0182299999997</v>
      </c>
      <c r="VT98" s="101">
        <f t="shared" si="1614"/>
        <v>227784.44</v>
      </c>
      <c r="VU98" s="101"/>
      <c r="VV98" s="121"/>
      <c r="VW98" s="122">
        <f t="shared" si="1615"/>
        <v>1.01044</v>
      </c>
      <c r="VX98" s="231">
        <f t="shared" si="1616"/>
        <v>782</v>
      </c>
      <c r="VY98" s="122"/>
      <c r="VZ98" s="101"/>
      <c r="WA98" s="119"/>
      <c r="WB98" s="93"/>
      <c r="WC98" s="120">
        <f t="shared" si="1617"/>
        <v>9392.9453799999992</v>
      </c>
      <c r="WD98" s="101">
        <f t="shared" si="1617"/>
        <v>7345283.2800000003</v>
      </c>
      <c r="WE98" s="101"/>
      <c r="WF98" s="121"/>
    </row>
    <row r="99" spans="1:604" ht="48">
      <c r="A99" s="5"/>
      <c r="B99" s="94" t="s">
        <v>431</v>
      </c>
      <c r="C99" s="12" t="s">
        <v>836</v>
      </c>
      <c r="D99" s="12" t="s">
        <v>438</v>
      </c>
      <c r="E99" s="4"/>
      <c r="F99" s="252">
        <f t="shared" si="1439"/>
        <v>0</v>
      </c>
      <c r="G99" s="122"/>
      <c r="H99" s="101"/>
      <c r="I99" s="119"/>
      <c r="J99" s="93"/>
      <c r="K99" s="120">
        <f t="shared" si="1440"/>
        <v>0</v>
      </c>
      <c r="L99" s="101">
        <f t="shared" si="1440"/>
        <v>0</v>
      </c>
      <c r="M99" s="101"/>
      <c r="N99" s="121"/>
      <c r="O99" s="122" t="e">
        <f t="shared" si="1441"/>
        <v>#DIV/0!</v>
      </c>
      <c r="P99" s="252">
        <f t="shared" si="1442"/>
        <v>0</v>
      </c>
      <c r="Q99" s="122"/>
      <c r="R99" s="101"/>
      <c r="S99" s="119"/>
      <c r="T99" s="93"/>
      <c r="U99" s="120">
        <f t="shared" si="1443"/>
        <v>0</v>
      </c>
      <c r="V99" s="101">
        <f t="shared" si="1443"/>
        <v>0</v>
      </c>
      <c r="W99" s="101"/>
      <c r="X99" s="121"/>
      <c r="Y99" s="122" t="e">
        <f t="shared" si="1444"/>
        <v>#DIV/0!</v>
      </c>
      <c r="Z99" s="252">
        <f t="shared" si="1445"/>
        <v>0</v>
      </c>
      <c r="AA99" s="122"/>
      <c r="AB99" s="101"/>
      <c r="AC99" s="119"/>
      <c r="AD99" s="93"/>
      <c r="AE99" s="120">
        <f t="shared" si="1446"/>
        <v>0</v>
      </c>
      <c r="AF99" s="101">
        <f t="shared" si="1446"/>
        <v>0</v>
      </c>
      <c r="AG99" s="101"/>
      <c r="AH99" s="121"/>
      <c r="AI99" s="122" t="e">
        <f t="shared" si="1447"/>
        <v>#DIV/0!</v>
      </c>
      <c r="AJ99" s="252">
        <f t="shared" si="1448"/>
        <v>0</v>
      </c>
      <c r="AK99" s="122"/>
      <c r="AL99" s="101"/>
      <c r="AM99" s="119"/>
      <c r="AN99" s="93"/>
      <c r="AO99" s="120">
        <f t="shared" si="1449"/>
        <v>0</v>
      </c>
      <c r="AP99" s="101">
        <f t="shared" si="1449"/>
        <v>0</v>
      </c>
      <c r="AQ99" s="101"/>
      <c r="AR99" s="121"/>
      <c r="AS99" s="122" t="e">
        <f t="shared" si="1450"/>
        <v>#DIV/0!</v>
      </c>
      <c r="AT99" s="252">
        <f t="shared" si="1451"/>
        <v>0</v>
      </c>
      <c r="AU99" s="122"/>
      <c r="AV99" s="101"/>
      <c r="AW99" s="119"/>
      <c r="AX99" s="93"/>
      <c r="AY99" s="120">
        <f t="shared" si="1452"/>
        <v>0</v>
      </c>
      <c r="AZ99" s="101">
        <f t="shared" si="1452"/>
        <v>0</v>
      </c>
      <c r="BA99" s="101"/>
      <c r="BB99" s="121"/>
      <c r="BC99" s="122" t="e">
        <f t="shared" si="1453"/>
        <v>#DIV/0!</v>
      </c>
      <c r="BD99" s="252">
        <f t="shared" si="1454"/>
        <v>0</v>
      </c>
      <c r="BE99" s="122"/>
      <c r="BF99" s="101"/>
      <c r="BG99" s="119"/>
      <c r="BH99" s="93"/>
      <c r="BI99" s="120">
        <f t="shared" si="1455"/>
        <v>0</v>
      </c>
      <c r="BJ99" s="101">
        <f t="shared" si="1455"/>
        <v>0</v>
      </c>
      <c r="BK99" s="101"/>
      <c r="BL99" s="121"/>
      <c r="BM99" s="122" t="e">
        <f t="shared" si="1456"/>
        <v>#DIV/0!</v>
      </c>
      <c r="BN99" s="252">
        <f t="shared" si="1457"/>
        <v>0</v>
      </c>
      <c r="BO99" s="122"/>
      <c r="BP99" s="101"/>
      <c r="BQ99" s="119"/>
      <c r="BR99" s="93"/>
      <c r="BS99" s="120">
        <f t="shared" si="1458"/>
        <v>0</v>
      </c>
      <c r="BT99" s="101">
        <f t="shared" si="1458"/>
        <v>0</v>
      </c>
      <c r="BU99" s="101"/>
      <c r="BV99" s="121"/>
      <c r="BW99" s="122" t="e">
        <f t="shared" si="1459"/>
        <v>#DIV/0!</v>
      </c>
      <c r="BX99" s="252">
        <f t="shared" si="1460"/>
        <v>0</v>
      </c>
      <c r="BY99" s="122"/>
      <c r="BZ99" s="101"/>
      <c r="CA99" s="119"/>
      <c r="CB99" s="93"/>
      <c r="CC99" s="120">
        <f t="shared" si="1461"/>
        <v>0</v>
      </c>
      <c r="CD99" s="101">
        <f t="shared" si="1461"/>
        <v>0</v>
      </c>
      <c r="CE99" s="101"/>
      <c r="CF99" s="121"/>
      <c r="CG99" s="122" t="e">
        <f t="shared" si="1462"/>
        <v>#DIV/0!</v>
      </c>
      <c r="CH99" s="252">
        <f t="shared" si="1463"/>
        <v>0</v>
      </c>
      <c r="CI99" s="122"/>
      <c r="CJ99" s="101"/>
      <c r="CK99" s="119"/>
      <c r="CL99" s="93"/>
      <c r="CM99" s="120">
        <f t="shared" si="1464"/>
        <v>0</v>
      </c>
      <c r="CN99" s="101">
        <f t="shared" si="1464"/>
        <v>0</v>
      </c>
      <c r="CO99" s="101"/>
      <c r="CP99" s="121"/>
      <c r="CQ99" s="122" t="e">
        <f t="shared" si="1465"/>
        <v>#DIV/0!</v>
      </c>
      <c r="CR99" s="252">
        <f t="shared" si="1466"/>
        <v>0</v>
      </c>
      <c r="CS99" s="122"/>
      <c r="CT99" s="101"/>
      <c r="CU99" s="119"/>
      <c r="CV99" s="93"/>
      <c r="CW99" s="120">
        <f t="shared" si="1467"/>
        <v>0</v>
      </c>
      <c r="CX99" s="101">
        <f t="shared" si="1467"/>
        <v>0</v>
      </c>
      <c r="CY99" s="101"/>
      <c r="CZ99" s="121"/>
      <c r="DA99" s="122" t="e">
        <f t="shared" si="1468"/>
        <v>#DIV/0!</v>
      </c>
      <c r="DB99" s="252">
        <f t="shared" si="1469"/>
        <v>0</v>
      </c>
      <c r="DC99" s="122"/>
      <c r="DD99" s="101"/>
      <c r="DE99" s="119"/>
      <c r="DF99" s="93"/>
      <c r="DG99" s="120">
        <f t="shared" si="1470"/>
        <v>0</v>
      </c>
      <c r="DH99" s="101">
        <f t="shared" si="1470"/>
        <v>0</v>
      </c>
      <c r="DI99" s="101"/>
      <c r="DJ99" s="121"/>
      <c r="DK99" s="122" t="e">
        <f t="shared" si="1471"/>
        <v>#DIV/0!</v>
      </c>
      <c r="DL99" s="252">
        <f t="shared" si="1472"/>
        <v>0</v>
      </c>
      <c r="DM99" s="122"/>
      <c r="DN99" s="101"/>
      <c r="DO99" s="119"/>
      <c r="DP99" s="93"/>
      <c r="DQ99" s="120">
        <f t="shared" si="1473"/>
        <v>0</v>
      </c>
      <c r="DR99" s="101">
        <f t="shared" si="1473"/>
        <v>0</v>
      </c>
      <c r="DS99" s="101"/>
      <c r="DT99" s="121"/>
      <c r="DU99" s="122" t="e">
        <f t="shared" si="1474"/>
        <v>#DIV/0!</v>
      </c>
      <c r="DV99" s="252">
        <f t="shared" si="1475"/>
        <v>0</v>
      </c>
      <c r="DW99" s="122"/>
      <c r="DX99" s="101"/>
      <c r="DY99" s="119"/>
      <c r="DZ99" s="93"/>
      <c r="EA99" s="120">
        <f t="shared" si="1476"/>
        <v>0</v>
      </c>
      <c r="EB99" s="101">
        <f t="shared" si="1476"/>
        <v>0</v>
      </c>
      <c r="EC99" s="101"/>
      <c r="ED99" s="121"/>
      <c r="EE99" s="122" t="e">
        <f t="shared" si="1477"/>
        <v>#DIV/0!</v>
      </c>
      <c r="EF99" s="252">
        <f t="shared" si="1478"/>
        <v>0</v>
      </c>
      <c r="EG99" s="122"/>
      <c r="EH99" s="101"/>
      <c r="EI99" s="119"/>
      <c r="EJ99" s="93"/>
      <c r="EK99" s="120">
        <f t="shared" si="1479"/>
        <v>0</v>
      </c>
      <c r="EL99" s="101">
        <f t="shared" si="1479"/>
        <v>0</v>
      </c>
      <c r="EM99" s="101"/>
      <c r="EN99" s="121"/>
      <c r="EO99" s="122" t="e">
        <f t="shared" si="1480"/>
        <v>#DIV/0!</v>
      </c>
      <c r="EP99" s="252">
        <f t="shared" si="1481"/>
        <v>0</v>
      </c>
      <c r="EQ99" s="122"/>
      <c r="ER99" s="101"/>
      <c r="ES99" s="119"/>
      <c r="ET99" s="93"/>
      <c r="EU99" s="120">
        <f t="shared" si="1482"/>
        <v>0</v>
      </c>
      <c r="EV99" s="101">
        <f t="shared" si="1482"/>
        <v>0</v>
      </c>
      <c r="EW99" s="101"/>
      <c r="EX99" s="121"/>
      <c r="EY99" s="122" t="e">
        <f t="shared" si="1483"/>
        <v>#DIV/0!</v>
      </c>
      <c r="EZ99" s="252">
        <f t="shared" si="1484"/>
        <v>0</v>
      </c>
      <c r="FA99" s="122"/>
      <c r="FB99" s="101"/>
      <c r="FC99" s="119"/>
      <c r="FD99" s="93"/>
      <c r="FE99" s="120">
        <f t="shared" si="1485"/>
        <v>0</v>
      </c>
      <c r="FF99" s="101">
        <f t="shared" si="1485"/>
        <v>0</v>
      </c>
      <c r="FG99" s="101"/>
      <c r="FH99" s="121"/>
      <c r="FI99" s="122" t="e">
        <f t="shared" si="1486"/>
        <v>#DIV/0!</v>
      </c>
      <c r="FJ99" s="252">
        <f t="shared" si="1487"/>
        <v>0</v>
      </c>
      <c r="FK99" s="122"/>
      <c r="FL99" s="101"/>
      <c r="FM99" s="119"/>
      <c r="FN99" s="93"/>
      <c r="FO99" s="120">
        <f t="shared" si="1488"/>
        <v>0</v>
      </c>
      <c r="FP99" s="101">
        <f t="shared" si="1488"/>
        <v>0</v>
      </c>
      <c r="FQ99" s="101"/>
      <c r="FR99" s="121"/>
      <c r="FS99" s="122" t="e">
        <f t="shared" si="1489"/>
        <v>#DIV/0!</v>
      </c>
      <c r="FT99" s="252">
        <f t="shared" si="1490"/>
        <v>0</v>
      </c>
      <c r="FU99" s="122"/>
      <c r="FV99" s="101"/>
      <c r="FW99" s="119"/>
      <c r="FX99" s="93"/>
      <c r="FY99" s="120">
        <f t="shared" si="1491"/>
        <v>0</v>
      </c>
      <c r="FZ99" s="101">
        <f t="shared" si="1491"/>
        <v>0</v>
      </c>
      <c r="GA99" s="101"/>
      <c r="GB99" s="121"/>
      <c r="GC99" s="122" t="e">
        <f t="shared" si="1492"/>
        <v>#DIV/0!</v>
      </c>
      <c r="GD99" s="252">
        <f t="shared" si="1493"/>
        <v>0</v>
      </c>
      <c r="GE99" s="122"/>
      <c r="GF99" s="101"/>
      <c r="GG99" s="119"/>
      <c r="GH99" s="93"/>
      <c r="GI99" s="120">
        <f t="shared" si="1494"/>
        <v>0</v>
      </c>
      <c r="GJ99" s="101">
        <f t="shared" si="1494"/>
        <v>0</v>
      </c>
      <c r="GK99" s="101"/>
      <c r="GL99" s="121"/>
      <c r="GM99" s="122" t="e">
        <f t="shared" si="1495"/>
        <v>#DIV/0!</v>
      </c>
      <c r="GN99" s="252">
        <f t="shared" si="1496"/>
        <v>0</v>
      </c>
      <c r="GO99" s="122"/>
      <c r="GP99" s="101"/>
      <c r="GQ99" s="119"/>
      <c r="GR99" s="93"/>
      <c r="GS99" s="120">
        <f t="shared" si="1497"/>
        <v>0</v>
      </c>
      <c r="GT99" s="101">
        <f t="shared" si="1497"/>
        <v>0</v>
      </c>
      <c r="GU99" s="101"/>
      <c r="GV99" s="121"/>
      <c r="GW99" s="122" t="e">
        <f t="shared" si="1498"/>
        <v>#DIV/0!</v>
      </c>
      <c r="GX99" s="252">
        <f t="shared" si="1499"/>
        <v>0</v>
      </c>
      <c r="GY99" s="122"/>
      <c r="GZ99" s="101"/>
      <c r="HA99" s="119"/>
      <c r="HB99" s="93"/>
      <c r="HC99" s="120">
        <f t="shared" si="1500"/>
        <v>0</v>
      </c>
      <c r="HD99" s="101">
        <f t="shared" si="1500"/>
        <v>0</v>
      </c>
      <c r="HE99" s="101"/>
      <c r="HF99" s="121"/>
      <c r="HG99" s="122" t="e">
        <f t="shared" si="1501"/>
        <v>#DIV/0!</v>
      </c>
      <c r="HH99" s="252">
        <f t="shared" si="1502"/>
        <v>0</v>
      </c>
      <c r="HI99" s="122"/>
      <c r="HJ99" s="101"/>
      <c r="HK99" s="119"/>
      <c r="HL99" s="93"/>
      <c r="HM99" s="120">
        <f t="shared" si="1503"/>
        <v>0</v>
      </c>
      <c r="HN99" s="101">
        <f t="shared" si="1503"/>
        <v>0</v>
      </c>
      <c r="HO99" s="101"/>
      <c r="HP99" s="121"/>
      <c r="HQ99" s="122" t="e">
        <f t="shared" si="1504"/>
        <v>#DIV/0!</v>
      </c>
      <c r="HR99" s="252">
        <f t="shared" si="1505"/>
        <v>0</v>
      </c>
      <c r="HS99" s="122"/>
      <c r="HT99" s="101"/>
      <c r="HU99" s="119"/>
      <c r="HV99" s="93"/>
      <c r="HW99" s="120">
        <f t="shared" si="1506"/>
        <v>0</v>
      </c>
      <c r="HX99" s="101">
        <f t="shared" si="1506"/>
        <v>0</v>
      </c>
      <c r="HY99" s="101"/>
      <c r="HZ99" s="121"/>
      <c r="IA99" s="122" t="e">
        <f t="shared" si="1507"/>
        <v>#DIV/0!</v>
      </c>
      <c r="IB99" s="252">
        <f t="shared" si="1508"/>
        <v>0</v>
      </c>
      <c r="IC99" s="122"/>
      <c r="ID99" s="101"/>
      <c r="IE99" s="119"/>
      <c r="IF99" s="93"/>
      <c r="IG99" s="120">
        <f t="shared" si="1509"/>
        <v>0</v>
      </c>
      <c r="IH99" s="101">
        <f t="shared" si="1509"/>
        <v>0</v>
      </c>
      <c r="II99" s="101"/>
      <c r="IJ99" s="121"/>
      <c r="IK99" s="122" t="e">
        <f t="shared" si="1510"/>
        <v>#DIV/0!</v>
      </c>
      <c r="IL99" s="252">
        <f t="shared" si="1511"/>
        <v>0</v>
      </c>
      <c r="IM99" s="122"/>
      <c r="IN99" s="101"/>
      <c r="IO99" s="119"/>
      <c r="IP99" s="93"/>
      <c r="IQ99" s="120">
        <f t="shared" si="1512"/>
        <v>0</v>
      </c>
      <c r="IR99" s="101">
        <f t="shared" si="1512"/>
        <v>0</v>
      </c>
      <c r="IS99" s="101"/>
      <c r="IT99" s="121"/>
      <c r="IU99" s="122" t="e">
        <f t="shared" si="1513"/>
        <v>#DIV/0!</v>
      </c>
      <c r="IV99" s="252">
        <f t="shared" si="1514"/>
        <v>0</v>
      </c>
      <c r="IW99" s="122"/>
      <c r="IX99" s="101"/>
      <c r="IY99" s="119"/>
      <c r="IZ99" s="93"/>
      <c r="JA99" s="120">
        <f t="shared" si="1515"/>
        <v>0</v>
      </c>
      <c r="JB99" s="101">
        <f t="shared" si="1515"/>
        <v>0</v>
      </c>
      <c r="JC99" s="101"/>
      <c r="JD99" s="121"/>
      <c r="JE99" s="122" t="e">
        <f t="shared" si="1516"/>
        <v>#DIV/0!</v>
      </c>
      <c r="JF99" s="252">
        <f t="shared" si="1517"/>
        <v>0</v>
      </c>
      <c r="JG99" s="122"/>
      <c r="JH99" s="101"/>
      <c r="JI99" s="119"/>
      <c r="JJ99" s="93"/>
      <c r="JK99" s="120">
        <f t="shared" si="1518"/>
        <v>0</v>
      </c>
      <c r="JL99" s="101">
        <f t="shared" si="1518"/>
        <v>0</v>
      </c>
      <c r="JM99" s="101"/>
      <c r="JN99" s="121"/>
      <c r="JO99" s="122" t="e">
        <f t="shared" si="1519"/>
        <v>#DIV/0!</v>
      </c>
      <c r="JP99" s="252">
        <f t="shared" si="1520"/>
        <v>0</v>
      </c>
      <c r="JQ99" s="122"/>
      <c r="JR99" s="101"/>
      <c r="JS99" s="119"/>
      <c r="JT99" s="93"/>
      <c r="JU99" s="120">
        <f t="shared" si="1521"/>
        <v>0</v>
      </c>
      <c r="JV99" s="101">
        <f t="shared" si="1521"/>
        <v>0</v>
      </c>
      <c r="JW99" s="101"/>
      <c r="JX99" s="121"/>
      <c r="JY99" s="122" t="e">
        <f t="shared" si="1522"/>
        <v>#DIV/0!</v>
      </c>
      <c r="JZ99" s="252">
        <f t="shared" si="1523"/>
        <v>0</v>
      </c>
      <c r="KA99" s="122"/>
      <c r="KB99" s="101"/>
      <c r="KC99" s="119"/>
      <c r="KD99" s="93"/>
      <c r="KE99" s="120">
        <f t="shared" si="1524"/>
        <v>0</v>
      </c>
      <c r="KF99" s="101">
        <f t="shared" si="1524"/>
        <v>0</v>
      </c>
      <c r="KG99" s="101"/>
      <c r="KH99" s="121"/>
      <c r="KI99" s="122" t="e">
        <f t="shared" si="1525"/>
        <v>#DIV/0!</v>
      </c>
      <c r="KJ99" s="252">
        <f t="shared" si="1526"/>
        <v>0</v>
      </c>
      <c r="KK99" s="122"/>
      <c r="KL99" s="101"/>
      <c r="KM99" s="119"/>
      <c r="KN99" s="93"/>
      <c r="KO99" s="120">
        <f t="shared" si="1527"/>
        <v>0</v>
      </c>
      <c r="KP99" s="101">
        <f t="shared" si="1527"/>
        <v>0</v>
      </c>
      <c r="KQ99" s="101"/>
      <c r="KR99" s="121"/>
      <c r="KS99" s="122" t="e">
        <f t="shared" si="1528"/>
        <v>#DIV/0!</v>
      </c>
      <c r="KT99" s="252">
        <f t="shared" si="1529"/>
        <v>0</v>
      </c>
      <c r="KU99" s="122"/>
      <c r="KV99" s="101"/>
      <c r="KW99" s="119"/>
      <c r="KX99" s="93"/>
      <c r="KY99" s="120">
        <f t="shared" si="1530"/>
        <v>0</v>
      </c>
      <c r="KZ99" s="101">
        <f t="shared" si="1530"/>
        <v>0</v>
      </c>
      <c r="LA99" s="101"/>
      <c r="LB99" s="121"/>
      <c r="LC99" s="122" t="e">
        <f t="shared" si="1531"/>
        <v>#DIV/0!</v>
      </c>
      <c r="LD99" s="252">
        <f t="shared" si="1532"/>
        <v>0</v>
      </c>
      <c r="LE99" s="122"/>
      <c r="LF99" s="101"/>
      <c r="LG99" s="119"/>
      <c r="LH99" s="93"/>
      <c r="LI99" s="120">
        <f t="shared" si="1533"/>
        <v>0</v>
      </c>
      <c r="LJ99" s="101">
        <f t="shared" si="1533"/>
        <v>0</v>
      </c>
      <c r="LK99" s="101"/>
      <c r="LL99" s="121"/>
      <c r="LM99" s="122" t="e">
        <f t="shared" si="1534"/>
        <v>#DIV/0!</v>
      </c>
      <c r="LN99" s="252">
        <f t="shared" si="1535"/>
        <v>0</v>
      </c>
      <c r="LO99" s="122"/>
      <c r="LP99" s="101"/>
      <c r="LQ99" s="119"/>
      <c r="LR99" s="93"/>
      <c r="LS99" s="120">
        <f t="shared" si="1536"/>
        <v>0</v>
      </c>
      <c r="LT99" s="101">
        <f t="shared" si="1536"/>
        <v>0</v>
      </c>
      <c r="LU99" s="101"/>
      <c r="LV99" s="121"/>
      <c r="LW99" s="122" t="e">
        <f t="shared" si="1537"/>
        <v>#DIV/0!</v>
      </c>
      <c r="LX99" s="252">
        <f t="shared" si="1538"/>
        <v>0</v>
      </c>
      <c r="LY99" s="122"/>
      <c r="LZ99" s="101"/>
      <c r="MA99" s="119"/>
      <c r="MB99" s="93"/>
      <c r="MC99" s="120">
        <f t="shared" si="1539"/>
        <v>0</v>
      </c>
      <c r="MD99" s="101">
        <f t="shared" si="1539"/>
        <v>0</v>
      </c>
      <c r="ME99" s="101"/>
      <c r="MF99" s="121"/>
      <c r="MG99" s="122" t="e">
        <f t="shared" si="1540"/>
        <v>#DIV/0!</v>
      </c>
      <c r="MH99" s="252">
        <f t="shared" si="1541"/>
        <v>0</v>
      </c>
      <c r="MI99" s="122"/>
      <c r="MJ99" s="101"/>
      <c r="MK99" s="119"/>
      <c r="ML99" s="93"/>
      <c r="MM99" s="120">
        <f t="shared" si="1542"/>
        <v>0</v>
      </c>
      <c r="MN99" s="101">
        <f t="shared" si="1542"/>
        <v>0</v>
      </c>
      <c r="MO99" s="101"/>
      <c r="MP99" s="121"/>
      <c r="MQ99" s="122" t="e">
        <f t="shared" si="1543"/>
        <v>#DIV/0!</v>
      </c>
      <c r="MR99" s="252">
        <f t="shared" si="1544"/>
        <v>0</v>
      </c>
      <c r="MS99" s="122"/>
      <c r="MT99" s="101"/>
      <c r="MU99" s="119"/>
      <c r="MV99" s="93"/>
      <c r="MW99" s="120">
        <f t="shared" si="1545"/>
        <v>0</v>
      </c>
      <c r="MX99" s="101">
        <f t="shared" si="1545"/>
        <v>0</v>
      </c>
      <c r="MY99" s="101"/>
      <c r="MZ99" s="121"/>
      <c r="NA99" s="122" t="e">
        <f t="shared" si="1546"/>
        <v>#DIV/0!</v>
      </c>
      <c r="NB99" s="252">
        <f t="shared" si="1547"/>
        <v>0</v>
      </c>
      <c r="NC99" s="122"/>
      <c r="ND99" s="101"/>
      <c r="NE99" s="119"/>
      <c r="NF99" s="93"/>
      <c r="NG99" s="120">
        <f t="shared" si="1548"/>
        <v>0</v>
      </c>
      <c r="NH99" s="101">
        <f t="shared" si="1548"/>
        <v>0</v>
      </c>
      <c r="NI99" s="101"/>
      <c r="NJ99" s="121"/>
      <c r="NK99" s="122" t="e">
        <f t="shared" si="1549"/>
        <v>#DIV/0!</v>
      </c>
      <c r="NL99" s="252">
        <f t="shared" si="1550"/>
        <v>0</v>
      </c>
      <c r="NM99" s="122"/>
      <c r="NN99" s="101"/>
      <c r="NO99" s="119"/>
      <c r="NP99" s="93"/>
      <c r="NQ99" s="120">
        <f t="shared" si="1551"/>
        <v>0</v>
      </c>
      <c r="NR99" s="101">
        <f t="shared" si="1551"/>
        <v>0</v>
      </c>
      <c r="NS99" s="101"/>
      <c r="NT99" s="121"/>
      <c r="NU99" s="122" t="e">
        <f t="shared" si="1552"/>
        <v>#DIV/0!</v>
      </c>
      <c r="NV99" s="252">
        <f t="shared" si="1553"/>
        <v>0</v>
      </c>
      <c r="NW99" s="122"/>
      <c r="NX99" s="101"/>
      <c r="NY99" s="119"/>
      <c r="NZ99" s="93"/>
      <c r="OA99" s="120">
        <f t="shared" si="1554"/>
        <v>0</v>
      </c>
      <c r="OB99" s="101">
        <f t="shared" si="1554"/>
        <v>0</v>
      </c>
      <c r="OC99" s="101"/>
      <c r="OD99" s="121"/>
      <c r="OE99" s="122" t="e">
        <f t="shared" si="1555"/>
        <v>#DIV/0!</v>
      </c>
      <c r="OF99" s="252">
        <f t="shared" si="1556"/>
        <v>0</v>
      </c>
      <c r="OG99" s="122"/>
      <c r="OH99" s="101"/>
      <c r="OI99" s="119"/>
      <c r="OJ99" s="93"/>
      <c r="OK99" s="120">
        <f t="shared" si="1557"/>
        <v>0</v>
      </c>
      <c r="OL99" s="101">
        <f t="shared" si="1557"/>
        <v>0</v>
      </c>
      <c r="OM99" s="101"/>
      <c r="ON99" s="121"/>
      <c r="OO99" s="122" t="e">
        <f t="shared" si="1558"/>
        <v>#DIV/0!</v>
      </c>
      <c r="OP99" s="252">
        <f t="shared" si="1559"/>
        <v>0</v>
      </c>
      <c r="OQ99" s="122"/>
      <c r="OR99" s="101"/>
      <c r="OS99" s="119"/>
      <c r="OT99" s="93"/>
      <c r="OU99" s="120">
        <f t="shared" si="1560"/>
        <v>0</v>
      </c>
      <c r="OV99" s="101">
        <f t="shared" si="1560"/>
        <v>0</v>
      </c>
      <c r="OW99" s="101"/>
      <c r="OX99" s="121"/>
      <c r="OY99" s="122" t="e">
        <f t="shared" si="1561"/>
        <v>#DIV/0!</v>
      </c>
      <c r="OZ99" s="252">
        <f t="shared" si="1562"/>
        <v>0</v>
      </c>
      <c r="PA99" s="122"/>
      <c r="PB99" s="101"/>
      <c r="PC99" s="119"/>
      <c r="PD99" s="93"/>
      <c r="PE99" s="120">
        <f t="shared" si="1563"/>
        <v>0</v>
      </c>
      <c r="PF99" s="101">
        <f t="shared" si="1563"/>
        <v>0</v>
      </c>
      <c r="PG99" s="101"/>
      <c r="PH99" s="121"/>
      <c r="PI99" s="122" t="e">
        <f t="shared" si="1564"/>
        <v>#DIV/0!</v>
      </c>
      <c r="PJ99" s="252">
        <f t="shared" si="1565"/>
        <v>0</v>
      </c>
      <c r="PK99" s="122"/>
      <c r="PL99" s="101"/>
      <c r="PM99" s="119"/>
      <c r="PN99" s="93"/>
      <c r="PO99" s="120">
        <f t="shared" si="1566"/>
        <v>0</v>
      </c>
      <c r="PP99" s="101">
        <f t="shared" si="1566"/>
        <v>0</v>
      </c>
      <c r="PQ99" s="101"/>
      <c r="PR99" s="121"/>
      <c r="PS99" s="122" t="e">
        <f t="shared" si="1567"/>
        <v>#DIV/0!</v>
      </c>
      <c r="PT99" s="252">
        <f t="shared" si="1568"/>
        <v>0</v>
      </c>
      <c r="PU99" s="122"/>
      <c r="PV99" s="101"/>
      <c r="PW99" s="119"/>
      <c r="PX99" s="93"/>
      <c r="PY99" s="120">
        <f t="shared" si="1569"/>
        <v>0</v>
      </c>
      <c r="PZ99" s="101">
        <f t="shared" si="1569"/>
        <v>0</v>
      </c>
      <c r="QA99" s="101"/>
      <c r="QB99" s="121"/>
      <c r="QC99" s="122" t="e">
        <f t="shared" si="1570"/>
        <v>#DIV/0!</v>
      </c>
      <c r="QD99" s="252">
        <f t="shared" si="1571"/>
        <v>0</v>
      </c>
      <c r="QE99" s="122"/>
      <c r="QF99" s="101"/>
      <c r="QG99" s="119"/>
      <c r="QH99" s="93"/>
      <c r="QI99" s="120">
        <f t="shared" si="1572"/>
        <v>0</v>
      </c>
      <c r="QJ99" s="101">
        <f t="shared" si="1572"/>
        <v>0</v>
      </c>
      <c r="QK99" s="101"/>
      <c r="QL99" s="121"/>
      <c r="QM99" s="122" t="e">
        <f t="shared" si="1573"/>
        <v>#DIV/0!</v>
      </c>
      <c r="QN99" s="252">
        <f t="shared" si="1574"/>
        <v>0</v>
      </c>
      <c r="QO99" s="122"/>
      <c r="QP99" s="101"/>
      <c r="QQ99" s="119"/>
      <c r="QR99" s="93"/>
      <c r="QS99" s="120">
        <f t="shared" si="1575"/>
        <v>0</v>
      </c>
      <c r="QT99" s="101">
        <f t="shared" si="1575"/>
        <v>0</v>
      </c>
      <c r="QU99" s="101"/>
      <c r="QV99" s="121"/>
      <c r="QW99" s="122" t="e">
        <f t="shared" si="1576"/>
        <v>#DIV/0!</v>
      </c>
      <c r="QX99" s="252">
        <f t="shared" si="1577"/>
        <v>0</v>
      </c>
      <c r="QY99" s="122"/>
      <c r="QZ99" s="101"/>
      <c r="RA99" s="119"/>
      <c r="RB99" s="93"/>
      <c r="RC99" s="120">
        <f t="shared" si="1578"/>
        <v>0</v>
      </c>
      <c r="RD99" s="101">
        <f t="shared" si="1578"/>
        <v>0</v>
      </c>
      <c r="RE99" s="101"/>
      <c r="RF99" s="121"/>
      <c r="RG99" s="122" t="e">
        <f t="shared" si="1579"/>
        <v>#DIV/0!</v>
      </c>
      <c r="RH99" s="252">
        <f t="shared" si="1580"/>
        <v>0</v>
      </c>
      <c r="RI99" s="122"/>
      <c r="RJ99" s="101"/>
      <c r="RK99" s="119"/>
      <c r="RL99" s="93"/>
      <c r="RM99" s="120">
        <f t="shared" si="1581"/>
        <v>0</v>
      </c>
      <c r="RN99" s="101">
        <f t="shared" si="1581"/>
        <v>0</v>
      </c>
      <c r="RO99" s="101"/>
      <c r="RP99" s="121"/>
      <c r="RQ99" s="122" t="e">
        <f t="shared" si="1582"/>
        <v>#DIV/0!</v>
      </c>
      <c r="RR99" s="252">
        <f t="shared" si="1583"/>
        <v>0</v>
      </c>
      <c r="RS99" s="122"/>
      <c r="RT99" s="101"/>
      <c r="RU99" s="119"/>
      <c r="RV99" s="93"/>
      <c r="RW99" s="120">
        <f t="shared" si="1584"/>
        <v>0</v>
      </c>
      <c r="RX99" s="101">
        <f t="shared" si="1584"/>
        <v>0</v>
      </c>
      <c r="RY99" s="101"/>
      <c r="RZ99" s="121"/>
      <c r="SA99" s="122" t="e">
        <f t="shared" si="1585"/>
        <v>#DIV/0!</v>
      </c>
      <c r="SB99" s="252">
        <f t="shared" si="1586"/>
        <v>0</v>
      </c>
      <c r="SC99" s="122"/>
      <c r="SD99" s="101"/>
      <c r="SE99" s="119"/>
      <c r="SF99" s="93"/>
      <c r="SG99" s="120">
        <f t="shared" si="1587"/>
        <v>0</v>
      </c>
      <c r="SH99" s="101">
        <f t="shared" si="1587"/>
        <v>0</v>
      </c>
      <c r="SI99" s="101"/>
      <c r="SJ99" s="121"/>
      <c r="SK99" s="122" t="e">
        <f t="shared" si="1588"/>
        <v>#DIV/0!</v>
      </c>
      <c r="SL99" s="252">
        <f t="shared" si="1589"/>
        <v>0</v>
      </c>
      <c r="SM99" s="122"/>
      <c r="SN99" s="101"/>
      <c r="SO99" s="119"/>
      <c r="SP99" s="93"/>
      <c r="SQ99" s="120">
        <f t="shared" si="1590"/>
        <v>0</v>
      </c>
      <c r="SR99" s="101">
        <f t="shared" si="1590"/>
        <v>0</v>
      </c>
      <c r="SS99" s="101"/>
      <c r="ST99" s="121"/>
      <c r="SU99" s="122" t="e">
        <f t="shared" si="1591"/>
        <v>#DIV/0!</v>
      </c>
      <c r="SV99" s="252">
        <f t="shared" si="1592"/>
        <v>0</v>
      </c>
      <c r="SW99" s="122"/>
      <c r="SX99" s="101"/>
      <c r="SY99" s="119"/>
      <c r="SZ99" s="93"/>
      <c r="TA99" s="120">
        <f t="shared" si="1593"/>
        <v>0</v>
      </c>
      <c r="TB99" s="101">
        <f t="shared" si="1593"/>
        <v>0</v>
      </c>
      <c r="TC99" s="101"/>
      <c r="TD99" s="121"/>
      <c r="TE99" s="122" t="e">
        <f t="shared" si="1594"/>
        <v>#DIV/0!</v>
      </c>
      <c r="TF99" s="252">
        <f t="shared" si="1595"/>
        <v>0</v>
      </c>
      <c r="TG99" s="122"/>
      <c r="TH99" s="101"/>
      <c r="TI99" s="119"/>
      <c r="TJ99" s="93"/>
      <c r="TK99" s="120">
        <f t="shared" si="1596"/>
        <v>0</v>
      </c>
      <c r="TL99" s="101">
        <f t="shared" si="1596"/>
        <v>0</v>
      </c>
      <c r="TM99" s="101"/>
      <c r="TN99" s="121"/>
      <c r="TO99" s="122" t="e">
        <f t="shared" si="1597"/>
        <v>#DIV/0!</v>
      </c>
      <c r="TP99" s="252">
        <f t="shared" si="1598"/>
        <v>0</v>
      </c>
      <c r="TQ99" s="122"/>
      <c r="TR99" s="101"/>
      <c r="TS99" s="119"/>
      <c r="TT99" s="93"/>
      <c r="TU99" s="120">
        <f t="shared" si="1599"/>
        <v>0</v>
      </c>
      <c r="TV99" s="101">
        <f t="shared" si="1599"/>
        <v>0</v>
      </c>
      <c r="TW99" s="101"/>
      <c r="TX99" s="121"/>
      <c r="TY99" s="122" t="e">
        <f t="shared" si="1600"/>
        <v>#DIV/0!</v>
      </c>
      <c r="TZ99" s="252">
        <f t="shared" si="1601"/>
        <v>0</v>
      </c>
      <c r="UA99" s="122"/>
      <c r="UB99" s="101"/>
      <c r="UC99" s="119"/>
      <c r="UD99" s="93"/>
      <c r="UE99" s="120">
        <f t="shared" si="1602"/>
        <v>0</v>
      </c>
      <c r="UF99" s="101">
        <f t="shared" si="1602"/>
        <v>0</v>
      </c>
      <c r="UG99" s="101"/>
      <c r="UH99" s="121"/>
      <c r="UI99" s="122" t="e">
        <f t="shared" si="1603"/>
        <v>#DIV/0!</v>
      </c>
      <c r="UJ99" s="252">
        <f t="shared" si="1604"/>
        <v>0</v>
      </c>
      <c r="UK99" s="122"/>
      <c r="UL99" s="101"/>
      <c r="UM99" s="119"/>
      <c r="UN99" s="93"/>
      <c r="UO99" s="120">
        <f t="shared" si="1605"/>
        <v>0</v>
      </c>
      <c r="UP99" s="101">
        <f t="shared" si="1605"/>
        <v>0</v>
      </c>
      <c r="UQ99" s="101"/>
      <c r="UR99" s="121"/>
      <c r="US99" s="122" t="e">
        <f t="shared" si="1606"/>
        <v>#DIV/0!</v>
      </c>
      <c r="UT99" s="252">
        <f t="shared" si="1607"/>
        <v>0</v>
      </c>
      <c r="UU99" s="122"/>
      <c r="UV99" s="101"/>
      <c r="UW99" s="119"/>
      <c r="UX99" s="93"/>
      <c r="UY99" s="120">
        <f t="shared" si="1608"/>
        <v>0</v>
      </c>
      <c r="UZ99" s="101">
        <f t="shared" si="1608"/>
        <v>0</v>
      </c>
      <c r="VA99" s="101"/>
      <c r="VB99" s="121"/>
      <c r="VC99" s="122" t="e">
        <f t="shared" si="1609"/>
        <v>#DIV/0!</v>
      </c>
      <c r="VD99" s="252">
        <f t="shared" si="1610"/>
        <v>0</v>
      </c>
      <c r="VE99" s="122"/>
      <c r="VF99" s="101"/>
      <c r="VG99" s="119"/>
      <c r="VH99" s="93"/>
      <c r="VI99" s="120">
        <f t="shared" si="1611"/>
        <v>0</v>
      </c>
      <c r="VJ99" s="101">
        <f t="shared" si="1611"/>
        <v>0</v>
      </c>
      <c r="VK99" s="101"/>
      <c r="VL99" s="121"/>
      <c r="VM99" s="122" t="e">
        <f t="shared" si="1612"/>
        <v>#DIV/0!</v>
      </c>
      <c r="VN99" s="252">
        <f t="shared" si="1613"/>
        <v>0</v>
      </c>
      <c r="VO99" s="122"/>
      <c r="VP99" s="101"/>
      <c r="VQ99" s="119"/>
      <c r="VR99" s="93"/>
      <c r="VS99" s="120">
        <f t="shared" si="1614"/>
        <v>0</v>
      </c>
      <c r="VT99" s="101">
        <f t="shared" si="1614"/>
        <v>0</v>
      </c>
      <c r="VU99" s="101"/>
      <c r="VV99" s="121"/>
      <c r="VW99" s="122" t="e">
        <f t="shared" si="1615"/>
        <v>#DIV/0!</v>
      </c>
      <c r="VX99" s="231">
        <f t="shared" si="1616"/>
        <v>0</v>
      </c>
      <c r="VY99" s="122"/>
      <c r="VZ99" s="101"/>
      <c r="WA99" s="119"/>
      <c r="WB99" s="93"/>
      <c r="WC99" s="120">
        <f t="shared" si="1617"/>
        <v>0</v>
      </c>
      <c r="WD99" s="101">
        <f t="shared" si="1617"/>
        <v>0</v>
      </c>
      <c r="WE99" s="101"/>
      <c r="WF99" s="121"/>
    </row>
    <row r="100" spans="1:604" ht="48">
      <c r="A100" s="5"/>
      <c r="B100" s="94" t="s">
        <v>427</v>
      </c>
      <c r="C100" s="12" t="s">
        <v>838</v>
      </c>
      <c r="D100" s="12" t="s">
        <v>439</v>
      </c>
      <c r="E100" s="4"/>
      <c r="F100" s="252">
        <f t="shared" si="1439"/>
        <v>0</v>
      </c>
      <c r="G100" s="122"/>
      <c r="H100" s="101"/>
      <c r="I100" s="119"/>
      <c r="J100" s="93"/>
      <c r="K100" s="120">
        <f t="shared" si="1440"/>
        <v>0</v>
      </c>
      <c r="L100" s="101">
        <f t="shared" si="1440"/>
        <v>0</v>
      </c>
      <c r="M100" s="101"/>
      <c r="N100" s="121"/>
      <c r="O100" s="122">
        <f t="shared" si="1441"/>
        <v>0</v>
      </c>
      <c r="P100" s="252">
        <f t="shared" si="1442"/>
        <v>0</v>
      </c>
      <c r="Q100" s="122"/>
      <c r="R100" s="101"/>
      <c r="S100" s="119"/>
      <c r="T100" s="93"/>
      <c r="U100" s="120">
        <f t="shared" si="1443"/>
        <v>0</v>
      </c>
      <c r="V100" s="101">
        <f t="shared" si="1443"/>
        <v>0</v>
      </c>
      <c r="W100" s="101"/>
      <c r="X100" s="121"/>
      <c r="Y100" s="122">
        <f t="shared" si="1444"/>
        <v>0</v>
      </c>
      <c r="Z100" s="252">
        <f t="shared" si="1445"/>
        <v>0</v>
      </c>
      <c r="AA100" s="122"/>
      <c r="AB100" s="101"/>
      <c r="AC100" s="119"/>
      <c r="AD100" s="93"/>
      <c r="AE100" s="120">
        <f t="shared" si="1446"/>
        <v>0</v>
      </c>
      <c r="AF100" s="101">
        <f t="shared" si="1446"/>
        <v>0</v>
      </c>
      <c r="AG100" s="101"/>
      <c r="AH100" s="121"/>
      <c r="AI100" s="122">
        <f t="shared" si="1447"/>
        <v>0</v>
      </c>
      <c r="AJ100" s="252">
        <f t="shared" si="1448"/>
        <v>0</v>
      </c>
      <c r="AK100" s="122"/>
      <c r="AL100" s="101"/>
      <c r="AM100" s="119"/>
      <c r="AN100" s="93"/>
      <c r="AO100" s="120">
        <f t="shared" si="1449"/>
        <v>0</v>
      </c>
      <c r="AP100" s="101">
        <f t="shared" si="1449"/>
        <v>0</v>
      </c>
      <c r="AQ100" s="101"/>
      <c r="AR100" s="121"/>
      <c r="AS100" s="122">
        <f t="shared" si="1450"/>
        <v>0</v>
      </c>
      <c r="AT100" s="252">
        <f t="shared" si="1451"/>
        <v>0</v>
      </c>
      <c r="AU100" s="122"/>
      <c r="AV100" s="101"/>
      <c r="AW100" s="119"/>
      <c r="AX100" s="93"/>
      <c r="AY100" s="120">
        <f t="shared" si="1452"/>
        <v>0</v>
      </c>
      <c r="AZ100" s="101">
        <f t="shared" si="1452"/>
        <v>0</v>
      </c>
      <c r="BA100" s="101"/>
      <c r="BB100" s="121"/>
      <c r="BC100" s="122">
        <f t="shared" si="1453"/>
        <v>0</v>
      </c>
      <c r="BD100" s="252">
        <f t="shared" si="1454"/>
        <v>0</v>
      </c>
      <c r="BE100" s="122"/>
      <c r="BF100" s="101"/>
      <c r="BG100" s="119"/>
      <c r="BH100" s="93"/>
      <c r="BI100" s="120">
        <f t="shared" si="1455"/>
        <v>0</v>
      </c>
      <c r="BJ100" s="101">
        <f t="shared" si="1455"/>
        <v>0</v>
      </c>
      <c r="BK100" s="101"/>
      <c r="BL100" s="121"/>
      <c r="BM100" s="122">
        <f t="shared" si="1456"/>
        <v>0</v>
      </c>
      <c r="BN100" s="252">
        <f t="shared" si="1457"/>
        <v>0</v>
      </c>
      <c r="BO100" s="122"/>
      <c r="BP100" s="101"/>
      <c r="BQ100" s="119"/>
      <c r="BR100" s="93"/>
      <c r="BS100" s="120">
        <f t="shared" si="1458"/>
        <v>0</v>
      </c>
      <c r="BT100" s="101">
        <f t="shared" si="1458"/>
        <v>0</v>
      </c>
      <c r="BU100" s="101"/>
      <c r="BV100" s="121"/>
      <c r="BW100" s="122">
        <f t="shared" si="1459"/>
        <v>0</v>
      </c>
      <c r="BX100" s="252">
        <f t="shared" si="1460"/>
        <v>0</v>
      </c>
      <c r="BY100" s="122"/>
      <c r="BZ100" s="101"/>
      <c r="CA100" s="119"/>
      <c r="CB100" s="93"/>
      <c r="CC100" s="120">
        <f t="shared" si="1461"/>
        <v>0</v>
      </c>
      <c r="CD100" s="101">
        <f t="shared" si="1461"/>
        <v>0</v>
      </c>
      <c r="CE100" s="101"/>
      <c r="CF100" s="121"/>
      <c r="CG100" s="122">
        <f t="shared" si="1462"/>
        <v>0</v>
      </c>
      <c r="CH100" s="252">
        <f t="shared" si="1463"/>
        <v>0</v>
      </c>
      <c r="CI100" s="122"/>
      <c r="CJ100" s="101"/>
      <c r="CK100" s="119"/>
      <c r="CL100" s="93"/>
      <c r="CM100" s="120">
        <f t="shared" si="1464"/>
        <v>0</v>
      </c>
      <c r="CN100" s="101">
        <f t="shared" si="1464"/>
        <v>0</v>
      </c>
      <c r="CO100" s="101"/>
      <c r="CP100" s="121"/>
      <c r="CQ100" s="122">
        <f t="shared" si="1465"/>
        <v>0</v>
      </c>
      <c r="CR100" s="252">
        <f t="shared" si="1466"/>
        <v>0</v>
      </c>
      <c r="CS100" s="122"/>
      <c r="CT100" s="101"/>
      <c r="CU100" s="119"/>
      <c r="CV100" s="93"/>
      <c r="CW100" s="120">
        <f t="shared" si="1467"/>
        <v>0</v>
      </c>
      <c r="CX100" s="101">
        <f t="shared" si="1467"/>
        <v>0</v>
      </c>
      <c r="CY100" s="101"/>
      <c r="CZ100" s="121"/>
      <c r="DA100" s="122">
        <f t="shared" si="1468"/>
        <v>0</v>
      </c>
      <c r="DB100" s="252">
        <f t="shared" si="1469"/>
        <v>0</v>
      </c>
      <c r="DC100" s="122"/>
      <c r="DD100" s="101"/>
      <c r="DE100" s="119"/>
      <c r="DF100" s="93"/>
      <c r="DG100" s="120">
        <f t="shared" si="1470"/>
        <v>0</v>
      </c>
      <c r="DH100" s="101">
        <f t="shared" si="1470"/>
        <v>0</v>
      </c>
      <c r="DI100" s="101"/>
      <c r="DJ100" s="121"/>
      <c r="DK100" s="122">
        <f t="shared" si="1471"/>
        <v>0</v>
      </c>
      <c r="DL100" s="252">
        <f t="shared" si="1472"/>
        <v>0</v>
      </c>
      <c r="DM100" s="122"/>
      <c r="DN100" s="101"/>
      <c r="DO100" s="119"/>
      <c r="DP100" s="93"/>
      <c r="DQ100" s="120">
        <f t="shared" si="1473"/>
        <v>0</v>
      </c>
      <c r="DR100" s="101">
        <f t="shared" si="1473"/>
        <v>0</v>
      </c>
      <c r="DS100" s="101"/>
      <c r="DT100" s="121"/>
      <c r="DU100" s="122">
        <f t="shared" si="1474"/>
        <v>0</v>
      </c>
      <c r="DV100" s="252">
        <f t="shared" si="1475"/>
        <v>0</v>
      </c>
      <c r="DW100" s="122"/>
      <c r="DX100" s="101"/>
      <c r="DY100" s="119"/>
      <c r="DZ100" s="93"/>
      <c r="EA100" s="120">
        <f t="shared" si="1476"/>
        <v>0</v>
      </c>
      <c r="EB100" s="101">
        <f t="shared" si="1476"/>
        <v>0</v>
      </c>
      <c r="EC100" s="101"/>
      <c r="ED100" s="121"/>
      <c r="EE100" s="122">
        <f t="shared" si="1477"/>
        <v>0</v>
      </c>
      <c r="EF100" s="252">
        <f t="shared" si="1478"/>
        <v>0</v>
      </c>
      <c r="EG100" s="122"/>
      <c r="EH100" s="101"/>
      <c r="EI100" s="119"/>
      <c r="EJ100" s="93"/>
      <c r="EK100" s="120">
        <f t="shared" si="1479"/>
        <v>0</v>
      </c>
      <c r="EL100" s="101">
        <f t="shared" si="1479"/>
        <v>0</v>
      </c>
      <c r="EM100" s="101"/>
      <c r="EN100" s="121"/>
      <c r="EO100" s="122">
        <f t="shared" si="1480"/>
        <v>0</v>
      </c>
      <c r="EP100" s="252">
        <f t="shared" si="1481"/>
        <v>0</v>
      </c>
      <c r="EQ100" s="122"/>
      <c r="ER100" s="101"/>
      <c r="ES100" s="119"/>
      <c r="ET100" s="93"/>
      <c r="EU100" s="120">
        <f t="shared" si="1482"/>
        <v>0</v>
      </c>
      <c r="EV100" s="101">
        <f t="shared" si="1482"/>
        <v>0</v>
      </c>
      <c r="EW100" s="101"/>
      <c r="EX100" s="121"/>
      <c r="EY100" s="122">
        <f t="shared" si="1483"/>
        <v>0</v>
      </c>
      <c r="EZ100" s="252">
        <f t="shared" si="1484"/>
        <v>0</v>
      </c>
      <c r="FA100" s="122"/>
      <c r="FB100" s="101"/>
      <c r="FC100" s="119"/>
      <c r="FD100" s="93"/>
      <c r="FE100" s="120">
        <f t="shared" si="1485"/>
        <v>0</v>
      </c>
      <c r="FF100" s="101">
        <f t="shared" si="1485"/>
        <v>0</v>
      </c>
      <c r="FG100" s="101"/>
      <c r="FH100" s="121"/>
      <c r="FI100" s="122">
        <f t="shared" si="1486"/>
        <v>0</v>
      </c>
      <c r="FJ100" s="252">
        <f t="shared" si="1487"/>
        <v>0</v>
      </c>
      <c r="FK100" s="122"/>
      <c r="FL100" s="101"/>
      <c r="FM100" s="119"/>
      <c r="FN100" s="93"/>
      <c r="FO100" s="120">
        <f t="shared" si="1488"/>
        <v>0</v>
      </c>
      <c r="FP100" s="101">
        <f t="shared" si="1488"/>
        <v>0</v>
      </c>
      <c r="FQ100" s="101"/>
      <c r="FR100" s="121"/>
      <c r="FS100" s="122">
        <f t="shared" si="1489"/>
        <v>0</v>
      </c>
      <c r="FT100" s="252">
        <f t="shared" si="1490"/>
        <v>0</v>
      </c>
      <c r="FU100" s="122"/>
      <c r="FV100" s="101"/>
      <c r="FW100" s="119"/>
      <c r="FX100" s="93"/>
      <c r="FY100" s="120">
        <f t="shared" si="1491"/>
        <v>0</v>
      </c>
      <c r="FZ100" s="101">
        <f t="shared" si="1491"/>
        <v>0</v>
      </c>
      <c r="GA100" s="101"/>
      <c r="GB100" s="121"/>
      <c r="GC100" s="122">
        <f t="shared" si="1492"/>
        <v>0</v>
      </c>
      <c r="GD100" s="252">
        <f t="shared" si="1493"/>
        <v>0</v>
      </c>
      <c r="GE100" s="122"/>
      <c r="GF100" s="101"/>
      <c r="GG100" s="119"/>
      <c r="GH100" s="93"/>
      <c r="GI100" s="120">
        <f t="shared" si="1494"/>
        <v>0</v>
      </c>
      <c r="GJ100" s="101">
        <f t="shared" si="1494"/>
        <v>0</v>
      </c>
      <c r="GK100" s="101"/>
      <c r="GL100" s="121"/>
      <c r="GM100" s="122">
        <f t="shared" si="1495"/>
        <v>0</v>
      </c>
      <c r="GN100" s="252">
        <f t="shared" si="1496"/>
        <v>0</v>
      </c>
      <c r="GO100" s="122"/>
      <c r="GP100" s="101"/>
      <c r="GQ100" s="119"/>
      <c r="GR100" s="93"/>
      <c r="GS100" s="120">
        <f t="shared" si="1497"/>
        <v>0</v>
      </c>
      <c r="GT100" s="101">
        <f t="shared" si="1497"/>
        <v>0</v>
      </c>
      <c r="GU100" s="101"/>
      <c r="GV100" s="121"/>
      <c r="GW100" s="122">
        <f t="shared" si="1498"/>
        <v>0</v>
      </c>
      <c r="GX100" s="252">
        <f t="shared" si="1499"/>
        <v>0</v>
      </c>
      <c r="GY100" s="122"/>
      <c r="GZ100" s="101"/>
      <c r="HA100" s="119"/>
      <c r="HB100" s="93"/>
      <c r="HC100" s="120">
        <f t="shared" si="1500"/>
        <v>0</v>
      </c>
      <c r="HD100" s="101">
        <f t="shared" si="1500"/>
        <v>0</v>
      </c>
      <c r="HE100" s="101"/>
      <c r="HF100" s="121"/>
      <c r="HG100" s="122">
        <f t="shared" si="1501"/>
        <v>0</v>
      </c>
      <c r="HH100" s="252">
        <f t="shared" si="1502"/>
        <v>0</v>
      </c>
      <c r="HI100" s="122"/>
      <c r="HJ100" s="101"/>
      <c r="HK100" s="119"/>
      <c r="HL100" s="93"/>
      <c r="HM100" s="120">
        <f t="shared" si="1503"/>
        <v>0</v>
      </c>
      <c r="HN100" s="101">
        <f t="shared" si="1503"/>
        <v>0</v>
      </c>
      <c r="HO100" s="101"/>
      <c r="HP100" s="121"/>
      <c r="HQ100" s="122">
        <f t="shared" si="1504"/>
        <v>0</v>
      </c>
      <c r="HR100" s="252">
        <f t="shared" si="1505"/>
        <v>0</v>
      </c>
      <c r="HS100" s="122"/>
      <c r="HT100" s="101"/>
      <c r="HU100" s="119"/>
      <c r="HV100" s="93"/>
      <c r="HW100" s="120">
        <f t="shared" si="1506"/>
        <v>0</v>
      </c>
      <c r="HX100" s="101">
        <f t="shared" si="1506"/>
        <v>0</v>
      </c>
      <c r="HY100" s="101"/>
      <c r="HZ100" s="121"/>
      <c r="IA100" s="122">
        <f t="shared" si="1507"/>
        <v>0</v>
      </c>
      <c r="IB100" s="252">
        <f t="shared" si="1508"/>
        <v>11</v>
      </c>
      <c r="IC100" s="122"/>
      <c r="ID100" s="101"/>
      <c r="IE100" s="119"/>
      <c r="IF100" s="93"/>
      <c r="IG100" s="120">
        <f t="shared" si="1509"/>
        <v>12780.46716</v>
      </c>
      <c r="IH100" s="101">
        <f t="shared" si="1509"/>
        <v>140585.14000000001</v>
      </c>
      <c r="II100" s="101"/>
      <c r="IJ100" s="121"/>
      <c r="IK100" s="122">
        <f t="shared" si="1510"/>
        <v>1.36019</v>
      </c>
      <c r="IL100" s="252">
        <f t="shared" si="1511"/>
        <v>0</v>
      </c>
      <c r="IM100" s="122"/>
      <c r="IN100" s="101"/>
      <c r="IO100" s="119"/>
      <c r="IP100" s="93"/>
      <c r="IQ100" s="120">
        <f t="shared" si="1512"/>
        <v>0</v>
      </c>
      <c r="IR100" s="101">
        <f t="shared" si="1512"/>
        <v>0</v>
      </c>
      <c r="IS100" s="101"/>
      <c r="IT100" s="121"/>
      <c r="IU100" s="122">
        <f t="shared" si="1513"/>
        <v>0</v>
      </c>
      <c r="IV100" s="252">
        <f t="shared" si="1514"/>
        <v>0</v>
      </c>
      <c r="IW100" s="122"/>
      <c r="IX100" s="101"/>
      <c r="IY100" s="119"/>
      <c r="IZ100" s="93"/>
      <c r="JA100" s="120">
        <f t="shared" si="1515"/>
        <v>0</v>
      </c>
      <c r="JB100" s="101">
        <f t="shared" si="1515"/>
        <v>0</v>
      </c>
      <c r="JC100" s="101"/>
      <c r="JD100" s="121"/>
      <c r="JE100" s="122">
        <f t="shared" si="1516"/>
        <v>0</v>
      </c>
      <c r="JF100" s="252">
        <f t="shared" si="1517"/>
        <v>0</v>
      </c>
      <c r="JG100" s="122"/>
      <c r="JH100" s="101"/>
      <c r="JI100" s="119"/>
      <c r="JJ100" s="93"/>
      <c r="JK100" s="120">
        <f t="shared" si="1518"/>
        <v>0</v>
      </c>
      <c r="JL100" s="101">
        <f t="shared" si="1518"/>
        <v>0</v>
      </c>
      <c r="JM100" s="101"/>
      <c r="JN100" s="121"/>
      <c r="JO100" s="122">
        <f t="shared" si="1519"/>
        <v>0</v>
      </c>
      <c r="JP100" s="252">
        <f t="shared" si="1520"/>
        <v>0</v>
      </c>
      <c r="JQ100" s="122"/>
      <c r="JR100" s="101"/>
      <c r="JS100" s="119"/>
      <c r="JT100" s="93"/>
      <c r="JU100" s="120">
        <f t="shared" si="1521"/>
        <v>0</v>
      </c>
      <c r="JV100" s="101">
        <f t="shared" si="1521"/>
        <v>0</v>
      </c>
      <c r="JW100" s="101"/>
      <c r="JX100" s="121"/>
      <c r="JY100" s="122">
        <f t="shared" si="1522"/>
        <v>0</v>
      </c>
      <c r="JZ100" s="252">
        <f t="shared" si="1523"/>
        <v>0</v>
      </c>
      <c r="KA100" s="122"/>
      <c r="KB100" s="101"/>
      <c r="KC100" s="119"/>
      <c r="KD100" s="93"/>
      <c r="KE100" s="120">
        <f t="shared" si="1524"/>
        <v>0</v>
      </c>
      <c r="KF100" s="101">
        <f t="shared" si="1524"/>
        <v>0</v>
      </c>
      <c r="KG100" s="101"/>
      <c r="KH100" s="121"/>
      <c r="KI100" s="122">
        <f t="shared" si="1525"/>
        <v>0</v>
      </c>
      <c r="KJ100" s="252">
        <f t="shared" si="1526"/>
        <v>0</v>
      </c>
      <c r="KK100" s="122"/>
      <c r="KL100" s="101"/>
      <c r="KM100" s="119"/>
      <c r="KN100" s="93"/>
      <c r="KO100" s="120">
        <f t="shared" si="1527"/>
        <v>0</v>
      </c>
      <c r="KP100" s="101">
        <f t="shared" si="1527"/>
        <v>0</v>
      </c>
      <c r="KQ100" s="101"/>
      <c r="KR100" s="121"/>
      <c r="KS100" s="122">
        <f t="shared" si="1528"/>
        <v>0</v>
      </c>
      <c r="KT100" s="252">
        <f t="shared" si="1529"/>
        <v>0</v>
      </c>
      <c r="KU100" s="122"/>
      <c r="KV100" s="101"/>
      <c r="KW100" s="119"/>
      <c r="KX100" s="93"/>
      <c r="KY100" s="120">
        <f t="shared" si="1530"/>
        <v>0</v>
      </c>
      <c r="KZ100" s="101">
        <f t="shared" si="1530"/>
        <v>0</v>
      </c>
      <c r="LA100" s="101"/>
      <c r="LB100" s="121"/>
      <c r="LC100" s="122">
        <f t="shared" si="1531"/>
        <v>0</v>
      </c>
      <c r="LD100" s="252">
        <f t="shared" si="1532"/>
        <v>0</v>
      </c>
      <c r="LE100" s="122"/>
      <c r="LF100" s="101"/>
      <c r="LG100" s="119"/>
      <c r="LH100" s="93"/>
      <c r="LI100" s="120">
        <f t="shared" si="1533"/>
        <v>0</v>
      </c>
      <c r="LJ100" s="101">
        <f t="shared" si="1533"/>
        <v>0</v>
      </c>
      <c r="LK100" s="101"/>
      <c r="LL100" s="121"/>
      <c r="LM100" s="122">
        <f t="shared" si="1534"/>
        <v>0</v>
      </c>
      <c r="LN100" s="252">
        <f t="shared" si="1535"/>
        <v>0</v>
      </c>
      <c r="LO100" s="122"/>
      <c r="LP100" s="101"/>
      <c r="LQ100" s="119"/>
      <c r="LR100" s="93"/>
      <c r="LS100" s="120">
        <f t="shared" si="1536"/>
        <v>0</v>
      </c>
      <c r="LT100" s="101">
        <f t="shared" si="1536"/>
        <v>0</v>
      </c>
      <c r="LU100" s="101"/>
      <c r="LV100" s="121"/>
      <c r="LW100" s="122">
        <f t="shared" si="1537"/>
        <v>0</v>
      </c>
      <c r="LX100" s="252">
        <f t="shared" si="1538"/>
        <v>0</v>
      </c>
      <c r="LY100" s="122"/>
      <c r="LZ100" s="101"/>
      <c r="MA100" s="119"/>
      <c r="MB100" s="93"/>
      <c r="MC100" s="120">
        <f t="shared" si="1539"/>
        <v>0</v>
      </c>
      <c r="MD100" s="101">
        <f t="shared" si="1539"/>
        <v>0</v>
      </c>
      <c r="ME100" s="101"/>
      <c r="MF100" s="121"/>
      <c r="MG100" s="122">
        <f t="shared" si="1540"/>
        <v>0</v>
      </c>
      <c r="MH100" s="252">
        <f t="shared" si="1541"/>
        <v>0</v>
      </c>
      <c r="MI100" s="122"/>
      <c r="MJ100" s="101"/>
      <c r="MK100" s="119"/>
      <c r="ML100" s="93"/>
      <c r="MM100" s="120">
        <f t="shared" si="1542"/>
        <v>0</v>
      </c>
      <c r="MN100" s="101">
        <f t="shared" si="1542"/>
        <v>0</v>
      </c>
      <c r="MO100" s="101"/>
      <c r="MP100" s="121"/>
      <c r="MQ100" s="122">
        <f t="shared" si="1543"/>
        <v>0</v>
      </c>
      <c r="MR100" s="252">
        <f t="shared" si="1544"/>
        <v>31</v>
      </c>
      <c r="MS100" s="122"/>
      <c r="MT100" s="101"/>
      <c r="MU100" s="119"/>
      <c r="MV100" s="93"/>
      <c r="MW100" s="120">
        <f t="shared" si="1545"/>
        <v>7804.9123399999999</v>
      </c>
      <c r="MX100" s="101">
        <f t="shared" si="1545"/>
        <v>241952.28</v>
      </c>
      <c r="MY100" s="101"/>
      <c r="MZ100" s="121"/>
      <c r="NA100" s="122">
        <f t="shared" si="1546"/>
        <v>0.83065999999999995</v>
      </c>
      <c r="NB100" s="252">
        <f t="shared" si="1547"/>
        <v>0</v>
      </c>
      <c r="NC100" s="122"/>
      <c r="ND100" s="101"/>
      <c r="NE100" s="119"/>
      <c r="NF100" s="93"/>
      <c r="NG100" s="120">
        <f t="shared" si="1548"/>
        <v>0</v>
      </c>
      <c r="NH100" s="101">
        <f t="shared" si="1548"/>
        <v>0</v>
      </c>
      <c r="NI100" s="101"/>
      <c r="NJ100" s="121"/>
      <c r="NK100" s="122">
        <f t="shared" si="1549"/>
        <v>0</v>
      </c>
      <c r="NL100" s="252">
        <f t="shared" si="1550"/>
        <v>0</v>
      </c>
      <c r="NM100" s="122"/>
      <c r="NN100" s="101"/>
      <c r="NO100" s="119"/>
      <c r="NP100" s="93"/>
      <c r="NQ100" s="120">
        <f t="shared" si="1551"/>
        <v>0</v>
      </c>
      <c r="NR100" s="101">
        <f t="shared" si="1551"/>
        <v>0</v>
      </c>
      <c r="NS100" s="101"/>
      <c r="NT100" s="121"/>
      <c r="NU100" s="122">
        <f t="shared" si="1552"/>
        <v>0</v>
      </c>
      <c r="NV100" s="252">
        <f t="shared" si="1553"/>
        <v>31</v>
      </c>
      <c r="NW100" s="122"/>
      <c r="NX100" s="101"/>
      <c r="NY100" s="119"/>
      <c r="NZ100" s="93"/>
      <c r="OA100" s="120">
        <f t="shared" si="1554"/>
        <v>8689.7275399999999</v>
      </c>
      <c r="OB100" s="101">
        <f t="shared" si="1554"/>
        <v>269381.55</v>
      </c>
      <c r="OC100" s="101"/>
      <c r="OD100" s="121"/>
      <c r="OE100" s="122">
        <f t="shared" si="1555"/>
        <v>0.92483000000000004</v>
      </c>
      <c r="OF100" s="252">
        <f t="shared" si="1556"/>
        <v>0</v>
      </c>
      <c r="OG100" s="122"/>
      <c r="OH100" s="101"/>
      <c r="OI100" s="119"/>
      <c r="OJ100" s="93"/>
      <c r="OK100" s="120">
        <f t="shared" si="1557"/>
        <v>0</v>
      </c>
      <c r="OL100" s="101">
        <f t="shared" si="1557"/>
        <v>0</v>
      </c>
      <c r="OM100" s="101"/>
      <c r="ON100" s="121"/>
      <c r="OO100" s="122">
        <f t="shared" si="1558"/>
        <v>0</v>
      </c>
      <c r="OP100" s="252">
        <f t="shared" si="1559"/>
        <v>0</v>
      </c>
      <c r="OQ100" s="122"/>
      <c r="OR100" s="101"/>
      <c r="OS100" s="119"/>
      <c r="OT100" s="93"/>
      <c r="OU100" s="120">
        <f t="shared" si="1560"/>
        <v>0</v>
      </c>
      <c r="OV100" s="101">
        <f t="shared" si="1560"/>
        <v>0</v>
      </c>
      <c r="OW100" s="101"/>
      <c r="OX100" s="121"/>
      <c r="OY100" s="122">
        <f t="shared" si="1561"/>
        <v>0</v>
      </c>
      <c r="OZ100" s="252">
        <f t="shared" si="1562"/>
        <v>0</v>
      </c>
      <c r="PA100" s="122"/>
      <c r="PB100" s="101"/>
      <c r="PC100" s="119"/>
      <c r="PD100" s="93"/>
      <c r="PE100" s="120">
        <f t="shared" si="1563"/>
        <v>0</v>
      </c>
      <c r="PF100" s="101">
        <f t="shared" si="1563"/>
        <v>0</v>
      </c>
      <c r="PG100" s="101"/>
      <c r="PH100" s="121"/>
      <c r="PI100" s="122">
        <f t="shared" si="1564"/>
        <v>0</v>
      </c>
      <c r="PJ100" s="252">
        <f t="shared" si="1565"/>
        <v>0</v>
      </c>
      <c r="PK100" s="122"/>
      <c r="PL100" s="101"/>
      <c r="PM100" s="119"/>
      <c r="PN100" s="93"/>
      <c r="PO100" s="120">
        <f t="shared" si="1566"/>
        <v>0</v>
      </c>
      <c r="PP100" s="101">
        <f t="shared" si="1566"/>
        <v>0</v>
      </c>
      <c r="PQ100" s="101"/>
      <c r="PR100" s="121"/>
      <c r="PS100" s="122">
        <f t="shared" si="1567"/>
        <v>0</v>
      </c>
      <c r="PT100" s="252">
        <f t="shared" si="1568"/>
        <v>0</v>
      </c>
      <c r="PU100" s="122"/>
      <c r="PV100" s="101"/>
      <c r="PW100" s="119"/>
      <c r="PX100" s="93"/>
      <c r="PY100" s="120">
        <f t="shared" si="1569"/>
        <v>0</v>
      </c>
      <c r="PZ100" s="101">
        <f t="shared" si="1569"/>
        <v>0</v>
      </c>
      <c r="QA100" s="101"/>
      <c r="QB100" s="121"/>
      <c r="QC100" s="122">
        <f t="shared" si="1570"/>
        <v>0</v>
      </c>
      <c r="QD100" s="252">
        <f t="shared" si="1571"/>
        <v>0</v>
      </c>
      <c r="QE100" s="122"/>
      <c r="QF100" s="101"/>
      <c r="QG100" s="119"/>
      <c r="QH100" s="93"/>
      <c r="QI100" s="120">
        <f t="shared" si="1572"/>
        <v>0</v>
      </c>
      <c r="QJ100" s="101">
        <f t="shared" si="1572"/>
        <v>0</v>
      </c>
      <c r="QK100" s="101"/>
      <c r="QL100" s="121"/>
      <c r="QM100" s="122">
        <f t="shared" si="1573"/>
        <v>0</v>
      </c>
      <c r="QN100" s="252">
        <f t="shared" si="1574"/>
        <v>0</v>
      </c>
      <c r="QO100" s="122"/>
      <c r="QP100" s="101"/>
      <c r="QQ100" s="119"/>
      <c r="QR100" s="93"/>
      <c r="QS100" s="120">
        <f t="shared" si="1575"/>
        <v>0</v>
      </c>
      <c r="QT100" s="101">
        <f t="shared" si="1575"/>
        <v>0</v>
      </c>
      <c r="QU100" s="101"/>
      <c r="QV100" s="121"/>
      <c r="QW100" s="122">
        <f t="shared" si="1576"/>
        <v>0</v>
      </c>
      <c r="QX100" s="252">
        <f t="shared" si="1577"/>
        <v>0</v>
      </c>
      <c r="QY100" s="122"/>
      <c r="QZ100" s="101"/>
      <c r="RA100" s="119"/>
      <c r="RB100" s="93"/>
      <c r="RC100" s="120">
        <f t="shared" si="1578"/>
        <v>0</v>
      </c>
      <c r="RD100" s="101">
        <f t="shared" si="1578"/>
        <v>0</v>
      </c>
      <c r="RE100" s="101"/>
      <c r="RF100" s="121"/>
      <c r="RG100" s="122">
        <f t="shared" si="1579"/>
        <v>0</v>
      </c>
      <c r="RH100" s="252">
        <f t="shared" si="1580"/>
        <v>0</v>
      </c>
      <c r="RI100" s="122"/>
      <c r="RJ100" s="101"/>
      <c r="RK100" s="119"/>
      <c r="RL100" s="93"/>
      <c r="RM100" s="120">
        <f t="shared" si="1581"/>
        <v>0</v>
      </c>
      <c r="RN100" s="101">
        <f t="shared" si="1581"/>
        <v>0</v>
      </c>
      <c r="RO100" s="101"/>
      <c r="RP100" s="121"/>
      <c r="RQ100" s="122">
        <f t="shared" si="1582"/>
        <v>0</v>
      </c>
      <c r="RR100" s="252">
        <f t="shared" si="1583"/>
        <v>0</v>
      </c>
      <c r="RS100" s="122"/>
      <c r="RT100" s="101"/>
      <c r="RU100" s="119"/>
      <c r="RV100" s="93"/>
      <c r="RW100" s="120">
        <f t="shared" si="1584"/>
        <v>0</v>
      </c>
      <c r="RX100" s="101">
        <f t="shared" si="1584"/>
        <v>0</v>
      </c>
      <c r="RY100" s="101"/>
      <c r="RZ100" s="121"/>
      <c r="SA100" s="122">
        <f t="shared" si="1585"/>
        <v>0</v>
      </c>
      <c r="SB100" s="252">
        <f t="shared" si="1586"/>
        <v>0</v>
      </c>
      <c r="SC100" s="122"/>
      <c r="SD100" s="101"/>
      <c r="SE100" s="119"/>
      <c r="SF100" s="93"/>
      <c r="SG100" s="120">
        <f t="shared" si="1587"/>
        <v>0</v>
      </c>
      <c r="SH100" s="101">
        <f t="shared" si="1587"/>
        <v>0</v>
      </c>
      <c r="SI100" s="101"/>
      <c r="SJ100" s="121"/>
      <c r="SK100" s="122">
        <f t="shared" si="1588"/>
        <v>0</v>
      </c>
      <c r="SL100" s="252">
        <f t="shared" si="1589"/>
        <v>0</v>
      </c>
      <c r="SM100" s="122"/>
      <c r="SN100" s="101"/>
      <c r="SO100" s="119"/>
      <c r="SP100" s="93"/>
      <c r="SQ100" s="120">
        <f t="shared" si="1590"/>
        <v>0</v>
      </c>
      <c r="SR100" s="101">
        <f t="shared" si="1590"/>
        <v>0</v>
      </c>
      <c r="SS100" s="101"/>
      <c r="ST100" s="121"/>
      <c r="SU100" s="122">
        <f t="shared" si="1591"/>
        <v>0</v>
      </c>
      <c r="SV100" s="252">
        <f t="shared" si="1592"/>
        <v>0</v>
      </c>
      <c r="SW100" s="122"/>
      <c r="SX100" s="101"/>
      <c r="SY100" s="119"/>
      <c r="SZ100" s="93"/>
      <c r="TA100" s="120">
        <f t="shared" si="1593"/>
        <v>0</v>
      </c>
      <c r="TB100" s="101">
        <f t="shared" si="1593"/>
        <v>0</v>
      </c>
      <c r="TC100" s="101"/>
      <c r="TD100" s="121"/>
      <c r="TE100" s="122">
        <f t="shared" si="1594"/>
        <v>0</v>
      </c>
      <c r="TF100" s="252">
        <f t="shared" si="1595"/>
        <v>0</v>
      </c>
      <c r="TG100" s="122"/>
      <c r="TH100" s="101"/>
      <c r="TI100" s="119"/>
      <c r="TJ100" s="93"/>
      <c r="TK100" s="120">
        <f t="shared" si="1596"/>
        <v>0</v>
      </c>
      <c r="TL100" s="101">
        <f t="shared" si="1596"/>
        <v>0</v>
      </c>
      <c r="TM100" s="101"/>
      <c r="TN100" s="121"/>
      <c r="TO100" s="122">
        <f t="shared" si="1597"/>
        <v>0</v>
      </c>
      <c r="TP100" s="252">
        <f t="shared" si="1598"/>
        <v>0</v>
      </c>
      <c r="TQ100" s="122"/>
      <c r="TR100" s="101"/>
      <c r="TS100" s="119"/>
      <c r="TT100" s="93"/>
      <c r="TU100" s="120">
        <f t="shared" si="1599"/>
        <v>0</v>
      </c>
      <c r="TV100" s="101">
        <f t="shared" si="1599"/>
        <v>0</v>
      </c>
      <c r="TW100" s="101"/>
      <c r="TX100" s="121"/>
      <c r="TY100" s="122">
        <f t="shared" si="1600"/>
        <v>0</v>
      </c>
      <c r="TZ100" s="252">
        <f t="shared" si="1601"/>
        <v>0</v>
      </c>
      <c r="UA100" s="122"/>
      <c r="UB100" s="101"/>
      <c r="UC100" s="119"/>
      <c r="UD100" s="93"/>
      <c r="UE100" s="120">
        <f t="shared" si="1602"/>
        <v>0</v>
      </c>
      <c r="UF100" s="101">
        <f t="shared" si="1602"/>
        <v>0</v>
      </c>
      <c r="UG100" s="101"/>
      <c r="UH100" s="121"/>
      <c r="UI100" s="122">
        <f t="shared" si="1603"/>
        <v>0</v>
      </c>
      <c r="UJ100" s="252">
        <f t="shared" si="1604"/>
        <v>0</v>
      </c>
      <c r="UK100" s="122"/>
      <c r="UL100" s="101"/>
      <c r="UM100" s="119"/>
      <c r="UN100" s="93"/>
      <c r="UO100" s="120">
        <f t="shared" si="1605"/>
        <v>0</v>
      </c>
      <c r="UP100" s="101">
        <f t="shared" si="1605"/>
        <v>0</v>
      </c>
      <c r="UQ100" s="101"/>
      <c r="UR100" s="121"/>
      <c r="US100" s="122">
        <f t="shared" si="1606"/>
        <v>0</v>
      </c>
      <c r="UT100" s="252">
        <f t="shared" si="1607"/>
        <v>0</v>
      </c>
      <c r="UU100" s="122"/>
      <c r="UV100" s="101"/>
      <c r="UW100" s="119"/>
      <c r="UX100" s="93"/>
      <c r="UY100" s="120">
        <f t="shared" si="1608"/>
        <v>0</v>
      </c>
      <c r="UZ100" s="101">
        <f t="shared" si="1608"/>
        <v>0</v>
      </c>
      <c r="VA100" s="101"/>
      <c r="VB100" s="121"/>
      <c r="VC100" s="122">
        <f t="shared" si="1609"/>
        <v>0</v>
      </c>
      <c r="VD100" s="252">
        <f t="shared" si="1610"/>
        <v>0</v>
      </c>
      <c r="VE100" s="122"/>
      <c r="VF100" s="101"/>
      <c r="VG100" s="119"/>
      <c r="VH100" s="93"/>
      <c r="VI100" s="120">
        <f t="shared" si="1611"/>
        <v>0</v>
      </c>
      <c r="VJ100" s="101">
        <f t="shared" si="1611"/>
        <v>0</v>
      </c>
      <c r="VK100" s="101"/>
      <c r="VL100" s="121"/>
      <c r="VM100" s="122">
        <f t="shared" si="1612"/>
        <v>0</v>
      </c>
      <c r="VN100" s="252">
        <f t="shared" si="1613"/>
        <v>0</v>
      </c>
      <c r="VO100" s="122"/>
      <c r="VP100" s="101"/>
      <c r="VQ100" s="119"/>
      <c r="VR100" s="93"/>
      <c r="VS100" s="120">
        <f t="shared" si="1614"/>
        <v>0</v>
      </c>
      <c r="VT100" s="101">
        <f t="shared" si="1614"/>
        <v>0</v>
      </c>
      <c r="VU100" s="101"/>
      <c r="VV100" s="121"/>
      <c r="VW100" s="122">
        <f t="shared" si="1615"/>
        <v>0</v>
      </c>
      <c r="VX100" s="231">
        <f t="shared" si="1616"/>
        <v>73</v>
      </c>
      <c r="VY100" s="122"/>
      <c r="VZ100" s="101"/>
      <c r="WA100" s="119"/>
      <c r="WB100" s="93"/>
      <c r="WC100" s="120">
        <f t="shared" si="1617"/>
        <v>9396.0664799999995</v>
      </c>
      <c r="WD100" s="101">
        <f t="shared" si="1617"/>
        <v>685912.85</v>
      </c>
      <c r="WE100" s="101"/>
      <c r="WF100" s="121"/>
    </row>
    <row r="101" spans="1:604" ht="16.5" customHeight="1">
      <c r="A101" s="5"/>
      <c r="B101" s="88" t="s">
        <v>432</v>
      </c>
      <c r="C101" s="12" t="s">
        <v>837</v>
      </c>
      <c r="D101" s="12" t="s">
        <v>437</v>
      </c>
      <c r="E101" s="4"/>
      <c r="F101" s="252">
        <f t="shared" si="1439"/>
        <v>0</v>
      </c>
      <c r="G101" s="122"/>
      <c r="H101" s="101"/>
      <c r="I101" s="119"/>
      <c r="J101" s="93"/>
      <c r="K101" s="120">
        <f t="shared" si="1440"/>
        <v>0</v>
      </c>
      <c r="L101" s="101">
        <f t="shared" si="1440"/>
        <v>0</v>
      </c>
      <c r="M101" s="101"/>
      <c r="N101" s="121"/>
      <c r="O101" s="122" t="e">
        <f t="shared" si="1441"/>
        <v>#DIV/0!</v>
      </c>
      <c r="P101" s="252">
        <f t="shared" si="1442"/>
        <v>0</v>
      </c>
      <c r="Q101" s="122"/>
      <c r="R101" s="101"/>
      <c r="S101" s="119"/>
      <c r="T101" s="93"/>
      <c r="U101" s="120">
        <f t="shared" si="1443"/>
        <v>0</v>
      </c>
      <c r="V101" s="101">
        <f t="shared" si="1443"/>
        <v>0</v>
      </c>
      <c r="W101" s="101"/>
      <c r="X101" s="121"/>
      <c r="Y101" s="122" t="e">
        <f t="shared" si="1444"/>
        <v>#DIV/0!</v>
      </c>
      <c r="Z101" s="252">
        <f t="shared" si="1445"/>
        <v>0</v>
      </c>
      <c r="AA101" s="122"/>
      <c r="AB101" s="101"/>
      <c r="AC101" s="119"/>
      <c r="AD101" s="93"/>
      <c r="AE101" s="120">
        <f t="shared" si="1446"/>
        <v>0</v>
      </c>
      <c r="AF101" s="101">
        <f t="shared" si="1446"/>
        <v>0</v>
      </c>
      <c r="AG101" s="101"/>
      <c r="AH101" s="121"/>
      <c r="AI101" s="122" t="e">
        <f t="shared" si="1447"/>
        <v>#DIV/0!</v>
      </c>
      <c r="AJ101" s="252">
        <f t="shared" si="1448"/>
        <v>0</v>
      </c>
      <c r="AK101" s="122"/>
      <c r="AL101" s="101"/>
      <c r="AM101" s="119"/>
      <c r="AN101" s="93"/>
      <c r="AO101" s="120">
        <f t="shared" si="1449"/>
        <v>0</v>
      </c>
      <c r="AP101" s="101">
        <f t="shared" si="1449"/>
        <v>0</v>
      </c>
      <c r="AQ101" s="101"/>
      <c r="AR101" s="121"/>
      <c r="AS101" s="122" t="e">
        <f t="shared" si="1450"/>
        <v>#DIV/0!</v>
      </c>
      <c r="AT101" s="252">
        <f t="shared" si="1451"/>
        <v>0</v>
      </c>
      <c r="AU101" s="122"/>
      <c r="AV101" s="101"/>
      <c r="AW101" s="119"/>
      <c r="AX101" s="93"/>
      <c r="AY101" s="120">
        <f t="shared" si="1452"/>
        <v>0</v>
      </c>
      <c r="AZ101" s="101">
        <f t="shared" si="1452"/>
        <v>0</v>
      </c>
      <c r="BA101" s="101"/>
      <c r="BB101" s="121"/>
      <c r="BC101" s="122" t="e">
        <f t="shared" si="1453"/>
        <v>#DIV/0!</v>
      </c>
      <c r="BD101" s="252">
        <f t="shared" si="1454"/>
        <v>0</v>
      </c>
      <c r="BE101" s="122"/>
      <c r="BF101" s="101"/>
      <c r="BG101" s="119"/>
      <c r="BH101" s="93"/>
      <c r="BI101" s="120">
        <f t="shared" si="1455"/>
        <v>0</v>
      </c>
      <c r="BJ101" s="101">
        <f t="shared" si="1455"/>
        <v>0</v>
      </c>
      <c r="BK101" s="101"/>
      <c r="BL101" s="121"/>
      <c r="BM101" s="122" t="e">
        <f t="shared" si="1456"/>
        <v>#DIV/0!</v>
      </c>
      <c r="BN101" s="252">
        <f t="shared" si="1457"/>
        <v>0</v>
      </c>
      <c r="BO101" s="122"/>
      <c r="BP101" s="101"/>
      <c r="BQ101" s="119"/>
      <c r="BR101" s="93"/>
      <c r="BS101" s="120">
        <f t="shared" si="1458"/>
        <v>0</v>
      </c>
      <c r="BT101" s="101">
        <f t="shared" si="1458"/>
        <v>0</v>
      </c>
      <c r="BU101" s="101"/>
      <c r="BV101" s="121"/>
      <c r="BW101" s="122" t="e">
        <f t="shared" si="1459"/>
        <v>#DIV/0!</v>
      </c>
      <c r="BX101" s="252">
        <f t="shared" si="1460"/>
        <v>0</v>
      </c>
      <c r="BY101" s="122"/>
      <c r="BZ101" s="101"/>
      <c r="CA101" s="119"/>
      <c r="CB101" s="93"/>
      <c r="CC101" s="120">
        <f t="shared" si="1461"/>
        <v>0</v>
      </c>
      <c r="CD101" s="101">
        <f t="shared" si="1461"/>
        <v>0</v>
      </c>
      <c r="CE101" s="101"/>
      <c r="CF101" s="121"/>
      <c r="CG101" s="122" t="e">
        <f t="shared" si="1462"/>
        <v>#DIV/0!</v>
      </c>
      <c r="CH101" s="252">
        <f t="shared" si="1463"/>
        <v>0</v>
      </c>
      <c r="CI101" s="122"/>
      <c r="CJ101" s="101"/>
      <c r="CK101" s="119"/>
      <c r="CL101" s="93"/>
      <c r="CM101" s="120">
        <f t="shared" si="1464"/>
        <v>0</v>
      </c>
      <c r="CN101" s="101">
        <f t="shared" si="1464"/>
        <v>0</v>
      </c>
      <c r="CO101" s="101"/>
      <c r="CP101" s="121"/>
      <c r="CQ101" s="122" t="e">
        <f t="shared" si="1465"/>
        <v>#DIV/0!</v>
      </c>
      <c r="CR101" s="252">
        <f t="shared" si="1466"/>
        <v>0</v>
      </c>
      <c r="CS101" s="122"/>
      <c r="CT101" s="101"/>
      <c r="CU101" s="119"/>
      <c r="CV101" s="93"/>
      <c r="CW101" s="120">
        <f t="shared" si="1467"/>
        <v>0</v>
      </c>
      <c r="CX101" s="101">
        <f t="shared" si="1467"/>
        <v>0</v>
      </c>
      <c r="CY101" s="101"/>
      <c r="CZ101" s="121"/>
      <c r="DA101" s="122" t="e">
        <f t="shared" si="1468"/>
        <v>#DIV/0!</v>
      </c>
      <c r="DB101" s="252">
        <f t="shared" si="1469"/>
        <v>0</v>
      </c>
      <c r="DC101" s="122"/>
      <c r="DD101" s="101"/>
      <c r="DE101" s="119"/>
      <c r="DF101" s="93"/>
      <c r="DG101" s="120">
        <f t="shared" si="1470"/>
        <v>0</v>
      </c>
      <c r="DH101" s="101">
        <f t="shared" si="1470"/>
        <v>0</v>
      </c>
      <c r="DI101" s="101"/>
      <c r="DJ101" s="121"/>
      <c r="DK101" s="122" t="e">
        <f t="shared" si="1471"/>
        <v>#DIV/0!</v>
      </c>
      <c r="DL101" s="252">
        <f t="shared" si="1472"/>
        <v>0</v>
      </c>
      <c r="DM101" s="122"/>
      <c r="DN101" s="101"/>
      <c r="DO101" s="119"/>
      <c r="DP101" s="93"/>
      <c r="DQ101" s="120">
        <f t="shared" si="1473"/>
        <v>0</v>
      </c>
      <c r="DR101" s="101">
        <f t="shared" si="1473"/>
        <v>0</v>
      </c>
      <c r="DS101" s="101"/>
      <c r="DT101" s="121"/>
      <c r="DU101" s="122" t="e">
        <f t="shared" si="1474"/>
        <v>#DIV/0!</v>
      </c>
      <c r="DV101" s="252">
        <f t="shared" si="1475"/>
        <v>0</v>
      </c>
      <c r="DW101" s="122"/>
      <c r="DX101" s="101"/>
      <c r="DY101" s="119"/>
      <c r="DZ101" s="93"/>
      <c r="EA101" s="120">
        <f t="shared" si="1476"/>
        <v>0</v>
      </c>
      <c r="EB101" s="101">
        <f t="shared" si="1476"/>
        <v>0</v>
      </c>
      <c r="EC101" s="101"/>
      <c r="ED101" s="121"/>
      <c r="EE101" s="122" t="e">
        <f t="shared" si="1477"/>
        <v>#DIV/0!</v>
      </c>
      <c r="EF101" s="252">
        <f t="shared" si="1478"/>
        <v>0</v>
      </c>
      <c r="EG101" s="122"/>
      <c r="EH101" s="101"/>
      <c r="EI101" s="119"/>
      <c r="EJ101" s="93"/>
      <c r="EK101" s="120">
        <f t="shared" si="1479"/>
        <v>0</v>
      </c>
      <c r="EL101" s="101">
        <f t="shared" si="1479"/>
        <v>0</v>
      </c>
      <c r="EM101" s="101"/>
      <c r="EN101" s="121"/>
      <c r="EO101" s="122" t="e">
        <f t="shared" si="1480"/>
        <v>#DIV/0!</v>
      </c>
      <c r="EP101" s="252">
        <f t="shared" si="1481"/>
        <v>0</v>
      </c>
      <c r="EQ101" s="122"/>
      <c r="ER101" s="101"/>
      <c r="ES101" s="119"/>
      <c r="ET101" s="93"/>
      <c r="EU101" s="120">
        <f t="shared" si="1482"/>
        <v>0</v>
      </c>
      <c r="EV101" s="101">
        <f t="shared" si="1482"/>
        <v>0</v>
      </c>
      <c r="EW101" s="101"/>
      <c r="EX101" s="121"/>
      <c r="EY101" s="122" t="e">
        <f t="shared" si="1483"/>
        <v>#DIV/0!</v>
      </c>
      <c r="EZ101" s="252">
        <f t="shared" si="1484"/>
        <v>0</v>
      </c>
      <c r="FA101" s="122"/>
      <c r="FB101" s="101"/>
      <c r="FC101" s="119"/>
      <c r="FD101" s="93"/>
      <c r="FE101" s="120">
        <f t="shared" si="1485"/>
        <v>0</v>
      </c>
      <c r="FF101" s="101">
        <f t="shared" si="1485"/>
        <v>0</v>
      </c>
      <c r="FG101" s="101"/>
      <c r="FH101" s="121"/>
      <c r="FI101" s="122" t="e">
        <f t="shared" si="1486"/>
        <v>#DIV/0!</v>
      </c>
      <c r="FJ101" s="252">
        <f t="shared" si="1487"/>
        <v>0</v>
      </c>
      <c r="FK101" s="122"/>
      <c r="FL101" s="101"/>
      <c r="FM101" s="119"/>
      <c r="FN101" s="93"/>
      <c r="FO101" s="120">
        <f t="shared" si="1488"/>
        <v>0</v>
      </c>
      <c r="FP101" s="101">
        <f t="shared" si="1488"/>
        <v>0</v>
      </c>
      <c r="FQ101" s="101"/>
      <c r="FR101" s="121"/>
      <c r="FS101" s="122" t="e">
        <f t="shared" si="1489"/>
        <v>#DIV/0!</v>
      </c>
      <c r="FT101" s="252">
        <f t="shared" si="1490"/>
        <v>0</v>
      </c>
      <c r="FU101" s="122"/>
      <c r="FV101" s="101"/>
      <c r="FW101" s="119"/>
      <c r="FX101" s="93"/>
      <c r="FY101" s="120">
        <f t="shared" si="1491"/>
        <v>0</v>
      </c>
      <c r="FZ101" s="101">
        <f t="shared" si="1491"/>
        <v>0</v>
      </c>
      <c r="GA101" s="101"/>
      <c r="GB101" s="121"/>
      <c r="GC101" s="122" t="e">
        <f t="shared" si="1492"/>
        <v>#DIV/0!</v>
      </c>
      <c r="GD101" s="252">
        <f t="shared" si="1493"/>
        <v>0</v>
      </c>
      <c r="GE101" s="122"/>
      <c r="GF101" s="101"/>
      <c r="GG101" s="119"/>
      <c r="GH101" s="93"/>
      <c r="GI101" s="120">
        <f t="shared" si="1494"/>
        <v>0</v>
      </c>
      <c r="GJ101" s="101">
        <f t="shared" si="1494"/>
        <v>0</v>
      </c>
      <c r="GK101" s="101"/>
      <c r="GL101" s="121"/>
      <c r="GM101" s="122" t="e">
        <f t="shared" si="1495"/>
        <v>#DIV/0!</v>
      </c>
      <c r="GN101" s="252">
        <f t="shared" si="1496"/>
        <v>0</v>
      </c>
      <c r="GO101" s="122"/>
      <c r="GP101" s="101"/>
      <c r="GQ101" s="119"/>
      <c r="GR101" s="93"/>
      <c r="GS101" s="120">
        <f t="shared" si="1497"/>
        <v>0</v>
      </c>
      <c r="GT101" s="101">
        <f t="shared" si="1497"/>
        <v>0</v>
      </c>
      <c r="GU101" s="101"/>
      <c r="GV101" s="121"/>
      <c r="GW101" s="122" t="e">
        <f t="shared" si="1498"/>
        <v>#DIV/0!</v>
      </c>
      <c r="GX101" s="252">
        <f t="shared" si="1499"/>
        <v>0</v>
      </c>
      <c r="GY101" s="122"/>
      <c r="GZ101" s="101"/>
      <c r="HA101" s="119"/>
      <c r="HB101" s="93"/>
      <c r="HC101" s="120">
        <f t="shared" si="1500"/>
        <v>0</v>
      </c>
      <c r="HD101" s="101">
        <f t="shared" si="1500"/>
        <v>0</v>
      </c>
      <c r="HE101" s="101"/>
      <c r="HF101" s="121"/>
      <c r="HG101" s="122" t="e">
        <f t="shared" si="1501"/>
        <v>#DIV/0!</v>
      </c>
      <c r="HH101" s="252">
        <f t="shared" si="1502"/>
        <v>0</v>
      </c>
      <c r="HI101" s="122"/>
      <c r="HJ101" s="101"/>
      <c r="HK101" s="119"/>
      <c r="HL101" s="93"/>
      <c r="HM101" s="120">
        <f t="shared" si="1503"/>
        <v>0</v>
      </c>
      <c r="HN101" s="101">
        <f t="shared" si="1503"/>
        <v>0</v>
      </c>
      <c r="HO101" s="101"/>
      <c r="HP101" s="121"/>
      <c r="HQ101" s="122" t="e">
        <f t="shared" si="1504"/>
        <v>#DIV/0!</v>
      </c>
      <c r="HR101" s="252">
        <f t="shared" si="1505"/>
        <v>0</v>
      </c>
      <c r="HS101" s="122"/>
      <c r="HT101" s="101"/>
      <c r="HU101" s="119"/>
      <c r="HV101" s="93"/>
      <c r="HW101" s="120">
        <f t="shared" si="1506"/>
        <v>0</v>
      </c>
      <c r="HX101" s="101">
        <f t="shared" si="1506"/>
        <v>0</v>
      </c>
      <c r="HY101" s="101"/>
      <c r="HZ101" s="121"/>
      <c r="IA101" s="122" t="e">
        <f t="shared" si="1507"/>
        <v>#DIV/0!</v>
      </c>
      <c r="IB101" s="252">
        <f t="shared" si="1508"/>
        <v>0</v>
      </c>
      <c r="IC101" s="122"/>
      <c r="ID101" s="101"/>
      <c r="IE101" s="119"/>
      <c r="IF101" s="93"/>
      <c r="IG101" s="120">
        <f t="shared" si="1509"/>
        <v>0</v>
      </c>
      <c r="IH101" s="101">
        <f t="shared" si="1509"/>
        <v>0</v>
      </c>
      <c r="II101" s="101"/>
      <c r="IJ101" s="121"/>
      <c r="IK101" s="122" t="e">
        <f t="shared" si="1510"/>
        <v>#DIV/0!</v>
      </c>
      <c r="IL101" s="252">
        <f t="shared" si="1511"/>
        <v>0</v>
      </c>
      <c r="IM101" s="122"/>
      <c r="IN101" s="101"/>
      <c r="IO101" s="119"/>
      <c r="IP101" s="93"/>
      <c r="IQ101" s="120">
        <f t="shared" si="1512"/>
        <v>0</v>
      </c>
      <c r="IR101" s="101">
        <f t="shared" si="1512"/>
        <v>0</v>
      </c>
      <c r="IS101" s="101"/>
      <c r="IT101" s="121"/>
      <c r="IU101" s="122" t="e">
        <f t="shared" si="1513"/>
        <v>#DIV/0!</v>
      </c>
      <c r="IV101" s="252">
        <f t="shared" si="1514"/>
        <v>0</v>
      </c>
      <c r="IW101" s="122"/>
      <c r="IX101" s="101"/>
      <c r="IY101" s="119"/>
      <c r="IZ101" s="93"/>
      <c r="JA101" s="120">
        <f t="shared" si="1515"/>
        <v>0</v>
      </c>
      <c r="JB101" s="101">
        <f t="shared" si="1515"/>
        <v>0</v>
      </c>
      <c r="JC101" s="101"/>
      <c r="JD101" s="121"/>
      <c r="JE101" s="122" t="e">
        <f t="shared" si="1516"/>
        <v>#DIV/0!</v>
      </c>
      <c r="JF101" s="252">
        <f t="shared" si="1517"/>
        <v>0</v>
      </c>
      <c r="JG101" s="122"/>
      <c r="JH101" s="101"/>
      <c r="JI101" s="119"/>
      <c r="JJ101" s="93"/>
      <c r="JK101" s="120">
        <f t="shared" si="1518"/>
        <v>0</v>
      </c>
      <c r="JL101" s="101">
        <f t="shared" si="1518"/>
        <v>0</v>
      </c>
      <c r="JM101" s="101"/>
      <c r="JN101" s="121"/>
      <c r="JO101" s="122" t="e">
        <f t="shared" si="1519"/>
        <v>#DIV/0!</v>
      </c>
      <c r="JP101" s="252">
        <f t="shared" si="1520"/>
        <v>0</v>
      </c>
      <c r="JQ101" s="122"/>
      <c r="JR101" s="101"/>
      <c r="JS101" s="119"/>
      <c r="JT101" s="93"/>
      <c r="JU101" s="120">
        <f t="shared" si="1521"/>
        <v>0</v>
      </c>
      <c r="JV101" s="101">
        <f t="shared" si="1521"/>
        <v>0</v>
      </c>
      <c r="JW101" s="101"/>
      <c r="JX101" s="121"/>
      <c r="JY101" s="122" t="e">
        <f t="shared" si="1522"/>
        <v>#DIV/0!</v>
      </c>
      <c r="JZ101" s="252">
        <f t="shared" si="1523"/>
        <v>0</v>
      </c>
      <c r="KA101" s="122"/>
      <c r="KB101" s="101"/>
      <c r="KC101" s="119"/>
      <c r="KD101" s="93"/>
      <c r="KE101" s="120">
        <f t="shared" si="1524"/>
        <v>0</v>
      </c>
      <c r="KF101" s="101">
        <f t="shared" si="1524"/>
        <v>0</v>
      </c>
      <c r="KG101" s="101"/>
      <c r="KH101" s="121"/>
      <c r="KI101" s="122" t="e">
        <f t="shared" si="1525"/>
        <v>#DIV/0!</v>
      </c>
      <c r="KJ101" s="252">
        <f t="shared" si="1526"/>
        <v>0</v>
      </c>
      <c r="KK101" s="122"/>
      <c r="KL101" s="101"/>
      <c r="KM101" s="119"/>
      <c r="KN101" s="93"/>
      <c r="KO101" s="120">
        <f t="shared" si="1527"/>
        <v>0</v>
      </c>
      <c r="KP101" s="101">
        <f t="shared" si="1527"/>
        <v>0</v>
      </c>
      <c r="KQ101" s="101"/>
      <c r="KR101" s="121"/>
      <c r="KS101" s="122" t="e">
        <f t="shared" si="1528"/>
        <v>#DIV/0!</v>
      </c>
      <c r="KT101" s="252">
        <f t="shared" si="1529"/>
        <v>0</v>
      </c>
      <c r="KU101" s="122"/>
      <c r="KV101" s="101"/>
      <c r="KW101" s="119"/>
      <c r="KX101" s="93"/>
      <c r="KY101" s="120">
        <f t="shared" si="1530"/>
        <v>0</v>
      </c>
      <c r="KZ101" s="101">
        <f t="shared" si="1530"/>
        <v>0</v>
      </c>
      <c r="LA101" s="101"/>
      <c r="LB101" s="121"/>
      <c r="LC101" s="122" t="e">
        <f t="shared" si="1531"/>
        <v>#DIV/0!</v>
      </c>
      <c r="LD101" s="252">
        <f t="shared" si="1532"/>
        <v>0</v>
      </c>
      <c r="LE101" s="122"/>
      <c r="LF101" s="101"/>
      <c r="LG101" s="119"/>
      <c r="LH101" s="93"/>
      <c r="LI101" s="120">
        <f t="shared" si="1533"/>
        <v>0</v>
      </c>
      <c r="LJ101" s="101">
        <f t="shared" si="1533"/>
        <v>0</v>
      </c>
      <c r="LK101" s="101"/>
      <c r="LL101" s="121"/>
      <c r="LM101" s="122" t="e">
        <f t="shared" si="1534"/>
        <v>#DIV/0!</v>
      </c>
      <c r="LN101" s="252">
        <f t="shared" si="1535"/>
        <v>0</v>
      </c>
      <c r="LO101" s="122"/>
      <c r="LP101" s="101"/>
      <c r="LQ101" s="119"/>
      <c r="LR101" s="93"/>
      <c r="LS101" s="120">
        <f t="shared" si="1536"/>
        <v>0</v>
      </c>
      <c r="LT101" s="101">
        <f t="shared" si="1536"/>
        <v>0</v>
      </c>
      <c r="LU101" s="101"/>
      <c r="LV101" s="121"/>
      <c r="LW101" s="122" t="e">
        <f t="shared" si="1537"/>
        <v>#DIV/0!</v>
      </c>
      <c r="LX101" s="252">
        <f t="shared" si="1538"/>
        <v>0</v>
      </c>
      <c r="LY101" s="122"/>
      <c r="LZ101" s="101"/>
      <c r="MA101" s="119"/>
      <c r="MB101" s="93"/>
      <c r="MC101" s="120">
        <f t="shared" si="1539"/>
        <v>0</v>
      </c>
      <c r="MD101" s="101">
        <f t="shared" si="1539"/>
        <v>0</v>
      </c>
      <c r="ME101" s="101"/>
      <c r="MF101" s="121"/>
      <c r="MG101" s="122" t="e">
        <f t="shared" si="1540"/>
        <v>#DIV/0!</v>
      </c>
      <c r="MH101" s="252">
        <f t="shared" si="1541"/>
        <v>0</v>
      </c>
      <c r="MI101" s="122"/>
      <c r="MJ101" s="101"/>
      <c r="MK101" s="119"/>
      <c r="ML101" s="93"/>
      <c r="MM101" s="120">
        <f t="shared" si="1542"/>
        <v>0</v>
      </c>
      <c r="MN101" s="101">
        <f t="shared" si="1542"/>
        <v>0</v>
      </c>
      <c r="MO101" s="101"/>
      <c r="MP101" s="121"/>
      <c r="MQ101" s="122" t="e">
        <f t="shared" si="1543"/>
        <v>#DIV/0!</v>
      </c>
      <c r="MR101" s="252">
        <f t="shared" si="1544"/>
        <v>0</v>
      </c>
      <c r="MS101" s="122"/>
      <c r="MT101" s="101"/>
      <c r="MU101" s="119"/>
      <c r="MV101" s="93"/>
      <c r="MW101" s="120">
        <f t="shared" si="1545"/>
        <v>0</v>
      </c>
      <c r="MX101" s="101">
        <f t="shared" si="1545"/>
        <v>0</v>
      </c>
      <c r="MY101" s="101"/>
      <c r="MZ101" s="121"/>
      <c r="NA101" s="122" t="e">
        <f t="shared" si="1546"/>
        <v>#DIV/0!</v>
      </c>
      <c r="NB101" s="252">
        <f t="shared" si="1547"/>
        <v>0</v>
      </c>
      <c r="NC101" s="122"/>
      <c r="ND101" s="101"/>
      <c r="NE101" s="119"/>
      <c r="NF101" s="93"/>
      <c r="NG101" s="120">
        <f t="shared" si="1548"/>
        <v>0</v>
      </c>
      <c r="NH101" s="101">
        <f t="shared" si="1548"/>
        <v>0</v>
      </c>
      <c r="NI101" s="101"/>
      <c r="NJ101" s="121"/>
      <c r="NK101" s="122" t="e">
        <f t="shared" si="1549"/>
        <v>#DIV/0!</v>
      </c>
      <c r="NL101" s="252">
        <f t="shared" si="1550"/>
        <v>0</v>
      </c>
      <c r="NM101" s="122"/>
      <c r="NN101" s="101"/>
      <c r="NO101" s="119"/>
      <c r="NP101" s="93"/>
      <c r="NQ101" s="120">
        <f t="shared" si="1551"/>
        <v>0</v>
      </c>
      <c r="NR101" s="101">
        <f t="shared" si="1551"/>
        <v>0</v>
      </c>
      <c r="NS101" s="101"/>
      <c r="NT101" s="121"/>
      <c r="NU101" s="122" t="e">
        <f t="shared" si="1552"/>
        <v>#DIV/0!</v>
      </c>
      <c r="NV101" s="252">
        <f t="shared" si="1553"/>
        <v>0</v>
      </c>
      <c r="NW101" s="122"/>
      <c r="NX101" s="101"/>
      <c r="NY101" s="119"/>
      <c r="NZ101" s="93"/>
      <c r="OA101" s="120">
        <f t="shared" si="1554"/>
        <v>0</v>
      </c>
      <c r="OB101" s="101">
        <f t="shared" si="1554"/>
        <v>0</v>
      </c>
      <c r="OC101" s="101"/>
      <c r="OD101" s="121"/>
      <c r="OE101" s="122" t="e">
        <f t="shared" si="1555"/>
        <v>#DIV/0!</v>
      </c>
      <c r="OF101" s="252">
        <f t="shared" si="1556"/>
        <v>0</v>
      </c>
      <c r="OG101" s="122"/>
      <c r="OH101" s="101"/>
      <c r="OI101" s="119"/>
      <c r="OJ101" s="93"/>
      <c r="OK101" s="120">
        <f t="shared" si="1557"/>
        <v>0</v>
      </c>
      <c r="OL101" s="101">
        <f t="shared" si="1557"/>
        <v>0</v>
      </c>
      <c r="OM101" s="101"/>
      <c r="ON101" s="121"/>
      <c r="OO101" s="122" t="e">
        <f t="shared" si="1558"/>
        <v>#DIV/0!</v>
      </c>
      <c r="OP101" s="252">
        <f t="shared" si="1559"/>
        <v>0</v>
      </c>
      <c r="OQ101" s="122"/>
      <c r="OR101" s="101"/>
      <c r="OS101" s="119"/>
      <c r="OT101" s="93"/>
      <c r="OU101" s="120">
        <f t="shared" si="1560"/>
        <v>0</v>
      </c>
      <c r="OV101" s="101">
        <f t="shared" si="1560"/>
        <v>0</v>
      </c>
      <c r="OW101" s="101"/>
      <c r="OX101" s="121"/>
      <c r="OY101" s="122" t="e">
        <f t="shared" si="1561"/>
        <v>#DIV/0!</v>
      </c>
      <c r="OZ101" s="252">
        <f t="shared" si="1562"/>
        <v>0</v>
      </c>
      <c r="PA101" s="122"/>
      <c r="PB101" s="101"/>
      <c r="PC101" s="119"/>
      <c r="PD101" s="93"/>
      <c r="PE101" s="120">
        <f t="shared" si="1563"/>
        <v>0</v>
      </c>
      <c r="PF101" s="101">
        <f t="shared" si="1563"/>
        <v>0</v>
      </c>
      <c r="PG101" s="101"/>
      <c r="PH101" s="121"/>
      <c r="PI101" s="122" t="e">
        <f t="shared" si="1564"/>
        <v>#DIV/0!</v>
      </c>
      <c r="PJ101" s="252">
        <f t="shared" si="1565"/>
        <v>0</v>
      </c>
      <c r="PK101" s="122"/>
      <c r="PL101" s="101"/>
      <c r="PM101" s="119"/>
      <c r="PN101" s="93"/>
      <c r="PO101" s="120">
        <f t="shared" si="1566"/>
        <v>0</v>
      </c>
      <c r="PP101" s="101">
        <f t="shared" si="1566"/>
        <v>0</v>
      </c>
      <c r="PQ101" s="101"/>
      <c r="PR101" s="121"/>
      <c r="PS101" s="122" t="e">
        <f t="shared" si="1567"/>
        <v>#DIV/0!</v>
      </c>
      <c r="PT101" s="252">
        <f t="shared" si="1568"/>
        <v>0</v>
      </c>
      <c r="PU101" s="122"/>
      <c r="PV101" s="101"/>
      <c r="PW101" s="119"/>
      <c r="PX101" s="93"/>
      <c r="PY101" s="120">
        <f t="shared" si="1569"/>
        <v>0</v>
      </c>
      <c r="PZ101" s="101">
        <f t="shared" si="1569"/>
        <v>0</v>
      </c>
      <c r="QA101" s="101"/>
      <c r="QB101" s="121"/>
      <c r="QC101" s="122" t="e">
        <f t="shared" si="1570"/>
        <v>#DIV/0!</v>
      </c>
      <c r="QD101" s="252">
        <f t="shared" si="1571"/>
        <v>0</v>
      </c>
      <c r="QE101" s="122"/>
      <c r="QF101" s="101"/>
      <c r="QG101" s="119"/>
      <c r="QH101" s="93"/>
      <c r="QI101" s="120">
        <f t="shared" si="1572"/>
        <v>0</v>
      </c>
      <c r="QJ101" s="101">
        <f t="shared" si="1572"/>
        <v>0</v>
      </c>
      <c r="QK101" s="101"/>
      <c r="QL101" s="121"/>
      <c r="QM101" s="122" t="e">
        <f t="shared" si="1573"/>
        <v>#DIV/0!</v>
      </c>
      <c r="QN101" s="252">
        <f t="shared" si="1574"/>
        <v>0</v>
      </c>
      <c r="QO101" s="122"/>
      <c r="QP101" s="101"/>
      <c r="QQ101" s="119"/>
      <c r="QR101" s="93"/>
      <c r="QS101" s="120">
        <f t="shared" si="1575"/>
        <v>0</v>
      </c>
      <c r="QT101" s="101">
        <f t="shared" si="1575"/>
        <v>0</v>
      </c>
      <c r="QU101" s="101"/>
      <c r="QV101" s="121"/>
      <c r="QW101" s="122" t="e">
        <f t="shared" si="1576"/>
        <v>#DIV/0!</v>
      </c>
      <c r="QX101" s="252">
        <f t="shared" si="1577"/>
        <v>0</v>
      </c>
      <c r="QY101" s="122"/>
      <c r="QZ101" s="101"/>
      <c r="RA101" s="119"/>
      <c r="RB101" s="93"/>
      <c r="RC101" s="120">
        <f t="shared" si="1578"/>
        <v>0</v>
      </c>
      <c r="RD101" s="101">
        <f t="shared" si="1578"/>
        <v>0</v>
      </c>
      <c r="RE101" s="101"/>
      <c r="RF101" s="121"/>
      <c r="RG101" s="122" t="e">
        <f t="shared" si="1579"/>
        <v>#DIV/0!</v>
      </c>
      <c r="RH101" s="252">
        <f t="shared" si="1580"/>
        <v>0</v>
      </c>
      <c r="RI101" s="122"/>
      <c r="RJ101" s="101"/>
      <c r="RK101" s="119"/>
      <c r="RL101" s="93"/>
      <c r="RM101" s="120">
        <f t="shared" si="1581"/>
        <v>0</v>
      </c>
      <c r="RN101" s="101">
        <f t="shared" si="1581"/>
        <v>0</v>
      </c>
      <c r="RO101" s="101"/>
      <c r="RP101" s="121"/>
      <c r="RQ101" s="122" t="e">
        <f t="shared" si="1582"/>
        <v>#DIV/0!</v>
      </c>
      <c r="RR101" s="252">
        <f t="shared" si="1583"/>
        <v>0</v>
      </c>
      <c r="RS101" s="122"/>
      <c r="RT101" s="101"/>
      <c r="RU101" s="119"/>
      <c r="RV101" s="93"/>
      <c r="RW101" s="120">
        <f t="shared" si="1584"/>
        <v>0</v>
      </c>
      <c r="RX101" s="101">
        <f t="shared" si="1584"/>
        <v>0</v>
      </c>
      <c r="RY101" s="101"/>
      <c r="RZ101" s="121"/>
      <c r="SA101" s="122" t="e">
        <f t="shared" si="1585"/>
        <v>#DIV/0!</v>
      </c>
      <c r="SB101" s="252">
        <f t="shared" si="1586"/>
        <v>0</v>
      </c>
      <c r="SC101" s="122"/>
      <c r="SD101" s="101"/>
      <c r="SE101" s="119"/>
      <c r="SF101" s="93"/>
      <c r="SG101" s="120">
        <f t="shared" si="1587"/>
        <v>0</v>
      </c>
      <c r="SH101" s="101">
        <f t="shared" si="1587"/>
        <v>0</v>
      </c>
      <c r="SI101" s="101"/>
      <c r="SJ101" s="121"/>
      <c r="SK101" s="122" t="e">
        <f t="shared" si="1588"/>
        <v>#DIV/0!</v>
      </c>
      <c r="SL101" s="252">
        <f t="shared" si="1589"/>
        <v>0</v>
      </c>
      <c r="SM101" s="122"/>
      <c r="SN101" s="101"/>
      <c r="SO101" s="119"/>
      <c r="SP101" s="93"/>
      <c r="SQ101" s="120">
        <f t="shared" si="1590"/>
        <v>0</v>
      </c>
      <c r="SR101" s="101">
        <f t="shared" si="1590"/>
        <v>0</v>
      </c>
      <c r="SS101" s="101"/>
      <c r="ST101" s="121"/>
      <c r="SU101" s="122" t="e">
        <f t="shared" si="1591"/>
        <v>#DIV/0!</v>
      </c>
      <c r="SV101" s="252">
        <f t="shared" si="1592"/>
        <v>0</v>
      </c>
      <c r="SW101" s="122"/>
      <c r="SX101" s="101"/>
      <c r="SY101" s="119"/>
      <c r="SZ101" s="93"/>
      <c r="TA101" s="120">
        <f t="shared" si="1593"/>
        <v>0</v>
      </c>
      <c r="TB101" s="101">
        <f t="shared" si="1593"/>
        <v>0</v>
      </c>
      <c r="TC101" s="101"/>
      <c r="TD101" s="121"/>
      <c r="TE101" s="122" t="e">
        <f t="shared" si="1594"/>
        <v>#DIV/0!</v>
      </c>
      <c r="TF101" s="252">
        <f t="shared" si="1595"/>
        <v>0</v>
      </c>
      <c r="TG101" s="122"/>
      <c r="TH101" s="101"/>
      <c r="TI101" s="119"/>
      <c r="TJ101" s="93"/>
      <c r="TK101" s="120">
        <f t="shared" si="1596"/>
        <v>0</v>
      </c>
      <c r="TL101" s="101">
        <f t="shared" si="1596"/>
        <v>0</v>
      </c>
      <c r="TM101" s="101"/>
      <c r="TN101" s="121"/>
      <c r="TO101" s="122" t="e">
        <f t="shared" si="1597"/>
        <v>#DIV/0!</v>
      </c>
      <c r="TP101" s="252">
        <f t="shared" si="1598"/>
        <v>0</v>
      </c>
      <c r="TQ101" s="122"/>
      <c r="TR101" s="101"/>
      <c r="TS101" s="119"/>
      <c r="TT101" s="93"/>
      <c r="TU101" s="120">
        <f t="shared" si="1599"/>
        <v>0</v>
      </c>
      <c r="TV101" s="101">
        <f t="shared" si="1599"/>
        <v>0</v>
      </c>
      <c r="TW101" s="101"/>
      <c r="TX101" s="121"/>
      <c r="TY101" s="122" t="e">
        <f t="shared" si="1600"/>
        <v>#DIV/0!</v>
      </c>
      <c r="TZ101" s="252">
        <f t="shared" si="1601"/>
        <v>0</v>
      </c>
      <c r="UA101" s="122"/>
      <c r="UB101" s="101"/>
      <c r="UC101" s="119"/>
      <c r="UD101" s="93"/>
      <c r="UE101" s="120">
        <f t="shared" si="1602"/>
        <v>0</v>
      </c>
      <c r="UF101" s="101">
        <f t="shared" si="1602"/>
        <v>0</v>
      </c>
      <c r="UG101" s="101"/>
      <c r="UH101" s="121"/>
      <c r="UI101" s="122" t="e">
        <f t="shared" si="1603"/>
        <v>#DIV/0!</v>
      </c>
      <c r="UJ101" s="252">
        <f t="shared" si="1604"/>
        <v>0</v>
      </c>
      <c r="UK101" s="122"/>
      <c r="UL101" s="101"/>
      <c r="UM101" s="119"/>
      <c r="UN101" s="93"/>
      <c r="UO101" s="120">
        <f t="shared" si="1605"/>
        <v>0</v>
      </c>
      <c r="UP101" s="101">
        <f t="shared" si="1605"/>
        <v>0</v>
      </c>
      <c r="UQ101" s="101"/>
      <c r="UR101" s="121"/>
      <c r="US101" s="122" t="e">
        <f t="shared" si="1606"/>
        <v>#DIV/0!</v>
      </c>
      <c r="UT101" s="252">
        <f t="shared" si="1607"/>
        <v>0</v>
      </c>
      <c r="UU101" s="122"/>
      <c r="UV101" s="101"/>
      <c r="UW101" s="119"/>
      <c r="UX101" s="93"/>
      <c r="UY101" s="120">
        <f t="shared" si="1608"/>
        <v>0</v>
      </c>
      <c r="UZ101" s="101">
        <f t="shared" si="1608"/>
        <v>0</v>
      </c>
      <c r="VA101" s="101"/>
      <c r="VB101" s="121"/>
      <c r="VC101" s="122" t="e">
        <f t="shared" si="1609"/>
        <v>#DIV/0!</v>
      </c>
      <c r="VD101" s="252">
        <f t="shared" si="1610"/>
        <v>0</v>
      </c>
      <c r="VE101" s="122"/>
      <c r="VF101" s="101"/>
      <c r="VG101" s="119"/>
      <c r="VH101" s="93"/>
      <c r="VI101" s="120">
        <f t="shared" si="1611"/>
        <v>0</v>
      </c>
      <c r="VJ101" s="101">
        <f t="shared" si="1611"/>
        <v>0</v>
      </c>
      <c r="VK101" s="101"/>
      <c r="VL101" s="121"/>
      <c r="VM101" s="122" t="e">
        <f t="shared" si="1612"/>
        <v>#DIV/0!</v>
      </c>
      <c r="VN101" s="252">
        <f t="shared" si="1613"/>
        <v>0</v>
      </c>
      <c r="VO101" s="122"/>
      <c r="VP101" s="101"/>
      <c r="VQ101" s="119"/>
      <c r="VR101" s="93"/>
      <c r="VS101" s="120">
        <f t="shared" si="1614"/>
        <v>0</v>
      </c>
      <c r="VT101" s="101">
        <f t="shared" si="1614"/>
        <v>0</v>
      </c>
      <c r="VU101" s="101"/>
      <c r="VV101" s="121"/>
      <c r="VW101" s="122" t="e">
        <f t="shared" si="1615"/>
        <v>#DIV/0!</v>
      </c>
      <c r="VX101" s="231">
        <f t="shared" si="1616"/>
        <v>0</v>
      </c>
      <c r="VY101" s="122"/>
      <c r="VZ101" s="101"/>
      <c r="WA101" s="119"/>
      <c r="WB101" s="93"/>
      <c r="WC101" s="120">
        <f t="shared" si="1617"/>
        <v>0</v>
      </c>
      <c r="WD101" s="101">
        <f t="shared" si="1617"/>
        <v>0</v>
      </c>
      <c r="WE101" s="101"/>
      <c r="WF101" s="121"/>
    </row>
    <row r="102" spans="1:604" ht="16.5" customHeight="1">
      <c r="A102" s="5"/>
      <c r="B102" s="94" t="s">
        <v>428</v>
      </c>
      <c r="C102" s="12" t="s">
        <v>839</v>
      </c>
      <c r="D102" s="12" t="s">
        <v>440</v>
      </c>
      <c r="E102" s="4"/>
      <c r="F102" s="252">
        <f t="shared" si="1439"/>
        <v>0</v>
      </c>
      <c r="G102" s="122"/>
      <c r="H102" s="101"/>
      <c r="I102" s="119"/>
      <c r="J102" s="93"/>
      <c r="K102" s="120">
        <f t="shared" si="1440"/>
        <v>0</v>
      </c>
      <c r="L102" s="101">
        <f t="shared" si="1440"/>
        <v>0</v>
      </c>
      <c r="M102" s="101"/>
      <c r="N102" s="121"/>
      <c r="O102" s="122">
        <f t="shared" si="1441"/>
        <v>0</v>
      </c>
      <c r="P102" s="252">
        <f t="shared" si="1442"/>
        <v>0</v>
      </c>
      <c r="Q102" s="122"/>
      <c r="R102" s="101"/>
      <c r="S102" s="119"/>
      <c r="T102" s="93"/>
      <c r="U102" s="120">
        <f t="shared" si="1443"/>
        <v>0</v>
      </c>
      <c r="V102" s="101">
        <f t="shared" si="1443"/>
        <v>0</v>
      </c>
      <c r="W102" s="101"/>
      <c r="X102" s="121"/>
      <c r="Y102" s="122">
        <f t="shared" si="1444"/>
        <v>0</v>
      </c>
      <c r="Z102" s="252">
        <f t="shared" si="1445"/>
        <v>0</v>
      </c>
      <c r="AA102" s="122"/>
      <c r="AB102" s="101"/>
      <c r="AC102" s="119"/>
      <c r="AD102" s="93"/>
      <c r="AE102" s="120">
        <f t="shared" si="1446"/>
        <v>0</v>
      </c>
      <c r="AF102" s="101">
        <f t="shared" si="1446"/>
        <v>0</v>
      </c>
      <c r="AG102" s="101"/>
      <c r="AH102" s="121"/>
      <c r="AI102" s="122">
        <f t="shared" si="1447"/>
        <v>0</v>
      </c>
      <c r="AJ102" s="252">
        <f t="shared" si="1448"/>
        <v>0</v>
      </c>
      <c r="AK102" s="122"/>
      <c r="AL102" s="101"/>
      <c r="AM102" s="119"/>
      <c r="AN102" s="93"/>
      <c r="AO102" s="120">
        <f t="shared" si="1449"/>
        <v>0</v>
      </c>
      <c r="AP102" s="101">
        <f t="shared" si="1449"/>
        <v>0</v>
      </c>
      <c r="AQ102" s="101"/>
      <c r="AR102" s="121"/>
      <c r="AS102" s="122">
        <f t="shared" si="1450"/>
        <v>0</v>
      </c>
      <c r="AT102" s="252">
        <f t="shared" si="1451"/>
        <v>0</v>
      </c>
      <c r="AU102" s="122"/>
      <c r="AV102" s="101"/>
      <c r="AW102" s="119"/>
      <c r="AX102" s="93"/>
      <c r="AY102" s="120">
        <f t="shared" si="1452"/>
        <v>0</v>
      </c>
      <c r="AZ102" s="101">
        <f t="shared" si="1452"/>
        <v>0</v>
      </c>
      <c r="BA102" s="101"/>
      <c r="BB102" s="121"/>
      <c r="BC102" s="122">
        <f t="shared" si="1453"/>
        <v>0</v>
      </c>
      <c r="BD102" s="252">
        <f t="shared" si="1454"/>
        <v>0</v>
      </c>
      <c r="BE102" s="122"/>
      <c r="BF102" s="101"/>
      <c r="BG102" s="119"/>
      <c r="BH102" s="93"/>
      <c r="BI102" s="120">
        <f t="shared" si="1455"/>
        <v>0</v>
      </c>
      <c r="BJ102" s="101">
        <f t="shared" si="1455"/>
        <v>0</v>
      </c>
      <c r="BK102" s="101"/>
      <c r="BL102" s="121"/>
      <c r="BM102" s="122">
        <f t="shared" si="1456"/>
        <v>0</v>
      </c>
      <c r="BN102" s="252">
        <f t="shared" si="1457"/>
        <v>0</v>
      </c>
      <c r="BO102" s="122"/>
      <c r="BP102" s="101"/>
      <c r="BQ102" s="119"/>
      <c r="BR102" s="93"/>
      <c r="BS102" s="120">
        <f t="shared" si="1458"/>
        <v>0</v>
      </c>
      <c r="BT102" s="101">
        <f t="shared" si="1458"/>
        <v>0</v>
      </c>
      <c r="BU102" s="101"/>
      <c r="BV102" s="121"/>
      <c r="BW102" s="122">
        <f t="shared" si="1459"/>
        <v>0</v>
      </c>
      <c r="BX102" s="252">
        <f t="shared" si="1460"/>
        <v>0</v>
      </c>
      <c r="BY102" s="122"/>
      <c r="BZ102" s="101"/>
      <c r="CA102" s="119"/>
      <c r="CB102" s="93"/>
      <c r="CC102" s="120">
        <f t="shared" si="1461"/>
        <v>0</v>
      </c>
      <c r="CD102" s="101">
        <f t="shared" si="1461"/>
        <v>0</v>
      </c>
      <c r="CE102" s="101"/>
      <c r="CF102" s="121"/>
      <c r="CG102" s="122">
        <f t="shared" si="1462"/>
        <v>0</v>
      </c>
      <c r="CH102" s="252">
        <f t="shared" si="1463"/>
        <v>0</v>
      </c>
      <c r="CI102" s="122"/>
      <c r="CJ102" s="101"/>
      <c r="CK102" s="119"/>
      <c r="CL102" s="93"/>
      <c r="CM102" s="120">
        <f t="shared" si="1464"/>
        <v>0</v>
      </c>
      <c r="CN102" s="101">
        <f t="shared" si="1464"/>
        <v>0</v>
      </c>
      <c r="CO102" s="101"/>
      <c r="CP102" s="121"/>
      <c r="CQ102" s="122">
        <f t="shared" si="1465"/>
        <v>0</v>
      </c>
      <c r="CR102" s="252">
        <f t="shared" si="1466"/>
        <v>0</v>
      </c>
      <c r="CS102" s="122"/>
      <c r="CT102" s="101"/>
      <c r="CU102" s="119"/>
      <c r="CV102" s="93"/>
      <c r="CW102" s="120">
        <f t="shared" si="1467"/>
        <v>0</v>
      </c>
      <c r="CX102" s="101">
        <f t="shared" si="1467"/>
        <v>0</v>
      </c>
      <c r="CY102" s="101"/>
      <c r="CZ102" s="121"/>
      <c r="DA102" s="122">
        <f t="shared" si="1468"/>
        <v>0</v>
      </c>
      <c r="DB102" s="252">
        <f t="shared" si="1469"/>
        <v>0</v>
      </c>
      <c r="DC102" s="122"/>
      <c r="DD102" s="101"/>
      <c r="DE102" s="119"/>
      <c r="DF102" s="93"/>
      <c r="DG102" s="120">
        <f t="shared" si="1470"/>
        <v>0</v>
      </c>
      <c r="DH102" s="101">
        <f t="shared" si="1470"/>
        <v>0</v>
      </c>
      <c r="DI102" s="101"/>
      <c r="DJ102" s="121"/>
      <c r="DK102" s="122">
        <f t="shared" si="1471"/>
        <v>0</v>
      </c>
      <c r="DL102" s="252">
        <f t="shared" si="1472"/>
        <v>0</v>
      </c>
      <c r="DM102" s="122"/>
      <c r="DN102" s="101"/>
      <c r="DO102" s="119"/>
      <c r="DP102" s="93"/>
      <c r="DQ102" s="120">
        <f t="shared" si="1473"/>
        <v>0</v>
      </c>
      <c r="DR102" s="101">
        <f t="shared" si="1473"/>
        <v>0</v>
      </c>
      <c r="DS102" s="101"/>
      <c r="DT102" s="121"/>
      <c r="DU102" s="122">
        <f t="shared" si="1474"/>
        <v>0</v>
      </c>
      <c r="DV102" s="252">
        <f t="shared" si="1475"/>
        <v>0</v>
      </c>
      <c r="DW102" s="122"/>
      <c r="DX102" s="101"/>
      <c r="DY102" s="119"/>
      <c r="DZ102" s="93"/>
      <c r="EA102" s="120">
        <f t="shared" si="1476"/>
        <v>0</v>
      </c>
      <c r="EB102" s="101">
        <f t="shared" si="1476"/>
        <v>0</v>
      </c>
      <c r="EC102" s="101"/>
      <c r="ED102" s="121"/>
      <c r="EE102" s="122">
        <f t="shared" si="1477"/>
        <v>0</v>
      </c>
      <c r="EF102" s="252">
        <f t="shared" si="1478"/>
        <v>0</v>
      </c>
      <c r="EG102" s="122"/>
      <c r="EH102" s="101"/>
      <c r="EI102" s="119"/>
      <c r="EJ102" s="93"/>
      <c r="EK102" s="120">
        <f t="shared" si="1479"/>
        <v>0</v>
      </c>
      <c r="EL102" s="101">
        <f t="shared" si="1479"/>
        <v>0</v>
      </c>
      <c r="EM102" s="101"/>
      <c r="EN102" s="121"/>
      <c r="EO102" s="122">
        <f t="shared" si="1480"/>
        <v>0</v>
      </c>
      <c r="EP102" s="252">
        <f t="shared" si="1481"/>
        <v>0</v>
      </c>
      <c r="EQ102" s="122"/>
      <c r="ER102" s="101"/>
      <c r="ES102" s="119"/>
      <c r="ET102" s="93"/>
      <c r="EU102" s="120">
        <f t="shared" si="1482"/>
        <v>0</v>
      </c>
      <c r="EV102" s="101">
        <f t="shared" si="1482"/>
        <v>0</v>
      </c>
      <c r="EW102" s="101"/>
      <c r="EX102" s="121"/>
      <c r="EY102" s="122">
        <f t="shared" si="1483"/>
        <v>0</v>
      </c>
      <c r="EZ102" s="252">
        <f t="shared" si="1484"/>
        <v>0</v>
      </c>
      <c r="FA102" s="122"/>
      <c r="FB102" s="101"/>
      <c r="FC102" s="119"/>
      <c r="FD102" s="93"/>
      <c r="FE102" s="120">
        <f t="shared" si="1485"/>
        <v>0</v>
      </c>
      <c r="FF102" s="101">
        <f t="shared" si="1485"/>
        <v>0</v>
      </c>
      <c r="FG102" s="101"/>
      <c r="FH102" s="121"/>
      <c r="FI102" s="122">
        <f t="shared" si="1486"/>
        <v>0</v>
      </c>
      <c r="FJ102" s="252">
        <f t="shared" si="1487"/>
        <v>0</v>
      </c>
      <c r="FK102" s="122"/>
      <c r="FL102" s="101"/>
      <c r="FM102" s="119"/>
      <c r="FN102" s="93"/>
      <c r="FO102" s="120">
        <f t="shared" si="1488"/>
        <v>0</v>
      </c>
      <c r="FP102" s="101">
        <f t="shared" si="1488"/>
        <v>0</v>
      </c>
      <c r="FQ102" s="101"/>
      <c r="FR102" s="121"/>
      <c r="FS102" s="122">
        <f t="shared" si="1489"/>
        <v>0</v>
      </c>
      <c r="FT102" s="252">
        <f t="shared" si="1490"/>
        <v>0</v>
      </c>
      <c r="FU102" s="122"/>
      <c r="FV102" s="101"/>
      <c r="FW102" s="119"/>
      <c r="FX102" s="93"/>
      <c r="FY102" s="120">
        <f t="shared" si="1491"/>
        <v>0</v>
      </c>
      <c r="FZ102" s="101">
        <f t="shared" si="1491"/>
        <v>0</v>
      </c>
      <c r="GA102" s="101"/>
      <c r="GB102" s="121"/>
      <c r="GC102" s="122">
        <f t="shared" si="1492"/>
        <v>0</v>
      </c>
      <c r="GD102" s="252">
        <f t="shared" si="1493"/>
        <v>0</v>
      </c>
      <c r="GE102" s="122"/>
      <c r="GF102" s="101"/>
      <c r="GG102" s="119"/>
      <c r="GH102" s="93"/>
      <c r="GI102" s="120">
        <f t="shared" si="1494"/>
        <v>0</v>
      </c>
      <c r="GJ102" s="101">
        <f t="shared" si="1494"/>
        <v>0</v>
      </c>
      <c r="GK102" s="101"/>
      <c r="GL102" s="121"/>
      <c r="GM102" s="122">
        <f t="shared" si="1495"/>
        <v>0</v>
      </c>
      <c r="GN102" s="252">
        <f t="shared" si="1496"/>
        <v>0</v>
      </c>
      <c r="GO102" s="122"/>
      <c r="GP102" s="101"/>
      <c r="GQ102" s="119"/>
      <c r="GR102" s="93"/>
      <c r="GS102" s="120">
        <f t="shared" si="1497"/>
        <v>0</v>
      </c>
      <c r="GT102" s="101">
        <f t="shared" si="1497"/>
        <v>0</v>
      </c>
      <c r="GU102" s="101"/>
      <c r="GV102" s="121"/>
      <c r="GW102" s="122">
        <f t="shared" si="1498"/>
        <v>0</v>
      </c>
      <c r="GX102" s="252">
        <f t="shared" si="1499"/>
        <v>0</v>
      </c>
      <c r="GY102" s="122"/>
      <c r="GZ102" s="101"/>
      <c r="HA102" s="119"/>
      <c r="HB102" s="93"/>
      <c r="HC102" s="120">
        <f t="shared" si="1500"/>
        <v>0</v>
      </c>
      <c r="HD102" s="101">
        <f t="shared" si="1500"/>
        <v>0</v>
      </c>
      <c r="HE102" s="101"/>
      <c r="HF102" s="121"/>
      <c r="HG102" s="122">
        <f t="shared" si="1501"/>
        <v>0</v>
      </c>
      <c r="HH102" s="252">
        <f t="shared" si="1502"/>
        <v>0</v>
      </c>
      <c r="HI102" s="122"/>
      <c r="HJ102" s="101"/>
      <c r="HK102" s="119"/>
      <c r="HL102" s="93"/>
      <c r="HM102" s="120">
        <f t="shared" si="1503"/>
        <v>0</v>
      </c>
      <c r="HN102" s="101">
        <f t="shared" si="1503"/>
        <v>0</v>
      </c>
      <c r="HO102" s="101"/>
      <c r="HP102" s="121"/>
      <c r="HQ102" s="122">
        <f t="shared" si="1504"/>
        <v>0</v>
      </c>
      <c r="HR102" s="252">
        <f t="shared" si="1505"/>
        <v>0</v>
      </c>
      <c r="HS102" s="122"/>
      <c r="HT102" s="101"/>
      <c r="HU102" s="119"/>
      <c r="HV102" s="93"/>
      <c r="HW102" s="120">
        <f t="shared" si="1506"/>
        <v>0</v>
      </c>
      <c r="HX102" s="101">
        <f t="shared" si="1506"/>
        <v>0</v>
      </c>
      <c r="HY102" s="101"/>
      <c r="HZ102" s="121"/>
      <c r="IA102" s="122">
        <f t="shared" si="1507"/>
        <v>0</v>
      </c>
      <c r="IB102" s="252">
        <f t="shared" si="1508"/>
        <v>0</v>
      </c>
      <c r="IC102" s="122"/>
      <c r="ID102" s="101"/>
      <c r="IE102" s="119"/>
      <c r="IF102" s="93"/>
      <c r="IG102" s="120">
        <f t="shared" si="1509"/>
        <v>0</v>
      </c>
      <c r="IH102" s="101">
        <f t="shared" si="1509"/>
        <v>0</v>
      </c>
      <c r="II102" s="101"/>
      <c r="IJ102" s="121"/>
      <c r="IK102" s="122">
        <f t="shared" si="1510"/>
        <v>0</v>
      </c>
      <c r="IL102" s="252">
        <f t="shared" si="1511"/>
        <v>0</v>
      </c>
      <c r="IM102" s="122"/>
      <c r="IN102" s="101"/>
      <c r="IO102" s="119"/>
      <c r="IP102" s="93"/>
      <c r="IQ102" s="120">
        <f t="shared" si="1512"/>
        <v>0</v>
      </c>
      <c r="IR102" s="101">
        <f t="shared" si="1512"/>
        <v>0</v>
      </c>
      <c r="IS102" s="101"/>
      <c r="IT102" s="121"/>
      <c r="IU102" s="122">
        <f t="shared" si="1513"/>
        <v>0</v>
      </c>
      <c r="IV102" s="252">
        <f t="shared" si="1514"/>
        <v>0</v>
      </c>
      <c r="IW102" s="122"/>
      <c r="IX102" s="101"/>
      <c r="IY102" s="119"/>
      <c r="IZ102" s="93"/>
      <c r="JA102" s="120">
        <f t="shared" si="1515"/>
        <v>0</v>
      </c>
      <c r="JB102" s="101">
        <f t="shared" si="1515"/>
        <v>0</v>
      </c>
      <c r="JC102" s="101"/>
      <c r="JD102" s="121"/>
      <c r="JE102" s="122">
        <f t="shared" si="1516"/>
        <v>0</v>
      </c>
      <c r="JF102" s="252">
        <f t="shared" si="1517"/>
        <v>13</v>
      </c>
      <c r="JG102" s="122"/>
      <c r="JH102" s="101"/>
      <c r="JI102" s="119"/>
      <c r="JJ102" s="93"/>
      <c r="JK102" s="120">
        <f t="shared" si="1518"/>
        <v>10922.99051</v>
      </c>
      <c r="JL102" s="101">
        <f t="shared" si="1518"/>
        <v>141998.88</v>
      </c>
      <c r="JM102" s="101"/>
      <c r="JN102" s="121"/>
      <c r="JO102" s="122">
        <f t="shared" si="1519"/>
        <v>1.16567</v>
      </c>
      <c r="JP102" s="252">
        <f t="shared" si="1520"/>
        <v>0</v>
      </c>
      <c r="JQ102" s="122"/>
      <c r="JR102" s="101"/>
      <c r="JS102" s="119"/>
      <c r="JT102" s="93"/>
      <c r="JU102" s="120">
        <f t="shared" si="1521"/>
        <v>0</v>
      </c>
      <c r="JV102" s="101">
        <f t="shared" si="1521"/>
        <v>0</v>
      </c>
      <c r="JW102" s="101"/>
      <c r="JX102" s="121"/>
      <c r="JY102" s="122">
        <f t="shared" si="1522"/>
        <v>0</v>
      </c>
      <c r="JZ102" s="252">
        <f t="shared" si="1523"/>
        <v>0</v>
      </c>
      <c r="KA102" s="122"/>
      <c r="KB102" s="101"/>
      <c r="KC102" s="119"/>
      <c r="KD102" s="93"/>
      <c r="KE102" s="120">
        <f t="shared" si="1524"/>
        <v>0</v>
      </c>
      <c r="KF102" s="101">
        <f t="shared" si="1524"/>
        <v>0</v>
      </c>
      <c r="KG102" s="101"/>
      <c r="KH102" s="121"/>
      <c r="KI102" s="122">
        <f t="shared" si="1525"/>
        <v>0</v>
      </c>
      <c r="KJ102" s="252">
        <f t="shared" si="1526"/>
        <v>0</v>
      </c>
      <c r="KK102" s="122"/>
      <c r="KL102" s="101"/>
      <c r="KM102" s="119"/>
      <c r="KN102" s="93"/>
      <c r="KO102" s="120">
        <f t="shared" si="1527"/>
        <v>0</v>
      </c>
      <c r="KP102" s="101">
        <f t="shared" si="1527"/>
        <v>0</v>
      </c>
      <c r="KQ102" s="101"/>
      <c r="KR102" s="121"/>
      <c r="KS102" s="122">
        <f t="shared" si="1528"/>
        <v>0</v>
      </c>
      <c r="KT102" s="252">
        <f t="shared" si="1529"/>
        <v>0</v>
      </c>
      <c r="KU102" s="122"/>
      <c r="KV102" s="101"/>
      <c r="KW102" s="119"/>
      <c r="KX102" s="93"/>
      <c r="KY102" s="120">
        <f t="shared" si="1530"/>
        <v>0</v>
      </c>
      <c r="KZ102" s="101">
        <f t="shared" si="1530"/>
        <v>0</v>
      </c>
      <c r="LA102" s="101"/>
      <c r="LB102" s="121"/>
      <c r="LC102" s="122">
        <f t="shared" si="1531"/>
        <v>0</v>
      </c>
      <c r="LD102" s="252">
        <f t="shared" si="1532"/>
        <v>0</v>
      </c>
      <c r="LE102" s="122"/>
      <c r="LF102" s="101"/>
      <c r="LG102" s="119"/>
      <c r="LH102" s="93"/>
      <c r="LI102" s="120">
        <f t="shared" si="1533"/>
        <v>0</v>
      </c>
      <c r="LJ102" s="101">
        <f t="shared" si="1533"/>
        <v>0</v>
      </c>
      <c r="LK102" s="101"/>
      <c r="LL102" s="121"/>
      <c r="LM102" s="122">
        <f t="shared" si="1534"/>
        <v>0</v>
      </c>
      <c r="LN102" s="252">
        <f t="shared" si="1535"/>
        <v>0</v>
      </c>
      <c r="LO102" s="122"/>
      <c r="LP102" s="101"/>
      <c r="LQ102" s="119"/>
      <c r="LR102" s="93"/>
      <c r="LS102" s="120">
        <f t="shared" si="1536"/>
        <v>0</v>
      </c>
      <c r="LT102" s="101">
        <f t="shared" si="1536"/>
        <v>0</v>
      </c>
      <c r="LU102" s="101"/>
      <c r="LV102" s="121"/>
      <c r="LW102" s="122">
        <f t="shared" si="1537"/>
        <v>0</v>
      </c>
      <c r="LX102" s="252">
        <f t="shared" si="1538"/>
        <v>0</v>
      </c>
      <c r="LY102" s="122"/>
      <c r="LZ102" s="101"/>
      <c r="MA102" s="119"/>
      <c r="MB102" s="93"/>
      <c r="MC102" s="120">
        <f t="shared" si="1539"/>
        <v>0</v>
      </c>
      <c r="MD102" s="101">
        <f t="shared" si="1539"/>
        <v>0</v>
      </c>
      <c r="ME102" s="101"/>
      <c r="MF102" s="121"/>
      <c r="MG102" s="122">
        <f t="shared" si="1540"/>
        <v>0</v>
      </c>
      <c r="MH102" s="252">
        <f t="shared" si="1541"/>
        <v>0</v>
      </c>
      <c r="MI102" s="122"/>
      <c r="MJ102" s="101"/>
      <c r="MK102" s="119"/>
      <c r="ML102" s="93"/>
      <c r="MM102" s="120">
        <f t="shared" si="1542"/>
        <v>0</v>
      </c>
      <c r="MN102" s="101">
        <f t="shared" si="1542"/>
        <v>0</v>
      </c>
      <c r="MO102" s="101"/>
      <c r="MP102" s="121"/>
      <c r="MQ102" s="122">
        <f t="shared" si="1543"/>
        <v>0</v>
      </c>
      <c r="MR102" s="252">
        <f t="shared" si="1544"/>
        <v>0</v>
      </c>
      <c r="MS102" s="122"/>
      <c r="MT102" s="101"/>
      <c r="MU102" s="119"/>
      <c r="MV102" s="93"/>
      <c r="MW102" s="120">
        <f t="shared" si="1545"/>
        <v>0</v>
      </c>
      <c r="MX102" s="101">
        <f t="shared" si="1545"/>
        <v>0</v>
      </c>
      <c r="MY102" s="101"/>
      <c r="MZ102" s="121"/>
      <c r="NA102" s="122">
        <f t="shared" si="1546"/>
        <v>0</v>
      </c>
      <c r="NB102" s="252">
        <f t="shared" si="1547"/>
        <v>0</v>
      </c>
      <c r="NC102" s="122"/>
      <c r="ND102" s="101"/>
      <c r="NE102" s="119"/>
      <c r="NF102" s="93"/>
      <c r="NG102" s="120">
        <f t="shared" si="1548"/>
        <v>0</v>
      </c>
      <c r="NH102" s="101">
        <f t="shared" si="1548"/>
        <v>0</v>
      </c>
      <c r="NI102" s="101"/>
      <c r="NJ102" s="121"/>
      <c r="NK102" s="122">
        <f t="shared" si="1549"/>
        <v>0</v>
      </c>
      <c r="NL102" s="252">
        <f t="shared" si="1550"/>
        <v>0</v>
      </c>
      <c r="NM102" s="122"/>
      <c r="NN102" s="101"/>
      <c r="NO102" s="119"/>
      <c r="NP102" s="93"/>
      <c r="NQ102" s="120">
        <f t="shared" si="1551"/>
        <v>0</v>
      </c>
      <c r="NR102" s="101">
        <f t="shared" si="1551"/>
        <v>0</v>
      </c>
      <c r="NS102" s="101"/>
      <c r="NT102" s="121"/>
      <c r="NU102" s="122">
        <f t="shared" si="1552"/>
        <v>0</v>
      </c>
      <c r="NV102" s="252">
        <f t="shared" si="1553"/>
        <v>0</v>
      </c>
      <c r="NW102" s="122"/>
      <c r="NX102" s="101"/>
      <c r="NY102" s="119"/>
      <c r="NZ102" s="93"/>
      <c r="OA102" s="120">
        <f t="shared" si="1554"/>
        <v>0</v>
      </c>
      <c r="OB102" s="101">
        <f t="shared" si="1554"/>
        <v>0</v>
      </c>
      <c r="OC102" s="101"/>
      <c r="OD102" s="121"/>
      <c r="OE102" s="122">
        <f t="shared" si="1555"/>
        <v>0</v>
      </c>
      <c r="OF102" s="252">
        <f t="shared" si="1556"/>
        <v>0</v>
      </c>
      <c r="OG102" s="122"/>
      <c r="OH102" s="101"/>
      <c r="OI102" s="119"/>
      <c r="OJ102" s="93"/>
      <c r="OK102" s="120">
        <f t="shared" si="1557"/>
        <v>0</v>
      </c>
      <c r="OL102" s="101">
        <f t="shared" si="1557"/>
        <v>0</v>
      </c>
      <c r="OM102" s="101"/>
      <c r="ON102" s="121"/>
      <c r="OO102" s="122">
        <f t="shared" si="1558"/>
        <v>0</v>
      </c>
      <c r="OP102" s="252">
        <f t="shared" si="1559"/>
        <v>0</v>
      </c>
      <c r="OQ102" s="122"/>
      <c r="OR102" s="101"/>
      <c r="OS102" s="119"/>
      <c r="OT102" s="93"/>
      <c r="OU102" s="120">
        <f t="shared" si="1560"/>
        <v>0</v>
      </c>
      <c r="OV102" s="101">
        <f t="shared" si="1560"/>
        <v>0</v>
      </c>
      <c r="OW102" s="101"/>
      <c r="OX102" s="121"/>
      <c r="OY102" s="122">
        <f t="shared" si="1561"/>
        <v>0</v>
      </c>
      <c r="OZ102" s="252">
        <f t="shared" si="1562"/>
        <v>0</v>
      </c>
      <c r="PA102" s="122"/>
      <c r="PB102" s="101"/>
      <c r="PC102" s="119"/>
      <c r="PD102" s="93"/>
      <c r="PE102" s="120">
        <f t="shared" si="1563"/>
        <v>0</v>
      </c>
      <c r="PF102" s="101">
        <f t="shared" si="1563"/>
        <v>0</v>
      </c>
      <c r="PG102" s="101"/>
      <c r="PH102" s="121"/>
      <c r="PI102" s="122">
        <f t="shared" si="1564"/>
        <v>0</v>
      </c>
      <c r="PJ102" s="252">
        <f t="shared" si="1565"/>
        <v>0</v>
      </c>
      <c r="PK102" s="122"/>
      <c r="PL102" s="101"/>
      <c r="PM102" s="119"/>
      <c r="PN102" s="93"/>
      <c r="PO102" s="120">
        <f t="shared" si="1566"/>
        <v>0</v>
      </c>
      <c r="PP102" s="101">
        <f t="shared" si="1566"/>
        <v>0</v>
      </c>
      <c r="PQ102" s="101"/>
      <c r="PR102" s="121"/>
      <c r="PS102" s="122">
        <f t="shared" si="1567"/>
        <v>0</v>
      </c>
      <c r="PT102" s="252">
        <f t="shared" si="1568"/>
        <v>0</v>
      </c>
      <c r="PU102" s="122"/>
      <c r="PV102" s="101"/>
      <c r="PW102" s="119"/>
      <c r="PX102" s="93"/>
      <c r="PY102" s="120">
        <f t="shared" si="1569"/>
        <v>0</v>
      </c>
      <c r="PZ102" s="101">
        <f t="shared" si="1569"/>
        <v>0</v>
      </c>
      <c r="QA102" s="101"/>
      <c r="QB102" s="121"/>
      <c r="QC102" s="122">
        <f t="shared" si="1570"/>
        <v>0</v>
      </c>
      <c r="QD102" s="252">
        <f t="shared" si="1571"/>
        <v>0</v>
      </c>
      <c r="QE102" s="122"/>
      <c r="QF102" s="101"/>
      <c r="QG102" s="119"/>
      <c r="QH102" s="93"/>
      <c r="QI102" s="120">
        <f t="shared" si="1572"/>
        <v>0</v>
      </c>
      <c r="QJ102" s="101">
        <f t="shared" si="1572"/>
        <v>0</v>
      </c>
      <c r="QK102" s="101"/>
      <c r="QL102" s="121"/>
      <c r="QM102" s="122">
        <f t="shared" si="1573"/>
        <v>0</v>
      </c>
      <c r="QN102" s="252">
        <f t="shared" si="1574"/>
        <v>0</v>
      </c>
      <c r="QO102" s="122"/>
      <c r="QP102" s="101"/>
      <c r="QQ102" s="119"/>
      <c r="QR102" s="93"/>
      <c r="QS102" s="120">
        <f t="shared" si="1575"/>
        <v>0</v>
      </c>
      <c r="QT102" s="101">
        <f t="shared" si="1575"/>
        <v>0</v>
      </c>
      <c r="QU102" s="101"/>
      <c r="QV102" s="121"/>
      <c r="QW102" s="122">
        <f t="shared" si="1576"/>
        <v>0</v>
      </c>
      <c r="QX102" s="252">
        <f t="shared" si="1577"/>
        <v>0</v>
      </c>
      <c r="QY102" s="122"/>
      <c r="QZ102" s="101"/>
      <c r="RA102" s="119"/>
      <c r="RB102" s="93"/>
      <c r="RC102" s="120">
        <f t="shared" si="1578"/>
        <v>0</v>
      </c>
      <c r="RD102" s="101">
        <f t="shared" si="1578"/>
        <v>0</v>
      </c>
      <c r="RE102" s="101"/>
      <c r="RF102" s="121"/>
      <c r="RG102" s="122">
        <f t="shared" si="1579"/>
        <v>0</v>
      </c>
      <c r="RH102" s="252">
        <f t="shared" si="1580"/>
        <v>0</v>
      </c>
      <c r="RI102" s="122"/>
      <c r="RJ102" s="101"/>
      <c r="RK102" s="119"/>
      <c r="RL102" s="93"/>
      <c r="RM102" s="120">
        <f t="shared" si="1581"/>
        <v>0</v>
      </c>
      <c r="RN102" s="101">
        <f t="shared" si="1581"/>
        <v>0</v>
      </c>
      <c r="RO102" s="101"/>
      <c r="RP102" s="121"/>
      <c r="RQ102" s="122">
        <f t="shared" si="1582"/>
        <v>0</v>
      </c>
      <c r="RR102" s="252">
        <f t="shared" si="1583"/>
        <v>0</v>
      </c>
      <c r="RS102" s="122"/>
      <c r="RT102" s="101"/>
      <c r="RU102" s="119"/>
      <c r="RV102" s="93"/>
      <c r="RW102" s="120">
        <f t="shared" si="1584"/>
        <v>0</v>
      </c>
      <c r="RX102" s="101">
        <f t="shared" si="1584"/>
        <v>0</v>
      </c>
      <c r="RY102" s="101"/>
      <c r="RZ102" s="121"/>
      <c r="SA102" s="122">
        <f t="shared" si="1585"/>
        <v>0</v>
      </c>
      <c r="SB102" s="252">
        <f t="shared" si="1586"/>
        <v>0</v>
      </c>
      <c r="SC102" s="122"/>
      <c r="SD102" s="101"/>
      <c r="SE102" s="119"/>
      <c r="SF102" s="93"/>
      <c r="SG102" s="120">
        <f t="shared" si="1587"/>
        <v>0</v>
      </c>
      <c r="SH102" s="101">
        <f t="shared" si="1587"/>
        <v>0</v>
      </c>
      <c r="SI102" s="101"/>
      <c r="SJ102" s="121"/>
      <c r="SK102" s="122">
        <f t="shared" si="1588"/>
        <v>0</v>
      </c>
      <c r="SL102" s="252">
        <f t="shared" si="1589"/>
        <v>0</v>
      </c>
      <c r="SM102" s="122"/>
      <c r="SN102" s="101"/>
      <c r="SO102" s="119"/>
      <c r="SP102" s="93"/>
      <c r="SQ102" s="120">
        <f t="shared" si="1590"/>
        <v>0</v>
      </c>
      <c r="SR102" s="101">
        <f t="shared" si="1590"/>
        <v>0</v>
      </c>
      <c r="SS102" s="101"/>
      <c r="ST102" s="121"/>
      <c r="SU102" s="122">
        <f t="shared" si="1591"/>
        <v>0</v>
      </c>
      <c r="SV102" s="252">
        <f t="shared" si="1592"/>
        <v>0</v>
      </c>
      <c r="SW102" s="122"/>
      <c r="SX102" s="101"/>
      <c r="SY102" s="119"/>
      <c r="SZ102" s="93"/>
      <c r="TA102" s="120">
        <f t="shared" si="1593"/>
        <v>0</v>
      </c>
      <c r="TB102" s="101">
        <f t="shared" si="1593"/>
        <v>0</v>
      </c>
      <c r="TC102" s="101"/>
      <c r="TD102" s="121"/>
      <c r="TE102" s="122">
        <f t="shared" si="1594"/>
        <v>0</v>
      </c>
      <c r="TF102" s="252">
        <f t="shared" si="1595"/>
        <v>0</v>
      </c>
      <c r="TG102" s="122"/>
      <c r="TH102" s="101"/>
      <c r="TI102" s="119"/>
      <c r="TJ102" s="93"/>
      <c r="TK102" s="120">
        <f t="shared" si="1596"/>
        <v>0</v>
      </c>
      <c r="TL102" s="101">
        <f t="shared" si="1596"/>
        <v>0</v>
      </c>
      <c r="TM102" s="101"/>
      <c r="TN102" s="121"/>
      <c r="TO102" s="122">
        <f t="shared" si="1597"/>
        <v>0</v>
      </c>
      <c r="TP102" s="252">
        <f t="shared" si="1598"/>
        <v>0</v>
      </c>
      <c r="TQ102" s="122"/>
      <c r="TR102" s="101"/>
      <c r="TS102" s="119"/>
      <c r="TT102" s="93"/>
      <c r="TU102" s="120">
        <f t="shared" si="1599"/>
        <v>0</v>
      </c>
      <c r="TV102" s="101">
        <f t="shared" si="1599"/>
        <v>0</v>
      </c>
      <c r="TW102" s="101"/>
      <c r="TX102" s="121"/>
      <c r="TY102" s="122">
        <f t="shared" si="1600"/>
        <v>0</v>
      </c>
      <c r="TZ102" s="252">
        <f t="shared" si="1601"/>
        <v>0</v>
      </c>
      <c r="UA102" s="122"/>
      <c r="UB102" s="101"/>
      <c r="UC102" s="119"/>
      <c r="UD102" s="93"/>
      <c r="UE102" s="120">
        <f t="shared" si="1602"/>
        <v>0</v>
      </c>
      <c r="UF102" s="101">
        <f t="shared" si="1602"/>
        <v>0</v>
      </c>
      <c r="UG102" s="101"/>
      <c r="UH102" s="121"/>
      <c r="UI102" s="122">
        <f t="shared" si="1603"/>
        <v>0</v>
      </c>
      <c r="UJ102" s="252">
        <f t="shared" si="1604"/>
        <v>0</v>
      </c>
      <c r="UK102" s="122"/>
      <c r="UL102" s="101"/>
      <c r="UM102" s="119"/>
      <c r="UN102" s="93"/>
      <c r="UO102" s="120">
        <f t="shared" si="1605"/>
        <v>0</v>
      </c>
      <c r="UP102" s="101">
        <f t="shared" si="1605"/>
        <v>0</v>
      </c>
      <c r="UQ102" s="101"/>
      <c r="UR102" s="121"/>
      <c r="US102" s="122">
        <f t="shared" si="1606"/>
        <v>0</v>
      </c>
      <c r="UT102" s="252">
        <f t="shared" si="1607"/>
        <v>0</v>
      </c>
      <c r="UU102" s="122"/>
      <c r="UV102" s="101"/>
      <c r="UW102" s="119"/>
      <c r="UX102" s="93"/>
      <c r="UY102" s="120">
        <f t="shared" si="1608"/>
        <v>0</v>
      </c>
      <c r="UZ102" s="101">
        <f t="shared" si="1608"/>
        <v>0</v>
      </c>
      <c r="VA102" s="101"/>
      <c r="VB102" s="121"/>
      <c r="VC102" s="122">
        <f t="shared" si="1609"/>
        <v>0</v>
      </c>
      <c r="VD102" s="252">
        <f t="shared" si="1610"/>
        <v>0</v>
      </c>
      <c r="VE102" s="122"/>
      <c r="VF102" s="101"/>
      <c r="VG102" s="119"/>
      <c r="VH102" s="93"/>
      <c r="VI102" s="120">
        <f t="shared" si="1611"/>
        <v>0</v>
      </c>
      <c r="VJ102" s="101">
        <f t="shared" si="1611"/>
        <v>0</v>
      </c>
      <c r="VK102" s="101"/>
      <c r="VL102" s="121"/>
      <c r="VM102" s="122">
        <f t="shared" si="1612"/>
        <v>0</v>
      </c>
      <c r="VN102" s="252">
        <f t="shared" si="1613"/>
        <v>0</v>
      </c>
      <c r="VO102" s="122"/>
      <c r="VP102" s="101"/>
      <c r="VQ102" s="119"/>
      <c r="VR102" s="93"/>
      <c r="VS102" s="120">
        <f t="shared" si="1614"/>
        <v>0</v>
      </c>
      <c r="VT102" s="101">
        <f t="shared" si="1614"/>
        <v>0</v>
      </c>
      <c r="VU102" s="101"/>
      <c r="VV102" s="121"/>
      <c r="VW102" s="122">
        <f t="shared" si="1615"/>
        <v>0</v>
      </c>
      <c r="VX102" s="231">
        <f t="shared" si="1616"/>
        <v>13</v>
      </c>
      <c r="VY102" s="122"/>
      <c r="VZ102" s="101"/>
      <c r="WA102" s="119"/>
      <c r="WB102" s="93"/>
      <c r="WC102" s="120">
        <f t="shared" si="1617"/>
        <v>9370.5308100000002</v>
      </c>
      <c r="WD102" s="101">
        <f t="shared" si="1617"/>
        <v>121816.9</v>
      </c>
      <c r="WE102" s="101"/>
      <c r="WF102" s="121"/>
    </row>
    <row r="103" spans="1:604" ht="15" customHeight="1">
      <c r="A103" s="5"/>
      <c r="B103" s="88" t="s">
        <v>433</v>
      </c>
      <c r="C103" s="12" t="s">
        <v>837</v>
      </c>
      <c r="D103" s="12" t="s">
        <v>437</v>
      </c>
      <c r="E103" s="4"/>
      <c r="F103" s="252">
        <f t="shared" si="1439"/>
        <v>0</v>
      </c>
      <c r="G103" s="122"/>
      <c r="H103" s="101"/>
      <c r="I103" s="119"/>
      <c r="J103" s="93"/>
      <c r="K103" s="120">
        <f t="shared" si="1440"/>
        <v>0</v>
      </c>
      <c r="L103" s="101">
        <f t="shared" si="1440"/>
        <v>0</v>
      </c>
      <c r="M103" s="101"/>
      <c r="N103" s="121"/>
      <c r="O103" s="122" t="e">
        <f t="shared" si="1441"/>
        <v>#DIV/0!</v>
      </c>
      <c r="P103" s="252">
        <f t="shared" si="1442"/>
        <v>0</v>
      </c>
      <c r="Q103" s="122"/>
      <c r="R103" s="101"/>
      <c r="S103" s="119"/>
      <c r="T103" s="93"/>
      <c r="U103" s="120">
        <f t="shared" si="1443"/>
        <v>0</v>
      </c>
      <c r="V103" s="101">
        <f t="shared" si="1443"/>
        <v>0</v>
      </c>
      <c r="W103" s="101"/>
      <c r="X103" s="121"/>
      <c r="Y103" s="122" t="e">
        <f t="shared" si="1444"/>
        <v>#DIV/0!</v>
      </c>
      <c r="Z103" s="252">
        <f t="shared" si="1445"/>
        <v>0</v>
      </c>
      <c r="AA103" s="122"/>
      <c r="AB103" s="101"/>
      <c r="AC103" s="119"/>
      <c r="AD103" s="93"/>
      <c r="AE103" s="120">
        <f t="shared" si="1446"/>
        <v>0</v>
      </c>
      <c r="AF103" s="101">
        <f t="shared" si="1446"/>
        <v>0</v>
      </c>
      <c r="AG103" s="101"/>
      <c r="AH103" s="121"/>
      <c r="AI103" s="122" t="e">
        <f t="shared" si="1447"/>
        <v>#DIV/0!</v>
      </c>
      <c r="AJ103" s="252">
        <f t="shared" si="1448"/>
        <v>0</v>
      </c>
      <c r="AK103" s="122"/>
      <c r="AL103" s="101"/>
      <c r="AM103" s="119"/>
      <c r="AN103" s="93"/>
      <c r="AO103" s="120">
        <f t="shared" si="1449"/>
        <v>0</v>
      </c>
      <c r="AP103" s="101">
        <f t="shared" si="1449"/>
        <v>0</v>
      </c>
      <c r="AQ103" s="101"/>
      <c r="AR103" s="121"/>
      <c r="AS103" s="122" t="e">
        <f t="shared" si="1450"/>
        <v>#DIV/0!</v>
      </c>
      <c r="AT103" s="252">
        <f t="shared" si="1451"/>
        <v>0</v>
      </c>
      <c r="AU103" s="122"/>
      <c r="AV103" s="101"/>
      <c r="AW103" s="119"/>
      <c r="AX103" s="93"/>
      <c r="AY103" s="120">
        <f t="shared" si="1452"/>
        <v>0</v>
      </c>
      <c r="AZ103" s="101">
        <f t="shared" si="1452"/>
        <v>0</v>
      </c>
      <c r="BA103" s="101"/>
      <c r="BB103" s="121"/>
      <c r="BC103" s="122" t="e">
        <f t="shared" si="1453"/>
        <v>#DIV/0!</v>
      </c>
      <c r="BD103" s="252">
        <f t="shared" si="1454"/>
        <v>0</v>
      </c>
      <c r="BE103" s="122"/>
      <c r="BF103" s="101"/>
      <c r="BG103" s="119"/>
      <c r="BH103" s="93"/>
      <c r="BI103" s="120">
        <f t="shared" si="1455"/>
        <v>0</v>
      </c>
      <c r="BJ103" s="101">
        <f t="shared" si="1455"/>
        <v>0</v>
      </c>
      <c r="BK103" s="101"/>
      <c r="BL103" s="121"/>
      <c r="BM103" s="122" t="e">
        <f t="shared" si="1456"/>
        <v>#DIV/0!</v>
      </c>
      <c r="BN103" s="252">
        <f t="shared" si="1457"/>
        <v>0</v>
      </c>
      <c r="BO103" s="122"/>
      <c r="BP103" s="101"/>
      <c r="BQ103" s="119"/>
      <c r="BR103" s="93"/>
      <c r="BS103" s="120">
        <f t="shared" si="1458"/>
        <v>0</v>
      </c>
      <c r="BT103" s="101">
        <f t="shared" si="1458"/>
        <v>0</v>
      </c>
      <c r="BU103" s="101"/>
      <c r="BV103" s="121"/>
      <c r="BW103" s="122" t="e">
        <f t="shared" si="1459"/>
        <v>#DIV/0!</v>
      </c>
      <c r="BX103" s="252">
        <f t="shared" si="1460"/>
        <v>0</v>
      </c>
      <c r="BY103" s="122"/>
      <c r="BZ103" s="101"/>
      <c r="CA103" s="119"/>
      <c r="CB103" s="93"/>
      <c r="CC103" s="120">
        <f t="shared" si="1461"/>
        <v>0</v>
      </c>
      <c r="CD103" s="101">
        <f t="shared" si="1461"/>
        <v>0</v>
      </c>
      <c r="CE103" s="101"/>
      <c r="CF103" s="121"/>
      <c r="CG103" s="122" t="e">
        <f t="shared" si="1462"/>
        <v>#DIV/0!</v>
      </c>
      <c r="CH103" s="252">
        <f t="shared" si="1463"/>
        <v>0</v>
      </c>
      <c r="CI103" s="122"/>
      <c r="CJ103" s="101"/>
      <c r="CK103" s="119"/>
      <c r="CL103" s="93"/>
      <c r="CM103" s="120">
        <f t="shared" si="1464"/>
        <v>0</v>
      </c>
      <c r="CN103" s="101">
        <f t="shared" si="1464"/>
        <v>0</v>
      </c>
      <c r="CO103" s="101"/>
      <c r="CP103" s="121"/>
      <c r="CQ103" s="122" t="e">
        <f t="shared" si="1465"/>
        <v>#DIV/0!</v>
      </c>
      <c r="CR103" s="252">
        <f t="shared" si="1466"/>
        <v>0</v>
      </c>
      <c r="CS103" s="122"/>
      <c r="CT103" s="101"/>
      <c r="CU103" s="119"/>
      <c r="CV103" s="93"/>
      <c r="CW103" s="120">
        <f t="shared" si="1467"/>
        <v>0</v>
      </c>
      <c r="CX103" s="101">
        <f t="shared" si="1467"/>
        <v>0</v>
      </c>
      <c r="CY103" s="101"/>
      <c r="CZ103" s="121"/>
      <c r="DA103" s="122" t="e">
        <f t="shared" si="1468"/>
        <v>#DIV/0!</v>
      </c>
      <c r="DB103" s="252">
        <f t="shared" si="1469"/>
        <v>0</v>
      </c>
      <c r="DC103" s="122"/>
      <c r="DD103" s="101"/>
      <c r="DE103" s="119"/>
      <c r="DF103" s="93"/>
      <c r="DG103" s="120">
        <f t="shared" si="1470"/>
        <v>0</v>
      </c>
      <c r="DH103" s="101">
        <f t="shared" si="1470"/>
        <v>0</v>
      </c>
      <c r="DI103" s="101"/>
      <c r="DJ103" s="121"/>
      <c r="DK103" s="122" t="e">
        <f t="shared" si="1471"/>
        <v>#DIV/0!</v>
      </c>
      <c r="DL103" s="252">
        <f t="shared" si="1472"/>
        <v>0</v>
      </c>
      <c r="DM103" s="122"/>
      <c r="DN103" s="101"/>
      <c r="DO103" s="119"/>
      <c r="DP103" s="93"/>
      <c r="DQ103" s="120">
        <f t="shared" si="1473"/>
        <v>0</v>
      </c>
      <c r="DR103" s="101">
        <f t="shared" si="1473"/>
        <v>0</v>
      </c>
      <c r="DS103" s="101"/>
      <c r="DT103" s="121"/>
      <c r="DU103" s="122" t="e">
        <f t="shared" si="1474"/>
        <v>#DIV/0!</v>
      </c>
      <c r="DV103" s="252">
        <f t="shared" si="1475"/>
        <v>0</v>
      </c>
      <c r="DW103" s="122"/>
      <c r="DX103" s="101"/>
      <c r="DY103" s="119"/>
      <c r="DZ103" s="93"/>
      <c r="EA103" s="120">
        <f t="shared" si="1476"/>
        <v>0</v>
      </c>
      <c r="EB103" s="101">
        <f t="shared" si="1476"/>
        <v>0</v>
      </c>
      <c r="EC103" s="101"/>
      <c r="ED103" s="121"/>
      <c r="EE103" s="122" t="e">
        <f t="shared" si="1477"/>
        <v>#DIV/0!</v>
      </c>
      <c r="EF103" s="252">
        <f t="shared" si="1478"/>
        <v>0</v>
      </c>
      <c r="EG103" s="122"/>
      <c r="EH103" s="101"/>
      <c r="EI103" s="119"/>
      <c r="EJ103" s="93"/>
      <c r="EK103" s="120">
        <f t="shared" si="1479"/>
        <v>0</v>
      </c>
      <c r="EL103" s="101">
        <f t="shared" si="1479"/>
        <v>0</v>
      </c>
      <c r="EM103" s="101"/>
      <c r="EN103" s="121"/>
      <c r="EO103" s="122" t="e">
        <f t="shared" si="1480"/>
        <v>#DIV/0!</v>
      </c>
      <c r="EP103" s="252">
        <f t="shared" si="1481"/>
        <v>0</v>
      </c>
      <c r="EQ103" s="122"/>
      <c r="ER103" s="101"/>
      <c r="ES103" s="119"/>
      <c r="ET103" s="93"/>
      <c r="EU103" s="120">
        <f t="shared" si="1482"/>
        <v>0</v>
      </c>
      <c r="EV103" s="101">
        <f t="shared" si="1482"/>
        <v>0</v>
      </c>
      <c r="EW103" s="101"/>
      <c r="EX103" s="121"/>
      <c r="EY103" s="122" t="e">
        <f t="shared" si="1483"/>
        <v>#DIV/0!</v>
      </c>
      <c r="EZ103" s="252">
        <f t="shared" si="1484"/>
        <v>0</v>
      </c>
      <c r="FA103" s="122"/>
      <c r="FB103" s="101"/>
      <c r="FC103" s="119"/>
      <c r="FD103" s="93"/>
      <c r="FE103" s="120">
        <f t="shared" si="1485"/>
        <v>0</v>
      </c>
      <c r="FF103" s="101">
        <f t="shared" si="1485"/>
        <v>0</v>
      </c>
      <c r="FG103" s="101"/>
      <c r="FH103" s="121"/>
      <c r="FI103" s="122" t="e">
        <f t="shared" si="1486"/>
        <v>#DIV/0!</v>
      </c>
      <c r="FJ103" s="252">
        <f t="shared" si="1487"/>
        <v>0</v>
      </c>
      <c r="FK103" s="122"/>
      <c r="FL103" s="101"/>
      <c r="FM103" s="119"/>
      <c r="FN103" s="93"/>
      <c r="FO103" s="120">
        <f t="shared" si="1488"/>
        <v>0</v>
      </c>
      <c r="FP103" s="101">
        <f t="shared" si="1488"/>
        <v>0</v>
      </c>
      <c r="FQ103" s="101"/>
      <c r="FR103" s="121"/>
      <c r="FS103" s="122" t="e">
        <f t="shared" si="1489"/>
        <v>#DIV/0!</v>
      </c>
      <c r="FT103" s="252">
        <f t="shared" si="1490"/>
        <v>0</v>
      </c>
      <c r="FU103" s="122"/>
      <c r="FV103" s="101"/>
      <c r="FW103" s="119"/>
      <c r="FX103" s="93"/>
      <c r="FY103" s="120">
        <f t="shared" si="1491"/>
        <v>0</v>
      </c>
      <c r="FZ103" s="101">
        <f t="shared" si="1491"/>
        <v>0</v>
      </c>
      <c r="GA103" s="101"/>
      <c r="GB103" s="121"/>
      <c r="GC103" s="122" t="e">
        <f t="shared" si="1492"/>
        <v>#DIV/0!</v>
      </c>
      <c r="GD103" s="252">
        <f t="shared" si="1493"/>
        <v>0</v>
      </c>
      <c r="GE103" s="122"/>
      <c r="GF103" s="101"/>
      <c r="GG103" s="119"/>
      <c r="GH103" s="93"/>
      <c r="GI103" s="120">
        <f t="shared" si="1494"/>
        <v>0</v>
      </c>
      <c r="GJ103" s="101">
        <f t="shared" si="1494"/>
        <v>0</v>
      </c>
      <c r="GK103" s="101"/>
      <c r="GL103" s="121"/>
      <c r="GM103" s="122" t="e">
        <f t="shared" si="1495"/>
        <v>#DIV/0!</v>
      </c>
      <c r="GN103" s="252">
        <f t="shared" si="1496"/>
        <v>0</v>
      </c>
      <c r="GO103" s="122"/>
      <c r="GP103" s="101"/>
      <c r="GQ103" s="119"/>
      <c r="GR103" s="93"/>
      <c r="GS103" s="120">
        <f t="shared" si="1497"/>
        <v>0</v>
      </c>
      <c r="GT103" s="101">
        <f t="shared" si="1497"/>
        <v>0</v>
      </c>
      <c r="GU103" s="101"/>
      <c r="GV103" s="121"/>
      <c r="GW103" s="122" t="e">
        <f t="shared" si="1498"/>
        <v>#DIV/0!</v>
      </c>
      <c r="GX103" s="252">
        <f t="shared" si="1499"/>
        <v>0</v>
      </c>
      <c r="GY103" s="122"/>
      <c r="GZ103" s="101"/>
      <c r="HA103" s="119"/>
      <c r="HB103" s="93"/>
      <c r="HC103" s="120">
        <f t="shared" si="1500"/>
        <v>0</v>
      </c>
      <c r="HD103" s="101">
        <f t="shared" si="1500"/>
        <v>0</v>
      </c>
      <c r="HE103" s="101"/>
      <c r="HF103" s="121"/>
      <c r="HG103" s="122" t="e">
        <f t="shared" si="1501"/>
        <v>#DIV/0!</v>
      </c>
      <c r="HH103" s="252">
        <f t="shared" si="1502"/>
        <v>0</v>
      </c>
      <c r="HI103" s="122"/>
      <c r="HJ103" s="101"/>
      <c r="HK103" s="119"/>
      <c r="HL103" s="93"/>
      <c r="HM103" s="120">
        <f t="shared" si="1503"/>
        <v>0</v>
      </c>
      <c r="HN103" s="101">
        <f t="shared" si="1503"/>
        <v>0</v>
      </c>
      <c r="HO103" s="101"/>
      <c r="HP103" s="121"/>
      <c r="HQ103" s="122" t="e">
        <f t="shared" si="1504"/>
        <v>#DIV/0!</v>
      </c>
      <c r="HR103" s="252">
        <f t="shared" si="1505"/>
        <v>0</v>
      </c>
      <c r="HS103" s="122"/>
      <c r="HT103" s="101"/>
      <c r="HU103" s="119"/>
      <c r="HV103" s="93"/>
      <c r="HW103" s="120">
        <f t="shared" si="1506"/>
        <v>0</v>
      </c>
      <c r="HX103" s="101">
        <f t="shared" si="1506"/>
        <v>0</v>
      </c>
      <c r="HY103" s="101"/>
      <c r="HZ103" s="121"/>
      <c r="IA103" s="122" t="e">
        <f t="shared" si="1507"/>
        <v>#DIV/0!</v>
      </c>
      <c r="IB103" s="252">
        <f t="shared" si="1508"/>
        <v>0</v>
      </c>
      <c r="IC103" s="122"/>
      <c r="ID103" s="101"/>
      <c r="IE103" s="119"/>
      <c r="IF103" s="93"/>
      <c r="IG103" s="120">
        <f t="shared" si="1509"/>
        <v>0</v>
      </c>
      <c r="IH103" s="101">
        <f t="shared" si="1509"/>
        <v>0</v>
      </c>
      <c r="II103" s="101"/>
      <c r="IJ103" s="121"/>
      <c r="IK103" s="122" t="e">
        <f t="shared" si="1510"/>
        <v>#DIV/0!</v>
      </c>
      <c r="IL103" s="252">
        <f t="shared" si="1511"/>
        <v>0</v>
      </c>
      <c r="IM103" s="122"/>
      <c r="IN103" s="101"/>
      <c r="IO103" s="119"/>
      <c r="IP103" s="93"/>
      <c r="IQ103" s="120">
        <f t="shared" si="1512"/>
        <v>0</v>
      </c>
      <c r="IR103" s="101">
        <f t="shared" si="1512"/>
        <v>0</v>
      </c>
      <c r="IS103" s="101"/>
      <c r="IT103" s="121"/>
      <c r="IU103" s="122" t="e">
        <f t="shared" si="1513"/>
        <v>#DIV/0!</v>
      </c>
      <c r="IV103" s="252">
        <f t="shared" si="1514"/>
        <v>0</v>
      </c>
      <c r="IW103" s="122"/>
      <c r="IX103" s="101"/>
      <c r="IY103" s="119"/>
      <c r="IZ103" s="93"/>
      <c r="JA103" s="120">
        <f t="shared" si="1515"/>
        <v>0</v>
      </c>
      <c r="JB103" s="101">
        <f t="shared" si="1515"/>
        <v>0</v>
      </c>
      <c r="JC103" s="101"/>
      <c r="JD103" s="121"/>
      <c r="JE103" s="122" t="e">
        <f t="shared" si="1516"/>
        <v>#DIV/0!</v>
      </c>
      <c r="JF103" s="252">
        <f t="shared" si="1517"/>
        <v>0</v>
      </c>
      <c r="JG103" s="122"/>
      <c r="JH103" s="101"/>
      <c r="JI103" s="119"/>
      <c r="JJ103" s="93"/>
      <c r="JK103" s="120">
        <f t="shared" si="1518"/>
        <v>0</v>
      </c>
      <c r="JL103" s="101">
        <f t="shared" si="1518"/>
        <v>0</v>
      </c>
      <c r="JM103" s="101"/>
      <c r="JN103" s="121"/>
      <c r="JO103" s="122" t="e">
        <f t="shared" si="1519"/>
        <v>#DIV/0!</v>
      </c>
      <c r="JP103" s="252">
        <f t="shared" si="1520"/>
        <v>0</v>
      </c>
      <c r="JQ103" s="122"/>
      <c r="JR103" s="101"/>
      <c r="JS103" s="119"/>
      <c r="JT103" s="93"/>
      <c r="JU103" s="120">
        <f t="shared" si="1521"/>
        <v>0</v>
      </c>
      <c r="JV103" s="101">
        <f t="shared" si="1521"/>
        <v>0</v>
      </c>
      <c r="JW103" s="101"/>
      <c r="JX103" s="121"/>
      <c r="JY103" s="122" t="e">
        <f t="shared" si="1522"/>
        <v>#DIV/0!</v>
      </c>
      <c r="JZ103" s="252">
        <f t="shared" si="1523"/>
        <v>0</v>
      </c>
      <c r="KA103" s="122"/>
      <c r="KB103" s="101"/>
      <c r="KC103" s="119"/>
      <c r="KD103" s="93"/>
      <c r="KE103" s="120">
        <f t="shared" si="1524"/>
        <v>0</v>
      </c>
      <c r="KF103" s="101">
        <f t="shared" si="1524"/>
        <v>0</v>
      </c>
      <c r="KG103" s="101"/>
      <c r="KH103" s="121"/>
      <c r="KI103" s="122" t="e">
        <f t="shared" si="1525"/>
        <v>#DIV/0!</v>
      </c>
      <c r="KJ103" s="252">
        <f t="shared" si="1526"/>
        <v>0</v>
      </c>
      <c r="KK103" s="122"/>
      <c r="KL103" s="101"/>
      <c r="KM103" s="119"/>
      <c r="KN103" s="93"/>
      <c r="KO103" s="120">
        <f t="shared" si="1527"/>
        <v>0</v>
      </c>
      <c r="KP103" s="101">
        <f t="shared" si="1527"/>
        <v>0</v>
      </c>
      <c r="KQ103" s="101"/>
      <c r="KR103" s="121"/>
      <c r="KS103" s="122" t="e">
        <f t="shared" si="1528"/>
        <v>#DIV/0!</v>
      </c>
      <c r="KT103" s="252">
        <f t="shared" si="1529"/>
        <v>0</v>
      </c>
      <c r="KU103" s="122"/>
      <c r="KV103" s="101"/>
      <c r="KW103" s="119"/>
      <c r="KX103" s="93"/>
      <c r="KY103" s="120">
        <f t="shared" si="1530"/>
        <v>0</v>
      </c>
      <c r="KZ103" s="101">
        <f t="shared" si="1530"/>
        <v>0</v>
      </c>
      <c r="LA103" s="101"/>
      <c r="LB103" s="121"/>
      <c r="LC103" s="122" t="e">
        <f t="shared" si="1531"/>
        <v>#DIV/0!</v>
      </c>
      <c r="LD103" s="252">
        <f t="shared" si="1532"/>
        <v>0</v>
      </c>
      <c r="LE103" s="122"/>
      <c r="LF103" s="101"/>
      <c r="LG103" s="119"/>
      <c r="LH103" s="93"/>
      <c r="LI103" s="120">
        <f t="shared" si="1533"/>
        <v>0</v>
      </c>
      <c r="LJ103" s="101">
        <f t="shared" si="1533"/>
        <v>0</v>
      </c>
      <c r="LK103" s="101"/>
      <c r="LL103" s="121"/>
      <c r="LM103" s="122" t="e">
        <f t="shared" si="1534"/>
        <v>#DIV/0!</v>
      </c>
      <c r="LN103" s="252">
        <f t="shared" si="1535"/>
        <v>0</v>
      </c>
      <c r="LO103" s="122"/>
      <c r="LP103" s="101"/>
      <c r="LQ103" s="119"/>
      <c r="LR103" s="93"/>
      <c r="LS103" s="120">
        <f t="shared" si="1536"/>
        <v>0</v>
      </c>
      <c r="LT103" s="101">
        <f t="shared" si="1536"/>
        <v>0</v>
      </c>
      <c r="LU103" s="101"/>
      <c r="LV103" s="121"/>
      <c r="LW103" s="122" t="e">
        <f t="shared" si="1537"/>
        <v>#DIV/0!</v>
      </c>
      <c r="LX103" s="252">
        <f t="shared" si="1538"/>
        <v>0</v>
      </c>
      <c r="LY103" s="122"/>
      <c r="LZ103" s="101"/>
      <c r="MA103" s="119"/>
      <c r="MB103" s="93"/>
      <c r="MC103" s="120">
        <f t="shared" si="1539"/>
        <v>0</v>
      </c>
      <c r="MD103" s="101">
        <f t="shared" si="1539"/>
        <v>0</v>
      </c>
      <c r="ME103" s="101"/>
      <c r="MF103" s="121"/>
      <c r="MG103" s="122" t="e">
        <f t="shared" si="1540"/>
        <v>#DIV/0!</v>
      </c>
      <c r="MH103" s="252">
        <f t="shared" si="1541"/>
        <v>0</v>
      </c>
      <c r="MI103" s="122"/>
      <c r="MJ103" s="101"/>
      <c r="MK103" s="119"/>
      <c r="ML103" s="93"/>
      <c r="MM103" s="120">
        <f t="shared" si="1542"/>
        <v>0</v>
      </c>
      <c r="MN103" s="101">
        <f t="shared" si="1542"/>
        <v>0</v>
      </c>
      <c r="MO103" s="101"/>
      <c r="MP103" s="121"/>
      <c r="MQ103" s="122" t="e">
        <f t="shared" si="1543"/>
        <v>#DIV/0!</v>
      </c>
      <c r="MR103" s="252">
        <f t="shared" si="1544"/>
        <v>0</v>
      </c>
      <c r="MS103" s="122"/>
      <c r="MT103" s="101"/>
      <c r="MU103" s="119"/>
      <c r="MV103" s="93"/>
      <c r="MW103" s="120">
        <f t="shared" si="1545"/>
        <v>0</v>
      </c>
      <c r="MX103" s="101">
        <f t="shared" si="1545"/>
        <v>0</v>
      </c>
      <c r="MY103" s="101"/>
      <c r="MZ103" s="121"/>
      <c r="NA103" s="122" t="e">
        <f t="shared" si="1546"/>
        <v>#DIV/0!</v>
      </c>
      <c r="NB103" s="252">
        <f t="shared" si="1547"/>
        <v>0</v>
      </c>
      <c r="NC103" s="122"/>
      <c r="ND103" s="101"/>
      <c r="NE103" s="119"/>
      <c r="NF103" s="93"/>
      <c r="NG103" s="120">
        <f t="shared" si="1548"/>
        <v>0</v>
      </c>
      <c r="NH103" s="101">
        <f t="shared" si="1548"/>
        <v>0</v>
      </c>
      <c r="NI103" s="101"/>
      <c r="NJ103" s="121"/>
      <c r="NK103" s="122" t="e">
        <f t="shared" si="1549"/>
        <v>#DIV/0!</v>
      </c>
      <c r="NL103" s="252">
        <f t="shared" si="1550"/>
        <v>0</v>
      </c>
      <c r="NM103" s="122"/>
      <c r="NN103" s="101"/>
      <c r="NO103" s="119"/>
      <c r="NP103" s="93"/>
      <c r="NQ103" s="120">
        <f t="shared" si="1551"/>
        <v>0</v>
      </c>
      <c r="NR103" s="101">
        <f t="shared" si="1551"/>
        <v>0</v>
      </c>
      <c r="NS103" s="101"/>
      <c r="NT103" s="121"/>
      <c r="NU103" s="122" t="e">
        <f t="shared" si="1552"/>
        <v>#DIV/0!</v>
      </c>
      <c r="NV103" s="252">
        <f t="shared" si="1553"/>
        <v>0</v>
      </c>
      <c r="NW103" s="122"/>
      <c r="NX103" s="101"/>
      <c r="NY103" s="119"/>
      <c r="NZ103" s="93"/>
      <c r="OA103" s="120">
        <f t="shared" si="1554"/>
        <v>0</v>
      </c>
      <c r="OB103" s="101">
        <f t="shared" si="1554"/>
        <v>0</v>
      </c>
      <c r="OC103" s="101"/>
      <c r="OD103" s="121"/>
      <c r="OE103" s="122" t="e">
        <f t="shared" si="1555"/>
        <v>#DIV/0!</v>
      </c>
      <c r="OF103" s="252">
        <f t="shared" si="1556"/>
        <v>0</v>
      </c>
      <c r="OG103" s="122"/>
      <c r="OH103" s="101"/>
      <c r="OI103" s="119"/>
      <c r="OJ103" s="93"/>
      <c r="OK103" s="120">
        <f t="shared" si="1557"/>
        <v>0</v>
      </c>
      <c r="OL103" s="101">
        <f t="shared" si="1557"/>
        <v>0</v>
      </c>
      <c r="OM103" s="101"/>
      <c r="ON103" s="121"/>
      <c r="OO103" s="122" t="e">
        <f t="shared" si="1558"/>
        <v>#DIV/0!</v>
      </c>
      <c r="OP103" s="252">
        <f t="shared" si="1559"/>
        <v>0</v>
      </c>
      <c r="OQ103" s="122"/>
      <c r="OR103" s="101"/>
      <c r="OS103" s="119"/>
      <c r="OT103" s="93"/>
      <c r="OU103" s="120">
        <f t="shared" si="1560"/>
        <v>0</v>
      </c>
      <c r="OV103" s="101">
        <f t="shared" si="1560"/>
        <v>0</v>
      </c>
      <c r="OW103" s="101"/>
      <c r="OX103" s="121"/>
      <c r="OY103" s="122" t="e">
        <f t="shared" si="1561"/>
        <v>#DIV/0!</v>
      </c>
      <c r="OZ103" s="252">
        <f t="shared" si="1562"/>
        <v>0</v>
      </c>
      <c r="PA103" s="122"/>
      <c r="PB103" s="101"/>
      <c r="PC103" s="119"/>
      <c r="PD103" s="93"/>
      <c r="PE103" s="120">
        <f t="shared" si="1563"/>
        <v>0</v>
      </c>
      <c r="PF103" s="101">
        <f t="shared" si="1563"/>
        <v>0</v>
      </c>
      <c r="PG103" s="101"/>
      <c r="PH103" s="121"/>
      <c r="PI103" s="122" t="e">
        <f t="shared" si="1564"/>
        <v>#DIV/0!</v>
      </c>
      <c r="PJ103" s="252">
        <f t="shared" si="1565"/>
        <v>0</v>
      </c>
      <c r="PK103" s="122"/>
      <c r="PL103" s="101"/>
      <c r="PM103" s="119"/>
      <c r="PN103" s="93"/>
      <c r="PO103" s="120">
        <f t="shared" si="1566"/>
        <v>0</v>
      </c>
      <c r="PP103" s="101">
        <f t="shared" si="1566"/>
        <v>0</v>
      </c>
      <c r="PQ103" s="101"/>
      <c r="PR103" s="121"/>
      <c r="PS103" s="122" t="e">
        <f t="shared" si="1567"/>
        <v>#DIV/0!</v>
      </c>
      <c r="PT103" s="252">
        <f t="shared" si="1568"/>
        <v>0</v>
      </c>
      <c r="PU103" s="122"/>
      <c r="PV103" s="101"/>
      <c r="PW103" s="119"/>
      <c r="PX103" s="93"/>
      <c r="PY103" s="120">
        <f t="shared" si="1569"/>
        <v>0</v>
      </c>
      <c r="PZ103" s="101">
        <f t="shared" si="1569"/>
        <v>0</v>
      </c>
      <c r="QA103" s="101"/>
      <c r="QB103" s="121"/>
      <c r="QC103" s="122" t="e">
        <f t="shared" si="1570"/>
        <v>#DIV/0!</v>
      </c>
      <c r="QD103" s="252">
        <f t="shared" si="1571"/>
        <v>0</v>
      </c>
      <c r="QE103" s="122"/>
      <c r="QF103" s="101"/>
      <c r="QG103" s="119"/>
      <c r="QH103" s="93"/>
      <c r="QI103" s="120">
        <f t="shared" si="1572"/>
        <v>0</v>
      </c>
      <c r="QJ103" s="101">
        <f t="shared" si="1572"/>
        <v>0</v>
      </c>
      <c r="QK103" s="101"/>
      <c r="QL103" s="121"/>
      <c r="QM103" s="122" t="e">
        <f t="shared" si="1573"/>
        <v>#DIV/0!</v>
      </c>
      <c r="QN103" s="252">
        <f t="shared" si="1574"/>
        <v>0</v>
      </c>
      <c r="QO103" s="122"/>
      <c r="QP103" s="101"/>
      <c r="QQ103" s="119"/>
      <c r="QR103" s="93"/>
      <c r="QS103" s="120">
        <f t="shared" si="1575"/>
        <v>0</v>
      </c>
      <c r="QT103" s="101">
        <f t="shared" si="1575"/>
        <v>0</v>
      </c>
      <c r="QU103" s="101"/>
      <c r="QV103" s="121"/>
      <c r="QW103" s="122" t="e">
        <f t="shared" si="1576"/>
        <v>#DIV/0!</v>
      </c>
      <c r="QX103" s="252">
        <f t="shared" si="1577"/>
        <v>0</v>
      </c>
      <c r="QY103" s="122"/>
      <c r="QZ103" s="101"/>
      <c r="RA103" s="119"/>
      <c r="RB103" s="93"/>
      <c r="RC103" s="120">
        <f t="shared" si="1578"/>
        <v>0</v>
      </c>
      <c r="RD103" s="101">
        <f t="shared" si="1578"/>
        <v>0</v>
      </c>
      <c r="RE103" s="101"/>
      <c r="RF103" s="121"/>
      <c r="RG103" s="122" t="e">
        <f t="shared" si="1579"/>
        <v>#DIV/0!</v>
      </c>
      <c r="RH103" s="252">
        <f t="shared" si="1580"/>
        <v>0</v>
      </c>
      <c r="RI103" s="122"/>
      <c r="RJ103" s="101"/>
      <c r="RK103" s="119"/>
      <c r="RL103" s="93"/>
      <c r="RM103" s="120">
        <f t="shared" si="1581"/>
        <v>0</v>
      </c>
      <c r="RN103" s="101">
        <f t="shared" si="1581"/>
        <v>0</v>
      </c>
      <c r="RO103" s="101"/>
      <c r="RP103" s="121"/>
      <c r="RQ103" s="122" t="e">
        <f t="shared" si="1582"/>
        <v>#DIV/0!</v>
      </c>
      <c r="RR103" s="252">
        <f t="shared" si="1583"/>
        <v>0</v>
      </c>
      <c r="RS103" s="122"/>
      <c r="RT103" s="101"/>
      <c r="RU103" s="119"/>
      <c r="RV103" s="93"/>
      <c r="RW103" s="120">
        <f t="shared" si="1584"/>
        <v>0</v>
      </c>
      <c r="RX103" s="101">
        <f t="shared" si="1584"/>
        <v>0</v>
      </c>
      <c r="RY103" s="101"/>
      <c r="RZ103" s="121"/>
      <c r="SA103" s="122" t="e">
        <f t="shared" si="1585"/>
        <v>#DIV/0!</v>
      </c>
      <c r="SB103" s="252">
        <f t="shared" si="1586"/>
        <v>0</v>
      </c>
      <c r="SC103" s="122"/>
      <c r="SD103" s="101"/>
      <c r="SE103" s="119"/>
      <c r="SF103" s="93"/>
      <c r="SG103" s="120">
        <f t="shared" si="1587"/>
        <v>0</v>
      </c>
      <c r="SH103" s="101">
        <f t="shared" si="1587"/>
        <v>0</v>
      </c>
      <c r="SI103" s="101"/>
      <c r="SJ103" s="121"/>
      <c r="SK103" s="122" t="e">
        <f t="shared" si="1588"/>
        <v>#DIV/0!</v>
      </c>
      <c r="SL103" s="252">
        <f t="shared" si="1589"/>
        <v>0</v>
      </c>
      <c r="SM103" s="122"/>
      <c r="SN103" s="101"/>
      <c r="SO103" s="119"/>
      <c r="SP103" s="93"/>
      <c r="SQ103" s="120">
        <f t="shared" si="1590"/>
        <v>0</v>
      </c>
      <c r="SR103" s="101">
        <f t="shared" si="1590"/>
        <v>0</v>
      </c>
      <c r="SS103" s="101"/>
      <c r="ST103" s="121"/>
      <c r="SU103" s="122" t="e">
        <f t="shared" si="1591"/>
        <v>#DIV/0!</v>
      </c>
      <c r="SV103" s="252">
        <f t="shared" si="1592"/>
        <v>0</v>
      </c>
      <c r="SW103" s="122"/>
      <c r="SX103" s="101"/>
      <c r="SY103" s="119"/>
      <c r="SZ103" s="93"/>
      <c r="TA103" s="120">
        <f t="shared" si="1593"/>
        <v>0</v>
      </c>
      <c r="TB103" s="101">
        <f t="shared" si="1593"/>
        <v>0</v>
      </c>
      <c r="TC103" s="101"/>
      <c r="TD103" s="121"/>
      <c r="TE103" s="122" t="e">
        <f t="shared" si="1594"/>
        <v>#DIV/0!</v>
      </c>
      <c r="TF103" s="252">
        <f t="shared" si="1595"/>
        <v>0</v>
      </c>
      <c r="TG103" s="122"/>
      <c r="TH103" s="101"/>
      <c r="TI103" s="119"/>
      <c r="TJ103" s="93"/>
      <c r="TK103" s="120">
        <f t="shared" si="1596"/>
        <v>0</v>
      </c>
      <c r="TL103" s="101">
        <f t="shared" si="1596"/>
        <v>0</v>
      </c>
      <c r="TM103" s="101"/>
      <c r="TN103" s="121"/>
      <c r="TO103" s="122" t="e">
        <f t="shared" si="1597"/>
        <v>#DIV/0!</v>
      </c>
      <c r="TP103" s="252">
        <f t="shared" si="1598"/>
        <v>0</v>
      </c>
      <c r="TQ103" s="122"/>
      <c r="TR103" s="101"/>
      <c r="TS103" s="119"/>
      <c r="TT103" s="93"/>
      <c r="TU103" s="120">
        <f t="shared" si="1599"/>
        <v>0</v>
      </c>
      <c r="TV103" s="101">
        <f t="shared" si="1599"/>
        <v>0</v>
      </c>
      <c r="TW103" s="101"/>
      <c r="TX103" s="121"/>
      <c r="TY103" s="122" t="e">
        <f t="shared" si="1600"/>
        <v>#DIV/0!</v>
      </c>
      <c r="TZ103" s="252">
        <f t="shared" si="1601"/>
        <v>0</v>
      </c>
      <c r="UA103" s="122"/>
      <c r="UB103" s="101"/>
      <c r="UC103" s="119"/>
      <c r="UD103" s="93"/>
      <c r="UE103" s="120">
        <f t="shared" si="1602"/>
        <v>0</v>
      </c>
      <c r="UF103" s="101">
        <f t="shared" si="1602"/>
        <v>0</v>
      </c>
      <c r="UG103" s="101"/>
      <c r="UH103" s="121"/>
      <c r="UI103" s="122" t="e">
        <f t="shared" si="1603"/>
        <v>#DIV/0!</v>
      </c>
      <c r="UJ103" s="252">
        <f t="shared" si="1604"/>
        <v>0</v>
      </c>
      <c r="UK103" s="122"/>
      <c r="UL103" s="101"/>
      <c r="UM103" s="119"/>
      <c r="UN103" s="93"/>
      <c r="UO103" s="120">
        <f t="shared" si="1605"/>
        <v>0</v>
      </c>
      <c r="UP103" s="101">
        <f t="shared" si="1605"/>
        <v>0</v>
      </c>
      <c r="UQ103" s="101"/>
      <c r="UR103" s="121"/>
      <c r="US103" s="122" t="e">
        <f t="shared" si="1606"/>
        <v>#DIV/0!</v>
      </c>
      <c r="UT103" s="252">
        <f t="shared" si="1607"/>
        <v>0</v>
      </c>
      <c r="UU103" s="122"/>
      <c r="UV103" s="101"/>
      <c r="UW103" s="119"/>
      <c r="UX103" s="93"/>
      <c r="UY103" s="120">
        <f t="shared" si="1608"/>
        <v>0</v>
      </c>
      <c r="UZ103" s="101">
        <f t="shared" si="1608"/>
        <v>0</v>
      </c>
      <c r="VA103" s="101"/>
      <c r="VB103" s="121"/>
      <c r="VC103" s="122" t="e">
        <f t="shared" si="1609"/>
        <v>#DIV/0!</v>
      </c>
      <c r="VD103" s="252">
        <f t="shared" si="1610"/>
        <v>0</v>
      </c>
      <c r="VE103" s="122"/>
      <c r="VF103" s="101"/>
      <c r="VG103" s="119"/>
      <c r="VH103" s="93"/>
      <c r="VI103" s="120">
        <f t="shared" si="1611"/>
        <v>0</v>
      </c>
      <c r="VJ103" s="101">
        <f t="shared" si="1611"/>
        <v>0</v>
      </c>
      <c r="VK103" s="101"/>
      <c r="VL103" s="121"/>
      <c r="VM103" s="122" t="e">
        <f t="shared" si="1612"/>
        <v>#DIV/0!</v>
      </c>
      <c r="VN103" s="252">
        <f t="shared" si="1613"/>
        <v>0</v>
      </c>
      <c r="VO103" s="122"/>
      <c r="VP103" s="101"/>
      <c r="VQ103" s="119"/>
      <c r="VR103" s="93"/>
      <c r="VS103" s="120">
        <f t="shared" si="1614"/>
        <v>0</v>
      </c>
      <c r="VT103" s="101">
        <f t="shared" si="1614"/>
        <v>0</v>
      </c>
      <c r="VU103" s="101"/>
      <c r="VV103" s="121"/>
      <c r="VW103" s="122" t="e">
        <f t="shared" si="1615"/>
        <v>#DIV/0!</v>
      </c>
      <c r="VX103" s="231">
        <f t="shared" si="1616"/>
        <v>0</v>
      </c>
      <c r="VY103" s="122"/>
      <c r="VZ103" s="101"/>
      <c r="WA103" s="119"/>
      <c r="WB103" s="93"/>
      <c r="WC103" s="120">
        <f t="shared" si="1617"/>
        <v>0</v>
      </c>
      <c r="WD103" s="101">
        <f t="shared" si="1617"/>
        <v>0</v>
      </c>
      <c r="WE103" s="101"/>
      <c r="WF103" s="121"/>
    </row>
    <row r="104" spans="1:604" ht="16.5" customHeight="1">
      <c r="A104" s="5"/>
      <c r="B104" s="94" t="s">
        <v>429</v>
      </c>
      <c r="C104" s="12" t="s">
        <v>839</v>
      </c>
      <c r="D104" s="12" t="s">
        <v>440</v>
      </c>
      <c r="E104" s="4"/>
      <c r="F104" s="252">
        <f t="shared" si="1439"/>
        <v>0</v>
      </c>
      <c r="G104" s="122"/>
      <c r="H104" s="101"/>
      <c r="I104" s="119"/>
      <c r="J104" s="93"/>
      <c r="K104" s="120">
        <f t="shared" si="1440"/>
        <v>0</v>
      </c>
      <c r="L104" s="101">
        <f t="shared" si="1440"/>
        <v>0</v>
      </c>
      <c r="M104" s="101"/>
      <c r="N104" s="121"/>
      <c r="O104" s="122">
        <f t="shared" si="1441"/>
        <v>0</v>
      </c>
      <c r="P104" s="252">
        <f t="shared" si="1442"/>
        <v>0</v>
      </c>
      <c r="Q104" s="122"/>
      <c r="R104" s="101"/>
      <c r="S104" s="119"/>
      <c r="T104" s="93"/>
      <c r="U104" s="120">
        <f t="shared" si="1443"/>
        <v>0</v>
      </c>
      <c r="V104" s="101">
        <f t="shared" si="1443"/>
        <v>0</v>
      </c>
      <c r="W104" s="101"/>
      <c r="X104" s="121"/>
      <c r="Y104" s="122">
        <f t="shared" si="1444"/>
        <v>0</v>
      </c>
      <c r="Z104" s="252">
        <f t="shared" si="1445"/>
        <v>0</v>
      </c>
      <c r="AA104" s="122"/>
      <c r="AB104" s="101"/>
      <c r="AC104" s="119"/>
      <c r="AD104" s="93"/>
      <c r="AE104" s="120">
        <f t="shared" si="1446"/>
        <v>0</v>
      </c>
      <c r="AF104" s="101">
        <f t="shared" si="1446"/>
        <v>0</v>
      </c>
      <c r="AG104" s="101"/>
      <c r="AH104" s="121"/>
      <c r="AI104" s="122">
        <f t="shared" si="1447"/>
        <v>0</v>
      </c>
      <c r="AJ104" s="252">
        <f t="shared" si="1448"/>
        <v>0</v>
      </c>
      <c r="AK104" s="122"/>
      <c r="AL104" s="101"/>
      <c r="AM104" s="119"/>
      <c r="AN104" s="93"/>
      <c r="AO104" s="120">
        <f t="shared" si="1449"/>
        <v>0</v>
      </c>
      <c r="AP104" s="101">
        <f t="shared" si="1449"/>
        <v>0</v>
      </c>
      <c r="AQ104" s="101"/>
      <c r="AR104" s="121"/>
      <c r="AS104" s="122">
        <f t="shared" si="1450"/>
        <v>0</v>
      </c>
      <c r="AT104" s="252">
        <f t="shared" si="1451"/>
        <v>0</v>
      </c>
      <c r="AU104" s="122"/>
      <c r="AV104" s="101"/>
      <c r="AW104" s="119"/>
      <c r="AX104" s="93"/>
      <c r="AY104" s="120">
        <f t="shared" si="1452"/>
        <v>0</v>
      </c>
      <c r="AZ104" s="101">
        <f t="shared" si="1452"/>
        <v>0</v>
      </c>
      <c r="BA104" s="101"/>
      <c r="BB104" s="121"/>
      <c r="BC104" s="122">
        <f t="shared" si="1453"/>
        <v>0</v>
      </c>
      <c r="BD104" s="252">
        <f t="shared" si="1454"/>
        <v>0</v>
      </c>
      <c r="BE104" s="122"/>
      <c r="BF104" s="101"/>
      <c r="BG104" s="119"/>
      <c r="BH104" s="93"/>
      <c r="BI104" s="120">
        <f t="shared" si="1455"/>
        <v>0</v>
      </c>
      <c r="BJ104" s="101">
        <f t="shared" si="1455"/>
        <v>0</v>
      </c>
      <c r="BK104" s="101"/>
      <c r="BL104" s="121"/>
      <c r="BM104" s="122">
        <f t="shared" si="1456"/>
        <v>0</v>
      </c>
      <c r="BN104" s="252">
        <f t="shared" si="1457"/>
        <v>0</v>
      </c>
      <c r="BO104" s="122"/>
      <c r="BP104" s="101"/>
      <c r="BQ104" s="119"/>
      <c r="BR104" s="93"/>
      <c r="BS104" s="120">
        <f t="shared" si="1458"/>
        <v>0</v>
      </c>
      <c r="BT104" s="101">
        <f t="shared" si="1458"/>
        <v>0</v>
      </c>
      <c r="BU104" s="101"/>
      <c r="BV104" s="121"/>
      <c r="BW104" s="122">
        <f t="shared" si="1459"/>
        <v>0</v>
      </c>
      <c r="BX104" s="252">
        <f t="shared" si="1460"/>
        <v>0</v>
      </c>
      <c r="BY104" s="122"/>
      <c r="BZ104" s="101"/>
      <c r="CA104" s="119"/>
      <c r="CB104" s="93"/>
      <c r="CC104" s="120">
        <f t="shared" si="1461"/>
        <v>0</v>
      </c>
      <c r="CD104" s="101">
        <f t="shared" si="1461"/>
        <v>0</v>
      </c>
      <c r="CE104" s="101"/>
      <c r="CF104" s="121"/>
      <c r="CG104" s="122">
        <f t="shared" si="1462"/>
        <v>0</v>
      </c>
      <c r="CH104" s="252">
        <f t="shared" si="1463"/>
        <v>0</v>
      </c>
      <c r="CI104" s="122"/>
      <c r="CJ104" s="101"/>
      <c r="CK104" s="119"/>
      <c r="CL104" s="93"/>
      <c r="CM104" s="120">
        <f t="shared" si="1464"/>
        <v>0</v>
      </c>
      <c r="CN104" s="101">
        <f t="shared" si="1464"/>
        <v>0</v>
      </c>
      <c r="CO104" s="101"/>
      <c r="CP104" s="121"/>
      <c r="CQ104" s="122">
        <f t="shared" si="1465"/>
        <v>0</v>
      </c>
      <c r="CR104" s="252">
        <f t="shared" si="1466"/>
        <v>0</v>
      </c>
      <c r="CS104" s="122"/>
      <c r="CT104" s="101"/>
      <c r="CU104" s="119"/>
      <c r="CV104" s="93"/>
      <c r="CW104" s="120">
        <f t="shared" si="1467"/>
        <v>0</v>
      </c>
      <c r="CX104" s="101">
        <f t="shared" si="1467"/>
        <v>0</v>
      </c>
      <c r="CY104" s="101"/>
      <c r="CZ104" s="121"/>
      <c r="DA104" s="122">
        <f t="shared" si="1468"/>
        <v>0</v>
      </c>
      <c r="DB104" s="252">
        <f t="shared" si="1469"/>
        <v>0</v>
      </c>
      <c r="DC104" s="122"/>
      <c r="DD104" s="101"/>
      <c r="DE104" s="119"/>
      <c r="DF104" s="93"/>
      <c r="DG104" s="120">
        <f t="shared" si="1470"/>
        <v>0</v>
      </c>
      <c r="DH104" s="101">
        <f t="shared" si="1470"/>
        <v>0</v>
      </c>
      <c r="DI104" s="101"/>
      <c r="DJ104" s="121"/>
      <c r="DK104" s="122">
        <f t="shared" si="1471"/>
        <v>0</v>
      </c>
      <c r="DL104" s="252">
        <f t="shared" si="1472"/>
        <v>0</v>
      </c>
      <c r="DM104" s="122"/>
      <c r="DN104" s="101"/>
      <c r="DO104" s="119"/>
      <c r="DP104" s="93"/>
      <c r="DQ104" s="120">
        <f t="shared" si="1473"/>
        <v>0</v>
      </c>
      <c r="DR104" s="101">
        <f t="shared" si="1473"/>
        <v>0</v>
      </c>
      <c r="DS104" s="101"/>
      <c r="DT104" s="121"/>
      <c r="DU104" s="122">
        <f t="shared" si="1474"/>
        <v>0</v>
      </c>
      <c r="DV104" s="252">
        <f t="shared" si="1475"/>
        <v>0</v>
      </c>
      <c r="DW104" s="122"/>
      <c r="DX104" s="101"/>
      <c r="DY104" s="119"/>
      <c r="DZ104" s="93"/>
      <c r="EA104" s="120">
        <f t="shared" si="1476"/>
        <v>0</v>
      </c>
      <c r="EB104" s="101">
        <f t="shared" si="1476"/>
        <v>0</v>
      </c>
      <c r="EC104" s="101"/>
      <c r="ED104" s="121"/>
      <c r="EE104" s="122">
        <f t="shared" si="1477"/>
        <v>0</v>
      </c>
      <c r="EF104" s="252">
        <f t="shared" si="1478"/>
        <v>0</v>
      </c>
      <c r="EG104" s="122"/>
      <c r="EH104" s="101"/>
      <c r="EI104" s="119"/>
      <c r="EJ104" s="93"/>
      <c r="EK104" s="120">
        <f t="shared" si="1479"/>
        <v>0</v>
      </c>
      <c r="EL104" s="101">
        <f t="shared" si="1479"/>
        <v>0</v>
      </c>
      <c r="EM104" s="101"/>
      <c r="EN104" s="121"/>
      <c r="EO104" s="122">
        <f t="shared" si="1480"/>
        <v>0</v>
      </c>
      <c r="EP104" s="252">
        <f t="shared" si="1481"/>
        <v>0</v>
      </c>
      <c r="EQ104" s="122"/>
      <c r="ER104" s="101"/>
      <c r="ES104" s="119"/>
      <c r="ET104" s="93"/>
      <c r="EU104" s="120">
        <f t="shared" si="1482"/>
        <v>0</v>
      </c>
      <c r="EV104" s="101">
        <f t="shared" si="1482"/>
        <v>0</v>
      </c>
      <c r="EW104" s="101"/>
      <c r="EX104" s="121"/>
      <c r="EY104" s="122">
        <f t="shared" si="1483"/>
        <v>0</v>
      </c>
      <c r="EZ104" s="252">
        <f t="shared" si="1484"/>
        <v>0</v>
      </c>
      <c r="FA104" s="122"/>
      <c r="FB104" s="101"/>
      <c r="FC104" s="119"/>
      <c r="FD104" s="93"/>
      <c r="FE104" s="120">
        <f t="shared" si="1485"/>
        <v>0</v>
      </c>
      <c r="FF104" s="101">
        <f t="shared" si="1485"/>
        <v>0</v>
      </c>
      <c r="FG104" s="101"/>
      <c r="FH104" s="121"/>
      <c r="FI104" s="122">
        <f t="shared" si="1486"/>
        <v>0</v>
      </c>
      <c r="FJ104" s="252">
        <f t="shared" si="1487"/>
        <v>0</v>
      </c>
      <c r="FK104" s="122"/>
      <c r="FL104" s="101"/>
      <c r="FM104" s="119"/>
      <c r="FN104" s="93"/>
      <c r="FO104" s="120">
        <f t="shared" si="1488"/>
        <v>0</v>
      </c>
      <c r="FP104" s="101">
        <f t="shared" si="1488"/>
        <v>0</v>
      </c>
      <c r="FQ104" s="101"/>
      <c r="FR104" s="121"/>
      <c r="FS104" s="122">
        <f t="shared" si="1489"/>
        <v>0</v>
      </c>
      <c r="FT104" s="252">
        <f t="shared" si="1490"/>
        <v>0</v>
      </c>
      <c r="FU104" s="122"/>
      <c r="FV104" s="101"/>
      <c r="FW104" s="119"/>
      <c r="FX104" s="93"/>
      <c r="FY104" s="120">
        <f t="shared" si="1491"/>
        <v>0</v>
      </c>
      <c r="FZ104" s="101">
        <f t="shared" si="1491"/>
        <v>0</v>
      </c>
      <c r="GA104" s="101"/>
      <c r="GB104" s="121"/>
      <c r="GC104" s="122">
        <f t="shared" si="1492"/>
        <v>0</v>
      </c>
      <c r="GD104" s="252">
        <f t="shared" si="1493"/>
        <v>0</v>
      </c>
      <c r="GE104" s="122"/>
      <c r="GF104" s="101"/>
      <c r="GG104" s="119"/>
      <c r="GH104" s="93"/>
      <c r="GI104" s="120">
        <f t="shared" si="1494"/>
        <v>0</v>
      </c>
      <c r="GJ104" s="101">
        <f t="shared" si="1494"/>
        <v>0</v>
      </c>
      <c r="GK104" s="101"/>
      <c r="GL104" s="121"/>
      <c r="GM104" s="122">
        <f t="shared" si="1495"/>
        <v>0</v>
      </c>
      <c r="GN104" s="252">
        <f t="shared" si="1496"/>
        <v>0</v>
      </c>
      <c r="GO104" s="122"/>
      <c r="GP104" s="101"/>
      <c r="GQ104" s="119"/>
      <c r="GR104" s="93"/>
      <c r="GS104" s="120">
        <f t="shared" si="1497"/>
        <v>0</v>
      </c>
      <c r="GT104" s="101">
        <f t="shared" si="1497"/>
        <v>0</v>
      </c>
      <c r="GU104" s="101"/>
      <c r="GV104" s="121"/>
      <c r="GW104" s="122">
        <f t="shared" si="1498"/>
        <v>0</v>
      </c>
      <c r="GX104" s="252">
        <f t="shared" si="1499"/>
        <v>0</v>
      </c>
      <c r="GY104" s="122"/>
      <c r="GZ104" s="101"/>
      <c r="HA104" s="119"/>
      <c r="HB104" s="93"/>
      <c r="HC104" s="120">
        <f t="shared" si="1500"/>
        <v>0</v>
      </c>
      <c r="HD104" s="101">
        <f t="shared" si="1500"/>
        <v>0</v>
      </c>
      <c r="HE104" s="101"/>
      <c r="HF104" s="121"/>
      <c r="HG104" s="122">
        <f t="shared" si="1501"/>
        <v>0</v>
      </c>
      <c r="HH104" s="252">
        <f t="shared" si="1502"/>
        <v>0</v>
      </c>
      <c r="HI104" s="122"/>
      <c r="HJ104" s="101"/>
      <c r="HK104" s="119"/>
      <c r="HL104" s="93"/>
      <c r="HM104" s="120">
        <f t="shared" si="1503"/>
        <v>0</v>
      </c>
      <c r="HN104" s="101">
        <f t="shared" si="1503"/>
        <v>0</v>
      </c>
      <c r="HO104" s="101"/>
      <c r="HP104" s="121"/>
      <c r="HQ104" s="122">
        <f t="shared" si="1504"/>
        <v>0</v>
      </c>
      <c r="HR104" s="252">
        <f t="shared" si="1505"/>
        <v>0</v>
      </c>
      <c r="HS104" s="122"/>
      <c r="HT104" s="101"/>
      <c r="HU104" s="119"/>
      <c r="HV104" s="93"/>
      <c r="HW104" s="120">
        <f t="shared" si="1506"/>
        <v>0</v>
      </c>
      <c r="HX104" s="101">
        <f t="shared" si="1506"/>
        <v>0</v>
      </c>
      <c r="HY104" s="101"/>
      <c r="HZ104" s="121"/>
      <c r="IA104" s="122">
        <f t="shared" si="1507"/>
        <v>0</v>
      </c>
      <c r="IB104" s="252">
        <f t="shared" si="1508"/>
        <v>0</v>
      </c>
      <c r="IC104" s="122"/>
      <c r="ID104" s="101"/>
      <c r="IE104" s="119"/>
      <c r="IF104" s="93"/>
      <c r="IG104" s="120">
        <f t="shared" si="1509"/>
        <v>0</v>
      </c>
      <c r="IH104" s="101">
        <f t="shared" si="1509"/>
        <v>0</v>
      </c>
      <c r="II104" s="101"/>
      <c r="IJ104" s="121"/>
      <c r="IK104" s="122">
        <f t="shared" si="1510"/>
        <v>0</v>
      </c>
      <c r="IL104" s="252">
        <f t="shared" si="1511"/>
        <v>0</v>
      </c>
      <c r="IM104" s="122"/>
      <c r="IN104" s="101"/>
      <c r="IO104" s="119"/>
      <c r="IP104" s="93"/>
      <c r="IQ104" s="120">
        <f t="shared" si="1512"/>
        <v>0</v>
      </c>
      <c r="IR104" s="101">
        <f t="shared" si="1512"/>
        <v>0</v>
      </c>
      <c r="IS104" s="101"/>
      <c r="IT104" s="121"/>
      <c r="IU104" s="122">
        <f t="shared" si="1513"/>
        <v>0</v>
      </c>
      <c r="IV104" s="252">
        <f t="shared" si="1514"/>
        <v>0</v>
      </c>
      <c r="IW104" s="122"/>
      <c r="IX104" s="101"/>
      <c r="IY104" s="119"/>
      <c r="IZ104" s="93"/>
      <c r="JA104" s="120">
        <f t="shared" si="1515"/>
        <v>0</v>
      </c>
      <c r="JB104" s="101">
        <f t="shared" si="1515"/>
        <v>0</v>
      </c>
      <c r="JC104" s="101"/>
      <c r="JD104" s="121"/>
      <c r="JE104" s="122">
        <f t="shared" si="1516"/>
        <v>0</v>
      </c>
      <c r="JF104" s="252">
        <f t="shared" si="1517"/>
        <v>0</v>
      </c>
      <c r="JG104" s="122"/>
      <c r="JH104" s="101"/>
      <c r="JI104" s="119"/>
      <c r="JJ104" s="93"/>
      <c r="JK104" s="120">
        <f t="shared" si="1518"/>
        <v>0</v>
      </c>
      <c r="JL104" s="101">
        <f t="shared" si="1518"/>
        <v>0</v>
      </c>
      <c r="JM104" s="101"/>
      <c r="JN104" s="121"/>
      <c r="JO104" s="122">
        <f t="shared" si="1519"/>
        <v>0</v>
      </c>
      <c r="JP104" s="252">
        <f t="shared" si="1520"/>
        <v>0</v>
      </c>
      <c r="JQ104" s="122"/>
      <c r="JR104" s="101"/>
      <c r="JS104" s="119"/>
      <c r="JT104" s="93"/>
      <c r="JU104" s="120">
        <f t="shared" si="1521"/>
        <v>0</v>
      </c>
      <c r="JV104" s="101">
        <f t="shared" si="1521"/>
        <v>0</v>
      </c>
      <c r="JW104" s="101"/>
      <c r="JX104" s="121"/>
      <c r="JY104" s="122">
        <f t="shared" si="1522"/>
        <v>0</v>
      </c>
      <c r="JZ104" s="252">
        <f t="shared" si="1523"/>
        <v>0</v>
      </c>
      <c r="KA104" s="122"/>
      <c r="KB104" s="101"/>
      <c r="KC104" s="119"/>
      <c r="KD104" s="93"/>
      <c r="KE104" s="120">
        <f t="shared" si="1524"/>
        <v>0</v>
      </c>
      <c r="KF104" s="101">
        <f t="shared" si="1524"/>
        <v>0</v>
      </c>
      <c r="KG104" s="101"/>
      <c r="KH104" s="121"/>
      <c r="KI104" s="122">
        <f t="shared" si="1525"/>
        <v>0</v>
      </c>
      <c r="KJ104" s="252">
        <f t="shared" si="1526"/>
        <v>0</v>
      </c>
      <c r="KK104" s="122"/>
      <c r="KL104" s="101"/>
      <c r="KM104" s="119"/>
      <c r="KN104" s="93"/>
      <c r="KO104" s="120">
        <f t="shared" si="1527"/>
        <v>0</v>
      </c>
      <c r="KP104" s="101">
        <f t="shared" si="1527"/>
        <v>0</v>
      </c>
      <c r="KQ104" s="101"/>
      <c r="KR104" s="121"/>
      <c r="KS104" s="122">
        <f t="shared" si="1528"/>
        <v>0</v>
      </c>
      <c r="KT104" s="252">
        <f t="shared" si="1529"/>
        <v>0</v>
      </c>
      <c r="KU104" s="122"/>
      <c r="KV104" s="101"/>
      <c r="KW104" s="119"/>
      <c r="KX104" s="93"/>
      <c r="KY104" s="120">
        <f t="shared" si="1530"/>
        <v>0</v>
      </c>
      <c r="KZ104" s="101">
        <f t="shared" si="1530"/>
        <v>0</v>
      </c>
      <c r="LA104" s="101"/>
      <c r="LB104" s="121"/>
      <c r="LC104" s="122">
        <f t="shared" si="1531"/>
        <v>0</v>
      </c>
      <c r="LD104" s="252">
        <f t="shared" si="1532"/>
        <v>0</v>
      </c>
      <c r="LE104" s="122"/>
      <c r="LF104" s="101"/>
      <c r="LG104" s="119"/>
      <c r="LH104" s="93"/>
      <c r="LI104" s="120">
        <f t="shared" si="1533"/>
        <v>0</v>
      </c>
      <c r="LJ104" s="101">
        <f t="shared" si="1533"/>
        <v>0</v>
      </c>
      <c r="LK104" s="101"/>
      <c r="LL104" s="121"/>
      <c r="LM104" s="122">
        <f t="shared" si="1534"/>
        <v>0</v>
      </c>
      <c r="LN104" s="252">
        <f t="shared" si="1535"/>
        <v>0</v>
      </c>
      <c r="LO104" s="122"/>
      <c r="LP104" s="101"/>
      <c r="LQ104" s="119"/>
      <c r="LR104" s="93"/>
      <c r="LS104" s="120">
        <f t="shared" si="1536"/>
        <v>0</v>
      </c>
      <c r="LT104" s="101">
        <f t="shared" si="1536"/>
        <v>0</v>
      </c>
      <c r="LU104" s="101"/>
      <c r="LV104" s="121"/>
      <c r="LW104" s="122">
        <f t="shared" si="1537"/>
        <v>0</v>
      </c>
      <c r="LX104" s="252">
        <f t="shared" si="1538"/>
        <v>0</v>
      </c>
      <c r="LY104" s="122"/>
      <c r="LZ104" s="101"/>
      <c r="MA104" s="119"/>
      <c r="MB104" s="93"/>
      <c r="MC104" s="120">
        <f t="shared" si="1539"/>
        <v>0</v>
      </c>
      <c r="MD104" s="101">
        <f t="shared" si="1539"/>
        <v>0</v>
      </c>
      <c r="ME104" s="101"/>
      <c r="MF104" s="121"/>
      <c r="MG104" s="122">
        <f t="shared" si="1540"/>
        <v>0</v>
      </c>
      <c r="MH104" s="252">
        <f t="shared" si="1541"/>
        <v>66</v>
      </c>
      <c r="MI104" s="122"/>
      <c r="MJ104" s="101"/>
      <c r="MK104" s="119"/>
      <c r="ML104" s="93"/>
      <c r="MM104" s="120">
        <f t="shared" si="1542"/>
        <v>9493.2375400000001</v>
      </c>
      <c r="MN104" s="101">
        <f t="shared" si="1542"/>
        <v>626553.68000000005</v>
      </c>
      <c r="MO104" s="101"/>
      <c r="MP104" s="121"/>
      <c r="MQ104" s="122">
        <f t="shared" si="1543"/>
        <v>1.0106599999999999</v>
      </c>
      <c r="MR104" s="252">
        <f t="shared" si="1544"/>
        <v>0</v>
      </c>
      <c r="MS104" s="122"/>
      <c r="MT104" s="101"/>
      <c r="MU104" s="119"/>
      <c r="MV104" s="93"/>
      <c r="MW104" s="120">
        <f t="shared" si="1545"/>
        <v>0</v>
      </c>
      <c r="MX104" s="101">
        <f t="shared" si="1545"/>
        <v>0</v>
      </c>
      <c r="MY104" s="101"/>
      <c r="MZ104" s="121"/>
      <c r="NA104" s="122">
        <f t="shared" si="1546"/>
        <v>0</v>
      </c>
      <c r="NB104" s="252">
        <f t="shared" si="1547"/>
        <v>0</v>
      </c>
      <c r="NC104" s="122"/>
      <c r="ND104" s="101"/>
      <c r="NE104" s="119"/>
      <c r="NF104" s="93"/>
      <c r="NG104" s="120">
        <f t="shared" si="1548"/>
        <v>0</v>
      </c>
      <c r="NH104" s="101">
        <f t="shared" si="1548"/>
        <v>0</v>
      </c>
      <c r="NI104" s="101"/>
      <c r="NJ104" s="121"/>
      <c r="NK104" s="122">
        <f t="shared" si="1549"/>
        <v>0</v>
      </c>
      <c r="NL104" s="252">
        <f t="shared" si="1550"/>
        <v>0</v>
      </c>
      <c r="NM104" s="122"/>
      <c r="NN104" s="101"/>
      <c r="NO104" s="119"/>
      <c r="NP104" s="93"/>
      <c r="NQ104" s="120">
        <f t="shared" si="1551"/>
        <v>0</v>
      </c>
      <c r="NR104" s="101">
        <f t="shared" si="1551"/>
        <v>0</v>
      </c>
      <c r="NS104" s="101"/>
      <c r="NT104" s="121"/>
      <c r="NU104" s="122">
        <f t="shared" si="1552"/>
        <v>0</v>
      </c>
      <c r="NV104" s="252">
        <f t="shared" si="1553"/>
        <v>0</v>
      </c>
      <c r="NW104" s="122"/>
      <c r="NX104" s="101"/>
      <c r="NY104" s="119"/>
      <c r="NZ104" s="93"/>
      <c r="OA104" s="120">
        <f t="shared" si="1554"/>
        <v>0</v>
      </c>
      <c r="OB104" s="101">
        <f t="shared" si="1554"/>
        <v>0</v>
      </c>
      <c r="OC104" s="101"/>
      <c r="OD104" s="121"/>
      <c r="OE104" s="122">
        <f t="shared" si="1555"/>
        <v>0</v>
      </c>
      <c r="OF104" s="252">
        <f t="shared" si="1556"/>
        <v>0</v>
      </c>
      <c r="OG104" s="122"/>
      <c r="OH104" s="101"/>
      <c r="OI104" s="119"/>
      <c r="OJ104" s="93"/>
      <c r="OK104" s="120">
        <f t="shared" si="1557"/>
        <v>0</v>
      </c>
      <c r="OL104" s="101">
        <f t="shared" si="1557"/>
        <v>0</v>
      </c>
      <c r="OM104" s="101"/>
      <c r="ON104" s="121"/>
      <c r="OO104" s="122">
        <f t="shared" si="1558"/>
        <v>0</v>
      </c>
      <c r="OP104" s="252">
        <f t="shared" si="1559"/>
        <v>0</v>
      </c>
      <c r="OQ104" s="122"/>
      <c r="OR104" s="101"/>
      <c r="OS104" s="119"/>
      <c r="OT104" s="93"/>
      <c r="OU104" s="120">
        <f t="shared" si="1560"/>
        <v>0</v>
      </c>
      <c r="OV104" s="101">
        <f t="shared" si="1560"/>
        <v>0</v>
      </c>
      <c r="OW104" s="101"/>
      <c r="OX104" s="121"/>
      <c r="OY104" s="122">
        <f t="shared" si="1561"/>
        <v>0</v>
      </c>
      <c r="OZ104" s="252">
        <f t="shared" si="1562"/>
        <v>0</v>
      </c>
      <c r="PA104" s="122"/>
      <c r="PB104" s="101"/>
      <c r="PC104" s="119"/>
      <c r="PD104" s="93"/>
      <c r="PE104" s="120">
        <f t="shared" si="1563"/>
        <v>0</v>
      </c>
      <c r="PF104" s="101">
        <f t="shared" si="1563"/>
        <v>0</v>
      </c>
      <c r="PG104" s="101"/>
      <c r="PH104" s="121"/>
      <c r="PI104" s="122">
        <f t="shared" si="1564"/>
        <v>0</v>
      </c>
      <c r="PJ104" s="252">
        <f t="shared" si="1565"/>
        <v>0</v>
      </c>
      <c r="PK104" s="122"/>
      <c r="PL104" s="101"/>
      <c r="PM104" s="119"/>
      <c r="PN104" s="93"/>
      <c r="PO104" s="120">
        <f t="shared" si="1566"/>
        <v>0</v>
      </c>
      <c r="PP104" s="101">
        <f t="shared" si="1566"/>
        <v>0</v>
      </c>
      <c r="PQ104" s="101"/>
      <c r="PR104" s="121"/>
      <c r="PS104" s="122">
        <f t="shared" si="1567"/>
        <v>0</v>
      </c>
      <c r="PT104" s="252">
        <f t="shared" si="1568"/>
        <v>0</v>
      </c>
      <c r="PU104" s="122"/>
      <c r="PV104" s="101"/>
      <c r="PW104" s="119"/>
      <c r="PX104" s="93"/>
      <c r="PY104" s="120">
        <f t="shared" si="1569"/>
        <v>0</v>
      </c>
      <c r="PZ104" s="101">
        <f t="shared" si="1569"/>
        <v>0</v>
      </c>
      <c r="QA104" s="101"/>
      <c r="QB104" s="121"/>
      <c r="QC104" s="122">
        <f t="shared" si="1570"/>
        <v>0</v>
      </c>
      <c r="QD104" s="252">
        <f t="shared" si="1571"/>
        <v>0</v>
      </c>
      <c r="QE104" s="122"/>
      <c r="QF104" s="101"/>
      <c r="QG104" s="119"/>
      <c r="QH104" s="93"/>
      <c r="QI104" s="120">
        <f t="shared" si="1572"/>
        <v>0</v>
      </c>
      <c r="QJ104" s="101">
        <f t="shared" si="1572"/>
        <v>0</v>
      </c>
      <c r="QK104" s="101"/>
      <c r="QL104" s="121"/>
      <c r="QM104" s="122">
        <f t="shared" si="1573"/>
        <v>0</v>
      </c>
      <c r="QN104" s="252">
        <f t="shared" si="1574"/>
        <v>0</v>
      </c>
      <c r="QO104" s="122"/>
      <c r="QP104" s="101"/>
      <c r="QQ104" s="119"/>
      <c r="QR104" s="93"/>
      <c r="QS104" s="120">
        <f t="shared" si="1575"/>
        <v>0</v>
      </c>
      <c r="QT104" s="101">
        <f t="shared" si="1575"/>
        <v>0</v>
      </c>
      <c r="QU104" s="101"/>
      <c r="QV104" s="121"/>
      <c r="QW104" s="122">
        <f t="shared" si="1576"/>
        <v>0</v>
      </c>
      <c r="QX104" s="252">
        <f t="shared" si="1577"/>
        <v>0</v>
      </c>
      <c r="QY104" s="122"/>
      <c r="QZ104" s="101"/>
      <c r="RA104" s="119"/>
      <c r="RB104" s="93"/>
      <c r="RC104" s="120">
        <f t="shared" si="1578"/>
        <v>0</v>
      </c>
      <c r="RD104" s="101">
        <f t="shared" si="1578"/>
        <v>0</v>
      </c>
      <c r="RE104" s="101"/>
      <c r="RF104" s="121"/>
      <c r="RG104" s="122">
        <f t="shared" si="1579"/>
        <v>0</v>
      </c>
      <c r="RH104" s="252">
        <f t="shared" si="1580"/>
        <v>0</v>
      </c>
      <c r="RI104" s="122"/>
      <c r="RJ104" s="101"/>
      <c r="RK104" s="119"/>
      <c r="RL104" s="93"/>
      <c r="RM104" s="120">
        <f t="shared" si="1581"/>
        <v>0</v>
      </c>
      <c r="RN104" s="101">
        <f t="shared" si="1581"/>
        <v>0</v>
      </c>
      <c r="RO104" s="101"/>
      <c r="RP104" s="121"/>
      <c r="RQ104" s="122">
        <f t="shared" si="1582"/>
        <v>0</v>
      </c>
      <c r="RR104" s="252">
        <f t="shared" si="1583"/>
        <v>0</v>
      </c>
      <c r="RS104" s="122"/>
      <c r="RT104" s="101"/>
      <c r="RU104" s="119"/>
      <c r="RV104" s="93"/>
      <c r="RW104" s="120">
        <f t="shared" si="1584"/>
        <v>0</v>
      </c>
      <c r="RX104" s="101">
        <f t="shared" si="1584"/>
        <v>0</v>
      </c>
      <c r="RY104" s="101"/>
      <c r="RZ104" s="121"/>
      <c r="SA104" s="122">
        <f t="shared" si="1585"/>
        <v>0</v>
      </c>
      <c r="SB104" s="252">
        <f t="shared" si="1586"/>
        <v>0</v>
      </c>
      <c r="SC104" s="122"/>
      <c r="SD104" s="101"/>
      <c r="SE104" s="119"/>
      <c r="SF104" s="93"/>
      <c r="SG104" s="120">
        <f t="shared" si="1587"/>
        <v>0</v>
      </c>
      <c r="SH104" s="101">
        <f t="shared" si="1587"/>
        <v>0</v>
      </c>
      <c r="SI104" s="101"/>
      <c r="SJ104" s="121"/>
      <c r="SK104" s="122">
        <f t="shared" si="1588"/>
        <v>0</v>
      </c>
      <c r="SL104" s="252">
        <f t="shared" si="1589"/>
        <v>0</v>
      </c>
      <c r="SM104" s="122"/>
      <c r="SN104" s="101"/>
      <c r="SO104" s="119"/>
      <c r="SP104" s="93"/>
      <c r="SQ104" s="120">
        <f t="shared" si="1590"/>
        <v>0</v>
      </c>
      <c r="SR104" s="101">
        <f t="shared" si="1590"/>
        <v>0</v>
      </c>
      <c r="SS104" s="101"/>
      <c r="ST104" s="121"/>
      <c r="SU104" s="122">
        <f t="shared" si="1591"/>
        <v>0</v>
      </c>
      <c r="SV104" s="252">
        <f t="shared" si="1592"/>
        <v>21</v>
      </c>
      <c r="SW104" s="122"/>
      <c r="SX104" s="101"/>
      <c r="SY104" s="119"/>
      <c r="SZ104" s="93"/>
      <c r="TA104" s="120">
        <f t="shared" si="1593"/>
        <v>13350.163759999999</v>
      </c>
      <c r="TB104" s="101">
        <f t="shared" si="1593"/>
        <v>280353.44</v>
      </c>
      <c r="TC104" s="101"/>
      <c r="TD104" s="121"/>
      <c r="TE104" s="122">
        <f t="shared" si="1594"/>
        <v>1.42127</v>
      </c>
      <c r="TF104" s="252">
        <f t="shared" si="1595"/>
        <v>0</v>
      </c>
      <c r="TG104" s="122"/>
      <c r="TH104" s="101"/>
      <c r="TI104" s="119"/>
      <c r="TJ104" s="93"/>
      <c r="TK104" s="120">
        <f t="shared" si="1596"/>
        <v>0</v>
      </c>
      <c r="TL104" s="101">
        <f t="shared" si="1596"/>
        <v>0</v>
      </c>
      <c r="TM104" s="101"/>
      <c r="TN104" s="121"/>
      <c r="TO104" s="122">
        <f t="shared" si="1597"/>
        <v>0</v>
      </c>
      <c r="TP104" s="252">
        <f t="shared" si="1598"/>
        <v>0</v>
      </c>
      <c r="TQ104" s="122"/>
      <c r="TR104" s="101"/>
      <c r="TS104" s="119"/>
      <c r="TT104" s="93"/>
      <c r="TU104" s="120">
        <f t="shared" si="1599"/>
        <v>0</v>
      </c>
      <c r="TV104" s="101">
        <f t="shared" si="1599"/>
        <v>0</v>
      </c>
      <c r="TW104" s="101"/>
      <c r="TX104" s="121"/>
      <c r="TY104" s="122">
        <f t="shared" si="1600"/>
        <v>0</v>
      </c>
      <c r="TZ104" s="252">
        <f t="shared" si="1601"/>
        <v>0</v>
      </c>
      <c r="UA104" s="122"/>
      <c r="UB104" s="101"/>
      <c r="UC104" s="119"/>
      <c r="UD104" s="93"/>
      <c r="UE104" s="120">
        <f t="shared" si="1602"/>
        <v>0</v>
      </c>
      <c r="UF104" s="101">
        <f t="shared" si="1602"/>
        <v>0</v>
      </c>
      <c r="UG104" s="101"/>
      <c r="UH104" s="121"/>
      <c r="UI104" s="122">
        <f t="shared" si="1603"/>
        <v>0</v>
      </c>
      <c r="UJ104" s="252">
        <f t="shared" si="1604"/>
        <v>0</v>
      </c>
      <c r="UK104" s="122"/>
      <c r="UL104" s="101"/>
      <c r="UM104" s="119"/>
      <c r="UN104" s="93"/>
      <c r="UO104" s="120">
        <f t="shared" si="1605"/>
        <v>0</v>
      </c>
      <c r="UP104" s="101">
        <f t="shared" si="1605"/>
        <v>0</v>
      </c>
      <c r="UQ104" s="101"/>
      <c r="UR104" s="121"/>
      <c r="US104" s="122">
        <f t="shared" si="1606"/>
        <v>0</v>
      </c>
      <c r="UT104" s="252">
        <f t="shared" si="1607"/>
        <v>0</v>
      </c>
      <c r="UU104" s="122"/>
      <c r="UV104" s="101"/>
      <c r="UW104" s="119"/>
      <c r="UX104" s="93"/>
      <c r="UY104" s="120">
        <f t="shared" si="1608"/>
        <v>0</v>
      </c>
      <c r="UZ104" s="101">
        <f t="shared" si="1608"/>
        <v>0</v>
      </c>
      <c r="VA104" s="101"/>
      <c r="VB104" s="121"/>
      <c r="VC104" s="122">
        <f t="shared" si="1609"/>
        <v>0</v>
      </c>
      <c r="VD104" s="252">
        <f t="shared" si="1610"/>
        <v>0</v>
      </c>
      <c r="VE104" s="122"/>
      <c r="VF104" s="101"/>
      <c r="VG104" s="119"/>
      <c r="VH104" s="93"/>
      <c r="VI104" s="120">
        <f t="shared" si="1611"/>
        <v>0</v>
      </c>
      <c r="VJ104" s="101">
        <f t="shared" si="1611"/>
        <v>0</v>
      </c>
      <c r="VK104" s="101"/>
      <c r="VL104" s="121"/>
      <c r="VM104" s="122">
        <f t="shared" si="1612"/>
        <v>0</v>
      </c>
      <c r="VN104" s="252">
        <f t="shared" si="1613"/>
        <v>0</v>
      </c>
      <c r="VO104" s="122"/>
      <c r="VP104" s="101"/>
      <c r="VQ104" s="119"/>
      <c r="VR104" s="93"/>
      <c r="VS104" s="120">
        <f t="shared" si="1614"/>
        <v>0</v>
      </c>
      <c r="VT104" s="101">
        <f t="shared" si="1614"/>
        <v>0</v>
      </c>
      <c r="VU104" s="101"/>
      <c r="VV104" s="121"/>
      <c r="VW104" s="122">
        <f t="shared" si="1615"/>
        <v>0</v>
      </c>
      <c r="VX104" s="231">
        <f t="shared" si="1616"/>
        <v>87</v>
      </c>
      <c r="VY104" s="122"/>
      <c r="VZ104" s="101"/>
      <c r="WA104" s="119"/>
      <c r="WB104" s="93"/>
      <c r="WC104" s="120">
        <f t="shared" si="1617"/>
        <v>9393.1281199999994</v>
      </c>
      <c r="WD104" s="101">
        <f t="shared" si="1617"/>
        <v>817202.14</v>
      </c>
      <c r="WE104" s="101"/>
      <c r="WF104" s="121"/>
    </row>
    <row r="105" spans="1:604" ht="24">
      <c r="A105" s="5"/>
      <c r="B105" s="223" t="s">
        <v>1248</v>
      </c>
      <c r="C105" s="12"/>
      <c r="D105" s="12"/>
      <c r="E105" s="4"/>
      <c r="F105" s="252">
        <f t="shared" si="1439"/>
        <v>0</v>
      </c>
      <c r="G105" s="122"/>
      <c r="H105" s="101"/>
      <c r="I105" s="119"/>
      <c r="J105" s="93"/>
      <c r="K105" s="120">
        <f t="shared" si="1440"/>
        <v>0</v>
      </c>
      <c r="L105" s="101">
        <f t="shared" si="1440"/>
        <v>0</v>
      </c>
      <c r="M105" s="101"/>
      <c r="N105" s="121"/>
      <c r="O105" s="122">
        <f t="shared" si="1441"/>
        <v>0</v>
      </c>
      <c r="P105" s="252">
        <f t="shared" si="1442"/>
        <v>0</v>
      </c>
      <c r="Q105" s="122"/>
      <c r="R105" s="101"/>
      <c r="S105" s="119"/>
      <c r="T105" s="93"/>
      <c r="U105" s="120">
        <f t="shared" si="1443"/>
        <v>0</v>
      </c>
      <c r="V105" s="101">
        <f t="shared" si="1443"/>
        <v>0</v>
      </c>
      <c r="W105" s="101"/>
      <c r="X105" s="121"/>
      <c r="Y105" s="122">
        <f t="shared" si="1444"/>
        <v>0</v>
      </c>
      <c r="Z105" s="252">
        <f t="shared" si="1445"/>
        <v>0</v>
      </c>
      <c r="AA105" s="122"/>
      <c r="AB105" s="101"/>
      <c r="AC105" s="119"/>
      <c r="AD105" s="93"/>
      <c r="AE105" s="120">
        <f t="shared" si="1446"/>
        <v>0</v>
      </c>
      <c r="AF105" s="101">
        <f t="shared" si="1446"/>
        <v>0</v>
      </c>
      <c r="AG105" s="101"/>
      <c r="AH105" s="121"/>
      <c r="AI105" s="122">
        <f t="shared" si="1447"/>
        <v>0</v>
      </c>
      <c r="AJ105" s="252">
        <f t="shared" si="1448"/>
        <v>0</v>
      </c>
      <c r="AK105" s="122"/>
      <c r="AL105" s="101"/>
      <c r="AM105" s="119"/>
      <c r="AN105" s="93"/>
      <c r="AO105" s="120">
        <f t="shared" si="1449"/>
        <v>0</v>
      </c>
      <c r="AP105" s="101">
        <f t="shared" si="1449"/>
        <v>0</v>
      </c>
      <c r="AQ105" s="101"/>
      <c r="AR105" s="121"/>
      <c r="AS105" s="122">
        <f t="shared" si="1450"/>
        <v>0</v>
      </c>
      <c r="AT105" s="252">
        <f t="shared" si="1451"/>
        <v>0</v>
      </c>
      <c r="AU105" s="122"/>
      <c r="AV105" s="101"/>
      <c r="AW105" s="119"/>
      <c r="AX105" s="93"/>
      <c r="AY105" s="120">
        <f t="shared" si="1452"/>
        <v>0</v>
      </c>
      <c r="AZ105" s="101">
        <f t="shared" si="1452"/>
        <v>0</v>
      </c>
      <c r="BA105" s="101"/>
      <c r="BB105" s="121"/>
      <c r="BC105" s="122">
        <f t="shared" si="1453"/>
        <v>0</v>
      </c>
      <c r="BD105" s="252">
        <f t="shared" si="1454"/>
        <v>0</v>
      </c>
      <c r="BE105" s="122"/>
      <c r="BF105" s="101"/>
      <c r="BG105" s="119"/>
      <c r="BH105" s="93"/>
      <c r="BI105" s="120">
        <f t="shared" si="1455"/>
        <v>0</v>
      </c>
      <c r="BJ105" s="101">
        <f t="shared" si="1455"/>
        <v>0</v>
      </c>
      <c r="BK105" s="101"/>
      <c r="BL105" s="121"/>
      <c r="BM105" s="122">
        <f t="shared" si="1456"/>
        <v>0</v>
      </c>
      <c r="BN105" s="252">
        <f t="shared" si="1457"/>
        <v>0</v>
      </c>
      <c r="BO105" s="122"/>
      <c r="BP105" s="101"/>
      <c r="BQ105" s="119"/>
      <c r="BR105" s="93"/>
      <c r="BS105" s="120">
        <f t="shared" si="1458"/>
        <v>0</v>
      </c>
      <c r="BT105" s="101">
        <f t="shared" si="1458"/>
        <v>0</v>
      </c>
      <c r="BU105" s="101"/>
      <c r="BV105" s="121"/>
      <c r="BW105" s="122">
        <f t="shared" si="1459"/>
        <v>0</v>
      </c>
      <c r="BX105" s="252">
        <f t="shared" si="1460"/>
        <v>0</v>
      </c>
      <c r="BY105" s="122"/>
      <c r="BZ105" s="101"/>
      <c r="CA105" s="119"/>
      <c r="CB105" s="93"/>
      <c r="CC105" s="120">
        <f t="shared" si="1461"/>
        <v>0</v>
      </c>
      <c r="CD105" s="101">
        <f t="shared" si="1461"/>
        <v>0</v>
      </c>
      <c r="CE105" s="101"/>
      <c r="CF105" s="121"/>
      <c r="CG105" s="122">
        <f t="shared" si="1462"/>
        <v>0</v>
      </c>
      <c r="CH105" s="252">
        <f t="shared" si="1463"/>
        <v>0</v>
      </c>
      <c r="CI105" s="122"/>
      <c r="CJ105" s="101"/>
      <c r="CK105" s="119"/>
      <c r="CL105" s="93"/>
      <c r="CM105" s="120">
        <f t="shared" si="1464"/>
        <v>0</v>
      </c>
      <c r="CN105" s="101">
        <f t="shared" si="1464"/>
        <v>0</v>
      </c>
      <c r="CO105" s="101"/>
      <c r="CP105" s="121"/>
      <c r="CQ105" s="122">
        <f t="shared" si="1465"/>
        <v>0</v>
      </c>
      <c r="CR105" s="252">
        <f t="shared" si="1466"/>
        <v>0</v>
      </c>
      <c r="CS105" s="122"/>
      <c r="CT105" s="101"/>
      <c r="CU105" s="119"/>
      <c r="CV105" s="93"/>
      <c r="CW105" s="120">
        <f t="shared" si="1467"/>
        <v>0</v>
      </c>
      <c r="CX105" s="101">
        <f t="shared" si="1467"/>
        <v>0</v>
      </c>
      <c r="CY105" s="101"/>
      <c r="CZ105" s="121"/>
      <c r="DA105" s="122">
        <f t="shared" si="1468"/>
        <v>0</v>
      </c>
      <c r="DB105" s="252">
        <f t="shared" si="1469"/>
        <v>0</v>
      </c>
      <c r="DC105" s="122"/>
      <c r="DD105" s="101"/>
      <c r="DE105" s="119"/>
      <c r="DF105" s="93"/>
      <c r="DG105" s="120">
        <f t="shared" si="1470"/>
        <v>0</v>
      </c>
      <c r="DH105" s="101">
        <f t="shared" si="1470"/>
        <v>0</v>
      </c>
      <c r="DI105" s="101"/>
      <c r="DJ105" s="121"/>
      <c r="DK105" s="122">
        <f t="shared" si="1471"/>
        <v>0</v>
      </c>
      <c r="DL105" s="252">
        <f t="shared" si="1472"/>
        <v>0</v>
      </c>
      <c r="DM105" s="122"/>
      <c r="DN105" s="101"/>
      <c r="DO105" s="119"/>
      <c r="DP105" s="93"/>
      <c r="DQ105" s="120">
        <f t="shared" si="1473"/>
        <v>0</v>
      </c>
      <c r="DR105" s="101">
        <f t="shared" si="1473"/>
        <v>0</v>
      </c>
      <c r="DS105" s="101"/>
      <c r="DT105" s="121"/>
      <c r="DU105" s="122">
        <f t="shared" si="1474"/>
        <v>0</v>
      </c>
      <c r="DV105" s="252">
        <f t="shared" si="1475"/>
        <v>0</v>
      </c>
      <c r="DW105" s="122"/>
      <c r="DX105" s="101"/>
      <c r="DY105" s="119"/>
      <c r="DZ105" s="93"/>
      <c r="EA105" s="120">
        <f t="shared" si="1476"/>
        <v>0</v>
      </c>
      <c r="EB105" s="101">
        <f t="shared" si="1476"/>
        <v>0</v>
      </c>
      <c r="EC105" s="101"/>
      <c r="ED105" s="121"/>
      <c r="EE105" s="122">
        <f t="shared" si="1477"/>
        <v>0</v>
      </c>
      <c r="EF105" s="252">
        <f t="shared" si="1478"/>
        <v>0</v>
      </c>
      <c r="EG105" s="122"/>
      <c r="EH105" s="101"/>
      <c r="EI105" s="119"/>
      <c r="EJ105" s="93"/>
      <c r="EK105" s="120">
        <f t="shared" si="1479"/>
        <v>0</v>
      </c>
      <c r="EL105" s="101">
        <f t="shared" si="1479"/>
        <v>0</v>
      </c>
      <c r="EM105" s="101"/>
      <c r="EN105" s="121"/>
      <c r="EO105" s="122">
        <f t="shared" si="1480"/>
        <v>0</v>
      </c>
      <c r="EP105" s="252">
        <f t="shared" si="1481"/>
        <v>0</v>
      </c>
      <c r="EQ105" s="122"/>
      <c r="ER105" s="101"/>
      <c r="ES105" s="119"/>
      <c r="ET105" s="93"/>
      <c r="EU105" s="120">
        <f t="shared" si="1482"/>
        <v>0</v>
      </c>
      <c r="EV105" s="101">
        <f t="shared" si="1482"/>
        <v>0</v>
      </c>
      <c r="EW105" s="101"/>
      <c r="EX105" s="121"/>
      <c r="EY105" s="122">
        <f t="shared" si="1483"/>
        <v>0</v>
      </c>
      <c r="EZ105" s="252">
        <f t="shared" si="1484"/>
        <v>0</v>
      </c>
      <c r="FA105" s="122"/>
      <c r="FB105" s="101"/>
      <c r="FC105" s="119"/>
      <c r="FD105" s="93"/>
      <c r="FE105" s="120">
        <f t="shared" si="1485"/>
        <v>0</v>
      </c>
      <c r="FF105" s="101">
        <f t="shared" si="1485"/>
        <v>0</v>
      </c>
      <c r="FG105" s="101"/>
      <c r="FH105" s="121"/>
      <c r="FI105" s="122">
        <f t="shared" si="1486"/>
        <v>0</v>
      </c>
      <c r="FJ105" s="252">
        <f t="shared" si="1487"/>
        <v>0</v>
      </c>
      <c r="FK105" s="122"/>
      <c r="FL105" s="101"/>
      <c r="FM105" s="119"/>
      <c r="FN105" s="93"/>
      <c r="FO105" s="120">
        <f t="shared" si="1488"/>
        <v>0</v>
      </c>
      <c r="FP105" s="101">
        <f t="shared" si="1488"/>
        <v>0</v>
      </c>
      <c r="FQ105" s="101"/>
      <c r="FR105" s="121"/>
      <c r="FS105" s="122">
        <f t="shared" si="1489"/>
        <v>0</v>
      </c>
      <c r="FT105" s="252">
        <f t="shared" si="1490"/>
        <v>0</v>
      </c>
      <c r="FU105" s="122"/>
      <c r="FV105" s="101"/>
      <c r="FW105" s="119"/>
      <c r="FX105" s="93"/>
      <c r="FY105" s="120">
        <f t="shared" si="1491"/>
        <v>0</v>
      </c>
      <c r="FZ105" s="101">
        <f t="shared" si="1491"/>
        <v>0</v>
      </c>
      <c r="GA105" s="101"/>
      <c r="GB105" s="121"/>
      <c r="GC105" s="122">
        <f t="shared" si="1492"/>
        <v>0</v>
      </c>
      <c r="GD105" s="252">
        <f t="shared" si="1493"/>
        <v>0</v>
      </c>
      <c r="GE105" s="122"/>
      <c r="GF105" s="101"/>
      <c r="GG105" s="119"/>
      <c r="GH105" s="93"/>
      <c r="GI105" s="120">
        <f t="shared" si="1494"/>
        <v>0</v>
      </c>
      <c r="GJ105" s="101">
        <f t="shared" si="1494"/>
        <v>0</v>
      </c>
      <c r="GK105" s="101"/>
      <c r="GL105" s="121"/>
      <c r="GM105" s="122">
        <f t="shared" si="1495"/>
        <v>0</v>
      </c>
      <c r="GN105" s="252">
        <f t="shared" si="1496"/>
        <v>0</v>
      </c>
      <c r="GO105" s="122"/>
      <c r="GP105" s="101"/>
      <c r="GQ105" s="119"/>
      <c r="GR105" s="93"/>
      <c r="GS105" s="120">
        <f t="shared" si="1497"/>
        <v>0</v>
      </c>
      <c r="GT105" s="101">
        <f t="shared" si="1497"/>
        <v>0</v>
      </c>
      <c r="GU105" s="101"/>
      <c r="GV105" s="121"/>
      <c r="GW105" s="122">
        <f t="shared" si="1498"/>
        <v>0</v>
      </c>
      <c r="GX105" s="252">
        <f t="shared" si="1499"/>
        <v>0</v>
      </c>
      <c r="GY105" s="122"/>
      <c r="GZ105" s="101"/>
      <c r="HA105" s="119"/>
      <c r="HB105" s="93"/>
      <c r="HC105" s="120">
        <f t="shared" si="1500"/>
        <v>0</v>
      </c>
      <c r="HD105" s="101">
        <f t="shared" si="1500"/>
        <v>0</v>
      </c>
      <c r="HE105" s="101"/>
      <c r="HF105" s="121"/>
      <c r="HG105" s="122">
        <f t="shared" si="1501"/>
        <v>0</v>
      </c>
      <c r="HH105" s="252">
        <f t="shared" si="1502"/>
        <v>0</v>
      </c>
      <c r="HI105" s="122"/>
      <c r="HJ105" s="101"/>
      <c r="HK105" s="119"/>
      <c r="HL105" s="93"/>
      <c r="HM105" s="120">
        <f t="shared" si="1503"/>
        <v>0</v>
      </c>
      <c r="HN105" s="101">
        <f t="shared" si="1503"/>
        <v>0</v>
      </c>
      <c r="HO105" s="101"/>
      <c r="HP105" s="121"/>
      <c r="HQ105" s="122">
        <f t="shared" si="1504"/>
        <v>0</v>
      </c>
      <c r="HR105" s="252">
        <f t="shared" si="1505"/>
        <v>0</v>
      </c>
      <c r="HS105" s="122"/>
      <c r="HT105" s="101"/>
      <c r="HU105" s="119"/>
      <c r="HV105" s="93"/>
      <c r="HW105" s="120">
        <f t="shared" si="1506"/>
        <v>0</v>
      </c>
      <c r="HX105" s="101">
        <f t="shared" si="1506"/>
        <v>0</v>
      </c>
      <c r="HY105" s="101"/>
      <c r="HZ105" s="121"/>
      <c r="IA105" s="122">
        <f t="shared" si="1507"/>
        <v>0</v>
      </c>
      <c r="IB105" s="252">
        <f t="shared" si="1508"/>
        <v>0</v>
      </c>
      <c r="IC105" s="122"/>
      <c r="ID105" s="101"/>
      <c r="IE105" s="119"/>
      <c r="IF105" s="93"/>
      <c r="IG105" s="120">
        <f t="shared" si="1509"/>
        <v>0</v>
      </c>
      <c r="IH105" s="101">
        <f t="shared" si="1509"/>
        <v>0</v>
      </c>
      <c r="II105" s="101"/>
      <c r="IJ105" s="121"/>
      <c r="IK105" s="122">
        <f t="shared" si="1510"/>
        <v>0</v>
      </c>
      <c r="IL105" s="252">
        <f t="shared" si="1511"/>
        <v>0</v>
      </c>
      <c r="IM105" s="122"/>
      <c r="IN105" s="101"/>
      <c r="IO105" s="119"/>
      <c r="IP105" s="93"/>
      <c r="IQ105" s="120">
        <f t="shared" si="1512"/>
        <v>0</v>
      </c>
      <c r="IR105" s="101">
        <f t="shared" si="1512"/>
        <v>0</v>
      </c>
      <c r="IS105" s="101"/>
      <c r="IT105" s="121"/>
      <c r="IU105" s="122">
        <f t="shared" si="1513"/>
        <v>0</v>
      </c>
      <c r="IV105" s="252">
        <f t="shared" si="1514"/>
        <v>0</v>
      </c>
      <c r="IW105" s="122"/>
      <c r="IX105" s="101"/>
      <c r="IY105" s="119"/>
      <c r="IZ105" s="93"/>
      <c r="JA105" s="120">
        <f t="shared" si="1515"/>
        <v>0</v>
      </c>
      <c r="JB105" s="101">
        <f t="shared" si="1515"/>
        <v>0</v>
      </c>
      <c r="JC105" s="101"/>
      <c r="JD105" s="121"/>
      <c r="JE105" s="122">
        <f t="shared" si="1516"/>
        <v>0</v>
      </c>
      <c r="JF105" s="252">
        <f t="shared" si="1517"/>
        <v>28</v>
      </c>
      <c r="JG105" s="122"/>
      <c r="JH105" s="101"/>
      <c r="JI105" s="119"/>
      <c r="JJ105" s="93"/>
      <c r="JK105" s="120">
        <f t="shared" si="1518"/>
        <v>10924.777690000001</v>
      </c>
      <c r="JL105" s="101">
        <f t="shared" si="1518"/>
        <v>305893.78000000003</v>
      </c>
      <c r="JM105" s="101"/>
      <c r="JN105" s="121"/>
      <c r="JO105" s="122">
        <f t="shared" si="1519"/>
        <v>1.1651</v>
      </c>
      <c r="JP105" s="252">
        <f t="shared" si="1520"/>
        <v>0</v>
      </c>
      <c r="JQ105" s="122"/>
      <c r="JR105" s="101"/>
      <c r="JS105" s="119"/>
      <c r="JT105" s="93"/>
      <c r="JU105" s="120">
        <f t="shared" si="1521"/>
        <v>0</v>
      </c>
      <c r="JV105" s="101">
        <f t="shared" si="1521"/>
        <v>0</v>
      </c>
      <c r="JW105" s="101"/>
      <c r="JX105" s="121"/>
      <c r="JY105" s="122">
        <f t="shared" si="1522"/>
        <v>0</v>
      </c>
      <c r="JZ105" s="252">
        <f t="shared" si="1523"/>
        <v>0</v>
      </c>
      <c r="KA105" s="122"/>
      <c r="KB105" s="101"/>
      <c r="KC105" s="119"/>
      <c r="KD105" s="93"/>
      <c r="KE105" s="120">
        <f t="shared" si="1524"/>
        <v>0</v>
      </c>
      <c r="KF105" s="101">
        <f t="shared" si="1524"/>
        <v>0</v>
      </c>
      <c r="KG105" s="101"/>
      <c r="KH105" s="121"/>
      <c r="KI105" s="122">
        <f t="shared" si="1525"/>
        <v>0</v>
      </c>
      <c r="KJ105" s="252">
        <f t="shared" si="1526"/>
        <v>0</v>
      </c>
      <c r="KK105" s="122"/>
      <c r="KL105" s="101"/>
      <c r="KM105" s="119"/>
      <c r="KN105" s="93"/>
      <c r="KO105" s="120">
        <f t="shared" si="1527"/>
        <v>0</v>
      </c>
      <c r="KP105" s="101">
        <f t="shared" si="1527"/>
        <v>0</v>
      </c>
      <c r="KQ105" s="101"/>
      <c r="KR105" s="121"/>
      <c r="KS105" s="122">
        <f t="shared" si="1528"/>
        <v>0</v>
      </c>
      <c r="KT105" s="252">
        <f t="shared" si="1529"/>
        <v>0</v>
      </c>
      <c r="KU105" s="122"/>
      <c r="KV105" s="101"/>
      <c r="KW105" s="119"/>
      <c r="KX105" s="93"/>
      <c r="KY105" s="120">
        <f t="shared" si="1530"/>
        <v>0</v>
      </c>
      <c r="KZ105" s="101">
        <f t="shared" si="1530"/>
        <v>0</v>
      </c>
      <c r="LA105" s="101"/>
      <c r="LB105" s="121"/>
      <c r="LC105" s="122">
        <f t="shared" si="1531"/>
        <v>0</v>
      </c>
      <c r="LD105" s="252">
        <f t="shared" si="1532"/>
        <v>0</v>
      </c>
      <c r="LE105" s="122"/>
      <c r="LF105" s="101"/>
      <c r="LG105" s="119"/>
      <c r="LH105" s="93"/>
      <c r="LI105" s="120">
        <f t="shared" si="1533"/>
        <v>0</v>
      </c>
      <c r="LJ105" s="101">
        <f t="shared" si="1533"/>
        <v>0</v>
      </c>
      <c r="LK105" s="101"/>
      <c r="LL105" s="121"/>
      <c r="LM105" s="122">
        <f t="shared" si="1534"/>
        <v>0</v>
      </c>
      <c r="LN105" s="252">
        <f t="shared" si="1535"/>
        <v>0</v>
      </c>
      <c r="LO105" s="122"/>
      <c r="LP105" s="101"/>
      <c r="LQ105" s="119"/>
      <c r="LR105" s="93"/>
      <c r="LS105" s="120">
        <f t="shared" si="1536"/>
        <v>0</v>
      </c>
      <c r="LT105" s="101">
        <f t="shared" si="1536"/>
        <v>0</v>
      </c>
      <c r="LU105" s="101"/>
      <c r="LV105" s="121"/>
      <c r="LW105" s="122">
        <f t="shared" si="1537"/>
        <v>0</v>
      </c>
      <c r="LX105" s="252">
        <f t="shared" si="1538"/>
        <v>0</v>
      </c>
      <c r="LY105" s="122"/>
      <c r="LZ105" s="101"/>
      <c r="MA105" s="119"/>
      <c r="MB105" s="93"/>
      <c r="MC105" s="120">
        <f t="shared" si="1539"/>
        <v>0</v>
      </c>
      <c r="MD105" s="101">
        <f t="shared" si="1539"/>
        <v>0</v>
      </c>
      <c r="ME105" s="101"/>
      <c r="MF105" s="121"/>
      <c r="MG105" s="122">
        <f t="shared" si="1540"/>
        <v>0</v>
      </c>
      <c r="MH105" s="252">
        <f t="shared" si="1541"/>
        <v>0</v>
      </c>
      <c r="MI105" s="122"/>
      <c r="MJ105" s="101"/>
      <c r="MK105" s="119"/>
      <c r="ML105" s="93"/>
      <c r="MM105" s="120">
        <f t="shared" si="1542"/>
        <v>0</v>
      </c>
      <c r="MN105" s="101">
        <f t="shared" si="1542"/>
        <v>0</v>
      </c>
      <c r="MO105" s="101"/>
      <c r="MP105" s="121"/>
      <c r="MQ105" s="122">
        <f t="shared" si="1543"/>
        <v>0</v>
      </c>
      <c r="MR105" s="252">
        <f t="shared" si="1544"/>
        <v>0</v>
      </c>
      <c r="MS105" s="122"/>
      <c r="MT105" s="101"/>
      <c r="MU105" s="119"/>
      <c r="MV105" s="93"/>
      <c r="MW105" s="120">
        <f t="shared" si="1545"/>
        <v>0</v>
      </c>
      <c r="MX105" s="101">
        <f t="shared" si="1545"/>
        <v>0</v>
      </c>
      <c r="MY105" s="101"/>
      <c r="MZ105" s="121"/>
      <c r="NA105" s="122">
        <f t="shared" si="1546"/>
        <v>0</v>
      </c>
      <c r="NB105" s="252">
        <f t="shared" si="1547"/>
        <v>0</v>
      </c>
      <c r="NC105" s="122"/>
      <c r="ND105" s="101"/>
      <c r="NE105" s="119"/>
      <c r="NF105" s="93"/>
      <c r="NG105" s="120">
        <f t="shared" si="1548"/>
        <v>0</v>
      </c>
      <c r="NH105" s="101">
        <f t="shared" si="1548"/>
        <v>0</v>
      </c>
      <c r="NI105" s="101"/>
      <c r="NJ105" s="121"/>
      <c r="NK105" s="122">
        <f t="shared" si="1549"/>
        <v>0</v>
      </c>
      <c r="NL105" s="252">
        <f t="shared" si="1550"/>
        <v>0</v>
      </c>
      <c r="NM105" s="122"/>
      <c r="NN105" s="101"/>
      <c r="NO105" s="119"/>
      <c r="NP105" s="93"/>
      <c r="NQ105" s="120">
        <f t="shared" si="1551"/>
        <v>0</v>
      </c>
      <c r="NR105" s="101">
        <f t="shared" si="1551"/>
        <v>0</v>
      </c>
      <c r="NS105" s="101"/>
      <c r="NT105" s="121"/>
      <c r="NU105" s="122">
        <f t="shared" si="1552"/>
        <v>0</v>
      </c>
      <c r="NV105" s="252">
        <f t="shared" si="1553"/>
        <v>0</v>
      </c>
      <c r="NW105" s="122"/>
      <c r="NX105" s="101"/>
      <c r="NY105" s="119"/>
      <c r="NZ105" s="93"/>
      <c r="OA105" s="120">
        <f t="shared" si="1554"/>
        <v>0</v>
      </c>
      <c r="OB105" s="101">
        <f t="shared" si="1554"/>
        <v>0</v>
      </c>
      <c r="OC105" s="101"/>
      <c r="OD105" s="121"/>
      <c r="OE105" s="122">
        <f t="shared" si="1555"/>
        <v>0</v>
      </c>
      <c r="OF105" s="252">
        <f t="shared" si="1556"/>
        <v>0</v>
      </c>
      <c r="OG105" s="122"/>
      <c r="OH105" s="101"/>
      <c r="OI105" s="119"/>
      <c r="OJ105" s="93"/>
      <c r="OK105" s="120">
        <f t="shared" si="1557"/>
        <v>0</v>
      </c>
      <c r="OL105" s="101">
        <f t="shared" si="1557"/>
        <v>0</v>
      </c>
      <c r="OM105" s="101"/>
      <c r="ON105" s="121"/>
      <c r="OO105" s="122">
        <f t="shared" si="1558"/>
        <v>0</v>
      </c>
      <c r="OP105" s="252">
        <f t="shared" si="1559"/>
        <v>0</v>
      </c>
      <c r="OQ105" s="122"/>
      <c r="OR105" s="101"/>
      <c r="OS105" s="119"/>
      <c r="OT105" s="93"/>
      <c r="OU105" s="120">
        <f t="shared" si="1560"/>
        <v>0</v>
      </c>
      <c r="OV105" s="101">
        <f t="shared" si="1560"/>
        <v>0</v>
      </c>
      <c r="OW105" s="101"/>
      <c r="OX105" s="121"/>
      <c r="OY105" s="122">
        <f t="shared" si="1561"/>
        <v>0</v>
      </c>
      <c r="OZ105" s="252">
        <f t="shared" si="1562"/>
        <v>0</v>
      </c>
      <c r="PA105" s="122"/>
      <c r="PB105" s="101"/>
      <c r="PC105" s="119"/>
      <c r="PD105" s="93"/>
      <c r="PE105" s="120">
        <f t="shared" si="1563"/>
        <v>0</v>
      </c>
      <c r="PF105" s="101">
        <f t="shared" si="1563"/>
        <v>0</v>
      </c>
      <c r="PG105" s="101"/>
      <c r="PH105" s="121"/>
      <c r="PI105" s="122">
        <f t="shared" si="1564"/>
        <v>0</v>
      </c>
      <c r="PJ105" s="252">
        <f t="shared" si="1565"/>
        <v>0</v>
      </c>
      <c r="PK105" s="122"/>
      <c r="PL105" s="101"/>
      <c r="PM105" s="119"/>
      <c r="PN105" s="93"/>
      <c r="PO105" s="120">
        <f t="shared" si="1566"/>
        <v>0</v>
      </c>
      <c r="PP105" s="101">
        <f t="shared" si="1566"/>
        <v>0</v>
      </c>
      <c r="PQ105" s="101"/>
      <c r="PR105" s="121"/>
      <c r="PS105" s="122">
        <f t="shared" si="1567"/>
        <v>0</v>
      </c>
      <c r="PT105" s="252">
        <f t="shared" si="1568"/>
        <v>0</v>
      </c>
      <c r="PU105" s="122"/>
      <c r="PV105" s="101"/>
      <c r="PW105" s="119"/>
      <c r="PX105" s="93"/>
      <c r="PY105" s="120">
        <f t="shared" si="1569"/>
        <v>0</v>
      </c>
      <c r="PZ105" s="101">
        <f t="shared" si="1569"/>
        <v>0</v>
      </c>
      <c r="QA105" s="101"/>
      <c r="QB105" s="121"/>
      <c r="QC105" s="122">
        <f t="shared" si="1570"/>
        <v>0</v>
      </c>
      <c r="QD105" s="252">
        <f t="shared" si="1571"/>
        <v>0</v>
      </c>
      <c r="QE105" s="122"/>
      <c r="QF105" s="101"/>
      <c r="QG105" s="119"/>
      <c r="QH105" s="93"/>
      <c r="QI105" s="120">
        <f t="shared" si="1572"/>
        <v>0</v>
      </c>
      <c r="QJ105" s="101">
        <f t="shared" si="1572"/>
        <v>0</v>
      </c>
      <c r="QK105" s="101"/>
      <c r="QL105" s="121"/>
      <c r="QM105" s="122">
        <f t="shared" si="1573"/>
        <v>0</v>
      </c>
      <c r="QN105" s="252">
        <f t="shared" si="1574"/>
        <v>0</v>
      </c>
      <c r="QO105" s="122"/>
      <c r="QP105" s="101"/>
      <c r="QQ105" s="119"/>
      <c r="QR105" s="93"/>
      <c r="QS105" s="120">
        <f t="shared" si="1575"/>
        <v>0</v>
      </c>
      <c r="QT105" s="101">
        <f t="shared" si="1575"/>
        <v>0</v>
      </c>
      <c r="QU105" s="101"/>
      <c r="QV105" s="121"/>
      <c r="QW105" s="122">
        <f t="shared" si="1576"/>
        <v>0</v>
      </c>
      <c r="QX105" s="252">
        <f t="shared" si="1577"/>
        <v>0</v>
      </c>
      <c r="QY105" s="122"/>
      <c r="QZ105" s="101"/>
      <c r="RA105" s="119"/>
      <c r="RB105" s="93"/>
      <c r="RC105" s="120">
        <f t="shared" si="1578"/>
        <v>0</v>
      </c>
      <c r="RD105" s="101">
        <f t="shared" si="1578"/>
        <v>0</v>
      </c>
      <c r="RE105" s="101"/>
      <c r="RF105" s="121"/>
      <c r="RG105" s="122">
        <f t="shared" si="1579"/>
        <v>0</v>
      </c>
      <c r="RH105" s="252">
        <f t="shared" si="1580"/>
        <v>0</v>
      </c>
      <c r="RI105" s="122"/>
      <c r="RJ105" s="101"/>
      <c r="RK105" s="119"/>
      <c r="RL105" s="93"/>
      <c r="RM105" s="120">
        <f t="shared" si="1581"/>
        <v>0</v>
      </c>
      <c r="RN105" s="101">
        <f t="shared" si="1581"/>
        <v>0</v>
      </c>
      <c r="RO105" s="101"/>
      <c r="RP105" s="121"/>
      <c r="RQ105" s="122">
        <f t="shared" si="1582"/>
        <v>0</v>
      </c>
      <c r="RR105" s="252">
        <f t="shared" si="1583"/>
        <v>0</v>
      </c>
      <c r="RS105" s="122"/>
      <c r="RT105" s="101"/>
      <c r="RU105" s="119"/>
      <c r="RV105" s="93"/>
      <c r="RW105" s="120">
        <f t="shared" si="1584"/>
        <v>0</v>
      </c>
      <c r="RX105" s="101">
        <f t="shared" si="1584"/>
        <v>0</v>
      </c>
      <c r="RY105" s="101"/>
      <c r="RZ105" s="121"/>
      <c r="SA105" s="122">
        <f t="shared" si="1585"/>
        <v>0</v>
      </c>
      <c r="SB105" s="252">
        <f t="shared" si="1586"/>
        <v>0</v>
      </c>
      <c r="SC105" s="122"/>
      <c r="SD105" s="101"/>
      <c r="SE105" s="119"/>
      <c r="SF105" s="93"/>
      <c r="SG105" s="120">
        <f t="shared" si="1587"/>
        <v>0</v>
      </c>
      <c r="SH105" s="101">
        <f t="shared" si="1587"/>
        <v>0</v>
      </c>
      <c r="SI105" s="101"/>
      <c r="SJ105" s="121"/>
      <c r="SK105" s="122">
        <f t="shared" si="1588"/>
        <v>0</v>
      </c>
      <c r="SL105" s="252">
        <f t="shared" si="1589"/>
        <v>0</v>
      </c>
      <c r="SM105" s="122"/>
      <c r="SN105" s="101"/>
      <c r="SO105" s="119"/>
      <c r="SP105" s="93"/>
      <c r="SQ105" s="120">
        <f t="shared" si="1590"/>
        <v>0</v>
      </c>
      <c r="SR105" s="101">
        <f t="shared" si="1590"/>
        <v>0</v>
      </c>
      <c r="SS105" s="101"/>
      <c r="ST105" s="121"/>
      <c r="SU105" s="122">
        <f t="shared" si="1591"/>
        <v>0</v>
      </c>
      <c r="SV105" s="252">
        <f t="shared" si="1592"/>
        <v>0</v>
      </c>
      <c r="SW105" s="122"/>
      <c r="SX105" s="101"/>
      <c r="SY105" s="119"/>
      <c r="SZ105" s="93"/>
      <c r="TA105" s="120">
        <f t="shared" si="1593"/>
        <v>0</v>
      </c>
      <c r="TB105" s="101">
        <f t="shared" si="1593"/>
        <v>0</v>
      </c>
      <c r="TC105" s="101"/>
      <c r="TD105" s="121"/>
      <c r="TE105" s="122">
        <f t="shared" si="1594"/>
        <v>0</v>
      </c>
      <c r="TF105" s="252">
        <f t="shared" si="1595"/>
        <v>0</v>
      </c>
      <c r="TG105" s="122"/>
      <c r="TH105" s="101"/>
      <c r="TI105" s="119"/>
      <c r="TJ105" s="93"/>
      <c r="TK105" s="120">
        <f t="shared" si="1596"/>
        <v>0</v>
      </c>
      <c r="TL105" s="101">
        <f t="shared" si="1596"/>
        <v>0</v>
      </c>
      <c r="TM105" s="101"/>
      <c r="TN105" s="121"/>
      <c r="TO105" s="122">
        <f t="shared" si="1597"/>
        <v>0</v>
      </c>
      <c r="TP105" s="252">
        <f t="shared" si="1598"/>
        <v>0</v>
      </c>
      <c r="TQ105" s="122"/>
      <c r="TR105" s="101"/>
      <c r="TS105" s="119"/>
      <c r="TT105" s="93"/>
      <c r="TU105" s="120">
        <f t="shared" si="1599"/>
        <v>0</v>
      </c>
      <c r="TV105" s="101">
        <f t="shared" si="1599"/>
        <v>0</v>
      </c>
      <c r="TW105" s="101"/>
      <c r="TX105" s="121"/>
      <c r="TY105" s="122">
        <f t="shared" si="1600"/>
        <v>0</v>
      </c>
      <c r="TZ105" s="252">
        <f t="shared" si="1601"/>
        <v>0</v>
      </c>
      <c r="UA105" s="122"/>
      <c r="UB105" s="101"/>
      <c r="UC105" s="119"/>
      <c r="UD105" s="93"/>
      <c r="UE105" s="120">
        <f t="shared" si="1602"/>
        <v>0</v>
      </c>
      <c r="UF105" s="101">
        <f t="shared" si="1602"/>
        <v>0</v>
      </c>
      <c r="UG105" s="101"/>
      <c r="UH105" s="121"/>
      <c r="UI105" s="122">
        <f t="shared" si="1603"/>
        <v>0</v>
      </c>
      <c r="UJ105" s="252">
        <f t="shared" si="1604"/>
        <v>0</v>
      </c>
      <c r="UK105" s="122"/>
      <c r="UL105" s="101"/>
      <c r="UM105" s="119"/>
      <c r="UN105" s="93"/>
      <c r="UO105" s="120">
        <f t="shared" si="1605"/>
        <v>0</v>
      </c>
      <c r="UP105" s="101">
        <f t="shared" si="1605"/>
        <v>0</v>
      </c>
      <c r="UQ105" s="101"/>
      <c r="UR105" s="121"/>
      <c r="US105" s="122">
        <f t="shared" si="1606"/>
        <v>0</v>
      </c>
      <c r="UT105" s="252">
        <f t="shared" si="1607"/>
        <v>0</v>
      </c>
      <c r="UU105" s="122"/>
      <c r="UV105" s="101"/>
      <c r="UW105" s="119"/>
      <c r="UX105" s="93"/>
      <c r="UY105" s="120">
        <f t="shared" si="1608"/>
        <v>0</v>
      </c>
      <c r="UZ105" s="101">
        <f t="shared" si="1608"/>
        <v>0</v>
      </c>
      <c r="VA105" s="101"/>
      <c r="VB105" s="121"/>
      <c r="VC105" s="122">
        <f t="shared" si="1609"/>
        <v>0</v>
      </c>
      <c r="VD105" s="252">
        <f t="shared" si="1610"/>
        <v>0</v>
      </c>
      <c r="VE105" s="122"/>
      <c r="VF105" s="101"/>
      <c r="VG105" s="119"/>
      <c r="VH105" s="93"/>
      <c r="VI105" s="120">
        <f t="shared" si="1611"/>
        <v>0</v>
      </c>
      <c r="VJ105" s="101">
        <f t="shared" si="1611"/>
        <v>0</v>
      </c>
      <c r="VK105" s="101"/>
      <c r="VL105" s="121"/>
      <c r="VM105" s="122">
        <f t="shared" si="1612"/>
        <v>0</v>
      </c>
      <c r="VN105" s="252">
        <f t="shared" si="1613"/>
        <v>0</v>
      </c>
      <c r="VO105" s="122"/>
      <c r="VP105" s="101"/>
      <c r="VQ105" s="119"/>
      <c r="VR105" s="93"/>
      <c r="VS105" s="120">
        <f t="shared" si="1614"/>
        <v>0</v>
      </c>
      <c r="VT105" s="101">
        <f t="shared" si="1614"/>
        <v>0</v>
      </c>
      <c r="VU105" s="101"/>
      <c r="VV105" s="121"/>
      <c r="VW105" s="122">
        <f t="shared" si="1615"/>
        <v>0</v>
      </c>
      <c r="VX105" s="231">
        <f t="shared" si="1616"/>
        <v>28</v>
      </c>
      <c r="VY105" s="122"/>
      <c r="VZ105" s="101"/>
      <c r="WA105" s="119"/>
      <c r="WB105" s="93"/>
      <c r="WC105" s="120">
        <f t="shared" si="1617"/>
        <v>9376.7013000000006</v>
      </c>
      <c r="WD105" s="101">
        <f t="shared" si="1617"/>
        <v>262547.64</v>
      </c>
      <c r="WE105" s="101"/>
      <c r="WF105" s="121"/>
    </row>
    <row r="107" spans="1:604">
      <c r="A107" s="5" t="s">
        <v>480</v>
      </c>
      <c r="B107" s="106" t="s">
        <v>1067</v>
      </c>
      <c r="C107" s="14"/>
      <c r="D107" s="14"/>
      <c r="E107" s="4" t="s">
        <v>33</v>
      </c>
      <c r="F107" s="18">
        <f>SUM(F109:F122)</f>
        <v>264</v>
      </c>
      <c r="G107" s="4"/>
      <c r="H107" s="95">
        <f>14.4*12</f>
        <v>172.8</v>
      </c>
      <c r="I107" s="119">
        <f>IF(F107&gt;0,H107/F107,0)</f>
        <v>0.65454544999999997</v>
      </c>
      <c r="J107" s="101">
        <f>IF(M107&gt;0,M107/H107,0)</f>
        <v>890</v>
      </c>
      <c r="K107" s="120">
        <f>I107*J107</f>
        <v>582.54544999999996</v>
      </c>
      <c r="L107" s="101">
        <f>K107*F107</f>
        <v>153792</v>
      </c>
      <c r="M107" s="95">
        <v>153792</v>
      </c>
      <c r="N107" s="121">
        <f>M107-L107</f>
        <v>0</v>
      </c>
      <c r="O107" s="122">
        <f>K107/$WC107</f>
        <v>0.87361</v>
      </c>
      <c r="P107" s="18">
        <f>SUM(P109:P122)</f>
        <v>468</v>
      </c>
      <c r="Q107" s="4"/>
      <c r="R107" s="95">
        <f>30*12</f>
        <v>360</v>
      </c>
      <c r="S107" s="119">
        <f>IF(P107&gt;0,R107/P107,0)</f>
        <v>0.76923076999999995</v>
      </c>
      <c r="T107" s="101">
        <f>IF(W107&gt;0,W107/R107,0)</f>
        <v>890</v>
      </c>
      <c r="U107" s="120">
        <f>S107*T107</f>
        <v>684.61539000000005</v>
      </c>
      <c r="V107" s="101">
        <f>U107*P107</f>
        <v>320400</v>
      </c>
      <c r="W107" s="95">
        <v>320400</v>
      </c>
      <c r="X107" s="121">
        <f>W107-V107</f>
        <v>0</v>
      </c>
      <c r="Y107" s="122">
        <f>U107/$WC107</f>
        <v>1.02668</v>
      </c>
      <c r="Z107" s="18">
        <f>SUM(Z109:Z122)</f>
        <v>279</v>
      </c>
      <c r="AA107" s="4"/>
      <c r="AB107" s="95">
        <f>14*12</f>
        <v>168</v>
      </c>
      <c r="AC107" s="119">
        <f>IF(Z107&gt;0,AB107/Z107,0)</f>
        <v>0.60215054000000001</v>
      </c>
      <c r="AD107" s="101">
        <f>IF(AG107&gt;0,AG107/AB107,0)</f>
        <v>890</v>
      </c>
      <c r="AE107" s="120">
        <f>AC107*AD107</f>
        <v>535.91398000000004</v>
      </c>
      <c r="AF107" s="101">
        <f>AE107*Z107</f>
        <v>149520</v>
      </c>
      <c r="AG107" s="95">
        <v>149520</v>
      </c>
      <c r="AH107" s="121">
        <f>AG107-AF107</f>
        <v>0</v>
      </c>
      <c r="AI107" s="122">
        <f>AE107/$WC107</f>
        <v>0.80367999999999995</v>
      </c>
      <c r="AJ107" s="18">
        <f>SUM(AJ109:AJ122)</f>
        <v>246</v>
      </c>
      <c r="AK107" s="4"/>
      <c r="AL107" s="95">
        <f>30*12</f>
        <v>360</v>
      </c>
      <c r="AM107" s="119">
        <f>IF(AJ107&gt;0,AL107/AJ107,0)</f>
        <v>1.4634146299999999</v>
      </c>
      <c r="AN107" s="101">
        <f>IF(AQ107&gt;0,AQ107/AL107,0)</f>
        <v>890</v>
      </c>
      <c r="AO107" s="120">
        <f>AM107*AN107</f>
        <v>1302.43902</v>
      </c>
      <c r="AP107" s="101">
        <f>AO107*AJ107</f>
        <v>320400</v>
      </c>
      <c r="AQ107" s="95">
        <v>320400</v>
      </c>
      <c r="AR107" s="121">
        <f>AQ107-AP107</f>
        <v>0</v>
      </c>
      <c r="AS107" s="122">
        <f>AO107/$WC107</f>
        <v>1.9532</v>
      </c>
      <c r="AT107" s="18">
        <f>SUM(AT109:AT122)</f>
        <v>133</v>
      </c>
      <c r="AU107" s="4"/>
      <c r="AV107" s="95">
        <f>8*12</f>
        <v>96</v>
      </c>
      <c r="AW107" s="119">
        <f>IF(AT107&gt;0,AV107/AT107,0)</f>
        <v>0.72180451000000001</v>
      </c>
      <c r="AX107" s="101">
        <f>IF(BA107&gt;0,BA107/AV107,0)</f>
        <v>890</v>
      </c>
      <c r="AY107" s="120">
        <f>AW107*AX107</f>
        <v>642.40601000000004</v>
      </c>
      <c r="AZ107" s="101">
        <f>AY107*AT107</f>
        <v>85440</v>
      </c>
      <c r="BA107" s="95">
        <v>85440</v>
      </c>
      <c r="BB107" s="121">
        <f>BA107-AZ107</f>
        <v>0</v>
      </c>
      <c r="BC107" s="122">
        <f>AY107/$WC107</f>
        <v>0.96338000000000001</v>
      </c>
      <c r="BD107" s="18">
        <f>SUM(BD109:BD122)</f>
        <v>162</v>
      </c>
      <c r="BE107" s="4"/>
      <c r="BF107" s="95">
        <f>25*12</f>
        <v>300</v>
      </c>
      <c r="BG107" s="119">
        <f>IF(BD107&gt;0,BF107/BD107,0)</f>
        <v>1.8518518500000001</v>
      </c>
      <c r="BH107" s="101">
        <f>IF(BK107&gt;0,BK107/BF107,0)</f>
        <v>890</v>
      </c>
      <c r="BI107" s="120">
        <f>BG107*BH107</f>
        <v>1648.14815</v>
      </c>
      <c r="BJ107" s="101">
        <f>BI107*BD107</f>
        <v>267000</v>
      </c>
      <c r="BK107" s="95">
        <v>267000</v>
      </c>
      <c r="BL107" s="121">
        <f>BK107-BJ107</f>
        <v>0</v>
      </c>
      <c r="BM107" s="122">
        <f>BI107/$WC107</f>
        <v>2.4716399999999998</v>
      </c>
      <c r="BN107" s="18">
        <f>SUM(BN109:BN122)</f>
        <v>0</v>
      </c>
      <c r="BO107" s="4"/>
      <c r="BP107" s="95">
        <v>0</v>
      </c>
      <c r="BQ107" s="119">
        <f>IF(BN107&gt;0,BP107/BN107,0)</f>
        <v>0</v>
      </c>
      <c r="BR107" s="101">
        <f>IF(BU107&gt;0,BU107/BP107,0)</f>
        <v>0</v>
      </c>
      <c r="BS107" s="120">
        <f>BQ107*BR107</f>
        <v>0</v>
      </c>
      <c r="BT107" s="101">
        <f>BS107*BN107</f>
        <v>0</v>
      </c>
      <c r="BU107" s="95">
        <v>0</v>
      </c>
      <c r="BV107" s="121">
        <f>BU107-BT107</f>
        <v>0</v>
      </c>
      <c r="BW107" s="122">
        <f>BS107/$WC107</f>
        <v>0</v>
      </c>
      <c r="BX107" s="18">
        <f>SUM(BX109:BX122)</f>
        <v>159</v>
      </c>
      <c r="BY107" s="4"/>
      <c r="BZ107" s="95">
        <f>12.51*12</f>
        <v>150.12</v>
      </c>
      <c r="CA107" s="119">
        <f>IF(BX107&gt;0,BZ107/BX107,0)</f>
        <v>0.94415093999999999</v>
      </c>
      <c r="CB107" s="101">
        <f>IF(CE107&gt;0,CE107/BZ107,0)</f>
        <v>890</v>
      </c>
      <c r="CC107" s="120">
        <f>CA107*CB107</f>
        <v>840.29434000000003</v>
      </c>
      <c r="CD107" s="101">
        <f>CC107*BX107</f>
        <v>133606.79999999999</v>
      </c>
      <c r="CE107" s="95">
        <v>133606.79999999999</v>
      </c>
      <c r="CF107" s="121">
        <f>CE107-CD107</f>
        <v>0</v>
      </c>
      <c r="CG107" s="122">
        <f>CC107/$WC107</f>
        <v>1.26014</v>
      </c>
      <c r="CH107" s="18">
        <f>SUM(CH109:CH122)</f>
        <v>0</v>
      </c>
      <c r="CI107" s="4"/>
      <c r="CJ107" s="95"/>
      <c r="CK107" s="119">
        <f>IF(CH107&gt;0,CJ107/CH107,0)</f>
        <v>0</v>
      </c>
      <c r="CL107" s="101">
        <f>IF(CO107&gt;0,CO107/CJ107,0)</f>
        <v>0</v>
      </c>
      <c r="CM107" s="120">
        <f>CK107*CL107</f>
        <v>0</v>
      </c>
      <c r="CN107" s="101">
        <f>CM107*CH107</f>
        <v>0</v>
      </c>
      <c r="CO107" s="95"/>
      <c r="CP107" s="121">
        <f>CO107-CN107</f>
        <v>0</v>
      </c>
      <c r="CQ107" s="122">
        <f>CM107/$WC107</f>
        <v>0</v>
      </c>
      <c r="CR107" s="18">
        <f>SUM(CR109:CR122)</f>
        <v>130</v>
      </c>
      <c r="CS107" s="4"/>
      <c r="CT107" s="95">
        <f>12.51*12</f>
        <v>150.12</v>
      </c>
      <c r="CU107" s="119">
        <f>IF(CR107&gt;0,CT107/CR107,0)</f>
        <v>1.1547692300000001</v>
      </c>
      <c r="CV107" s="101">
        <f>IF(CY107&gt;0,CY107/CT107,0)</f>
        <v>890</v>
      </c>
      <c r="CW107" s="120">
        <f>CU107*CV107</f>
        <v>1027.74461</v>
      </c>
      <c r="CX107" s="101">
        <f>CW107*CR107</f>
        <v>133606.79999999999</v>
      </c>
      <c r="CY107" s="95">
        <v>133606.79999999999</v>
      </c>
      <c r="CZ107" s="121">
        <f>CY107-CX107</f>
        <v>0</v>
      </c>
      <c r="DA107" s="122">
        <f>CW107/$WC107</f>
        <v>1.54125</v>
      </c>
      <c r="DB107" s="18">
        <f>SUM(DB109:DB122)</f>
        <v>306</v>
      </c>
      <c r="DC107" s="4"/>
      <c r="DD107" s="95">
        <f>13.5*12</f>
        <v>162</v>
      </c>
      <c r="DE107" s="119">
        <f>IF(DB107&gt;0,DD107/DB107,0)</f>
        <v>0.52941176000000001</v>
      </c>
      <c r="DF107" s="101">
        <f>IF(DI107&gt;0,DI107/DD107,0)</f>
        <v>890</v>
      </c>
      <c r="DG107" s="120">
        <f>DE107*DF107</f>
        <v>471.17646999999999</v>
      </c>
      <c r="DH107" s="101">
        <f>DG107*DB107</f>
        <v>144180</v>
      </c>
      <c r="DI107" s="95">
        <v>144180</v>
      </c>
      <c r="DJ107" s="121">
        <f>DI107-DH107</f>
        <v>0</v>
      </c>
      <c r="DK107" s="122">
        <f>DG107/$WC107</f>
        <v>0.70660000000000001</v>
      </c>
      <c r="DL107" s="18">
        <f>SUM(DL109:DL122)</f>
        <v>159</v>
      </c>
      <c r="DM107" s="4"/>
      <c r="DN107" s="95">
        <f>9.13*12</f>
        <v>109.56</v>
      </c>
      <c r="DO107" s="119">
        <f>IF(DL107&gt;0,DN107/DL107,0)</f>
        <v>0.68905660000000002</v>
      </c>
      <c r="DP107" s="101">
        <f>IF(DS107&gt;0,DS107/DN107,0)</f>
        <v>890</v>
      </c>
      <c r="DQ107" s="120">
        <f>DO107*DP107</f>
        <v>613.26036999999997</v>
      </c>
      <c r="DR107" s="101">
        <f>DQ107*DL107</f>
        <v>97508.4</v>
      </c>
      <c r="DS107" s="95">
        <v>97508.4</v>
      </c>
      <c r="DT107" s="121">
        <f>DS107-DR107</f>
        <v>0</v>
      </c>
      <c r="DU107" s="122">
        <f>DQ107/$WC107</f>
        <v>0.91966999999999999</v>
      </c>
      <c r="DV107" s="18">
        <f>SUM(DV109:DV122)</f>
        <v>51</v>
      </c>
      <c r="DW107" s="4"/>
      <c r="DX107" s="95">
        <f>9*12</f>
        <v>108</v>
      </c>
      <c r="DY107" s="119">
        <f>IF(DV107&gt;0,DX107/DV107,0)</f>
        <v>2.1176470599999999</v>
      </c>
      <c r="DZ107" s="101">
        <f>IF(EC107&gt;0,EC107/DX107,0)</f>
        <v>890</v>
      </c>
      <c r="EA107" s="120">
        <f>DY107*DZ107</f>
        <v>1884.70588</v>
      </c>
      <c r="EB107" s="101">
        <f>EA107*DV107</f>
        <v>96120</v>
      </c>
      <c r="EC107" s="95">
        <v>96120</v>
      </c>
      <c r="ED107" s="121">
        <f>EC107-EB107</f>
        <v>0</v>
      </c>
      <c r="EE107" s="122">
        <f>EA107/$WC107</f>
        <v>2.82639</v>
      </c>
      <c r="EF107" s="18">
        <f>SUM(EF109:EF122)</f>
        <v>197</v>
      </c>
      <c r="EG107" s="4"/>
      <c r="EH107" s="95">
        <f>9*12</f>
        <v>108</v>
      </c>
      <c r="EI107" s="119">
        <f>IF(EF107&gt;0,EH107/EF107,0)</f>
        <v>0.54822335</v>
      </c>
      <c r="EJ107" s="101">
        <f>IF(EM107&gt;0,EM107/EH107,0)</f>
        <v>890</v>
      </c>
      <c r="EK107" s="120">
        <f>EI107*EJ107</f>
        <v>487.91878000000003</v>
      </c>
      <c r="EL107" s="101">
        <f>EK107*EF107</f>
        <v>96120</v>
      </c>
      <c r="EM107" s="95">
        <v>96120</v>
      </c>
      <c r="EN107" s="121">
        <f>EM107-EL107</f>
        <v>0</v>
      </c>
      <c r="EO107" s="122">
        <f>EK107/$WC107</f>
        <v>0.73170999999999997</v>
      </c>
      <c r="EP107" s="18">
        <f>SUM(EP109:EP122)</f>
        <v>232</v>
      </c>
      <c r="EQ107" s="4"/>
      <c r="ER107" s="95">
        <f>12.5*12</f>
        <v>150</v>
      </c>
      <c r="ES107" s="119">
        <f>IF(EP107&gt;0,ER107/EP107,0)</f>
        <v>0.64655172000000005</v>
      </c>
      <c r="ET107" s="101">
        <f>IF(EW107&gt;0,EW107/ER107,0)</f>
        <v>890</v>
      </c>
      <c r="EU107" s="120">
        <f>ES107*ET107</f>
        <v>575.43102999999996</v>
      </c>
      <c r="EV107" s="101">
        <f>EU107*EP107</f>
        <v>133500</v>
      </c>
      <c r="EW107" s="95">
        <v>133500</v>
      </c>
      <c r="EX107" s="121">
        <f>EW107-EV107</f>
        <v>0</v>
      </c>
      <c r="EY107" s="122">
        <f>EU107/$WC107</f>
        <v>0.86294000000000004</v>
      </c>
      <c r="EZ107" s="18">
        <f>SUM(EZ109:EZ122)</f>
        <v>107</v>
      </c>
      <c r="FA107" s="4"/>
      <c r="FB107" s="95">
        <f>4.44*12</f>
        <v>53.28</v>
      </c>
      <c r="FC107" s="119">
        <f>IF(EZ107&gt;0,FB107/EZ107,0)</f>
        <v>0.49794392999999998</v>
      </c>
      <c r="FD107" s="101">
        <f>IF(FG107&gt;0,FG107/FB107,0)</f>
        <v>890</v>
      </c>
      <c r="FE107" s="120">
        <f>FC107*FD107</f>
        <v>443.17009999999999</v>
      </c>
      <c r="FF107" s="101">
        <f>FE107*EZ107</f>
        <v>47419.199999999997</v>
      </c>
      <c r="FG107" s="95">
        <v>47419.199999999997</v>
      </c>
      <c r="FH107" s="121">
        <f>FG107-FF107</f>
        <v>0</v>
      </c>
      <c r="FI107" s="122">
        <f>FE107/$WC107</f>
        <v>0.66459999999999997</v>
      </c>
      <c r="FJ107" s="18">
        <f>SUM(FJ109:FJ122)</f>
        <v>188</v>
      </c>
      <c r="FK107" s="4"/>
      <c r="FL107" s="95">
        <f>9*12</f>
        <v>108</v>
      </c>
      <c r="FM107" s="119">
        <f>IF(FJ107&gt;0,FL107/FJ107,0)</f>
        <v>0.57446808999999999</v>
      </c>
      <c r="FN107" s="101">
        <f>IF(FQ107&gt;0,FQ107/FL107,0)</f>
        <v>890</v>
      </c>
      <c r="FO107" s="120">
        <f>FM107*FN107</f>
        <v>511.27659999999997</v>
      </c>
      <c r="FP107" s="101">
        <f>FO107*FJ107</f>
        <v>96120</v>
      </c>
      <c r="FQ107" s="95">
        <v>96120</v>
      </c>
      <c r="FR107" s="121">
        <f>FQ107-FP107</f>
        <v>0</v>
      </c>
      <c r="FS107" s="122">
        <f>FO107/$WC107</f>
        <v>0.76673000000000002</v>
      </c>
      <c r="FT107" s="18">
        <f>SUM(FT109:FT122)</f>
        <v>313</v>
      </c>
      <c r="FU107" s="4"/>
      <c r="FV107" s="95">
        <f>20*12</f>
        <v>240</v>
      </c>
      <c r="FW107" s="119">
        <f>IF(FT107&gt;0,FV107/FT107,0)</f>
        <v>0.76677315999999995</v>
      </c>
      <c r="FX107" s="101">
        <f>IF(GA107&gt;0,GA107/FV107,0)</f>
        <v>890</v>
      </c>
      <c r="FY107" s="120">
        <f>FW107*FX107</f>
        <v>682.42810999999995</v>
      </c>
      <c r="FZ107" s="101">
        <f>FY107*FT107</f>
        <v>213600</v>
      </c>
      <c r="GA107" s="95">
        <v>213600</v>
      </c>
      <c r="GB107" s="121">
        <f>GA107-FZ107</f>
        <v>0</v>
      </c>
      <c r="GC107" s="122">
        <f>FY107/$WC107</f>
        <v>1.0234000000000001</v>
      </c>
      <c r="GD107" s="18">
        <f>SUM(GD109:GD122)</f>
        <v>170</v>
      </c>
      <c r="GE107" s="4"/>
      <c r="GF107" s="95">
        <f>9.19*12</f>
        <v>110.28</v>
      </c>
      <c r="GG107" s="119">
        <f>IF(GD107&gt;0,GF107/GD107,0)</f>
        <v>0.64870587999999996</v>
      </c>
      <c r="GH107" s="101">
        <f>IF(GK107&gt;0,GK107/GF107,0)</f>
        <v>890</v>
      </c>
      <c r="GI107" s="120">
        <f>GG107*GH107</f>
        <v>577.34822999999994</v>
      </c>
      <c r="GJ107" s="101">
        <f>GI107*GD107</f>
        <v>98149.2</v>
      </c>
      <c r="GK107" s="95">
        <v>98149.2</v>
      </c>
      <c r="GL107" s="121">
        <f>GK107-GJ107</f>
        <v>0</v>
      </c>
      <c r="GM107" s="122">
        <f>GI107/$WC107</f>
        <v>0.86582000000000003</v>
      </c>
      <c r="GN107" s="18">
        <f>SUM(GN109:GN122)</f>
        <v>94</v>
      </c>
      <c r="GO107" s="4"/>
      <c r="GP107" s="95">
        <f>5.1*12</f>
        <v>61.2</v>
      </c>
      <c r="GQ107" s="119">
        <f>IF(GN107&gt;0,GP107/GN107,0)</f>
        <v>0.65106383000000001</v>
      </c>
      <c r="GR107" s="101">
        <f>IF(GU107&gt;0,GU107/GP107,0)</f>
        <v>890</v>
      </c>
      <c r="GS107" s="120">
        <f>GQ107*GR107</f>
        <v>579.44681000000003</v>
      </c>
      <c r="GT107" s="101">
        <f>GS107*GN107</f>
        <v>54468</v>
      </c>
      <c r="GU107" s="95">
        <v>54468</v>
      </c>
      <c r="GV107" s="121">
        <f>GU107-GT107</f>
        <v>0</v>
      </c>
      <c r="GW107" s="122">
        <f>GS107/$WC107</f>
        <v>0.86897000000000002</v>
      </c>
      <c r="GX107" s="18">
        <f>SUM(GX109:GX122)</f>
        <v>181</v>
      </c>
      <c r="GY107" s="4"/>
      <c r="GZ107" s="95">
        <f>13*12</f>
        <v>156</v>
      </c>
      <c r="HA107" s="119">
        <f>IF(GX107&gt;0,GZ107/GX107,0)</f>
        <v>0.86187844999999996</v>
      </c>
      <c r="HB107" s="101">
        <f>IF(HE107&gt;0,HE107/GZ107,0)</f>
        <v>890</v>
      </c>
      <c r="HC107" s="120">
        <f>HA107*HB107</f>
        <v>767.07182</v>
      </c>
      <c r="HD107" s="101">
        <f>HC107*GX107</f>
        <v>138840</v>
      </c>
      <c r="HE107" s="95">
        <v>138840</v>
      </c>
      <c r="HF107" s="121">
        <f>HE107-HD107</f>
        <v>0</v>
      </c>
      <c r="HG107" s="122">
        <f>HC107/$WC107</f>
        <v>1.1503399999999999</v>
      </c>
      <c r="HH107" s="18">
        <f>SUM(HH109:HH122)</f>
        <v>279</v>
      </c>
      <c r="HI107" s="4"/>
      <c r="HJ107" s="95">
        <f>19.5*12</f>
        <v>234</v>
      </c>
      <c r="HK107" s="119">
        <f>IF(HH107&gt;0,HJ107/HH107,0)</f>
        <v>0.83870968000000001</v>
      </c>
      <c r="HL107" s="101">
        <f>IF(HO107&gt;0,HO107/HJ107,0)</f>
        <v>890</v>
      </c>
      <c r="HM107" s="120">
        <f>HK107*HL107</f>
        <v>746.45162000000005</v>
      </c>
      <c r="HN107" s="101">
        <f>HM107*HH107</f>
        <v>208260</v>
      </c>
      <c r="HO107" s="95">
        <v>208260</v>
      </c>
      <c r="HP107" s="121">
        <f>HO107-HN107</f>
        <v>0</v>
      </c>
      <c r="HQ107" s="122">
        <f>HM107/$WC107</f>
        <v>1.11941</v>
      </c>
      <c r="HR107" s="18">
        <f>SUM(HR109:HR122)</f>
        <v>481</v>
      </c>
      <c r="HS107" s="4"/>
      <c r="HT107" s="95">
        <f>12.25*12</f>
        <v>147</v>
      </c>
      <c r="HU107" s="119">
        <f>IF(HR107&gt;0,HT107/HR107,0)</f>
        <v>0.30561331000000003</v>
      </c>
      <c r="HV107" s="101">
        <f>IF(HY107&gt;0,HY107/HT107,0)</f>
        <v>890</v>
      </c>
      <c r="HW107" s="120">
        <f>HU107*HV107</f>
        <v>271.99585000000002</v>
      </c>
      <c r="HX107" s="101">
        <f>HW107*HR107</f>
        <v>130830</v>
      </c>
      <c r="HY107" s="95">
        <v>130830</v>
      </c>
      <c r="HZ107" s="121">
        <f>HY107-HX107</f>
        <v>0</v>
      </c>
      <c r="IA107" s="122">
        <f>HW107/$WC107</f>
        <v>0.40789999999999998</v>
      </c>
      <c r="IB107" s="18">
        <f>SUM(IB109:IB122)</f>
        <v>157</v>
      </c>
      <c r="IC107" s="4"/>
      <c r="ID107" s="95">
        <f>9.04*12</f>
        <v>108.48</v>
      </c>
      <c r="IE107" s="119">
        <f>IF(IB107&gt;0,ID107/IB107,0)</f>
        <v>0.69095541000000005</v>
      </c>
      <c r="IF107" s="101">
        <f>IF(II107&gt;0,II107/ID107,0)</f>
        <v>890</v>
      </c>
      <c r="IG107" s="120">
        <f>IE107*IF107</f>
        <v>614.95030999999994</v>
      </c>
      <c r="IH107" s="101">
        <f>IG107*IB107</f>
        <v>96547.199999999997</v>
      </c>
      <c r="II107" s="95">
        <v>96547.199999999997</v>
      </c>
      <c r="IJ107" s="121">
        <f>II107-IH107</f>
        <v>0</v>
      </c>
      <c r="IK107" s="122">
        <f>IG107/$WC107</f>
        <v>0.92220999999999997</v>
      </c>
      <c r="IL107" s="18">
        <f>SUM(IL109:IL122)</f>
        <v>123</v>
      </c>
      <c r="IM107" s="4"/>
      <c r="IN107" s="95">
        <f>9.13*12</f>
        <v>109.56</v>
      </c>
      <c r="IO107" s="119">
        <f>IF(IL107&gt;0,IN107/IL107,0)</f>
        <v>0.89073170999999995</v>
      </c>
      <c r="IP107" s="101">
        <f>IF(IS107&gt;0,IS107/IN107,0)</f>
        <v>890</v>
      </c>
      <c r="IQ107" s="120">
        <f>IO107*IP107</f>
        <v>792.75121999999999</v>
      </c>
      <c r="IR107" s="101">
        <f>IQ107*IL107</f>
        <v>97508.4</v>
      </c>
      <c r="IS107" s="95">
        <v>97508.4</v>
      </c>
      <c r="IT107" s="121">
        <f>IS107-IR107</f>
        <v>0</v>
      </c>
      <c r="IU107" s="122">
        <f>IQ107/$WC107</f>
        <v>1.18885</v>
      </c>
      <c r="IV107" s="18">
        <f>SUM(IV109:IV122)</f>
        <v>284</v>
      </c>
      <c r="IW107" s="4"/>
      <c r="IX107" s="95">
        <f>16.75*12</f>
        <v>201</v>
      </c>
      <c r="IY107" s="119">
        <f>IF(IV107&gt;0,IX107/IV107,0)</f>
        <v>0.70774647999999996</v>
      </c>
      <c r="IZ107" s="101">
        <f>IF(JC107&gt;0,JC107/IX107,0)</f>
        <v>890</v>
      </c>
      <c r="JA107" s="120">
        <f>IY107*IZ107</f>
        <v>629.89436999999998</v>
      </c>
      <c r="JB107" s="101">
        <f>JA107*IV107</f>
        <v>178890</v>
      </c>
      <c r="JC107" s="95">
        <v>178890</v>
      </c>
      <c r="JD107" s="121">
        <f>JC107-JB107</f>
        <v>0</v>
      </c>
      <c r="JE107" s="122">
        <f>JA107/$WC107</f>
        <v>0.94462000000000002</v>
      </c>
      <c r="JF107" s="18">
        <f>SUM(JF109:JF122)</f>
        <v>291</v>
      </c>
      <c r="JG107" s="4"/>
      <c r="JH107" s="95">
        <f>18*12</f>
        <v>216</v>
      </c>
      <c r="JI107" s="119">
        <f>IF(JF107&gt;0,JH107/JF107,0)</f>
        <v>0.74226804000000002</v>
      </c>
      <c r="JJ107" s="101">
        <f>IF(JM107&gt;0,JM107/JH107,0)</f>
        <v>890</v>
      </c>
      <c r="JK107" s="120">
        <f>JI107*JJ107</f>
        <v>660.61856</v>
      </c>
      <c r="JL107" s="101">
        <f>JK107*JF107</f>
        <v>192240</v>
      </c>
      <c r="JM107" s="95">
        <v>192240</v>
      </c>
      <c r="JN107" s="121">
        <f>JM107-JL107</f>
        <v>0</v>
      </c>
      <c r="JO107" s="122">
        <f>JK107/$WC107</f>
        <v>0.99068999999999996</v>
      </c>
      <c r="JP107" s="18">
        <f>SUM(JP109:JP122)</f>
        <v>0</v>
      </c>
      <c r="JQ107" s="4"/>
      <c r="JR107" s="95"/>
      <c r="JS107" s="119">
        <f>IF(JP107&gt;0,JR107/JP107,0)</f>
        <v>0</v>
      </c>
      <c r="JT107" s="101">
        <f>IF(JW107&gt;0,JW107/JR107,0)</f>
        <v>0</v>
      </c>
      <c r="JU107" s="120">
        <f>JS107*JT107</f>
        <v>0</v>
      </c>
      <c r="JV107" s="101">
        <f>JU107*JP107</f>
        <v>0</v>
      </c>
      <c r="JW107" s="95"/>
      <c r="JX107" s="121">
        <f>JW107-JV107</f>
        <v>0</v>
      </c>
      <c r="JY107" s="122">
        <f>JU107/$WC107</f>
        <v>0</v>
      </c>
      <c r="JZ107" s="18">
        <f>SUM(JZ109:JZ122)</f>
        <v>179</v>
      </c>
      <c r="KA107" s="4"/>
      <c r="KB107" s="95">
        <f>9.19*12</f>
        <v>110.28</v>
      </c>
      <c r="KC107" s="119">
        <f>IF(JZ107&gt;0,KB107/JZ107,0)</f>
        <v>0.61608938999999996</v>
      </c>
      <c r="KD107" s="101">
        <f>IF(KG107&gt;0,KG107/KB107,0)</f>
        <v>890</v>
      </c>
      <c r="KE107" s="120">
        <f>KC107*KD107</f>
        <v>548.31956000000002</v>
      </c>
      <c r="KF107" s="101">
        <f>KE107*JZ107</f>
        <v>98149.2</v>
      </c>
      <c r="KG107" s="95">
        <v>98149.2</v>
      </c>
      <c r="KH107" s="121">
        <f>KG107-KF107</f>
        <v>0</v>
      </c>
      <c r="KI107" s="122">
        <f>KE107/$WC107</f>
        <v>0.82228999999999997</v>
      </c>
      <c r="KJ107" s="18">
        <f>SUM(KJ109:KJ122)</f>
        <v>353</v>
      </c>
      <c r="KK107" s="4"/>
      <c r="KL107" s="95">
        <f>19.5*12</f>
        <v>234</v>
      </c>
      <c r="KM107" s="119">
        <f>IF(KJ107&gt;0,KL107/KJ107,0)</f>
        <v>0.66288952000000001</v>
      </c>
      <c r="KN107" s="101">
        <f>IF(KQ107&gt;0,KQ107/KL107,0)</f>
        <v>890</v>
      </c>
      <c r="KO107" s="120">
        <f>KM107*KN107</f>
        <v>589.97167000000002</v>
      </c>
      <c r="KP107" s="101">
        <f>KO107*KJ107</f>
        <v>208260</v>
      </c>
      <c r="KQ107" s="95">
        <v>208260</v>
      </c>
      <c r="KR107" s="121">
        <f>KQ107-KP107</f>
        <v>0</v>
      </c>
      <c r="KS107" s="122">
        <f>KO107/$WC107</f>
        <v>0.88475000000000004</v>
      </c>
      <c r="KT107" s="18">
        <f>SUM(KT109:KT122)</f>
        <v>298</v>
      </c>
      <c r="KU107" s="4"/>
      <c r="KV107" s="95">
        <f>20.25*12</f>
        <v>243</v>
      </c>
      <c r="KW107" s="119">
        <f>IF(KT107&gt;0,KV107/KT107,0)</f>
        <v>0.81543624000000003</v>
      </c>
      <c r="KX107" s="101">
        <f>IF(LA107&gt;0,LA107/KV107,0)</f>
        <v>890</v>
      </c>
      <c r="KY107" s="120">
        <f>KW107*KX107</f>
        <v>725.73824999999999</v>
      </c>
      <c r="KZ107" s="101">
        <f>KY107*KT107</f>
        <v>216270</v>
      </c>
      <c r="LA107" s="95">
        <v>216270</v>
      </c>
      <c r="LB107" s="121">
        <f>LA107-KZ107</f>
        <v>0</v>
      </c>
      <c r="LC107" s="122">
        <f>KY107/$WC107</f>
        <v>1.0883499999999999</v>
      </c>
      <c r="LD107" s="18">
        <f>SUM(LD109:LD122)</f>
        <v>242</v>
      </c>
      <c r="LE107" s="4"/>
      <c r="LF107" s="95">
        <f>18.38*12</f>
        <v>220.56</v>
      </c>
      <c r="LG107" s="119">
        <f>IF(LD107&gt;0,LF107/LD107,0)</f>
        <v>0.91140496000000004</v>
      </c>
      <c r="LH107" s="101">
        <f>IF(LK107&gt;0,LK107/LF107,0)</f>
        <v>890</v>
      </c>
      <c r="LI107" s="120">
        <f>LG107*LH107</f>
        <v>811.15040999999997</v>
      </c>
      <c r="LJ107" s="101">
        <f>LI107*LD107</f>
        <v>196298.4</v>
      </c>
      <c r="LK107" s="95">
        <v>196298.4</v>
      </c>
      <c r="LL107" s="121">
        <f>LK107-LJ107</f>
        <v>0</v>
      </c>
      <c r="LM107" s="122">
        <f>LI107/$WC107</f>
        <v>1.21644</v>
      </c>
      <c r="LN107" s="18">
        <f>SUM(LN109:LN122)</f>
        <v>141</v>
      </c>
      <c r="LO107" s="4"/>
      <c r="LP107" s="95">
        <f>9.75*12</f>
        <v>117</v>
      </c>
      <c r="LQ107" s="119">
        <f>IF(LN107&gt;0,LP107/LN107,0)</f>
        <v>0.82978722999999999</v>
      </c>
      <c r="LR107" s="101">
        <f>IF(LU107&gt;0,LU107/LP107,0)</f>
        <v>890</v>
      </c>
      <c r="LS107" s="120">
        <f>LQ107*LR107</f>
        <v>738.51062999999999</v>
      </c>
      <c r="LT107" s="101">
        <f>LS107*LN107</f>
        <v>104130</v>
      </c>
      <c r="LU107" s="95">
        <v>104130</v>
      </c>
      <c r="LV107" s="121">
        <f>LU107-LT107</f>
        <v>0</v>
      </c>
      <c r="LW107" s="122">
        <f>LS107/$WC107</f>
        <v>1.10751</v>
      </c>
      <c r="LX107" s="18">
        <f>SUM(LX109:LX122)</f>
        <v>137</v>
      </c>
      <c r="LY107" s="4"/>
      <c r="LZ107" s="95">
        <f>9*12</f>
        <v>108</v>
      </c>
      <c r="MA107" s="119">
        <f>IF(LX107&gt;0,LZ107/LX107,0)</f>
        <v>0.78832117000000002</v>
      </c>
      <c r="MB107" s="101">
        <f>IF(ME107&gt;0,ME107/LZ107,0)</f>
        <v>890</v>
      </c>
      <c r="MC107" s="120">
        <f>MA107*MB107</f>
        <v>701.60583999999994</v>
      </c>
      <c r="MD107" s="101">
        <f>MC107*LX107</f>
        <v>96120</v>
      </c>
      <c r="ME107" s="95">
        <v>96120</v>
      </c>
      <c r="MF107" s="121">
        <f>ME107-MD107</f>
        <v>0</v>
      </c>
      <c r="MG107" s="122">
        <f>MC107/$WC107</f>
        <v>1.05216</v>
      </c>
      <c r="MH107" s="18">
        <f>SUM(MH109:MH122)</f>
        <v>305</v>
      </c>
      <c r="MI107" s="4"/>
      <c r="MJ107" s="95">
        <f>10.75*12</f>
        <v>129</v>
      </c>
      <c r="MK107" s="119">
        <f>IF(MH107&gt;0,MJ107/MH107,0)</f>
        <v>0.42295082000000001</v>
      </c>
      <c r="ML107" s="101">
        <f>IF(MO107&gt;0,MO107/MJ107,0)</f>
        <v>890</v>
      </c>
      <c r="MM107" s="120">
        <f>MK107*ML107</f>
        <v>376.42622999999998</v>
      </c>
      <c r="MN107" s="101">
        <f>MM107*MH107</f>
        <v>114810</v>
      </c>
      <c r="MO107" s="95">
        <v>114810</v>
      </c>
      <c r="MP107" s="121">
        <f>MO107-MN107</f>
        <v>0</v>
      </c>
      <c r="MQ107" s="122">
        <f>MM107/$WC107</f>
        <v>0.56450999999999996</v>
      </c>
      <c r="MR107" s="18">
        <f>SUM(MR109:MR122)</f>
        <v>112</v>
      </c>
      <c r="MS107" s="4"/>
      <c r="MT107" s="95">
        <f>9.33*12</f>
        <v>111.96</v>
      </c>
      <c r="MU107" s="119">
        <f>IF(MR107&gt;0,MT107/MR107,0)</f>
        <v>0.99964286000000002</v>
      </c>
      <c r="MV107" s="101">
        <f>IF(MY107&gt;0,MY107/MT107,0)</f>
        <v>890</v>
      </c>
      <c r="MW107" s="120">
        <f>MU107*MV107</f>
        <v>889.68214999999998</v>
      </c>
      <c r="MX107" s="101">
        <f>MW107*MR107</f>
        <v>99644.4</v>
      </c>
      <c r="MY107" s="95">
        <v>99644.4</v>
      </c>
      <c r="MZ107" s="121">
        <f>MY107-MX107</f>
        <v>0</v>
      </c>
      <c r="NA107" s="122">
        <f>MW107/$WC107</f>
        <v>1.3342099999999999</v>
      </c>
      <c r="NB107" s="18">
        <f>SUM(NB109:NB122)</f>
        <v>164</v>
      </c>
      <c r="NC107" s="4"/>
      <c r="ND107" s="95">
        <f>14*12</f>
        <v>168</v>
      </c>
      <c r="NE107" s="119">
        <f>IF(NB107&gt;0,ND107/NB107,0)</f>
        <v>1.02439024</v>
      </c>
      <c r="NF107" s="101">
        <f>IF(NI107&gt;0,NI107/ND107,0)</f>
        <v>890</v>
      </c>
      <c r="NG107" s="120">
        <f>NE107*NF107</f>
        <v>911.70731000000001</v>
      </c>
      <c r="NH107" s="101">
        <f>NG107*NB107</f>
        <v>149520</v>
      </c>
      <c r="NI107" s="95">
        <v>149520</v>
      </c>
      <c r="NJ107" s="121">
        <f>NI107-NH107</f>
        <v>0</v>
      </c>
      <c r="NK107" s="122">
        <f>NG107/$WC107</f>
        <v>1.36724</v>
      </c>
      <c r="NL107" s="18">
        <f>SUM(NL109:NL122)</f>
        <v>504</v>
      </c>
      <c r="NM107" s="4"/>
      <c r="NN107" s="95">
        <f>25.5*12</f>
        <v>306</v>
      </c>
      <c r="NO107" s="119">
        <f>IF(NL107&gt;0,NN107/NL107,0)</f>
        <v>0.60714285999999995</v>
      </c>
      <c r="NP107" s="101">
        <f>IF(NS107&gt;0,NS107/NN107,0)</f>
        <v>890</v>
      </c>
      <c r="NQ107" s="120">
        <f>NO107*NP107</f>
        <v>540.35715000000005</v>
      </c>
      <c r="NR107" s="101">
        <f>NQ107*NL107</f>
        <v>272340</v>
      </c>
      <c r="NS107" s="95">
        <v>272340</v>
      </c>
      <c r="NT107" s="121">
        <f>NS107-NR107</f>
        <v>0</v>
      </c>
      <c r="NU107" s="122">
        <f>NQ107/$WC107</f>
        <v>0.81035000000000001</v>
      </c>
      <c r="NV107" s="18">
        <f>SUM(NV109:NV122)</f>
        <v>175</v>
      </c>
      <c r="NW107" s="4"/>
      <c r="NX107" s="95">
        <f>9*12</f>
        <v>108</v>
      </c>
      <c r="NY107" s="119">
        <f>IF(NV107&gt;0,NX107/NV107,0)</f>
        <v>0.61714285999999996</v>
      </c>
      <c r="NZ107" s="101">
        <f>IF(OC107&gt;0,OC107/NX107,0)</f>
        <v>890</v>
      </c>
      <c r="OA107" s="120">
        <f>NY107*NZ107</f>
        <v>549.25715000000002</v>
      </c>
      <c r="OB107" s="101">
        <f>OA107*NV107</f>
        <v>96120</v>
      </c>
      <c r="OC107" s="95">
        <v>96120</v>
      </c>
      <c r="OD107" s="121">
        <f>OC107-OB107</f>
        <v>0</v>
      </c>
      <c r="OE107" s="122">
        <f>OA107/$WC107</f>
        <v>0.82369000000000003</v>
      </c>
      <c r="OF107" s="18">
        <f>SUM(OF109:OF122)</f>
        <v>141</v>
      </c>
      <c r="OG107" s="4"/>
      <c r="OH107" s="95">
        <f>7.5*12</f>
        <v>90</v>
      </c>
      <c r="OI107" s="119">
        <f>IF(OF107&gt;0,OH107/OF107,0)</f>
        <v>0.63829787000000004</v>
      </c>
      <c r="OJ107" s="101">
        <f>IF(OM107&gt;0,OM107/OH107,0)</f>
        <v>890</v>
      </c>
      <c r="OK107" s="120">
        <f>OI107*OJ107</f>
        <v>568.08510000000001</v>
      </c>
      <c r="OL107" s="101">
        <f>OK107*OF107</f>
        <v>80100</v>
      </c>
      <c r="OM107" s="95">
        <v>80100</v>
      </c>
      <c r="ON107" s="121">
        <f>OM107-OL107</f>
        <v>0</v>
      </c>
      <c r="OO107" s="122">
        <f>OK107/$WC107</f>
        <v>0.85192999999999997</v>
      </c>
      <c r="OP107" s="18">
        <f>SUM(OP109:OP122)</f>
        <v>234</v>
      </c>
      <c r="OQ107" s="4"/>
      <c r="OR107" s="95">
        <f>12.75*12</f>
        <v>153</v>
      </c>
      <c r="OS107" s="119">
        <f>IF(OP107&gt;0,OR107/OP107,0)</f>
        <v>0.65384615000000001</v>
      </c>
      <c r="OT107" s="101">
        <f>IF(OW107&gt;0,OW107/OR107,0)</f>
        <v>890</v>
      </c>
      <c r="OU107" s="120">
        <f>OS107*OT107</f>
        <v>581.92307000000005</v>
      </c>
      <c r="OV107" s="101">
        <f>OU107*OP107</f>
        <v>136170</v>
      </c>
      <c r="OW107" s="95">
        <v>136170</v>
      </c>
      <c r="OX107" s="121">
        <f>OW107-OV107</f>
        <v>0</v>
      </c>
      <c r="OY107" s="122">
        <f>OU107/$WC107</f>
        <v>0.87268000000000001</v>
      </c>
      <c r="OZ107" s="18">
        <f>SUM(OZ109:OZ122)</f>
        <v>66</v>
      </c>
      <c r="PA107" s="4"/>
      <c r="PB107" s="95">
        <f>6.5*12</f>
        <v>78</v>
      </c>
      <c r="PC107" s="119">
        <f>IF(OZ107&gt;0,PB107/OZ107,0)</f>
        <v>1.1818181800000001</v>
      </c>
      <c r="PD107" s="101">
        <f>IF(PG107&gt;0,PG107/PB107,0)</f>
        <v>890</v>
      </c>
      <c r="PE107" s="120">
        <f>PC107*PD107</f>
        <v>1051.81818</v>
      </c>
      <c r="PF107" s="101">
        <f>PE107*OZ107</f>
        <v>69420</v>
      </c>
      <c r="PG107" s="95">
        <v>69420</v>
      </c>
      <c r="PH107" s="121">
        <f>PG107-PF107</f>
        <v>0</v>
      </c>
      <c r="PI107" s="122">
        <f>PE107/$WC107</f>
        <v>1.5773600000000001</v>
      </c>
      <c r="PJ107" s="18">
        <f>SUM(PJ109:PJ122)</f>
        <v>156</v>
      </c>
      <c r="PK107" s="4"/>
      <c r="PL107" s="95">
        <f>9*12</f>
        <v>108</v>
      </c>
      <c r="PM107" s="119">
        <f>IF(PJ107&gt;0,PL107/PJ107,0)</f>
        <v>0.69230769000000003</v>
      </c>
      <c r="PN107" s="101">
        <f>IF(PQ107&gt;0,PQ107/PL107,0)</f>
        <v>890</v>
      </c>
      <c r="PO107" s="120">
        <f>PM107*PN107</f>
        <v>616.15383999999995</v>
      </c>
      <c r="PP107" s="101">
        <f>PO107*PJ107</f>
        <v>96120</v>
      </c>
      <c r="PQ107" s="95">
        <v>96120</v>
      </c>
      <c r="PR107" s="121">
        <f>PQ107-PP107</f>
        <v>0</v>
      </c>
      <c r="PS107" s="122">
        <f>PO107/$WC107</f>
        <v>0.92401</v>
      </c>
      <c r="PT107" s="18">
        <f>SUM(PT109:PT122)</f>
        <v>0</v>
      </c>
      <c r="PU107" s="4"/>
      <c r="PV107" s="95"/>
      <c r="PW107" s="119">
        <f>IF(PT107&gt;0,PV107/PT107,0)</f>
        <v>0</v>
      </c>
      <c r="PX107" s="101">
        <f>IF(QA107&gt;0,QA107/PV107,0)</f>
        <v>0</v>
      </c>
      <c r="PY107" s="120">
        <f>PW107*PX107</f>
        <v>0</v>
      </c>
      <c r="PZ107" s="101">
        <f>PY107*PT107</f>
        <v>0</v>
      </c>
      <c r="QA107" s="95"/>
      <c r="QB107" s="121">
        <f>QA107-PZ107</f>
        <v>0</v>
      </c>
      <c r="QC107" s="122">
        <f>PY107/$WC107</f>
        <v>0</v>
      </c>
      <c r="QD107" s="18">
        <f>SUM(QD109:QD122)</f>
        <v>246</v>
      </c>
      <c r="QE107" s="4"/>
      <c r="QF107" s="95">
        <f>38.25*12</f>
        <v>459</v>
      </c>
      <c r="QG107" s="119">
        <f>IF(QD107&gt;0,QF107/QD107,0)</f>
        <v>1.86585366</v>
      </c>
      <c r="QH107" s="101">
        <f>IF(QK107&gt;0,QK107/QF107,0)</f>
        <v>890</v>
      </c>
      <c r="QI107" s="120">
        <f>QG107*QH107</f>
        <v>1660.6097600000001</v>
      </c>
      <c r="QJ107" s="101">
        <f>QI107*QD107</f>
        <v>408510</v>
      </c>
      <c r="QK107" s="95">
        <v>408510</v>
      </c>
      <c r="QL107" s="121">
        <f>QK107-QJ107</f>
        <v>0</v>
      </c>
      <c r="QM107" s="122">
        <f>QI107/$WC107</f>
        <v>2.4903300000000002</v>
      </c>
      <c r="QN107" s="18">
        <f>SUM(QN109:QN122)</f>
        <v>165</v>
      </c>
      <c r="QO107" s="4"/>
      <c r="QP107" s="95">
        <f>9.57*12</f>
        <v>114.84</v>
      </c>
      <c r="QQ107" s="119">
        <f>IF(QN107&gt;0,QP107/QN107,0)</f>
        <v>0.69599999999999995</v>
      </c>
      <c r="QR107" s="101">
        <f>IF(QU107&gt;0,QU107/QP107,0)</f>
        <v>890</v>
      </c>
      <c r="QS107" s="120">
        <f>QQ107*QR107</f>
        <v>619.44000000000005</v>
      </c>
      <c r="QT107" s="101">
        <f>QS107*QN107</f>
        <v>102207.6</v>
      </c>
      <c r="QU107" s="95">
        <v>102207.6</v>
      </c>
      <c r="QV107" s="121">
        <f>QU107-QT107</f>
        <v>0</v>
      </c>
      <c r="QW107" s="122">
        <f>QS107/$WC107</f>
        <v>0.92893999999999999</v>
      </c>
      <c r="QX107" s="18">
        <f>SUM(QX109:QX122)</f>
        <v>169</v>
      </c>
      <c r="QY107" s="4"/>
      <c r="QZ107" s="95">
        <f>10.07*12</f>
        <v>120.84</v>
      </c>
      <c r="RA107" s="119">
        <f>IF(QX107&gt;0,QZ107/QX107,0)</f>
        <v>0.71502958999999999</v>
      </c>
      <c r="RB107" s="101">
        <f>IF(RE107&gt;0,RE107/QZ107,0)</f>
        <v>890</v>
      </c>
      <c r="RC107" s="120">
        <f>RA107*RB107</f>
        <v>636.37634000000003</v>
      </c>
      <c r="RD107" s="101">
        <f>RC107*QX107</f>
        <v>107547.6</v>
      </c>
      <c r="RE107" s="95">
        <v>107547.6</v>
      </c>
      <c r="RF107" s="121">
        <f>RE107-RD107</f>
        <v>0</v>
      </c>
      <c r="RG107" s="122">
        <f>RC107/$WC107</f>
        <v>0.95433999999999997</v>
      </c>
      <c r="RH107" s="18">
        <f>SUM(RH109:RH122)</f>
        <v>136</v>
      </c>
      <c r="RI107" s="4"/>
      <c r="RJ107" s="95">
        <f>9.75*12</f>
        <v>117</v>
      </c>
      <c r="RK107" s="119">
        <f>IF(RH107&gt;0,RJ107/RH107,0)</f>
        <v>0.86029412000000005</v>
      </c>
      <c r="RL107" s="101">
        <f>IF(RO107&gt;0,RO107/RJ107,0)</f>
        <v>890</v>
      </c>
      <c r="RM107" s="120">
        <f>RK107*RL107</f>
        <v>765.66177000000005</v>
      </c>
      <c r="RN107" s="101">
        <f>RM107*RH107</f>
        <v>104130</v>
      </c>
      <c r="RO107" s="95">
        <v>104130</v>
      </c>
      <c r="RP107" s="121">
        <f>RO107-RN107</f>
        <v>0</v>
      </c>
      <c r="RQ107" s="122">
        <f>RM107/$WC107</f>
        <v>1.14822</v>
      </c>
      <c r="RR107" s="18">
        <f>SUM(RR109:RR122)</f>
        <v>348</v>
      </c>
      <c r="RS107" s="4"/>
      <c r="RT107" s="95">
        <f>19.5*12</f>
        <v>234</v>
      </c>
      <c r="RU107" s="119">
        <f>IF(RR107&gt;0,RT107/RR107,0)</f>
        <v>0.67241379000000001</v>
      </c>
      <c r="RV107" s="101">
        <f>IF(RY107&gt;0,RY107/RT107,0)</f>
        <v>890</v>
      </c>
      <c r="RW107" s="120">
        <f>RU107*RV107</f>
        <v>598.44826999999998</v>
      </c>
      <c r="RX107" s="101">
        <f>RW107*RR107</f>
        <v>208260</v>
      </c>
      <c r="RY107" s="95">
        <v>208260</v>
      </c>
      <c r="RZ107" s="121">
        <f>RY107-RX107</f>
        <v>0</v>
      </c>
      <c r="SA107" s="122">
        <f>RW107/$WC107</f>
        <v>0.89746000000000004</v>
      </c>
      <c r="SB107" s="18">
        <f>SUM(SB109:SB122)</f>
        <v>84</v>
      </c>
      <c r="SC107" s="4"/>
      <c r="SD107" s="95">
        <f>7.47*12</f>
        <v>89.64</v>
      </c>
      <c r="SE107" s="119">
        <f>IF(SB107&gt;0,SD107/SB107,0)</f>
        <v>1.0671428599999999</v>
      </c>
      <c r="SF107" s="101">
        <f>IF(SI107&gt;0,SI107/SD107,0)</f>
        <v>890</v>
      </c>
      <c r="SG107" s="120">
        <f>SE107*SF107</f>
        <v>949.75715000000002</v>
      </c>
      <c r="SH107" s="101">
        <f>SG107*SB107</f>
        <v>79779.600000000006</v>
      </c>
      <c r="SI107" s="95">
        <v>79779.600000000006</v>
      </c>
      <c r="SJ107" s="121">
        <f>SI107-SH107</f>
        <v>0</v>
      </c>
      <c r="SK107" s="122">
        <f>SG107/$WC107</f>
        <v>1.4242999999999999</v>
      </c>
      <c r="SL107" s="18">
        <f>SUM(SL109:SL122)</f>
        <v>305</v>
      </c>
      <c r="SM107" s="4"/>
      <c r="SN107" s="95">
        <f>19.5*12</f>
        <v>234</v>
      </c>
      <c r="SO107" s="119">
        <f>IF(SL107&gt;0,SN107/SL107,0)</f>
        <v>0.76721311000000003</v>
      </c>
      <c r="SP107" s="101">
        <f>IF(SS107&gt;0,SS107/SN107,0)</f>
        <v>890</v>
      </c>
      <c r="SQ107" s="120">
        <f>SO107*SP107</f>
        <v>682.81966999999997</v>
      </c>
      <c r="SR107" s="101">
        <f>SQ107*SL107</f>
        <v>208260</v>
      </c>
      <c r="SS107" s="95">
        <v>208260</v>
      </c>
      <c r="ST107" s="121">
        <f>SS107-SR107</f>
        <v>0</v>
      </c>
      <c r="SU107" s="122">
        <f>SQ107/$WC107</f>
        <v>1.02399</v>
      </c>
      <c r="SV107" s="18">
        <f>SUM(SV109:SV122)</f>
        <v>288</v>
      </c>
      <c r="SW107" s="4"/>
      <c r="SX107" s="95">
        <f>19*12</f>
        <v>228</v>
      </c>
      <c r="SY107" s="119">
        <f>IF(SV107&gt;0,SX107/SV107,0)</f>
        <v>0.79166667000000002</v>
      </c>
      <c r="SZ107" s="101">
        <f>IF(TC107&gt;0,TC107/SX107,0)</f>
        <v>890</v>
      </c>
      <c r="TA107" s="120">
        <f>SY107*SZ107</f>
        <v>704.58334000000002</v>
      </c>
      <c r="TB107" s="101">
        <f>TA107*SV107</f>
        <v>202920</v>
      </c>
      <c r="TC107" s="95">
        <v>202920</v>
      </c>
      <c r="TD107" s="121">
        <f>TC107-TB107</f>
        <v>0</v>
      </c>
      <c r="TE107" s="122">
        <f>TA107/$WC107</f>
        <v>1.05663</v>
      </c>
      <c r="TF107" s="18">
        <f>SUM(TF109:TF122)</f>
        <v>153</v>
      </c>
      <c r="TG107" s="4"/>
      <c r="TH107" s="95">
        <f>9.35*12</f>
        <v>112.2</v>
      </c>
      <c r="TI107" s="119">
        <f>IF(TF107&gt;0,TH107/TF107,0)</f>
        <v>0.73333333000000001</v>
      </c>
      <c r="TJ107" s="101">
        <f>IF(TM107&gt;0,TM107/TH107,0)</f>
        <v>890</v>
      </c>
      <c r="TK107" s="120">
        <f>TI107*TJ107</f>
        <v>652.66665999999998</v>
      </c>
      <c r="TL107" s="101">
        <f>TK107*TF107</f>
        <v>99858</v>
      </c>
      <c r="TM107" s="95">
        <v>99858</v>
      </c>
      <c r="TN107" s="121">
        <f>TM107-TL107</f>
        <v>0</v>
      </c>
      <c r="TO107" s="122">
        <f>TK107/$WC107</f>
        <v>0.97877000000000003</v>
      </c>
      <c r="TP107" s="18">
        <f>SUM(TP109:TP122)</f>
        <v>287</v>
      </c>
      <c r="TQ107" s="4"/>
      <c r="TR107" s="95">
        <f>18.35*12</f>
        <v>220.2</v>
      </c>
      <c r="TS107" s="119">
        <f>IF(TP107&gt;0,TR107/TP107,0)</f>
        <v>0.76724738999999997</v>
      </c>
      <c r="TT107" s="101">
        <f>IF(TW107&gt;0,TW107/TR107,0)</f>
        <v>890</v>
      </c>
      <c r="TU107" s="120">
        <f>TS107*TT107</f>
        <v>682.85018000000002</v>
      </c>
      <c r="TV107" s="101">
        <f>TU107*TP107</f>
        <v>195978</v>
      </c>
      <c r="TW107" s="95">
        <v>195978</v>
      </c>
      <c r="TX107" s="121">
        <f>TW107-TV107</f>
        <v>0</v>
      </c>
      <c r="TY107" s="122">
        <f>TU107/$WC107</f>
        <v>1.02403</v>
      </c>
      <c r="TZ107" s="18">
        <f>SUM(TZ109:TZ122)</f>
        <v>196</v>
      </c>
      <c r="UA107" s="4"/>
      <c r="UB107" s="95">
        <f>9.35*12</f>
        <v>112.2</v>
      </c>
      <c r="UC107" s="119">
        <f>IF(TZ107&gt;0,UB107/TZ107,0)</f>
        <v>0.57244898</v>
      </c>
      <c r="UD107" s="101">
        <f>IF(UG107&gt;0,UG107/UB107,0)</f>
        <v>890</v>
      </c>
      <c r="UE107" s="120">
        <f>UC107*UD107</f>
        <v>509.47958999999997</v>
      </c>
      <c r="UF107" s="101">
        <f>UE107*TZ107</f>
        <v>99858</v>
      </c>
      <c r="UG107" s="95">
        <v>99858</v>
      </c>
      <c r="UH107" s="121">
        <f>UG107-UF107</f>
        <v>0</v>
      </c>
      <c r="UI107" s="122">
        <f>UE107/$WC107</f>
        <v>0.76404000000000005</v>
      </c>
      <c r="UJ107" s="18">
        <f>SUM(UJ109:UJ122)</f>
        <v>329</v>
      </c>
      <c r="UK107" s="4"/>
      <c r="UL107" s="95">
        <f>18.63*12</f>
        <v>223.56</v>
      </c>
      <c r="UM107" s="119">
        <f>IF(UJ107&gt;0,UL107/UJ107,0)</f>
        <v>0.67951368000000001</v>
      </c>
      <c r="UN107" s="101">
        <f>IF(UQ107&gt;0,UQ107/UL107,0)</f>
        <v>890</v>
      </c>
      <c r="UO107" s="120">
        <f>UM107*UN107</f>
        <v>604.76718000000005</v>
      </c>
      <c r="UP107" s="101">
        <f>UO107*UJ107</f>
        <v>198968.4</v>
      </c>
      <c r="UQ107" s="95">
        <v>198968.4</v>
      </c>
      <c r="UR107" s="121">
        <f>UQ107-UP107</f>
        <v>0</v>
      </c>
      <c r="US107" s="122">
        <f>UO107/$WC107</f>
        <v>0.90693999999999997</v>
      </c>
      <c r="UT107" s="18">
        <f>SUM(UT109:UT122)</f>
        <v>321</v>
      </c>
      <c r="UU107" s="4"/>
      <c r="UV107" s="95">
        <f>13.5*12</f>
        <v>162</v>
      </c>
      <c r="UW107" s="119">
        <f>IF(UT107&gt;0,UV107/UT107,0)</f>
        <v>0.50467289999999998</v>
      </c>
      <c r="UX107" s="101">
        <f>IF(VA107&gt;0,VA107/UV107,0)</f>
        <v>890</v>
      </c>
      <c r="UY107" s="120">
        <f>UW107*UX107</f>
        <v>449.15888000000001</v>
      </c>
      <c r="UZ107" s="101">
        <f>UY107*UT107</f>
        <v>144180</v>
      </c>
      <c r="VA107" s="95">
        <v>144180</v>
      </c>
      <c r="VB107" s="121">
        <f>VA107-UZ107</f>
        <v>0</v>
      </c>
      <c r="VC107" s="122">
        <f>UY107/$WC107</f>
        <v>0.67357999999999996</v>
      </c>
      <c r="VD107" s="18">
        <f>SUM(VD109:VD122)</f>
        <v>553</v>
      </c>
      <c r="VE107" s="4"/>
      <c r="VF107" s="95">
        <f>36*12</f>
        <v>432</v>
      </c>
      <c r="VG107" s="119">
        <f>IF(VD107&gt;0,VF107/VD107,0)</f>
        <v>0.78119349000000005</v>
      </c>
      <c r="VH107" s="101">
        <f>IF(VK107&gt;0,VK107/VF107,0)</f>
        <v>890</v>
      </c>
      <c r="VI107" s="120">
        <f>VG107*VH107</f>
        <v>695.26220999999998</v>
      </c>
      <c r="VJ107" s="101">
        <f>VI107*VD107</f>
        <v>384480</v>
      </c>
      <c r="VK107" s="95">
        <v>384480</v>
      </c>
      <c r="VL107" s="121">
        <f>VK107-VJ107</f>
        <v>0</v>
      </c>
      <c r="VM107" s="122">
        <f>VI107/$WC107</f>
        <v>1.0426500000000001</v>
      </c>
      <c r="VN107" s="18">
        <f>SUM(VN109:VN122)</f>
        <v>350</v>
      </c>
      <c r="VO107" s="4"/>
      <c r="VP107" s="95">
        <f>12.5*12</f>
        <v>150</v>
      </c>
      <c r="VQ107" s="119">
        <f>IF(VN107&gt;0,VP107/VN107,0)</f>
        <v>0.42857142999999998</v>
      </c>
      <c r="VR107" s="101">
        <f>IF(VU107&gt;0,VU107/VP107,0)</f>
        <v>890</v>
      </c>
      <c r="VS107" s="120">
        <f>VQ107*VR107</f>
        <v>381.42856999999998</v>
      </c>
      <c r="VT107" s="101">
        <f>VS107*VN107</f>
        <v>133500</v>
      </c>
      <c r="VU107" s="95">
        <v>133500</v>
      </c>
      <c r="VV107" s="121">
        <f>VU107-VT107</f>
        <v>0</v>
      </c>
      <c r="VW107" s="122">
        <f>VS107/$WC107</f>
        <v>0.57201000000000002</v>
      </c>
      <c r="VX107" s="18">
        <f>SUM(VX109:VX122)</f>
        <v>12591</v>
      </c>
      <c r="VY107" s="4"/>
      <c r="VZ107" s="127">
        <f>H107+R107+AB107+AL107+AV107+BF107+BP107+BZ107+CJ107+CT107+DD107+DN107+DX107+EH107+ER107+FB107+FL107+FV107+GF107+GP107+GZ107+HJ107+HT107+ID107+IN107+IX107+JH107+JR107+KB107+KL107+KV107+LF107+LP107+LZ107+MJ107+MT107+ND107+NN107+NX107+OH107+OR107+PB107+PL107+PV107+QF107+QP107+QZ107+RJ107+RT107+SD107+SN107+SX107+TH107+TR107+UB107+UL107+UV107+VF107+VP107</f>
        <v>9433.68</v>
      </c>
      <c r="WA107" s="119">
        <f>IF(VX107&gt;0,VZ107/VX107,0)</f>
        <v>0.74923993</v>
      </c>
      <c r="WB107" s="101">
        <f>IF(WE107&gt;0,WE107/VZ107,0)</f>
        <v>890</v>
      </c>
      <c r="WC107" s="120">
        <f>WA107*WB107</f>
        <v>666.82353999999998</v>
      </c>
      <c r="WD107" s="101">
        <f>WC107*VX107</f>
        <v>8395975.1899999995</v>
      </c>
      <c r="WE107" s="127">
        <f>M107+W107+AG107+AQ107+BA107+BK107+BU107+CE107+CO107+CY107+DI107+DS107+EC107+EM107+EW107+FG107+FQ107+GA107+GK107+GU107+HE107+HO107+HY107+II107+IS107+JC107+JM107+JW107+KG107+KQ107+LA107+LK107+LU107+ME107+MO107+MY107+NI107+NS107+OC107+OM107+OW107+PG107+PQ107+QA107+QK107+QU107+RE107+RO107+RY107+SI107+SS107+TC107+TM107+TW107+UG107+UQ107+VA107+VK107+VU107</f>
        <v>8395975.1999999993</v>
      </c>
      <c r="WF107" s="121">
        <f>WE107-WD107</f>
        <v>0.01</v>
      </c>
    </row>
    <row r="108" spans="1:604" s="114" customFormat="1">
      <c r="A108" s="112"/>
      <c r="B108" s="113" t="s">
        <v>473</v>
      </c>
      <c r="C108" s="113"/>
      <c r="D108" s="113"/>
      <c r="E108" s="113"/>
      <c r="F108" s="123"/>
      <c r="G108" s="113"/>
      <c r="H108" s="121">
        <f>H107-(SUM(H109:H122))</f>
        <v>0</v>
      </c>
      <c r="I108" s="124"/>
      <c r="J108" s="121"/>
      <c r="K108" s="125"/>
      <c r="L108" s="121">
        <f>L107-(SUM(L109:L122))</f>
        <v>0</v>
      </c>
      <c r="M108" s="121"/>
      <c r="N108" s="121"/>
      <c r="O108" s="113"/>
      <c r="P108" s="123"/>
      <c r="Q108" s="113"/>
      <c r="R108" s="121">
        <f>R107-(SUM(R109:R122))</f>
        <v>0.01</v>
      </c>
      <c r="S108" s="124"/>
      <c r="T108" s="121"/>
      <c r="U108" s="125"/>
      <c r="V108" s="121">
        <f>V107-(SUM(V109:V122))</f>
        <v>8.9</v>
      </c>
      <c r="W108" s="121"/>
      <c r="X108" s="121"/>
      <c r="Y108" s="113"/>
      <c r="Z108" s="123"/>
      <c r="AA108" s="113"/>
      <c r="AB108" s="121">
        <f>AB107-(SUM(AB109:AB122))</f>
        <v>0</v>
      </c>
      <c r="AC108" s="124"/>
      <c r="AD108" s="121"/>
      <c r="AE108" s="125"/>
      <c r="AF108" s="121">
        <f>AF107-(SUM(AF109:AF122))</f>
        <v>0</v>
      </c>
      <c r="AG108" s="121"/>
      <c r="AH108" s="121"/>
      <c r="AI108" s="113"/>
      <c r="AJ108" s="123"/>
      <c r="AK108" s="113"/>
      <c r="AL108" s="121">
        <f>AL107-(SUM(AL109:AL122))</f>
        <v>0.01</v>
      </c>
      <c r="AM108" s="124"/>
      <c r="AN108" s="121"/>
      <c r="AO108" s="125"/>
      <c r="AP108" s="121">
        <f>AP107-(SUM(AP109:AP122))</f>
        <v>8.9</v>
      </c>
      <c r="AQ108" s="121"/>
      <c r="AR108" s="121"/>
      <c r="AS108" s="113"/>
      <c r="AT108" s="123"/>
      <c r="AU108" s="113"/>
      <c r="AV108" s="121">
        <f>AV107-(SUM(AV109:AV122))</f>
        <v>0</v>
      </c>
      <c r="AW108" s="124"/>
      <c r="AX108" s="121"/>
      <c r="AY108" s="125"/>
      <c r="AZ108" s="121">
        <f>AZ107-(SUM(AZ109:AZ122))</f>
        <v>0</v>
      </c>
      <c r="BA108" s="121"/>
      <c r="BB108" s="121"/>
      <c r="BC108" s="113"/>
      <c r="BD108" s="123"/>
      <c r="BE108" s="113"/>
      <c r="BF108" s="121">
        <f>BF107-(SUM(BF109:BF122))</f>
        <v>0</v>
      </c>
      <c r="BG108" s="124"/>
      <c r="BH108" s="121"/>
      <c r="BI108" s="125"/>
      <c r="BJ108" s="121">
        <f>BJ107-(SUM(BJ109:BJ122))</f>
        <v>0</v>
      </c>
      <c r="BK108" s="121"/>
      <c r="BL108" s="121"/>
      <c r="BM108" s="113"/>
      <c r="BN108" s="123"/>
      <c r="BO108" s="113"/>
      <c r="BP108" s="121" t="e">
        <f>BP107-(SUM(BP109:BP122))</f>
        <v>#DIV/0!</v>
      </c>
      <c r="BQ108" s="124"/>
      <c r="BR108" s="121"/>
      <c r="BS108" s="125"/>
      <c r="BT108" s="121">
        <f>BT107-(SUM(BT109:BT122))</f>
        <v>0</v>
      </c>
      <c r="BU108" s="121"/>
      <c r="BV108" s="121"/>
      <c r="BW108" s="113"/>
      <c r="BX108" s="123"/>
      <c r="BY108" s="113"/>
      <c r="BZ108" s="121">
        <f>BZ107-(SUM(BZ109:BZ122))</f>
        <v>0</v>
      </c>
      <c r="CA108" s="124"/>
      <c r="CB108" s="121"/>
      <c r="CC108" s="125"/>
      <c r="CD108" s="121">
        <f>CD107-(SUM(CD109:CD122))</f>
        <v>0</v>
      </c>
      <c r="CE108" s="121"/>
      <c r="CF108" s="121"/>
      <c r="CG108" s="113"/>
      <c r="CH108" s="123"/>
      <c r="CI108" s="113"/>
      <c r="CJ108" s="121" t="e">
        <f>CJ107-(SUM(CJ109:CJ122))</f>
        <v>#DIV/0!</v>
      </c>
      <c r="CK108" s="124"/>
      <c r="CL108" s="121"/>
      <c r="CM108" s="125"/>
      <c r="CN108" s="121">
        <f>CN107-(SUM(CN109:CN122))</f>
        <v>0</v>
      </c>
      <c r="CO108" s="121"/>
      <c r="CP108" s="121"/>
      <c r="CQ108" s="113"/>
      <c r="CR108" s="123"/>
      <c r="CS108" s="113"/>
      <c r="CT108" s="121">
        <f>CT107-(SUM(CT109:CT122))</f>
        <v>0</v>
      </c>
      <c r="CU108" s="124"/>
      <c r="CV108" s="121"/>
      <c r="CW108" s="125"/>
      <c r="CX108" s="121">
        <f>CX107-(SUM(CX109:CX122))</f>
        <v>0</v>
      </c>
      <c r="CY108" s="121"/>
      <c r="CZ108" s="121"/>
      <c r="DA108" s="113"/>
      <c r="DB108" s="123"/>
      <c r="DC108" s="113"/>
      <c r="DD108" s="121">
        <f>DD107-(SUM(DD109:DD122))</f>
        <v>0</v>
      </c>
      <c r="DE108" s="124"/>
      <c r="DF108" s="121"/>
      <c r="DG108" s="125"/>
      <c r="DH108" s="121">
        <f>DH107-(SUM(DH109:DH122))</f>
        <v>0</v>
      </c>
      <c r="DI108" s="121"/>
      <c r="DJ108" s="121"/>
      <c r="DK108" s="113"/>
      <c r="DL108" s="123"/>
      <c r="DM108" s="113"/>
      <c r="DN108" s="121">
        <f>DN107-(SUM(DN109:DN122))</f>
        <v>0</v>
      </c>
      <c r="DO108" s="124"/>
      <c r="DP108" s="121"/>
      <c r="DQ108" s="125"/>
      <c r="DR108" s="121">
        <f>DR107-(SUM(DR109:DR122))</f>
        <v>0</v>
      </c>
      <c r="DS108" s="121"/>
      <c r="DT108" s="121"/>
      <c r="DU108" s="113"/>
      <c r="DV108" s="123"/>
      <c r="DW108" s="113"/>
      <c r="DX108" s="121">
        <f>DX107-(SUM(DX109:DX122))</f>
        <v>0</v>
      </c>
      <c r="DY108" s="124"/>
      <c r="DZ108" s="121"/>
      <c r="EA108" s="125"/>
      <c r="EB108" s="121">
        <f>EB107-(SUM(EB109:EB122))</f>
        <v>0</v>
      </c>
      <c r="EC108" s="121"/>
      <c r="ED108" s="121"/>
      <c r="EE108" s="113"/>
      <c r="EF108" s="123"/>
      <c r="EG108" s="113"/>
      <c r="EH108" s="121">
        <f>EH107-(SUM(EH109:EH122))</f>
        <v>0</v>
      </c>
      <c r="EI108" s="124"/>
      <c r="EJ108" s="121"/>
      <c r="EK108" s="125"/>
      <c r="EL108" s="121">
        <f>EL107-(SUM(EL109:EL122))</f>
        <v>0</v>
      </c>
      <c r="EM108" s="121"/>
      <c r="EN108" s="121"/>
      <c r="EO108" s="113"/>
      <c r="EP108" s="123"/>
      <c r="EQ108" s="113"/>
      <c r="ER108" s="121">
        <f>ER107-(SUM(ER109:ER122))</f>
        <v>0</v>
      </c>
      <c r="ES108" s="124"/>
      <c r="ET108" s="121"/>
      <c r="EU108" s="125"/>
      <c r="EV108" s="121">
        <f>EV107-(SUM(EV109:EV122))</f>
        <v>0</v>
      </c>
      <c r="EW108" s="121"/>
      <c r="EX108" s="121"/>
      <c r="EY108" s="113"/>
      <c r="EZ108" s="123"/>
      <c r="FA108" s="113"/>
      <c r="FB108" s="121">
        <f>FB107-(SUM(FB109:FB122))</f>
        <v>-0.01</v>
      </c>
      <c r="FC108" s="124"/>
      <c r="FD108" s="121"/>
      <c r="FE108" s="125"/>
      <c r="FF108" s="121">
        <f>FF107-(SUM(FF109:FF122))</f>
        <v>-8.9</v>
      </c>
      <c r="FG108" s="121"/>
      <c r="FH108" s="121"/>
      <c r="FI108" s="113"/>
      <c r="FJ108" s="123"/>
      <c r="FK108" s="113"/>
      <c r="FL108" s="121">
        <f>FL107-(SUM(FL109:FL122))</f>
        <v>0</v>
      </c>
      <c r="FM108" s="124"/>
      <c r="FN108" s="121"/>
      <c r="FO108" s="125"/>
      <c r="FP108" s="121">
        <f>FP107-(SUM(FP109:FP122))</f>
        <v>0</v>
      </c>
      <c r="FQ108" s="121"/>
      <c r="FR108" s="121"/>
      <c r="FS108" s="113"/>
      <c r="FT108" s="123"/>
      <c r="FU108" s="113"/>
      <c r="FV108" s="121">
        <f>FV107-(SUM(FV109:FV122))</f>
        <v>0</v>
      </c>
      <c r="FW108" s="124"/>
      <c r="FX108" s="121"/>
      <c r="FY108" s="125"/>
      <c r="FZ108" s="121">
        <f>FZ107-(SUM(FZ109:FZ122))</f>
        <v>0</v>
      </c>
      <c r="GA108" s="121"/>
      <c r="GB108" s="121"/>
      <c r="GC108" s="113"/>
      <c r="GD108" s="123"/>
      <c r="GE108" s="113"/>
      <c r="GF108" s="121">
        <f>GF107-(SUM(GF109:GF122))</f>
        <v>0</v>
      </c>
      <c r="GG108" s="124"/>
      <c r="GH108" s="121"/>
      <c r="GI108" s="125"/>
      <c r="GJ108" s="121">
        <f>GJ107-(SUM(GJ109:GJ122))</f>
        <v>0</v>
      </c>
      <c r="GK108" s="121"/>
      <c r="GL108" s="121"/>
      <c r="GM108" s="113"/>
      <c r="GN108" s="123"/>
      <c r="GO108" s="113"/>
      <c r="GP108" s="121">
        <f>GP107-(SUM(GP109:GP122))</f>
        <v>0</v>
      </c>
      <c r="GQ108" s="124"/>
      <c r="GR108" s="121"/>
      <c r="GS108" s="125"/>
      <c r="GT108" s="121">
        <f>GT107-(SUM(GT109:GT122))</f>
        <v>0</v>
      </c>
      <c r="GU108" s="121"/>
      <c r="GV108" s="121"/>
      <c r="GW108" s="113"/>
      <c r="GX108" s="123"/>
      <c r="GY108" s="113"/>
      <c r="GZ108" s="121">
        <f>GZ107-(SUM(GZ109:GZ122))</f>
        <v>0</v>
      </c>
      <c r="HA108" s="124"/>
      <c r="HB108" s="121"/>
      <c r="HC108" s="125"/>
      <c r="HD108" s="121">
        <f>HD107-(SUM(HD109:HD122))</f>
        <v>0</v>
      </c>
      <c r="HE108" s="121"/>
      <c r="HF108" s="121"/>
      <c r="HG108" s="113"/>
      <c r="HH108" s="123"/>
      <c r="HI108" s="113"/>
      <c r="HJ108" s="121">
        <f>HJ107-(SUM(HJ109:HJ122))</f>
        <v>0</v>
      </c>
      <c r="HK108" s="124"/>
      <c r="HL108" s="121"/>
      <c r="HM108" s="125"/>
      <c r="HN108" s="121">
        <f>HN107-(SUM(HN109:HN122))</f>
        <v>0</v>
      </c>
      <c r="HO108" s="121"/>
      <c r="HP108" s="121"/>
      <c r="HQ108" s="113"/>
      <c r="HR108" s="123"/>
      <c r="HS108" s="113"/>
      <c r="HT108" s="121">
        <f>HT107-(SUM(HT109:HT122))</f>
        <v>0.01</v>
      </c>
      <c r="HU108" s="124"/>
      <c r="HV108" s="121"/>
      <c r="HW108" s="125"/>
      <c r="HX108" s="121">
        <f>HX107-(SUM(HX109:HX122))</f>
        <v>8.9</v>
      </c>
      <c r="HY108" s="121"/>
      <c r="HZ108" s="121"/>
      <c r="IA108" s="113"/>
      <c r="IB108" s="123"/>
      <c r="IC108" s="113"/>
      <c r="ID108" s="121">
        <f>ID107-(SUM(ID109:ID122))</f>
        <v>0</v>
      </c>
      <c r="IE108" s="124"/>
      <c r="IF108" s="121"/>
      <c r="IG108" s="125"/>
      <c r="IH108" s="121">
        <f>IH107-(SUM(IH109:IH122))</f>
        <v>0</v>
      </c>
      <c r="II108" s="121"/>
      <c r="IJ108" s="121"/>
      <c r="IK108" s="113"/>
      <c r="IL108" s="123"/>
      <c r="IM108" s="113"/>
      <c r="IN108" s="121">
        <f>IN107-(SUM(IN109:IN122))</f>
        <v>0</v>
      </c>
      <c r="IO108" s="124"/>
      <c r="IP108" s="121"/>
      <c r="IQ108" s="125"/>
      <c r="IR108" s="121">
        <f>IR107-(SUM(IR109:IR122))</f>
        <v>0</v>
      </c>
      <c r="IS108" s="121"/>
      <c r="IT108" s="121"/>
      <c r="IU108" s="113"/>
      <c r="IV108" s="123"/>
      <c r="IW108" s="113"/>
      <c r="IX108" s="121">
        <f>IX107-(SUM(IX109:IX122))</f>
        <v>0</v>
      </c>
      <c r="IY108" s="124"/>
      <c r="IZ108" s="121"/>
      <c r="JA108" s="125"/>
      <c r="JB108" s="121">
        <f>JB107-(SUM(JB109:JB122))</f>
        <v>0</v>
      </c>
      <c r="JC108" s="121"/>
      <c r="JD108" s="121"/>
      <c r="JE108" s="113"/>
      <c r="JF108" s="123"/>
      <c r="JG108" s="113"/>
      <c r="JH108" s="121">
        <f>JH107-(SUM(JH109:JH122))</f>
        <v>0</v>
      </c>
      <c r="JI108" s="124"/>
      <c r="JJ108" s="121"/>
      <c r="JK108" s="125"/>
      <c r="JL108" s="121">
        <f>JL107-(SUM(JL109:JL122))</f>
        <v>0</v>
      </c>
      <c r="JM108" s="121"/>
      <c r="JN108" s="121"/>
      <c r="JO108" s="113"/>
      <c r="JP108" s="123"/>
      <c r="JQ108" s="113"/>
      <c r="JR108" s="121" t="e">
        <f>JR107-(SUM(JR109:JR122))</f>
        <v>#DIV/0!</v>
      </c>
      <c r="JS108" s="124"/>
      <c r="JT108" s="121"/>
      <c r="JU108" s="125"/>
      <c r="JV108" s="121">
        <f>JV107-(SUM(JV109:JV122))</f>
        <v>0</v>
      </c>
      <c r="JW108" s="121"/>
      <c r="JX108" s="121"/>
      <c r="JY108" s="113"/>
      <c r="JZ108" s="123"/>
      <c r="KA108" s="113"/>
      <c r="KB108" s="121">
        <f>KB107-(SUM(KB109:KB122))</f>
        <v>0</v>
      </c>
      <c r="KC108" s="124"/>
      <c r="KD108" s="121"/>
      <c r="KE108" s="125"/>
      <c r="KF108" s="121">
        <f>KF107-(SUM(KF109:KF122))</f>
        <v>0</v>
      </c>
      <c r="KG108" s="121"/>
      <c r="KH108" s="121"/>
      <c r="KI108" s="113"/>
      <c r="KJ108" s="123"/>
      <c r="KK108" s="113"/>
      <c r="KL108" s="121">
        <f>KL107-(SUM(KL109:KL122))</f>
        <v>0.01</v>
      </c>
      <c r="KM108" s="124"/>
      <c r="KN108" s="121"/>
      <c r="KO108" s="125"/>
      <c r="KP108" s="121">
        <f>KP107-(SUM(KP109:KP122))</f>
        <v>8.9</v>
      </c>
      <c r="KQ108" s="121"/>
      <c r="KR108" s="121"/>
      <c r="KS108" s="113"/>
      <c r="KT108" s="123"/>
      <c r="KU108" s="113"/>
      <c r="KV108" s="121">
        <f>KV107-(SUM(KV109:KV122))</f>
        <v>0</v>
      </c>
      <c r="KW108" s="124"/>
      <c r="KX108" s="121"/>
      <c r="KY108" s="125"/>
      <c r="KZ108" s="121">
        <f>KZ107-(SUM(KZ109:KZ122))</f>
        <v>0</v>
      </c>
      <c r="LA108" s="121"/>
      <c r="LB108" s="121"/>
      <c r="LC108" s="113"/>
      <c r="LD108" s="123"/>
      <c r="LE108" s="113"/>
      <c r="LF108" s="121">
        <f>LF107-(SUM(LF109:LF122))</f>
        <v>0</v>
      </c>
      <c r="LG108" s="124"/>
      <c r="LH108" s="121"/>
      <c r="LI108" s="125"/>
      <c r="LJ108" s="121">
        <f>LJ107-(SUM(LJ109:LJ122))</f>
        <v>0</v>
      </c>
      <c r="LK108" s="121"/>
      <c r="LL108" s="121"/>
      <c r="LM108" s="113"/>
      <c r="LN108" s="123"/>
      <c r="LO108" s="113"/>
      <c r="LP108" s="121">
        <f>LP107-(SUM(LP109:LP122))</f>
        <v>0</v>
      </c>
      <c r="LQ108" s="124"/>
      <c r="LR108" s="121"/>
      <c r="LS108" s="125"/>
      <c r="LT108" s="121">
        <f>LT107-(SUM(LT109:LT122))</f>
        <v>0</v>
      </c>
      <c r="LU108" s="121"/>
      <c r="LV108" s="121"/>
      <c r="LW108" s="113"/>
      <c r="LX108" s="123"/>
      <c r="LY108" s="113"/>
      <c r="LZ108" s="121">
        <f>LZ107-(SUM(LZ109:LZ122))</f>
        <v>0</v>
      </c>
      <c r="MA108" s="124"/>
      <c r="MB108" s="121"/>
      <c r="MC108" s="125"/>
      <c r="MD108" s="121">
        <f>MD107-(SUM(MD109:MD122))</f>
        <v>0</v>
      </c>
      <c r="ME108" s="121"/>
      <c r="MF108" s="121"/>
      <c r="MG108" s="113"/>
      <c r="MH108" s="123"/>
      <c r="MI108" s="113"/>
      <c r="MJ108" s="121">
        <f>MJ107-(SUM(MJ109:MJ122))</f>
        <v>0.01</v>
      </c>
      <c r="MK108" s="124"/>
      <c r="ML108" s="121"/>
      <c r="MM108" s="125"/>
      <c r="MN108" s="121">
        <f>MN107-(SUM(MN109:MN122))</f>
        <v>8.9</v>
      </c>
      <c r="MO108" s="121"/>
      <c r="MP108" s="121"/>
      <c r="MQ108" s="113"/>
      <c r="MR108" s="123"/>
      <c r="MS108" s="113"/>
      <c r="MT108" s="121">
        <f>MT107-(SUM(MT109:MT122))</f>
        <v>0</v>
      </c>
      <c r="MU108" s="124"/>
      <c r="MV108" s="121"/>
      <c r="MW108" s="125"/>
      <c r="MX108" s="121">
        <f>MX107-(SUM(MX109:MX122))</f>
        <v>0</v>
      </c>
      <c r="MY108" s="121"/>
      <c r="MZ108" s="121"/>
      <c r="NA108" s="113"/>
      <c r="NB108" s="123"/>
      <c r="NC108" s="113"/>
      <c r="ND108" s="121">
        <f>ND107-(SUM(ND109:ND122))</f>
        <v>0</v>
      </c>
      <c r="NE108" s="124"/>
      <c r="NF108" s="121"/>
      <c r="NG108" s="125"/>
      <c r="NH108" s="121">
        <f>NH107-(SUM(NH109:NH122))</f>
        <v>0</v>
      </c>
      <c r="NI108" s="121"/>
      <c r="NJ108" s="121"/>
      <c r="NK108" s="113"/>
      <c r="NL108" s="123"/>
      <c r="NM108" s="113"/>
      <c r="NN108" s="121">
        <f>NN107-(SUM(NN109:NN122))</f>
        <v>0.01</v>
      </c>
      <c r="NO108" s="124"/>
      <c r="NP108" s="121"/>
      <c r="NQ108" s="125"/>
      <c r="NR108" s="121">
        <f>NR107-(SUM(NR109:NR122))</f>
        <v>8.9</v>
      </c>
      <c r="NS108" s="121"/>
      <c r="NT108" s="121"/>
      <c r="NU108" s="113"/>
      <c r="NV108" s="123"/>
      <c r="NW108" s="113"/>
      <c r="NX108" s="121">
        <f>NX107-(SUM(NX109:NX122))</f>
        <v>0</v>
      </c>
      <c r="NY108" s="124"/>
      <c r="NZ108" s="121"/>
      <c r="OA108" s="125"/>
      <c r="OB108" s="121">
        <f>OB107-(SUM(OB109:OB122))</f>
        <v>0</v>
      </c>
      <c r="OC108" s="121"/>
      <c r="OD108" s="121"/>
      <c r="OE108" s="113"/>
      <c r="OF108" s="123"/>
      <c r="OG108" s="113"/>
      <c r="OH108" s="121">
        <f>OH107-(SUM(OH109:OH122))</f>
        <v>0</v>
      </c>
      <c r="OI108" s="124"/>
      <c r="OJ108" s="121"/>
      <c r="OK108" s="125"/>
      <c r="OL108" s="121">
        <f>OL107-(SUM(OL109:OL122))</f>
        <v>0</v>
      </c>
      <c r="OM108" s="121"/>
      <c r="ON108" s="121"/>
      <c r="OO108" s="113"/>
      <c r="OP108" s="123"/>
      <c r="OQ108" s="113"/>
      <c r="OR108" s="121">
        <f>OR107-(SUM(OR109:OR122))</f>
        <v>0</v>
      </c>
      <c r="OS108" s="124"/>
      <c r="OT108" s="121"/>
      <c r="OU108" s="125"/>
      <c r="OV108" s="121">
        <f>OV107-(SUM(OV109:OV122))</f>
        <v>0</v>
      </c>
      <c r="OW108" s="121"/>
      <c r="OX108" s="121"/>
      <c r="OY108" s="113"/>
      <c r="OZ108" s="123"/>
      <c r="PA108" s="113"/>
      <c r="PB108" s="121">
        <f>PB107-(SUM(PB109:PB122))</f>
        <v>0</v>
      </c>
      <c r="PC108" s="124"/>
      <c r="PD108" s="121"/>
      <c r="PE108" s="125"/>
      <c r="PF108" s="121">
        <f>PF107-(SUM(PF109:PF122))</f>
        <v>0</v>
      </c>
      <c r="PG108" s="121"/>
      <c r="PH108" s="121"/>
      <c r="PI108" s="113"/>
      <c r="PJ108" s="123"/>
      <c r="PK108" s="113"/>
      <c r="PL108" s="121">
        <f>PL107-(SUM(PL109:PL122))</f>
        <v>0</v>
      </c>
      <c r="PM108" s="124"/>
      <c r="PN108" s="121"/>
      <c r="PO108" s="125"/>
      <c r="PP108" s="121">
        <f>PP107-(SUM(PP109:PP122))</f>
        <v>0</v>
      </c>
      <c r="PQ108" s="121"/>
      <c r="PR108" s="121"/>
      <c r="PS108" s="113"/>
      <c r="PT108" s="123"/>
      <c r="PU108" s="113"/>
      <c r="PV108" s="121" t="e">
        <f>PV107-(SUM(PV109:PV122))</f>
        <v>#DIV/0!</v>
      </c>
      <c r="PW108" s="124"/>
      <c r="PX108" s="121"/>
      <c r="PY108" s="125"/>
      <c r="PZ108" s="121">
        <f>PZ107-(SUM(PZ109:PZ122))</f>
        <v>0</v>
      </c>
      <c r="QA108" s="121"/>
      <c r="QB108" s="121"/>
      <c r="QC108" s="113"/>
      <c r="QD108" s="123"/>
      <c r="QE108" s="113"/>
      <c r="QF108" s="121">
        <f>QF107-(SUM(QF109:QF122))</f>
        <v>0</v>
      </c>
      <c r="QG108" s="124"/>
      <c r="QH108" s="121"/>
      <c r="QI108" s="125"/>
      <c r="QJ108" s="121">
        <f>QJ107-(SUM(QJ109:QJ122))</f>
        <v>0</v>
      </c>
      <c r="QK108" s="121"/>
      <c r="QL108" s="121"/>
      <c r="QM108" s="113"/>
      <c r="QN108" s="123"/>
      <c r="QO108" s="113"/>
      <c r="QP108" s="121">
        <f>QP107-(SUM(QP109:QP122))</f>
        <v>0</v>
      </c>
      <c r="QQ108" s="124"/>
      <c r="QR108" s="121"/>
      <c r="QS108" s="125"/>
      <c r="QT108" s="121">
        <f>QT107-(SUM(QT109:QT122))</f>
        <v>0</v>
      </c>
      <c r="QU108" s="121"/>
      <c r="QV108" s="121"/>
      <c r="QW108" s="113"/>
      <c r="QX108" s="123"/>
      <c r="QY108" s="113"/>
      <c r="QZ108" s="121">
        <f>QZ107-(SUM(QZ109:QZ122))</f>
        <v>0</v>
      </c>
      <c r="RA108" s="124"/>
      <c r="RB108" s="121"/>
      <c r="RC108" s="125"/>
      <c r="RD108" s="121">
        <f>RD107-(SUM(RD109:RD122))</f>
        <v>0</v>
      </c>
      <c r="RE108" s="121"/>
      <c r="RF108" s="121"/>
      <c r="RG108" s="113"/>
      <c r="RH108" s="123"/>
      <c r="RI108" s="113"/>
      <c r="RJ108" s="121">
        <f>RJ107-(SUM(RJ109:RJ122))</f>
        <v>0</v>
      </c>
      <c r="RK108" s="124"/>
      <c r="RL108" s="121"/>
      <c r="RM108" s="125"/>
      <c r="RN108" s="121">
        <f>RN107-(SUM(RN109:RN122))</f>
        <v>0</v>
      </c>
      <c r="RO108" s="121"/>
      <c r="RP108" s="121"/>
      <c r="RQ108" s="113"/>
      <c r="RR108" s="123"/>
      <c r="RS108" s="113"/>
      <c r="RT108" s="121">
        <f>RT107-(SUM(RT109:RT122))</f>
        <v>0</v>
      </c>
      <c r="RU108" s="124"/>
      <c r="RV108" s="121"/>
      <c r="RW108" s="125"/>
      <c r="RX108" s="121">
        <f>RX107-(SUM(RX109:RX122))</f>
        <v>0</v>
      </c>
      <c r="RY108" s="121"/>
      <c r="RZ108" s="121"/>
      <c r="SA108" s="113"/>
      <c r="SB108" s="123"/>
      <c r="SC108" s="113"/>
      <c r="SD108" s="121">
        <f>SD107-(SUM(SD109:SD122))</f>
        <v>0</v>
      </c>
      <c r="SE108" s="124"/>
      <c r="SF108" s="121"/>
      <c r="SG108" s="125"/>
      <c r="SH108" s="121">
        <f>SH107-(SUM(SH109:SH122))</f>
        <v>0</v>
      </c>
      <c r="SI108" s="121"/>
      <c r="SJ108" s="121"/>
      <c r="SK108" s="113"/>
      <c r="SL108" s="123"/>
      <c r="SM108" s="113"/>
      <c r="SN108" s="121">
        <f>SN107-(SUM(SN109:SN122))</f>
        <v>0</v>
      </c>
      <c r="SO108" s="124"/>
      <c r="SP108" s="121"/>
      <c r="SQ108" s="125"/>
      <c r="SR108" s="121">
        <f>SR107-(SUM(SR109:SR122))</f>
        <v>0</v>
      </c>
      <c r="SS108" s="121"/>
      <c r="ST108" s="121"/>
      <c r="SU108" s="113"/>
      <c r="SV108" s="123"/>
      <c r="SW108" s="113"/>
      <c r="SX108" s="121">
        <f>SX107-(SUM(SX109:SX122))</f>
        <v>-0.01</v>
      </c>
      <c r="SY108" s="124"/>
      <c r="SZ108" s="121"/>
      <c r="TA108" s="125"/>
      <c r="TB108" s="121">
        <f>TB107-(SUM(TB109:TB122))</f>
        <v>-8.9</v>
      </c>
      <c r="TC108" s="121"/>
      <c r="TD108" s="121"/>
      <c r="TE108" s="113"/>
      <c r="TF108" s="123"/>
      <c r="TG108" s="113"/>
      <c r="TH108" s="121">
        <f>TH107-(SUM(TH109:TH122))</f>
        <v>0</v>
      </c>
      <c r="TI108" s="124"/>
      <c r="TJ108" s="121"/>
      <c r="TK108" s="125"/>
      <c r="TL108" s="121">
        <f>TL107-(SUM(TL109:TL122))</f>
        <v>0</v>
      </c>
      <c r="TM108" s="121"/>
      <c r="TN108" s="121"/>
      <c r="TO108" s="113"/>
      <c r="TP108" s="123"/>
      <c r="TQ108" s="113"/>
      <c r="TR108" s="121">
        <f>TR107-(SUM(TR109:TR122))</f>
        <v>0</v>
      </c>
      <c r="TS108" s="124"/>
      <c r="TT108" s="121"/>
      <c r="TU108" s="125"/>
      <c r="TV108" s="121">
        <f>TV107-(SUM(TV109:TV122))</f>
        <v>0</v>
      </c>
      <c r="TW108" s="121"/>
      <c r="TX108" s="121"/>
      <c r="TY108" s="113"/>
      <c r="TZ108" s="123"/>
      <c r="UA108" s="113"/>
      <c r="UB108" s="121">
        <f>UB107-(SUM(UB109:UB122))</f>
        <v>0</v>
      </c>
      <c r="UC108" s="124"/>
      <c r="UD108" s="121"/>
      <c r="UE108" s="125"/>
      <c r="UF108" s="121">
        <f>UF107-(SUM(UF109:UF122))</f>
        <v>0</v>
      </c>
      <c r="UG108" s="121"/>
      <c r="UH108" s="121"/>
      <c r="UI108" s="113"/>
      <c r="UJ108" s="123"/>
      <c r="UK108" s="113"/>
      <c r="UL108" s="121">
        <f>UL107-(SUM(UL109:UL122))</f>
        <v>0.01</v>
      </c>
      <c r="UM108" s="124"/>
      <c r="UN108" s="121"/>
      <c r="UO108" s="125"/>
      <c r="UP108" s="121">
        <f>UP107-(SUM(UP109:UP122))</f>
        <v>8.9</v>
      </c>
      <c r="UQ108" s="121"/>
      <c r="UR108" s="121"/>
      <c r="US108" s="113"/>
      <c r="UT108" s="123"/>
      <c r="UU108" s="113"/>
      <c r="UV108" s="121">
        <f>UV107-(SUM(UV109:UV122))</f>
        <v>0.01</v>
      </c>
      <c r="UW108" s="124"/>
      <c r="UX108" s="121"/>
      <c r="UY108" s="125"/>
      <c r="UZ108" s="121">
        <f>UZ107-(SUM(UZ109:UZ122))</f>
        <v>8.9</v>
      </c>
      <c r="VA108" s="121"/>
      <c r="VB108" s="121"/>
      <c r="VC108" s="113"/>
      <c r="VD108" s="123"/>
      <c r="VE108" s="113"/>
      <c r="VF108" s="121">
        <f>VF107-(SUM(VF109:VF122))</f>
        <v>0</v>
      </c>
      <c r="VG108" s="124"/>
      <c r="VH108" s="121"/>
      <c r="VI108" s="125"/>
      <c r="VJ108" s="121">
        <f>VJ107-(SUM(VJ109:VJ122))</f>
        <v>0</v>
      </c>
      <c r="VK108" s="121"/>
      <c r="VL108" s="121"/>
      <c r="VM108" s="113"/>
      <c r="VN108" s="123"/>
      <c r="VO108" s="113"/>
      <c r="VP108" s="121">
        <f>VP107-(SUM(VP109:VP122))</f>
        <v>0</v>
      </c>
      <c r="VQ108" s="124"/>
      <c r="VR108" s="121"/>
      <c r="VS108" s="125"/>
      <c r="VT108" s="121">
        <f>VT107-(SUM(VT109:VT122))</f>
        <v>0</v>
      </c>
      <c r="VU108" s="121"/>
      <c r="VV108" s="121"/>
      <c r="VW108" s="113"/>
      <c r="VX108" s="123"/>
      <c r="VY108" s="113"/>
      <c r="VZ108" s="121">
        <f>VZ107-(SUM(VZ109:VZ122))</f>
        <v>-0.01</v>
      </c>
      <c r="WA108" s="124"/>
      <c r="WB108" s="121"/>
      <c r="WC108" s="125"/>
      <c r="WD108" s="121">
        <f>WD107-(SUM(WD109:WD122))</f>
        <v>-8.89</v>
      </c>
      <c r="WE108" s="121"/>
      <c r="WF108" s="121"/>
    </row>
    <row r="109" spans="1:604" ht="27.75" customHeight="1">
      <c r="A109" s="5"/>
      <c r="B109" s="223" t="s">
        <v>430</v>
      </c>
      <c r="C109" s="12" t="s">
        <v>837</v>
      </c>
      <c r="D109" s="12" t="s">
        <v>437</v>
      </c>
      <c r="E109" s="4" t="s">
        <v>33</v>
      </c>
      <c r="F109" s="252">
        <f>F12</f>
        <v>0</v>
      </c>
      <c r="G109" s="122">
        <f>F109/F107</f>
        <v>0</v>
      </c>
      <c r="H109" s="101">
        <f>H107*G109</f>
        <v>0</v>
      </c>
      <c r="I109" s="119">
        <f t="shared" ref="I109:I122" si="1618">IF(F109&gt;0,H109/F109,0)</f>
        <v>0</v>
      </c>
      <c r="J109" s="93">
        <f>J107</f>
        <v>890</v>
      </c>
      <c r="K109" s="120">
        <f t="shared" ref="K109:K122" si="1619">I109*J109</f>
        <v>0</v>
      </c>
      <c r="L109" s="101">
        <f t="shared" ref="L109:L123" si="1620">K109*F109</f>
        <v>0</v>
      </c>
      <c r="M109" s="101"/>
      <c r="N109" s="121"/>
      <c r="O109" s="122">
        <f t="shared" ref="O109:O123" si="1621">K109/$WC109</f>
        <v>0</v>
      </c>
      <c r="P109" s="252">
        <f>P12</f>
        <v>45</v>
      </c>
      <c r="Q109" s="122">
        <f>P109/P107</f>
        <v>9.6149999999999999E-2</v>
      </c>
      <c r="R109" s="101">
        <f>R107*Q109</f>
        <v>34.61</v>
      </c>
      <c r="S109" s="119">
        <f t="shared" ref="S109:S122" si="1622">IF(P109&gt;0,R109/P109,0)</f>
        <v>0.76911110999999999</v>
      </c>
      <c r="T109" s="93">
        <f>T107</f>
        <v>890</v>
      </c>
      <c r="U109" s="120">
        <f t="shared" ref="U109:U122" si="1623">S109*T109</f>
        <v>684.50888999999995</v>
      </c>
      <c r="V109" s="101">
        <f t="shared" ref="V109:V123" si="1624">U109*P109</f>
        <v>30802.9</v>
      </c>
      <c r="W109" s="101"/>
      <c r="X109" s="121"/>
      <c r="Y109" s="122">
        <f t="shared" ref="Y109:Y123" si="1625">U109/$WC109</f>
        <v>1.0265200000000001</v>
      </c>
      <c r="Z109" s="252">
        <f>Z12</f>
        <v>15</v>
      </c>
      <c r="AA109" s="122">
        <f>Z109/Z107</f>
        <v>5.3760000000000002E-2</v>
      </c>
      <c r="AB109" s="101">
        <f>AB107*AA109</f>
        <v>9.0299999999999994</v>
      </c>
      <c r="AC109" s="119">
        <f t="shared" ref="AC109:AC122" si="1626">IF(Z109&gt;0,AB109/Z109,0)</f>
        <v>0.60199999999999998</v>
      </c>
      <c r="AD109" s="93">
        <f>AD107</f>
        <v>890</v>
      </c>
      <c r="AE109" s="120">
        <f t="shared" ref="AE109:AE122" si="1627">AC109*AD109</f>
        <v>535.78</v>
      </c>
      <c r="AF109" s="101">
        <f t="shared" ref="AF109:AF123" si="1628">AE109*Z109</f>
        <v>8036.7</v>
      </c>
      <c r="AG109" s="101"/>
      <c r="AH109" s="121"/>
      <c r="AI109" s="122">
        <f t="shared" ref="AI109:AI123" si="1629">AE109/$WC109</f>
        <v>0.80347999999999997</v>
      </c>
      <c r="AJ109" s="252">
        <f>AJ12</f>
        <v>139</v>
      </c>
      <c r="AK109" s="122">
        <f>AJ109/AJ107</f>
        <v>0.56503999999999999</v>
      </c>
      <c r="AL109" s="101">
        <f>AL107*AK109</f>
        <v>203.41</v>
      </c>
      <c r="AM109" s="119">
        <f t="shared" ref="AM109:AM122" si="1630">IF(AJ109&gt;0,AL109/AJ109,0)</f>
        <v>1.4633812900000001</v>
      </c>
      <c r="AN109" s="93">
        <f>AN107</f>
        <v>890</v>
      </c>
      <c r="AO109" s="120">
        <f t="shared" ref="AO109:AO122" si="1631">AM109*AN109</f>
        <v>1302.4093499999999</v>
      </c>
      <c r="AP109" s="101">
        <f t="shared" ref="AP109:AP123" si="1632">AO109*AJ109</f>
        <v>181034.9</v>
      </c>
      <c r="AQ109" s="101"/>
      <c r="AR109" s="121"/>
      <c r="AS109" s="122">
        <f t="shared" ref="AS109:AS123" si="1633">AO109/$WC109</f>
        <v>1.9531499999999999</v>
      </c>
      <c r="AT109" s="252">
        <f>AT12</f>
        <v>0</v>
      </c>
      <c r="AU109" s="122">
        <f>AT109/AT107</f>
        <v>0</v>
      </c>
      <c r="AV109" s="101">
        <f>AV107*AU109</f>
        <v>0</v>
      </c>
      <c r="AW109" s="119">
        <f t="shared" ref="AW109:AW122" si="1634">IF(AT109&gt;0,AV109/AT109,0)</f>
        <v>0</v>
      </c>
      <c r="AX109" s="93">
        <f>AX107</f>
        <v>890</v>
      </c>
      <c r="AY109" s="120">
        <f t="shared" ref="AY109:AY122" si="1635">AW109*AX109</f>
        <v>0</v>
      </c>
      <c r="AZ109" s="101">
        <f t="shared" ref="AZ109:AZ123" si="1636">AY109*AT109</f>
        <v>0</v>
      </c>
      <c r="BA109" s="101"/>
      <c r="BB109" s="121"/>
      <c r="BC109" s="122">
        <f t="shared" ref="BC109:BC123" si="1637">AY109/$WC109</f>
        <v>0</v>
      </c>
      <c r="BD109" s="252">
        <f>BD12</f>
        <v>0</v>
      </c>
      <c r="BE109" s="122">
        <f>BD109/BD107</f>
        <v>0</v>
      </c>
      <c r="BF109" s="101">
        <f>BF107*BE109</f>
        <v>0</v>
      </c>
      <c r="BG109" s="119">
        <f t="shared" ref="BG109:BG122" si="1638">IF(BD109&gt;0,BF109/BD109,0)</f>
        <v>0</v>
      </c>
      <c r="BH109" s="93">
        <f>BH107</f>
        <v>890</v>
      </c>
      <c r="BI109" s="120">
        <f t="shared" ref="BI109:BI122" si="1639">BG109*BH109</f>
        <v>0</v>
      </c>
      <c r="BJ109" s="101">
        <f t="shared" ref="BJ109:BJ123" si="1640">BI109*BD109</f>
        <v>0</v>
      </c>
      <c r="BK109" s="101"/>
      <c r="BL109" s="121"/>
      <c r="BM109" s="122">
        <f t="shared" ref="BM109:BM123" si="1641">BI109/$WC109</f>
        <v>0</v>
      </c>
      <c r="BN109" s="252">
        <f>BN12</f>
        <v>0</v>
      </c>
      <c r="BO109" s="122" t="e">
        <f>BN109/BN107</f>
        <v>#DIV/0!</v>
      </c>
      <c r="BP109" s="101" t="e">
        <f>BP107*BO109</f>
        <v>#DIV/0!</v>
      </c>
      <c r="BQ109" s="119">
        <f t="shared" ref="BQ109:BQ122" si="1642">IF(BN109&gt;0,BP109/BN109,0)</f>
        <v>0</v>
      </c>
      <c r="BR109" s="93">
        <f>BR107</f>
        <v>0</v>
      </c>
      <c r="BS109" s="120">
        <f t="shared" ref="BS109:BS122" si="1643">BQ109*BR109</f>
        <v>0</v>
      </c>
      <c r="BT109" s="101">
        <f t="shared" ref="BT109:BT123" si="1644">BS109*BN109</f>
        <v>0</v>
      </c>
      <c r="BU109" s="101"/>
      <c r="BV109" s="121"/>
      <c r="BW109" s="122">
        <f t="shared" ref="BW109:BW123" si="1645">BS109/$WC109</f>
        <v>0</v>
      </c>
      <c r="BX109" s="252">
        <f>BX12</f>
        <v>33</v>
      </c>
      <c r="BY109" s="122">
        <f>BX109/BX107</f>
        <v>0.20755000000000001</v>
      </c>
      <c r="BZ109" s="101">
        <f>BZ107*BY109</f>
        <v>31.16</v>
      </c>
      <c r="CA109" s="119">
        <f t="shared" ref="CA109:CA122" si="1646">IF(BX109&gt;0,BZ109/BX109,0)</f>
        <v>0.94424242000000003</v>
      </c>
      <c r="CB109" s="93">
        <f>CB107</f>
        <v>890</v>
      </c>
      <c r="CC109" s="120">
        <f t="shared" ref="CC109:CC122" si="1647">CA109*CB109</f>
        <v>840.37575000000004</v>
      </c>
      <c r="CD109" s="101">
        <f t="shared" ref="CD109:CD123" si="1648">CC109*BX109</f>
        <v>27732.400000000001</v>
      </c>
      <c r="CE109" s="101"/>
      <c r="CF109" s="121"/>
      <c r="CG109" s="122">
        <f t="shared" ref="CG109:CG123" si="1649">CC109/$WC109</f>
        <v>1.26027</v>
      </c>
      <c r="CH109" s="252">
        <f>CH12</f>
        <v>0</v>
      </c>
      <c r="CI109" s="122" t="e">
        <f>CH109/CH107</f>
        <v>#DIV/0!</v>
      </c>
      <c r="CJ109" s="101" t="e">
        <f>CJ107*CI109</f>
        <v>#DIV/0!</v>
      </c>
      <c r="CK109" s="119">
        <f t="shared" ref="CK109:CK122" si="1650">IF(CH109&gt;0,CJ109/CH109,0)</f>
        <v>0</v>
      </c>
      <c r="CL109" s="93">
        <f>CL107</f>
        <v>0</v>
      </c>
      <c r="CM109" s="120">
        <f t="shared" ref="CM109:CM122" si="1651">CK109*CL109</f>
        <v>0</v>
      </c>
      <c r="CN109" s="101">
        <f t="shared" ref="CN109:CN123" si="1652">CM109*CH109</f>
        <v>0</v>
      </c>
      <c r="CO109" s="101"/>
      <c r="CP109" s="121"/>
      <c r="CQ109" s="122">
        <f t="shared" ref="CQ109:CQ123" si="1653">CM109/$WC109</f>
        <v>0</v>
      </c>
      <c r="CR109" s="252">
        <f>CR12</f>
        <v>0</v>
      </c>
      <c r="CS109" s="122">
        <f>CR109/CR107</f>
        <v>0</v>
      </c>
      <c r="CT109" s="101">
        <f>CT107*CS109</f>
        <v>0</v>
      </c>
      <c r="CU109" s="119">
        <f t="shared" ref="CU109:CU122" si="1654">IF(CR109&gt;0,CT109/CR109,0)</f>
        <v>0</v>
      </c>
      <c r="CV109" s="93">
        <f>CV107</f>
        <v>890</v>
      </c>
      <c r="CW109" s="120">
        <f t="shared" ref="CW109:CW122" si="1655">CU109*CV109</f>
        <v>0</v>
      </c>
      <c r="CX109" s="101">
        <f t="shared" ref="CX109:CX123" si="1656">CW109*CR109</f>
        <v>0</v>
      </c>
      <c r="CY109" s="101"/>
      <c r="CZ109" s="121"/>
      <c r="DA109" s="122">
        <f t="shared" ref="DA109:DA123" si="1657">CW109/$WC109</f>
        <v>0</v>
      </c>
      <c r="DB109" s="252">
        <f>DB12</f>
        <v>52</v>
      </c>
      <c r="DC109" s="122">
        <f>DB109/DB107</f>
        <v>0.16993</v>
      </c>
      <c r="DD109" s="101">
        <f>DD107*DC109</f>
        <v>27.53</v>
      </c>
      <c r="DE109" s="119">
        <f t="shared" ref="DE109:DE122" si="1658">IF(DB109&gt;0,DD109/DB109,0)</f>
        <v>0.52942308000000005</v>
      </c>
      <c r="DF109" s="93">
        <f>DF107</f>
        <v>890</v>
      </c>
      <c r="DG109" s="120">
        <f t="shared" ref="DG109:DG122" si="1659">DE109*DF109</f>
        <v>471.18653999999998</v>
      </c>
      <c r="DH109" s="101">
        <f t="shared" ref="DH109:DH123" si="1660">DG109*DB109</f>
        <v>24501.7</v>
      </c>
      <c r="DI109" s="101"/>
      <c r="DJ109" s="121"/>
      <c r="DK109" s="122">
        <f t="shared" ref="DK109:DK123" si="1661">DG109/$WC109</f>
        <v>0.70660999999999996</v>
      </c>
      <c r="DL109" s="252">
        <f>DL12</f>
        <v>11</v>
      </c>
      <c r="DM109" s="122">
        <f>DL109/DL107</f>
        <v>6.9180000000000005E-2</v>
      </c>
      <c r="DN109" s="101">
        <f>DN107*DM109</f>
        <v>7.58</v>
      </c>
      <c r="DO109" s="119">
        <f t="shared" ref="DO109:DO122" si="1662">IF(DL109&gt;0,DN109/DL109,0)</f>
        <v>0.68909091</v>
      </c>
      <c r="DP109" s="93">
        <f>DP107</f>
        <v>890</v>
      </c>
      <c r="DQ109" s="120">
        <f t="shared" ref="DQ109:DQ122" si="1663">DO109*DP109</f>
        <v>613.29091000000005</v>
      </c>
      <c r="DR109" s="101">
        <f t="shared" ref="DR109:DR123" si="1664">DQ109*DL109</f>
        <v>6746.2</v>
      </c>
      <c r="DS109" s="101"/>
      <c r="DT109" s="121"/>
      <c r="DU109" s="122">
        <f t="shared" ref="DU109:DU123" si="1665">DQ109/$WC109</f>
        <v>0.91971999999999998</v>
      </c>
      <c r="DV109" s="252">
        <f>DV12</f>
        <v>0</v>
      </c>
      <c r="DW109" s="122">
        <f>DV109/DV107</f>
        <v>0</v>
      </c>
      <c r="DX109" s="101">
        <f>DX107*DW109</f>
        <v>0</v>
      </c>
      <c r="DY109" s="119">
        <f t="shared" ref="DY109:DY122" si="1666">IF(DV109&gt;0,DX109/DV109,0)</f>
        <v>0</v>
      </c>
      <c r="DZ109" s="93">
        <f>DZ107</f>
        <v>890</v>
      </c>
      <c r="EA109" s="120">
        <f t="shared" ref="EA109:EA122" si="1667">DY109*DZ109</f>
        <v>0</v>
      </c>
      <c r="EB109" s="101">
        <f t="shared" ref="EB109:EB123" si="1668">EA109*DV109</f>
        <v>0</v>
      </c>
      <c r="EC109" s="101"/>
      <c r="ED109" s="121"/>
      <c r="EE109" s="122">
        <f t="shared" ref="EE109:EE123" si="1669">EA109/$WC109</f>
        <v>0</v>
      </c>
      <c r="EF109" s="252">
        <f>EF12</f>
        <v>23</v>
      </c>
      <c r="EG109" s="122">
        <f>EF109/EF107</f>
        <v>0.11675000000000001</v>
      </c>
      <c r="EH109" s="101">
        <f>EH107*EG109</f>
        <v>12.61</v>
      </c>
      <c r="EI109" s="119">
        <f t="shared" ref="EI109:EI122" si="1670">IF(EF109&gt;0,EH109/EF109,0)</f>
        <v>0.54826087000000001</v>
      </c>
      <c r="EJ109" s="93">
        <f>EJ107</f>
        <v>890</v>
      </c>
      <c r="EK109" s="120">
        <f t="shared" ref="EK109:EK122" si="1671">EI109*EJ109</f>
        <v>487.95217000000002</v>
      </c>
      <c r="EL109" s="101">
        <f t="shared" ref="EL109:EL123" si="1672">EK109*EF109</f>
        <v>11222.9</v>
      </c>
      <c r="EM109" s="101"/>
      <c r="EN109" s="121"/>
      <c r="EO109" s="122">
        <f t="shared" ref="EO109:EO123" si="1673">EK109/$WC109</f>
        <v>0.73175999999999997</v>
      </c>
      <c r="EP109" s="252">
        <f>EP12</f>
        <v>43</v>
      </c>
      <c r="EQ109" s="122">
        <f>EP109/EP107</f>
        <v>0.18534</v>
      </c>
      <c r="ER109" s="101">
        <f>ER107*EQ109</f>
        <v>27.8</v>
      </c>
      <c r="ES109" s="119">
        <f t="shared" ref="ES109:ES122" si="1674">IF(EP109&gt;0,ER109/EP109,0)</f>
        <v>0.64651163</v>
      </c>
      <c r="ET109" s="93">
        <f>ET107</f>
        <v>890</v>
      </c>
      <c r="EU109" s="120">
        <f t="shared" ref="EU109:EU122" si="1675">ES109*ET109</f>
        <v>575.39535000000001</v>
      </c>
      <c r="EV109" s="101">
        <f t="shared" ref="EV109:EV123" si="1676">EU109*EP109</f>
        <v>24742</v>
      </c>
      <c r="EW109" s="101"/>
      <c r="EX109" s="121"/>
      <c r="EY109" s="122">
        <f t="shared" ref="EY109:EY123" si="1677">EU109/$WC109</f>
        <v>0.86289000000000005</v>
      </c>
      <c r="EZ109" s="252">
        <f>EZ12</f>
        <v>24</v>
      </c>
      <c r="FA109" s="122">
        <f>EZ109/EZ107</f>
        <v>0.2243</v>
      </c>
      <c r="FB109" s="101">
        <f>FB107*FA109</f>
        <v>11.95</v>
      </c>
      <c r="FC109" s="119">
        <f t="shared" ref="FC109:FC122" si="1678">IF(EZ109&gt;0,FB109/EZ109,0)</f>
        <v>0.49791667000000001</v>
      </c>
      <c r="FD109" s="93">
        <f>FD107</f>
        <v>890</v>
      </c>
      <c r="FE109" s="120">
        <f t="shared" ref="FE109:FE122" si="1679">FC109*FD109</f>
        <v>443.14584000000002</v>
      </c>
      <c r="FF109" s="101">
        <f t="shared" ref="FF109:FF123" si="1680">FE109*EZ109</f>
        <v>10635.5</v>
      </c>
      <c r="FG109" s="101"/>
      <c r="FH109" s="121"/>
      <c r="FI109" s="122">
        <f t="shared" ref="FI109:FI123" si="1681">FE109/$WC109</f>
        <v>0.66456000000000004</v>
      </c>
      <c r="FJ109" s="252">
        <f>FJ12</f>
        <v>41</v>
      </c>
      <c r="FK109" s="122">
        <f>FJ109/FJ107</f>
        <v>0.21809000000000001</v>
      </c>
      <c r="FL109" s="101">
        <f>FL107*FK109</f>
        <v>23.55</v>
      </c>
      <c r="FM109" s="119">
        <f t="shared" ref="FM109:FM122" si="1682">IF(FJ109&gt;0,FL109/FJ109,0)</f>
        <v>0.57439024000000005</v>
      </c>
      <c r="FN109" s="93">
        <f>FN107</f>
        <v>890</v>
      </c>
      <c r="FO109" s="120">
        <f t="shared" ref="FO109:FO122" si="1683">FM109*FN109</f>
        <v>511.20731000000001</v>
      </c>
      <c r="FP109" s="101">
        <f t="shared" ref="FP109:FP123" si="1684">FO109*FJ109</f>
        <v>20959.5</v>
      </c>
      <c r="FQ109" s="101"/>
      <c r="FR109" s="121"/>
      <c r="FS109" s="122">
        <f t="shared" ref="FS109:FS123" si="1685">FO109/$WC109</f>
        <v>0.76663000000000003</v>
      </c>
      <c r="FT109" s="252">
        <f>FT12</f>
        <v>34</v>
      </c>
      <c r="FU109" s="122">
        <f>FT109/FT107</f>
        <v>0.10863</v>
      </c>
      <c r="FV109" s="101">
        <f>FV107*FU109</f>
        <v>26.07</v>
      </c>
      <c r="FW109" s="119">
        <f t="shared" ref="FW109:FW122" si="1686">IF(FT109&gt;0,FV109/FT109,0)</f>
        <v>0.76676471000000002</v>
      </c>
      <c r="FX109" s="93">
        <f>FX107</f>
        <v>890</v>
      </c>
      <c r="FY109" s="120">
        <f t="shared" ref="FY109:FY122" si="1687">FW109*FX109</f>
        <v>682.42058999999995</v>
      </c>
      <c r="FZ109" s="101">
        <f t="shared" ref="FZ109:FZ123" si="1688">FY109*FT109</f>
        <v>23202.3</v>
      </c>
      <c r="GA109" s="101"/>
      <c r="GB109" s="121"/>
      <c r="GC109" s="122">
        <f t="shared" ref="GC109:GC123" si="1689">FY109/$WC109</f>
        <v>1.02339</v>
      </c>
      <c r="GD109" s="252">
        <f>GD12</f>
        <v>39</v>
      </c>
      <c r="GE109" s="122">
        <f>GD109/GD107</f>
        <v>0.22941</v>
      </c>
      <c r="GF109" s="101">
        <f>GF107*GE109</f>
        <v>25.3</v>
      </c>
      <c r="GG109" s="119">
        <f t="shared" ref="GG109:GG122" si="1690">IF(GD109&gt;0,GF109/GD109,0)</f>
        <v>0.64871794999999999</v>
      </c>
      <c r="GH109" s="93">
        <f>GH107</f>
        <v>890</v>
      </c>
      <c r="GI109" s="120">
        <f t="shared" ref="GI109:GI122" si="1691">GG109*GH109</f>
        <v>577.35897999999997</v>
      </c>
      <c r="GJ109" s="101">
        <f t="shared" ref="GJ109:GJ123" si="1692">GI109*GD109</f>
        <v>22517</v>
      </c>
      <c r="GK109" s="101"/>
      <c r="GL109" s="121"/>
      <c r="GM109" s="122">
        <f t="shared" ref="GM109:GM123" si="1693">GI109/$WC109</f>
        <v>0.86582999999999999</v>
      </c>
      <c r="GN109" s="252">
        <f>GN12</f>
        <v>0</v>
      </c>
      <c r="GO109" s="122">
        <f>GN109/GN107</f>
        <v>0</v>
      </c>
      <c r="GP109" s="101">
        <f>GP107*GO109</f>
        <v>0</v>
      </c>
      <c r="GQ109" s="119">
        <f t="shared" ref="GQ109:GQ122" si="1694">IF(GN109&gt;0,GP109/GN109,0)</f>
        <v>0</v>
      </c>
      <c r="GR109" s="93">
        <f>GR107</f>
        <v>890</v>
      </c>
      <c r="GS109" s="120">
        <f t="shared" ref="GS109:GS122" si="1695">GQ109*GR109</f>
        <v>0</v>
      </c>
      <c r="GT109" s="101">
        <f t="shared" ref="GT109:GT123" si="1696">GS109*GN109</f>
        <v>0</v>
      </c>
      <c r="GU109" s="101"/>
      <c r="GV109" s="121"/>
      <c r="GW109" s="122">
        <f t="shared" ref="GW109:GW123" si="1697">GS109/$WC109</f>
        <v>0</v>
      </c>
      <c r="GX109" s="252">
        <f>GX12</f>
        <v>27</v>
      </c>
      <c r="GY109" s="122">
        <f>GX109/GX107</f>
        <v>0.14917</v>
      </c>
      <c r="GZ109" s="101">
        <f>GZ107*GY109</f>
        <v>23.27</v>
      </c>
      <c r="HA109" s="119">
        <f t="shared" ref="HA109:HA122" si="1698">IF(GX109&gt;0,GZ109/GX109,0)</f>
        <v>0.86185184999999997</v>
      </c>
      <c r="HB109" s="93">
        <f>HB107</f>
        <v>890</v>
      </c>
      <c r="HC109" s="120">
        <f t="shared" ref="HC109:HC122" si="1699">HA109*HB109</f>
        <v>767.04814999999996</v>
      </c>
      <c r="HD109" s="101">
        <f t="shared" ref="HD109:HD123" si="1700">HC109*GX109</f>
        <v>20710.3</v>
      </c>
      <c r="HE109" s="101"/>
      <c r="HF109" s="121"/>
      <c r="HG109" s="122">
        <f t="shared" ref="HG109:HG123" si="1701">HC109/$WC109</f>
        <v>1.1503000000000001</v>
      </c>
      <c r="HH109" s="252">
        <f>HH12</f>
        <v>22</v>
      </c>
      <c r="HI109" s="122">
        <f>HH109/HH107</f>
        <v>7.8850000000000003E-2</v>
      </c>
      <c r="HJ109" s="101">
        <f>HJ107*HI109</f>
        <v>18.45</v>
      </c>
      <c r="HK109" s="119">
        <f t="shared" ref="HK109:HK122" si="1702">IF(HH109&gt;0,HJ109/HH109,0)</f>
        <v>0.83863635999999997</v>
      </c>
      <c r="HL109" s="93">
        <f>HL107</f>
        <v>890</v>
      </c>
      <c r="HM109" s="120">
        <f t="shared" ref="HM109:HM122" si="1703">HK109*HL109</f>
        <v>746.38635999999997</v>
      </c>
      <c r="HN109" s="101">
        <f t="shared" ref="HN109:HN123" si="1704">HM109*HH109</f>
        <v>16420.5</v>
      </c>
      <c r="HO109" s="101"/>
      <c r="HP109" s="121"/>
      <c r="HQ109" s="122">
        <f t="shared" ref="HQ109:HQ123" si="1705">HM109/$WC109</f>
        <v>1.11931</v>
      </c>
      <c r="HR109" s="252">
        <f>HR12</f>
        <v>88</v>
      </c>
      <c r="HS109" s="122">
        <f>HR109/HR107</f>
        <v>0.18295</v>
      </c>
      <c r="HT109" s="101">
        <f>HT107*HS109</f>
        <v>26.89</v>
      </c>
      <c r="HU109" s="119">
        <f t="shared" ref="HU109:HU122" si="1706">IF(HR109&gt;0,HT109/HR109,0)</f>
        <v>0.30556818000000002</v>
      </c>
      <c r="HV109" s="93">
        <f>HV107</f>
        <v>890</v>
      </c>
      <c r="HW109" s="120">
        <f t="shared" ref="HW109:HW122" si="1707">HU109*HV109</f>
        <v>271.95567999999997</v>
      </c>
      <c r="HX109" s="101">
        <f t="shared" ref="HX109:HX123" si="1708">HW109*HR109</f>
        <v>23932.1</v>
      </c>
      <c r="HY109" s="101"/>
      <c r="HZ109" s="121"/>
      <c r="IA109" s="122">
        <f t="shared" ref="IA109:IA123" si="1709">HW109/$WC109</f>
        <v>0.40783999999999998</v>
      </c>
      <c r="IB109" s="252">
        <f>IB12</f>
        <v>0</v>
      </c>
      <c r="IC109" s="122">
        <f>IB109/IB107</f>
        <v>0</v>
      </c>
      <c r="ID109" s="101">
        <f>ID107*IC109</f>
        <v>0</v>
      </c>
      <c r="IE109" s="119">
        <f t="shared" ref="IE109:IE122" si="1710">IF(IB109&gt;0,ID109/IB109,0)</f>
        <v>0</v>
      </c>
      <c r="IF109" s="93">
        <f>IF107</f>
        <v>890</v>
      </c>
      <c r="IG109" s="120">
        <f t="shared" ref="IG109:IG122" si="1711">IE109*IF109</f>
        <v>0</v>
      </c>
      <c r="IH109" s="101">
        <f t="shared" ref="IH109:IH123" si="1712">IG109*IB109</f>
        <v>0</v>
      </c>
      <c r="II109" s="101"/>
      <c r="IJ109" s="121"/>
      <c r="IK109" s="122">
        <f t="shared" ref="IK109:IK123" si="1713">IG109/$WC109</f>
        <v>0</v>
      </c>
      <c r="IL109" s="252">
        <f>IL12</f>
        <v>29</v>
      </c>
      <c r="IM109" s="122">
        <f>IL109/IL107</f>
        <v>0.23577000000000001</v>
      </c>
      <c r="IN109" s="101">
        <f>IN107*IM109</f>
        <v>25.83</v>
      </c>
      <c r="IO109" s="119">
        <f t="shared" ref="IO109:IO122" si="1714">IF(IL109&gt;0,IN109/IL109,0)</f>
        <v>0.89068966000000005</v>
      </c>
      <c r="IP109" s="93">
        <f>IP107</f>
        <v>890</v>
      </c>
      <c r="IQ109" s="120">
        <f t="shared" ref="IQ109:IQ122" si="1715">IO109*IP109</f>
        <v>792.71379999999999</v>
      </c>
      <c r="IR109" s="101">
        <f t="shared" ref="IR109:IR123" si="1716">IQ109*IL109</f>
        <v>22988.7</v>
      </c>
      <c r="IS109" s="101"/>
      <c r="IT109" s="121"/>
      <c r="IU109" s="122">
        <f t="shared" ref="IU109:IU123" si="1717">IQ109/$WC109</f>
        <v>1.18879</v>
      </c>
      <c r="IV109" s="252">
        <f>IV12</f>
        <v>70</v>
      </c>
      <c r="IW109" s="122">
        <f>IV109/IV107</f>
        <v>0.24648</v>
      </c>
      <c r="IX109" s="101">
        <f>IX107*IW109</f>
        <v>49.54</v>
      </c>
      <c r="IY109" s="119">
        <f t="shared" ref="IY109:IY122" si="1718">IF(IV109&gt;0,IX109/IV109,0)</f>
        <v>0.70771428999999997</v>
      </c>
      <c r="IZ109" s="93">
        <f>IZ107</f>
        <v>890</v>
      </c>
      <c r="JA109" s="120">
        <f t="shared" ref="JA109:JA122" si="1719">IY109*IZ109</f>
        <v>629.86572000000001</v>
      </c>
      <c r="JB109" s="101">
        <f t="shared" ref="JB109:JB123" si="1720">JA109*IV109</f>
        <v>44090.6</v>
      </c>
      <c r="JC109" s="101"/>
      <c r="JD109" s="121"/>
      <c r="JE109" s="122">
        <f t="shared" ref="JE109:JE123" si="1721">JA109/$WC109</f>
        <v>0.94457999999999998</v>
      </c>
      <c r="JF109" s="252">
        <f>JF12</f>
        <v>83</v>
      </c>
      <c r="JG109" s="122">
        <f>JF109/JF107</f>
        <v>0.28521999999999997</v>
      </c>
      <c r="JH109" s="101">
        <f>JH107*JG109</f>
        <v>61.61</v>
      </c>
      <c r="JI109" s="119">
        <f t="shared" ref="JI109:JI122" si="1722">IF(JF109&gt;0,JH109/JF109,0)</f>
        <v>0.74228916</v>
      </c>
      <c r="JJ109" s="93">
        <f>JJ107</f>
        <v>890</v>
      </c>
      <c r="JK109" s="120">
        <f t="shared" ref="JK109:JK122" si="1723">JI109*JJ109</f>
        <v>660.63734999999997</v>
      </c>
      <c r="JL109" s="101">
        <f t="shared" ref="JL109:JL123" si="1724">JK109*JF109</f>
        <v>54832.9</v>
      </c>
      <c r="JM109" s="101"/>
      <c r="JN109" s="121"/>
      <c r="JO109" s="122">
        <f t="shared" ref="JO109:JO123" si="1725">JK109/$WC109</f>
        <v>0.99072000000000005</v>
      </c>
      <c r="JP109" s="252">
        <f>JP12</f>
        <v>0</v>
      </c>
      <c r="JQ109" s="122" t="e">
        <f>JP109/JP107</f>
        <v>#DIV/0!</v>
      </c>
      <c r="JR109" s="101" t="e">
        <f>JR107*JQ109</f>
        <v>#DIV/0!</v>
      </c>
      <c r="JS109" s="119">
        <f t="shared" ref="JS109:JS122" si="1726">IF(JP109&gt;0,JR109/JP109,0)</f>
        <v>0</v>
      </c>
      <c r="JT109" s="93">
        <f>JT107</f>
        <v>0</v>
      </c>
      <c r="JU109" s="120">
        <f t="shared" ref="JU109:JU122" si="1727">JS109*JT109</f>
        <v>0</v>
      </c>
      <c r="JV109" s="101">
        <f t="shared" ref="JV109:JV123" si="1728">JU109*JP109</f>
        <v>0</v>
      </c>
      <c r="JW109" s="101"/>
      <c r="JX109" s="121"/>
      <c r="JY109" s="122">
        <f t="shared" ref="JY109:JY123" si="1729">JU109/$WC109</f>
        <v>0</v>
      </c>
      <c r="JZ109" s="252">
        <f>JZ12</f>
        <v>30</v>
      </c>
      <c r="KA109" s="122">
        <f>JZ109/JZ107</f>
        <v>0.1676</v>
      </c>
      <c r="KB109" s="101">
        <f>KB107*KA109</f>
        <v>18.48</v>
      </c>
      <c r="KC109" s="119">
        <f t="shared" ref="KC109:KC122" si="1730">IF(JZ109&gt;0,KB109/JZ109,0)</f>
        <v>0.61599999999999999</v>
      </c>
      <c r="KD109" s="93">
        <f>KD107</f>
        <v>890</v>
      </c>
      <c r="KE109" s="120">
        <f t="shared" ref="KE109:KE122" si="1731">KC109*KD109</f>
        <v>548.24</v>
      </c>
      <c r="KF109" s="101">
        <f t="shared" ref="KF109:KF123" si="1732">KE109*JZ109</f>
        <v>16447.2</v>
      </c>
      <c r="KG109" s="101"/>
      <c r="KH109" s="121"/>
      <c r="KI109" s="122">
        <f t="shared" ref="KI109:KI123" si="1733">KE109/$WC109</f>
        <v>0.82216999999999996</v>
      </c>
      <c r="KJ109" s="252">
        <f>KJ12</f>
        <v>53</v>
      </c>
      <c r="KK109" s="122">
        <f>KJ109/KJ107</f>
        <v>0.15014</v>
      </c>
      <c r="KL109" s="101">
        <f>KL107*KK109</f>
        <v>35.130000000000003</v>
      </c>
      <c r="KM109" s="119">
        <f t="shared" ref="KM109:KM122" si="1734">IF(KJ109&gt;0,KL109/KJ109,0)</f>
        <v>0.66283018999999999</v>
      </c>
      <c r="KN109" s="93">
        <f>KN107</f>
        <v>890</v>
      </c>
      <c r="KO109" s="120">
        <f t="shared" ref="KO109:KO122" si="1735">KM109*KN109</f>
        <v>589.91886999999997</v>
      </c>
      <c r="KP109" s="101">
        <f t="shared" ref="KP109:KP123" si="1736">KO109*KJ109</f>
        <v>31265.7</v>
      </c>
      <c r="KQ109" s="101"/>
      <c r="KR109" s="121"/>
      <c r="KS109" s="122">
        <f t="shared" ref="KS109:KS123" si="1737">KO109/$WC109</f>
        <v>0.88466999999999996</v>
      </c>
      <c r="KT109" s="252">
        <f>KT12</f>
        <v>74</v>
      </c>
      <c r="KU109" s="122">
        <f>KT109/KT107</f>
        <v>0.24832000000000001</v>
      </c>
      <c r="KV109" s="101">
        <f>KV107*KU109</f>
        <v>60.34</v>
      </c>
      <c r="KW109" s="119">
        <f t="shared" ref="KW109:KW122" si="1738">IF(KT109&gt;0,KV109/KT109,0)</f>
        <v>0.81540541</v>
      </c>
      <c r="KX109" s="93">
        <f>KX107</f>
        <v>890</v>
      </c>
      <c r="KY109" s="120">
        <f t="shared" ref="KY109:KY122" si="1739">KW109*KX109</f>
        <v>725.71081000000004</v>
      </c>
      <c r="KZ109" s="101">
        <f t="shared" ref="KZ109:KZ123" si="1740">KY109*KT109</f>
        <v>53702.6</v>
      </c>
      <c r="LA109" s="101"/>
      <c r="LB109" s="121"/>
      <c r="LC109" s="122">
        <f t="shared" ref="LC109:LC123" si="1741">KY109/$WC109</f>
        <v>1.0883100000000001</v>
      </c>
      <c r="LD109" s="252">
        <f>LD12</f>
        <v>33</v>
      </c>
      <c r="LE109" s="122">
        <f>LD109/LD107</f>
        <v>0.13636000000000001</v>
      </c>
      <c r="LF109" s="101">
        <f>LF107*LE109</f>
        <v>30.08</v>
      </c>
      <c r="LG109" s="119">
        <f t="shared" ref="LG109:LG122" si="1742">IF(LD109&gt;0,LF109/LD109,0)</f>
        <v>0.91151515000000005</v>
      </c>
      <c r="LH109" s="93">
        <f>LH107</f>
        <v>890</v>
      </c>
      <c r="LI109" s="120">
        <f t="shared" ref="LI109:LI122" si="1743">LG109*LH109</f>
        <v>811.24847999999997</v>
      </c>
      <c r="LJ109" s="101">
        <f t="shared" ref="LJ109:LJ123" si="1744">LI109*LD109</f>
        <v>26771.200000000001</v>
      </c>
      <c r="LK109" s="101"/>
      <c r="LL109" s="121"/>
      <c r="LM109" s="122">
        <f t="shared" ref="LM109:LM123" si="1745">LI109/$WC109</f>
        <v>1.2165900000000001</v>
      </c>
      <c r="LN109" s="252">
        <f>LN12</f>
        <v>32</v>
      </c>
      <c r="LO109" s="122">
        <f>LN109/LN107</f>
        <v>0.22695000000000001</v>
      </c>
      <c r="LP109" s="101">
        <f>LP107*LO109</f>
        <v>26.55</v>
      </c>
      <c r="LQ109" s="119">
        <f t="shared" ref="LQ109:LQ122" si="1746">IF(LN109&gt;0,LP109/LN109,0)</f>
        <v>0.82968750000000002</v>
      </c>
      <c r="LR109" s="93">
        <f>LR107</f>
        <v>890</v>
      </c>
      <c r="LS109" s="120">
        <f t="shared" ref="LS109:LS122" si="1747">LQ109*LR109</f>
        <v>738.42187999999999</v>
      </c>
      <c r="LT109" s="101">
        <f t="shared" ref="LT109:LT123" si="1748">LS109*LN109</f>
        <v>23629.5</v>
      </c>
      <c r="LU109" s="101"/>
      <c r="LV109" s="121"/>
      <c r="LW109" s="122">
        <f t="shared" ref="LW109:LW123" si="1749">LS109/$WC109</f>
        <v>1.10737</v>
      </c>
      <c r="LX109" s="252">
        <f>LX12</f>
        <v>28</v>
      </c>
      <c r="LY109" s="122">
        <f>LX109/LX107</f>
        <v>0.20438000000000001</v>
      </c>
      <c r="LZ109" s="101">
        <f>LZ107*LY109</f>
        <v>22.07</v>
      </c>
      <c r="MA109" s="119">
        <f t="shared" ref="MA109:MA122" si="1750">IF(LX109&gt;0,LZ109/LX109,0)</f>
        <v>0.78821428999999998</v>
      </c>
      <c r="MB109" s="93">
        <f>MB107</f>
        <v>890</v>
      </c>
      <c r="MC109" s="120">
        <f t="shared" ref="MC109:MC122" si="1751">MA109*MB109</f>
        <v>701.51071999999999</v>
      </c>
      <c r="MD109" s="101">
        <f t="shared" ref="MD109:MD123" si="1752">MC109*LX109</f>
        <v>19642.3</v>
      </c>
      <c r="ME109" s="101"/>
      <c r="MF109" s="121"/>
      <c r="MG109" s="122">
        <f t="shared" ref="MG109:MG123" si="1753">MC109/$WC109</f>
        <v>1.05202</v>
      </c>
      <c r="MH109" s="252">
        <f>MH12</f>
        <v>28</v>
      </c>
      <c r="MI109" s="122">
        <f>MH109/MH107</f>
        <v>9.1800000000000007E-2</v>
      </c>
      <c r="MJ109" s="101">
        <f>MJ107*MI109</f>
        <v>11.84</v>
      </c>
      <c r="MK109" s="119">
        <f t="shared" ref="MK109:MK122" si="1754">IF(MH109&gt;0,MJ109/MH109,0)</f>
        <v>0.42285714000000002</v>
      </c>
      <c r="ML109" s="93">
        <f>ML107</f>
        <v>890</v>
      </c>
      <c r="MM109" s="120">
        <f t="shared" ref="MM109:MM122" si="1755">MK109*ML109</f>
        <v>376.34285</v>
      </c>
      <c r="MN109" s="101">
        <f t="shared" ref="MN109:MN123" si="1756">MM109*MH109</f>
        <v>10537.6</v>
      </c>
      <c r="MO109" s="101"/>
      <c r="MP109" s="121"/>
      <c r="MQ109" s="122">
        <f t="shared" ref="MQ109:MQ123" si="1757">MM109/$WC109</f>
        <v>0.56437999999999999</v>
      </c>
      <c r="MR109" s="252">
        <f>MR12</f>
        <v>19</v>
      </c>
      <c r="MS109" s="122">
        <f>MR109/MR107</f>
        <v>0.16964000000000001</v>
      </c>
      <c r="MT109" s="101">
        <f>MT107*MS109</f>
        <v>18.989999999999998</v>
      </c>
      <c r="MU109" s="119">
        <f t="shared" ref="MU109:MU122" si="1758">IF(MR109&gt;0,MT109/MR109,0)</f>
        <v>0.99947368000000003</v>
      </c>
      <c r="MV109" s="93">
        <f>MV107</f>
        <v>890</v>
      </c>
      <c r="MW109" s="120">
        <f t="shared" ref="MW109:MW122" si="1759">MU109*MV109</f>
        <v>889.53157999999996</v>
      </c>
      <c r="MX109" s="101">
        <f t="shared" ref="MX109:MX123" si="1760">MW109*MR109</f>
        <v>16901.099999999999</v>
      </c>
      <c r="MY109" s="101"/>
      <c r="MZ109" s="121"/>
      <c r="NA109" s="122">
        <f t="shared" ref="NA109:NA123" si="1761">MW109/$WC109</f>
        <v>1.3339799999999999</v>
      </c>
      <c r="NB109" s="252">
        <f>NB12</f>
        <v>27</v>
      </c>
      <c r="NC109" s="122">
        <f>NB109/NB107</f>
        <v>0.16463</v>
      </c>
      <c r="ND109" s="101">
        <f>ND107*NC109</f>
        <v>27.66</v>
      </c>
      <c r="NE109" s="119">
        <f t="shared" ref="NE109:NE122" si="1762">IF(NB109&gt;0,ND109/NB109,0)</f>
        <v>1.0244444399999999</v>
      </c>
      <c r="NF109" s="93">
        <f>NF107</f>
        <v>890</v>
      </c>
      <c r="NG109" s="120">
        <f t="shared" ref="NG109:NG122" si="1763">NE109*NF109</f>
        <v>911.75554999999997</v>
      </c>
      <c r="NH109" s="101">
        <f t="shared" ref="NH109:NH123" si="1764">NG109*NB109</f>
        <v>24617.4</v>
      </c>
      <c r="NI109" s="101"/>
      <c r="NJ109" s="121"/>
      <c r="NK109" s="122">
        <f t="shared" ref="NK109:NK123" si="1765">NG109/$WC109</f>
        <v>1.36731</v>
      </c>
      <c r="NL109" s="252">
        <f>NL12</f>
        <v>143</v>
      </c>
      <c r="NM109" s="122">
        <f>NL109/NL107</f>
        <v>0.28372999999999998</v>
      </c>
      <c r="NN109" s="101">
        <f>NN107*NM109</f>
        <v>86.82</v>
      </c>
      <c r="NO109" s="119">
        <f t="shared" ref="NO109:NO122" si="1766">IF(NL109&gt;0,NN109/NL109,0)</f>
        <v>0.60713287000000005</v>
      </c>
      <c r="NP109" s="93">
        <f>NP107</f>
        <v>890</v>
      </c>
      <c r="NQ109" s="120">
        <f t="shared" ref="NQ109:NQ122" si="1767">NO109*NP109</f>
        <v>540.34825000000001</v>
      </c>
      <c r="NR109" s="101">
        <f t="shared" ref="NR109:NR123" si="1768">NQ109*NL109</f>
        <v>77269.8</v>
      </c>
      <c r="NS109" s="101"/>
      <c r="NT109" s="121"/>
      <c r="NU109" s="122">
        <f t="shared" ref="NU109:NU123" si="1769">NQ109/$WC109</f>
        <v>0.81032999999999999</v>
      </c>
      <c r="NV109" s="252">
        <f>NV12</f>
        <v>0</v>
      </c>
      <c r="NW109" s="122">
        <f>NV109/NV107</f>
        <v>0</v>
      </c>
      <c r="NX109" s="101">
        <f>NX107*NW109</f>
        <v>0</v>
      </c>
      <c r="NY109" s="119">
        <f t="shared" ref="NY109:NY122" si="1770">IF(NV109&gt;0,NX109/NV109,0)</f>
        <v>0</v>
      </c>
      <c r="NZ109" s="93">
        <f>NZ107</f>
        <v>890</v>
      </c>
      <c r="OA109" s="120">
        <f t="shared" ref="OA109:OA122" si="1771">NY109*NZ109</f>
        <v>0</v>
      </c>
      <c r="OB109" s="101">
        <f t="shared" ref="OB109:OB123" si="1772">OA109*NV109</f>
        <v>0</v>
      </c>
      <c r="OC109" s="101"/>
      <c r="OD109" s="121"/>
      <c r="OE109" s="122">
        <f t="shared" ref="OE109:OE123" si="1773">OA109/$WC109</f>
        <v>0</v>
      </c>
      <c r="OF109" s="252">
        <f>OF12</f>
        <v>0</v>
      </c>
      <c r="OG109" s="122">
        <f>OF109/OF107</f>
        <v>0</v>
      </c>
      <c r="OH109" s="101">
        <f>OH107*OG109</f>
        <v>0</v>
      </c>
      <c r="OI109" s="119">
        <f t="shared" ref="OI109:OI122" si="1774">IF(OF109&gt;0,OH109/OF109,0)</f>
        <v>0</v>
      </c>
      <c r="OJ109" s="93">
        <f>OJ107</f>
        <v>890</v>
      </c>
      <c r="OK109" s="120">
        <f t="shared" ref="OK109:OK122" si="1775">OI109*OJ109</f>
        <v>0</v>
      </c>
      <c r="OL109" s="101">
        <f t="shared" ref="OL109:OL123" si="1776">OK109*OF109</f>
        <v>0</v>
      </c>
      <c r="OM109" s="101"/>
      <c r="ON109" s="121"/>
      <c r="OO109" s="122">
        <f t="shared" ref="OO109:OO123" si="1777">OK109/$WC109</f>
        <v>0</v>
      </c>
      <c r="OP109" s="252">
        <f>OP12</f>
        <v>24</v>
      </c>
      <c r="OQ109" s="122">
        <f>OP109/OP107</f>
        <v>0.10256</v>
      </c>
      <c r="OR109" s="101">
        <f>OR107*OQ109</f>
        <v>15.69</v>
      </c>
      <c r="OS109" s="119">
        <f t="shared" ref="OS109:OS122" si="1778">IF(OP109&gt;0,OR109/OP109,0)</f>
        <v>0.65375000000000005</v>
      </c>
      <c r="OT109" s="93">
        <f>OT107</f>
        <v>890</v>
      </c>
      <c r="OU109" s="120">
        <f t="shared" ref="OU109:OU122" si="1779">OS109*OT109</f>
        <v>581.83749999999998</v>
      </c>
      <c r="OV109" s="101">
        <f t="shared" ref="OV109:OV123" si="1780">OU109*OP109</f>
        <v>13964.1</v>
      </c>
      <c r="OW109" s="101"/>
      <c r="OX109" s="121"/>
      <c r="OY109" s="122">
        <f t="shared" ref="OY109:OY123" si="1781">OU109/$WC109</f>
        <v>0.87255000000000005</v>
      </c>
      <c r="OZ109" s="252">
        <f>OZ12</f>
        <v>0</v>
      </c>
      <c r="PA109" s="122">
        <f>OZ109/OZ107</f>
        <v>0</v>
      </c>
      <c r="PB109" s="101">
        <f>PB107*PA109</f>
        <v>0</v>
      </c>
      <c r="PC109" s="119">
        <f t="shared" ref="PC109:PC122" si="1782">IF(OZ109&gt;0,PB109/OZ109,0)</f>
        <v>0</v>
      </c>
      <c r="PD109" s="93">
        <f>PD107</f>
        <v>890</v>
      </c>
      <c r="PE109" s="120">
        <f t="shared" ref="PE109:PE122" si="1783">PC109*PD109</f>
        <v>0</v>
      </c>
      <c r="PF109" s="101">
        <f t="shared" ref="PF109:PF123" si="1784">PE109*OZ109</f>
        <v>0</v>
      </c>
      <c r="PG109" s="101"/>
      <c r="PH109" s="121"/>
      <c r="PI109" s="122">
        <f t="shared" ref="PI109:PI123" si="1785">PE109/$WC109</f>
        <v>0</v>
      </c>
      <c r="PJ109" s="252">
        <f>PJ12</f>
        <v>45</v>
      </c>
      <c r="PK109" s="122">
        <f>PJ109/PJ107</f>
        <v>0.28845999999999999</v>
      </c>
      <c r="PL109" s="101">
        <f>PL107*PK109</f>
        <v>31.15</v>
      </c>
      <c r="PM109" s="119">
        <f t="shared" ref="PM109:PM122" si="1786">IF(PJ109&gt;0,PL109/PJ109,0)</f>
        <v>0.69222222</v>
      </c>
      <c r="PN109" s="93">
        <f>PN107</f>
        <v>890</v>
      </c>
      <c r="PO109" s="120">
        <f t="shared" ref="PO109:PO122" si="1787">PM109*PN109</f>
        <v>616.07777999999996</v>
      </c>
      <c r="PP109" s="101">
        <f t="shared" ref="PP109:PP123" si="1788">PO109*PJ109</f>
        <v>27723.5</v>
      </c>
      <c r="PQ109" s="101"/>
      <c r="PR109" s="121"/>
      <c r="PS109" s="122">
        <f t="shared" ref="PS109:PS123" si="1789">PO109/$WC109</f>
        <v>0.92390000000000005</v>
      </c>
      <c r="PT109" s="252">
        <f>PT12</f>
        <v>0</v>
      </c>
      <c r="PU109" s="122" t="e">
        <f>PT109/PT107</f>
        <v>#DIV/0!</v>
      </c>
      <c r="PV109" s="101" t="e">
        <f>PV107*PU109</f>
        <v>#DIV/0!</v>
      </c>
      <c r="PW109" s="119">
        <f t="shared" ref="PW109:PW122" si="1790">IF(PT109&gt;0,PV109/PT109,0)</f>
        <v>0</v>
      </c>
      <c r="PX109" s="93">
        <f>PX107</f>
        <v>0</v>
      </c>
      <c r="PY109" s="120">
        <f t="shared" ref="PY109:PY122" si="1791">PW109*PX109</f>
        <v>0</v>
      </c>
      <c r="PZ109" s="101">
        <f t="shared" ref="PZ109:PZ123" si="1792">PY109*PT109</f>
        <v>0</v>
      </c>
      <c r="QA109" s="101"/>
      <c r="QB109" s="121"/>
      <c r="QC109" s="122">
        <f t="shared" ref="QC109:QC123" si="1793">PY109/$WC109</f>
        <v>0</v>
      </c>
      <c r="QD109" s="252">
        <f>QD12</f>
        <v>39</v>
      </c>
      <c r="QE109" s="122">
        <f>QD109/QD107</f>
        <v>0.15853999999999999</v>
      </c>
      <c r="QF109" s="101">
        <f>QF107*QE109</f>
        <v>72.77</v>
      </c>
      <c r="QG109" s="119">
        <f t="shared" ref="QG109:QG122" si="1794">IF(QD109&gt;0,QF109/QD109,0)</f>
        <v>1.8658974399999999</v>
      </c>
      <c r="QH109" s="93">
        <f>QH107</f>
        <v>890</v>
      </c>
      <c r="QI109" s="120">
        <f t="shared" ref="QI109:QI122" si="1795">QG109*QH109</f>
        <v>1660.6487199999999</v>
      </c>
      <c r="QJ109" s="101">
        <f t="shared" ref="QJ109:QJ123" si="1796">QI109*QD109</f>
        <v>64765.3</v>
      </c>
      <c r="QK109" s="101"/>
      <c r="QL109" s="121"/>
      <c r="QM109" s="122">
        <f t="shared" ref="QM109:QM123" si="1797">QI109/$WC109</f>
        <v>2.49038</v>
      </c>
      <c r="QN109" s="252">
        <f>QN12</f>
        <v>25</v>
      </c>
      <c r="QO109" s="122">
        <f>QN109/QN107</f>
        <v>0.15151999999999999</v>
      </c>
      <c r="QP109" s="101">
        <f>QP107*QO109</f>
        <v>17.399999999999999</v>
      </c>
      <c r="QQ109" s="119">
        <f t="shared" ref="QQ109:QQ122" si="1798">IF(QN109&gt;0,QP109/QN109,0)</f>
        <v>0.69599999999999995</v>
      </c>
      <c r="QR109" s="93">
        <f>QR107</f>
        <v>890</v>
      </c>
      <c r="QS109" s="120">
        <f t="shared" ref="QS109:QS122" si="1799">QQ109*QR109</f>
        <v>619.44000000000005</v>
      </c>
      <c r="QT109" s="101">
        <f t="shared" ref="QT109:QT123" si="1800">QS109*QN109</f>
        <v>15486</v>
      </c>
      <c r="QU109" s="101"/>
      <c r="QV109" s="121"/>
      <c r="QW109" s="122">
        <f t="shared" ref="QW109:QW123" si="1801">QS109/$WC109</f>
        <v>0.92893999999999999</v>
      </c>
      <c r="QX109" s="252">
        <f>QX12</f>
        <v>28</v>
      </c>
      <c r="QY109" s="122">
        <f>QX109/QX107</f>
        <v>0.16567999999999999</v>
      </c>
      <c r="QZ109" s="101">
        <f>QZ107*QY109</f>
        <v>20.02</v>
      </c>
      <c r="RA109" s="119">
        <f t="shared" ref="RA109:RA122" si="1802">IF(QX109&gt;0,QZ109/QX109,0)</f>
        <v>0.71499999999999997</v>
      </c>
      <c r="RB109" s="93">
        <f>RB107</f>
        <v>890</v>
      </c>
      <c r="RC109" s="120">
        <f t="shared" ref="RC109:RC122" si="1803">RA109*RB109</f>
        <v>636.35</v>
      </c>
      <c r="RD109" s="101">
        <f t="shared" ref="RD109:RD123" si="1804">RC109*QX109</f>
        <v>17817.8</v>
      </c>
      <c r="RE109" s="101"/>
      <c r="RF109" s="121"/>
      <c r="RG109" s="122">
        <f t="shared" ref="RG109:RG123" si="1805">RC109/$WC109</f>
        <v>0.95430000000000004</v>
      </c>
      <c r="RH109" s="252">
        <f>RH12</f>
        <v>23</v>
      </c>
      <c r="RI109" s="122">
        <f>RH109/RH107</f>
        <v>0.16911999999999999</v>
      </c>
      <c r="RJ109" s="101">
        <f>RJ107*RI109</f>
        <v>19.79</v>
      </c>
      <c r="RK109" s="119">
        <f t="shared" ref="RK109:RK122" si="1806">IF(RH109&gt;0,RJ109/RH109,0)</f>
        <v>0.86043477999999995</v>
      </c>
      <c r="RL109" s="93">
        <f>RL107</f>
        <v>890</v>
      </c>
      <c r="RM109" s="120">
        <f t="shared" ref="RM109:RM122" si="1807">RK109*RL109</f>
        <v>765.78695000000005</v>
      </c>
      <c r="RN109" s="101">
        <f t="shared" ref="RN109:RN123" si="1808">RM109*RH109</f>
        <v>17613.099999999999</v>
      </c>
      <c r="RO109" s="101"/>
      <c r="RP109" s="121"/>
      <c r="RQ109" s="122">
        <f t="shared" ref="RQ109:RQ123" si="1809">RM109/$WC109</f>
        <v>1.1484099999999999</v>
      </c>
      <c r="RR109" s="252">
        <f>RR12</f>
        <v>61</v>
      </c>
      <c r="RS109" s="122">
        <f>RR109/RR107</f>
        <v>0.17529</v>
      </c>
      <c r="RT109" s="101">
        <f>RT107*RS109</f>
        <v>41.02</v>
      </c>
      <c r="RU109" s="119">
        <f t="shared" ref="RU109:RU122" si="1810">IF(RR109&gt;0,RT109/RR109,0)</f>
        <v>0.67245902000000002</v>
      </c>
      <c r="RV109" s="93">
        <f>RV107</f>
        <v>890</v>
      </c>
      <c r="RW109" s="120">
        <f t="shared" ref="RW109:RW122" si="1811">RU109*RV109</f>
        <v>598.48852999999997</v>
      </c>
      <c r="RX109" s="101">
        <f t="shared" ref="RX109:RX123" si="1812">RW109*RR109</f>
        <v>36507.800000000003</v>
      </c>
      <c r="RY109" s="101"/>
      <c r="RZ109" s="121"/>
      <c r="SA109" s="122">
        <f t="shared" ref="SA109:SA123" si="1813">RW109/$WC109</f>
        <v>0.89751999999999998</v>
      </c>
      <c r="SB109" s="252">
        <f>SB12</f>
        <v>22</v>
      </c>
      <c r="SC109" s="122">
        <f>SB109/SB107</f>
        <v>0.26190000000000002</v>
      </c>
      <c r="SD109" s="101">
        <f>SD107*SC109</f>
        <v>23.48</v>
      </c>
      <c r="SE109" s="119">
        <f t="shared" ref="SE109:SE122" si="1814">IF(SB109&gt;0,SD109/SB109,0)</f>
        <v>1.06727273</v>
      </c>
      <c r="SF109" s="93">
        <f>SF107</f>
        <v>890</v>
      </c>
      <c r="SG109" s="120">
        <f t="shared" ref="SG109:SG122" si="1815">SE109*SF109</f>
        <v>949.87273000000005</v>
      </c>
      <c r="SH109" s="101">
        <f t="shared" ref="SH109:SH123" si="1816">SG109*SB109</f>
        <v>20897.2</v>
      </c>
      <c r="SI109" s="101"/>
      <c r="SJ109" s="121"/>
      <c r="SK109" s="122">
        <f t="shared" ref="SK109:SK123" si="1817">SG109/$WC109</f>
        <v>1.4244699999999999</v>
      </c>
      <c r="SL109" s="252">
        <f>SL12</f>
        <v>29</v>
      </c>
      <c r="SM109" s="122">
        <f>SL109/SL107</f>
        <v>9.5079999999999998E-2</v>
      </c>
      <c r="SN109" s="101">
        <f>SN107*SM109</f>
        <v>22.25</v>
      </c>
      <c r="SO109" s="119">
        <f t="shared" ref="SO109:SO122" si="1818">IF(SL109&gt;0,SN109/SL109,0)</f>
        <v>0.76724137999999997</v>
      </c>
      <c r="SP109" s="93">
        <f>SP107</f>
        <v>890</v>
      </c>
      <c r="SQ109" s="120">
        <f t="shared" ref="SQ109:SQ122" si="1819">SO109*SP109</f>
        <v>682.84483</v>
      </c>
      <c r="SR109" s="101">
        <f t="shared" ref="SR109:SR123" si="1820">SQ109*SL109</f>
        <v>19802.5</v>
      </c>
      <c r="SS109" s="101"/>
      <c r="ST109" s="121"/>
      <c r="SU109" s="122">
        <f t="shared" ref="SU109:SU123" si="1821">SQ109/$WC109</f>
        <v>1.02403</v>
      </c>
      <c r="SV109" s="252">
        <f>SV12</f>
        <v>47</v>
      </c>
      <c r="SW109" s="122">
        <f>SV109/SV107</f>
        <v>0.16319</v>
      </c>
      <c r="SX109" s="101">
        <f>SX107*SW109</f>
        <v>37.21</v>
      </c>
      <c r="SY109" s="119">
        <f t="shared" ref="SY109:SY122" si="1822">IF(SV109&gt;0,SX109/SV109,0)</f>
        <v>0.79170213</v>
      </c>
      <c r="SZ109" s="93">
        <f>SZ107</f>
        <v>890</v>
      </c>
      <c r="TA109" s="120">
        <f t="shared" ref="TA109:TA122" si="1823">SY109*SZ109</f>
        <v>704.61490000000003</v>
      </c>
      <c r="TB109" s="101">
        <f t="shared" ref="TB109:TB123" si="1824">TA109*SV109</f>
        <v>33116.9</v>
      </c>
      <c r="TC109" s="101"/>
      <c r="TD109" s="121"/>
      <c r="TE109" s="122">
        <f t="shared" ref="TE109:TE123" si="1825">TA109/$WC109</f>
        <v>1.05667</v>
      </c>
      <c r="TF109" s="252">
        <f>TF12</f>
        <v>13</v>
      </c>
      <c r="TG109" s="122">
        <f>TF109/TF107</f>
        <v>8.4970000000000004E-2</v>
      </c>
      <c r="TH109" s="101">
        <f>TH107*TG109</f>
        <v>9.5299999999999994</v>
      </c>
      <c r="TI109" s="119">
        <f t="shared" ref="TI109:TI122" si="1826">IF(TF109&gt;0,TH109/TF109,0)</f>
        <v>0.73307692000000002</v>
      </c>
      <c r="TJ109" s="93">
        <f>TJ107</f>
        <v>890</v>
      </c>
      <c r="TK109" s="120">
        <f t="shared" ref="TK109:TK122" si="1827">TI109*TJ109</f>
        <v>652.43845999999996</v>
      </c>
      <c r="TL109" s="101">
        <f t="shared" ref="TL109:TL123" si="1828">TK109*TF109</f>
        <v>8481.7000000000007</v>
      </c>
      <c r="TM109" s="101"/>
      <c r="TN109" s="121"/>
      <c r="TO109" s="122">
        <f t="shared" ref="TO109:TO123" si="1829">TK109/$WC109</f>
        <v>0.97843000000000002</v>
      </c>
      <c r="TP109" s="252">
        <f>TP12</f>
        <v>51</v>
      </c>
      <c r="TQ109" s="122">
        <f>TP109/TP107</f>
        <v>0.1777</v>
      </c>
      <c r="TR109" s="101">
        <f>TR107*TQ109</f>
        <v>39.130000000000003</v>
      </c>
      <c r="TS109" s="119">
        <f t="shared" ref="TS109:TS122" si="1830">IF(TP109&gt;0,TR109/TP109,0)</f>
        <v>0.76725489999999996</v>
      </c>
      <c r="TT109" s="93">
        <f>TT107</f>
        <v>890</v>
      </c>
      <c r="TU109" s="120">
        <f t="shared" ref="TU109:TU122" si="1831">TS109*TT109</f>
        <v>682.85685999999998</v>
      </c>
      <c r="TV109" s="101">
        <f t="shared" ref="TV109:TV123" si="1832">TU109*TP109</f>
        <v>34825.699999999997</v>
      </c>
      <c r="TW109" s="101"/>
      <c r="TX109" s="121"/>
      <c r="TY109" s="122">
        <f t="shared" ref="TY109:TY123" si="1833">TU109/$WC109</f>
        <v>1.0240400000000001</v>
      </c>
      <c r="TZ109" s="252">
        <f>TZ12</f>
        <v>64</v>
      </c>
      <c r="UA109" s="122">
        <f>TZ109/TZ107</f>
        <v>0.32652999999999999</v>
      </c>
      <c r="UB109" s="101">
        <f>UB107*UA109</f>
        <v>36.64</v>
      </c>
      <c r="UC109" s="119">
        <f t="shared" ref="UC109:UC122" si="1834">IF(TZ109&gt;0,UB109/TZ109,0)</f>
        <v>0.57250000000000001</v>
      </c>
      <c r="UD109" s="93">
        <f>UD107</f>
        <v>890</v>
      </c>
      <c r="UE109" s="120">
        <f t="shared" ref="UE109:UE122" si="1835">UC109*UD109</f>
        <v>509.52499999999998</v>
      </c>
      <c r="UF109" s="101">
        <f t="shared" ref="UF109:UF123" si="1836">UE109*TZ109</f>
        <v>32609.599999999999</v>
      </c>
      <c r="UG109" s="101"/>
      <c r="UH109" s="121"/>
      <c r="UI109" s="122">
        <f t="shared" ref="UI109:UI123" si="1837">UE109/$WC109</f>
        <v>0.76410999999999996</v>
      </c>
      <c r="UJ109" s="252">
        <f>UJ12</f>
        <v>76</v>
      </c>
      <c r="UK109" s="122">
        <f>UJ109/UJ107</f>
        <v>0.23100000000000001</v>
      </c>
      <c r="UL109" s="101">
        <f>UL107*UK109</f>
        <v>51.64</v>
      </c>
      <c r="UM109" s="119">
        <f t="shared" ref="UM109:UM122" si="1838">IF(UJ109&gt;0,UL109/UJ109,0)</f>
        <v>0.67947367999999997</v>
      </c>
      <c r="UN109" s="93">
        <f>UN107</f>
        <v>890</v>
      </c>
      <c r="UO109" s="120">
        <f t="shared" ref="UO109:UO122" si="1839">UM109*UN109</f>
        <v>604.73158000000001</v>
      </c>
      <c r="UP109" s="101">
        <f t="shared" ref="UP109:UP123" si="1840">UO109*UJ109</f>
        <v>45959.6</v>
      </c>
      <c r="UQ109" s="101"/>
      <c r="UR109" s="121"/>
      <c r="US109" s="122">
        <f t="shared" ref="US109:US123" si="1841">UO109/$WC109</f>
        <v>0.90688000000000002</v>
      </c>
      <c r="UT109" s="252">
        <f>UT12</f>
        <v>61</v>
      </c>
      <c r="UU109" s="122">
        <f>UT109/UT107</f>
        <v>0.19003</v>
      </c>
      <c r="UV109" s="101">
        <f>UV107*UU109</f>
        <v>30.78</v>
      </c>
      <c r="UW109" s="119">
        <f t="shared" ref="UW109:UW122" si="1842">IF(UT109&gt;0,UV109/UT109,0)</f>
        <v>0.50459016000000001</v>
      </c>
      <c r="UX109" s="93">
        <f>UX107</f>
        <v>890</v>
      </c>
      <c r="UY109" s="120">
        <f t="shared" ref="UY109:UY122" si="1843">UW109*UX109</f>
        <v>449.08524</v>
      </c>
      <c r="UZ109" s="101">
        <f t="shared" ref="UZ109:UZ123" si="1844">UY109*UT109</f>
        <v>27394.2</v>
      </c>
      <c r="VA109" s="101"/>
      <c r="VB109" s="121"/>
      <c r="VC109" s="122">
        <f t="shared" ref="VC109:VC123" si="1845">UY109/$WC109</f>
        <v>0.67347000000000001</v>
      </c>
      <c r="VD109" s="252">
        <f>VD12</f>
        <v>47</v>
      </c>
      <c r="VE109" s="122">
        <f>VD109/VD107</f>
        <v>8.4989999999999996E-2</v>
      </c>
      <c r="VF109" s="101">
        <f>VF107*VE109</f>
        <v>36.72</v>
      </c>
      <c r="VG109" s="119">
        <f t="shared" ref="VG109:VG122" si="1846">IF(VD109&gt;0,VF109/VD109,0)</f>
        <v>0.78127659999999999</v>
      </c>
      <c r="VH109" s="93">
        <f>VH107</f>
        <v>890</v>
      </c>
      <c r="VI109" s="120">
        <f t="shared" ref="VI109:VI122" si="1847">VG109*VH109</f>
        <v>695.33617000000004</v>
      </c>
      <c r="VJ109" s="101">
        <f t="shared" ref="VJ109:VJ123" si="1848">VI109*VD109</f>
        <v>32680.799999999999</v>
      </c>
      <c r="VK109" s="101"/>
      <c r="VL109" s="121"/>
      <c r="VM109" s="122">
        <f t="shared" ref="VM109:VM123" si="1849">VI109/$WC109</f>
        <v>1.0427599999999999</v>
      </c>
      <c r="VN109" s="252">
        <f>VN12</f>
        <v>49</v>
      </c>
      <c r="VO109" s="122">
        <f>VN109/VN107</f>
        <v>0.14000000000000001</v>
      </c>
      <c r="VP109" s="101">
        <f>VP107*VO109</f>
        <v>21</v>
      </c>
      <c r="VQ109" s="119">
        <f t="shared" ref="VQ109:VQ122" si="1850">IF(VN109&gt;0,VP109/VN109,0)</f>
        <v>0.42857142999999998</v>
      </c>
      <c r="VR109" s="93">
        <f>VR107</f>
        <v>890</v>
      </c>
      <c r="VS109" s="120">
        <f t="shared" ref="VS109:VS122" si="1851">VQ109*VR109</f>
        <v>381.42856999999998</v>
      </c>
      <c r="VT109" s="101">
        <f t="shared" ref="VT109:VT123" si="1852">VS109*VN109</f>
        <v>18690</v>
      </c>
      <c r="VU109" s="101"/>
      <c r="VV109" s="121"/>
      <c r="VW109" s="122">
        <f t="shared" ref="VW109:VW123" si="1853">VS109/$WC109</f>
        <v>0.57201000000000002</v>
      </c>
      <c r="VX109" s="231">
        <f t="shared" ref="VX109:VX122" si="1854">F109+P109+Z109+AJ109+AT109+BD109+BN109+BX109+CH109+CR109+DB109+DL109+DV109+EF109+EP109+EZ109+FJ109+FT109+GD109+GN109+GX109+HH109+HR109+IB109+IL109+IV109+JF109+JP109+JZ109+KJ109+KT109+LD109+LN109+LX109+MH109+MR109+NB109+NL109+NV109+OF109+OP109+OZ109+PJ109+PT109+QD109+QN109+QX109+RH109+RR109+SB109+SL109+SV109+TF109+TP109+TZ109+UJ109+UT109+VD109+VN109</f>
        <v>1989</v>
      </c>
      <c r="VY109" s="122">
        <f>VX109/VX107</f>
        <v>0.15797</v>
      </c>
      <c r="VZ109" s="101">
        <f>VZ107*VY109</f>
        <v>1490.24</v>
      </c>
      <c r="WA109" s="119">
        <f t="shared" ref="WA109:WA122" si="1855">IF(VX109&gt;0,VZ109/VX109,0)</f>
        <v>0.74924082000000003</v>
      </c>
      <c r="WB109" s="93">
        <f>WB107</f>
        <v>890</v>
      </c>
      <c r="WC109" s="120">
        <f t="shared" ref="WC109:WC122" si="1856">WA109*WB109</f>
        <v>666.82433000000003</v>
      </c>
      <c r="WD109" s="101">
        <f t="shared" ref="WD109:WD123" si="1857">WC109*VX109</f>
        <v>1326313.5900000001</v>
      </c>
      <c r="WE109" s="101"/>
      <c r="WF109" s="121"/>
    </row>
    <row r="110" spans="1:604" ht="26.25" customHeight="1">
      <c r="A110" s="5"/>
      <c r="B110" s="223" t="s">
        <v>422</v>
      </c>
      <c r="C110" s="12" t="s">
        <v>839</v>
      </c>
      <c r="D110" s="12" t="s">
        <v>440</v>
      </c>
      <c r="E110" s="4" t="s">
        <v>33</v>
      </c>
      <c r="F110" s="252">
        <f t="shared" ref="F110:F122" si="1858">F13</f>
        <v>264</v>
      </c>
      <c r="G110" s="122">
        <f>F110/F107</f>
        <v>1</v>
      </c>
      <c r="H110" s="101">
        <f>H107*G110</f>
        <v>172.8</v>
      </c>
      <c r="I110" s="119">
        <f t="shared" si="1618"/>
        <v>0.65454544999999997</v>
      </c>
      <c r="J110" s="93">
        <f>J107</f>
        <v>890</v>
      </c>
      <c r="K110" s="120">
        <f t="shared" si="1619"/>
        <v>582.54544999999996</v>
      </c>
      <c r="L110" s="101">
        <f t="shared" si="1620"/>
        <v>153792</v>
      </c>
      <c r="M110" s="101"/>
      <c r="N110" s="121"/>
      <c r="O110" s="122">
        <f t="shared" si="1621"/>
        <v>0.87361999999999995</v>
      </c>
      <c r="P110" s="252">
        <f t="shared" ref="P110:P122" si="1859">P13</f>
        <v>350</v>
      </c>
      <c r="Q110" s="122">
        <f>P110/P107</f>
        <v>0.74785999999999997</v>
      </c>
      <c r="R110" s="101">
        <f>R107*Q110</f>
        <v>269.23</v>
      </c>
      <c r="S110" s="119">
        <f t="shared" si="1622"/>
        <v>0.76922857</v>
      </c>
      <c r="T110" s="93">
        <f>T107</f>
        <v>890</v>
      </c>
      <c r="U110" s="120">
        <f t="shared" si="1623"/>
        <v>684.61342999999999</v>
      </c>
      <c r="V110" s="101">
        <f t="shared" si="1624"/>
        <v>239614.7</v>
      </c>
      <c r="W110" s="101"/>
      <c r="X110" s="121"/>
      <c r="Y110" s="122">
        <f t="shared" si="1625"/>
        <v>1.02668</v>
      </c>
      <c r="Z110" s="252">
        <f t="shared" ref="Z110:Z122" si="1860">Z13</f>
        <v>264</v>
      </c>
      <c r="AA110" s="122">
        <f>Z110/Z107</f>
        <v>0.94623999999999997</v>
      </c>
      <c r="AB110" s="101">
        <f>AB107*AA110</f>
        <v>158.97</v>
      </c>
      <c r="AC110" s="119">
        <f t="shared" si="1626"/>
        <v>0.60215909000000001</v>
      </c>
      <c r="AD110" s="93">
        <f>AD107</f>
        <v>890</v>
      </c>
      <c r="AE110" s="120">
        <f t="shared" si="1627"/>
        <v>535.92159000000004</v>
      </c>
      <c r="AF110" s="101">
        <f t="shared" si="1628"/>
        <v>141483.29999999999</v>
      </c>
      <c r="AG110" s="101"/>
      <c r="AH110" s="121"/>
      <c r="AI110" s="122">
        <f t="shared" si="1629"/>
        <v>0.80369999999999997</v>
      </c>
      <c r="AJ110" s="252">
        <f t="shared" ref="AJ110:AJ122" si="1861">AJ13</f>
        <v>72</v>
      </c>
      <c r="AK110" s="122">
        <f>AJ110/AJ107</f>
        <v>0.29268</v>
      </c>
      <c r="AL110" s="101">
        <f>AL107*AK110</f>
        <v>105.36</v>
      </c>
      <c r="AM110" s="119">
        <f t="shared" si="1630"/>
        <v>1.46333333</v>
      </c>
      <c r="AN110" s="93">
        <f>AN107</f>
        <v>890</v>
      </c>
      <c r="AO110" s="120">
        <f t="shared" si="1631"/>
        <v>1302.3666599999999</v>
      </c>
      <c r="AP110" s="101">
        <f t="shared" si="1632"/>
        <v>93770.4</v>
      </c>
      <c r="AQ110" s="101"/>
      <c r="AR110" s="121"/>
      <c r="AS110" s="122">
        <f t="shared" si="1633"/>
        <v>1.9531000000000001</v>
      </c>
      <c r="AT110" s="252">
        <f t="shared" ref="AT110:AT122" si="1862">AT13</f>
        <v>133</v>
      </c>
      <c r="AU110" s="122">
        <f>AT110/AT107</f>
        <v>1</v>
      </c>
      <c r="AV110" s="101">
        <f>AV107*AU110</f>
        <v>96</v>
      </c>
      <c r="AW110" s="119">
        <f t="shared" si="1634"/>
        <v>0.72180451000000001</v>
      </c>
      <c r="AX110" s="93">
        <f>AX107</f>
        <v>890</v>
      </c>
      <c r="AY110" s="120">
        <f t="shared" si="1635"/>
        <v>642.40601000000004</v>
      </c>
      <c r="AZ110" s="101">
        <f t="shared" si="1636"/>
        <v>85440</v>
      </c>
      <c r="BA110" s="101"/>
      <c r="BB110" s="121"/>
      <c r="BC110" s="122">
        <f t="shared" si="1637"/>
        <v>0.96338000000000001</v>
      </c>
      <c r="BD110" s="252">
        <f t="shared" ref="BD110:BD122" si="1863">BD13</f>
        <v>109</v>
      </c>
      <c r="BE110" s="122">
        <f>BD110/BD107</f>
        <v>0.67283999999999999</v>
      </c>
      <c r="BF110" s="101">
        <f>BF107*BE110</f>
        <v>201.85</v>
      </c>
      <c r="BG110" s="119">
        <f t="shared" si="1638"/>
        <v>1.8518348600000001</v>
      </c>
      <c r="BH110" s="93">
        <f>BH107</f>
        <v>890</v>
      </c>
      <c r="BI110" s="120">
        <f t="shared" si="1639"/>
        <v>1648.13303</v>
      </c>
      <c r="BJ110" s="101">
        <f t="shared" si="1640"/>
        <v>179646.5</v>
      </c>
      <c r="BK110" s="101"/>
      <c r="BL110" s="121"/>
      <c r="BM110" s="122">
        <f t="shared" si="1641"/>
        <v>2.4716200000000002</v>
      </c>
      <c r="BN110" s="252">
        <f t="shared" ref="BN110:BN122" si="1864">BN13</f>
        <v>0</v>
      </c>
      <c r="BO110" s="122" t="e">
        <f>BN110/BN107</f>
        <v>#DIV/0!</v>
      </c>
      <c r="BP110" s="101" t="e">
        <f>BP107*BO110</f>
        <v>#DIV/0!</v>
      </c>
      <c r="BQ110" s="119">
        <f t="shared" si="1642"/>
        <v>0</v>
      </c>
      <c r="BR110" s="93">
        <f>BR107</f>
        <v>0</v>
      </c>
      <c r="BS110" s="120">
        <f t="shared" si="1643"/>
        <v>0</v>
      </c>
      <c r="BT110" s="101">
        <f t="shared" si="1644"/>
        <v>0</v>
      </c>
      <c r="BU110" s="101"/>
      <c r="BV110" s="121"/>
      <c r="BW110" s="122">
        <f t="shared" si="1645"/>
        <v>0</v>
      </c>
      <c r="BX110" s="252">
        <f t="shared" ref="BX110:BX122" si="1865">BX13</f>
        <v>112</v>
      </c>
      <c r="BY110" s="122">
        <f>BX110/BX107</f>
        <v>0.70440000000000003</v>
      </c>
      <c r="BZ110" s="101">
        <f>BZ107*BY110</f>
        <v>105.74</v>
      </c>
      <c r="CA110" s="119">
        <f t="shared" si="1646"/>
        <v>0.94410713999999996</v>
      </c>
      <c r="CB110" s="93">
        <f>CB107</f>
        <v>890</v>
      </c>
      <c r="CC110" s="120">
        <f t="shared" si="1647"/>
        <v>840.25535000000002</v>
      </c>
      <c r="CD110" s="101">
        <f t="shared" si="1648"/>
        <v>94108.6</v>
      </c>
      <c r="CE110" s="101"/>
      <c r="CF110" s="121"/>
      <c r="CG110" s="122">
        <f t="shared" si="1649"/>
        <v>1.2600899999999999</v>
      </c>
      <c r="CH110" s="252">
        <f t="shared" ref="CH110:CH122" si="1866">CH13</f>
        <v>0</v>
      </c>
      <c r="CI110" s="122" t="e">
        <f>CH110/CH107</f>
        <v>#DIV/0!</v>
      </c>
      <c r="CJ110" s="101" t="e">
        <f>CJ107*CI110</f>
        <v>#DIV/0!</v>
      </c>
      <c r="CK110" s="119">
        <f t="shared" si="1650"/>
        <v>0</v>
      </c>
      <c r="CL110" s="93">
        <f>CL107</f>
        <v>0</v>
      </c>
      <c r="CM110" s="120">
        <f t="shared" si="1651"/>
        <v>0</v>
      </c>
      <c r="CN110" s="101">
        <f t="shared" si="1652"/>
        <v>0</v>
      </c>
      <c r="CO110" s="101"/>
      <c r="CP110" s="121"/>
      <c r="CQ110" s="122">
        <f t="shared" si="1653"/>
        <v>0</v>
      </c>
      <c r="CR110" s="252">
        <f t="shared" ref="CR110:CR122" si="1867">CR13</f>
        <v>130</v>
      </c>
      <c r="CS110" s="122">
        <f>CR110/CR107</f>
        <v>1</v>
      </c>
      <c r="CT110" s="101">
        <f>CT107*CS110</f>
        <v>150.12</v>
      </c>
      <c r="CU110" s="119">
        <f t="shared" si="1654"/>
        <v>1.1547692300000001</v>
      </c>
      <c r="CV110" s="93">
        <f>CV107</f>
        <v>890</v>
      </c>
      <c r="CW110" s="120">
        <f t="shared" si="1655"/>
        <v>1027.74461</v>
      </c>
      <c r="CX110" s="101">
        <f t="shared" si="1656"/>
        <v>133606.79999999999</v>
      </c>
      <c r="CY110" s="101"/>
      <c r="CZ110" s="121"/>
      <c r="DA110" s="122">
        <f t="shared" si="1657"/>
        <v>1.5412600000000001</v>
      </c>
      <c r="DB110" s="252">
        <f t="shared" ref="DB110:DB122" si="1868">DB13</f>
        <v>217</v>
      </c>
      <c r="DC110" s="122">
        <f>DB110/DB107</f>
        <v>0.70914999999999995</v>
      </c>
      <c r="DD110" s="101">
        <f>DD107*DC110</f>
        <v>114.88</v>
      </c>
      <c r="DE110" s="119">
        <f t="shared" si="1658"/>
        <v>0.52940092000000005</v>
      </c>
      <c r="DF110" s="93">
        <f>DF107</f>
        <v>890</v>
      </c>
      <c r="DG110" s="120">
        <f t="shared" si="1659"/>
        <v>471.16681999999997</v>
      </c>
      <c r="DH110" s="101">
        <f t="shared" si="1660"/>
        <v>102243.2</v>
      </c>
      <c r="DI110" s="101"/>
      <c r="DJ110" s="121"/>
      <c r="DK110" s="122">
        <f t="shared" si="1661"/>
        <v>0.70659000000000005</v>
      </c>
      <c r="DL110" s="252">
        <f t="shared" ref="DL110:DL122" si="1869">DL13</f>
        <v>148</v>
      </c>
      <c r="DM110" s="122">
        <f>DL110/DL107</f>
        <v>0.93081999999999998</v>
      </c>
      <c r="DN110" s="101">
        <f>DN107*DM110</f>
        <v>101.98</v>
      </c>
      <c r="DO110" s="119">
        <f t="shared" si="1662"/>
        <v>0.68905404999999997</v>
      </c>
      <c r="DP110" s="93">
        <f>DP107</f>
        <v>890</v>
      </c>
      <c r="DQ110" s="120">
        <f t="shared" si="1663"/>
        <v>613.25810000000001</v>
      </c>
      <c r="DR110" s="101">
        <f t="shared" si="1664"/>
        <v>90762.2</v>
      </c>
      <c r="DS110" s="101"/>
      <c r="DT110" s="121"/>
      <c r="DU110" s="122">
        <f t="shared" si="1665"/>
        <v>0.91966999999999999</v>
      </c>
      <c r="DV110" s="252">
        <f t="shared" ref="DV110:DV122" si="1870">DV13</f>
        <v>0</v>
      </c>
      <c r="DW110" s="122">
        <f>DV110/DV107</f>
        <v>0</v>
      </c>
      <c r="DX110" s="101">
        <f>DX107*DW110</f>
        <v>0</v>
      </c>
      <c r="DY110" s="119">
        <f t="shared" si="1666"/>
        <v>0</v>
      </c>
      <c r="DZ110" s="93">
        <f>DZ107</f>
        <v>890</v>
      </c>
      <c r="EA110" s="120">
        <f t="shared" si="1667"/>
        <v>0</v>
      </c>
      <c r="EB110" s="101">
        <f t="shared" si="1668"/>
        <v>0</v>
      </c>
      <c r="EC110" s="101"/>
      <c r="ED110" s="121"/>
      <c r="EE110" s="122">
        <f t="shared" si="1669"/>
        <v>0</v>
      </c>
      <c r="EF110" s="252">
        <f t="shared" ref="EF110:EF122" si="1871">EF13</f>
        <v>174</v>
      </c>
      <c r="EG110" s="122">
        <f>EF110/EF107</f>
        <v>0.88324999999999998</v>
      </c>
      <c r="EH110" s="101">
        <f>EH107*EG110</f>
        <v>95.39</v>
      </c>
      <c r="EI110" s="119">
        <f t="shared" si="1670"/>
        <v>0.54821839000000006</v>
      </c>
      <c r="EJ110" s="93">
        <f>EJ107</f>
        <v>890</v>
      </c>
      <c r="EK110" s="120">
        <f t="shared" si="1671"/>
        <v>487.91437000000002</v>
      </c>
      <c r="EL110" s="101">
        <f t="shared" si="1672"/>
        <v>84897.1</v>
      </c>
      <c r="EM110" s="101"/>
      <c r="EN110" s="121"/>
      <c r="EO110" s="122">
        <f t="shared" si="1673"/>
        <v>0.73170000000000002</v>
      </c>
      <c r="EP110" s="252">
        <f t="shared" ref="EP110:EP122" si="1872">EP13</f>
        <v>189</v>
      </c>
      <c r="EQ110" s="122">
        <f>EP110/EP107</f>
        <v>0.81466000000000005</v>
      </c>
      <c r="ER110" s="101">
        <f>ER107*EQ110</f>
        <v>122.2</v>
      </c>
      <c r="ES110" s="119">
        <f t="shared" si="1674"/>
        <v>0.64656084999999996</v>
      </c>
      <c r="ET110" s="93">
        <f>ET107</f>
        <v>890</v>
      </c>
      <c r="EU110" s="120">
        <f t="shared" si="1675"/>
        <v>575.43916000000002</v>
      </c>
      <c r="EV110" s="101">
        <f t="shared" si="1676"/>
        <v>108758</v>
      </c>
      <c r="EW110" s="101"/>
      <c r="EX110" s="121"/>
      <c r="EY110" s="122">
        <f t="shared" si="1677"/>
        <v>0.86295999999999995</v>
      </c>
      <c r="EZ110" s="252">
        <f t="shared" ref="EZ110:EZ122" si="1873">EZ13</f>
        <v>12</v>
      </c>
      <c r="FA110" s="122">
        <f>EZ110/EZ107</f>
        <v>0.11215</v>
      </c>
      <c r="FB110" s="101">
        <f>FB107*FA110</f>
        <v>5.98</v>
      </c>
      <c r="FC110" s="119">
        <f t="shared" si="1678"/>
        <v>0.49833333000000002</v>
      </c>
      <c r="FD110" s="93">
        <f>FD107</f>
        <v>890</v>
      </c>
      <c r="FE110" s="120">
        <f t="shared" si="1679"/>
        <v>443.51666</v>
      </c>
      <c r="FF110" s="101">
        <f t="shared" si="1680"/>
        <v>5322.2</v>
      </c>
      <c r="FG110" s="101"/>
      <c r="FH110" s="121"/>
      <c r="FI110" s="122">
        <f t="shared" si="1681"/>
        <v>0.66512000000000004</v>
      </c>
      <c r="FJ110" s="252">
        <f t="shared" ref="FJ110:FJ122" si="1874">FJ13</f>
        <v>147</v>
      </c>
      <c r="FK110" s="122">
        <f>FJ110/FJ107</f>
        <v>0.78190999999999999</v>
      </c>
      <c r="FL110" s="101">
        <f>FL107*FK110</f>
        <v>84.45</v>
      </c>
      <c r="FM110" s="119">
        <f t="shared" si="1682"/>
        <v>0.57448980000000005</v>
      </c>
      <c r="FN110" s="93">
        <f>FN107</f>
        <v>890</v>
      </c>
      <c r="FO110" s="120">
        <f t="shared" si="1683"/>
        <v>511.29592000000002</v>
      </c>
      <c r="FP110" s="101">
        <f t="shared" si="1684"/>
        <v>75160.5</v>
      </c>
      <c r="FQ110" s="101"/>
      <c r="FR110" s="121"/>
      <c r="FS110" s="122">
        <f t="shared" si="1685"/>
        <v>0.76676999999999995</v>
      </c>
      <c r="FT110" s="252">
        <f t="shared" ref="FT110:FT122" si="1875">FT13</f>
        <v>279</v>
      </c>
      <c r="FU110" s="122">
        <f>FT110/FT107</f>
        <v>0.89137</v>
      </c>
      <c r="FV110" s="101">
        <f>FV107*FU110</f>
        <v>213.93</v>
      </c>
      <c r="FW110" s="119">
        <f t="shared" si="1686"/>
        <v>0.76677419000000002</v>
      </c>
      <c r="FX110" s="93">
        <f>FX107</f>
        <v>890</v>
      </c>
      <c r="FY110" s="120">
        <f t="shared" si="1687"/>
        <v>682.42903000000001</v>
      </c>
      <c r="FZ110" s="101">
        <f t="shared" si="1688"/>
        <v>190397.7</v>
      </c>
      <c r="GA110" s="101"/>
      <c r="GB110" s="121"/>
      <c r="GC110" s="122">
        <f t="shared" si="1689"/>
        <v>1.0234099999999999</v>
      </c>
      <c r="GD110" s="252">
        <f t="shared" ref="GD110:GD122" si="1876">GD13</f>
        <v>131</v>
      </c>
      <c r="GE110" s="122">
        <f>GD110/GD107</f>
        <v>0.77059</v>
      </c>
      <c r="GF110" s="101">
        <f>GF107*GE110</f>
        <v>84.98</v>
      </c>
      <c r="GG110" s="119">
        <f t="shared" si="1690"/>
        <v>0.64870229000000001</v>
      </c>
      <c r="GH110" s="93">
        <f>GH107</f>
        <v>890</v>
      </c>
      <c r="GI110" s="120">
        <f t="shared" si="1691"/>
        <v>577.34504000000004</v>
      </c>
      <c r="GJ110" s="101">
        <f t="shared" si="1692"/>
        <v>75632.2</v>
      </c>
      <c r="GK110" s="101"/>
      <c r="GL110" s="121"/>
      <c r="GM110" s="122">
        <f t="shared" si="1693"/>
        <v>0.86582000000000003</v>
      </c>
      <c r="GN110" s="252">
        <f t="shared" ref="GN110:GN122" si="1877">GN13</f>
        <v>0</v>
      </c>
      <c r="GO110" s="122">
        <f>GN110/GN107</f>
        <v>0</v>
      </c>
      <c r="GP110" s="101">
        <f>GP107*GO110</f>
        <v>0</v>
      </c>
      <c r="GQ110" s="119">
        <f t="shared" si="1694"/>
        <v>0</v>
      </c>
      <c r="GR110" s="93">
        <f>GR107</f>
        <v>890</v>
      </c>
      <c r="GS110" s="120">
        <f t="shared" si="1695"/>
        <v>0</v>
      </c>
      <c r="GT110" s="101">
        <f t="shared" si="1696"/>
        <v>0</v>
      </c>
      <c r="GU110" s="101"/>
      <c r="GV110" s="121"/>
      <c r="GW110" s="122">
        <f t="shared" si="1697"/>
        <v>0</v>
      </c>
      <c r="GX110" s="252">
        <f t="shared" ref="GX110:GX122" si="1878">GX13</f>
        <v>154</v>
      </c>
      <c r="GY110" s="122">
        <f>GX110/GX107</f>
        <v>0.85082999999999998</v>
      </c>
      <c r="GZ110" s="101">
        <f>GZ107*GY110</f>
        <v>132.72999999999999</v>
      </c>
      <c r="HA110" s="119">
        <f t="shared" si="1698"/>
        <v>0.86188312</v>
      </c>
      <c r="HB110" s="93">
        <f>HB107</f>
        <v>890</v>
      </c>
      <c r="HC110" s="120">
        <f t="shared" si="1699"/>
        <v>767.07597999999996</v>
      </c>
      <c r="HD110" s="101">
        <f t="shared" si="1700"/>
        <v>118129.7</v>
      </c>
      <c r="HE110" s="101"/>
      <c r="HF110" s="121"/>
      <c r="HG110" s="122">
        <f t="shared" si="1701"/>
        <v>1.15035</v>
      </c>
      <c r="HH110" s="252">
        <f t="shared" ref="HH110:HH122" si="1879">HH13</f>
        <v>257</v>
      </c>
      <c r="HI110" s="122">
        <f>HH110/HH107</f>
        <v>0.92115000000000002</v>
      </c>
      <c r="HJ110" s="101">
        <f>HJ107*HI110</f>
        <v>215.55</v>
      </c>
      <c r="HK110" s="119">
        <f t="shared" si="1702"/>
        <v>0.83871594999999999</v>
      </c>
      <c r="HL110" s="93">
        <f>HL107</f>
        <v>890</v>
      </c>
      <c r="HM110" s="120">
        <f t="shared" si="1703"/>
        <v>746.45719999999994</v>
      </c>
      <c r="HN110" s="101">
        <f t="shared" si="1704"/>
        <v>191839.5</v>
      </c>
      <c r="HO110" s="101"/>
      <c r="HP110" s="121"/>
      <c r="HQ110" s="122">
        <f t="shared" si="1705"/>
        <v>1.1194299999999999</v>
      </c>
      <c r="HR110" s="252">
        <f t="shared" ref="HR110:HR122" si="1880">HR13</f>
        <v>364</v>
      </c>
      <c r="HS110" s="122">
        <f>HR110/HR107</f>
        <v>0.75675999999999999</v>
      </c>
      <c r="HT110" s="101">
        <f>HT107*HS110</f>
        <v>111.24</v>
      </c>
      <c r="HU110" s="119">
        <f t="shared" si="1706"/>
        <v>0.3056044</v>
      </c>
      <c r="HV110" s="93">
        <f>HV107</f>
        <v>890</v>
      </c>
      <c r="HW110" s="120">
        <f t="shared" si="1707"/>
        <v>271.98791999999997</v>
      </c>
      <c r="HX110" s="101">
        <f t="shared" si="1708"/>
        <v>99003.6</v>
      </c>
      <c r="HY110" s="101"/>
      <c r="HZ110" s="121"/>
      <c r="IA110" s="122">
        <f t="shared" si="1709"/>
        <v>0.40788999999999997</v>
      </c>
      <c r="IB110" s="252">
        <f t="shared" ref="IB110:IB122" si="1881">IB13</f>
        <v>123</v>
      </c>
      <c r="IC110" s="122">
        <f>IB110/IB107</f>
        <v>0.78344000000000003</v>
      </c>
      <c r="ID110" s="101">
        <f>ID107*IC110</f>
        <v>84.99</v>
      </c>
      <c r="IE110" s="119">
        <f t="shared" si="1710"/>
        <v>0.69097560999999996</v>
      </c>
      <c r="IF110" s="93">
        <f>IF107</f>
        <v>890</v>
      </c>
      <c r="IG110" s="120">
        <f t="shared" si="1711"/>
        <v>614.96829000000002</v>
      </c>
      <c r="IH110" s="101">
        <f t="shared" si="1712"/>
        <v>75641.100000000006</v>
      </c>
      <c r="II110" s="101"/>
      <c r="IJ110" s="121"/>
      <c r="IK110" s="122">
        <f t="shared" si="1713"/>
        <v>0.92223999999999995</v>
      </c>
      <c r="IL110" s="252">
        <f t="shared" ref="IL110:IL122" si="1882">IL13</f>
        <v>94</v>
      </c>
      <c r="IM110" s="122">
        <f>IL110/IL107</f>
        <v>0.76422999999999996</v>
      </c>
      <c r="IN110" s="101">
        <f>IN107*IM110</f>
        <v>83.73</v>
      </c>
      <c r="IO110" s="119">
        <f t="shared" si="1714"/>
        <v>0.89074467999999996</v>
      </c>
      <c r="IP110" s="93">
        <f>IP107</f>
        <v>890</v>
      </c>
      <c r="IQ110" s="120">
        <f t="shared" si="1715"/>
        <v>792.76277000000005</v>
      </c>
      <c r="IR110" s="101">
        <f t="shared" si="1716"/>
        <v>74519.7</v>
      </c>
      <c r="IS110" s="101"/>
      <c r="IT110" s="121"/>
      <c r="IU110" s="122">
        <f t="shared" si="1717"/>
        <v>1.1888700000000001</v>
      </c>
      <c r="IV110" s="252">
        <f t="shared" ref="IV110:IV122" si="1883">IV13</f>
        <v>214</v>
      </c>
      <c r="IW110" s="122">
        <f>IV110/IV107</f>
        <v>0.75351999999999997</v>
      </c>
      <c r="IX110" s="101">
        <f>IX107*IW110</f>
        <v>151.46</v>
      </c>
      <c r="IY110" s="119">
        <f t="shared" si="1718"/>
        <v>0.70775701000000002</v>
      </c>
      <c r="IZ110" s="93">
        <f>IZ107</f>
        <v>890</v>
      </c>
      <c r="JA110" s="120">
        <f t="shared" si="1719"/>
        <v>629.90373999999997</v>
      </c>
      <c r="JB110" s="101">
        <f t="shared" si="1720"/>
        <v>134799.4</v>
      </c>
      <c r="JC110" s="101"/>
      <c r="JD110" s="121"/>
      <c r="JE110" s="122">
        <f t="shared" si="1721"/>
        <v>0.94464000000000004</v>
      </c>
      <c r="JF110" s="252">
        <f t="shared" ref="JF110:JF122" si="1884">JF13</f>
        <v>124</v>
      </c>
      <c r="JG110" s="122">
        <f>JF110/JF107</f>
        <v>0.42612</v>
      </c>
      <c r="JH110" s="101">
        <f>JH107*JG110</f>
        <v>92.04</v>
      </c>
      <c r="JI110" s="119">
        <f t="shared" si="1722"/>
        <v>0.74225806000000005</v>
      </c>
      <c r="JJ110" s="93">
        <f>JJ107</f>
        <v>890</v>
      </c>
      <c r="JK110" s="120">
        <f t="shared" si="1723"/>
        <v>660.60967000000005</v>
      </c>
      <c r="JL110" s="101">
        <f t="shared" si="1724"/>
        <v>81915.600000000006</v>
      </c>
      <c r="JM110" s="101"/>
      <c r="JN110" s="121"/>
      <c r="JO110" s="122">
        <f t="shared" si="1725"/>
        <v>0.99068000000000001</v>
      </c>
      <c r="JP110" s="252">
        <f t="shared" ref="JP110:JP122" si="1885">JP13</f>
        <v>0</v>
      </c>
      <c r="JQ110" s="122" t="e">
        <f>JP110/JP107</f>
        <v>#DIV/0!</v>
      </c>
      <c r="JR110" s="101" t="e">
        <f>JR107*JQ110</f>
        <v>#DIV/0!</v>
      </c>
      <c r="JS110" s="119">
        <f t="shared" si="1726"/>
        <v>0</v>
      </c>
      <c r="JT110" s="93">
        <f>JT107</f>
        <v>0</v>
      </c>
      <c r="JU110" s="120">
        <f t="shared" si="1727"/>
        <v>0</v>
      </c>
      <c r="JV110" s="101">
        <f t="shared" si="1728"/>
        <v>0</v>
      </c>
      <c r="JW110" s="101"/>
      <c r="JX110" s="121"/>
      <c r="JY110" s="122">
        <f t="shared" si="1729"/>
        <v>0</v>
      </c>
      <c r="JZ110" s="252">
        <f t="shared" ref="JZ110:JZ122" si="1886">JZ13</f>
        <v>149</v>
      </c>
      <c r="KA110" s="122">
        <f>JZ110/JZ107</f>
        <v>0.83240000000000003</v>
      </c>
      <c r="KB110" s="101">
        <f>KB107*KA110</f>
        <v>91.8</v>
      </c>
      <c r="KC110" s="119">
        <f t="shared" si="1730"/>
        <v>0.61610737999999998</v>
      </c>
      <c r="KD110" s="93">
        <f>KD107</f>
        <v>890</v>
      </c>
      <c r="KE110" s="120">
        <f t="shared" si="1731"/>
        <v>548.33556999999996</v>
      </c>
      <c r="KF110" s="101">
        <f t="shared" si="1732"/>
        <v>81702</v>
      </c>
      <c r="KG110" s="101"/>
      <c r="KH110" s="121"/>
      <c r="KI110" s="122">
        <f t="shared" si="1733"/>
        <v>0.82230999999999999</v>
      </c>
      <c r="KJ110" s="252">
        <f t="shared" ref="KJ110:KJ122" si="1887">KJ13</f>
        <v>271</v>
      </c>
      <c r="KK110" s="122">
        <f>KJ110/KJ107</f>
        <v>0.76771</v>
      </c>
      <c r="KL110" s="101">
        <f>KL107*KK110</f>
        <v>179.64</v>
      </c>
      <c r="KM110" s="119">
        <f t="shared" si="1734"/>
        <v>0.66287823000000001</v>
      </c>
      <c r="KN110" s="93">
        <f>KN107</f>
        <v>890</v>
      </c>
      <c r="KO110" s="120">
        <f t="shared" si="1735"/>
        <v>589.96162000000004</v>
      </c>
      <c r="KP110" s="101">
        <f t="shared" si="1736"/>
        <v>159879.6</v>
      </c>
      <c r="KQ110" s="101"/>
      <c r="KR110" s="121"/>
      <c r="KS110" s="122">
        <f t="shared" si="1737"/>
        <v>0.88473999999999997</v>
      </c>
      <c r="KT110" s="252">
        <f t="shared" ref="KT110:KT122" si="1888">KT13</f>
        <v>210</v>
      </c>
      <c r="KU110" s="122">
        <f>KT110/KT107</f>
        <v>0.70469999999999999</v>
      </c>
      <c r="KV110" s="101">
        <f>KV107*KU110</f>
        <v>171.24</v>
      </c>
      <c r="KW110" s="119">
        <f t="shared" si="1738"/>
        <v>0.81542857000000002</v>
      </c>
      <c r="KX110" s="93">
        <f>KX107</f>
        <v>890</v>
      </c>
      <c r="KY110" s="120">
        <f t="shared" si="1739"/>
        <v>725.73143000000005</v>
      </c>
      <c r="KZ110" s="101">
        <f t="shared" si="1740"/>
        <v>152403.6</v>
      </c>
      <c r="LA110" s="101"/>
      <c r="LB110" s="121"/>
      <c r="LC110" s="122">
        <f t="shared" si="1741"/>
        <v>1.0883400000000001</v>
      </c>
      <c r="LD110" s="252">
        <f t="shared" ref="LD110:LD122" si="1889">LD13</f>
        <v>209</v>
      </c>
      <c r="LE110" s="122">
        <f>LD110/LD107</f>
        <v>0.86363999999999996</v>
      </c>
      <c r="LF110" s="101">
        <f>LF107*LE110</f>
        <v>190.48</v>
      </c>
      <c r="LG110" s="119">
        <f t="shared" si="1742"/>
        <v>0.91138755999999999</v>
      </c>
      <c r="LH110" s="93">
        <f>LH107</f>
        <v>890</v>
      </c>
      <c r="LI110" s="120">
        <f t="shared" si="1743"/>
        <v>811.13493000000005</v>
      </c>
      <c r="LJ110" s="101">
        <f t="shared" si="1744"/>
        <v>169527.2</v>
      </c>
      <c r="LK110" s="101"/>
      <c r="LL110" s="121"/>
      <c r="LM110" s="122">
        <f t="shared" si="1745"/>
        <v>1.2164200000000001</v>
      </c>
      <c r="LN110" s="252">
        <f t="shared" ref="LN110:LN122" si="1890">LN13</f>
        <v>96</v>
      </c>
      <c r="LO110" s="122">
        <f>LN110/LN107</f>
        <v>0.68084999999999996</v>
      </c>
      <c r="LP110" s="101">
        <f>LP107*LO110</f>
        <v>79.66</v>
      </c>
      <c r="LQ110" s="119">
        <f t="shared" si="1746"/>
        <v>0.82979166999999998</v>
      </c>
      <c r="LR110" s="93">
        <f>LR107</f>
        <v>890</v>
      </c>
      <c r="LS110" s="120">
        <f t="shared" si="1747"/>
        <v>738.51459</v>
      </c>
      <c r="LT110" s="101">
        <f t="shared" si="1748"/>
        <v>70897.399999999994</v>
      </c>
      <c r="LU110" s="101"/>
      <c r="LV110" s="121"/>
      <c r="LW110" s="122">
        <f t="shared" si="1749"/>
        <v>1.10751</v>
      </c>
      <c r="LX110" s="252">
        <f t="shared" ref="LX110:LX122" si="1891">LX13</f>
        <v>95</v>
      </c>
      <c r="LY110" s="122">
        <f>LX110/LX107</f>
        <v>0.69342999999999999</v>
      </c>
      <c r="LZ110" s="101">
        <f>LZ107*LY110</f>
        <v>74.89</v>
      </c>
      <c r="MA110" s="119">
        <f t="shared" si="1750"/>
        <v>0.78831578999999996</v>
      </c>
      <c r="MB110" s="93">
        <f>MB107</f>
        <v>890</v>
      </c>
      <c r="MC110" s="120">
        <f t="shared" si="1751"/>
        <v>701.60104999999999</v>
      </c>
      <c r="MD110" s="101">
        <f t="shared" si="1752"/>
        <v>66652.100000000006</v>
      </c>
      <c r="ME110" s="101"/>
      <c r="MF110" s="121"/>
      <c r="MG110" s="122">
        <f t="shared" si="1753"/>
        <v>1.05216</v>
      </c>
      <c r="MH110" s="252">
        <f t="shared" ref="MH110:MH122" si="1892">MH13</f>
        <v>150</v>
      </c>
      <c r="MI110" s="122">
        <f>MH110/MH107</f>
        <v>0.49180000000000001</v>
      </c>
      <c r="MJ110" s="101">
        <f>MJ107*MI110</f>
        <v>63.44</v>
      </c>
      <c r="MK110" s="119">
        <f t="shared" si="1754"/>
        <v>0.42293333</v>
      </c>
      <c r="ML110" s="93">
        <f>ML107</f>
        <v>890</v>
      </c>
      <c r="MM110" s="120">
        <f t="shared" si="1755"/>
        <v>376.41066000000001</v>
      </c>
      <c r="MN110" s="101">
        <f t="shared" si="1756"/>
        <v>56461.599999999999</v>
      </c>
      <c r="MO110" s="101"/>
      <c r="MP110" s="121"/>
      <c r="MQ110" s="122">
        <f t="shared" si="1757"/>
        <v>0.56447999999999998</v>
      </c>
      <c r="MR110" s="252">
        <f t="shared" ref="MR110:MR122" si="1893">MR13</f>
        <v>23</v>
      </c>
      <c r="MS110" s="122">
        <f>MR110/MR107</f>
        <v>0.20535999999999999</v>
      </c>
      <c r="MT110" s="101">
        <f>MT107*MS110</f>
        <v>22.99</v>
      </c>
      <c r="MU110" s="119">
        <f t="shared" si="1758"/>
        <v>0.99956522000000003</v>
      </c>
      <c r="MV110" s="93">
        <f>MV107</f>
        <v>890</v>
      </c>
      <c r="MW110" s="120">
        <f t="shared" si="1759"/>
        <v>889.61305000000004</v>
      </c>
      <c r="MX110" s="101">
        <f t="shared" si="1760"/>
        <v>20461.099999999999</v>
      </c>
      <c r="MY110" s="101"/>
      <c r="MZ110" s="121"/>
      <c r="NA110" s="122">
        <f t="shared" si="1761"/>
        <v>1.3341099999999999</v>
      </c>
      <c r="NB110" s="252">
        <f t="shared" ref="NB110:NB122" si="1894">NB13</f>
        <v>119</v>
      </c>
      <c r="NC110" s="122">
        <f>NB110/NB107</f>
        <v>0.72560999999999998</v>
      </c>
      <c r="ND110" s="101">
        <f>ND107*NC110</f>
        <v>121.9</v>
      </c>
      <c r="NE110" s="119">
        <f t="shared" si="1762"/>
        <v>1.02436975</v>
      </c>
      <c r="NF110" s="93">
        <f>NF107</f>
        <v>890</v>
      </c>
      <c r="NG110" s="120">
        <f t="shared" si="1763"/>
        <v>911.68907999999999</v>
      </c>
      <c r="NH110" s="101">
        <f t="shared" si="1764"/>
        <v>108491</v>
      </c>
      <c r="NI110" s="101"/>
      <c r="NJ110" s="121"/>
      <c r="NK110" s="122">
        <f t="shared" si="1765"/>
        <v>1.3672200000000001</v>
      </c>
      <c r="NL110" s="252">
        <f t="shared" ref="NL110:NL122" si="1895">NL13</f>
        <v>306</v>
      </c>
      <c r="NM110" s="122">
        <f>NL110/NL107</f>
        <v>0.60714000000000001</v>
      </c>
      <c r="NN110" s="101">
        <f>NN107*NM110</f>
        <v>185.78</v>
      </c>
      <c r="NO110" s="119">
        <f t="shared" si="1766"/>
        <v>0.60712418000000001</v>
      </c>
      <c r="NP110" s="93">
        <f>NP107</f>
        <v>890</v>
      </c>
      <c r="NQ110" s="120">
        <f t="shared" si="1767"/>
        <v>540.34051999999997</v>
      </c>
      <c r="NR110" s="101">
        <f t="shared" si="1768"/>
        <v>165344.20000000001</v>
      </c>
      <c r="NS110" s="101"/>
      <c r="NT110" s="121"/>
      <c r="NU110" s="122">
        <f t="shared" si="1769"/>
        <v>0.81032000000000004</v>
      </c>
      <c r="NV110" s="252">
        <f t="shared" ref="NV110:NV122" si="1896">NV13</f>
        <v>98</v>
      </c>
      <c r="NW110" s="122">
        <f>NV110/NV107</f>
        <v>0.56000000000000005</v>
      </c>
      <c r="NX110" s="101">
        <f>NX107*NW110</f>
        <v>60.48</v>
      </c>
      <c r="NY110" s="119">
        <f t="shared" si="1770"/>
        <v>0.61714285999999996</v>
      </c>
      <c r="NZ110" s="93">
        <f>NZ107</f>
        <v>890</v>
      </c>
      <c r="OA110" s="120">
        <f t="shared" si="1771"/>
        <v>549.25715000000002</v>
      </c>
      <c r="OB110" s="101">
        <f t="shared" si="1772"/>
        <v>53827.199999999997</v>
      </c>
      <c r="OC110" s="101"/>
      <c r="OD110" s="121"/>
      <c r="OE110" s="122">
        <f t="shared" si="1773"/>
        <v>0.82369000000000003</v>
      </c>
      <c r="OF110" s="252">
        <f t="shared" ref="OF110:OF122" si="1897">OF13</f>
        <v>128</v>
      </c>
      <c r="OG110" s="122">
        <f>OF110/OF107</f>
        <v>0.90780000000000005</v>
      </c>
      <c r="OH110" s="101">
        <f>OH107*OG110</f>
        <v>81.7</v>
      </c>
      <c r="OI110" s="119">
        <f t="shared" si="1774"/>
        <v>0.63828125000000002</v>
      </c>
      <c r="OJ110" s="93">
        <f>OJ107</f>
        <v>890</v>
      </c>
      <c r="OK110" s="120">
        <f t="shared" si="1775"/>
        <v>568.07030999999995</v>
      </c>
      <c r="OL110" s="101">
        <f t="shared" si="1776"/>
        <v>72713</v>
      </c>
      <c r="OM110" s="101"/>
      <c r="ON110" s="121"/>
      <c r="OO110" s="122">
        <f t="shared" si="1777"/>
        <v>0.85190999999999995</v>
      </c>
      <c r="OP110" s="252">
        <f t="shared" ref="OP110:OP122" si="1898">OP13</f>
        <v>210</v>
      </c>
      <c r="OQ110" s="122">
        <f>OP110/OP107</f>
        <v>0.89744000000000002</v>
      </c>
      <c r="OR110" s="101">
        <f>OR107*OQ110</f>
        <v>137.31</v>
      </c>
      <c r="OS110" s="119">
        <f t="shared" si="1778"/>
        <v>0.65385713999999995</v>
      </c>
      <c r="OT110" s="93">
        <f>OT107</f>
        <v>890</v>
      </c>
      <c r="OU110" s="120">
        <f t="shared" si="1779"/>
        <v>581.93285000000003</v>
      </c>
      <c r="OV110" s="101">
        <f t="shared" si="1780"/>
        <v>122205.9</v>
      </c>
      <c r="OW110" s="101"/>
      <c r="OX110" s="121"/>
      <c r="OY110" s="122">
        <f t="shared" si="1781"/>
        <v>0.87270000000000003</v>
      </c>
      <c r="OZ110" s="252">
        <f t="shared" ref="OZ110:OZ122" si="1899">OZ13</f>
        <v>0</v>
      </c>
      <c r="PA110" s="122">
        <f>OZ110/OZ107</f>
        <v>0</v>
      </c>
      <c r="PB110" s="101">
        <f>PB107*PA110</f>
        <v>0</v>
      </c>
      <c r="PC110" s="119">
        <f t="shared" si="1782"/>
        <v>0</v>
      </c>
      <c r="PD110" s="93">
        <f>PD107</f>
        <v>890</v>
      </c>
      <c r="PE110" s="120">
        <f t="shared" si="1783"/>
        <v>0</v>
      </c>
      <c r="PF110" s="101">
        <f t="shared" si="1784"/>
        <v>0</v>
      </c>
      <c r="PG110" s="101"/>
      <c r="PH110" s="121"/>
      <c r="PI110" s="122">
        <f t="shared" si="1785"/>
        <v>0</v>
      </c>
      <c r="PJ110" s="252">
        <f t="shared" ref="PJ110:PJ122" si="1900">PJ13</f>
        <v>111</v>
      </c>
      <c r="PK110" s="122">
        <f>PJ110/PJ107</f>
        <v>0.71153999999999995</v>
      </c>
      <c r="PL110" s="101">
        <f>PL107*PK110</f>
        <v>76.849999999999994</v>
      </c>
      <c r="PM110" s="119">
        <f t="shared" si="1786"/>
        <v>0.69234233999999995</v>
      </c>
      <c r="PN110" s="93">
        <f>PN107</f>
        <v>890</v>
      </c>
      <c r="PO110" s="120">
        <f t="shared" si="1787"/>
        <v>616.18467999999996</v>
      </c>
      <c r="PP110" s="101">
        <f t="shared" si="1788"/>
        <v>68396.5</v>
      </c>
      <c r="PQ110" s="101"/>
      <c r="PR110" s="121"/>
      <c r="PS110" s="122">
        <f t="shared" si="1789"/>
        <v>0.92405999999999999</v>
      </c>
      <c r="PT110" s="252">
        <f t="shared" ref="PT110:PT122" si="1901">PT13</f>
        <v>0</v>
      </c>
      <c r="PU110" s="122" t="e">
        <f>PT110/PT107</f>
        <v>#DIV/0!</v>
      </c>
      <c r="PV110" s="101" t="e">
        <f>PV107*PU110</f>
        <v>#DIV/0!</v>
      </c>
      <c r="PW110" s="119">
        <f t="shared" si="1790"/>
        <v>0</v>
      </c>
      <c r="PX110" s="93">
        <f>PX107</f>
        <v>0</v>
      </c>
      <c r="PY110" s="120">
        <f t="shared" si="1791"/>
        <v>0</v>
      </c>
      <c r="PZ110" s="101">
        <f t="shared" si="1792"/>
        <v>0</v>
      </c>
      <c r="QA110" s="101"/>
      <c r="QB110" s="121"/>
      <c r="QC110" s="122">
        <f t="shared" si="1793"/>
        <v>0</v>
      </c>
      <c r="QD110" s="252">
        <f t="shared" ref="QD110:QD122" si="1902">QD13</f>
        <v>207</v>
      </c>
      <c r="QE110" s="122">
        <f>QD110/QD107</f>
        <v>0.84145999999999999</v>
      </c>
      <c r="QF110" s="101">
        <f>QF107*QE110</f>
        <v>386.23</v>
      </c>
      <c r="QG110" s="119">
        <f t="shared" si="1794"/>
        <v>1.8658454099999999</v>
      </c>
      <c r="QH110" s="93">
        <f>QH107</f>
        <v>890</v>
      </c>
      <c r="QI110" s="120">
        <f t="shared" si="1795"/>
        <v>1660.60241</v>
      </c>
      <c r="QJ110" s="101">
        <f t="shared" si="1796"/>
        <v>343744.7</v>
      </c>
      <c r="QK110" s="101"/>
      <c r="QL110" s="121"/>
      <c r="QM110" s="122">
        <f t="shared" si="1797"/>
        <v>2.4903200000000001</v>
      </c>
      <c r="QN110" s="252">
        <f t="shared" ref="QN110:QN122" si="1903">QN13</f>
        <v>140</v>
      </c>
      <c r="QO110" s="122">
        <f>QN110/QN107</f>
        <v>0.84848000000000001</v>
      </c>
      <c r="QP110" s="101">
        <f>QP107*QO110</f>
        <v>97.44</v>
      </c>
      <c r="QQ110" s="119">
        <f t="shared" si="1798"/>
        <v>0.69599999999999995</v>
      </c>
      <c r="QR110" s="93">
        <f>QR107</f>
        <v>890</v>
      </c>
      <c r="QS110" s="120">
        <f t="shared" si="1799"/>
        <v>619.44000000000005</v>
      </c>
      <c r="QT110" s="101">
        <f t="shared" si="1800"/>
        <v>86721.600000000006</v>
      </c>
      <c r="QU110" s="101"/>
      <c r="QV110" s="121"/>
      <c r="QW110" s="122">
        <f t="shared" si="1801"/>
        <v>0.92893999999999999</v>
      </c>
      <c r="QX110" s="252">
        <f t="shared" ref="QX110:QX122" si="1904">QX13</f>
        <v>116</v>
      </c>
      <c r="QY110" s="122">
        <f>QX110/QX107</f>
        <v>0.68638999999999994</v>
      </c>
      <c r="QZ110" s="101">
        <f>QZ107*QY110</f>
        <v>82.94</v>
      </c>
      <c r="RA110" s="119">
        <f t="shared" si="1802"/>
        <v>0.71499999999999997</v>
      </c>
      <c r="RB110" s="93">
        <f>RB107</f>
        <v>890</v>
      </c>
      <c r="RC110" s="120">
        <f t="shared" si="1803"/>
        <v>636.35</v>
      </c>
      <c r="RD110" s="101">
        <f t="shared" si="1804"/>
        <v>73816.600000000006</v>
      </c>
      <c r="RE110" s="101"/>
      <c r="RF110" s="121"/>
      <c r="RG110" s="122">
        <f t="shared" si="1805"/>
        <v>0.95430000000000004</v>
      </c>
      <c r="RH110" s="252">
        <f t="shared" ref="RH110:RH122" si="1905">RH13</f>
        <v>113</v>
      </c>
      <c r="RI110" s="122">
        <f>RH110/RH107</f>
        <v>0.83087999999999995</v>
      </c>
      <c r="RJ110" s="101">
        <f>RJ107*RI110</f>
        <v>97.21</v>
      </c>
      <c r="RK110" s="119">
        <f t="shared" si="1806"/>
        <v>0.86026548999999997</v>
      </c>
      <c r="RL110" s="93">
        <f>RL107</f>
        <v>890</v>
      </c>
      <c r="RM110" s="120">
        <f t="shared" si="1807"/>
        <v>765.63629000000003</v>
      </c>
      <c r="RN110" s="101">
        <f t="shared" si="1808"/>
        <v>86516.9</v>
      </c>
      <c r="RO110" s="101"/>
      <c r="RP110" s="121"/>
      <c r="RQ110" s="122">
        <f t="shared" si="1809"/>
        <v>1.14819</v>
      </c>
      <c r="RR110" s="252">
        <f t="shared" ref="RR110:RR122" si="1906">RR13</f>
        <v>237</v>
      </c>
      <c r="RS110" s="122">
        <f>RR110/RR107</f>
        <v>0.68103000000000002</v>
      </c>
      <c r="RT110" s="101">
        <f>RT107*RS110</f>
        <v>159.36000000000001</v>
      </c>
      <c r="RU110" s="119">
        <f t="shared" si="1810"/>
        <v>0.67240506</v>
      </c>
      <c r="RV110" s="93">
        <f>RV107</f>
        <v>890</v>
      </c>
      <c r="RW110" s="120">
        <f t="shared" si="1811"/>
        <v>598.44050000000004</v>
      </c>
      <c r="RX110" s="101">
        <f t="shared" si="1812"/>
        <v>141830.39999999999</v>
      </c>
      <c r="RY110" s="101"/>
      <c r="RZ110" s="121"/>
      <c r="SA110" s="122">
        <f t="shared" si="1813"/>
        <v>0.89744999999999997</v>
      </c>
      <c r="SB110" s="252">
        <f t="shared" ref="SB110:SB122" si="1907">SB13</f>
        <v>0</v>
      </c>
      <c r="SC110" s="122">
        <f>SB110/SB107</f>
        <v>0</v>
      </c>
      <c r="SD110" s="101">
        <f>SD107*SC110</f>
        <v>0</v>
      </c>
      <c r="SE110" s="119">
        <f t="shared" si="1814"/>
        <v>0</v>
      </c>
      <c r="SF110" s="93">
        <f>SF107</f>
        <v>890</v>
      </c>
      <c r="SG110" s="120">
        <f t="shared" si="1815"/>
        <v>0</v>
      </c>
      <c r="SH110" s="101">
        <f t="shared" si="1816"/>
        <v>0</v>
      </c>
      <c r="SI110" s="101"/>
      <c r="SJ110" s="121"/>
      <c r="SK110" s="122">
        <f t="shared" si="1817"/>
        <v>0</v>
      </c>
      <c r="SL110" s="252">
        <f t="shared" ref="SL110:SL122" si="1908">SL13</f>
        <v>238</v>
      </c>
      <c r="SM110" s="122">
        <f>SL110/SL107</f>
        <v>0.78032999999999997</v>
      </c>
      <c r="SN110" s="101">
        <f>SN107*SM110</f>
        <v>182.6</v>
      </c>
      <c r="SO110" s="119">
        <f t="shared" si="1818"/>
        <v>0.76722688999999999</v>
      </c>
      <c r="SP110" s="93">
        <f>SP107</f>
        <v>890</v>
      </c>
      <c r="SQ110" s="120">
        <f t="shared" si="1819"/>
        <v>682.83193000000006</v>
      </c>
      <c r="SR110" s="101">
        <f t="shared" si="1820"/>
        <v>162514</v>
      </c>
      <c r="SS110" s="101"/>
      <c r="ST110" s="121"/>
      <c r="SU110" s="122">
        <f t="shared" si="1821"/>
        <v>1.0240100000000001</v>
      </c>
      <c r="SV110" s="252">
        <f t="shared" ref="SV110:SV122" si="1909">SV13</f>
        <v>220</v>
      </c>
      <c r="SW110" s="122">
        <f>SV110/SV107</f>
        <v>0.76388999999999996</v>
      </c>
      <c r="SX110" s="101">
        <f>SX107*SW110</f>
        <v>174.17</v>
      </c>
      <c r="SY110" s="119">
        <f t="shared" si="1822"/>
        <v>0.79168181999999998</v>
      </c>
      <c r="SZ110" s="93">
        <f>SZ107</f>
        <v>890</v>
      </c>
      <c r="TA110" s="120">
        <f t="shared" si="1823"/>
        <v>704.59681999999998</v>
      </c>
      <c r="TB110" s="101">
        <f t="shared" si="1824"/>
        <v>155011.29999999999</v>
      </c>
      <c r="TC110" s="101"/>
      <c r="TD110" s="121"/>
      <c r="TE110" s="122">
        <f t="shared" si="1825"/>
        <v>1.0566500000000001</v>
      </c>
      <c r="TF110" s="252">
        <f t="shared" ref="TF110:TF122" si="1910">TF13</f>
        <v>140</v>
      </c>
      <c r="TG110" s="122">
        <f>TF110/TF107</f>
        <v>0.91503000000000001</v>
      </c>
      <c r="TH110" s="101">
        <f>TH107*TG110</f>
        <v>102.67</v>
      </c>
      <c r="TI110" s="119">
        <f t="shared" si="1826"/>
        <v>0.73335713999999996</v>
      </c>
      <c r="TJ110" s="93">
        <f>TJ107</f>
        <v>890</v>
      </c>
      <c r="TK110" s="120">
        <f t="shared" si="1827"/>
        <v>652.68785000000003</v>
      </c>
      <c r="TL110" s="101">
        <f t="shared" si="1828"/>
        <v>91376.3</v>
      </c>
      <c r="TM110" s="101"/>
      <c r="TN110" s="121"/>
      <c r="TO110" s="122">
        <f t="shared" si="1829"/>
        <v>0.9788</v>
      </c>
      <c r="TP110" s="252">
        <f t="shared" ref="TP110:TP122" si="1911">TP13</f>
        <v>187</v>
      </c>
      <c r="TQ110" s="122">
        <f>TP110/TP107</f>
        <v>0.65156999999999998</v>
      </c>
      <c r="TR110" s="101">
        <f>TR107*TQ110</f>
        <v>143.47999999999999</v>
      </c>
      <c r="TS110" s="119">
        <f t="shared" si="1830"/>
        <v>0.76727272999999996</v>
      </c>
      <c r="TT110" s="93">
        <f>TT107</f>
        <v>890</v>
      </c>
      <c r="TU110" s="120">
        <f t="shared" si="1831"/>
        <v>682.87273000000005</v>
      </c>
      <c r="TV110" s="101">
        <f t="shared" si="1832"/>
        <v>127697.2</v>
      </c>
      <c r="TW110" s="101"/>
      <c r="TX110" s="121"/>
      <c r="TY110" s="122">
        <f t="shared" si="1833"/>
        <v>1.02407</v>
      </c>
      <c r="TZ110" s="252">
        <f t="shared" ref="TZ110:TZ122" si="1912">TZ13</f>
        <v>132</v>
      </c>
      <c r="UA110" s="122">
        <f>TZ110/TZ107</f>
        <v>0.67347000000000001</v>
      </c>
      <c r="UB110" s="101">
        <f>UB107*UA110</f>
        <v>75.56</v>
      </c>
      <c r="UC110" s="119">
        <f t="shared" si="1834"/>
        <v>0.57242424000000003</v>
      </c>
      <c r="UD110" s="93">
        <f>UD107</f>
        <v>890</v>
      </c>
      <c r="UE110" s="120">
        <f t="shared" si="1835"/>
        <v>509.45756999999998</v>
      </c>
      <c r="UF110" s="101">
        <f t="shared" si="1836"/>
        <v>67248.399999999994</v>
      </c>
      <c r="UG110" s="101"/>
      <c r="UH110" s="121"/>
      <c r="UI110" s="122">
        <f t="shared" si="1837"/>
        <v>0.76400999999999997</v>
      </c>
      <c r="UJ110" s="252">
        <f t="shared" ref="UJ110:UJ122" si="1913">UJ13</f>
        <v>238</v>
      </c>
      <c r="UK110" s="122">
        <f>UJ110/UJ107</f>
        <v>0.72340000000000004</v>
      </c>
      <c r="UL110" s="101">
        <f>UL107*UK110</f>
        <v>161.72</v>
      </c>
      <c r="UM110" s="119">
        <f t="shared" si="1838"/>
        <v>0.67949579999999998</v>
      </c>
      <c r="UN110" s="93">
        <f>UN107</f>
        <v>890</v>
      </c>
      <c r="UO110" s="120">
        <f t="shared" si="1839"/>
        <v>604.75126</v>
      </c>
      <c r="UP110" s="101">
        <f t="shared" si="1840"/>
        <v>143930.79999999999</v>
      </c>
      <c r="UQ110" s="101"/>
      <c r="UR110" s="121"/>
      <c r="US110" s="122">
        <f t="shared" si="1841"/>
        <v>0.90691999999999995</v>
      </c>
      <c r="UT110" s="252">
        <f t="shared" ref="UT110:UT122" si="1914">UT13</f>
        <v>232</v>
      </c>
      <c r="UU110" s="122">
        <f>UT110/UT107</f>
        <v>0.72274000000000005</v>
      </c>
      <c r="UV110" s="101">
        <f>UV107*UU110</f>
        <v>117.08</v>
      </c>
      <c r="UW110" s="119">
        <f t="shared" si="1842"/>
        <v>0.50465517000000004</v>
      </c>
      <c r="UX110" s="93">
        <f>UX107</f>
        <v>890</v>
      </c>
      <c r="UY110" s="120">
        <f t="shared" si="1843"/>
        <v>449.1431</v>
      </c>
      <c r="UZ110" s="101">
        <f t="shared" si="1844"/>
        <v>104201.2</v>
      </c>
      <c r="VA110" s="101"/>
      <c r="VB110" s="121"/>
      <c r="VC110" s="122">
        <f t="shared" si="1845"/>
        <v>0.67356000000000005</v>
      </c>
      <c r="VD110" s="252">
        <f t="shared" ref="VD110:VD122" si="1915">VD13</f>
        <v>485</v>
      </c>
      <c r="VE110" s="122">
        <f>VD110/VD107</f>
        <v>0.87702999999999998</v>
      </c>
      <c r="VF110" s="101">
        <f>VF107*VE110</f>
        <v>378.88</v>
      </c>
      <c r="VG110" s="119">
        <f t="shared" si="1846"/>
        <v>0.78119587999999995</v>
      </c>
      <c r="VH110" s="93">
        <f>VH107</f>
        <v>890</v>
      </c>
      <c r="VI110" s="120">
        <f t="shared" si="1847"/>
        <v>695.26432999999997</v>
      </c>
      <c r="VJ110" s="101">
        <f t="shared" si="1848"/>
        <v>337203.20000000001</v>
      </c>
      <c r="VK110" s="101"/>
      <c r="VL110" s="121"/>
      <c r="VM110" s="122">
        <f t="shared" si="1849"/>
        <v>1.0426500000000001</v>
      </c>
      <c r="VN110" s="252">
        <f t="shared" ref="VN110:VN122" si="1916">VN13</f>
        <v>277</v>
      </c>
      <c r="VO110" s="122">
        <f>VN110/VN107</f>
        <v>0.79142999999999997</v>
      </c>
      <c r="VP110" s="101">
        <f>VP107*VO110</f>
        <v>118.71</v>
      </c>
      <c r="VQ110" s="119">
        <f t="shared" si="1850"/>
        <v>0.42855596000000001</v>
      </c>
      <c r="VR110" s="93">
        <f>VR107</f>
        <v>890</v>
      </c>
      <c r="VS110" s="120">
        <f t="shared" si="1851"/>
        <v>381.41480000000001</v>
      </c>
      <c r="VT110" s="101">
        <f t="shared" si="1852"/>
        <v>105651.9</v>
      </c>
      <c r="VU110" s="101"/>
      <c r="VV110" s="121"/>
      <c r="VW110" s="122">
        <f t="shared" si="1853"/>
        <v>0.57199</v>
      </c>
      <c r="VX110" s="231">
        <f t="shared" si="1854"/>
        <v>9198</v>
      </c>
      <c r="VY110" s="122">
        <f>VX110/VX107</f>
        <v>0.73051999999999995</v>
      </c>
      <c r="VZ110" s="101">
        <f>VZ107*VY110</f>
        <v>6891.49</v>
      </c>
      <c r="WA110" s="119">
        <f t="shared" si="1855"/>
        <v>0.74923788000000002</v>
      </c>
      <c r="WB110" s="93">
        <f>WB107</f>
        <v>890</v>
      </c>
      <c r="WC110" s="120">
        <f t="shared" si="1856"/>
        <v>666.82171000000005</v>
      </c>
      <c r="WD110" s="101">
        <f t="shared" si="1857"/>
        <v>6133426.0899999999</v>
      </c>
      <c r="WE110" s="101"/>
      <c r="WF110" s="121"/>
    </row>
    <row r="111" spans="1:604" ht="26.25" customHeight="1">
      <c r="A111" s="5"/>
      <c r="B111" s="223" t="s">
        <v>712</v>
      </c>
      <c r="C111" s="12" t="s">
        <v>837</v>
      </c>
      <c r="D111" s="12" t="s">
        <v>437</v>
      </c>
      <c r="E111" s="4" t="s">
        <v>33</v>
      </c>
      <c r="F111" s="252">
        <f t="shared" si="1858"/>
        <v>0</v>
      </c>
      <c r="G111" s="122">
        <f>F111/F107</f>
        <v>0</v>
      </c>
      <c r="H111" s="101">
        <f>H107*G111</f>
        <v>0</v>
      </c>
      <c r="I111" s="119">
        <f t="shared" si="1618"/>
        <v>0</v>
      </c>
      <c r="J111" s="93">
        <f>J107</f>
        <v>890</v>
      </c>
      <c r="K111" s="120">
        <f t="shared" si="1619"/>
        <v>0</v>
      </c>
      <c r="L111" s="101">
        <f t="shared" si="1620"/>
        <v>0</v>
      </c>
      <c r="M111" s="101"/>
      <c r="N111" s="121"/>
      <c r="O111" s="122">
        <f t="shared" si="1621"/>
        <v>0</v>
      </c>
      <c r="P111" s="252">
        <f t="shared" si="1859"/>
        <v>0</v>
      </c>
      <c r="Q111" s="122">
        <f>P111/P107</f>
        <v>0</v>
      </c>
      <c r="R111" s="101">
        <f>R107*Q111</f>
        <v>0</v>
      </c>
      <c r="S111" s="119">
        <f t="shared" si="1622"/>
        <v>0</v>
      </c>
      <c r="T111" s="93">
        <f>T107</f>
        <v>890</v>
      </c>
      <c r="U111" s="120">
        <f t="shared" si="1623"/>
        <v>0</v>
      </c>
      <c r="V111" s="101">
        <f t="shared" si="1624"/>
        <v>0</v>
      </c>
      <c r="W111" s="101"/>
      <c r="X111" s="121"/>
      <c r="Y111" s="122">
        <f t="shared" si="1625"/>
        <v>0</v>
      </c>
      <c r="Z111" s="252">
        <f t="shared" si="1860"/>
        <v>0</v>
      </c>
      <c r="AA111" s="122">
        <f>Z111/Z107</f>
        <v>0</v>
      </c>
      <c r="AB111" s="101">
        <f>AB107*AA111</f>
        <v>0</v>
      </c>
      <c r="AC111" s="119">
        <f t="shared" si="1626"/>
        <v>0</v>
      </c>
      <c r="AD111" s="93">
        <f>AD107</f>
        <v>890</v>
      </c>
      <c r="AE111" s="120">
        <f t="shared" si="1627"/>
        <v>0</v>
      </c>
      <c r="AF111" s="101">
        <f t="shared" si="1628"/>
        <v>0</v>
      </c>
      <c r="AG111" s="101"/>
      <c r="AH111" s="121"/>
      <c r="AI111" s="122">
        <f t="shared" si="1629"/>
        <v>0</v>
      </c>
      <c r="AJ111" s="252">
        <f t="shared" si="1861"/>
        <v>0</v>
      </c>
      <c r="AK111" s="122">
        <f>AJ111/AJ107</f>
        <v>0</v>
      </c>
      <c r="AL111" s="101">
        <f>AL107*AK111</f>
        <v>0</v>
      </c>
      <c r="AM111" s="119">
        <f t="shared" si="1630"/>
        <v>0</v>
      </c>
      <c r="AN111" s="93">
        <f>AN107</f>
        <v>890</v>
      </c>
      <c r="AO111" s="120">
        <f t="shared" si="1631"/>
        <v>0</v>
      </c>
      <c r="AP111" s="101">
        <f t="shared" si="1632"/>
        <v>0</v>
      </c>
      <c r="AQ111" s="101"/>
      <c r="AR111" s="121"/>
      <c r="AS111" s="122">
        <f t="shared" si="1633"/>
        <v>0</v>
      </c>
      <c r="AT111" s="252">
        <f t="shared" si="1862"/>
        <v>0</v>
      </c>
      <c r="AU111" s="122">
        <f>AT111/AT107</f>
        <v>0</v>
      </c>
      <c r="AV111" s="101">
        <f>AV107*AU111</f>
        <v>0</v>
      </c>
      <c r="AW111" s="119">
        <f t="shared" si="1634"/>
        <v>0</v>
      </c>
      <c r="AX111" s="93">
        <f>AX107</f>
        <v>890</v>
      </c>
      <c r="AY111" s="120">
        <f t="shared" si="1635"/>
        <v>0</v>
      </c>
      <c r="AZ111" s="101">
        <f t="shared" si="1636"/>
        <v>0</v>
      </c>
      <c r="BA111" s="101"/>
      <c r="BB111" s="121"/>
      <c r="BC111" s="122">
        <f t="shared" si="1637"/>
        <v>0</v>
      </c>
      <c r="BD111" s="252">
        <f t="shared" si="1863"/>
        <v>0</v>
      </c>
      <c r="BE111" s="122">
        <f>BD111/BD107</f>
        <v>0</v>
      </c>
      <c r="BF111" s="101">
        <f>BF107*BE111</f>
        <v>0</v>
      </c>
      <c r="BG111" s="119">
        <f t="shared" si="1638"/>
        <v>0</v>
      </c>
      <c r="BH111" s="93">
        <f>BH107</f>
        <v>890</v>
      </c>
      <c r="BI111" s="120">
        <f t="shared" si="1639"/>
        <v>0</v>
      </c>
      <c r="BJ111" s="101">
        <f t="shared" si="1640"/>
        <v>0</v>
      </c>
      <c r="BK111" s="101"/>
      <c r="BL111" s="121"/>
      <c r="BM111" s="122">
        <f t="shared" si="1641"/>
        <v>0</v>
      </c>
      <c r="BN111" s="252">
        <f t="shared" si="1864"/>
        <v>0</v>
      </c>
      <c r="BO111" s="122" t="e">
        <f>BN111/BN107</f>
        <v>#DIV/0!</v>
      </c>
      <c r="BP111" s="101" t="e">
        <f>BP107*BO111</f>
        <v>#DIV/0!</v>
      </c>
      <c r="BQ111" s="119">
        <f t="shared" si="1642"/>
        <v>0</v>
      </c>
      <c r="BR111" s="93">
        <f>BR107</f>
        <v>0</v>
      </c>
      <c r="BS111" s="120">
        <f t="shared" si="1643"/>
        <v>0</v>
      </c>
      <c r="BT111" s="101">
        <f t="shared" si="1644"/>
        <v>0</v>
      </c>
      <c r="BU111" s="101"/>
      <c r="BV111" s="121"/>
      <c r="BW111" s="122">
        <f t="shared" si="1645"/>
        <v>0</v>
      </c>
      <c r="BX111" s="252">
        <f t="shared" si="1865"/>
        <v>0</v>
      </c>
      <c r="BY111" s="122">
        <f>BX111/BX107</f>
        <v>0</v>
      </c>
      <c r="BZ111" s="101">
        <f>BZ107*BY111</f>
        <v>0</v>
      </c>
      <c r="CA111" s="119">
        <f t="shared" si="1646"/>
        <v>0</v>
      </c>
      <c r="CB111" s="93">
        <f>CB107</f>
        <v>890</v>
      </c>
      <c r="CC111" s="120">
        <f t="shared" si="1647"/>
        <v>0</v>
      </c>
      <c r="CD111" s="101">
        <f t="shared" si="1648"/>
        <v>0</v>
      </c>
      <c r="CE111" s="101"/>
      <c r="CF111" s="121"/>
      <c r="CG111" s="122">
        <f t="shared" si="1649"/>
        <v>0</v>
      </c>
      <c r="CH111" s="252">
        <f t="shared" si="1866"/>
        <v>0</v>
      </c>
      <c r="CI111" s="122" t="e">
        <f>CH111/CH107</f>
        <v>#DIV/0!</v>
      </c>
      <c r="CJ111" s="101" t="e">
        <f>CJ107*CI111</f>
        <v>#DIV/0!</v>
      </c>
      <c r="CK111" s="119">
        <f t="shared" si="1650"/>
        <v>0</v>
      </c>
      <c r="CL111" s="93">
        <f>CL107</f>
        <v>0</v>
      </c>
      <c r="CM111" s="120">
        <f t="shared" si="1651"/>
        <v>0</v>
      </c>
      <c r="CN111" s="101">
        <f t="shared" si="1652"/>
        <v>0</v>
      </c>
      <c r="CO111" s="101"/>
      <c r="CP111" s="121"/>
      <c r="CQ111" s="122">
        <f t="shared" si="1653"/>
        <v>0</v>
      </c>
      <c r="CR111" s="252">
        <f t="shared" si="1867"/>
        <v>0</v>
      </c>
      <c r="CS111" s="122">
        <f>CR111/CR107</f>
        <v>0</v>
      </c>
      <c r="CT111" s="101">
        <f>CT107*CS111</f>
        <v>0</v>
      </c>
      <c r="CU111" s="119">
        <f t="shared" si="1654"/>
        <v>0</v>
      </c>
      <c r="CV111" s="93">
        <f>CV107</f>
        <v>890</v>
      </c>
      <c r="CW111" s="120">
        <f t="shared" si="1655"/>
        <v>0</v>
      </c>
      <c r="CX111" s="101">
        <f t="shared" si="1656"/>
        <v>0</v>
      </c>
      <c r="CY111" s="101"/>
      <c r="CZ111" s="121"/>
      <c r="DA111" s="122">
        <f t="shared" si="1657"/>
        <v>0</v>
      </c>
      <c r="DB111" s="252">
        <f t="shared" si="1868"/>
        <v>0</v>
      </c>
      <c r="DC111" s="122">
        <f>DB111/DB107</f>
        <v>0</v>
      </c>
      <c r="DD111" s="101">
        <f>DD107*DC111</f>
        <v>0</v>
      </c>
      <c r="DE111" s="119">
        <f t="shared" si="1658"/>
        <v>0</v>
      </c>
      <c r="DF111" s="93">
        <f>DF107</f>
        <v>890</v>
      </c>
      <c r="DG111" s="120">
        <f t="shared" si="1659"/>
        <v>0</v>
      </c>
      <c r="DH111" s="101">
        <f t="shared" si="1660"/>
        <v>0</v>
      </c>
      <c r="DI111" s="101"/>
      <c r="DJ111" s="121"/>
      <c r="DK111" s="122">
        <f t="shared" si="1661"/>
        <v>0</v>
      </c>
      <c r="DL111" s="252">
        <f t="shared" si="1869"/>
        <v>0</v>
      </c>
      <c r="DM111" s="122">
        <f>DL111/DL107</f>
        <v>0</v>
      </c>
      <c r="DN111" s="101">
        <f>DN107*DM111</f>
        <v>0</v>
      </c>
      <c r="DO111" s="119">
        <f t="shared" si="1662"/>
        <v>0</v>
      </c>
      <c r="DP111" s="93">
        <f>DP107</f>
        <v>890</v>
      </c>
      <c r="DQ111" s="120">
        <f t="shared" si="1663"/>
        <v>0</v>
      </c>
      <c r="DR111" s="101">
        <f t="shared" si="1664"/>
        <v>0</v>
      </c>
      <c r="DS111" s="101"/>
      <c r="DT111" s="121"/>
      <c r="DU111" s="122">
        <f t="shared" si="1665"/>
        <v>0</v>
      </c>
      <c r="DV111" s="252">
        <f t="shared" si="1870"/>
        <v>0</v>
      </c>
      <c r="DW111" s="122">
        <f>DV111/DV107</f>
        <v>0</v>
      </c>
      <c r="DX111" s="101">
        <f>DX107*DW111</f>
        <v>0</v>
      </c>
      <c r="DY111" s="119">
        <f t="shared" si="1666"/>
        <v>0</v>
      </c>
      <c r="DZ111" s="93">
        <f>DZ107</f>
        <v>890</v>
      </c>
      <c r="EA111" s="120">
        <f t="shared" si="1667"/>
        <v>0</v>
      </c>
      <c r="EB111" s="101">
        <f t="shared" si="1668"/>
        <v>0</v>
      </c>
      <c r="EC111" s="101"/>
      <c r="ED111" s="121"/>
      <c r="EE111" s="122">
        <f t="shared" si="1669"/>
        <v>0</v>
      </c>
      <c r="EF111" s="252">
        <f t="shared" si="1871"/>
        <v>0</v>
      </c>
      <c r="EG111" s="122">
        <f>EF111/EF107</f>
        <v>0</v>
      </c>
      <c r="EH111" s="101">
        <f>EH107*EG111</f>
        <v>0</v>
      </c>
      <c r="EI111" s="119">
        <f t="shared" si="1670"/>
        <v>0</v>
      </c>
      <c r="EJ111" s="93">
        <f>EJ107</f>
        <v>890</v>
      </c>
      <c r="EK111" s="120">
        <f t="shared" si="1671"/>
        <v>0</v>
      </c>
      <c r="EL111" s="101">
        <f t="shared" si="1672"/>
        <v>0</v>
      </c>
      <c r="EM111" s="101"/>
      <c r="EN111" s="121"/>
      <c r="EO111" s="122">
        <f t="shared" si="1673"/>
        <v>0</v>
      </c>
      <c r="EP111" s="252">
        <f t="shared" si="1872"/>
        <v>0</v>
      </c>
      <c r="EQ111" s="122">
        <f>EP111/EP107</f>
        <v>0</v>
      </c>
      <c r="ER111" s="101">
        <f>ER107*EQ111</f>
        <v>0</v>
      </c>
      <c r="ES111" s="119">
        <f t="shared" si="1674"/>
        <v>0</v>
      </c>
      <c r="ET111" s="93">
        <f>ET107</f>
        <v>890</v>
      </c>
      <c r="EU111" s="120">
        <f t="shared" si="1675"/>
        <v>0</v>
      </c>
      <c r="EV111" s="101">
        <f t="shared" si="1676"/>
        <v>0</v>
      </c>
      <c r="EW111" s="101"/>
      <c r="EX111" s="121"/>
      <c r="EY111" s="122">
        <f t="shared" si="1677"/>
        <v>0</v>
      </c>
      <c r="EZ111" s="252">
        <f t="shared" si="1873"/>
        <v>0</v>
      </c>
      <c r="FA111" s="122">
        <f>EZ111/EZ107</f>
        <v>0</v>
      </c>
      <c r="FB111" s="101">
        <f>FB107*FA111</f>
        <v>0</v>
      </c>
      <c r="FC111" s="119">
        <f t="shared" si="1678"/>
        <v>0</v>
      </c>
      <c r="FD111" s="93">
        <f>FD107</f>
        <v>890</v>
      </c>
      <c r="FE111" s="120">
        <f t="shared" si="1679"/>
        <v>0</v>
      </c>
      <c r="FF111" s="101">
        <f t="shared" si="1680"/>
        <v>0</v>
      </c>
      <c r="FG111" s="101"/>
      <c r="FH111" s="121"/>
      <c r="FI111" s="122">
        <f t="shared" si="1681"/>
        <v>0</v>
      </c>
      <c r="FJ111" s="252">
        <f t="shared" si="1874"/>
        <v>0</v>
      </c>
      <c r="FK111" s="122">
        <f>FJ111/FJ107</f>
        <v>0</v>
      </c>
      <c r="FL111" s="101">
        <f>FL107*FK111</f>
        <v>0</v>
      </c>
      <c r="FM111" s="119">
        <f t="shared" si="1682"/>
        <v>0</v>
      </c>
      <c r="FN111" s="93">
        <f>FN107</f>
        <v>890</v>
      </c>
      <c r="FO111" s="120">
        <f t="shared" si="1683"/>
        <v>0</v>
      </c>
      <c r="FP111" s="101">
        <f t="shared" si="1684"/>
        <v>0</v>
      </c>
      <c r="FQ111" s="101"/>
      <c r="FR111" s="121"/>
      <c r="FS111" s="122">
        <f t="shared" si="1685"/>
        <v>0</v>
      </c>
      <c r="FT111" s="252">
        <f t="shared" si="1875"/>
        <v>0</v>
      </c>
      <c r="FU111" s="122">
        <f>FT111/FT107</f>
        <v>0</v>
      </c>
      <c r="FV111" s="101">
        <f>FV107*FU111</f>
        <v>0</v>
      </c>
      <c r="FW111" s="119">
        <f t="shared" si="1686"/>
        <v>0</v>
      </c>
      <c r="FX111" s="93">
        <f>FX107</f>
        <v>890</v>
      </c>
      <c r="FY111" s="120">
        <f t="shared" si="1687"/>
        <v>0</v>
      </c>
      <c r="FZ111" s="101">
        <f t="shared" si="1688"/>
        <v>0</v>
      </c>
      <c r="GA111" s="101"/>
      <c r="GB111" s="121"/>
      <c r="GC111" s="122">
        <f t="shared" si="1689"/>
        <v>0</v>
      </c>
      <c r="GD111" s="252">
        <f t="shared" si="1876"/>
        <v>0</v>
      </c>
      <c r="GE111" s="122">
        <f>GD111/GD107</f>
        <v>0</v>
      </c>
      <c r="GF111" s="101">
        <f>GF107*GE111</f>
        <v>0</v>
      </c>
      <c r="GG111" s="119">
        <f t="shared" si="1690"/>
        <v>0</v>
      </c>
      <c r="GH111" s="93">
        <f>GH107</f>
        <v>890</v>
      </c>
      <c r="GI111" s="120">
        <f t="shared" si="1691"/>
        <v>0</v>
      </c>
      <c r="GJ111" s="101">
        <f t="shared" si="1692"/>
        <v>0</v>
      </c>
      <c r="GK111" s="101"/>
      <c r="GL111" s="121"/>
      <c r="GM111" s="122">
        <f t="shared" si="1693"/>
        <v>0</v>
      </c>
      <c r="GN111" s="252">
        <f t="shared" si="1877"/>
        <v>0</v>
      </c>
      <c r="GO111" s="122">
        <f>GN111/GN107</f>
        <v>0</v>
      </c>
      <c r="GP111" s="101">
        <f>GP107*GO111</f>
        <v>0</v>
      </c>
      <c r="GQ111" s="119">
        <f t="shared" si="1694"/>
        <v>0</v>
      </c>
      <c r="GR111" s="93">
        <f>GR107</f>
        <v>890</v>
      </c>
      <c r="GS111" s="120">
        <f t="shared" si="1695"/>
        <v>0</v>
      </c>
      <c r="GT111" s="101">
        <f t="shared" si="1696"/>
        <v>0</v>
      </c>
      <c r="GU111" s="101"/>
      <c r="GV111" s="121"/>
      <c r="GW111" s="122">
        <f t="shared" si="1697"/>
        <v>0</v>
      </c>
      <c r="GX111" s="252">
        <f t="shared" si="1878"/>
        <v>0</v>
      </c>
      <c r="GY111" s="122">
        <f>GX111/GX107</f>
        <v>0</v>
      </c>
      <c r="GZ111" s="101">
        <f>GZ107*GY111</f>
        <v>0</v>
      </c>
      <c r="HA111" s="119">
        <f t="shared" si="1698"/>
        <v>0</v>
      </c>
      <c r="HB111" s="93">
        <f>HB107</f>
        <v>890</v>
      </c>
      <c r="HC111" s="120">
        <f t="shared" si="1699"/>
        <v>0</v>
      </c>
      <c r="HD111" s="101">
        <f t="shared" si="1700"/>
        <v>0</v>
      </c>
      <c r="HE111" s="101"/>
      <c r="HF111" s="121"/>
      <c r="HG111" s="122">
        <f t="shared" si="1701"/>
        <v>0</v>
      </c>
      <c r="HH111" s="252">
        <f t="shared" si="1879"/>
        <v>0</v>
      </c>
      <c r="HI111" s="122">
        <f>HH111/HH107</f>
        <v>0</v>
      </c>
      <c r="HJ111" s="101">
        <f>HJ107*HI111</f>
        <v>0</v>
      </c>
      <c r="HK111" s="119">
        <f t="shared" si="1702"/>
        <v>0</v>
      </c>
      <c r="HL111" s="93">
        <f>HL107</f>
        <v>890</v>
      </c>
      <c r="HM111" s="120">
        <f t="shared" si="1703"/>
        <v>0</v>
      </c>
      <c r="HN111" s="101">
        <f t="shared" si="1704"/>
        <v>0</v>
      </c>
      <c r="HO111" s="101"/>
      <c r="HP111" s="121"/>
      <c r="HQ111" s="122">
        <f t="shared" si="1705"/>
        <v>0</v>
      </c>
      <c r="HR111" s="252">
        <f t="shared" si="1880"/>
        <v>0</v>
      </c>
      <c r="HS111" s="122">
        <f>HR111/HR107</f>
        <v>0</v>
      </c>
      <c r="HT111" s="101">
        <f>HT107*HS111</f>
        <v>0</v>
      </c>
      <c r="HU111" s="119">
        <f t="shared" si="1706"/>
        <v>0</v>
      </c>
      <c r="HV111" s="93">
        <f>HV107</f>
        <v>890</v>
      </c>
      <c r="HW111" s="120">
        <f t="shared" si="1707"/>
        <v>0</v>
      </c>
      <c r="HX111" s="101">
        <f t="shared" si="1708"/>
        <v>0</v>
      </c>
      <c r="HY111" s="101"/>
      <c r="HZ111" s="121"/>
      <c r="IA111" s="122">
        <f t="shared" si="1709"/>
        <v>0</v>
      </c>
      <c r="IB111" s="252">
        <f t="shared" si="1881"/>
        <v>0</v>
      </c>
      <c r="IC111" s="122">
        <f>IB111/IB107</f>
        <v>0</v>
      </c>
      <c r="ID111" s="101">
        <f>ID107*IC111</f>
        <v>0</v>
      </c>
      <c r="IE111" s="119">
        <f t="shared" si="1710"/>
        <v>0</v>
      </c>
      <c r="IF111" s="93">
        <f>IF107</f>
        <v>890</v>
      </c>
      <c r="IG111" s="120">
        <f t="shared" si="1711"/>
        <v>0</v>
      </c>
      <c r="IH111" s="101">
        <f t="shared" si="1712"/>
        <v>0</v>
      </c>
      <c r="II111" s="101"/>
      <c r="IJ111" s="121"/>
      <c r="IK111" s="122">
        <f t="shared" si="1713"/>
        <v>0</v>
      </c>
      <c r="IL111" s="252">
        <f t="shared" si="1882"/>
        <v>0</v>
      </c>
      <c r="IM111" s="122">
        <f>IL111/IL107</f>
        <v>0</v>
      </c>
      <c r="IN111" s="101">
        <f>IN107*IM111</f>
        <v>0</v>
      </c>
      <c r="IO111" s="119">
        <f t="shared" si="1714"/>
        <v>0</v>
      </c>
      <c r="IP111" s="93">
        <f>IP107</f>
        <v>890</v>
      </c>
      <c r="IQ111" s="120">
        <f t="shared" si="1715"/>
        <v>0</v>
      </c>
      <c r="IR111" s="101">
        <f t="shared" si="1716"/>
        <v>0</v>
      </c>
      <c r="IS111" s="101"/>
      <c r="IT111" s="121"/>
      <c r="IU111" s="122">
        <f t="shared" si="1717"/>
        <v>0</v>
      </c>
      <c r="IV111" s="252">
        <f t="shared" si="1883"/>
        <v>0</v>
      </c>
      <c r="IW111" s="122">
        <f>IV111/IV107</f>
        <v>0</v>
      </c>
      <c r="IX111" s="101">
        <f>IX107*IW111</f>
        <v>0</v>
      </c>
      <c r="IY111" s="119">
        <f t="shared" si="1718"/>
        <v>0</v>
      </c>
      <c r="IZ111" s="93">
        <f>IZ107</f>
        <v>890</v>
      </c>
      <c r="JA111" s="120">
        <f t="shared" si="1719"/>
        <v>0</v>
      </c>
      <c r="JB111" s="101">
        <f t="shared" si="1720"/>
        <v>0</v>
      </c>
      <c r="JC111" s="101"/>
      <c r="JD111" s="121"/>
      <c r="JE111" s="122">
        <f t="shared" si="1721"/>
        <v>0</v>
      </c>
      <c r="JF111" s="252">
        <f t="shared" si="1884"/>
        <v>0</v>
      </c>
      <c r="JG111" s="122">
        <f>JF111/JF107</f>
        <v>0</v>
      </c>
      <c r="JH111" s="101">
        <f>JH107*JG111</f>
        <v>0</v>
      </c>
      <c r="JI111" s="119">
        <f t="shared" si="1722"/>
        <v>0</v>
      </c>
      <c r="JJ111" s="93">
        <f>JJ107</f>
        <v>890</v>
      </c>
      <c r="JK111" s="120">
        <f t="shared" si="1723"/>
        <v>0</v>
      </c>
      <c r="JL111" s="101">
        <f t="shared" si="1724"/>
        <v>0</v>
      </c>
      <c r="JM111" s="101"/>
      <c r="JN111" s="121"/>
      <c r="JO111" s="122">
        <f t="shared" si="1725"/>
        <v>0</v>
      </c>
      <c r="JP111" s="252">
        <f t="shared" si="1885"/>
        <v>0</v>
      </c>
      <c r="JQ111" s="122" t="e">
        <f>JP111/JP107</f>
        <v>#DIV/0!</v>
      </c>
      <c r="JR111" s="101" t="e">
        <f>JR107*JQ111</f>
        <v>#DIV/0!</v>
      </c>
      <c r="JS111" s="119">
        <f t="shared" si="1726"/>
        <v>0</v>
      </c>
      <c r="JT111" s="93">
        <f>JT107</f>
        <v>0</v>
      </c>
      <c r="JU111" s="120">
        <f t="shared" si="1727"/>
        <v>0</v>
      </c>
      <c r="JV111" s="101">
        <f t="shared" si="1728"/>
        <v>0</v>
      </c>
      <c r="JW111" s="101"/>
      <c r="JX111" s="121"/>
      <c r="JY111" s="122">
        <f t="shared" si="1729"/>
        <v>0</v>
      </c>
      <c r="JZ111" s="252">
        <f t="shared" si="1886"/>
        <v>0</v>
      </c>
      <c r="KA111" s="122">
        <f>JZ111/JZ107</f>
        <v>0</v>
      </c>
      <c r="KB111" s="101">
        <f>KB107*KA111</f>
        <v>0</v>
      </c>
      <c r="KC111" s="119">
        <f t="shared" si="1730"/>
        <v>0</v>
      </c>
      <c r="KD111" s="93">
        <f>KD107</f>
        <v>890</v>
      </c>
      <c r="KE111" s="120">
        <f t="shared" si="1731"/>
        <v>0</v>
      </c>
      <c r="KF111" s="101">
        <f t="shared" si="1732"/>
        <v>0</v>
      </c>
      <c r="KG111" s="101"/>
      <c r="KH111" s="121"/>
      <c r="KI111" s="122">
        <f t="shared" si="1733"/>
        <v>0</v>
      </c>
      <c r="KJ111" s="252">
        <f t="shared" si="1887"/>
        <v>0</v>
      </c>
      <c r="KK111" s="122">
        <f>KJ111/KJ107</f>
        <v>0</v>
      </c>
      <c r="KL111" s="101">
        <f>KL107*KK111</f>
        <v>0</v>
      </c>
      <c r="KM111" s="119">
        <f t="shared" si="1734"/>
        <v>0</v>
      </c>
      <c r="KN111" s="93">
        <f>KN107</f>
        <v>890</v>
      </c>
      <c r="KO111" s="120">
        <f t="shared" si="1735"/>
        <v>0</v>
      </c>
      <c r="KP111" s="101">
        <f t="shared" si="1736"/>
        <v>0</v>
      </c>
      <c r="KQ111" s="101"/>
      <c r="KR111" s="121"/>
      <c r="KS111" s="122">
        <f t="shared" si="1737"/>
        <v>0</v>
      </c>
      <c r="KT111" s="252">
        <f t="shared" si="1888"/>
        <v>0</v>
      </c>
      <c r="KU111" s="122">
        <f>KT111/KT107</f>
        <v>0</v>
      </c>
      <c r="KV111" s="101">
        <f>KV107*KU111</f>
        <v>0</v>
      </c>
      <c r="KW111" s="119">
        <f t="shared" si="1738"/>
        <v>0</v>
      </c>
      <c r="KX111" s="93">
        <f>KX107</f>
        <v>890</v>
      </c>
      <c r="KY111" s="120">
        <f t="shared" si="1739"/>
        <v>0</v>
      </c>
      <c r="KZ111" s="101">
        <f t="shared" si="1740"/>
        <v>0</v>
      </c>
      <c r="LA111" s="101"/>
      <c r="LB111" s="121"/>
      <c r="LC111" s="122">
        <f t="shared" si="1741"/>
        <v>0</v>
      </c>
      <c r="LD111" s="252">
        <f t="shared" si="1889"/>
        <v>0</v>
      </c>
      <c r="LE111" s="122">
        <f>LD111/LD107</f>
        <v>0</v>
      </c>
      <c r="LF111" s="101">
        <f>LF107*LE111</f>
        <v>0</v>
      </c>
      <c r="LG111" s="119">
        <f t="shared" si="1742"/>
        <v>0</v>
      </c>
      <c r="LH111" s="93">
        <f>LH107</f>
        <v>890</v>
      </c>
      <c r="LI111" s="120">
        <f t="shared" si="1743"/>
        <v>0</v>
      </c>
      <c r="LJ111" s="101">
        <f t="shared" si="1744"/>
        <v>0</v>
      </c>
      <c r="LK111" s="101"/>
      <c r="LL111" s="121"/>
      <c r="LM111" s="122">
        <f t="shared" si="1745"/>
        <v>0</v>
      </c>
      <c r="LN111" s="252">
        <f t="shared" si="1890"/>
        <v>0</v>
      </c>
      <c r="LO111" s="122">
        <f>LN111/LN107</f>
        <v>0</v>
      </c>
      <c r="LP111" s="101">
        <f>LP107*LO111</f>
        <v>0</v>
      </c>
      <c r="LQ111" s="119">
        <f t="shared" si="1746"/>
        <v>0</v>
      </c>
      <c r="LR111" s="93">
        <f>LR107</f>
        <v>890</v>
      </c>
      <c r="LS111" s="120">
        <f t="shared" si="1747"/>
        <v>0</v>
      </c>
      <c r="LT111" s="101">
        <f t="shared" si="1748"/>
        <v>0</v>
      </c>
      <c r="LU111" s="101"/>
      <c r="LV111" s="121"/>
      <c r="LW111" s="122">
        <f t="shared" si="1749"/>
        <v>0</v>
      </c>
      <c r="LX111" s="252">
        <f t="shared" si="1891"/>
        <v>0</v>
      </c>
      <c r="LY111" s="122">
        <f>LX111/LX107</f>
        <v>0</v>
      </c>
      <c r="LZ111" s="101">
        <f>LZ107*LY111</f>
        <v>0</v>
      </c>
      <c r="MA111" s="119">
        <f t="shared" si="1750"/>
        <v>0</v>
      </c>
      <c r="MB111" s="93">
        <f>MB107</f>
        <v>890</v>
      </c>
      <c r="MC111" s="120">
        <f t="shared" si="1751"/>
        <v>0</v>
      </c>
      <c r="MD111" s="101">
        <f t="shared" si="1752"/>
        <v>0</v>
      </c>
      <c r="ME111" s="101"/>
      <c r="MF111" s="121"/>
      <c r="MG111" s="122">
        <f t="shared" si="1753"/>
        <v>0</v>
      </c>
      <c r="MH111" s="252">
        <f t="shared" si="1892"/>
        <v>0</v>
      </c>
      <c r="MI111" s="122">
        <f>MH111/MH107</f>
        <v>0</v>
      </c>
      <c r="MJ111" s="101">
        <f>MJ107*MI111</f>
        <v>0</v>
      </c>
      <c r="MK111" s="119">
        <f t="shared" si="1754"/>
        <v>0</v>
      </c>
      <c r="ML111" s="93">
        <f>ML107</f>
        <v>890</v>
      </c>
      <c r="MM111" s="120">
        <f t="shared" si="1755"/>
        <v>0</v>
      </c>
      <c r="MN111" s="101">
        <f t="shared" si="1756"/>
        <v>0</v>
      </c>
      <c r="MO111" s="101"/>
      <c r="MP111" s="121"/>
      <c r="MQ111" s="122">
        <f t="shared" si="1757"/>
        <v>0</v>
      </c>
      <c r="MR111" s="252">
        <f t="shared" si="1893"/>
        <v>0</v>
      </c>
      <c r="MS111" s="122">
        <f>MR111/MR107</f>
        <v>0</v>
      </c>
      <c r="MT111" s="101">
        <f>MT107*MS111</f>
        <v>0</v>
      </c>
      <c r="MU111" s="119">
        <f t="shared" si="1758"/>
        <v>0</v>
      </c>
      <c r="MV111" s="93">
        <f>MV107</f>
        <v>890</v>
      </c>
      <c r="MW111" s="120">
        <f t="shared" si="1759"/>
        <v>0</v>
      </c>
      <c r="MX111" s="101">
        <f t="shared" si="1760"/>
        <v>0</v>
      </c>
      <c r="MY111" s="101"/>
      <c r="MZ111" s="121"/>
      <c r="NA111" s="122">
        <f t="shared" si="1761"/>
        <v>0</v>
      </c>
      <c r="NB111" s="252">
        <f t="shared" si="1894"/>
        <v>0</v>
      </c>
      <c r="NC111" s="122">
        <f>NB111/NB107</f>
        <v>0</v>
      </c>
      <c r="ND111" s="101">
        <f>ND107*NC111</f>
        <v>0</v>
      </c>
      <c r="NE111" s="119">
        <f t="shared" si="1762"/>
        <v>0</v>
      </c>
      <c r="NF111" s="93">
        <f>NF107</f>
        <v>890</v>
      </c>
      <c r="NG111" s="120">
        <f t="shared" si="1763"/>
        <v>0</v>
      </c>
      <c r="NH111" s="101">
        <f t="shared" si="1764"/>
        <v>0</v>
      </c>
      <c r="NI111" s="101"/>
      <c r="NJ111" s="121"/>
      <c r="NK111" s="122">
        <f t="shared" si="1765"/>
        <v>0</v>
      </c>
      <c r="NL111" s="252">
        <f t="shared" si="1895"/>
        <v>0</v>
      </c>
      <c r="NM111" s="122">
        <f>NL111/NL107</f>
        <v>0</v>
      </c>
      <c r="NN111" s="101">
        <f>NN107*NM111</f>
        <v>0</v>
      </c>
      <c r="NO111" s="119">
        <f t="shared" si="1766"/>
        <v>0</v>
      </c>
      <c r="NP111" s="93">
        <f>NP107</f>
        <v>890</v>
      </c>
      <c r="NQ111" s="120">
        <f t="shared" si="1767"/>
        <v>0</v>
      </c>
      <c r="NR111" s="101">
        <f t="shared" si="1768"/>
        <v>0</v>
      </c>
      <c r="NS111" s="101"/>
      <c r="NT111" s="121"/>
      <c r="NU111" s="122">
        <f t="shared" si="1769"/>
        <v>0</v>
      </c>
      <c r="NV111" s="252">
        <f t="shared" si="1896"/>
        <v>46</v>
      </c>
      <c r="NW111" s="122">
        <f>NV111/NV107</f>
        <v>0.26285999999999998</v>
      </c>
      <c r="NX111" s="101">
        <f>NX107*NW111</f>
        <v>28.39</v>
      </c>
      <c r="NY111" s="119">
        <f t="shared" si="1770"/>
        <v>0.61717390999999999</v>
      </c>
      <c r="NZ111" s="93">
        <f>NZ107</f>
        <v>890</v>
      </c>
      <c r="OA111" s="120">
        <f t="shared" si="1771"/>
        <v>549.28477999999996</v>
      </c>
      <c r="OB111" s="101">
        <f t="shared" si="1772"/>
        <v>25267.1</v>
      </c>
      <c r="OC111" s="101"/>
      <c r="OD111" s="121"/>
      <c r="OE111" s="122">
        <f t="shared" si="1773"/>
        <v>0.82457000000000003</v>
      </c>
      <c r="OF111" s="252">
        <f t="shared" si="1897"/>
        <v>0</v>
      </c>
      <c r="OG111" s="122">
        <f>OF111/OF107</f>
        <v>0</v>
      </c>
      <c r="OH111" s="101">
        <f>OH107*OG111</f>
        <v>0</v>
      </c>
      <c r="OI111" s="119">
        <f t="shared" si="1774"/>
        <v>0</v>
      </c>
      <c r="OJ111" s="93">
        <f>OJ107</f>
        <v>890</v>
      </c>
      <c r="OK111" s="120">
        <f t="shared" si="1775"/>
        <v>0</v>
      </c>
      <c r="OL111" s="101">
        <f t="shared" si="1776"/>
        <v>0</v>
      </c>
      <c r="OM111" s="101"/>
      <c r="ON111" s="121"/>
      <c r="OO111" s="122">
        <f t="shared" si="1777"/>
        <v>0</v>
      </c>
      <c r="OP111" s="252">
        <f t="shared" si="1898"/>
        <v>0</v>
      </c>
      <c r="OQ111" s="122">
        <f>OP111/OP107</f>
        <v>0</v>
      </c>
      <c r="OR111" s="101">
        <f>OR107*OQ111</f>
        <v>0</v>
      </c>
      <c r="OS111" s="119">
        <f t="shared" si="1778"/>
        <v>0</v>
      </c>
      <c r="OT111" s="93">
        <f>OT107</f>
        <v>890</v>
      </c>
      <c r="OU111" s="120">
        <f t="shared" si="1779"/>
        <v>0</v>
      </c>
      <c r="OV111" s="101">
        <f t="shared" si="1780"/>
        <v>0</v>
      </c>
      <c r="OW111" s="101"/>
      <c r="OX111" s="121"/>
      <c r="OY111" s="122">
        <f t="shared" si="1781"/>
        <v>0</v>
      </c>
      <c r="OZ111" s="252">
        <f t="shared" si="1899"/>
        <v>0</v>
      </c>
      <c r="PA111" s="122">
        <f>OZ111/OZ107</f>
        <v>0</v>
      </c>
      <c r="PB111" s="101">
        <f>PB107*PA111</f>
        <v>0</v>
      </c>
      <c r="PC111" s="119">
        <f t="shared" si="1782"/>
        <v>0</v>
      </c>
      <c r="PD111" s="93">
        <f>PD107</f>
        <v>890</v>
      </c>
      <c r="PE111" s="120">
        <f t="shared" si="1783"/>
        <v>0</v>
      </c>
      <c r="PF111" s="101">
        <f t="shared" si="1784"/>
        <v>0</v>
      </c>
      <c r="PG111" s="101"/>
      <c r="PH111" s="121"/>
      <c r="PI111" s="122">
        <f t="shared" si="1785"/>
        <v>0</v>
      </c>
      <c r="PJ111" s="252">
        <f t="shared" si="1900"/>
        <v>0</v>
      </c>
      <c r="PK111" s="122">
        <f>PJ111/PJ107</f>
        <v>0</v>
      </c>
      <c r="PL111" s="101">
        <f>PL107*PK111</f>
        <v>0</v>
      </c>
      <c r="PM111" s="119">
        <f t="shared" si="1786"/>
        <v>0</v>
      </c>
      <c r="PN111" s="93">
        <f>PN107</f>
        <v>890</v>
      </c>
      <c r="PO111" s="120">
        <f t="shared" si="1787"/>
        <v>0</v>
      </c>
      <c r="PP111" s="101">
        <f t="shared" si="1788"/>
        <v>0</v>
      </c>
      <c r="PQ111" s="101"/>
      <c r="PR111" s="121"/>
      <c r="PS111" s="122">
        <f t="shared" si="1789"/>
        <v>0</v>
      </c>
      <c r="PT111" s="252">
        <f t="shared" si="1901"/>
        <v>0</v>
      </c>
      <c r="PU111" s="122" t="e">
        <f>PT111/PT107</f>
        <v>#DIV/0!</v>
      </c>
      <c r="PV111" s="101" t="e">
        <f>PV107*PU111</f>
        <v>#DIV/0!</v>
      </c>
      <c r="PW111" s="119">
        <f t="shared" si="1790"/>
        <v>0</v>
      </c>
      <c r="PX111" s="93">
        <f>PX107</f>
        <v>0</v>
      </c>
      <c r="PY111" s="120">
        <f t="shared" si="1791"/>
        <v>0</v>
      </c>
      <c r="PZ111" s="101">
        <f t="shared" si="1792"/>
        <v>0</v>
      </c>
      <c r="QA111" s="101"/>
      <c r="QB111" s="121"/>
      <c r="QC111" s="122">
        <f t="shared" si="1793"/>
        <v>0</v>
      </c>
      <c r="QD111" s="252">
        <f t="shared" si="1902"/>
        <v>0</v>
      </c>
      <c r="QE111" s="122">
        <f>QD111/QD107</f>
        <v>0</v>
      </c>
      <c r="QF111" s="101">
        <f>QF107*QE111</f>
        <v>0</v>
      </c>
      <c r="QG111" s="119">
        <f t="shared" si="1794"/>
        <v>0</v>
      </c>
      <c r="QH111" s="93">
        <f>QH107</f>
        <v>890</v>
      </c>
      <c r="QI111" s="120">
        <f t="shared" si="1795"/>
        <v>0</v>
      </c>
      <c r="QJ111" s="101">
        <f t="shared" si="1796"/>
        <v>0</v>
      </c>
      <c r="QK111" s="101"/>
      <c r="QL111" s="121"/>
      <c r="QM111" s="122">
        <f t="shared" si="1797"/>
        <v>0</v>
      </c>
      <c r="QN111" s="252">
        <f t="shared" si="1903"/>
        <v>0</v>
      </c>
      <c r="QO111" s="122">
        <f>QN111/QN107</f>
        <v>0</v>
      </c>
      <c r="QP111" s="101">
        <f>QP107*QO111</f>
        <v>0</v>
      </c>
      <c r="QQ111" s="119">
        <f t="shared" si="1798"/>
        <v>0</v>
      </c>
      <c r="QR111" s="93">
        <f>QR107</f>
        <v>890</v>
      </c>
      <c r="QS111" s="120">
        <f t="shared" si="1799"/>
        <v>0</v>
      </c>
      <c r="QT111" s="101">
        <f t="shared" si="1800"/>
        <v>0</v>
      </c>
      <c r="QU111" s="101"/>
      <c r="QV111" s="121"/>
      <c r="QW111" s="122">
        <f t="shared" si="1801"/>
        <v>0</v>
      </c>
      <c r="QX111" s="252">
        <f t="shared" si="1904"/>
        <v>0</v>
      </c>
      <c r="QY111" s="122">
        <f>QX111/QX107</f>
        <v>0</v>
      </c>
      <c r="QZ111" s="101">
        <f>QZ107*QY111</f>
        <v>0</v>
      </c>
      <c r="RA111" s="119">
        <f t="shared" si="1802"/>
        <v>0</v>
      </c>
      <c r="RB111" s="93">
        <f>RB107</f>
        <v>890</v>
      </c>
      <c r="RC111" s="120">
        <f t="shared" si="1803"/>
        <v>0</v>
      </c>
      <c r="RD111" s="101">
        <f t="shared" si="1804"/>
        <v>0</v>
      </c>
      <c r="RE111" s="101"/>
      <c r="RF111" s="121"/>
      <c r="RG111" s="122">
        <f t="shared" si="1805"/>
        <v>0</v>
      </c>
      <c r="RH111" s="252">
        <f t="shared" si="1905"/>
        <v>0</v>
      </c>
      <c r="RI111" s="122">
        <f>RH111/RH107</f>
        <v>0</v>
      </c>
      <c r="RJ111" s="101">
        <f>RJ107*RI111</f>
        <v>0</v>
      </c>
      <c r="RK111" s="119">
        <f t="shared" si="1806"/>
        <v>0</v>
      </c>
      <c r="RL111" s="93">
        <f>RL107</f>
        <v>890</v>
      </c>
      <c r="RM111" s="120">
        <f t="shared" si="1807"/>
        <v>0</v>
      </c>
      <c r="RN111" s="101">
        <f t="shared" si="1808"/>
        <v>0</v>
      </c>
      <c r="RO111" s="101"/>
      <c r="RP111" s="121"/>
      <c r="RQ111" s="122">
        <f t="shared" si="1809"/>
        <v>0</v>
      </c>
      <c r="RR111" s="252">
        <f t="shared" si="1906"/>
        <v>0</v>
      </c>
      <c r="RS111" s="122">
        <f>RR111/RR107</f>
        <v>0</v>
      </c>
      <c r="RT111" s="101">
        <f>RT107*RS111</f>
        <v>0</v>
      </c>
      <c r="RU111" s="119">
        <f t="shared" si="1810"/>
        <v>0</v>
      </c>
      <c r="RV111" s="93">
        <f>RV107</f>
        <v>890</v>
      </c>
      <c r="RW111" s="120">
        <f t="shared" si="1811"/>
        <v>0</v>
      </c>
      <c r="RX111" s="101">
        <f t="shared" si="1812"/>
        <v>0</v>
      </c>
      <c r="RY111" s="101"/>
      <c r="RZ111" s="121"/>
      <c r="SA111" s="122">
        <f t="shared" si="1813"/>
        <v>0</v>
      </c>
      <c r="SB111" s="252">
        <f t="shared" si="1907"/>
        <v>0</v>
      </c>
      <c r="SC111" s="122">
        <f>SB111/SB107</f>
        <v>0</v>
      </c>
      <c r="SD111" s="101">
        <f>SD107*SC111</f>
        <v>0</v>
      </c>
      <c r="SE111" s="119">
        <f t="shared" si="1814"/>
        <v>0</v>
      </c>
      <c r="SF111" s="93">
        <f>SF107</f>
        <v>890</v>
      </c>
      <c r="SG111" s="120">
        <f t="shared" si="1815"/>
        <v>0</v>
      </c>
      <c r="SH111" s="101">
        <f t="shared" si="1816"/>
        <v>0</v>
      </c>
      <c r="SI111" s="101"/>
      <c r="SJ111" s="121"/>
      <c r="SK111" s="122">
        <f t="shared" si="1817"/>
        <v>0</v>
      </c>
      <c r="SL111" s="252">
        <f t="shared" si="1908"/>
        <v>0</v>
      </c>
      <c r="SM111" s="122">
        <f>SL111/SL107</f>
        <v>0</v>
      </c>
      <c r="SN111" s="101">
        <f>SN107*SM111</f>
        <v>0</v>
      </c>
      <c r="SO111" s="119">
        <f t="shared" si="1818"/>
        <v>0</v>
      </c>
      <c r="SP111" s="93">
        <f>SP107</f>
        <v>890</v>
      </c>
      <c r="SQ111" s="120">
        <f t="shared" si="1819"/>
        <v>0</v>
      </c>
      <c r="SR111" s="101">
        <f t="shared" si="1820"/>
        <v>0</v>
      </c>
      <c r="SS111" s="101"/>
      <c r="ST111" s="121"/>
      <c r="SU111" s="122">
        <f t="shared" si="1821"/>
        <v>0</v>
      </c>
      <c r="SV111" s="252">
        <f t="shared" si="1909"/>
        <v>0</v>
      </c>
      <c r="SW111" s="122">
        <f>SV111/SV107</f>
        <v>0</v>
      </c>
      <c r="SX111" s="101">
        <f>SX107*SW111</f>
        <v>0</v>
      </c>
      <c r="SY111" s="119">
        <f t="shared" si="1822"/>
        <v>0</v>
      </c>
      <c r="SZ111" s="93">
        <f>SZ107</f>
        <v>890</v>
      </c>
      <c r="TA111" s="120">
        <f t="shared" si="1823"/>
        <v>0</v>
      </c>
      <c r="TB111" s="101">
        <f t="shared" si="1824"/>
        <v>0</v>
      </c>
      <c r="TC111" s="101"/>
      <c r="TD111" s="121"/>
      <c r="TE111" s="122">
        <f t="shared" si="1825"/>
        <v>0</v>
      </c>
      <c r="TF111" s="252">
        <f t="shared" si="1910"/>
        <v>0</v>
      </c>
      <c r="TG111" s="122">
        <f>TF111/TF107</f>
        <v>0</v>
      </c>
      <c r="TH111" s="101">
        <f>TH107*TG111</f>
        <v>0</v>
      </c>
      <c r="TI111" s="119">
        <f t="shared" si="1826"/>
        <v>0</v>
      </c>
      <c r="TJ111" s="93">
        <f>TJ107</f>
        <v>890</v>
      </c>
      <c r="TK111" s="120">
        <f t="shared" si="1827"/>
        <v>0</v>
      </c>
      <c r="TL111" s="101">
        <f t="shared" si="1828"/>
        <v>0</v>
      </c>
      <c r="TM111" s="101"/>
      <c r="TN111" s="121"/>
      <c r="TO111" s="122">
        <f t="shared" si="1829"/>
        <v>0</v>
      </c>
      <c r="TP111" s="252">
        <f t="shared" si="1911"/>
        <v>0</v>
      </c>
      <c r="TQ111" s="122">
        <f>TP111/TP107</f>
        <v>0</v>
      </c>
      <c r="TR111" s="101">
        <f>TR107*TQ111</f>
        <v>0</v>
      </c>
      <c r="TS111" s="119">
        <f t="shared" si="1830"/>
        <v>0</v>
      </c>
      <c r="TT111" s="93">
        <f>TT107</f>
        <v>890</v>
      </c>
      <c r="TU111" s="120">
        <f t="shared" si="1831"/>
        <v>0</v>
      </c>
      <c r="TV111" s="101">
        <f t="shared" si="1832"/>
        <v>0</v>
      </c>
      <c r="TW111" s="101"/>
      <c r="TX111" s="121"/>
      <c r="TY111" s="122">
        <f t="shared" si="1833"/>
        <v>0</v>
      </c>
      <c r="TZ111" s="252">
        <f t="shared" si="1912"/>
        <v>0</v>
      </c>
      <c r="UA111" s="122">
        <f>TZ111/TZ107</f>
        <v>0</v>
      </c>
      <c r="UB111" s="101">
        <f>UB107*UA111</f>
        <v>0</v>
      </c>
      <c r="UC111" s="119">
        <f t="shared" si="1834"/>
        <v>0</v>
      </c>
      <c r="UD111" s="93">
        <f>UD107</f>
        <v>890</v>
      </c>
      <c r="UE111" s="120">
        <f t="shared" si="1835"/>
        <v>0</v>
      </c>
      <c r="UF111" s="101">
        <f t="shared" si="1836"/>
        <v>0</v>
      </c>
      <c r="UG111" s="101"/>
      <c r="UH111" s="121"/>
      <c r="UI111" s="122">
        <f t="shared" si="1837"/>
        <v>0</v>
      </c>
      <c r="UJ111" s="252">
        <f t="shared" si="1913"/>
        <v>0</v>
      </c>
      <c r="UK111" s="122">
        <f>UJ111/UJ107</f>
        <v>0</v>
      </c>
      <c r="UL111" s="101">
        <f>UL107*UK111</f>
        <v>0</v>
      </c>
      <c r="UM111" s="119">
        <f t="shared" si="1838"/>
        <v>0</v>
      </c>
      <c r="UN111" s="93">
        <f>UN107</f>
        <v>890</v>
      </c>
      <c r="UO111" s="120">
        <f t="shared" si="1839"/>
        <v>0</v>
      </c>
      <c r="UP111" s="101">
        <f t="shared" si="1840"/>
        <v>0</v>
      </c>
      <c r="UQ111" s="101"/>
      <c r="UR111" s="121"/>
      <c r="US111" s="122">
        <f t="shared" si="1841"/>
        <v>0</v>
      </c>
      <c r="UT111" s="252">
        <f t="shared" si="1914"/>
        <v>0</v>
      </c>
      <c r="UU111" s="122">
        <f>UT111/UT107</f>
        <v>0</v>
      </c>
      <c r="UV111" s="101">
        <f>UV107*UU111</f>
        <v>0</v>
      </c>
      <c r="UW111" s="119">
        <f t="shared" si="1842"/>
        <v>0</v>
      </c>
      <c r="UX111" s="93">
        <f>UX107</f>
        <v>890</v>
      </c>
      <c r="UY111" s="120">
        <f t="shared" si="1843"/>
        <v>0</v>
      </c>
      <c r="UZ111" s="101">
        <f t="shared" si="1844"/>
        <v>0</v>
      </c>
      <c r="VA111" s="101"/>
      <c r="VB111" s="121"/>
      <c r="VC111" s="122">
        <f t="shared" si="1845"/>
        <v>0</v>
      </c>
      <c r="VD111" s="252">
        <f t="shared" si="1915"/>
        <v>0</v>
      </c>
      <c r="VE111" s="122">
        <f>VD111/VD107</f>
        <v>0</v>
      </c>
      <c r="VF111" s="101">
        <f>VF107*VE111</f>
        <v>0</v>
      </c>
      <c r="VG111" s="119">
        <f t="shared" si="1846"/>
        <v>0</v>
      </c>
      <c r="VH111" s="93">
        <f>VH107</f>
        <v>890</v>
      </c>
      <c r="VI111" s="120">
        <f t="shared" si="1847"/>
        <v>0</v>
      </c>
      <c r="VJ111" s="101">
        <f t="shared" si="1848"/>
        <v>0</v>
      </c>
      <c r="VK111" s="101"/>
      <c r="VL111" s="121"/>
      <c r="VM111" s="122">
        <f t="shared" si="1849"/>
        <v>0</v>
      </c>
      <c r="VN111" s="252">
        <f t="shared" si="1916"/>
        <v>0</v>
      </c>
      <c r="VO111" s="122">
        <f>VN111/VN107</f>
        <v>0</v>
      </c>
      <c r="VP111" s="101">
        <f>VP107*VO111</f>
        <v>0</v>
      </c>
      <c r="VQ111" s="119">
        <f t="shared" si="1850"/>
        <v>0</v>
      </c>
      <c r="VR111" s="93">
        <f>VR107</f>
        <v>890</v>
      </c>
      <c r="VS111" s="120">
        <f t="shared" si="1851"/>
        <v>0</v>
      </c>
      <c r="VT111" s="101">
        <f t="shared" si="1852"/>
        <v>0</v>
      </c>
      <c r="VU111" s="101"/>
      <c r="VV111" s="121"/>
      <c r="VW111" s="122">
        <f t="shared" si="1853"/>
        <v>0</v>
      </c>
      <c r="VX111" s="231">
        <f t="shared" si="1854"/>
        <v>46</v>
      </c>
      <c r="VY111" s="122">
        <f>VX111/VX107</f>
        <v>3.65E-3</v>
      </c>
      <c r="VZ111" s="101">
        <f>VZ107*VY111</f>
        <v>34.43</v>
      </c>
      <c r="WA111" s="119">
        <f t="shared" si="1855"/>
        <v>0.74847825999999995</v>
      </c>
      <c r="WB111" s="93">
        <f>WB107</f>
        <v>890</v>
      </c>
      <c r="WC111" s="120">
        <f t="shared" si="1856"/>
        <v>666.14565000000005</v>
      </c>
      <c r="WD111" s="101">
        <f t="shared" si="1857"/>
        <v>30642.7</v>
      </c>
      <c r="WE111" s="101"/>
      <c r="WF111" s="121"/>
    </row>
    <row r="112" spans="1:604" ht="25.5" customHeight="1">
      <c r="A112" s="5"/>
      <c r="B112" s="223" t="s">
        <v>423</v>
      </c>
      <c r="C112" s="12" t="s">
        <v>839</v>
      </c>
      <c r="D112" s="12" t="s">
        <v>440</v>
      </c>
      <c r="E112" s="4" t="s">
        <v>33</v>
      </c>
      <c r="F112" s="252">
        <f t="shared" si="1858"/>
        <v>0</v>
      </c>
      <c r="G112" s="122">
        <f>F112/F107</f>
        <v>0</v>
      </c>
      <c r="H112" s="101">
        <f>H107*G112</f>
        <v>0</v>
      </c>
      <c r="I112" s="119">
        <f t="shared" si="1618"/>
        <v>0</v>
      </c>
      <c r="J112" s="93">
        <f>J107</f>
        <v>890</v>
      </c>
      <c r="K112" s="120">
        <f t="shared" si="1619"/>
        <v>0</v>
      </c>
      <c r="L112" s="101">
        <f t="shared" si="1620"/>
        <v>0</v>
      </c>
      <c r="M112" s="101"/>
      <c r="N112" s="121"/>
      <c r="O112" s="122">
        <f t="shared" si="1621"/>
        <v>0</v>
      </c>
      <c r="P112" s="252">
        <f t="shared" si="1859"/>
        <v>0</v>
      </c>
      <c r="Q112" s="122">
        <f>P112/P107</f>
        <v>0</v>
      </c>
      <c r="R112" s="101">
        <f>R107*Q112</f>
        <v>0</v>
      </c>
      <c r="S112" s="119">
        <f t="shared" si="1622"/>
        <v>0</v>
      </c>
      <c r="T112" s="93">
        <f>T107</f>
        <v>890</v>
      </c>
      <c r="U112" s="120">
        <f t="shared" si="1623"/>
        <v>0</v>
      </c>
      <c r="V112" s="101">
        <f t="shared" si="1624"/>
        <v>0</v>
      </c>
      <c r="W112" s="101"/>
      <c r="X112" s="121"/>
      <c r="Y112" s="122">
        <f t="shared" si="1625"/>
        <v>0</v>
      </c>
      <c r="Z112" s="252">
        <f t="shared" si="1860"/>
        <v>0</v>
      </c>
      <c r="AA112" s="122">
        <f>Z112/Z107</f>
        <v>0</v>
      </c>
      <c r="AB112" s="101">
        <f>AB107*AA112</f>
        <v>0</v>
      </c>
      <c r="AC112" s="119">
        <f t="shared" si="1626"/>
        <v>0</v>
      </c>
      <c r="AD112" s="93">
        <f>AD107</f>
        <v>890</v>
      </c>
      <c r="AE112" s="120">
        <f t="shared" si="1627"/>
        <v>0</v>
      </c>
      <c r="AF112" s="101">
        <f t="shared" si="1628"/>
        <v>0</v>
      </c>
      <c r="AG112" s="101"/>
      <c r="AH112" s="121"/>
      <c r="AI112" s="122">
        <f t="shared" si="1629"/>
        <v>0</v>
      </c>
      <c r="AJ112" s="252">
        <f t="shared" si="1861"/>
        <v>35</v>
      </c>
      <c r="AK112" s="122">
        <f>AJ112/AJ107</f>
        <v>0.14227999999999999</v>
      </c>
      <c r="AL112" s="101">
        <f>AL107*AK112</f>
        <v>51.22</v>
      </c>
      <c r="AM112" s="119">
        <f t="shared" si="1630"/>
        <v>1.46342857</v>
      </c>
      <c r="AN112" s="93">
        <f>AN107</f>
        <v>890</v>
      </c>
      <c r="AO112" s="120">
        <f t="shared" si="1631"/>
        <v>1302.4514300000001</v>
      </c>
      <c r="AP112" s="101">
        <f t="shared" si="1632"/>
        <v>45585.8</v>
      </c>
      <c r="AQ112" s="101"/>
      <c r="AR112" s="121"/>
      <c r="AS112" s="122">
        <f t="shared" si="1633"/>
        <v>1.95296</v>
      </c>
      <c r="AT112" s="252">
        <f t="shared" si="1862"/>
        <v>0</v>
      </c>
      <c r="AU112" s="122">
        <f>AT112/AT107</f>
        <v>0</v>
      </c>
      <c r="AV112" s="101">
        <f>AV107*AU112</f>
        <v>0</v>
      </c>
      <c r="AW112" s="119">
        <f t="shared" si="1634"/>
        <v>0</v>
      </c>
      <c r="AX112" s="93">
        <f>AX107</f>
        <v>890</v>
      </c>
      <c r="AY112" s="120">
        <f t="shared" si="1635"/>
        <v>0</v>
      </c>
      <c r="AZ112" s="101">
        <f t="shared" si="1636"/>
        <v>0</v>
      </c>
      <c r="BA112" s="101"/>
      <c r="BB112" s="121"/>
      <c r="BC112" s="122">
        <f t="shared" si="1637"/>
        <v>0</v>
      </c>
      <c r="BD112" s="252">
        <f t="shared" si="1863"/>
        <v>53</v>
      </c>
      <c r="BE112" s="122">
        <f>BD112/BD107</f>
        <v>0.32716000000000001</v>
      </c>
      <c r="BF112" s="101">
        <f>BF107*BE112</f>
        <v>98.15</v>
      </c>
      <c r="BG112" s="119">
        <f t="shared" si="1638"/>
        <v>1.85188679</v>
      </c>
      <c r="BH112" s="93">
        <f>BH107</f>
        <v>890</v>
      </c>
      <c r="BI112" s="120">
        <f t="shared" si="1639"/>
        <v>1648.1792399999999</v>
      </c>
      <c r="BJ112" s="101">
        <f t="shared" si="1640"/>
        <v>87353.5</v>
      </c>
      <c r="BK112" s="101"/>
      <c r="BL112" s="121"/>
      <c r="BM112" s="122">
        <f t="shared" si="1641"/>
        <v>2.4713599999999998</v>
      </c>
      <c r="BN112" s="252">
        <f t="shared" si="1864"/>
        <v>0</v>
      </c>
      <c r="BO112" s="122" t="e">
        <f>BN112/BN107</f>
        <v>#DIV/0!</v>
      </c>
      <c r="BP112" s="101" t="e">
        <f>BP107*BO112</f>
        <v>#DIV/0!</v>
      </c>
      <c r="BQ112" s="119">
        <f t="shared" si="1642"/>
        <v>0</v>
      </c>
      <c r="BR112" s="93">
        <f>BR107</f>
        <v>0</v>
      </c>
      <c r="BS112" s="120">
        <f t="shared" si="1643"/>
        <v>0</v>
      </c>
      <c r="BT112" s="101">
        <f t="shared" si="1644"/>
        <v>0</v>
      </c>
      <c r="BU112" s="101"/>
      <c r="BV112" s="121"/>
      <c r="BW112" s="122">
        <f t="shared" si="1645"/>
        <v>0</v>
      </c>
      <c r="BX112" s="252">
        <f t="shared" si="1865"/>
        <v>0</v>
      </c>
      <c r="BY112" s="122">
        <f>BX112/BX107</f>
        <v>0</v>
      </c>
      <c r="BZ112" s="101">
        <f>BZ107*BY112</f>
        <v>0</v>
      </c>
      <c r="CA112" s="119">
        <f t="shared" si="1646"/>
        <v>0</v>
      </c>
      <c r="CB112" s="93">
        <f>CB107</f>
        <v>890</v>
      </c>
      <c r="CC112" s="120">
        <f t="shared" si="1647"/>
        <v>0</v>
      </c>
      <c r="CD112" s="101">
        <f t="shared" si="1648"/>
        <v>0</v>
      </c>
      <c r="CE112" s="101"/>
      <c r="CF112" s="121"/>
      <c r="CG112" s="122">
        <f t="shared" si="1649"/>
        <v>0</v>
      </c>
      <c r="CH112" s="252">
        <f t="shared" si="1866"/>
        <v>0</v>
      </c>
      <c r="CI112" s="122" t="e">
        <f>CH112/CH107</f>
        <v>#DIV/0!</v>
      </c>
      <c r="CJ112" s="101" t="e">
        <f>CJ107*CI112</f>
        <v>#DIV/0!</v>
      </c>
      <c r="CK112" s="119">
        <f t="shared" si="1650"/>
        <v>0</v>
      </c>
      <c r="CL112" s="93">
        <f>CL107</f>
        <v>0</v>
      </c>
      <c r="CM112" s="120">
        <f t="shared" si="1651"/>
        <v>0</v>
      </c>
      <c r="CN112" s="101">
        <f t="shared" si="1652"/>
        <v>0</v>
      </c>
      <c r="CO112" s="101"/>
      <c r="CP112" s="121"/>
      <c r="CQ112" s="122">
        <f t="shared" si="1653"/>
        <v>0</v>
      </c>
      <c r="CR112" s="252">
        <f t="shared" si="1867"/>
        <v>0</v>
      </c>
      <c r="CS112" s="122">
        <f>CR112/CR107</f>
        <v>0</v>
      </c>
      <c r="CT112" s="101">
        <f>CT107*CS112</f>
        <v>0</v>
      </c>
      <c r="CU112" s="119">
        <f t="shared" si="1654"/>
        <v>0</v>
      </c>
      <c r="CV112" s="93">
        <f>CV107</f>
        <v>890</v>
      </c>
      <c r="CW112" s="120">
        <f t="shared" si="1655"/>
        <v>0</v>
      </c>
      <c r="CX112" s="101">
        <f t="shared" si="1656"/>
        <v>0</v>
      </c>
      <c r="CY112" s="101"/>
      <c r="CZ112" s="121"/>
      <c r="DA112" s="122">
        <f t="shared" si="1657"/>
        <v>0</v>
      </c>
      <c r="DB112" s="252">
        <f t="shared" si="1868"/>
        <v>0</v>
      </c>
      <c r="DC112" s="122">
        <f>DB112/DB107</f>
        <v>0</v>
      </c>
      <c r="DD112" s="101">
        <f>DD107*DC112</f>
        <v>0</v>
      </c>
      <c r="DE112" s="119">
        <f t="shared" si="1658"/>
        <v>0</v>
      </c>
      <c r="DF112" s="93">
        <f>DF107</f>
        <v>890</v>
      </c>
      <c r="DG112" s="120">
        <f t="shared" si="1659"/>
        <v>0</v>
      </c>
      <c r="DH112" s="101">
        <f t="shared" si="1660"/>
        <v>0</v>
      </c>
      <c r="DI112" s="101"/>
      <c r="DJ112" s="121"/>
      <c r="DK112" s="122">
        <f t="shared" si="1661"/>
        <v>0</v>
      </c>
      <c r="DL112" s="252">
        <f t="shared" si="1869"/>
        <v>0</v>
      </c>
      <c r="DM112" s="122">
        <f>DL112/DL107</f>
        <v>0</v>
      </c>
      <c r="DN112" s="101">
        <f>DN107*DM112</f>
        <v>0</v>
      </c>
      <c r="DO112" s="119">
        <f t="shared" si="1662"/>
        <v>0</v>
      </c>
      <c r="DP112" s="93">
        <f>DP107</f>
        <v>890</v>
      </c>
      <c r="DQ112" s="120">
        <f t="shared" si="1663"/>
        <v>0</v>
      </c>
      <c r="DR112" s="101">
        <f t="shared" si="1664"/>
        <v>0</v>
      </c>
      <c r="DS112" s="101"/>
      <c r="DT112" s="121"/>
      <c r="DU112" s="122">
        <f t="shared" si="1665"/>
        <v>0</v>
      </c>
      <c r="DV112" s="252">
        <f t="shared" si="1870"/>
        <v>0</v>
      </c>
      <c r="DW112" s="122">
        <f>DV112/DV107</f>
        <v>0</v>
      </c>
      <c r="DX112" s="101">
        <f>DX107*DW112</f>
        <v>0</v>
      </c>
      <c r="DY112" s="119">
        <f t="shared" si="1666"/>
        <v>0</v>
      </c>
      <c r="DZ112" s="93">
        <f>DZ107</f>
        <v>890</v>
      </c>
      <c r="EA112" s="120">
        <f t="shared" si="1667"/>
        <v>0</v>
      </c>
      <c r="EB112" s="101">
        <f t="shared" si="1668"/>
        <v>0</v>
      </c>
      <c r="EC112" s="101"/>
      <c r="ED112" s="121"/>
      <c r="EE112" s="122">
        <f t="shared" si="1669"/>
        <v>0</v>
      </c>
      <c r="EF112" s="252">
        <f t="shared" si="1871"/>
        <v>0</v>
      </c>
      <c r="EG112" s="122">
        <f>EF112/EF107</f>
        <v>0</v>
      </c>
      <c r="EH112" s="101">
        <f>EH107*EG112</f>
        <v>0</v>
      </c>
      <c r="EI112" s="119">
        <f t="shared" si="1670"/>
        <v>0</v>
      </c>
      <c r="EJ112" s="93">
        <f>EJ107</f>
        <v>890</v>
      </c>
      <c r="EK112" s="120">
        <f t="shared" si="1671"/>
        <v>0</v>
      </c>
      <c r="EL112" s="101">
        <f t="shared" si="1672"/>
        <v>0</v>
      </c>
      <c r="EM112" s="101"/>
      <c r="EN112" s="121"/>
      <c r="EO112" s="122">
        <f t="shared" si="1673"/>
        <v>0</v>
      </c>
      <c r="EP112" s="252">
        <f t="shared" si="1872"/>
        <v>0</v>
      </c>
      <c r="EQ112" s="122">
        <f>EP112/EP107</f>
        <v>0</v>
      </c>
      <c r="ER112" s="101">
        <f>ER107*EQ112</f>
        <v>0</v>
      </c>
      <c r="ES112" s="119">
        <f t="shared" si="1674"/>
        <v>0</v>
      </c>
      <c r="ET112" s="93">
        <f>ET107</f>
        <v>890</v>
      </c>
      <c r="EU112" s="120">
        <f t="shared" si="1675"/>
        <v>0</v>
      </c>
      <c r="EV112" s="101">
        <f t="shared" si="1676"/>
        <v>0</v>
      </c>
      <c r="EW112" s="101"/>
      <c r="EX112" s="121"/>
      <c r="EY112" s="122">
        <f t="shared" si="1677"/>
        <v>0</v>
      </c>
      <c r="EZ112" s="252">
        <f t="shared" si="1873"/>
        <v>31</v>
      </c>
      <c r="FA112" s="122">
        <f>EZ112/EZ107</f>
        <v>0.28971999999999998</v>
      </c>
      <c r="FB112" s="101">
        <f>FB107*FA112</f>
        <v>15.44</v>
      </c>
      <c r="FC112" s="119">
        <f t="shared" si="1678"/>
        <v>0.49806452000000001</v>
      </c>
      <c r="FD112" s="93">
        <f>FD107</f>
        <v>890</v>
      </c>
      <c r="FE112" s="120">
        <f t="shared" si="1679"/>
        <v>443.27742000000001</v>
      </c>
      <c r="FF112" s="101">
        <f t="shared" si="1680"/>
        <v>13741.6</v>
      </c>
      <c r="FG112" s="101"/>
      <c r="FH112" s="121"/>
      <c r="FI112" s="122">
        <f t="shared" si="1681"/>
        <v>0.66466999999999998</v>
      </c>
      <c r="FJ112" s="252">
        <f t="shared" si="1874"/>
        <v>0</v>
      </c>
      <c r="FK112" s="122">
        <f>FJ112/FJ107</f>
        <v>0</v>
      </c>
      <c r="FL112" s="101">
        <f>FL107*FK112</f>
        <v>0</v>
      </c>
      <c r="FM112" s="119">
        <f t="shared" si="1682"/>
        <v>0</v>
      </c>
      <c r="FN112" s="93">
        <f>FN107</f>
        <v>890</v>
      </c>
      <c r="FO112" s="120">
        <f t="shared" si="1683"/>
        <v>0</v>
      </c>
      <c r="FP112" s="101">
        <f t="shared" si="1684"/>
        <v>0</v>
      </c>
      <c r="FQ112" s="101"/>
      <c r="FR112" s="121"/>
      <c r="FS112" s="122">
        <f t="shared" si="1685"/>
        <v>0</v>
      </c>
      <c r="FT112" s="252">
        <f t="shared" si="1875"/>
        <v>0</v>
      </c>
      <c r="FU112" s="122">
        <f>FT112/FT107</f>
        <v>0</v>
      </c>
      <c r="FV112" s="101">
        <f>FV107*FU112</f>
        <v>0</v>
      </c>
      <c r="FW112" s="119">
        <f t="shared" si="1686"/>
        <v>0</v>
      </c>
      <c r="FX112" s="93">
        <f>FX107</f>
        <v>890</v>
      </c>
      <c r="FY112" s="120">
        <f t="shared" si="1687"/>
        <v>0</v>
      </c>
      <c r="FZ112" s="101">
        <f t="shared" si="1688"/>
        <v>0</v>
      </c>
      <c r="GA112" s="101"/>
      <c r="GB112" s="121"/>
      <c r="GC112" s="122">
        <f t="shared" si="1689"/>
        <v>0</v>
      </c>
      <c r="GD112" s="252">
        <f t="shared" si="1876"/>
        <v>0</v>
      </c>
      <c r="GE112" s="122">
        <f>GD112/GD107</f>
        <v>0</v>
      </c>
      <c r="GF112" s="101">
        <f>GF107*GE112</f>
        <v>0</v>
      </c>
      <c r="GG112" s="119">
        <f t="shared" si="1690"/>
        <v>0</v>
      </c>
      <c r="GH112" s="93">
        <f>GH107</f>
        <v>890</v>
      </c>
      <c r="GI112" s="120">
        <f t="shared" si="1691"/>
        <v>0</v>
      </c>
      <c r="GJ112" s="101">
        <f t="shared" si="1692"/>
        <v>0</v>
      </c>
      <c r="GK112" s="101"/>
      <c r="GL112" s="121"/>
      <c r="GM112" s="122">
        <f t="shared" si="1693"/>
        <v>0</v>
      </c>
      <c r="GN112" s="252">
        <f t="shared" si="1877"/>
        <v>0</v>
      </c>
      <c r="GO112" s="122">
        <f>GN112/GN107</f>
        <v>0</v>
      </c>
      <c r="GP112" s="101">
        <f>GP107*GO112</f>
        <v>0</v>
      </c>
      <c r="GQ112" s="119">
        <f t="shared" si="1694"/>
        <v>0</v>
      </c>
      <c r="GR112" s="93">
        <f>GR107</f>
        <v>890</v>
      </c>
      <c r="GS112" s="120">
        <f t="shared" si="1695"/>
        <v>0</v>
      </c>
      <c r="GT112" s="101">
        <f t="shared" si="1696"/>
        <v>0</v>
      </c>
      <c r="GU112" s="101"/>
      <c r="GV112" s="121"/>
      <c r="GW112" s="122">
        <f t="shared" si="1697"/>
        <v>0</v>
      </c>
      <c r="GX112" s="252">
        <f t="shared" si="1878"/>
        <v>0</v>
      </c>
      <c r="GY112" s="122">
        <f>GX112/GX107</f>
        <v>0</v>
      </c>
      <c r="GZ112" s="101">
        <f>GZ107*GY112</f>
        <v>0</v>
      </c>
      <c r="HA112" s="119">
        <f t="shared" si="1698"/>
        <v>0</v>
      </c>
      <c r="HB112" s="93">
        <f>HB107</f>
        <v>890</v>
      </c>
      <c r="HC112" s="120">
        <f t="shared" si="1699"/>
        <v>0</v>
      </c>
      <c r="HD112" s="101">
        <f t="shared" si="1700"/>
        <v>0</v>
      </c>
      <c r="HE112" s="101"/>
      <c r="HF112" s="121"/>
      <c r="HG112" s="122">
        <f t="shared" si="1701"/>
        <v>0</v>
      </c>
      <c r="HH112" s="252">
        <f t="shared" si="1879"/>
        <v>0</v>
      </c>
      <c r="HI112" s="122">
        <f>HH112/HH107</f>
        <v>0</v>
      </c>
      <c r="HJ112" s="101">
        <f>HJ107*HI112</f>
        <v>0</v>
      </c>
      <c r="HK112" s="119">
        <f t="shared" si="1702"/>
        <v>0</v>
      </c>
      <c r="HL112" s="93">
        <f>HL107</f>
        <v>890</v>
      </c>
      <c r="HM112" s="120">
        <f t="shared" si="1703"/>
        <v>0</v>
      </c>
      <c r="HN112" s="101">
        <f t="shared" si="1704"/>
        <v>0</v>
      </c>
      <c r="HO112" s="101"/>
      <c r="HP112" s="121"/>
      <c r="HQ112" s="122">
        <f t="shared" si="1705"/>
        <v>0</v>
      </c>
      <c r="HR112" s="252">
        <f t="shared" si="1880"/>
        <v>0</v>
      </c>
      <c r="HS112" s="122">
        <f>HR112/HR107</f>
        <v>0</v>
      </c>
      <c r="HT112" s="101">
        <f>HT107*HS112</f>
        <v>0</v>
      </c>
      <c r="HU112" s="119">
        <f t="shared" si="1706"/>
        <v>0</v>
      </c>
      <c r="HV112" s="93">
        <f>HV107</f>
        <v>890</v>
      </c>
      <c r="HW112" s="120">
        <f t="shared" si="1707"/>
        <v>0</v>
      </c>
      <c r="HX112" s="101">
        <f t="shared" si="1708"/>
        <v>0</v>
      </c>
      <c r="HY112" s="101"/>
      <c r="HZ112" s="121"/>
      <c r="IA112" s="122">
        <f t="shared" si="1709"/>
        <v>0</v>
      </c>
      <c r="IB112" s="252">
        <f t="shared" si="1881"/>
        <v>0</v>
      </c>
      <c r="IC112" s="122">
        <f>IB112/IB107</f>
        <v>0</v>
      </c>
      <c r="ID112" s="101">
        <f>ID107*IC112</f>
        <v>0</v>
      </c>
      <c r="IE112" s="119">
        <f t="shared" si="1710"/>
        <v>0</v>
      </c>
      <c r="IF112" s="93">
        <f>IF107</f>
        <v>890</v>
      </c>
      <c r="IG112" s="120">
        <f t="shared" si="1711"/>
        <v>0</v>
      </c>
      <c r="IH112" s="101">
        <f t="shared" si="1712"/>
        <v>0</v>
      </c>
      <c r="II112" s="101"/>
      <c r="IJ112" s="121"/>
      <c r="IK112" s="122">
        <f t="shared" si="1713"/>
        <v>0</v>
      </c>
      <c r="IL112" s="252">
        <f t="shared" si="1882"/>
        <v>0</v>
      </c>
      <c r="IM112" s="122">
        <f>IL112/IL107</f>
        <v>0</v>
      </c>
      <c r="IN112" s="101">
        <f>IN107*IM112</f>
        <v>0</v>
      </c>
      <c r="IO112" s="119">
        <f t="shared" si="1714"/>
        <v>0</v>
      </c>
      <c r="IP112" s="93">
        <f>IP107</f>
        <v>890</v>
      </c>
      <c r="IQ112" s="120">
        <f t="shared" si="1715"/>
        <v>0</v>
      </c>
      <c r="IR112" s="101">
        <f t="shared" si="1716"/>
        <v>0</v>
      </c>
      <c r="IS112" s="101"/>
      <c r="IT112" s="121"/>
      <c r="IU112" s="122">
        <f t="shared" si="1717"/>
        <v>0</v>
      </c>
      <c r="IV112" s="252">
        <f t="shared" si="1883"/>
        <v>0</v>
      </c>
      <c r="IW112" s="122">
        <f>IV112/IV107</f>
        <v>0</v>
      </c>
      <c r="IX112" s="101">
        <f>IX107*IW112</f>
        <v>0</v>
      </c>
      <c r="IY112" s="119">
        <f t="shared" si="1718"/>
        <v>0</v>
      </c>
      <c r="IZ112" s="93">
        <f>IZ107</f>
        <v>890</v>
      </c>
      <c r="JA112" s="120">
        <f t="shared" si="1719"/>
        <v>0</v>
      </c>
      <c r="JB112" s="101">
        <f t="shared" si="1720"/>
        <v>0</v>
      </c>
      <c r="JC112" s="101"/>
      <c r="JD112" s="121"/>
      <c r="JE112" s="122">
        <f t="shared" si="1721"/>
        <v>0</v>
      </c>
      <c r="JF112" s="252">
        <f t="shared" si="1884"/>
        <v>0</v>
      </c>
      <c r="JG112" s="122">
        <f>JF112/JF107</f>
        <v>0</v>
      </c>
      <c r="JH112" s="101">
        <f>JH107*JG112</f>
        <v>0</v>
      </c>
      <c r="JI112" s="119">
        <f t="shared" si="1722"/>
        <v>0</v>
      </c>
      <c r="JJ112" s="93">
        <f>JJ107</f>
        <v>890</v>
      </c>
      <c r="JK112" s="120">
        <f t="shared" si="1723"/>
        <v>0</v>
      </c>
      <c r="JL112" s="101">
        <f t="shared" si="1724"/>
        <v>0</v>
      </c>
      <c r="JM112" s="101"/>
      <c r="JN112" s="121"/>
      <c r="JO112" s="122">
        <f t="shared" si="1725"/>
        <v>0</v>
      </c>
      <c r="JP112" s="252">
        <f t="shared" si="1885"/>
        <v>0</v>
      </c>
      <c r="JQ112" s="122" t="e">
        <f>JP112/JP107</f>
        <v>#DIV/0!</v>
      </c>
      <c r="JR112" s="101" t="e">
        <f>JR107*JQ112</f>
        <v>#DIV/0!</v>
      </c>
      <c r="JS112" s="119">
        <f t="shared" si="1726"/>
        <v>0</v>
      </c>
      <c r="JT112" s="93">
        <f>JT107</f>
        <v>0</v>
      </c>
      <c r="JU112" s="120">
        <f t="shared" si="1727"/>
        <v>0</v>
      </c>
      <c r="JV112" s="101">
        <f t="shared" si="1728"/>
        <v>0</v>
      </c>
      <c r="JW112" s="101"/>
      <c r="JX112" s="121"/>
      <c r="JY112" s="122">
        <f t="shared" si="1729"/>
        <v>0</v>
      </c>
      <c r="JZ112" s="252">
        <f t="shared" si="1886"/>
        <v>0</v>
      </c>
      <c r="KA112" s="122">
        <f>JZ112/JZ107</f>
        <v>0</v>
      </c>
      <c r="KB112" s="101">
        <f>KB107*KA112</f>
        <v>0</v>
      </c>
      <c r="KC112" s="119">
        <f t="shared" si="1730"/>
        <v>0</v>
      </c>
      <c r="KD112" s="93">
        <f>KD107</f>
        <v>890</v>
      </c>
      <c r="KE112" s="120">
        <f t="shared" si="1731"/>
        <v>0</v>
      </c>
      <c r="KF112" s="101">
        <f t="shared" si="1732"/>
        <v>0</v>
      </c>
      <c r="KG112" s="101"/>
      <c r="KH112" s="121"/>
      <c r="KI112" s="122">
        <f t="shared" si="1733"/>
        <v>0</v>
      </c>
      <c r="KJ112" s="252">
        <f t="shared" si="1887"/>
        <v>0</v>
      </c>
      <c r="KK112" s="122">
        <f>KJ112/KJ107</f>
        <v>0</v>
      </c>
      <c r="KL112" s="101">
        <f>KL107*KK112</f>
        <v>0</v>
      </c>
      <c r="KM112" s="119">
        <f t="shared" si="1734"/>
        <v>0</v>
      </c>
      <c r="KN112" s="93">
        <f>KN107</f>
        <v>890</v>
      </c>
      <c r="KO112" s="120">
        <f t="shared" si="1735"/>
        <v>0</v>
      </c>
      <c r="KP112" s="101">
        <f t="shared" si="1736"/>
        <v>0</v>
      </c>
      <c r="KQ112" s="101"/>
      <c r="KR112" s="121"/>
      <c r="KS112" s="122">
        <f t="shared" si="1737"/>
        <v>0</v>
      </c>
      <c r="KT112" s="252">
        <f t="shared" si="1888"/>
        <v>0</v>
      </c>
      <c r="KU112" s="122">
        <f>KT112/KT107</f>
        <v>0</v>
      </c>
      <c r="KV112" s="101">
        <f>KV107*KU112</f>
        <v>0</v>
      </c>
      <c r="KW112" s="119">
        <f t="shared" si="1738"/>
        <v>0</v>
      </c>
      <c r="KX112" s="93">
        <f>KX107</f>
        <v>890</v>
      </c>
      <c r="KY112" s="120">
        <f t="shared" si="1739"/>
        <v>0</v>
      </c>
      <c r="KZ112" s="101">
        <f t="shared" si="1740"/>
        <v>0</v>
      </c>
      <c r="LA112" s="101"/>
      <c r="LB112" s="121"/>
      <c r="LC112" s="122">
        <f t="shared" si="1741"/>
        <v>0</v>
      </c>
      <c r="LD112" s="252">
        <f t="shared" si="1889"/>
        <v>0</v>
      </c>
      <c r="LE112" s="122">
        <f>LD112/LD107</f>
        <v>0</v>
      </c>
      <c r="LF112" s="101">
        <f>LF107*LE112</f>
        <v>0</v>
      </c>
      <c r="LG112" s="119">
        <f t="shared" si="1742"/>
        <v>0</v>
      </c>
      <c r="LH112" s="93">
        <f>LH107</f>
        <v>890</v>
      </c>
      <c r="LI112" s="120">
        <f t="shared" si="1743"/>
        <v>0</v>
      </c>
      <c r="LJ112" s="101">
        <f t="shared" si="1744"/>
        <v>0</v>
      </c>
      <c r="LK112" s="101"/>
      <c r="LL112" s="121"/>
      <c r="LM112" s="122">
        <f t="shared" si="1745"/>
        <v>0</v>
      </c>
      <c r="LN112" s="252">
        <f t="shared" si="1890"/>
        <v>0</v>
      </c>
      <c r="LO112" s="122">
        <f>LN112/LN107</f>
        <v>0</v>
      </c>
      <c r="LP112" s="101">
        <f>LP107*LO112</f>
        <v>0</v>
      </c>
      <c r="LQ112" s="119">
        <f t="shared" si="1746"/>
        <v>0</v>
      </c>
      <c r="LR112" s="93">
        <f>LR107</f>
        <v>890</v>
      </c>
      <c r="LS112" s="120">
        <f t="shared" si="1747"/>
        <v>0</v>
      </c>
      <c r="LT112" s="101">
        <f t="shared" si="1748"/>
        <v>0</v>
      </c>
      <c r="LU112" s="101"/>
      <c r="LV112" s="121"/>
      <c r="LW112" s="122">
        <f t="shared" si="1749"/>
        <v>0</v>
      </c>
      <c r="LX112" s="252">
        <f t="shared" si="1891"/>
        <v>0</v>
      </c>
      <c r="LY112" s="122">
        <f>LX112/LX107</f>
        <v>0</v>
      </c>
      <c r="LZ112" s="101">
        <f>LZ107*LY112</f>
        <v>0</v>
      </c>
      <c r="MA112" s="119">
        <f t="shared" si="1750"/>
        <v>0</v>
      </c>
      <c r="MB112" s="93">
        <f>MB107</f>
        <v>890</v>
      </c>
      <c r="MC112" s="120">
        <f t="shared" si="1751"/>
        <v>0</v>
      </c>
      <c r="MD112" s="101">
        <f t="shared" si="1752"/>
        <v>0</v>
      </c>
      <c r="ME112" s="101"/>
      <c r="MF112" s="121"/>
      <c r="MG112" s="122">
        <f t="shared" si="1753"/>
        <v>0</v>
      </c>
      <c r="MH112" s="252">
        <f t="shared" si="1892"/>
        <v>0</v>
      </c>
      <c r="MI112" s="122">
        <f>MH112/MH107</f>
        <v>0</v>
      </c>
      <c r="MJ112" s="101">
        <f>MJ107*MI112</f>
        <v>0</v>
      </c>
      <c r="MK112" s="119">
        <f t="shared" si="1754"/>
        <v>0</v>
      </c>
      <c r="ML112" s="93">
        <f>ML107</f>
        <v>890</v>
      </c>
      <c r="MM112" s="120">
        <f t="shared" si="1755"/>
        <v>0</v>
      </c>
      <c r="MN112" s="101">
        <f t="shared" si="1756"/>
        <v>0</v>
      </c>
      <c r="MO112" s="101"/>
      <c r="MP112" s="121"/>
      <c r="MQ112" s="122">
        <f t="shared" si="1757"/>
        <v>0</v>
      </c>
      <c r="MR112" s="252">
        <f t="shared" si="1893"/>
        <v>0</v>
      </c>
      <c r="MS112" s="122">
        <f>MR112/MR107</f>
        <v>0</v>
      </c>
      <c r="MT112" s="101">
        <f>MT107*MS112</f>
        <v>0</v>
      </c>
      <c r="MU112" s="119">
        <f t="shared" si="1758"/>
        <v>0</v>
      </c>
      <c r="MV112" s="93">
        <f>MV107</f>
        <v>890</v>
      </c>
      <c r="MW112" s="120">
        <f t="shared" si="1759"/>
        <v>0</v>
      </c>
      <c r="MX112" s="101">
        <f t="shared" si="1760"/>
        <v>0</v>
      </c>
      <c r="MY112" s="101"/>
      <c r="MZ112" s="121"/>
      <c r="NA112" s="122">
        <f t="shared" si="1761"/>
        <v>0</v>
      </c>
      <c r="NB112" s="252">
        <f t="shared" si="1894"/>
        <v>0</v>
      </c>
      <c r="NC112" s="122">
        <f>NB112/NB107</f>
        <v>0</v>
      </c>
      <c r="ND112" s="101">
        <f>ND107*NC112</f>
        <v>0</v>
      </c>
      <c r="NE112" s="119">
        <f t="shared" si="1762"/>
        <v>0</v>
      </c>
      <c r="NF112" s="93">
        <f>NF107</f>
        <v>890</v>
      </c>
      <c r="NG112" s="120">
        <f t="shared" si="1763"/>
        <v>0</v>
      </c>
      <c r="NH112" s="101">
        <f t="shared" si="1764"/>
        <v>0</v>
      </c>
      <c r="NI112" s="101"/>
      <c r="NJ112" s="121"/>
      <c r="NK112" s="122">
        <f t="shared" si="1765"/>
        <v>0</v>
      </c>
      <c r="NL112" s="252">
        <f t="shared" si="1895"/>
        <v>0</v>
      </c>
      <c r="NM112" s="122">
        <f>NL112/NL107</f>
        <v>0</v>
      </c>
      <c r="NN112" s="101">
        <f>NN107*NM112</f>
        <v>0</v>
      </c>
      <c r="NO112" s="119">
        <f t="shared" si="1766"/>
        <v>0</v>
      </c>
      <c r="NP112" s="93">
        <f>NP107</f>
        <v>890</v>
      </c>
      <c r="NQ112" s="120">
        <f t="shared" si="1767"/>
        <v>0</v>
      </c>
      <c r="NR112" s="101">
        <f t="shared" si="1768"/>
        <v>0</v>
      </c>
      <c r="NS112" s="101"/>
      <c r="NT112" s="121"/>
      <c r="NU112" s="122">
        <f t="shared" si="1769"/>
        <v>0</v>
      </c>
      <c r="NV112" s="252">
        <f t="shared" si="1896"/>
        <v>0</v>
      </c>
      <c r="NW112" s="122">
        <f>NV112/NV107</f>
        <v>0</v>
      </c>
      <c r="NX112" s="101">
        <f>NX107*NW112</f>
        <v>0</v>
      </c>
      <c r="NY112" s="119">
        <f t="shared" si="1770"/>
        <v>0</v>
      </c>
      <c r="NZ112" s="93">
        <f>NZ107</f>
        <v>890</v>
      </c>
      <c r="OA112" s="120">
        <f t="shared" si="1771"/>
        <v>0</v>
      </c>
      <c r="OB112" s="101">
        <f t="shared" si="1772"/>
        <v>0</v>
      </c>
      <c r="OC112" s="101"/>
      <c r="OD112" s="121"/>
      <c r="OE112" s="122">
        <f t="shared" si="1773"/>
        <v>0</v>
      </c>
      <c r="OF112" s="252">
        <f t="shared" si="1897"/>
        <v>0</v>
      </c>
      <c r="OG112" s="122">
        <f>OF112/OF107</f>
        <v>0</v>
      </c>
      <c r="OH112" s="101">
        <f>OH107*OG112</f>
        <v>0</v>
      </c>
      <c r="OI112" s="119">
        <f t="shared" si="1774"/>
        <v>0</v>
      </c>
      <c r="OJ112" s="93">
        <f>OJ107</f>
        <v>890</v>
      </c>
      <c r="OK112" s="120">
        <f t="shared" si="1775"/>
        <v>0</v>
      </c>
      <c r="OL112" s="101">
        <f t="shared" si="1776"/>
        <v>0</v>
      </c>
      <c r="OM112" s="101"/>
      <c r="ON112" s="121"/>
      <c r="OO112" s="122">
        <f t="shared" si="1777"/>
        <v>0</v>
      </c>
      <c r="OP112" s="252">
        <f t="shared" si="1898"/>
        <v>0</v>
      </c>
      <c r="OQ112" s="122">
        <f>OP112/OP107</f>
        <v>0</v>
      </c>
      <c r="OR112" s="101">
        <f>OR107*OQ112</f>
        <v>0</v>
      </c>
      <c r="OS112" s="119">
        <f t="shared" si="1778"/>
        <v>0</v>
      </c>
      <c r="OT112" s="93">
        <f>OT107</f>
        <v>890</v>
      </c>
      <c r="OU112" s="120">
        <f t="shared" si="1779"/>
        <v>0</v>
      </c>
      <c r="OV112" s="101">
        <f t="shared" si="1780"/>
        <v>0</v>
      </c>
      <c r="OW112" s="101"/>
      <c r="OX112" s="121"/>
      <c r="OY112" s="122">
        <f t="shared" si="1781"/>
        <v>0</v>
      </c>
      <c r="OZ112" s="252">
        <f t="shared" si="1899"/>
        <v>31</v>
      </c>
      <c r="PA112" s="122">
        <f>OZ112/OZ107</f>
        <v>0.46970000000000001</v>
      </c>
      <c r="PB112" s="101">
        <f>PB107*PA112</f>
        <v>36.64</v>
      </c>
      <c r="PC112" s="119">
        <f t="shared" si="1782"/>
        <v>1.1819354799999999</v>
      </c>
      <c r="PD112" s="93">
        <f>PD107</f>
        <v>890</v>
      </c>
      <c r="PE112" s="120">
        <f t="shared" si="1783"/>
        <v>1051.9225799999999</v>
      </c>
      <c r="PF112" s="101">
        <f t="shared" si="1784"/>
        <v>32609.599999999999</v>
      </c>
      <c r="PG112" s="101"/>
      <c r="PH112" s="121"/>
      <c r="PI112" s="122">
        <f t="shared" si="1785"/>
        <v>1.5772999999999999</v>
      </c>
      <c r="PJ112" s="252">
        <f t="shared" si="1900"/>
        <v>0</v>
      </c>
      <c r="PK112" s="122">
        <f>PJ112/PJ107</f>
        <v>0</v>
      </c>
      <c r="PL112" s="101">
        <f>PL107*PK112</f>
        <v>0</v>
      </c>
      <c r="PM112" s="119">
        <f t="shared" si="1786"/>
        <v>0</v>
      </c>
      <c r="PN112" s="93">
        <f>PN107</f>
        <v>890</v>
      </c>
      <c r="PO112" s="120">
        <f t="shared" si="1787"/>
        <v>0</v>
      </c>
      <c r="PP112" s="101">
        <f t="shared" si="1788"/>
        <v>0</v>
      </c>
      <c r="PQ112" s="101"/>
      <c r="PR112" s="121"/>
      <c r="PS112" s="122">
        <f t="shared" si="1789"/>
        <v>0</v>
      </c>
      <c r="PT112" s="252">
        <f t="shared" si="1901"/>
        <v>0</v>
      </c>
      <c r="PU112" s="122" t="e">
        <f>PT112/PT107</f>
        <v>#DIV/0!</v>
      </c>
      <c r="PV112" s="101" t="e">
        <f>PV107*PU112</f>
        <v>#DIV/0!</v>
      </c>
      <c r="PW112" s="119">
        <f t="shared" si="1790"/>
        <v>0</v>
      </c>
      <c r="PX112" s="93">
        <f>PX107</f>
        <v>0</v>
      </c>
      <c r="PY112" s="120">
        <f t="shared" si="1791"/>
        <v>0</v>
      </c>
      <c r="PZ112" s="101">
        <f t="shared" si="1792"/>
        <v>0</v>
      </c>
      <c r="QA112" s="101"/>
      <c r="QB112" s="121"/>
      <c r="QC112" s="122">
        <f t="shared" si="1793"/>
        <v>0</v>
      </c>
      <c r="QD112" s="252">
        <f t="shared" si="1902"/>
        <v>0</v>
      </c>
      <c r="QE112" s="122">
        <f>QD112/QD107</f>
        <v>0</v>
      </c>
      <c r="QF112" s="101">
        <f>QF107*QE112</f>
        <v>0</v>
      </c>
      <c r="QG112" s="119">
        <f t="shared" si="1794"/>
        <v>0</v>
      </c>
      <c r="QH112" s="93">
        <f>QH107</f>
        <v>890</v>
      </c>
      <c r="QI112" s="120">
        <f t="shared" si="1795"/>
        <v>0</v>
      </c>
      <c r="QJ112" s="101">
        <f t="shared" si="1796"/>
        <v>0</v>
      </c>
      <c r="QK112" s="101"/>
      <c r="QL112" s="121"/>
      <c r="QM112" s="122">
        <f t="shared" si="1797"/>
        <v>0</v>
      </c>
      <c r="QN112" s="252">
        <f t="shared" si="1903"/>
        <v>0</v>
      </c>
      <c r="QO112" s="122">
        <f>QN112/QN107</f>
        <v>0</v>
      </c>
      <c r="QP112" s="101">
        <f>QP107*QO112</f>
        <v>0</v>
      </c>
      <c r="QQ112" s="119">
        <f t="shared" si="1798"/>
        <v>0</v>
      </c>
      <c r="QR112" s="93">
        <f>QR107</f>
        <v>890</v>
      </c>
      <c r="QS112" s="120">
        <f t="shared" si="1799"/>
        <v>0</v>
      </c>
      <c r="QT112" s="101">
        <f t="shared" si="1800"/>
        <v>0</v>
      </c>
      <c r="QU112" s="101"/>
      <c r="QV112" s="121"/>
      <c r="QW112" s="122">
        <f t="shared" si="1801"/>
        <v>0</v>
      </c>
      <c r="QX112" s="252">
        <f t="shared" si="1904"/>
        <v>0</v>
      </c>
      <c r="QY112" s="122">
        <f>QX112/QX107</f>
        <v>0</v>
      </c>
      <c r="QZ112" s="101">
        <f>QZ107*QY112</f>
        <v>0</v>
      </c>
      <c r="RA112" s="119">
        <f t="shared" si="1802"/>
        <v>0</v>
      </c>
      <c r="RB112" s="93">
        <f>RB107</f>
        <v>890</v>
      </c>
      <c r="RC112" s="120">
        <f t="shared" si="1803"/>
        <v>0</v>
      </c>
      <c r="RD112" s="101">
        <f t="shared" si="1804"/>
        <v>0</v>
      </c>
      <c r="RE112" s="101"/>
      <c r="RF112" s="121"/>
      <c r="RG112" s="122">
        <f t="shared" si="1805"/>
        <v>0</v>
      </c>
      <c r="RH112" s="252">
        <f t="shared" si="1905"/>
        <v>0</v>
      </c>
      <c r="RI112" s="122">
        <f>RH112/RH107</f>
        <v>0</v>
      </c>
      <c r="RJ112" s="101">
        <f>RJ107*RI112</f>
        <v>0</v>
      </c>
      <c r="RK112" s="119">
        <f t="shared" si="1806"/>
        <v>0</v>
      </c>
      <c r="RL112" s="93">
        <f>RL107</f>
        <v>890</v>
      </c>
      <c r="RM112" s="120">
        <f t="shared" si="1807"/>
        <v>0</v>
      </c>
      <c r="RN112" s="101">
        <f t="shared" si="1808"/>
        <v>0</v>
      </c>
      <c r="RO112" s="101"/>
      <c r="RP112" s="121"/>
      <c r="RQ112" s="122">
        <f t="shared" si="1809"/>
        <v>0</v>
      </c>
      <c r="RR112" s="252">
        <f t="shared" si="1906"/>
        <v>0</v>
      </c>
      <c r="RS112" s="122">
        <f>RR112/RR107</f>
        <v>0</v>
      </c>
      <c r="RT112" s="101">
        <f>RT107*RS112</f>
        <v>0</v>
      </c>
      <c r="RU112" s="119">
        <f t="shared" si="1810"/>
        <v>0</v>
      </c>
      <c r="RV112" s="93">
        <f>RV107</f>
        <v>890</v>
      </c>
      <c r="RW112" s="120">
        <f t="shared" si="1811"/>
        <v>0</v>
      </c>
      <c r="RX112" s="101">
        <f t="shared" si="1812"/>
        <v>0</v>
      </c>
      <c r="RY112" s="101"/>
      <c r="RZ112" s="121"/>
      <c r="SA112" s="122">
        <f t="shared" si="1813"/>
        <v>0</v>
      </c>
      <c r="SB112" s="252">
        <f t="shared" si="1907"/>
        <v>62</v>
      </c>
      <c r="SC112" s="122">
        <f>SB112/SB107</f>
        <v>0.73809999999999998</v>
      </c>
      <c r="SD112" s="101">
        <f>SD107*SC112</f>
        <v>66.16</v>
      </c>
      <c r="SE112" s="119">
        <f t="shared" si="1814"/>
        <v>1.06709677</v>
      </c>
      <c r="SF112" s="93">
        <f>SF107</f>
        <v>890</v>
      </c>
      <c r="SG112" s="120">
        <f t="shared" si="1815"/>
        <v>949.71613000000002</v>
      </c>
      <c r="SH112" s="101">
        <f t="shared" si="1816"/>
        <v>58882.400000000001</v>
      </c>
      <c r="SI112" s="101"/>
      <c r="SJ112" s="121"/>
      <c r="SK112" s="122">
        <f t="shared" si="1817"/>
        <v>1.42405</v>
      </c>
      <c r="SL112" s="252">
        <f t="shared" si="1908"/>
        <v>0</v>
      </c>
      <c r="SM112" s="122">
        <f>SL112/SL107</f>
        <v>0</v>
      </c>
      <c r="SN112" s="101">
        <f>SN107*SM112</f>
        <v>0</v>
      </c>
      <c r="SO112" s="119">
        <f t="shared" si="1818"/>
        <v>0</v>
      </c>
      <c r="SP112" s="93">
        <f>SP107</f>
        <v>890</v>
      </c>
      <c r="SQ112" s="120">
        <f t="shared" si="1819"/>
        <v>0</v>
      </c>
      <c r="SR112" s="101">
        <f t="shared" si="1820"/>
        <v>0</v>
      </c>
      <c r="SS112" s="101"/>
      <c r="ST112" s="121"/>
      <c r="SU112" s="122">
        <f t="shared" si="1821"/>
        <v>0</v>
      </c>
      <c r="SV112" s="252">
        <f t="shared" si="1909"/>
        <v>0</v>
      </c>
      <c r="SW112" s="122">
        <f>SV112/SV107</f>
        <v>0</v>
      </c>
      <c r="SX112" s="101">
        <f>SX107*SW112</f>
        <v>0</v>
      </c>
      <c r="SY112" s="119">
        <f t="shared" si="1822"/>
        <v>0</v>
      </c>
      <c r="SZ112" s="93">
        <f>SZ107</f>
        <v>890</v>
      </c>
      <c r="TA112" s="120">
        <f t="shared" si="1823"/>
        <v>0</v>
      </c>
      <c r="TB112" s="101">
        <f t="shared" si="1824"/>
        <v>0</v>
      </c>
      <c r="TC112" s="101"/>
      <c r="TD112" s="121"/>
      <c r="TE112" s="122">
        <f t="shared" si="1825"/>
        <v>0</v>
      </c>
      <c r="TF112" s="252">
        <f t="shared" si="1910"/>
        <v>0</v>
      </c>
      <c r="TG112" s="122">
        <f>TF112/TF107</f>
        <v>0</v>
      </c>
      <c r="TH112" s="101">
        <f>TH107*TG112</f>
        <v>0</v>
      </c>
      <c r="TI112" s="119">
        <f t="shared" si="1826"/>
        <v>0</v>
      </c>
      <c r="TJ112" s="93">
        <f>TJ107</f>
        <v>890</v>
      </c>
      <c r="TK112" s="120">
        <f t="shared" si="1827"/>
        <v>0</v>
      </c>
      <c r="TL112" s="101">
        <f t="shared" si="1828"/>
        <v>0</v>
      </c>
      <c r="TM112" s="101"/>
      <c r="TN112" s="121"/>
      <c r="TO112" s="122">
        <f t="shared" si="1829"/>
        <v>0</v>
      </c>
      <c r="TP112" s="252">
        <f t="shared" si="1911"/>
        <v>0</v>
      </c>
      <c r="TQ112" s="122">
        <f>TP112/TP107</f>
        <v>0</v>
      </c>
      <c r="TR112" s="101">
        <f>TR107*TQ112</f>
        <v>0</v>
      </c>
      <c r="TS112" s="119">
        <f t="shared" si="1830"/>
        <v>0</v>
      </c>
      <c r="TT112" s="93">
        <f>TT107</f>
        <v>890</v>
      </c>
      <c r="TU112" s="120">
        <f t="shared" si="1831"/>
        <v>0</v>
      </c>
      <c r="TV112" s="101">
        <f t="shared" si="1832"/>
        <v>0</v>
      </c>
      <c r="TW112" s="101"/>
      <c r="TX112" s="121"/>
      <c r="TY112" s="122">
        <f t="shared" si="1833"/>
        <v>0</v>
      </c>
      <c r="TZ112" s="252">
        <f t="shared" si="1912"/>
        <v>0</v>
      </c>
      <c r="UA112" s="122">
        <f>TZ112/TZ107</f>
        <v>0</v>
      </c>
      <c r="UB112" s="101">
        <f>UB107*UA112</f>
        <v>0</v>
      </c>
      <c r="UC112" s="119">
        <f t="shared" si="1834"/>
        <v>0</v>
      </c>
      <c r="UD112" s="93">
        <f>UD107</f>
        <v>890</v>
      </c>
      <c r="UE112" s="120">
        <f t="shared" si="1835"/>
        <v>0</v>
      </c>
      <c r="UF112" s="101">
        <f t="shared" si="1836"/>
        <v>0</v>
      </c>
      <c r="UG112" s="101"/>
      <c r="UH112" s="121"/>
      <c r="UI112" s="122">
        <f t="shared" si="1837"/>
        <v>0</v>
      </c>
      <c r="UJ112" s="252">
        <f t="shared" si="1913"/>
        <v>0</v>
      </c>
      <c r="UK112" s="122">
        <f>UJ112/UJ107</f>
        <v>0</v>
      </c>
      <c r="UL112" s="101">
        <f>UL107*UK112</f>
        <v>0</v>
      </c>
      <c r="UM112" s="119">
        <f t="shared" si="1838"/>
        <v>0</v>
      </c>
      <c r="UN112" s="93">
        <f>UN107</f>
        <v>890</v>
      </c>
      <c r="UO112" s="120">
        <f t="shared" si="1839"/>
        <v>0</v>
      </c>
      <c r="UP112" s="101">
        <f t="shared" si="1840"/>
        <v>0</v>
      </c>
      <c r="UQ112" s="101"/>
      <c r="UR112" s="121"/>
      <c r="US112" s="122">
        <f t="shared" si="1841"/>
        <v>0</v>
      </c>
      <c r="UT112" s="252">
        <f t="shared" si="1914"/>
        <v>0</v>
      </c>
      <c r="UU112" s="122">
        <f>UT112/UT107</f>
        <v>0</v>
      </c>
      <c r="UV112" s="101">
        <f>UV107*UU112</f>
        <v>0</v>
      </c>
      <c r="UW112" s="119">
        <f t="shared" si="1842"/>
        <v>0</v>
      </c>
      <c r="UX112" s="93">
        <f>UX107</f>
        <v>890</v>
      </c>
      <c r="UY112" s="120">
        <f t="shared" si="1843"/>
        <v>0</v>
      </c>
      <c r="UZ112" s="101">
        <f t="shared" si="1844"/>
        <v>0</v>
      </c>
      <c r="VA112" s="101"/>
      <c r="VB112" s="121"/>
      <c r="VC112" s="122">
        <f t="shared" si="1845"/>
        <v>0</v>
      </c>
      <c r="VD112" s="252">
        <f t="shared" si="1915"/>
        <v>0</v>
      </c>
      <c r="VE112" s="122">
        <f>VD112/VD107</f>
        <v>0</v>
      </c>
      <c r="VF112" s="101">
        <f>VF107*VE112</f>
        <v>0</v>
      </c>
      <c r="VG112" s="119">
        <f t="shared" si="1846"/>
        <v>0</v>
      </c>
      <c r="VH112" s="93">
        <f>VH107</f>
        <v>890</v>
      </c>
      <c r="VI112" s="120">
        <f t="shared" si="1847"/>
        <v>0</v>
      </c>
      <c r="VJ112" s="101">
        <f t="shared" si="1848"/>
        <v>0</v>
      </c>
      <c r="VK112" s="101"/>
      <c r="VL112" s="121"/>
      <c r="VM112" s="122">
        <f t="shared" si="1849"/>
        <v>0</v>
      </c>
      <c r="VN112" s="252">
        <f t="shared" si="1916"/>
        <v>0</v>
      </c>
      <c r="VO112" s="122">
        <f>VN112/VN107</f>
        <v>0</v>
      </c>
      <c r="VP112" s="101">
        <f>VP107*VO112</f>
        <v>0</v>
      </c>
      <c r="VQ112" s="119">
        <f t="shared" si="1850"/>
        <v>0</v>
      </c>
      <c r="VR112" s="93">
        <f>VR107</f>
        <v>890</v>
      </c>
      <c r="VS112" s="120">
        <f t="shared" si="1851"/>
        <v>0</v>
      </c>
      <c r="VT112" s="101">
        <f t="shared" si="1852"/>
        <v>0</v>
      </c>
      <c r="VU112" s="101"/>
      <c r="VV112" s="121"/>
      <c r="VW112" s="122">
        <f t="shared" si="1853"/>
        <v>0</v>
      </c>
      <c r="VX112" s="231">
        <f t="shared" si="1854"/>
        <v>212</v>
      </c>
      <c r="VY112" s="122">
        <f>VX112/VX107</f>
        <v>1.6840000000000001E-2</v>
      </c>
      <c r="VZ112" s="101">
        <f>VZ107*VY112</f>
        <v>158.86000000000001</v>
      </c>
      <c r="WA112" s="119">
        <f t="shared" si="1855"/>
        <v>0.74933961999999998</v>
      </c>
      <c r="WB112" s="93">
        <f>WB107</f>
        <v>890</v>
      </c>
      <c r="WC112" s="120">
        <f t="shared" si="1856"/>
        <v>666.91225999999995</v>
      </c>
      <c r="WD112" s="101">
        <f t="shared" si="1857"/>
        <v>141385.4</v>
      </c>
      <c r="WE112" s="101"/>
      <c r="WF112" s="121"/>
    </row>
    <row r="113" spans="1:604" ht="26.25" customHeight="1">
      <c r="A113" s="5"/>
      <c r="B113" s="223" t="s">
        <v>424</v>
      </c>
      <c r="C113" s="12" t="s">
        <v>839</v>
      </c>
      <c r="D113" s="12" t="s">
        <v>440</v>
      </c>
      <c r="E113" s="4" t="s">
        <v>33</v>
      </c>
      <c r="F113" s="252">
        <f t="shared" si="1858"/>
        <v>0</v>
      </c>
      <c r="G113" s="122">
        <f>F113/F107</f>
        <v>0</v>
      </c>
      <c r="H113" s="101">
        <f>H107*G113</f>
        <v>0</v>
      </c>
      <c r="I113" s="119">
        <f t="shared" si="1618"/>
        <v>0</v>
      </c>
      <c r="J113" s="93">
        <f>J107</f>
        <v>890</v>
      </c>
      <c r="K113" s="120">
        <f t="shared" si="1619"/>
        <v>0</v>
      </c>
      <c r="L113" s="101">
        <f t="shared" si="1620"/>
        <v>0</v>
      </c>
      <c r="M113" s="101"/>
      <c r="N113" s="121"/>
      <c r="O113" s="122">
        <f t="shared" si="1621"/>
        <v>0</v>
      </c>
      <c r="P113" s="252">
        <f t="shared" si="1859"/>
        <v>21</v>
      </c>
      <c r="Q113" s="122">
        <f>P113/P107</f>
        <v>4.487E-2</v>
      </c>
      <c r="R113" s="101">
        <f>R107*Q113</f>
        <v>16.149999999999999</v>
      </c>
      <c r="S113" s="119">
        <f t="shared" si="1622"/>
        <v>0.76904762000000004</v>
      </c>
      <c r="T113" s="93">
        <f>T107</f>
        <v>890</v>
      </c>
      <c r="U113" s="120">
        <f t="shared" si="1623"/>
        <v>684.45237999999995</v>
      </c>
      <c r="V113" s="101">
        <f t="shared" si="1624"/>
        <v>14373.5</v>
      </c>
      <c r="W113" s="101"/>
      <c r="X113" s="121"/>
      <c r="Y113" s="122">
        <f t="shared" si="1625"/>
        <v>1.02607</v>
      </c>
      <c r="Z113" s="252">
        <f t="shared" si="1860"/>
        <v>0</v>
      </c>
      <c r="AA113" s="122">
        <f>Z113/Z107</f>
        <v>0</v>
      </c>
      <c r="AB113" s="101">
        <f>AB107*AA113</f>
        <v>0</v>
      </c>
      <c r="AC113" s="119">
        <f t="shared" si="1626"/>
        <v>0</v>
      </c>
      <c r="AD113" s="93">
        <f>AD107</f>
        <v>890</v>
      </c>
      <c r="AE113" s="120">
        <f t="shared" si="1627"/>
        <v>0</v>
      </c>
      <c r="AF113" s="101">
        <f t="shared" si="1628"/>
        <v>0</v>
      </c>
      <c r="AG113" s="101"/>
      <c r="AH113" s="121"/>
      <c r="AI113" s="122">
        <f t="shared" si="1629"/>
        <v>0</v>
      </c>
      <c r="AJ113" s="252">
        <f t="shared" si="1861"/>
        <v>0</v>
      </c>
      <c r="AK113" s="122">
        <f>AJ113/AJ107</f>
        <v>0</v>
      </c>
      <c r="AL113" s="101">
        <f>AL107*AK113</f>
        <v>0</v>
      </c>
      <c r="AM113" s="119">
        <f t="shared" si="1630"/>
        <v>0</v>
      </c>
      <c r="AN113" s="93">
        <f>AN107</f>
        <v>890</v>
      </c>
      <c r="AO113" s="120">
        <f t="shared" si="1631"/>
        <v>0</v>
      </c>
      <c r="AP113" s="101">
        <f t="shared" si="1632"/>
        <v>0</v>
      </c>
      <c r="AQ113" s="101"/>
      <c r="AR113" s="121"/>
      <c r="AS113" s="122">
        <f t="shared" si="1633"/>
        <v>0</v>
      </c>
      <c r="AT113" s="252">
        <f t="shared" si="1862"/>
        <v>0</v>
      </c>
      <c r="AU113" s="122">
        <f>AT113/AT107</f>
        <v>0</v>
      </c>
      <c r="AV113" s="101">
        <f>AV107*AU113</f>
        <v>0</v>
      </c>
      <c r="AW113" s="119">
        <f t="shared" si="1634"/>
        <v>0</v>
      </c>
      <c r="AX113" s="93">
        <f>AX107</f>
        <v>890</v>
      </c>
      <c r="AY113" s="120">
        <f t="shared" si="1635"/>
        <v>0</v>
      </c>
      <c r="AZ113" s="101">
        <f t="shared" si="1636"/>
        <v>0</v>
      </c>
      <c r="BA113" s="101"/>
      <c r="BB113" s="121"/>
      <c r="BC113" s="122">
        <f t="shared" si="1637"/>
        <v>0</v>
      </c>
      <c r="BD113" s="252">
        <f t="shared" si="1863"/>
        <v>0</v>
      </c>
      <c r="BE113" s="122">
        <f>BD113/BD107</f>
        <v>0</v>
      </c>
      <c r="BF113" s="101">
        <f>BF107*BE113</f>
        <v>0</v>
      </c>
      <c r="BG113" s="119">
        <f t="shared" si="1638"/>
        <v>0</v>
      </c>
      <c r="BH113" s="93">
        <f>BH107</f>
        <v>890</v>
      </c>
      <c r="BI113" s="120">
        <f t="shared" si="1639"/>
        <v>0</v>
      </c>
      <c r="BJ113" s="101">
        <f t="shared" si="1640"/>
        <v>0</v>
      </c>
      <c r="BK113" s="101"/>
      <c r="BL113" s="121"/>
      <c r="BM113" s="122">
        <f t="shared" si="1641"/>
        <v>0</v>
      </c>
      <c r="BN113" s="252">
        <f t="shared" si="1864"/>
        <v>0</v>
      </c>
      <c r="BO113" s="122" t="e">
        <f>BN113/BN107</f>
        <v>#DIV/0!</v>
      </c>
      <c r="BP113" s="101" t="e">
        <f>BP107*BO113</f>
        <v>#DIV/0!</v>
      </c>
      <c r="BQ113" s="119">
        <f t="shared" si="1642"/>
        <v>0</v>
      </c>
      <c r="BR113" s="93">
        <f>BR107</f>
        <v>0</v>
      </c>
      <c r="BS113" s="120">
        <f t="shared" si="1643"/>
        <v>0</v>
      </c>
      <c r="BT113" s="101">
        <f t="shared" si="1644"/>
        <v>0</v>
      </c>
      <c r="BU113" s="101"/>
      <c r="BV113" s="121"/>
      <c r="BW113" s="122">
        <f t="shared" si="1645"/>
        <v>0</v>
      </c>
      <c r="BX113" s="252">
        <f t="shared" si="1865"/>
        <v>0</v>
      </c>
      <c r="BY113" s="122">
        <f>BX113/BX107</f>
        <v>0</v>
      </c>
      <c r="BZ113" s="101">
        <f>BZ107*BY113</f>
        <v>0</v>
      </c>
      <c r="CA113" s="119">
        <f t="shared" si="1646"/>
        <v>0</v>
      </c>
      <c r="CB113" s="93">
        <f>CB107</f>
        <v>890</v>
      </c>
      <c r="CC113" s="120">
        <f t="shared" si="1647"/>
        <v>0</v>
      </c>
      <c r="CD113" s="101">
        <f t="shared" si="1648"/>
        <v>0</v>
      </c>
      <c r="CE113" s="101"/>
      <c r="CF113" s="121"/>
      <c r="CG113" s="122">
        <f t="shared" si="1649"/>
        <v>0</v>
      </c>
      <c r="CH113" s="252">
        <f t="shared" si="1866"/>
        <v>0</v>
      </c>
      <c r="CI113" s="122" t="e">
        <f>CH113/CH107</f>
        <v>#DIV/0!</v>
      </c>
      <c r="CJ113" s="101" t="e">
        <f>CJ107*CI113</f>
        <v>#DIV/0!</v>
      </c>
      <c r="CK113" s="119">
        <f t="shared" si="1650"/>
        <v>0</v>
      </c>
      <c r="CL113" s="93">
        <f>CL107</f>
        <v>0</v>
      </c>
      <c r="CM113" s="120">
        <f t="shared" si="1651"/>
        <v>0</v>
      </c>
      <c r="CN113" s="101">
        <f t="shared" si="1652"/>
        <v>0</v>
      </c>
      <c r="CO113" s="101"/>
      <c r="CP113" s="121"/>
      <c r="CQ113" s="122">
        <f t="shared" si="1653"/>
        <v>0</v>
      </c>
      <c r="CR113" s="252">
        <f t="shared" si="1867"/>
        <v>0</v>
      </c>
      <c r="CS113" s="122">
        <f>CR113/CR107</f>
        <v>0</v>
      </c>
      <c r="CT113" s="101">
        <f>CT107*CS113</f>
        <v>0</v>
      </c>
      <c r="CU113" s="119">
        <f t="shared" si="1654"/>
        <v>0</v>
      </c>
      <c r="CV113" s="93">
        <f>CV107</f>
        <v>890</v>
      </c>
      <c r="CW113" s="120">
        <f t="shared" si="1655"/>
        <v>0</v>
      </c>
      <c r="CX113" s="101">
        <f t="shared" si="1656"/>
        <v>0</v>
      </c>
      <c r="CY113" s="101"/>
      <c r="CZ113" s="121"/>
      <c r="DA113" s="122">
        <f t="shared" si="1657"/>
        <v>0</v>
      </c>
      <c r="DB113" s="252">
        <f t="shared" si="1868"/>
        <v>0</v>
      </c>
      <c r="DC113" s="122">
        <f>DB113/DB107</f>
        <v>0</v>
      </c>
      <c r="DD113" s="101">
        <f>DD107*DC113</f>
        <v>0</v>
      </c>
      <c r="DE113" s="119">
        <f t="shared" si="1658"/>
        <v>0</v>
      </c>
      <c r="DF113" s="93">
        <f>DF107</f>
        <v>890</v>
      </c>
      <c r="DG113" s="120">
        <f t="shared" si="1659"/>
        <v>0</v>
      </c>
      <c r="DH113" s="101">
        <f t="shared" si="1660"/>
        <v>0</v>
      </c>
      <c r="DI113" s="101"/>
      <c r="DJ113" s="121"/>
      <c r="DK113" s="122">
        <f t="shared" si="1661"/>
        <v>0</v>
      </c>
      <c r="DL113" s="252">
        <f t="shared" si="1869"/>
        <v>0</v>
      </c>
      <c r="DM113" s="122">
        <f>DL113/DL107</f>
        <v>0</v>
      </c>
      <c r="DN113" s="101">
        <f>DN107*DM113</f>
        <v>0</v>
      </c>
      <c r="DO113" s="119">
        <f t="shared" si="1662"/>
        <v>0</v>
      </c>
      <c r="DP113" s="93">
        <f>DP107</f>
        <v>890</v>
      </c>
      <c r="DQ113" s="120">
        <f t="shared" si="1663"/>
        <v>0</v>
      </c>
      <c r="DR113" s="101">
        <f t="shared" si="1664"/>
        <v>0</v>
      </c>
      <c r="DS113" s="101"/>
      <c r="DT113" s="121"/>
      <c r="DU113" s="122">
        <f t="shared" si="1665"/>
        <v>0</v>
      </c>
      <c r="DV113" s="252">
        <f t="shared" si="1870"/>
        <v>0</v>
      </c>
      <c r="DW113" s="122">
        <f>DV113/DV107</f>
        <v>0</v>
      </c>
      <c r="DX113" s="101">
        <f>DX107*DW113</f>
        <v>0</v>
      </c>
      <c r="DY113" s="119">
        <f t="shared" si="1666"/>
        <v>0</v>
      </c>
      <c r="DZ113" s="93">
        <f>DZ107</f>
        <v>890</v>
      </c>
      <c r="EA113" s="120">
        <f t="shared" si="1667"/>
        <v>0</v>
      </c>
      <c r="EB113" s="101">
        <f t="shared" si="1668"/>
        <v>0</v>
      </c>
      <c r="EC113" s="101"/>
      <c r="ED113" s="121"/>
      <c r="EE113" s="122">
        <f t="shared" si="1669"/>
        <v>0</v>
      </c>
      <c r="EF113" s="252">
        <f t="shared" si="1871"/>
        <v>0</v>
      </c>
      <c r="EG113" s="122">
        <f>EF113/EF107</f>
        <v>0</v>
      </c>
      <c r="EH113" s="101">
        <f>EH107*EG113</f>
        <v>0</v>
      </c>
      <c r="EI113" s="119">
        <f t="shared" si="1670"/>
        <v>0</v>
      </c>
      <c r="EJ113" s="93">
        <f>EJ107</f>
        <v>890</v>
      </c>
      <c r="EK113" s="120">
        <f t="shared" si="1671"/>
        <v>0</v>
      </c>
      <c r="EL113" s="101">
        <f t="shared" si="1672"/>
        <v>0</v>
      </c>
      <c r="EM113" s="101"/>
      <c r="EN113" s="121"/>
      <c r="EO113" s="122">
        <f t="shared" si="1673"/>
        <v>0</v>
      </c>
      <c r="EP113" s="252">
        <f t="shared" si="1872"/>
        <v>0</v>
      </c>
      <c r="EQ113" s="122">
        <f>EP113/EP107</f>
        <v>0</v>
      </c>
      <c r="ER113" s="101">
        <f>ER107*EQ113</f>
        <v>0</v>
      </c>
      <c r="ES113" s="119">
        <f t="shared" si="1674"/>
        <v>0</v>
      </c>
      <c r="ET113" s="93">
        <f>ET107</f>
        <v>890</v>
      </c>
      <c r="EU113" s="120">
        <f t="shared" si="1675"/>
        <v>0</v>
      </c>
      <c r="EV113" s="101">
        <f t="shared" si="1676"/>
        <v>0</v>
      </c>
      <c r="EW113" s="101"/>
      <c r="EX113" s="121"/>
      <c r="EY113" s="122">
        <f t="shared" si="1677"/>
        <v>0</v>
      </c>
      <c r="EZ113" s="252">
        <f t="shared" si="1873"/>
        <v>40</v>
      </c>
      <c r="FA113" s="122">
        <f>EZ113/EZ107</f>
        <v>0.37383</v>
      </c>
      <c r="FB113" s="101">
        <f>FB107*FA113</f>
        <v>19.920000000000002</v>
      </c>
      <c r="FC113" s="119">
        <f t="shared" si="1678"/>
        <v>0.498</v>
      </c>
      <c r="FD113" s="93">
        <f>FD107</f>
        <v>890</v>
      </c>
      <c r="FE113" s="120">
        <f t="shared" si="1679"/>
        <v>443.22</v>
      </c>
      <c r="FF113" s="101">
        <f t="shared" si="1680"/>
        <v>17728.8</v>
      </c>
      <c r="FG113" s="101"/>
      <c r="FH113" s="121"/>
      <c r="FI113" s="122">
        <f t="shared" si="1681"/>
        <v>0.66442999999999997</v>
      </c>
      <c r="FJ113" s="252">
        <f t="shared" si="1874"/>
        <v>0</v>
      </c>
      <c r="FK113" s="122">
        <f>FJ113/FJ107</f>
        <v>0</v>
      </c>
      <c r="FL113" s="101">
        <f>FL107*FK113</f>
        <v>0</v>
      </c>
      <c r="FM113" s="119">
        <f t="shared" si="1682"/>
        <v>0</v>
      </c>
      <c r="FN113" s="93">
        <f>FN107</f>
        <v>890</v>
      </c>
      <c r="FO113" s="120">
        <f t="shared" si="1683"/>
        <v>0</v>
      </c>
      <c r="FP113" s="101">
        <f t="shared" si="1684"/>
        <v>0</v>
      </c>
      <c r="FQ113" s="101"/>
      <c r="FR113" s="121"/>
      <c r="FS113" s="122">
        <f t="shared" si="1685"/>
        <v>0</v>
      </c>
      <c r="FT113" s="252">
        <f t="shared" si="1875"/>
        <v>0</v>
      </c>
      <c r="FU113" s="122">
        <f>FT113/FT107</f>
        <v>0</v>
      </c>
      <c r="FV113" s="101">
        <f>FV107*FU113</f>
        <v>0</v>
      </c>
      <c r="FW113" s="119">
        <f t="shared" si="1686"/>
        <v>0</v>
      </c>
      <c r="FX113" s="93">
        <f>FX107</f>
        <v>890</v>
      </c>
      <c r="FY113" s="120">
        <f t="shared" si="1687"/>
        <v>0</v>
      </c>
      <c r="FZ113" s="101">
        <f t="shared" si="1688"/>
        <v>0</v>
      </c>
      <c r="GA113" s="101"/>
      <c r="GB113" s="121"/>
      <c r="GC113" s="122">
        <f t="shared" si="1689"/>
        <v>0</v>
      </c>
      <c r="GD113" s="252">
        <f t="shared" si="1876"/>
        <v>0</v>
      </c>
      <c r="GE113" s="122">
        <f>GD113/GD107</f>
        <v>0</v>
      </c>
      <c r="GF113" s="101">
        <f>GF107*GE113</f>
        <v>0</v>
      </c>
      <c r="GG113" s="119">
        <f t="shared" si="1690"/>
        <v>0</v>
      </c>
      <c r="GH113" s="93">
        <f>GH107</f>
        <v>890</v>
      </c>
      <c r="GI113" s="120">
        <f t="shared" si="1691"/>
        <v>0</v>
      </c>
      <c r="GJ113" s="101">
        <f t="shared" si="1692"/>
        <v>0</v>
      </c>
      <c r="GK113" s="101"/>
      <c r="GL113" s="121"/>
      <c r="GM113" s="122">
        <f t="shared" si="1693"/>
        <v>0</v>
      </c>
      <c r="GN113" s="252">
        <f t="shared" si="1877"/>
        <v>0</v>
      </c>
      <c r="GO113" s="122">
        <f>GN113/GN107</f>
        <v>0</v>
      </c>
      <c r="GP113" s="101">
        <f>GP107*GO113</f>
        <v>0</v>
      </c>
      <c r="GQ113" s="119">
        <f t="shared" si="1694"/>
        <v>0</v>
      </c>
      <c r="GR113" s="93">
        <f>GR107</f>
        <v>890</v>
      </c>
      <c r="GS113" s="120">
        <f t="shared" si="1695"/>
        <v>0</v>
      </c>
      <c r="GT113" s="101">
        <f t="shared" si="1696"/>
        <v>0</v>
      </c>
      <c r="GU113" s="101"/>
      <c r="GV113" s="121"/>
      <c r="GW113" s="122">
        <f t="shared" si="1697"/>
        <v>0</v>
      </c>
      <c r="GX113" s="252">
        <f t="shared" si="1878"/>
        <v>0</v>
      </c>
      <c r="GY113" s="122">
        <f>GX113/GX107</f>
        <v>0</v>
      </c>
      <c r="GZ113" s="101">
        <f>GZ107*GY113</f>
        <v>0</v>
      </c>
      <c r="HA113" s="119">
        <f t="shared" si="1698"/>
        <v>0</v>
      </c>
      <c r="HB113" s="93">
        <f>HB107</f>
        <v>890</v>
      </c>
      <c r="HC113" s="120">
        <f t="shared" si="1699"/>
        <v>0</v>
      </c>
      <c r="HD113" s="101">
        <f t="shared" si="1700"/>
        <v>0</v>
      </c>
      <c r="HE113" s="101"/>
      <c r="HF113" s="121"/>
      <c r="HG113" s="122">
        <f t="shared" si="1701"/>
        <v>0</v>
      </c>
      <c r="HH113" s="252">
        <f t="shared" si="1879"/>
        <v>0</v>
      </c>
      <c r="HI113" s="122">
        <f>HH113/HH107</f>
        <v>0</v>
      </c>
      <c r="HJ113" s="101">
        <f>HJ107*HI113</f>
        <v>0</v>
      </c>
      <c r="HK113" s="119">
        <f t="shared" si="1702"/>
        <v>0</v>
      </c>
      <c r="HL113" s="93">
        <f>HL107</f>
        <v>890</v>
      </c>
      <c r="HM113" s="120">
        <f t="shared" si="1703"/>
        <v>0</v>
      </c>
      <c r="HN113" s="101">
        <f t="shared" si="1704"/>
        <v>0</v>
      </c>
      <c r="HO113" s="101"/>
      <c r="HP113" s="121"/>
      <c r="HQ113" s="122">
        <f t="shared" si="1705"/>
        <v>0</v>
      </c>
      <c r="HR113" s="252">
        <f t="shared" si="1880"/>
        <v>29</v>
      </c>
      <c r="HS113" s="122">
        <f>HR113/HR107</f>
        <v>6.0290000000000003E-2</v>
      </c>
      <c r="HT113" s="101">
        <f>HT107*HS113</f>
        <v>8.86</v>
      </c>
      <c r="HU113" s="119">
        <f t="shared" si="1706"/>
        <v>0.30551724000000002</v>
      </c>
      <c r="HV113" s="93">
        <f>HV107</f>
        <v>890</v>
      </c>
      <c r="HW113" s="120">
        <f t="shared" si="1707"/>
        <v>271.91034000000002</v>
      </c>
      <c r="HX113" s="101">
        <f t="shared" si="1708"/>
        <v>7885.4</v>
      </c>
      <c r="HY113" s="101"/>
      <c r="HZ113" s="121"/>
      <c r="IA113" s="122">
        <f t="shared" si="1709"/>
        <v>0.40761999999999998</v>
      </c>
      <c r="IB113" s="252">
        <f t="shared" si="1881"/>
        <v>0</v>
      </c>
      <c r="IC113" s="122">
        <f>IB113/IB107</f>
        <v>0</v>
      </c>
      <c r="ID113" s="101">
        <f>ID107*IC113</f>
        <v>0</v>
      </c>
      <c r="IE113" s="119">
        <f t="shared" si="1710"/>
        <v>0</v>
      </c>
      <c r="IF113" s="93">
        <f>IF107</f>
        <v>890</v>
      </c>
      <c r="IG113" s="120">
        <f t="shared" si="1711"/>
        <v>0</v>
      </c>
      <c r="IH113" s="101">
        <f t="shared" si="1712"/>
        <v>0</v>
      </c>
      <c r="II113" s="101"/>
      <c r="IJ113" s="121"/>
      <c r="IK113" s="122">
        <f t="shared" si="1713"/>
        <v>0</v>
      </c>
      <c r="IL113" s="252">
        <f t="shared" si="1882"/>
        <v>0</v>
      </c>
      <c r="IM113" s="122">
        <f>IL113/IL107</f>
        <v>0</v>
      </c>
      <c r="IN113" s="101">
        <f>IN107*IM113</f>
        <v>0</v>
      </c>
      <c r="IO113" s="119">
        <f t="shared" si="1714"/>
        <v>0</v>
      </c>
      <c r="IP113" s="93">
        <f>IP107</f>
        <v>890</v>
      </c>
      <c r="IQ113" s="120">
        <f t="shared" si="1715"/>
        <v>0</v>
      </c>
      <c r="IR113" s="101">
        <f t="shared" si="1716"/>
        <v>0</v>
      </c>
      <c r="IS113" s="101"/>
      <c r="IT113" s="121"/>
      <c r="IU113" s="122">
        <f t="shared" si="1717"/>
        <v>0</v>
      </c>
      <c r="IV113" s="252">
        <f t="shared" si="1883"/>
        <v>0</v>
      </c>
      <c r="IW113" s="122">
        <f>IV113/IV107</f>
        <v>0</v>
      </c>
      <c r="IX113" s="101">
        <f>IX107*IW113</f>
        <v>0</v>
      </c>
      <c r="IY113" s="119">
        <f t="shared" si="1718"/>
        <v>0</v>
      </c>
      <c r="IZ113" s="93">
        <f>IZ107</f>
        <v>890</v>
      </c>
      <c r="JA113" s="120">
        <f t="shared" si="1719"/>
        <v>0</v>
      </c>
      <c r="JB113" s="101">
        <f t="shared" si="1720"/>
        <v>0</v>
      </c>
      <c r="JC113" s="101"/>
      <c r="JD113" s="121"/>
      <c r="JE113" s="122">
        <f t="shared" si="1721"/>
        <v>0</v>
      </c>
      <c r="JF113" s="252">
        <f t="shared" si="1884"/>
        <v>0</v>
      </c>
      <c r="JG113" s="122">
        <f>JF113/JF107</f>
        <v>0</v>
      </c>
      <c r="JH113" s="101">
        <f>JH107*JG113</f>
        <v>0</v>
      </c>
      <c r="JI113" s="119">
        <f t="shared" si="1722"/>
        <v>0</v>
      </c>
      <c r="JJ113" s="93">
        <f>JJ107</f>
        <v>890</v>
      </c>
      <c r="JK113" s="120">
        <f t="shared" si="1723"/>
        <v>0</v>
      </c>
      <c r="JL113" s="101">
        <f t="shared" si="1724"/>
        <v>0</v>
      </c>
      <c r="JM113" s="101"/>
      <c r="JN113" s="121"/>
      <c r="JO113" s="122">
        <f t="shared" si="1725"/>
        <v>0</v>
      </c>
      <c r="JP113" s="252">
        <f t="shared" si="1885"/>
        <v>0</v>
      </c>
      <c r="JQ113" s="122" t="e">
        <f>JP113/JP107</f>
        <v>#DIV/0!</v>
      </c>
      <c r="JR113" s="101" t="e">
        <f>JR107*JQ113</f>
        <v>#DIV/0!</v>
      </c>
      <c r="JS113" s="119">
        <f t="shared" si="1726"/>
        <v>0</v>
      </c>
      <c r="JT113" s="93">
        <f>JT107</f>
        <v>0</v>
      </c>
      <c r="JU113" s="120">
        <f t="shared" si="1727"/>
        <v>0</v>
      </c>
      <c r="JV113" s="101">
        <f t="shared" si="1728"/>
        <v>0</v>
      </c>
      <c r="JW113" s="101"/>
      <c r="JX113" s="121"/>
      <c r="JY113" s="122">
        <f t="shared" si="1729"/>
        <v>0</v>
      </c>
      <c r="JZ113" s="252">
        <f t="shared" si="1886"/>
        <v>0</v>
      </c>
      <c r="KA113" s="122">
        <f>JZ113/JZ107</f>
        <v>0</v>
      </c>
      <c r="KB113" s="101">
        <f>KB107*KA113</f>
        <v>0</v>
      </c>
      <c r="KC113" s="119">
        <f t="shared" si="1730"/>
        <v>0</v>
      </c>
      <c r="KD113" s="93">
        <f>KD107</f>
        <v>890</v>
      </c>
      <c r="KE113" s="120">
        <f t="shared" si="1731"/>
        <v>0</v>
      </c>
      <c r="KF113" s="101">
        <f t="shared" si="1732"/>
        <v>0</v>
      </c>
      <c r="KG113" s="101"/>
      <c r="KH113" s="121"/>
      <c r="KI113" s="122">
        <f t="shared" si="1733"/>
        <v>0</v>
      </c>
      <c r="KJ113" s="252">
        <f t="shared" si="1887"/>
        <v>0</v>
      </c>
      <c r="KK113" s="122">
        <f>KJ113/KJ107</f>
        <v>0</v>
      </c>
      <c r="KL113" s="101">
        <f>KL107*KK113</f>
        <v>0</v>
      </c>
      <c r="KM113" s="119">
        <f t="shared" si="1734"/>
        <v>0</v>
      </c>
      <c r="KN113" s="93">
        <f>KN107</f>
        <v>890</v>
      </c>
      <c r="KO113" s="120">
        <f t="shared" si="1735"/>
        <v>0</v>
      </c>
      <c r="KP113" s="101">
        <f t="shared" si="1736"/>
        <v>0</v>
      </c>
      <c r="KQ113" s="101"/>
      <c r="KR113" s="121"/>
      <c r="KS113" s="122">
        <f t="shared" si="1737"/>
        <v>0</v>
      </c>
      <c r="KT113" s="252">
        <f t="shared" si="1888"/>
        <v>0</v>
      </c>
      <c r="KU113" s="122">
        <f>KT113/KT107</f>
        <v>0</v>
      </c>
      <c r="KV113" s="101">
        <f>KV107*KU113</f>
        <v>0</v>
      </c>
      <c r="KW113" s="119">
        <f t="shared" si="1738"/>
        <v>0</v>
      </c>
      <c r="KX113" s="93">
        <f>KX107</f>
        <v>890</v>
      </c>
      <c r="KY113" s="120">
        <f t="shared" si="1739"/>
        <v>0</v>
      </c>
      <c r="KZ113" s="101">
        <f t="shared" si="1740"/>
        <v>0</v>
      </c>
      <c r="LA113" s="101"/>
      <c r="LB113" s="121"/>
      <c r="LC113" s="122">
        <f t="shared" si="1741"/>
        <v>0</v>
      </c>
      <c r="LD113" s="252">
        <f t="shared" si="1889"/>
        <v>0</v>
      </c>
      <c r="LE113" s="122">
        <f>LD113/LD107</f>
        <v>0</v>
      </c>
      <c r="LF113" s="101">
        <f>LF107*LE113</f>
        <v>0</v>
      </c>
      <c r="LG113" s="119">
        <f t="shared" si="1742"/>
        <v>0</v>
      </c>
      <c r="LH113" s="93">
        <f>LH107</f>
        <v>890</v>
      </c>
      <c r="LI113" s="120">
        <f t="shared" si="1743"/>
        <v>0</v>
      </c>
      <c r="LJ113" s="101">
        <f t="shared" si="1744"/>
        <v>0</v>
      </c>
      <c r="LK113" s="101"/>
      <c r="LL113" s="121"/>
      <c r="LM113" s="122">
        <f t="shared" si="1745"/>
        <v>0</v>
      </c>
      <c r="LN113" s="252">
        <f t="shared" si="1890"/>
        <v>0</v>
      </c>
      <c r="LO113" s="122">
        <f>LN113/LN107</f>
        <v>0</v>
      </c>
      <c r="LP113" s="101">
        <f>LP107*LO113</f>
        <v>0</v>
      </c>
      <c r="LQ113" s="119">
        <f t="shared" si="1746"/>
        <v>0</v>
      </c>
      <c r="LR113" s="93">
        <f>LR107</f>
        <v>890</v>
      </c>
      <c r="LS113" s="120">
        <f t="shared" si="1747"/>
        <v>0</v>
      </c>
      <c r="LT113" s="101">
        <f t="shared" si="1748"/>
        <v>0</v>
      </c>
      <c r="LU113" s="101"/>
      <c r="LV113" s="121"/>
      <c r="LW113" s="122">
        <f t="shared" si="1749"/>
        <v>0</v>
      </c>
      <c r="LX113" s="252">
        <f t="shared" si="1891"/>
        <v>0</v>
      </c>
      <c r="LY113" s="122">
        <f>LX113/LX107</f>
        <v>0</v>
      </c>
      <c r="LZ113" s="101">
        <f>LZ107*LY113</f>
        <v>0</v>
      </c>
      <c r="MA113" s="119">
        <f t="shared" si="1750"/>
        <v>0</v>
      </c>
      <c r="MB113" s="93">
        <f>MB107</f>
        <v>890</v>
      </c>
      <c r="MC113" s="120">
        <f t="shared" si="1751"/>
        <v>0</v>
      </c>
      <c r="MD113" s="101">
        <f t="shared" si="1752"/>
        <v>0</v>
      </c>
      <c r="ME113" s="101"/>
      <c r="MF113" s="121"/>
      <c r="MG113" s="122">
        <f t="shared" si="1753"/>
        <v>0</v>
      </c>
      <c r="MH113" s="252">
        <f t="shared" si="1892"/>
        <v>0</v>
      </c>
      <c r="MI113" s="122">
        <f>MH113/MH107</f>
        <v>0</v>
      </c>
      <c r="MJ113" s="101">
        <f>MJ107*MI113</f>
        <v>0</v>
      </c>
      <c r="MK113" s="119">
        <f t="shared" si="1754"/>
        <v>0</v>
      </c>
      <c r="ML113" s="93">
        <f>ML107</f>
        <v>890</v>
      </c>
      <c r="MM113" s="120">
        <f t="shared" si="1755"/>
        <v>0</v>
      </c>
      <c r="MN113" s="101">
        <f t="shared" si="1756"/>
        <v>0</v>
      </c>
      <c r="MO113" s="101"/>
      <c r="MP113" s="121"/>
      <c r="MQ113" s="122">
        <f t="shared" si="1757"/>
        <v>0</v>
      </c>
      <c r="MR113" s="252">
        <f t="shared" si="1893"/>
        <v>0</v>
      </c>
      <c r="MS113" s="122">
        <f>MR113/MR107</f>
        <v>0</v>
      </c>
      <c r="MT113" s="101">
        <f>MT107*MS113</f>
        <v>0</v>
      </c>
      <c r="MU113" s="119">
        <f t="shared" si="1758"/>
        <v>0</v>
      </c>
      <c r="MV113" s="93">
        <f>MV107</f>
        <v>890</v>
      </c>
      <c r="MW113" s="120">
        <f t="shared" si="1759"/>
        <v>0</v>
      </c>
      <c r="MX113" s="101">
        <f t="shared" si="1760"/>
        <v>0</v>
      </c>
      <c r="MY113" s="101"/>
      <c r="MZ113" s="121"/>
      <c r="NA113" s="122">
        <f t="shared" si="1761"/>
        <v>0</v>
      </c>
      <c r="NB113" s="252">
        <f t="shared" si="1894"/>
        <v>0</v>
      </c>
      <c r="NC113" s="122">
        <f>NB113/NB107</f>
        <v>0</v>
      </c>
      <c r="ND113" s="101">
        <f>ND107*NC113</f>
        <v>0</v>
      </c>
      <c r="NE113" s="119">
        <f t="shared" si="1762"/>
        <v>0</v>
      </c>
      <c r="NF113" s="93">
        <f>NF107</f>
        <v>890</v>
      </c>
      <c r="NG113" s="120">
        <f t="shared" si="1763"/>
        <v>0</v>
      </c>
      <c r="NH113" s="101">
        <f t="shared" si="1764"/>
        <v>0</v>
      </c>
      <c r="NI113" s="101"/>
      <c r="NJ113" s="121"/>
      <c r="NK113" s="122">
        <f t="shared" si="1765"/>
        <v>0</v>
      </c>
      <c r="NL113" s="252">
        <f t="shared" si="1895"/>
        <v>0</v>
      </c>
      <c r="NM113" s="122">
        <f>NL113/NL107</f>
        <v>0</v>
      </c>
      <c r="NN113" s="101">
        <f>NN107*NM113</f>
        <v>0</v>
      </c>
      <c r="NO113" s="119">
        <f t="shared" si="1766"/>
        <v>0</v>
      </c>
      <c r="NP113" s="93">
        <f>NP107</f>
        <v>890</v>
      </c>
      <c r="NQ113" s="120">
        <f t="shared" si="1767"/>
        <v>0</v>
      </c>
      <c r="NR113" s="101">
        <f t="shared" si="1768"/>
        <v>0</v>
      </c>
      <c r="NS113" s="101"/>
      <c r="NT113" s="121"/>
      <c r="NU113" s="122">
        <f t="shared" si="1769"/>
        <v>0</v>
      </c>
      <c r="NV113" s="252">
        <f t="shared" si="1896"/>
        <v>0</v>
      </c>
      <c r="NW113" s="122">
        <f>NV113/NV107</f>
        <v>0</v>
      </c>
      <c r="NX113" s="101">
        <f>NX107*NW113</f>
        <v>0</v>
      </c>
      <c r="NY113" s="119">
        <f t="shared" si="1770"/>
        <v>0</v>
      </c>
      <c r="NZ113" s="93">
        <f>NZ107</f>
        <v>890</v>
      </c>
      <c r="OA113" s="120">
        <f t="shared" si="1771"/>
        <v>0</v>
      </c>
      <c r="OB113" s="101">
        <f t="shared" si="1772"/>
        <v>0</v>
      </c>
      <c r="OC113" s="101"/>
      <c r="OD113" s="121"/>
      <c r="OE113" s="122">
        <f t="shared" si="1773"/>
        <v>0</v>
      </c>
      <c r="OF113" s="252">
        <f t="shared" si="1897"/>
        <v>13</v>
      </c>
      <c r="OG113" s="122">
        <f>OF113/OF107</f>
        <v>9.2200000000000004E-2</v>
      </c>
      <c r="OH113" s="101">
        <f>OH107*OG113</f>
        <v>8.3000000000000007</v>
      </c>
      <c r="OI113" s="119">
        <f t="shared" si="1774"/>
        <v>0.63846153999999999</v>
      </c>
      <c r="OJ113" s="93">
        <f>OJ107</f>
        <v>890</v>
      </c>
      <c r="OK113" s="120">
        <f t="shared" si="1775"/>
        <v>568.23077000000001</v>
      </c>
      <c r="OL113" s="101">
        <f t="shared" si="1776"/>
        <v>7387</v>
      </c>
      <c r="OM113" s="101"/>
      <c r="ON113" s="121"/>
      <c r="OO113" s="122">
        <f t="shared" si="1777"/>
        <v>0.85184000000000004</v>
      </c>
      <c r="OP113" s="252">
        <f t="shared" si="1898"/>
        <v>0</v>
      </c>
      <c r="OQ113" s="122">
        <f>OP113/OP107</f>
        <v>0</v>
      </c>
      <c r="OR113" s="101">
        <f>OR107*OQ113</f>
        <v>0</v>
      </c>
      <c r="OS113" s="119">
        <f t="shared" si="1778"/>
        <v>0</v>
      </c>
      <c r="OT113" s="93">
        <f>OT107</f>
        <v>890</v>
      </c>
      <c r="OU113" s="120">
        <f t="shared" si="1779"/>
        <v>0</v>
      </c>
      <c r="OV113" s="101">
        <f t="shared" si="1780"/>
        <v>0</v>
      </c>
      <c r="OW113" s="101"/>
      <c r="OX113" s="121"/>
      <c r="OY113" s="122">
        <f t="shared" si="1781"/>
        <v>0</v>
      </c>
      <c r="OZ113" s="252">
        <f t="shared" si="1899"/>
        <v>35</v>
      </c>
      <c r="PA113" s="122">
        <f>OZ113/OZ107</f>
        <v>0.53029999999999999</v>
      </c>
      <c r="PB113" s="101">
        <f>PB107*PA113</f>
        <v>41.36</v>
      </c>
      <c r="PC113" s="119">
        <f t="shared" si="1782"/>
        <v>1.1817142899999999</v>
      </c>
      <c r="PD113" s="93">
        <f>PD107</f>
        <v>890</v>
      </c>
      <c r="PE113" s="120">
        <f t="shared" si="1783"/>
        <v>1051.7257199999999</v>
      </c>
      <c r="PF113" s="101">
        <f t="shared" si="1784"/>
        <v>36810.400000000001</v>
      </c>
      <c r="PG113" s="101"/>
      <c r="PH113" s="121"/>
      <c r="PI113" s="122">
        <f t="shared" si="1785"/>
        <v>1.5766500000000001</v>
      </c>
      <c r="PJ113" s="252">
        <f t="shared" si="1900"/>
        <v>0</v>
      </c>
      <c r="PK113" s="122">
        <f>PJ113/PJ107</f>
        <v>0</v>
      </c>
      <c r="PL113" s="101">
        <f>PL107*PK113</f>
        <v>0</v>
      </c>
      <c r="PM113" s="119">
        <f t="shared" si="1786"/>
        <v>0</v>
      </c>
      <c r="PN113" s="93">
        <f>PN107</f>
        <v>890</v>
      </c>
      <c r="PO113" s="120">
        <f t="shared" si="1787"/>
        <v>0</v>
      </c>
      <c r="PP113" s="101">
        <f t="shared" si="1788"/>
        <v>0</v>
      </c>
      <c r="PQ113" s="101"/>
      <c r="PR113" s="121"/>
      <c r="PS113" s="122">
        <f t="shared" si="1789"/>
        <v>0</v>
      </c>
      <c r="PT113" s="252">
        <f t="shared" si="1901"/>
        <v>0</v>
      </c>
      <c r="PU113" s="122" t="e">
        <f>PT113/PT107</f>
        <v>#DIV/0!</v>
      </c>
      <c r="PV113" s="101" t="e">
        <f>PV107*PU113</f>
        <v>#DIV/0!</v>
      </c>
      <c r="PW113" s="119">
        <f t="shared" si="1790"/>
        <v>0</v>
      </c>
      <c r="PX113" s="93">
        <f>PX107</f>
        <v>0</v>
      </c>
      <c r="PY113" s="120">
        <f t="shared" si="1791"/>
        <v>0</v>
      </c>
      <c r="PZ113" s="101">
        <f t="shared" si="1792"/>
        <v>0</v>
      </c>
      <c r="QA113" s="101"/>
      <c r="QB113" s="121"/>
      <c r="QC113" s="122">
        <f t="shared" si="1793"/>
        <v>0</v>
      </c>
      <c r="QD113" s="252">
        <f t="shared" si="1902"/>
        <v>0</v>
      </c>
      <c r="QE113" s="122">
        <f>QD113/QD107</f>
        <v>0</v>
      </c>
      <c r="QF113" s="101">
        <f>QF107*QE113</f>
        <v>0</v>
      </c>
      <c r="QG113" s="119">
        <f t="shared" si="1794"/>
        <v>0</v>
      </c>
      <c r="QH113" s="93">
        <f>QH107</f>
        <v>890</v>
      </c>
      <c r="QI113" s="120">
        <f t="shared" si="1795"/>
        <v>0</v>
      </c>
      <c r="QJ113" s="101">
        <f t="shared" si="1796"/>
        <v>0</v>
      </c>
      <c r="QK113" s="101"/>
      <c r="QL113" s="121"/>
      <c r="QM113" s="122">
        <f t="shared" si="1797"/>
        <v>0</v>
      </c>
      <c r="QN113" s="252">
        <f t="shared" si="1903"/>
        <v>0</v>
      </c>
      <c r="QO113" s="122">
        <f>QN113/QN107</f>
        <v>0</v>
      </c>
      <c r="QP113" s="101">
        <f>QP107*QO113</f>
        <v>0</v>
      </c>
      <c r="QQ113" s="119">
        <f t="shared" si="1798"/>
        <v>0</v>
      </c>
      <c r="QR113" s="93">
        <f>QR107</f>
        <v>890</v>
      </c>
      <c r="QS113" s="120">
        <f t="shared" si="1799"/>
        <v>0</v>
      </c>
      <c r="QT113" s="101">
        <f t="shared" si="1800"/>
        <v>0</v>
      </c>
      <c r="QU113" s="101"/>
      <c r="QV113" s="121"/>
      <c r="QW113" s="122">
        <f t="shared" si="1801"/>
        <v>0</v>
      </c>
      <c r="QX113" s="252">
        <f t="shared" si="1904"/>
        <v>25</v>
      </c>
      <c r="QY113" s="122">
        <f>QX113/QX107</f>
        <v>0.14793000000000001</v>
      </c>
      <c r="QZ113" s="101">
        <f>QZ107*QY113</f>
        <v>17.88</v>
      </c>
      <c r="RA113" s="119">
        <f t="shared" si="1802"/>
        <v>0.71519999999999995</v>
      </c>
      <c r="RB113" s="93">
        <f>RB107</f>
        <v>890</v>
      </c>
      <c r="RC113" s="120">
        <f t="shared" si="1803"/>
        <v>636.52800000000002</v>
      </c>
      <c r="RD113" s="101">
        <f t="shared" si="1804"/>
        <v>15913.2</v>
      </c>
      <c r="RE113" s="101"/>
      <c r="RF113" s="121"/>
      <c r="RG113" s="122">
        <f t="shared" si="1805"/>
        <v>0.95421999999999996</v>
      </c>
      <c r="RH113" s="252">
        <f t="shared" si="1905"/>
        <v>0</v>
      </c>
      <c r="RI113" s="122">
        <f>RH113/RH107</f>
        <v>0</v>
      </c>
      <c r="RJ113" s="101">
        <f>RJ107*RI113</f>
        <v>0</v>
      </c>
      <c r="RK113" s="119">
        <f t="shared" si="1806"/>
        <v>0</v>
      </c>
      <c r="RL113" s="93">
        <f>RL107</f>
        <v>890</v>
      </c>
      <c r="RM113" s="120">
        <f t="shared" si="1807"/>
        <v>0</v>
      </c>
      <c r="RN113" s="101">
        <f t="shared" si="1808"/>
        <v>0</v>
      </c>
      <c r="RO113" s="101"/>
      <c r="RP113" s="121"/>
      <c r="RQ113" s="122">
        <f t="shared" si="1809"/>
        <v>0</v>
      </c>
      <c r="RR113" s="252">
        <f t="shared" si="1906"/>
        <v>0</v>
      </c>
      <c r="RS113" s="122">
        <f>RR113/RR107</f>
        <v>0</v>
      </c>
      <c r="RT113" s="101">
        <f>RT107*RS113</f>
        <v>0</v>
      </c>
      <c r="RU113" s="119">
        <f t="shared" si="1810"/>
        <v>0</v>
      </c>
      <c r="RV113" s="93">
        <f>RV107</f>
        <v>890</v>
      </c>
      <c r="RW113" s="120">
        <f t="shared" si="1811"/>
        <v>0</v>
      </c>
      <c r="RX113" s="101">
        <f t="shared" si="1812"/>
        <v>0</v>
      </c>
      <c r="RY113" s="101"/>
      <c r="RZ113" s="121"/>
      <c r="SA113" s="122">
        <f t="shared" si="1813"/>
        <v>0</v>
      </c>
      <c r="SB113" s="252">
        <f t="shared" si="1907"/>
        <v>0</v>
      </c>
      <c r="SC113" s="122">
        <f>SB113/SB107</f>
        <v>0</v>
      </c>
      <c r="SD113" s="101">
        <f>SD107*SC113</f>
        <v>0</v>
      </c>
      <c r="SE113" s="119">
        <f t="shared" si="1814"/>
        <v>0</v>
      </c>
      <c r="SF113" s="93">
        <f>SF107</f>
        <v>890</v>
      </c>
      <c r="SG113" s="120">
        <f t="shared" si="1815"/>
        <v>0</v>
      </c>
      <c r="SH113" s="101">
        <f t="shared" si="1816"/>
        <v>0</v>
      </c>
      <c r="SI113" s="101"/>
      <c r="SJ113" s="121"/>
      <c r="SK113" s="122">
        <f t="shared" si="1817"/>
        <v>0</v>
      </c>
      <c r="SL113" s="252">
        <f t="shared" si="1908"/>
        <v>0</v>
      </c>
      <c r="SM113" s="122">
        <f>SL113/SL107</f>
        <v>0</v>
      </c>
      <c r="SN113" s="101">
        <f>SN107*SM113</f>
        <v>0</v>
      </c>
      <c r="SO113" s="119">
        <f t="shared" si="1818"/>
        <v>0</v>
      </c>
      <c r="SP113" s="93">
        <f>SP107</f>
        <v>890</v>
      </c>
      <c r="SQ113" s="120">
        <f t="shared" si="1819"/>
        <v>0</v>
      </c>
      <c r="SR113" s="101">
        <f t="shared" si="1820"/>
        <v>0</v>
      </c>
      <c r="SS113" s="101"/>
      <c r="ST113" s="121"/>
      <c r="SU113" s="122">
        <f t="shared" si="1821"/>
        <v>0</v>
      </c>
      <c r="SV113" s="252">
        <f t="shared" si="1909"/>
        <v>0</v>
      </c>
      <c r="SW113" s="122">
        <f>SV113/SV107</f>
        <v>0</v>
      </c>
      <c r="SX113" s="101">
        <f>SX107*SW113</f>
        <v>0</v>
      </c>
      <c r="SY113" s="119">
        <f t="shared" si="1822"/>
        <v>0</v>
      </c>
      <c r="SZ113" s="93">
        <f>SZ107</f>
        <v>890</v>
      </c>
      <c r="TA113" s="120">
        <f t="shared" si="1823"/>
        <v>0</v>
      </c>
      <c r="TB113" s="101">
        <f t="shared" si="1824"/>
        <v>0</v>
      </c>
      <c r="TC113" s="101"/>
      <c r="TD113" s="121"/>
      <c r="TE113" s="122">
        <f t="shared" si="1825"/>
        <v>0</v>
      </c>
      <c r="TF113" s="252">
        <f t="shared" si="1910"/>
        <v>0</v>
      </c>
      <c r="TG113" s="122">
        <f>TF113/TF107</f>
        <v>0</v>
      </c>
      <c r="TH113" s="101">
        <f>TH107*TG113</f>
        <v>0</v>
      </c>
      <c r="TI113" s="119">
        <f t="shared" si="1826"/>
        <v>0</v>
      </c>
      <c r="TJ113" s="93">
        <f>TJ107</f>
        <v>890</v>
      </c>
      <c r="TK113" s="120">
        <f t="shared" si="1827"/>
        <v>0</v>
      </c>
      <c r="TL113" s="101">
        <f t="shared" si="1828"/>
        <v>0</v>
      </c>
      <c r="TM113" s="101"/>
      <c r="TN113" s="121"/>
      <c r="TO113" s="122">
        <f t="shared" si="1829"/>
        <v>0</v>
      </c>
      <c r="TP113" s="252">
        <f t="shared" si="1911"/>
        <v>0</v>
      </c>
      <c r="TQ113" s="122">
        <f>TP113/TP107</f>
        <v>0</v>
      </c>
      <c r="TR113" s="101">
        <f>TR107*TQ113</f>
        <v>0</v>
      </c>
      <c r="TS113" s="119">
        <f t="shared" si="1830"/>
        <v>0</v>
      </c>
      <c r="TT113" s="93">
        <f>TT107</f>
        <v>890</v>
      </c>
      <c r="TU113" s="120">
        <f t="shared" si="1831"/>
        <v>0</v>
      </c>
      <c r="TV113" s="101">
        <f t="shared" si="1832"/>
        <v>0</v>
      </c>
      <c r="TW113" s="101"/>
      <c r="TX113" s="121"/>
      <c r="TY113" s="122">
        <f t="shared" si="1833"/>
        <v>0</v>
      </c>
      <c r="TZ113" s="252">
        <f t="shared" si="1912"/>
        <v>0</v>
      </c>
      <c r="UA113" s="122">
        <f>TZ113/TZ107</f>
        <v>0</v>
      </c>
      <c r="UB113" s="101">
        <f>UB107*UA113</f>
        <v>0</v>
      </c>
      <c r="UC113" s="119">
        <f t="shared" si="1834"/>
        <v>0</v>
      </c>
      <c r="UD113" s="93">
        <f>UD107</f>
        <v>890</v>
      </c>
      <c r="UE113" s="120">
        <f t="shared" si="1835"/>
        <v>0</v>
      </c>
      <c r="UF113" s="101">
        <f t="shared" si="1836"/>
        <v>0</v>
      </c>
      <c r="UG113" s="101"/>
      <c r="UH113" s="121"/>
      <c r="UI113" s="122">
        <f t="shared" si="1837"/>
        <v>0</v>
      </c>
      <c r="UJ113" s="252">
        <f t="shared" si="1913"/>
        <v>0</v>
      </c>
      <c r="UK113" s="122">
        <f>UJ113/UJ107</f>
        <v>0</v>
      </c>
      <c r="UL113" s="101">
        <f>UL107*UK113</f>
        <v>0</v>
      </c>
      <c r="UM113" s="119">
        <f t="shared" si="1838"/>
        <v>0</v>
      </c>
      <c r="UN113" s="93">
        <f>UN107</f>
        <v>890</v>
      </c>
      <c r="UO113" s="120">
        <f t="shared" si="1839"/>
        <v>0</v>
      </c>
      <c r="UP113" s="101">
        <f t="shared" si="1840"/>
        <v>0</v>
      </c>
      <c r="UQ113" s="101"/>
      <c r="UR113" s="121"/>
      <c r="US113" s="122">
        <f t="shared" si="1841"/>
        <v>0</v>
      </c>
      <c r="UT113" s="252">
        <f t="shared" si="1914"/>
        <v>0</v>
      </c>
      <c r="UU113" s="122">
        <f>UT113/UT107</f>
        <v>0</v>
      </c>
      <c r="UV113" s="101">
        <f>UV107*UU113</f>
        <v>0</v>
      </c>
      <c r="UW113" s="119">
        <f t="shared" si="1842"/>
        <v>0</v>
      </c>
      <c r="UX113" s="93">
        <f>UX107</f>
        <v>890</v>
      </c>
      <c r="UY113" s="120">
        <f t="shared" si="1843"/>
        <v>0</v>
      </c>
      <c r="UZ113" s="101">
        <f t="shared" si="1844"/>
        <v>0</v>
      </c>
      <c r="VA113" s="101"/>
      <c r="VB113" s="121"/>
      <c r="VC113" s="122">
        <f t="shared" si="1845"/>
        <v>0</v>
      </c>
      <c r="VD113" s="252">
        <f t="shared" si="1915"/>
        <v>0</v>
      </c>
      <c r="VE113" s="122">
        <f>VD113/VD107</f>
        <v>0</v>
      </c>
      <c r="VF113" s="101">
        <f>VF107*VE113</f>
        <v>0</v>
      </c>
      <c r="VG113" s="119">
        <f t="shared" si="1846"/>
        <v>0</v>
      </c>
      <c r="VH113" s="93">
        <f>VH107</f>
        <v>890</v>
      </c>
      <c r="VI113" s="120">
        <f t="shared" si="1847"/>
        <v>0</v>
      </c>
      <c r="VJ113" s="101">
        <f t="shared" si="1848"/>
        <v>0</v>
      </c>
      <c r="VK113" s="101"/>
      <c r="VL113" s="121"/>
      <c r="VM113" s="122">
        <f t="shared" si="1849"/>
        <v>0</v>
      </c>
      <c r="VN113" s="252">
        <f t="shared" si="1916"/>
        <v>0</v>
      </c>
      <c r="VO113" s="122">
        <f>VN113/VN107</f>
        <v>0</v>
      </c>
      <c r="VP113" s="101">
        <f>VP107*VO113</f>
        <v>0</v>
      </c>
      <c r="VQ113" s="119">
        <f t="shared" si="1850"/>
        <v>0</v>
      </c>
      <c r="VR113" s="93">
        <f>VR107</f>
        <v>890</v>
      </c>
      <c r="VS113" s="120">
        <f t="shared" si="1851"/>
        <v>0</v>
      </c>
      <c r="VT113" s="101">
        <f t="shared" si="1852"/>
        <v>0</v>
      </c>
      <c r="VU113" s="101"/>
      <c r="VV113" s="121"/>
      <c r="VW113" s="122">
        <f t="shared" si="1853"/>
        <v>0</v>
      </c>
      <c r="VX113" s="231">
        <f t="shared" si="1854"/>
        <v>163</v>
      </c>
      <c r="VY113" s="122">
        <f>VX113/VX107</f>
        <v>1.295E-2</v>
      </c>
      <c r="VZ113" s="101">
        <f>VZ107*VY113</f>
        <v>122.17</v>
      </c>
      <c r="WA113" s="119">
        <f t="shared" si="1855"/>
        <v>0.74950919999999999</v>
      </c>
      <c r="WB113" s="93">
        <f>WB107</f>
        <v>890</v>
      </c>
      <c r="WC113" s="120">
        <f t="shared" si="1856"/>
        <v>667.06318999999996</v>
      </c>
      <c r="WD113" s="101">
        <f t="shared" si="1857"/>
        <v>108731.3</v>
      </c>
      <c r="WE113" s="101"/>
      <c r="WF113" s="121"/>
    </row>
    <row r="114" spans="1:604" ht="24">
      <c r="A114" s="5"/>
      <c r="B114" s="88" t="s">
        <v>425</v>
      </c>
      <c r="C114" s="12" t="s">
        <v>838</v>
      </c>
      <c r="D114" s="12" t="s">
        <v>439</v>
      </c>
      <c r="E114" s="4" t="s">
        <v>33</v>
      </c>
      <c r="F114" s="252">
        <f t="shared" si="1858"/>
        <v>0</v>
      </c>
      <c r="G114" s="122">
        <f>F114/F107</f>
        <v>0</v>
      </c>
      <c r="H114" s="101">
        <f>H107*G114</f>
        <v>0</v>
      </c>
      <c r="I114" s="119">
        <f t="shared" si="1618"/>
        <v>0</v>
      </c>
      <c r="J114" s="93">
        <f>J107</f>
        <v>890</v>
      </c>
      <c r="K114" s="120">
        <f t="shared" si="1619"/>
        <v>0</v>
      </c>
      <c r="L114" s="101">
        <f t="shared" si="1620"/>
        <v>0</v>
      </c>
      <c r="M114" s="101"/>
      <c r="N114" s="121"/>
      <c r="O114" s="122" t="e">
        <f t="shared" si="1621"/>
        <v>#DIV/0!</v>
      </c>
      <c r="P114" s="252">
        <f t="shared" si="1859"/>
        <v>0</v>
      </c>
      <c r="Q114" s="122">
        <f>P114/P107</f>
        <v>0</v>
      </c>
      <c r="R114" s="101">
        <f>R107*Q114</f>
        <v>0</v>
      </c>
      <c r="S114" s="119">
        <f t="shared" si="1622"/>
        <v>0</v>
      </c>
      <c r="T114" s="93">
        <f>T107</f>
        <v>890</v>
      </c>
      <c r="U114" s="120">
        <f t="shared" si="1623"/>
        <v>0</v>
      </c>
      <c r="V114" s="101">
        <f t="shared" si="1624"/>
        <v>0</v>
      </c>
      <c r="W114" s="101"/>
      <c r="X114" s="121"/>
      <c r="Y114" s="122" t="e">
        <f t="shared" si="1625"/>
        <v>#DIV/0!</v>
      </c>
      <c r="Z114" s="252">
        <f t="shared" si="1860"/>
        <v>0</v>
      </c>
      <c r="AA114" s="122">
        <f>Z114/Z107</f>
        <v>0</v>
      </c>
      <c r="AB114" s="101">
        <f>AB107*AA114</f>
        <v>0</v>
      </c>
      <c r="AC114" s="119">
        <f t="shared" si="1626"/>
        <v>0</v>
      </c>
      <c r="AD114" s="93">
        <f>AD107</f>
        <v>890</v>
      </c>
      <c r="AE114" s="120">
        <f t="shared" si="1627"/>
        <v>0</v>
      </c>
      <c r="AF114" s="101">
        <f t="shared" si="1628"/>
        <v>0</v>
      </c>
      <c r="AG114" s="101"/>
      <c r="AH114" s="121"/>
      <c r="AI114" s="122" t="e">
        <f t="shared" si="1629"/>
        <v>#DIV/0!</v>
      </c>
      <c r="AJ114" s="252">
        <f t="shared" si="1861"/>
        <v>0</v>
      </c>
      <c r="AK114" s="122">
        <f>AJ114/AJ107</f>
        <v>0</v>
      </c>
      <c r="AL114" s="101">
        <f>AL107*AK114</f>
        <v>0</v>
      </c>
      <c r="AM114" s="119">
        <f t="shared" si="1630"/>
        <v>0</v>
      </c>
      <c r="AN114" s="93">
        <f>AN107</f>
        <v>890</v>
      </c>
      <c r="AO114" s="120">
        <f t="shared" si="1631"/>
        <v>0</v>
      </c>
      <c r="AP114" s="101">
        <f t="shared" si="1632"/>
        <v>0</v>
      </c>
      <c r="AQ114" s="101"/>
      <c r="AR114" s="121"/>
      <c r="AS114" s="122" t="e">
        <f t="shared" si="1633"/>
        <v>#DIV/0!</v>
      </c>
      <c r="AT114" s="252">
        <f t="shared" si="1862"/>
        <v>0</v>
      </c>
      <c r="AU114" s="122">
        <f>AT114/AT107</f>
        <v>0</v>
      </c>
      <c r="AV114" s="101">
        <f>AV107*AU114</f>
        <v>0</v>
      </c>
      <c r="AW114" s="119">
        <f t="shared" si="1634"/>
        <v>0</v>
      </c>
      <c r="AX114" s="93">
        <f>AX107</f>
        <v>890</v>
      </c>
      <c r="AY114" s="120">
        <f t="shared" si="1635"/>
        <v>0</v>
      </c>
      <c r="AZ114" s="101">
        <f t="shared" si="1636"/>
        <v>0</v>
      </c>
      <c r="BA114" s="101"/>
      <c r="BB114" s="121"/>
      <c r="BC114" s="122" t="e">
        <f t="shared" si="1637"/>
        <v>#DIV/0!</v>
      </c>
      <c r="BD114" s="252">
        <f t="shared" si="1863"/>
        <v>0</v>
      </c>
      <c r="BE114" s="122">
        <f>BD114/BD107</f>
        <v>0</v>
      </c>
      <c r="BF114" s="101">
        <f>BF107*BE114</f>
        <v>0</v>
      </c>
      <c r="BG114" s="119">
        <f t="shared" si="1638"/>
        <v>0</v>
      </c>
      <c r="BH114" s="93">
        <f>BH107</f>
        <v>890</v>
      </c>
      <c r="BI114" s="120">
        <f t="shared" si="1639"/>
        <v>0</v>
      </c>
      <c r="BJ114" s="101">
        <f t="shared" si="1640"/>
        <v>0</v>
      </c>
      <c r="BK114" s="101"/>
      <c r="BL114" s="121"/>
      <c r="BM114" s="122" t="e">
        <f t="shared" si="1641"/>
        <v>#DIV/0!</v>
      </c>
      <c r="BN114" s="252">
        <f t="shared" si="1864"/>
        <v>0</v>
      </c>
      <c r="BO114" s="122" t="e">
        <f>BN114/BN107</f>
        <v>#DIV/0!</v>
      </c>
      <c r="BP114" s="101" t="e">
        <f>BP107*BO114</f>
        <v>#DIV/0!</v>
      </c>
      <c r="BQ114" s="119">
        <f t="shared" si="1642"/>
        <v>0</v>
      </c>
      <c r="BR114" s="93">
        <f>BR107</f>
        <v>0</v>
      </c>
      <c r="BS114" s="120">
        <f t="shared" si="1643"/>
        <v>0</v>
      </c>
      <c r="BT114" s="101">
        <f t="shared" si="1644"/>
        <v>0</v>
      </c>
      <c r="BU114" s="101"/>
      <c r="BV114" s="121"/>
      <c r="BW114" s="122" t="e">
        <f t="shared" si="1645"/>
        <v>#DIV/0!</v>
      </c>
      <c r="BX114" s="252">
        <f t="shared" si="1865"/>
        <v>0</v>
      </c>
      <c r="BY114" s="122">
        <f>BX114/BX107</f>
        <v>0</v>
      </c>
      <c r="BZ114" s="101">
        <f>BZ107*BY114</f>
        <v>0</v>
      </c>
      <c r="CA114" s="119">
        <f t="shared" si="1646"/>
        <v>0</v>
      </c>
      <c r="CB114" s="93">
        <f>CB107</f>
        <v>890</v>
      </c>
      <c r="CC114" s="120">
        <f t="shared" si="1647"/>
        <v>0</v>
      </c>
      <c r="CD114" s="101">
        <f t="shared" si="1648"/>
        <v>0</v>
      </c>
      <c r="CE114" s="101"/>
      <c r="CF114" s="121"/>
      <c r="CG114" s="122" t="e">
        <f t="shared" si="1649"/>
        <v>#DIV/0!</v>
      </c>
      <c r="CH114" s="252">
        <f t="shared" si="1866"/>
        <v>0</v>
      </c>
      <c r="CI114" s="122" t="e">
        <f>CH114/CH107</f>
        <v>#DIV/0!</v>
      </c>
      <c r="CJ114" s="101" t="e">
        <f>CJ107*CI114</f>
        <v>#DIV/0!</v>
      </c>
      <c r="CK114" s="119">
        <f t="shared" si="1650"/>
        <v>0</v>
      </c>
      <c r="CL114" s="93">
        <f>CL107</f>
        <v>0</v>
      </c>
      <c r="CM114" s="120">
        <f t="shared" si="1651"/>
        <v>0</v>
      </c>
      <c r="CN114" s="101">
        <f t="shared" si="1652"/>
        <v>0</v>
      </c>
      <c r="CO114" s="101"/>
      <c r="CP114" s="121"/>
      <c r="CQ114" s="122" t="e">
        <f t="shared" si="1653"/>
        <v>#DIV/0!</v>
      </c>
      <c r="CR114" s="252">
        <f t="shared" si="1867"/>
        <v>0</v>
      </c>
      <c r="CS114" s="122">
        <f>CR114/CR107</f>
        <v>0</v>
      </c>
      <c r="CT114" s="101">
        <f>CT107*CS114</f>
        <v>0</v>
      </c>
      <c r="CU114" s="119">
        <f t="shared" si="1654"/>
        <v>0</v>
      </c>
      <c r="CV114" s="93">
        <f>CV107</f>
        <v>890</v>
      </c>
      <c r="CW114" s="120">
        <f t="shared" si="1655"/>
        <v>0</v>
      </c>
      <c r="CX114" s="101">
        <f t="shared" si="1656"/>
        <v>0</v>
      </c>
      <c r="CY114" s="101"/>
      <c r="CZ114" s="121"/>
      <c r="DA114" s="122" t="e">
        <f t="shared" si="1657"/>
        <v>#DIV/0!</v>
      </c>
      <c r="DB114" s="252">
        <f t="shared" si="1868"/>
        <v>0</v>
      </c>
      <c r="DC114" s="122">
        <f>DB114/DB107</f>
        <v>0</v>
      </c>
      <c r="DD114" s="101">
        <f>DD107*DC114</f>
        <v>0</v>
      </c>
      <c r="DE114" s="119">
        <f t="shared" si="1658"/>
        <v>0</v>
      </c>
      <c r="DF114" s="93">
        <f>DF107</f>
        <v>890</v>
      </c>
      <c r="DG114" s="120">
        <f t="shared" si="1659"/>
        <v>0</v>
      </c>
      <c r="DH114" s="101">
        <f t="shared" si="1660"/>
        <v>0</v>
      </c>
      <c r="DI114" s="101"/>
      <c r="DJ114" s="121"/>
      <c r="DK114" s="122" t="e">
        <f t="shared" si="1661"/>
        <v>#DIV/0!</v>
      </c>
      <c r="DL114" s="252">
        <f t="shared" si="1869"/>
        <v>0</v>
      </c>
      <c r="DM114" s="122">
        <f>DL114/DL107</f>
        <v>0</v>
      </c>
      <c r="DN114" s="101">
        <f>DN107*DM114</f>
        <v>0</v>
      </c>
      <c r="DO114" s="119">
        <f t="shared" si="1662"/>
        <v>0</v>
      </c>
      <c r="DP114" s="93">
        <f>DP107</f>
        <v>890</v>
      </c>
      <c r="DQ114" s="120">
        <f t="shared" si="1663"/>
        <v>0</v>
      </c>
      <c r="DR114" s="101">
        <f t="shared" si="1664"/>
        <v>0</v>
      </c>
      <c r="DS114" s="101"/>
      <c r="DT114" s="121"/>
      <c r="DU114" s="122" t="e">
        <f t="shared" si="1665"/>
        <v>#DIV/0!</v>
      </c>
      <c r="DV114" s="252">
        <f t="shared" si="1870"/>
        <v>0</v>
      </c>
      <c r="DW114" s="122">
        <f>DV114/DV107</f>
        <v>0</v>
      </c>
      <c r="DX114" s="101">
        <f>DX107*DW114</f>
        <v>0</v>
      </c>
      <c r="DY114" s="119">
        <f t="shared" si="1666"/>
        <v>0</v>
      </c>
      <c r="DZ114" s="93">
        <f>DZ107</f>
        <v>890</v>
      </c>
      <c r="EA114" s="120">
        <f t="shared" si="1667"/>
        <v>0</v>
      </c>
      <c r="EB114" s="101">
        <f t="shared" si="1668"/>
        <v>0</v>
      </c>
      <c r="EC114" s="101"/>
      <c r="ED114" s="121"/>
      <c r="EE114" s="122" t="e">
        <f t="shared" si="1669"/>
        <v>#DIV/0!</v>
      </c>
      <c r="EF114" s="252">
        <f t="shared" si="1871"/>
        <v>0</v>
      </c>
      <c r="EG114" s="122">
        <f>EF114/EF107</f>
        <v>0</v>
      </c>
      <c r="EH114" s="101">
        <f>EH107*EG114</f>
        <v>0</v>
      </c>
      <c r="EI114" s="119">
        <f t="shared" si="1670"/>
        <v>0</v>
      </c>
      <c r="EJ114" s="93">
        <f>EJ107</f>
        <v>890</v>
      </c>
      <c r="EK114" s="120">
        <f t="shared" si="1671"/>
        <v>0</v>
      </c>
      <c r="EL114" s="101">
        <f t="shared" si="1672"/>
        <v>0</v>
      </c>
      <c r="EM114" s="101"/>
      <c r="EN114" s="121"/>
      <c r="EO114" s="122" t="e">
        <f t="shared" si="1673"/>
        <v>#DIV/0!</v>
      </c>
      <c r="EP114" s="252">
        <f t="shared" si="1872"/>
        <v>0</v>
      </c>
      <c r="EQ114" s="122">
        <f>EP114/EP107</f>
        <v>0</v>
      </c>
      <c r="ER114" s="101">
        <f>ER107*EQ114</f>
        <v>0</v>
      </c>
      <c r="ES114" s="119">
        <f t="shared" si="1674"/>
        <v>0</v>
      </c>
      <c r="ET114" s="93">
        <f>ET107</f>
        <v>890</v>
      </c>
      <c r="EU114" s="120">
        <f t="shared" si="1675"/>
        <v>0</v>
      </c>
      <c r="EV114" s="101">
        <f t="shared" si="1676"/>
        <v>0</v>
      </c>
      <c r="EW114" s="101"/>
      <c r="EX114" s="121"/>
      <c r="EY114" s="122" t="e">
        <f t="shared" si="1677"/>
        <v>#DIV/0!</v>
      </c>
      <c r="EZ114" s="252">
        <f t="shared" si="1873"/>
        <v>0</v>
      </c>
      <c r="FA114" s="122">
        <f>EZ114/EZ107</f>
        <v>0</v>
      </c>
      <c r="FB114" s="101">
        <f>FB107*FA114</f>
        <v>0</v>
      </c>
      <c r="FC114" s="119">
        <f t="shared" si="1678"/>
        <v>0</v>
      </c>
      <c r="FD114" s="93">
        <f>FD107</f>
        <v>890</v>
      </c>
      <c r="FE114" s="120">
        <f t="shared" si="1679"/>
        <v>0</v>
      </c>
      <c r="FF114" s="101">
        <f t="shared" si="1680"/>
        <v>0</v>
      </c>
      <c r="FG114" s="101"/>
      <c r="FH114" s="121"/>
      <c r="FI114" s="122" t="e">
        <f t="shared" si="1681"/>
        <v>#DIV/0!</v>
      </c>
      <c r="FJ114" s="252">
        <f t="shared" si="1874"/>
        <v>0</v>
      </c>
      <c r="FK114" s="122">
        <f>FJ114/FJ107</f>
        <v>0</v>
      </c>
      <c r="FL114" s="101">
        <f>FL107*FK114</f>
        <v>0</v>
      </c>
      <c r="FM114" s="119">
        <f t="shared" si="1682"/>
        <v>0</v>
      </c>
      <c r="FN114" s="93">
        <f>FN107</f>
        <v>890</v>
      </c>
      <c r="FO114" s="120">
        <f t="shared" si="1683"/>
        <v>0</v>
      </c>
      <c r="FP114" s="101">
        <f t="shared" si="1684"/>
        <v>0</v>
      </c>
      <c r="FQ114" s="101"/>
      <c r="FR114" s="121"/>
      <c r="FS114" s="122" t="e">
        <f t="shared" si="1685"/>
        <v>#DIV/0!</v>
      </c>
      <c r="FT114" s="252">
        <f t="shared" si="1875"/>
        <v>0</v>
      </c>
      <c r="FU114" s="122">
        <f>FT114/FT107</f>
        <v>0</v>
      </c>
      <c r="FV114" s="101">
        <f>FV107*FU114</f>
        <v>0</v>
      </c>
      <c r="FW114" s="119">
        <f t="shared" si="1686"/>
        <v>0</v>
      </c>
      <c r="FX114" s="93">
        <f>FX107</f>
        <v>890</v>
      </c>
      <c r="FY114" s="120">
        <f t="shared" si="1687"/>
        <v>0</v>
      </c>
      <c r="FZ114" s="101">
        <f t="shared" si="1688"/>
        <v>0</v>
      </c>
      <c r="GA114" s="101"/>
      <c r="GB114" s="121"/>
      <c r="GC114" s="122" t="e">
        <f t="shared" si="1689"/>
        <v>#DIV/0!</v>
      </c>
      <c r="GD114" s="252">
        <f t="shared" si="1876"/>
        <v>0</v>
      </c>
      <c r="GE114" s="122">
        <f>GD114/GD107</f>
        <v>0</v>
      </c>
      <c r="GF114" s="101">
        <f>GF107*GE114</f>
        <v>0</v>
      </c>
      <c r="GG114" s="119">
        <f t="shared" si="1690"/>
        <v>0</v>
      </c>
      <c r="GH114" s="93">
        <f>GH107</f>
        <v>890</v>
      </c>
      <c r="GI114" s="120">
        <f t="shared" si="1691"/>
        <v>0</v>
      </c>
      <c r="GJ114" s="101">
        <f t="shared" si="1692"/>
        <v>0</v>
      </c>
      <c r="GK114" s="101"/>
      <c r="GL114" s="121"/>
      <c r="GM114" s="122" t="e">
        <f t="shared" si="1693"/>
        <v>#DIV/0!</v>
      </c>
      <c r="GN114" s="252">
        <f t="shared" si="1877"/>
        <v>0</v>
      </c>
      <c r="GO114" s="122">
        <f>GN114/GN107</f>
        <v>0</v>
      </c>
      <c r="GP114" s="101">
        <f>GP107*GO114</f>
        <v>0</v>
      </c>
      <c r="GQ114" s="119">
        <f t="shared" si="1694"/>
        <v>0</v>
      </c>
      <c r="GR114" s="93">
        <f>GR107</f>
        <v>890</v>
      </c>
      <c r="GS114" s="120">
        <f t="shared" si="1695"/>
        <v>0</v>
      </c>
      <c r="GT114" s="101">
        <f t="shared" si="1696"/>
        <v>0</v>
      </c>
      <c r="GU114" s="101"/>
      <c r="GV114" s="121"/>
      <c r="GW114" s="122" t="e">
        <f t="shared" si="1697"/>
        <v>#DIV/0!</v>
      </c>
      <c r="GX114" s="252">
        <f t="shared" si="1878"/>
        <v>0</v>
      </c>
      <c r="GY114" s="122">
        <f>GX114/GX107</f>
        <v>0</v>
      </c>
      <c r="GZ114" s="101">
        <f>GZ107*GY114</f>
        <v>0</v>
      </c>
      <c r="HA114" s="119">
        <f t="shared" si="1698"/>
        <v>0</v>
      </c>
      <c r="HB114" s="93">
        <f>HB107</f>
        <v>890</v>
      </c>
      <c r="HC114" s="120">
        <f t="shared" si="1699"/>
        <v>0</v>
      </c>
      <c r="HD114" s="101">
        <f t="shared" si="1700"/>
        <v>0</v>
      </c>
      <c r="HE114" s="101"/>
      <c r="HF114" s="121"/>
      <c r="HG114" s="122" t="e">
        <f t="shared" si="1701"/>
        <v>#DIV/0!</v>
      </c>
      <c r="HH114" s="252">
        <f t="shared" si="1879"/>
        <v>0</v>
      </c>
      <c r="HI114" s="122">
        <f>HH114/HH107</f>
        <v>0</v>
      </c>
      <c r="HJ114" s="101">
        <f>HJ107*HI114</f>
        <v>0</v>
      </c>
      <c r="HK114" s="119">
        <f t="shared" si="1702"/>
        <v>0</v>
      </c>
      <c r="HL114" s="93">
        <f>HL107</f>
        <v>890</v>
      </c>
      <c r="HM114" s="120">
        <f t="shared" si="1703"/>
        <v>0</v>
      </c>
      <c r="HN114" s="101">
        <f t="shared" si="1704"/>
        <v>0</v>
      </c>
      <c r="HO114" s="101"/>
      <c r="HP114" s="121"/>
      <c r="HQ114" s="122" t="e">
        <f t="shared" si="1705"/>
        <v>#DIV/0!</v>
      </c>
      <c r="HR114" s="252">
        <f t="shared" si="1880"/>
        <v>0</v>
      </c>
      <c r="HS114" s="122">
        <f>HR114/HR107</f>
        <v>0</v>
      </c>
      <c r="HT114" s="101">
        <f>HT107*HS114</f>
        <v>0</v>
      </c>
      <c r="HU114" s="119">
        <f t="shared" si="1706"/>
        <v>0</v>
      </c>
      <c r="HV114" s="93">
        <f>HV107</f>
        <v>890</v>
      </c>
      <c r="HW114" s="120">
        <f t="shared" si="1707"/>
        <v>0</v>
      </c>
      <c r="HX114" s="101">
        <f t="shared" si="1708"/>
        <v>0</v>
      </c>
      <c r="HY114" s="101"/>
      <c r="HZ114" s="121"/>
      <c r="IA114" s="122" t="e">
        <f t="shared" si="1709"/>
        <v>#DIV/0!</v>
      </c>
      <c r="IB114" s="252">
        <f t="shared" si="1881"/>
        <v>0</v>
      </c>
      <c r="IC114" s="122">
        <f>IB114/IB107</f>
        <v>0</v>
      </c>
      <c r="ID114" s="101">
        <f>ID107*IC114</f>
        <v>0</v>
      </c>
      <c r="IE114" s="119">
        <f t="shared" si="1710"/>
        <v>0</v>
      </c>
      <c r="IF114" s="93">
        <f>IF107</f>
        <v>890</v>
      </c>
      <c r="IG114" s="120">
        <f t="shared" si="1711"/>
        <v>0</v>
      </c>
      <c r="IH114" s="101">
        <f t="shared" si="1712"/>
        <v>0</v>
      </c>
      <c r="II114" s="101"/>
      <c r="IJ114" s="121"/>
      <c r="IK114" s="122" t="e">
        <f t="shared" si="1713"/>
        <v>#DIV/0!</v>
      </c>
      <c r="IL114" s="252">
        <f t="shared" si="1882"/>
        <v>0</v>
      </c>
      <c r="IM114" s="122">
        <f>IL114/IL107</f>
        <v>0</v>
      </c>
      <c r="IN114" s="101">
        <f>IN107*IM114</f>
        <v>0</v>
      </c>
      <c r="IO114" s="119">
        <f t="shared" si="1714"/>
        <v>0</v>
      </c>
      <c r="IP114" s="93">
        <f>IP107</f>
        <v>890</v>
      </c>
      <c r="IQ114" s="120">
        <f t="shared" si="1715"/>
        <v>0</v>
      </c>
      <c r="IR114" s="101">
        <f t="shared" si="1716"/>
        <v>0</v>
      </c>
      <c r="IS114" s="101"/>
      <c r="IT114" s="121"/>
      <c r="IU114" s="122" t="e">
        <f t="shared" si="1717"/>
        <v>#DIV/0!</v>
      </c>
      <c r="IV114" s="252">
        <f t="shared" si="1883"/>
        <v>0</v>
      </c>
      <c r="IW114" s="122">
        <f>IV114/IV107</f>
        <v>0</v>
      </c>
      <c r="IX114" s="101">
        <f>IX107*IW114</f>
        <v>0</v>
      </c>
      <c r="IY114" s="119">
        <f t="shared" si="1718"/>
        <v>0</v>
      </c>
      <c r="IZ114" s="93">
        <f>IZ107</f>
        <v>890</v>
      </c>
      <c r="JA114" s="120">
        <f t="shared" si="1719"/>
        <v>0</v>
      </c>
      <c r="JB114" s="101">
        <f t="shared" si="1720"/>
        <v>0</v>
      </c>
      <c r="JC114" s="101"/>
      <c r="JD114" s="121"/>
      <c r="JE114" s="122" t="e">
        <f t="shared" si="1721"/>
        <v>#DIV/0!</v>
      </c>
      <c r="JF114" s="252">
        <f t="shared" si="1884"/>
        <v>0</v>
      </c>
      <c r="JG114" s="122">
        <f>JF114/JF107</f>
        <v>0</v>
      </c>
      <c r="JH114" s="101">
        <f>JH107*JG114</f>
        <v>0</v>
      </c>
      <c r="JI114" s="119">
        <f t="shared" si="1722"/>
        <v>0</v>
      </c>
      <c r="JJ114" s="93">
        <f>JJ107</f>
        <v>890</v>
      </c>
      <c r="JK114" s="120">
        <f t="shared" si="1723"/>
        <v>0</v>
      </c>
      <c r="JL114" s="101">
        <f t="shared" si="1724"/>
        <v>0</v>
      </c>
      <c r="JM114" s="101"/>
      <c r="JN114" s="121"/>
      <c r="JO114" s="122" t="e">
        <f t="shared" si="1725"/>
        <v>#DIV/0!</v>
      </c>
      <c r="JP114" s="252">
        <f t="shared" si="1885"/>
        <v>0</v>
      </c>
      <c r="JQ114" s="122" t="e">
        <f>JP114/JP107</f>
        <v>#DIV/0!</v>
      </c>
      <c r="JR114" s="101" t="e">
        <f>JR107*JQ114</f>
        <v>#DIV/0!</v>
      </c>
      <c r="JS114" s="119">
        <f t="shared" si="1726"/>
        <v>0</v>
      </c>
      <c r="JT114" s="93">
        <f>JT107</f>
        <v>0</v>
      </c>
      <c r="JU114" s="120">
        <f t="shared" si="1727"/>
        <v>0</v>
      </c>
      <c r="JV114" s="101">
        <f t="shared" si="1728"/>
        <v>0</v>
      </c>
      <c r="JW114" s="101"/>
      <c r="JX114" s="121"/>
      <c r="JY114" s="122" t="e">
        <f t="shared" si="1729"/>
        <v>#DIV/0!</v>
      </c>
      <c r="JZ114" s="252">
        <f t="shared" si="1886"/>
        <v>0</v>
      </c>
      <c r="KA114" s="122">
        <f>JZ114/JZ107</f>
        <v>0</v>
      </c>
      <c r="KB114" s="101">
        <f>KB107*KA114</f>
        <v>0</v>
      </c>
      <c r="KC114" s="119">
        <f t="shared" si="1730"/>
        <v>0</v>
      </c>
      <c r="KD114" s="93">
        <f>KD107</f>
        <v>890</v>
      </c>
      <c r="KE114" s="120">
        <f t="shared" si="1731"/>
        <v>0</v>
      </c>
      <c r="KF114" s="101">
        <f t="shared" si="1732"/>
        <v>0</v>
      </c>
      <c r="KG114" s="101"/>
      <c r="KH114" s="121"/>
      <c r="KI114" s="122" t="e">
        <f t="shared" si="1733"/>
        <v>#DIV/0!</v>
      </c>
      <c r="KJ114" s="252">
        <f t="shared" si="1887"/>
        <v>0</v>
      </c>
      <c r="KK114" s="122">
        <f>KJ114/KJ107</f>
        <v>0</v>
      </c>
      <c r="KL114" s="101">
        <f>KL107*KK114</f>
        <v>0</v>
      </c>
      <c r="KM114" s="119">
        <f t="shared" si="1734"/>
        <v>0</v>
      </c>
      <c r="KN114" s="93">
        <f>KN107</f>
        <v>890</v>
      </c>
      <c r="KO114" s="120">
        <f t="shared" si="1735"/>
        <v>0</v>
      </c>
      <c r="KP114" s="101">
        <f t="shared" si="1736"/>
        <v>0</v>
      </c>
      <c r="KQ114" s="101"/>
      <c r="KR114" s="121"/>
      <c r="KS114" s="122" t="e">
        <f t="shared" si="1737"/>
        <v>#DIV/0!</v>
      </c>
      <c r="KT114" s="252">
        <f t="shared" si="1888"/>
        <v>0</v>
      </c>
      <c r="KU114" s="122">
        <f>KT114/KT107</f>
        <v>0</v>
      </c>
      <c r="KV114" s="101">
        <f>KV107*KU114</f>
        <v>0</v>
      </c>
      <c r="KW114" s="119">
        <f t="shared" si="1738"/>
        <v>0</v>
      </c>
      <c r="KX114" s="93">
        <f>KX107</f>
        <v>890</v>
      </c>
      <c r="KY114" s="120">
        <f t="shared" si="1739"/>
        <v>0</v>
      </c>
      <c r="KZ114" s="101">
        <f t="shared" si="1740"/>
        <v>0</v>
      </c>
      <c r="LA114" s="101"/>
      <c r="LB114" s="121"/>
      <c r="LC114" s="122" t="e">
        <f t="shared" si="1741"/>
        <v>#DIV/0!</v>
      </c>
      <c r="LD114" s="252">
        <f t="shared" si="1889"/>
        <v>0</v>
      </c>
      <c r="LE114" s="122">
        <f>LD114/LD107</f>
        <v>0</v>
      </c>
      <c r="LF114" s="101">
        <f>LF107*LE114</f>
        <v>0</v>
      </c>
      <c r="LG114" s="119">
        <f t="shared" si="1742"/>
        <v>0</v>
      </c>
      <c r="LH114" s="93">
        <f>LH107</f>
        <v>890</v>
      </c>
      <c r="LI114" s="120">
        <f t="shared" si="1743"/>
        <v>0</v>
      </c>
      <c r="LJ114" s="101">
        <f t="shared" si="1744"/>
        <v>0</v>
      </c>
      <c r="LK114" s="101"/>
      <c r="LL114" s="121"/>
      <c r="LM114" s="122" t="e">
        <f t="shared" si="1745"/>
        <v>#DIV/0!</v>
      </c>
      <c r="LN114" s="252">
        <f t="shared" si="1890"/>
        <v>0</v>
      </c>
      <c r="LO114" s="122">
        <f>LN114/LN107</f>
        <v>0</v>
      </c>
      <c r="LP114" s="101">
        <f>LP107*LO114</f>
        <v>0</v>
      </c>
      <c r="LQ114" s="119">
        <f t="shared" si="1746"/>
        <v>0</v>
      </c>
      <c r="LR114" s="93">
        <f>LR107</f>
        <v>890</v>
      </c>
      <c r="LS114" s="120">
        <f t="shared" si="1747"/>
        <v>0</v>
      </c>
      <c r="LT114" s="101">
        <f t="shared" si="1748"/>
        <v>0</v>
      </c>
      <c r="LU114" s="101"/>
      <c r="LV114" s="121"/>
      <c r="LW114" s="122" t="e">
        <f t="shared" si="1749"/>
        <v>#DIV/0!</v>
      </c>
      <c r="LX114" s="252">
        <f t="shared" si="1891"/>
        <v>0</v>
      </c>
      <c r="LY114" s="122">
        <f>LX114/LX107</f>
        <v>0</v>
      </c>
      <c r="LZ114" s="101">
        <f>LZ107*LY114</f>
        <v>0</v>
      </c>
      <c r="MA114" s="119">
        <f t="shared" si="1750"/>
        <v>0</v>
      </c>
      <c r="MB114" s="93">
        <f>MB107</f>
        <v>890</v>
      </c>
      <c r="MC114" s="120">
        <f t="shared" si="1751"/>
        <v>0</v>
      </c>
      <c r="MD114" s="101">
        <f t="shared" si="1752"/>
        <v>0</v>
      </c>
      <c r="ME114" s="101"/>
      <c r="MF114" s="121"/>
      <c r="MG114" s="122" t="e">
        <f t="shared" si="1753"/>
        <v>#DIV/0!</v>
      </c>
      <c r="MH114" s="252">
        <f t="shared" si="1892"/>
        <v>0</v>
      </c>
      <c r="MI114" s="122">
        <f>MH114/MH107</f>
        <v>0</v>
      </c>
      <c r="MJ114" s="101">
        <f>MJ107*MI114</f>
        <v>0</v>
      </c>
      <c r="MK114" s="119">
        <f t="shared" si="1754"/>
        <v>0</v>
      </c>
      <c r="ML114" s="93">
        <f>ML107</f>
        <v>890</v>
      </c>
      <c r="MM114" s="120">
        <f t="shared" si="1755"/>
        <v>0</v>
      </c>
      <c r="MN114" s="101">
        <f t="shared" si="1756"/>
        <v>0</v>
      </c>
      <c r="MO114" s="101"/>
      <c r="MP114" s="121"/>
      <c r="MQ114" s="122" t="e">
        <f t="shared" si="1757"/>
        <v>#DIV/0!</v>
      </c>
      <c r="MR114" s="252">
        <f t="shared" si="1893"/>
        <v>0</v>
      </c>
      <c r="MS114" s="122">
        <f>MR114/MR107</f>
        <v>0</v>
      </c>
      <c r="MT114" s="101">
        <f>MT107*MS114</f>
        <v>0</v>
      </c>
      <c r="MU114" s="119">
        <f t="shared" si="1758"/>
        <v>0</v>
      </c>
      <c r="MV114" s="93">
        <f>MV107</f>
        <v>890</v>
      </c>
      <c r="MW114" s="120">
        <f t="shared" si="1759"/>
        <v>0</v>
      </c>
      <c r="MX114" s="101">
        <f t="shared" si="1760"/>
        <v>0</v>
      </c>
      <c r="MY114" s="101"/>
      <c r="MZ114" s="121"/>
      <c r="NA114" s="122" t="e">
        <f t="shared" si="1761"/>
        <v>#DIV/0!</v>
      </c>
      <c r="NB114" s="252">
        <f t="shared" si="1894"/>
        <v>0</v>
      </c>
      <c r="NC114" s="122">
        <f>NB114/NB107</f>
        <v>0</v>
      </c>
      <c r="ND114" s="101">
        <f>ND107*NC114</f>
        <v>0</v>
      </c>
      <c r="NE114" s="119">
        <f t="shared" si="1762"/>
        <v>0</v>
      </c>
      <c r="NF114" s="93">
        <f>NF107</f>
        <v>890</v>
      </c>
      <c r="NG114" s="120">
        <f t="shared" si="1763"/>
        <v>0</v>
      </c>
      <c r="NH114" s="101">
        <f t="shared" si="1764"/>
        <v>0</v>
      </c>
      <c r="NI114" s="101"/>
      <c r="NJ114" s="121"/>
      <c r="NK114" s="122" t="e">
        <f t="shared" si="1765"/>
        <v>#DIV/0!</v>
      </c>
      <c r="NL114" s="252">
        <f t="shared" si="1895"/>
        <v>0</v>
      </c>
      <c r="NM114" s="122">
        <f>NL114/NL107</f>
        <v>0</v>
      </c>
      <c r="NN114" s="101">
        <f>NN107*NM114</f>
        <v>0</v>
      </c>
      <c r="NO114" s="119">
        <f t="shared" si="1766"/>
        <v>0</v>
      </c>
      <c r="NP114" s="93">
        <f>NP107</f>
        <v>890</v>
      </c>
      <c r="NQ114" s="120">
        <f t="shared" si="1767"/>
        <v>0</v>
      </c>
      <c r="NR114" s="101">
        <f t="shared" si="1768"/>
        <v>0</v>
      </c>
      <c r="NS114" s="101"/>
      <c r="NT114" s="121"/>
      <c r="NU114" s="122" t="e">
        <f t="shared" si="1769"/>
        <v>#DIV/0!</v>
      </c>
      <c r="NV114" s="252">
        <f t="shared" si="1896"/>
        <v>0</v>
      </c>
      <c r="NW114" s="122">
        <f>NV114/NV107</f>
        <v>0</v>
      </c>
      <c r="NX114" s="101">
        <f>NX107*NW114</f>
        <v>0</v>
      </c>
      <c r="NY114" s="119">
        <f t="shared" si="1770"/>
        <v>0</v>
      </c>
      <c r="NZ114" s="93">
        <f>NZ107</f>
        <v>890</v>
      </c>
      <c r="OA114" s="120">
        <f t="shared" si="1771"/>
        <v>0</v>
      </c>
      <c r="OB114" s="101">
        <f t="shared" si="1772"/>
        <v>0</v>
      </c>
      <c r="OC114" s="101"/>
      <c r="OD114" s="121"/>
      <c r="OE114" s="122" t="e">
        <f t="shared" si="1773"/>
        <v>#DIV/0!</v>
      </c>
      <c r="OF114" s="252">
        <f t="shared" si="1897"/>
        <v>0</v>
      </c>
      <c r="OG114" s="122">
        <f>OF114/OF107</f>
        <v>0</v>
      </c>
      <c r="OH114" s="101">
        <f>OH107*OG114</f>
        <v>0</v>
      </c>
      <c r="OI114" s="119">
        <f t="shared" si="1774"/>
        <v>0</v>
      </c>
      <c r="OJ114" s="93">
        <f>OJ107</f>
        <v>890</v>
      </c>
      <c r="OK114" s="120">
        <f t="shared" si="1775"/>
        <v>0</v>
      </c>
      <c r="OL114" s="101">
        <f t="shared" si="1776"/>
        <v>0</v>
      </c>
      <c r="OM114" s="101"/>
      <c r="ON114" s="121"/>
      <c r="OO114" s="122" t="e">
        <f t="shared" si="1777"/>
        <v>#DIV/0!</v>
      </c>
      <c r="OP114" s="252">
        <f t="shared" si="1898"/>
        <v>0</v>
      </c>
      <c r="OQ114" s="122">
        <f>OP114/OP107</f>
        <v>0</v>
      </c>
      <c r="OR114" s="101">
        <f>OR107*OQ114</f>
        <v>0</v>
      </c>
      <c r="OS114" s="119">
        <f t="shared" si="1778"/>
        <v>0</v>
      </c>
      <c r="OT114" s="93">
        <f>OT107</f>
        <v>890</v>
      </c>
      <c r="OU114" s="120">
        <f t="shared" si="1779"/>
        <v>0</v>
      </c>
      <c r="OV114" s="101">
        <f t="shared" si="1780"/>
        <v>0</v>
      </c>
      <c r="OW114" s="101"/>
      <c r="OX114" s="121"/>
      <c r="OY114" s="122" t="e">
        <f t="shared" si="1781"/>
        <v>#DIV/0!</v>
      </c>
      <c r="OZ114" s="252">
        <f t="shared" si="1899"/>
        <v>0</v>
      </c>
      <c r="PA114" s="122">
        <f>OZ114/OZ107</f>
        <v>0</v>
      </c>
      <c r="PB114" s="101">
        <f>PB107*PA114</f>
        <v>0</v>
      </c>
      <c r="PC114" s="119">
        <f t="shared" si="1782"/>
        <v>0</v>
      </c>
      <c r="PD114" s="93">
        <f>PD107</f>
        <v>890</v>
      </c>
      <c r="PE114" s="120">
        <f t="shared" si="1783"/>
        <v>0</v>
      </c>
      <c r="PF114" s="101">
        <f t="shared" si="1784"/>
        <v>0</v>
      </c>
      <c r="PG114" s="101"/>
      <c r="PH114" s="121"/>
      <c r="PI114" s="122" t="e">
        <f t="shared" si="1785"/>
        <v>#DIV/0!</v>
      </c>
      <c r="PJ114" s="252">
        <f t="shared" si="1900"/>
        <v>0</v>
      </c>
      <c r="PK114" s="122">
        <f>PJ114/PJ107</f>
        <v>0</v>
      </c>
      <c r="PL114" s="101">
        <f>PL107*PK114</f>
        <v>0</v>
      </c>
      <c r="PM114" s="119">
        <f t="shared" si="1786"/>
        <v>0</v>
      </c>
      <c r="PN114" s="93">
        <f>PN107</f>
        <v>890</v>
      </c>
      <c r="PO114" s="120">
        <f t="shared" si="1787"/>
        <v>0</v>
      </c>
      <c r="PP114" s="101">
        <f t="shared" si="1788"/>
        <v>0</v>
      </c>
      <c r="PQ114" s="101"/>
      <c r="PR114" s="121"/>
      <c r="PS114" s="122" t="e">
        <f t="shared" si="1789"/>
        <v>#DIV/0!</v>
      </c>
      <c r="PT114" s="252">
        <f t="shared" si="1901"/>
        <v>0</v>
      </c>
      <c r="PU114" s="122" t="e">
        <f>PT114/PT107</f>
        <v>#DIV/0!</v>
      </c>
      <c r="PV114" s="101" t="e">
        <f>PV107*PU114</f>
        <v>#DIV/0!</v>
      </c>
      <c r="PW114" s="119">
        <f t="shared" si="1790"/>
        <v>0</v>
      </c>
      <c r="PX114" s="93">
        <f>PX107</f>
        <v>0</v>
      </c>
      <c r="PY114" s="120">
        <f t="shared" si="1791"/>
        <v>0</v>
      </c>
      <c r="PZ114" s="101">
        <f t="shared" si="1792"/>
        <v>0</v>
      </c>
      <c r="QA114" s="101"/>
      <c r="QB114" s="121"/>
      <c r="QC114" s="122" t="e">
        <f t="shared" si="1793"/>
        <v>#DIV/0!</v>
      </c>
      <c r="QD114" s="252">
        <f t="shared" si="1902"/>
        <v>0</v>
      </c>
      <c r="QE114" s="122">
        <f>QD114/QD107</f>
        <v>0</v>
      </c>
      <c r="QF114" s="101">
        <f>QF107*QE114</f>
        <v>0</v>
      </c>
      <c r="QG114" s="119">
        <f t="shared" si="1794"/>
        <v>0</v>
      </c>
      <c r="QH114" s="93">
        <f>QH107</f>
        <v>890</v>
      </c>
      <c r="QI114" s="120">
        <f t="shared" si="1795"/>
        <v>0</v>
      </c>
      <c r="QJ114" s="101">
        <f t="shared" si="1796"/>
        <v>0</v>
      </c>
      <c r="QK114" s="101"/>
      <c r="QL114" s="121"/>
      <c r="QM114" s="122" t="e">
        <f t="shared" si="1797"/>
        <v>#DIV/0!</v>
      </c>
      <c r="QN114" s="252">
        <f t="shared" si="1903"/>
        <v>0</v>
      </c>
      <c r="QO114" s="122">
        <f>QN114/QN107</f>
        <v>0</v>
      </c>
      <c r="QP114" s="101">
        <f>QP107*QO114</f>
        <v>0</v>
      </c>
      <c r="QQ114" s="119">
        <f t="shared" si="1798"/>
        <v>0</v>
      </c>
      <c r="QR114" s="93">
        <f>QR107</f>
        <v>890</v>
      </c>
      <c r="QS114" s="120">
        <f t="shared" si="1799"/>
        <v>0</v>
      </c>
      <c r="QT114" s="101">
        <f t="shared" si="1800"/>
        <v>0</v>
      </c>
      <c r="QU114" s="101"/>
      <c r="QV114" s="121"/>
      <c r="QW114" s="122" t="e">
        <f t="shared" si="1801"/>
        <v>#DIV/0!</v>
      </c>
      <c r="QX114" s="252">
        <f t="shared" si="1904"/>
        <v>0</v>
      </c>
      <c r="QY114" s="122">
        <f>QX114/QX107</f>
        <v>0</v>
      </c>
      <c r="QZ114" s="101">
        <f>QZ107*QY114</f>
        <v>0</v>
      </c>
      <c r="RA114" s="119">
        <f t="shared" si="1802"/>
        <v>0</v>
      </c>
      <c r="RB114" s="93">
        <f>RB107</f>
        <v>890</v>
      </c>
      <c r="RC114" s="120">
        <f t="shared" si="1803"/>
        <v>0</v>
      </c>
      <c r="RD114" s="101">
        <f t="shared" si="1804"/>
        <v>0</v>
      </c>
      <c r="RE114" s="101"/>
      <c r="RF114" s="121"/>
      <c r="RG114" s="122" t="e">
        <f t="shared" si="1805"/>
        <v>#DIV/0!</v>
      </c>
      <c r="RH114" s="252">
        <f t="shared" si="1905"/>
        <v>0</v>
      </c>
      <c r="RI114" s="122">
        <f>RH114/RH107</f>
        <v>0</v>
      </c>
      <c r="RJ114" s="101">
        <f>RJ107*RI114</f>
        <v>0</v>
      </c>
      <c r="RK114" s="119">
        <f t="shared" si="1806"/>
        <v>0</v>
      </c>
      <c r="RL114" s="93">
        <f>RL107</f>
        <v>890</v>
      </c>
      <c r="RM114" s="120">
        <f t="shared" si="1807"/>
        <v>0</v>
      </c>
      <c r="RN114" s="101">
        <f t="shared" si="1808"/>
        <v>0</v>
      </c>
      <c r="RO114" s="101"/>
      <c r="RP114" s="121"/>
      <c r="RQ114" s="122" t="e">
        <f t="shared" si="1809"/>
        <v>#DIV/0!</v>
      </c>
      <c r="RR114" s="252">
        <f t="shared" si="1906"/>
        <v>0</v>
      </c>
      <c r="RS114" s="122">
        <f>RR114/RR107</f>
        <v>0</v>
      </c>
      <c r="RT114" s="101">
        <f>RT107*RS114</f>
        <v>0</v>
      </c>
      <c r="RU114" s="119">
        <f t="shared" si="1810"/>
        <v>0</v>
      </c>
      <c r="RV114" s="93">
        <f>RV107</f>
        <v>890</v>
      </c>
      <c r="RW114" s="120">
        <f t="shared" si="1811"/>
        <v>0</v>
      </c>
      <c r="RX114" s="101">
        <f t="shared" si="1812"/>
        <v>0</v>
      </c>
      <c r="RY114" s="101"/>
      <c r="RZ114" s="121"/>
      <c r="SA114" s="122" t="e">
        <f t="shared" si="1813"/>
        <v>#DIV/0!</v>
      </c>
      <c r="SB114" s="252">
        <f t="shared" si="1907"/>
        <v>0</v>
      </c>
      <c r="SC114" s="122">
        <f>SB114/SB107</f>
        <v>0</v>
      </c>
      <c r="SD114" s="101">
        <f>SD107*SC114</f>
        <v>0</v>
      </c>
      <c r="SE114" s="119">
        <f t="shared" si="1814"/>
        <v>0</v>
      </c>
      <c r="SF114" s="93">
        <f>SF107</f>
        <v>890</v>
      </c>
      <c r="SG114" s="120">
        <f t="shared" si="1815"/>
        <v>0</v>
      </c>
      <c r="SH114" s="101">
        <f t="shared" si="1816"/>
        <v>0</v>
      </c>
      <c r="SI114" s="101"/>
      <c r="SJ114" s="121"/>
      <c r="SK114" s="122" t="e">
        <f t="shared" si="1817"/>
        <v>#DIV/0!</v>
      </c>
      <c r="SL114" s="252">
        <f t="shared" si="1908"/>
        <v>0</v>
      </c>
      <c r="SM114" s="122">
        <f>SL114/SL107</f>
        <v>0</v>
      </c>
      <c r="SN114" s="101">
        <f>SN107*SM114</f>
        <v>0</v>
      </c>
      <c r="SO114" s="119">
        <f t="shared" si="1818"/>
        <v>0</v>
      </c>
      <c r="SP114" s="93">
        <f>SP107</f>
        <v>890</v>
      </c>
      <c r="SQ114" s="120">
        <f t="shared" si="1819"/>
        <v>0</v>
      </c>
      <c r="SR114" s="101">
        <f t="shared" si="1820"/>
        <v>0</v>
      </c>
      <c r="SS114" s="101"/>
      <c r="ST114" s="121"/>
      <c r="SU114" s="122" t="e">
        <f t="shared" si="1821"/>
        <v>#DIV/0!</v>
      </c>
      <c r="SV114" s="252">
        <f t="shared" si="1909"/>
        <v>0</v>
      </c>
      <c r="SW114" s="122">
        <f>SV114/SV107</f>
        <v>0</v>
      </c>
      <c r="SX114" s="101">
        <f>SX107*SW114</f>
        <v>0</v>
      </c>
      <c r="SY114" s="119">
        <f t="shared" si="1822"/>
        <v>0</v>
      </c>
      <c r="SZ114" s="93">
        <f>SZ107</f>
        <v>890</v>
      </c>
      <c r="TA114" s="120">
        <f t="shared" si="1823"/>
        <v>0</v>
      </c>
      <c r="TB114" s="101">
        <f t="shared" si="1824"/>
        <v>0</v>
      </c>
      <c r="TC114" s="101"/>
      <c r="TD114" s="121"/>
      <c r="TE114" s="122" t="e">
        <f t="shared" si="1825"/>
        <v>#DIV/0!</v>
      </c>
      <c r="TF114" s="252">
        <f t="shared" si="1910"/>
        <v>0</v>
      </c>
      <c r="TG114" s="122">
        <f>TF114/TF107</f>
        <v>0</v>
      </c>
      <c r="TH114" s="101">
        <f>TH107*TG114</f>
        <v>0</v>
      </c>
      <c r="TI114" s="119">
        <f t="shared" si="1826"/>
        <v>0</v>
      </c>
      <c r="TJ114" s="93">
        <f>TJ107</f>
        <v>890</v>
      </c>
      <c r="TK114" s="120">
        <f t="shared" si="1827"/>
        <v>0</v>
      </c>
      <c r="TL114" s="101">
        <f t="shared" si="1828"/>
        <v>0</v>
      </c>
      <c r="TM114" s="101"/>
      <c r="TN114" s="121"/>
      <c r="TO114" s="122" t="e">
        <f t="shared" si="1829"/>
        <v>#DIV/0!</v>
      </c>
      <c r="TP114" s="252">
        <f t="shared" si="1911"/>
        <v>0</v>
      </c>
      <c r="TQ114" s="122">
        <f>TP114/TP107</f>
        <v>0</v>
      </c>
      <c r="TR114" s="101">
        <f>TR107*TQ114</f>
        <v>0</v>
      </c>
      <c r="TS114" s="119">
        <f t="shared" si="1830"/>
        <v>0</v>
      </c>
      <c r="TT114" s="93">
        <f>TT107</f>
        <v>890</v>
      </c>
      <c r="TU114" s="120">
        <f t="shared" si="1831"/>
        <v>0</v>
      </c>
      <c r="TV114" s="101">
        <f t="shared" si="1832"/>
        <v>0</v>
      </c>
      <c r="TW114" s="101"/>
      <c r="TX114" s="121"/>
      <c r="TY114" s="122" t="e">
        <f t="shared" si="1833"/>
        <v>#DIV/0!</v>
      </c>
      <c r="TZ114" s="252">
        <f t="shared" si="1912"/>
        <v>0</v>
      </c>
      <c r="UA114" s="122">
        <f>TZ114/TZ107</f>
        <v>0</v>
      </c>
      <c r="UB114" s="101">
        <f>UB107*UA114</f>
        <v>0</v>
      </c>
      <c r="UC114" s="119">
        <f t="shared" si="1834"/>
        <v>0</v>
      </c>
      <c r="UD114" s="93">
        <f>UD107</f>
        <v>890</v>
      </c>
      <c r="UE114" s="120">
        <f t="shared" si="1835"/>
        <v>0</v>
      </c>
      <c r="UF114" s="101">
        <f t="shared" si="1836"/>
        <v>0</v>
      </c>
      <c r="UG114" s="101"/>
      <c r="UH114" s="121"/>
      <c r="UI114" s="122" t="e">
        <f t="shared" si="1837"/>
        <v>#DIV/0!</v>
      </c>
      <c r="UJ114" s="252">
        <f t="shared" si="1913"/>
        <v>0</v>
      </c>
      <c r="UK114" s="122">
        <f>UJ114/UJ107</f>
        <v>0</v>
      </c>
      <c r="UL114" s="101">
        <f>UL107*UK114</f>
        <v>0</v>
      </c>
      <c r="UM114" s="119">
        <f t="shared" si="1838"/>
        <v>0</v>
      </c>
      <c r="UN114" s="93">
        <f>UN107</f>
        <v>890</v>
      </c>
      <c r="UO114" s="120">
        <f t="shared" si="1839"/>
        <v>0</v>
      </c>
      <c r="UP114" s="101">
        <f t="shared" si="1840"/>
        <v>0</v>
      </c>
      <c r="UQ114" s="101"/>
      <c r="UR114" s="121"/>
      <c r="US114" s="122" t="e">
        <f t="shared" si="1841"/>
        <v>#DIV/0!</v>
      </c>
      <c r="UT114" s="252">
        <f t="shared" si="1914"/>
        <v>0</v>
      </c>
      <c r="UU114" s="122">
        <f>UT114/UT107</f>
        <v>0</v>
      </c>
      <c r="UV114" s="101">
        <f>UV107*UU114</f>
        <v>0</v>
      </c>
      <c r="UW114" s="119">
        <f t="shared" si="1842"/>
        <v>0</v>
      </c>
      <c r="UX114" s="93">
        <f>UX107</f>
        <v>890</v>
      </c>
      <c r="UY114" s="120">
        <f t="shared" si="1843"/>
        <v>0</v>
      </c>
      <c r="UZ114" s="101">
        <f t="shared" si="1844"/>
        <v>0</v>
      </c>
      <c r="VA114" s="101"/>
      <c r="VB114" s="121"/>
      <c r="VC114" s="122" t="e">
        <f t="shared" si="1845"/>
        <v>#DIV/0!</v>
      </c>
      <c r="VD114" s="252">
        <f t="shared" si="1915"/>
        <v>0</v>
      </c>
      <c r="VE114" s="122">
        <f>VD114/VD107</f>
        <v>0</v>
      </c>
      <c r="VF114" s="101">
        <f>VF107*VE114</f>
        <v>0</v>
      </c>
      <c r="VG114" s="119">
        <f t="shared" si="1846"/>
        <v>0</v>
      </c>
      <c r="VH114" s="93">
        <f>VH107</f>
        <v>890</v>
      </c>
      <c r="VI114" s="120">
        <f t="shared" si="1847"/>
        <v>0</v>
      </c>
      <c r="VJ114" s="101">
        <f t="shared" si="1848"/>
        <v>0</v>
      </c>
      <c r="VK114" s="101"/>
      <c r="VL114" s="121"/>
      <c r="VM114" s="122" t="e">
        <f t="shared" si="1849"/>
        <v>#DIV/0!</v>
      </c>
      <c r="VN114" s="252">
        <f t="shared" si="1916"/>
        <v>0</v>
      </c>
      <c r="VO114" s="122">
        <f>VN114/VN107</f>
        <v>0</v>
      </c>
      <c r="VP114" s="101">
        <f>VP107*VO114</f>
        <v>0</v>
      </c>
      <c r="VQ114" s="119">
        <f t="shared" si="1850"/>
        <v>0</v>
      </c>
      <c r="VR114" s="93">
        <f>VR107</f>
        <v>890</v>
      </c>
      <c r="VS114" s="120">
        <f t="shared" si="1851"/>
        <v>0</v>
      </c>
      <c r="VT114" s="101">
        <f t="shared" si="1852"/>
        <v>0</v>
      </c>
      <c r="VU114" s="101"/>
      <c r="VV114" s="121"/>
      <c r="VW114" s="122" t="e">
        <f t="shared" si="1853"/>
        <v>#DIV/0!</v>
      </c>
      <c r="VX114" s="231">
        <f t="shared" si="1854"/>
        <v>0</v>
      </c>
      <c r="VY114" s="122">
        <f>VX114/VX107</f>
        <v>0</v>
      </c>
      <c r="VZ114" s="101">
        <f>VZ107*VY114</f>
        <v>0</v>
      </c>
      <c r="WA114" s="119">
        <f t="shared" si="1855"/>
        <v>0</v>
      </c>
      <c r="WB114" s="93">
        <f>WB107</f>
        <v>890</v>
      </c>
      <c r="WC114" s="120">
        <f t="shared" si="1856"/>
        <v>0</v>
      </c>
      <c r="WD114" s="101">
        <f t="shared" si="1857"/>
        <v>0</v>
      </c>
      <c r="WE114" s="101"/>
      <c r="WF114" s="121"/>
    </row>
    <row r="115" spans="1:604" ht="48">
      <c r="A115" s="5"/>
      <c r="B115" s="94" t="s">
        <v>426</v>
      </c>
      <c r="C115" s="12" t="s">
        <v>838</v>
      </c>
      <c r="D115" s="12" t="s">
        <v>439</v>
      </c>
      <c r="E115" s="4" t="s">
        <v>33</v>
      </c>
      <c r="F115" s="252">
        <f t="shared" si="1858"/>
        <v>0</v>
      </c>
      <c r="G115" s="122">
        <f>F115/F107</f>
        <v>0</v>
      </c>
      <c r="H115" s="101">
        <f>H107*G115</f>
        <v>0</v>
      </c>
      <c r="I115" s="119">
        <f t="shared" si="1618"/>
        <v>0</v>
      </c>
      <c r="J115" s="93">
        <f>J107</f>
        <v>890</v>
      </c>
      <c r="K115" s="120">
        <f t="shared" si="1619"/>
        <v>0</v>
      </c>
      <c r="L115" s="101">
        <f t="shared" si="1620"/>
        <v>0</v>
      </c>
      <c r="M115" s="101"/>
      <c r="N115" s="121"/>
      <c r="O115" s="122">
        <f t="shared" si="1621"/>
        <v>0</v>
      </c>
      <c r="P115" s="252">
        <f t="shared" si="1859"/>
        <v>52</v>
      </c>
      <c r="Q115" s="122">
        <f>P115/P107</f>
        <v>0.11111</v>
      </c>
      <c r="R115" s="101">
        <f>R107*Q115</f>
        <v>40</v>
      </c>
      <c r="S115" s="119">
        <f t="shared" si="1622"/>
        <v>0.76923076999999995</v>
      </c>
      <c r="T115" s="93">
        <f>T107</f>
        <v>890</v>
      </c>
      <c r="U115" s="120">
        <f t="shared" si="1623"/>
        <v>684.61539000000005</v>
      </c>
      <c r="V115" s="101">
        <f t="shared" si="1624"/>
        <v>35600</v>
      </c>
      <c r="W115" s="101"/>
      <c r="X115" s="121"/>
      <c r="Y115" s="122">
        <f t="shared" si="1625"/>
        <v>1.02664</v>
      </c>
      <c r="Z115" s="252">
        <f t="shared" si="1860"/>
        <v>0</v>
      </c>
      <c r="AA115" s="122">
        <f>Z115/Z107</f>
        <v>0</v>
      </c>
      <c r="AB115" s="101">
        <f>AB107*AA115</f>
        <v>0</v>
      </c>
      <c r="AC115" s="119">
        <f t="shared" si="1626"/>
        <v>0</v>
      </c>
      <c r="AD115" s="93">
        <f>AD107</f>
        <v>890</v>
      </c>
      <c r="AE115" s="120">
        <f t="shared" si="1627"/>
        <v>0</v>
      </c>
      <c r="AF115" s="101">
        <f t="shared" si="1628"/>
        <v>0</v>
      </c>
      <c r="AG115" s="101"/>
      <c r="AH115" s="121"/>
      <c r="AI115" s="122">
        <f t="shared" si="1629"/>
        <v>0</v>
      </c>
      <c r="AJ115" s="252">
        <f t="shared" si="1861"/>
        <v>0</v>
      </c>
      <c r="AK115" s="122">
        <f>AJ115/AJ107</f>
        <v>0</v>
      </c>
      <c r="AL115" s="101">
        <f>AL107*AK115</f>
        <v>0</v>
      </c>
      <c r="AM115" s="119">
        <f t="shared" si="1630"/>
        <v>0</v>
      </c>
      <c r="AN115" s="93">
        <f>AN107</f>
        <v>890</v>
      </c>
      <c r="AO115" s="120">
        <f t="shared" si="1631"/>
        <v>0</v>
      </c>
      <c r="AP115" s="101">
        <f t="shared" si="1632"/>
        <v>0</v>
      </c>
      <c r="AQ115" s="101"/>
      <c r="AR115" s="121"/>
      <c r="AS115" s="122">
        <f t="shared" si="1633"/>
        <v>0</v>
      </c>
      <c r="AT115" s="252">
        <f t="shared" si="1862"/>
        <v>0</v>
      </c>
      <c r="AU115" s="122">
        <f>AT115/AT107</f>
        <v>0</v>
      </c>
      <c r="AV115" s="101">
        <f>AV107*AU115</f>
        <v>0</v>
      </c>
      <c r="AW115" s="119">
        <f t="shared" si="1634"/>
        <v>0</v>
      </c>
      <c r="AX115" s="93">
        <f>AX107</f>
        <v>890</v>
      </c>
      <c r="AY115" s="120">
        <f t="shared" si="1635"/>
        <v>0</v>
      </c>
      <c r="AZ115" s="101">
        <f t="shared" si="1636"/>
        <v>0</v>
      </c>
      <c r="BA115" s="101"/>
      <c r="BB115" s="121"/>
      <c r="BC115" s="122">
        <f t="shared" si="1637"/>
        <v>0</v>
      </c>
      <c r="BD115" s="252">
        <f t="shared" si="1863"/>
        <v>0</v>
      </c>
      <c r="BE115" s="122">
        <f>BD115/BD107</f>
        <v>0</v>
      </c>
      <c r="BF115" s="101">
        <f>BF107*BE115</f>
        <v>0</v>
      </c>
      <c r="BG115" s="119">
        <f t="shared" si="1638"/>
        <v>0</v>
      </c>
      <c r="BH115" s="93">
        <f>BH107</f>
        <v>890</v>
      </c>
      <c r="BI115" s="120">
        <f t="shared" si="1639"/>
        <v>0</v>
      </c>
      <c r="BJ115" s="101">
        <f t="shared" si="1640"/>
        <v>0</v>
      </c>
      <c r="BK115" s="101"/>
      <c r="BL115" s="121"/>
      <c r="BM115" s="122">
        <f t="shared" si="1641"/>
        <v>0</v>
      </c>
      <c r="BN115" s="252">
        <f t="shared" si="1864"/>
        <v>0</v>
      </c>
      <c r="BO115" s="122" t="e">
        <f>BN115/BN107</f>
        <v>#DIV/0!</v>
      </c>
      <c r="BP115" s="101" t="e">
        <f>BP107*BO115</f>
        <v>#DIV/0!</v>
      </c>
      <c r="BQ115" s="119">
        <f t="shared" si="1642"/>
        <v>0</v>
      </c>
      <c r="BR115" s="93">
        <f>BR107</f>
        <v>0</v>
      </c>
      <c r="BS115" s="120">
        <f t="shared" si="1643"/>
        <v>0</v>
      </c>
      <c r="BT115" s="101">
        <f t="shared" si="1644"/>
        <v>0</v>
      </c>
      <c r="BU115" s="101"/>
      <c r="BV115" s="121"/>
      <c r="BW115" s="122">
        <f t="shared" si="1645"/>
        <v>0</v>
      </c>
      <c r="BX115" s="252">
        <f t="shared" si="1865"/>
        <v>14</v>
      </c>
      <c r="BY115" s="122">
        <f>BX115/BX107</f>
        <v>8.8050000000000003E-2</v>
      </c>
      <c r="BZ115" s="101">
        <f>BZ107*BY115</f>
        <v>13.22</v>
      </c>
      <c r="CA115" s="119">
        <f t="shared" si="1646"/>
        <v>0.94428570999999994</v>
      </c>
      <c r="CB115" s="93">
        <f>CB107</f>
        <v>890</v>
      </c>
      <c r="CC115" s="120">
        <f t="shared" si="1647"/>
        <v>840.41427999999996</v>
      </c>
      <c r="CD115" s="101">
        <f t="shared" si="1648"/>
        <v>11765.8</v>
      </c>
      <c r="CE115" s="101"/>
      <c r="CF115" s="121"/>
      <c r="CG115" s="122">
        <f t="shared" si="1649"/>
        <v>1.26027</v>
      </c>
      <c r="CH115" s="252">
        <f t="shared" si="1866"/>
        <v>0</v>
      </c>
      <c r="CI115" s="122" t="e">
        <f>CH115/CH107</f>
        <v>#DIV/0!</v>
      </c>
      <c r="CJ115" s="101" t="e">
        <f>CJ107*CI115</f>
        <v>#DIV/0!</v>
      </c>
      <c r="CK115" s="119">
        <f t="shared" si="1650"/>
        <v>0</v>
      </c>
      <c r="CL115" s="93">
        <f>CL107</f>
        <v>0</v>
      </c>
      <c r="CM115" s="120">
        <f t="shared" si="1651"/>
        <v>0</v>
      </c>
      <c r="CN115" s="101">
        <f t="shared" si="1652"/>
        <v>0</v>
      </c>
      <c r="CO115" s="101"/>
      <c r="CP115" s="121"/>
      <c r="CQ115" s="122">
        <f t="shared" si="1653"/>
        <v>0</v>
      </c>
      <c r="CR115" s="252">
        <f t="shared" si="1867"/>
        <v>0</v>
      </c>
      <c r="CS115" s="122">
        <f>CR115/CR107</f>
        <v>0</v>
      </c>
      <c r="CT115" s="101">
        <f>CT107*CS115</f>
        <v>0</v>
      </c>
      <c r="CU115" s="119">
        <f t="shared" si="1654"/>
        <v>0</v>
      </c>
      <c r="CV115" s="93">
        <f>CV107</f>
        <v>890</v>
      </c>
      <c r="CW115" s="120">
        <f t="shared" si="1655"/>
        <v>0</v>
      </c>
      <c r="CX115" s="101">
        <f t="shared" si="1656"/>
        <v>0</v>
      </c>
      <c r="CY115" s="101"/>
      <c r="CZ115" s="121"/>
      <c r="DA115" s="122">
        <f t="shared" si="1657"/>
        <v>0</v>
      </c>
      <c r="DB115" s="252">
        <f t="shared" si="1868"/>
        <v>37</v>
      </c>
      <c r="DC115" s="122">
        <f>DB115/DB107</f>
        <v>0.12092</v>
      </c>
      <c r="DD115" s="101">
        <f>DD107*DC115</f>
        <v>19.59</v>
      </c>
      <c r="DE115" s="119">
        <f t="shared" si="1658"/>
        <v>0.52945945999999999</v>
      </c>
      <c r="DF115" s="93">
        <f>DF107</f>
        <v>890</v>
      </c>
      <c r="DG115" s="120">
        <f t="shared" si="1659"/>
        <v>471.21892000000003</v>
      </c>
      <c r="DH115" s="101">
        <f t="shared" si="1660"/>
        <v>17435.099999999999</v>
      </c>
      <c r="DI115" s="101"/>
      <c r="DJ115" s="121"/>
      <c r="DK115" s="122">
        <f t="shared" si="1661"/>
        <v>0.70662999999999998</v>
      </c>
      <c r="DL115" s="252">
        <f t="shared" si="1869"/>
        <v>0</v>
      </c>
      <c r="DM115" s="122">
        <f>DL115/DL107</f>
        <v>0</v>
      </c>
      <c r="DN115" s="101">
        <f>DN107*DM115</f>
        <v>0</v>
      </c>
      <c r="DO115" s="119">
        <f t="shared" si="1662"/>
        <v>0</v>
      </c>
      <c r="DP115" s="93">
        <f>DP107</f>
        <v>890</v>
      </c>
      <c r="DQ115" s="120">
        <f t="shared" si="1663"/>
        <v>0</v>
      </c>
      <c r="DR115" s="101">
        <f t="shared" si="1664"/>
        <v>0</v>
      </c>
      <c r="DS115" s="101"/>
      <c r="DT115" s="121"/>
      <c r="DU115" s="122">
        <f t="shared" si="1665"/>
        <v>0</v>
      </c>
      <c r="DV115" s="252">
        <f t="shared" si="1870"/>
        <v>51</v>
      </c>
      <c r="DW115" s="122">
        <f>DV115/DV107</f>
        <v>1</v>
      </c>
      <c r="DX115" s="101">
        <f>DX107*DW115</f>
        <v>108</v>
      </c>
      <c r="DY115" s="119">
        <f t="shared" si="1666"/>
        <v>2.1176470599999999</v>
      </c>
      <c r="DZ115" s="93">
        <f>DZ107</f>
        <v>890</v>
      </c>
      <c r="EA115" s="120">
        <f t="shared" si="1667"/>
        <v>1884.70588</v>
      </c>
      <c r="EB115" s="101">
        <f t="shared" si="1668"/>
        <v>96120</v>
      </c>
      <c r="EC115" s="101"/>
      <c r="ED115" s="121"/>
      <c r="EE115" s="122">
        <f t="shared" si="1669"/>
        <v>2.8262800000000001</v>
      </c>
      <c r="EF115" s="252">
        <f t="shared" si="1871"/>
        <v>0</v>
      </c>
      <c r="EG115" s="122">
        <f>EF115/EF107</f>
        <v>0</v>
      </c>
      <c r="EH115" s="101">
        <f>EH107*EG115</f>
        <v>0</v>
      </c>
      <c r="EI115" s="119">
        <f t="shared" si="1670"/>
        <v>0</v>
      </c>
      <c r="EJ115" s="93">
        <f>EJ107</f>
        <v>890</v>
      </c>
      <c r="EK115" s="120">
        <f t="shared" si="1671"/>
        <v>0</v>
      </c>
      <c r="EL115" s="101">
        <f t="shared" si="1672"/>
        <v>0</v>
      </c>
      <c r="EM115" s="101"/>
      <c r="EN115" s="121"/>
      <c r="EO115" s="122">
        <f t="shared" si="1673"/>
        <v>0</v>
      </c>
      <c r="EP115" s="252">
        <f t="shared" si="1872"/>
        <v>0</v>
      </c>
      <c r="EQ115" s="122">
        <f>EP115/EP107</f>
        <v>0</v>
      </c>
      <c r="ER115" s="101">
        <f>ER107*EQ115</f>
        <v>0</v>
      </c>
      <c r="ES115" s="119">
        <f t="shared" si="1674"/>
        <v>0</v>
      </c>
      <c r="ET115" s="93">
        <f>ET107</f>
        <v>890</v>
      </c>
      <c r="EU115" s="120">
        <f t="shared" si="1675"/>
        <v>0</v>
      </c>
      <c r="EV115" s="101">
        <f t="shared" si="1676"/>
        <v>0</v>
      </c>
      <c r="EW115" s="101"/>
      <c r="EX115" s="121"/>
      <c r="EY115" s="122">
        <f t="shared" si="1677"/>
        <v>0</v>
      </c>
      <c r="EZ115" s="252">
        <f t="shared" si="1873"/>
        <v>0</v>
      </c>
      <c r="FA115" s="122">
        <f>EZ115/EZ107</f>
        <v>0</v>
      </c>
      <c r="FB115" s="101">
        <f>FB107*FA115</f>
        <v>0</v>
      </c>
      <c r="FC115" s="119">
        <f t="shared" si="1678"/>
        <v>0</v>
      </c>
      <c r="FD115" s="93">
        <f>FD107</f>
        <v>890</v>
      </c>
      <c r="FE115" s="120">
        <f t="shared" si="1679"/>
        <v>0</v>
      </c>
      <c r="FF115" s="101">
        <f t="shared" si="1680"/>
        <v>0</v>
      </c>
      <c r="FG115" s="101"/>
      <c r="FH115" s="121"/>
      <c r="FI115" s="122">
        <f t="shared" si="1681"/>
        <v>0</v>
      </c>
      <c r="FJ115" s="252">
        <f t="shared" si="1874"/>
        <v>0</v>
      </c>
      <c r="FK115" s="122">
        <f>FJ115/FJ107</f>
        <v>0</v>
      </c>
      <c r="FL115" s="101">
        <f>FL107*FK115</f>
        <v>0</v>
      </c>
      <c r="FM115" s="119">
        <f t="shared" si="1682"/>
        <v>0</v>
      </c>
      <c r="FN115" s="93">
        <f>FN107</f>
        <v>890</v>
      </c>
      <c r="FO115" s="120">
        <f t="shared" si="1683"/>
        <v>0</v>
      </c>
      <c r="FP115" s="101">
        <f t="shared" si="1684"/>
        <v>0</v>
      </c>
      <c r="FQ115" s="101"/>
      <c r="FR115" s="121"/>
      <c r="FS115" s="122">
        <f t="shared" si="1685"/>
        <v>0</v>
      </c>
      <c r="FT115" s="252">
        <f t="shared" si="1875"/>
        <v>0</v>
      </c>
      <c r="FU115" s="122">
        <f>FT115/FT107</f>
        <v>0</v>
      </c>
      <c r="FV115" s="101">
        <f>FV107*FU115</f>
        <v>0</v>
      </c>
      <c r="FW115" s="119">
        <f t="shared" si="1686"/>
        <v>0</v>
      </c>
      <c r="FX115" s="93">
        <f>FX107</f>
        <v>890</v>
      </c>
      <c r="FY115" s="120">
        <f t="shared" si="1687"/>
        <v>0</v>
      </c>
      <c r="FZ115" s="101">
        <f t="shared" si="1688"/>
        <v>0</v>
      </c>
      <c r="GA115" s="101"/>
      <c r="GB115" s="121"/>
      <c r="GC115" s="122">
        <f t="shared" si="1689"/>
        <v>0</v>
      </c>
      <c r="GD115" s="252">
        <f t="shared" si="1876"/>
        <v>0</v>
      </c>
      <c r="GE115" s="122">
        <f>GD115/GD107</f>
        <v>0</v>
      </c>
      <c r="GF115" s="101">
        <f>GF107*GE115</f>
        <v>0</v>
      </c>
      <c r="GG115" s="119">
        <f t="shared" si="1690"/>
        <v>0</v>
      </c>
      <c r="GH115" s="93">
        <f>GH107</f>
        <v>890</v>
      </c>
      <c r="GI115" s="120">
        <f t="shared" si="1691"/>
        <v>0</v>
      </c>
      <c r="GJ115" s="101">
        <f t="shared" si="1692"/>
        <v>0</v>
      </c>
      <c r="GK115" s="101"/>
      <c r="GL115" s="121"/>
      <c r="GM115" s="122">
        <f t="shared" si="1693"/>
        <v>0</v>
      </c>
      <c r="GN115" s="252">
        <f t="shared" si="1877"/>
        <v>94</v>
      </c>
      <c r="GO115" s="122">
        <f>GN115/GN107</f>
        <v>1</v>
      </c>
      <c r="GP115" s="101">
        <f>GP107*GO115</f>
        <v>61.2</v>
      </c>
      <c r="GQ115" s="119">
        <f t="shared" si="1694"/>
        <v>0.65106383000000001</v>
      </c>
      <c r="GR115" s="93">
        <f>GR107</f>
        <v>890</v>
      </c>
      <c r="GS115" s="120">
        <f t="shared" si="1695"/>
        <v>579.44681000000003</v>
      </c>
      <c r="GT115" s="101">
        <f t="shared" si="1696"/>
        <v>54468</v>
      </c>
      <c r="GU115" s="101"/>
      <c r="GV115" s="121"/>
      <c r="GW115" s="122">
        <f t="shared" si="1697"/>
        <v>0.86892999999999998</v>
      </c>
      <c r="GX115" s="252">
        <f t="shared" si="1878"/>
        <v>0</v>
      </c>
      <c r="GY115" s="122">
        <f>GX115/GX107</f>
        <v>0</v>
      </c>
      <c r="GZ115" s="101">
        <f>GZ107*GY115</f>
        <v>0</v>
      </c>
      <c r="HA115" s="119">
        <f t="shared" si="1698"/>
        <v>0</v>
      </c>
      <c r="HB115" s="93">
        <f>HB107</f>
        <v>890</v>
      </c>
      <c r="HC115" s="120">
        <f t="shared" si="1699"/>
        <v>0</v>
      </c>
      <c r="HD115" s="101">
        <f t="shared" si="1700"/>
        <v>0</v>
      </c>
      <c r="HE115" s="101"/>
      <c r="HF115" s="121"/>
      <c r="HG115" s="122">
        <f t="shared" si="1701"/>
        <v>0</v>
      </c>
      <c r="HH115" s="252">
        <f t="shared" si="1879"/>
        <v>0</v>
      </c>
      <c r="HI115" s="122">
        <f>HH115/HH107</f>
        <v>0</v>
      </c>
      <c r="HJ115" s="101">
        <f>HJ107*HI115</f>
        <v>0</v>
      </c>
      <c r="HK115" s="119">
        <f t="shared" si="1702"/>
        <v>0</v>
      </c>
      <c r="HL115" s="93">
        <f>HL107</f>
        <v>890</v>
      </c>
      <c r="HM115" s="120">
        <f t="shared" si="1703"/>
        <v>0</v>
      </c>
      <c r="HN115" s="101">
        <f t="shared" si="1704"/>
        <v>0</v>
      </c>
      <c r="HO115" s="101"/>
      <c r="HP115" s="121"/>
      <c r="HQ115" s="122">
        <f t="shared" si="1705"/>
        <v>0</v>
      </c>
      <c r="HR115" s="252">
        <f t="shared" si="1880"/>
        <v>0</v>
      </c>
      <c r="HS115" s="122">
        <f>HR115/HR107</f>
        <v>0</v>
      </c>
      <c r="HT115" s="101">
        <f>HT107*HS115</f>
        <v>0</v>
      </c>
      <c r="HU115" s="119">
        <f t="shared" si="1706"/>
        <v>0</v>
      </c>
      <c r="HV115" s="93">
        <f>HV107</f>
        <v>890</v>
      </c>
      <c r="HW115" s="120">
        <f t="shared" si="1707"/>
        <v>0</v>
      </c>
      <c r="HX115" s="101">
        <f t="shared" si="1708"/>
        <v>0</v>
      </c>
      <c r="HY115" s="101"/>
      <c r="HZ115" s="121"/>
      <c r="IA115" s="122">
        <f t="shared" si="1709"/>
        <v>0</v>
      </c>
      <c r="IB115" s="252">
        <f t="shared" si="1881"/>
        <v>23</v>
      </c>
      <c r="IC115" s="122">
        <f>IB115/IB107</f>
        <v>0.14649999999999999</v>
      </c>
      <c r="ID115" s="101">
        <f>ID107*IC115</f>
        <v>15.89</v>
      </c>
      <c r="IE115" s="119">
        <f t="shared" si="1710"/>
        <v>0.69086957000000004</v>
      </c>
      <c r="IF115" s="93">
        <f>IF107</f>
        <v>890</v>
      </c>
      <c r="IG115" s="120">
        <f t="shared" si="1711"/>
        <v>614.87392</v>
      </c>
      <c r="IH115" s="101">
        <f t="shared" si="1712"/>
        <v>14142.1</v>
      </c>
      <c r="II115" s="101"/>
      <c r="IJ115" s="121"/>
      <c r="IK115" s="122">
        <f t="shared" si="1713"/>
        <v>0.92205999999999999</v>
      </c>
      <c r="IL115" s="252">
        <f t="shared" si="1882"/>
        <v>0</v>
      </c>
      <c r="IM115" s="122">
        <f>IL115/IL107</f>
        <v>0</v>
      </c>
      <c r="IN115" s="101">
        <f>IN107*IM115</f>
        <v>0</v>
      </c>
      <c r="IO115" s="119">
        <f t="shared" si="1714"/>
        <v>0</v>
      </c>
      <c r="IP115" s="93">
        <f>IP107</f>
        <v>890</v>
      </c>
      <c r="IQ115" s="120">
        <f t="shared" si="1715"/>
        <v>0</v>
      </c>
      <c r="IR115" s="101">
        <f t="shared" si="1716"/>
        <v>0</v>
      </c>
      <c r="IS115" s="101"/>
      <c r="IT115" s="121"/>
      <c r="IU115" s="122">
        <f t="shared" si="1717"/>
        <v>0</v>
      </c>
      <c r="IV115" s="252">
        <f t="shared" si="1883"/>
        <v>0</v>
      </c>
      <c r="IW115" s="122">
        <f>IV115/IV107</f>
        <v>0</v>
      </c>
      <c r="IX115" s="101">
        <f>IX107*IW115</f>
        <v>0</v>
      </c>
      <c r="IY115" s="119">
        <f t="shared" si="1718"/>
        <v>0</v>
      </c>
      <c r="IZ115" s="93">
        <f>IZ107</f>
        <v>890</v>
      </c>
      <c r="JA115" s="120">
        <f t="shared" si="1719"/>
        <v>0</v>
      </c>
      <c r="JB115" s="101">
        <f t="shared" si="1720"/>
        <v>0</v>
      </c>
      <c r="JC115" s="101"/>
      <c r="JD115" s="121"/>
      <c r="JE115" s="122">
        <f t="shared" si="1721"/>
        <v>0</v>
      </c>
      <c r="JF115" s="252">
        <f t="shared" si="1884"/>
        <v>43</v>
      </c>
      <c r="JG115" s="122">
        <f>JF115/JF107</f>
        <v>0.14777000000000001</v>
      </c>
      <c r="JH115" s="101">
        <f>JH107*JG115</f>
        <v>31.92</v>
      </c>
      <c r="JI115" s="119">
        <f t="shared" si="1722"/>
        <v>0.74232558000000004</v>
      </c>
      <c r="JJ115" s="93">
        <f>JJ107</f>
        <v>890</v>
      </c>
      <c r="JK115" s="120">
        <f t="shared" si="1723"/>
        <v>660.66976999999997</v>
      </c>
      <c r="JL115" s="101">
        <f t="shared" si="1724"/>
        <v>28408.799999999999</v>
      </c>
      <c r="JM115" s="101"/>
      <c r="JN115" s="121"/>
      <c r="JO115" s="122">
        <f t="shared" si="1725"/>
        <v>0.99073</v>
      </c>
      <c r="JP115" s="252">
        <f t="shared" si="1885"/>
        <v>0</v>
      </c>
      <c r="JQ115" s="122" t="e">
        <f>JP115/JP107</f>
        <v>#DIV/0!</v>
      </c>
      <c r="JR115" s="101" t="e">
        <f>JR107*JQ115</f>
        <v>#DIV/0!</v>
      </c>
      <c r="JS115" s="119">
        <f t="shared" si="1726"/>
        <v>0</v>
      </c>
      <c r="JT115" s="93">
        <f>JT107</f>
        <v>0</v>
      </c>
      <c r="JU115" s="120">
        <f t="shared" si="1727"/>
        <v>0</v>
      </c>
      <c r="JV115" s="101">
        <f t="shared" si="1728"/>
        <v>0</v>
      </c>
      <c r="JW115" s="101"/>
      <c r="JX115" s="121"/>
      <c r="JY115" s="122">
        <f t="shared" si="1729"/>
        <v>0</v>
      </c>
      <c r="JZ115" s="252">
        <f t="shared" si="1886"/>
        <v>0</v>
      </c>
      <c r="KA115" s="122">
        <f>JZ115/JZ107</f>
        <v>0</v>
      </c>
      <c r="KB115" s="101">
        <f>KB107*KA115</f>
        <v>0</v>
      </c>
      <c r="KC115" s="119">
        <f t="shared" si="1730"/>
        <v>0</v>
      </c>
      <c r="KD115" s="93">
        <f>KD107</f>
        <v>890</v>
      </c>
      <c r="KE115" s="120">
        <f t="shared" si="1731"/>
        <v>0</v>
      </c>
      <c r="KF115" s="101">
        <f t="shared" si="1732"/>
        <v>0</v>
      </c>
      <c r="KG115" s="101"/>
      <c r="KH115" s="121"/>
      <c r="KI115" s="122">
        <f t="shared" si="1733"/>
        <v>0</v>
      </c>
      <c r="KJ115" s="252">
        <f t="shared" si="1887"/>
        <v>29</v>
      </c>
      <c r="KK115" s="122">
        <f>KJ115/KJ107</f>
        <v>8.2150000000000001E-2</v>
      </c>
      <c r="KL115" s="101">
        <f>KL107*KK115</f>
        <v>19.22</v>
      </c>
      <c r="KM115" s="119">
        <f t="shared" si="1734"/>
        <v>0.66275861999999996</v>
      </c>
      <c r="KN115" s="93">
        <f>KN107</f>
        <v>890</v>
      </c>
      <c r="KO115" s="120">
        <f t="shared" si="1735"/>
        <v>589.85517000000004</v>
      </c>
      <c r="KP115" s="101">
        <f t="shared" si="1736"/>
        <v>17105.8</v>
      </c>
      <c r="KQ115" s="101"/>
      <c r="KR115" s="121"/>
      <c r="KS115" s="122">
        <f t="shared" si="1737"/>
        <v>0.88453999999999999</v>
      </c>
      <c r="KT115" s="252">
        <f t="shared" si="1888"/>
        <v>14</v>
      </c>
      <c r="KU115" s="122">
        <f>KT115/KT107</f>
        <v>4.6980000000000001E-2</v>
      </c>
      <c r="KV115" s="101">
        <f>KV107*KU115</f>
        <v>11.42</v>
      </c>
      <c r="KW115" s="119">
        <f t="shared" si="1738"/>
        <v>0.81571428999999995</v>
      </c>
      <c r="KX115" s="93">
        <f>KX107</f>
        <v>890</v>
      </c>
      <c r="KY115" s="120">
        <f t="shared" si="1739"/>
        <v>725.98572000000001</v>
      </c>
      <c r="KZ115" s="101">
        <f t="shared" si="1740"/>
        <v>10163.799999999999</v>
      </c>
      <c r="LA115" s="101"/>
      <c r="LB115" s="121"/>
      <c r="LC115" s="122">
        <f t="shared" si="1741"/>
        <v>1.0886800000000001</v>
      </c>
      <c r="LD115" s="252">
        <f t="shared" si="1889"/>
        <v>0</v>
      </c>
      <c r="LE115" s="122">
        <f>LD115/LD107</f>
        <v>0</v>
      </c>
      <c r="LF115" s="101">
        <f>LF107*LE115</f>
        <v>0</v>
      </c>
      <c r="LG115" s="119">
        <f t="shared" si="1742"/>
        <v>0</v>
      </c>
      <c r="LH115" s="93">
        <f>LH107</f>
        <v>890</v>
      </c>
      <c r="LI115" s="120">
        <f t="shared" si="1743"/>
        <v>0</v>
      </c>
      <c r="LJ115" s="101">
        <f t="shared" si="1744"/>
        <v>0</v>
      </c>
      <c r="LK115" s="101"/>
      <c r="LL115" s="121"/>
      <c r="LM115" s="122">
        <f t="shared" si="1745"/>
        <v>0</v>
      </c>
      <c r="LN115" s="252">
        <f t="shared" si="1890"/>
        <v>13</v>
      </c>
      <c r="LO115" s="122">
        <f>LN115/LN107</f>
        <v>9.2200000000000004E-2</v>
      </c>
      <c r="LP115" s="101">
        <f>LP107*LO115</f>
        <v>10.79</v>
      </c>
      <c r="LQ115" s="119">
        <f t="shared" si="1746"/>
        <v>0.83</v>
      </c>
      <c r="LR115" s="93">
        <f>LR107</f>
        <v>890</v>
      </c>
      <c r="LS115" s="120">
        <f t="shared" si="1747"/>
        <v>738.7</v>
      </c>
      <c r="LT115" s="101">
        <f t="shared" si="1748"/>
        <v>9603.1</v>
      </c>
      <c r="LU115" s="101"/>
      <c r="LV115" s="121"/>
      <c r="LW115" s="122">
        <f t="shared" si="1749"/>
        <v>1.1077399999999999</v>
      </c>
      <c r="LX115" s="252">
        <f t="shared" si="1891"/>
        <v>14</v>
      </c>
      <c r="LY115" s="122">
        <f>LX115/LX107</f>
        <v>0.10219</v>
      </c>
      <c r="LZ115" s="101">
        <f>LZ107*LY115</f>
        <v>11.04</v>
      </c>
      <c r="MA115" s="119">
        <f t="shared" si="1750"/>
        <v>0.78857142999999996</v>
      </c>
      <c r="MB115" s="93">
        <f>MB107</f>
        <v>890</v>
      </c>
      <c r="MC115" s="120">
        <f t="shared" si="1751"/>
        <v>701.82857000000001</v>
      </c>
      <c r="MD115" s="101">
        <f t="shared" si="1752"/>
        <v>9825.6</v>
      </c>
      <c r="ME115" s="101"/>
      <c r="MF115" s="121"/>
      <c r="MG115" s="122">
        <f t="shared" si="1753"/>
        <v>1.0524500000000001</v>
      </c>
      <c r="MH115" s="252">
        <f t="shared" si="1892"/>
        <v>61</v>
      </c>
      <c r="MI115" s="122">
        <f>MH115/MH107</f>
        <v>0.2</v>
      </c>
      <c r="MJ115" s="101">
        <f>MJ107*MI115</f>
        <v>25.8</v>
      </c>
      <c r="MK115" s="119">
        <f t="shared" si="1754"/>
        <v>0.42295082000000001</v>
      </c>
      <c r="ML115" s="93">
        <f>ML107</f>
        <v>890</v>
      </c>
      <c r="MM115" s="120">
        <f t="shared" si="1755"/>
        <v>376.42622999999998</v>
      </c>
      <c r="MN115" s="101">
        <f t="shared" si="1756"/>
        <v>22962</v>
      </c>
      <c r="MO115" s="101"/>
      <c r="MP115" s="121"/>
      <c r="MQ115" s="122">
        <f t="shared" si="1757"/>
        <v>0.56447999999999998</v>
      </c>
      <c r="MR115" s="252">
        <f t="shared" si="1893"/>
        <v>39</v>
      </c>
      <c r="MS115" s="122">
        <f>MR115/MR107</f>
        <v>0.34821000000000002</v>
      </c>
      <c r="MT115" s="101">
        <f>MT107*MS115</f>
        <v>38.99</v>
      </c>
      <c r="MU115" s="119">
        <f t="shared" si="1758"/>
        <v>0.99974359000000002</v>
      </c>
      <c r="MV115" s="93">
        <f>MV107</f>
        <v>890</v>
      </c>
      <c r="MW115" s="120">
        <f t="shared" si="1759"/>
        <v>889.77179999999998</v>
      </c>
      <c r="MX115" s="101">
        <f t="shared" si="1760"/>
        <v>34701.1</v>
      </c>
      <c r="MY115" s="101"/>
      <c r="MZ115" s="121"/>
      <c r="NA115" s="122">
        <f t="shared" si="1761"/>
        <v>1.33429</v>
      </c>
      <c r="NB115" s="252">
        <f t="shared" si="1894"/>
        <v>18</v>
      </c>
      <c r="NC115" s="122">
        <f>NB115/NB107</f>
        <v>0.10976</v>
      </c>
      <c r="ND115" s="101">
        <f>ND107*NC115</f>
        <v>18.440000000000001</v>
      </c>
      <c r="NE115" s="119">
        <f t="shared" si="1762"/>
        <v>1.0244444399999999</v>
      </c>
      <c r="NF115" s="93">
        <f>NF107</f>
        <v>890</v>
      </c>
      <c r="NG115" s="120">
        <f t="shared" si="1763"/>
        <v>911.75554999999997</v>
      </c>
      <c r="NH115" s="101">
        <f t="shared" si="1764"/>
        <v>16411.599999999999</v>
      </c>
      <c r="NI115" s="101"/>
      <c r="NJ115" s="121"/>
      <c r="NK115" s="122">
        <f t="shared" si="1765"/>
        <v>1.3672500000000001</v>
      </c>
      <c r="NL115" s="252">
        <f t="shared" si="1895"/>
        <v>55</v>
      </c>
      <c r="NM115" s="122">
        <f>NL115/NL107</f>
        <v>0.10913</v>
      </c>
      <c r="NN115" s="101">
        <f>NN107*NM115</f>
        <v>33.39</v>
      </c>
      <c r="NO115" s="119">
        <f t="shared" si="1766"/>
        <v>0.60709091000000004</v>
      </c>
      <c r="NP115" s="93">
        <f>NP107</f>
        <v>890</v>
      </c>
      <c r="NQ115" s="120">
        <f t="shared" si="1767"/>
        <v>540.31091000000004</v>
      </c>
      <c r="NR115" s="101">
        <f t="shared" si="1768"/>
        <v>29717.1</v>
      </c>
      <c r="NS115" s="101"/>
      <c r="NT115" s="121"/>
      <c r="NU115" s="122">
        <f t="shared" si="1769"/>
        <v>0.81023999999999996</v>
      </c>
      <c r="NV115" s="252">
        <f t="shared" si="1896"/>
        <v>0</v>
      </c>
      <c r="NW115" s="122">
        <f>NV115/NV107</f>
        <v>0</v>
      </c>
      <c r="NX115" s="101">
        <f>NX107*NW115</f>
        <v>0</v>
      </c>
      <c r="NY115" s="119">
        <f t="shared" si="1770"/>
        <v>0</v>
      </c>
      <c r="NZ115" s="93">
        <f>NZ107</f>
        <v>890</v>
      </c>
      <c r="OA115" s="120">
        <f t="shared" si="1771"/>
        <v>0</v>
      </c>
      <c r="OB115" s="101">
        <f t="shared" si="1772"/>
        <v>0</v>
      </c>
      <c r="OC115" s="101"/>
      <c r="OD115" s="121"/>
      <c r="OE115" s="122">
        <f t="shared" si="1773"/>
        <v>0</v>
      </c>
      <c r="OF115" s="252">
        <f t="shared" si="1897"/>
        <v>0</v>
      </c>
      <c r="OG115" s="122">
        <f>OF115/OF107</f>
        <v>0</v>
      </c>
      <c r="OH115" s="101">
        <f>OH107*OG115</f>
        <v>0</v>
      </c>
      <c r="OI115" s="119">
        <f t="shared" si="1774"/>
        <v>0</v>
      </c>
      <c r="OJ115" s="93">
        <f>OJ107</f>
        <v>890</v>
      </c>
      <c r="OK115" s="120">
        <f t="shared" si="1775"/>
        <v>0</v>
      </c>
      <c r="OL115" s="101">
        <f t="shared" si="1776"/>
        <v>0</v>
      </c>
      <c r="OM115" s="101"/>
      <c r="ON115" s="121"/>
      <c r="OO115" s="122">
        <f t="shared" si="1777"/>
        <v>0</v>
      </c>
      <c r="OP115" s="252">
        <f t="shared" si="1898"/>
        <v>0</v>
      </c>
      <c r="OQ115" s="122">
        <f>OP115/OP107</f>
        <v>0</v>
      </c>
      <c r="OR115" s="101">
        <f>OR107*OQ115</f>
        <v>0</v>
      </c>
      <c r="OS115" s="119">
        <f t="shared" si="1778"/>
        <v>0</v>
      </c>
      <c r="OT115" s="93">
        <f>OT107</f>
        <v>890</v>
      </c>
      <c r="OU115" s="120">
        <f t="shared" si="1779"/>
        <v>0</v>
      </c>
      <c r="OV115" s="101">
        <f t="shared" si="1780"/>
        <v>0</v>
      </c>
      <c r="OW115" s="101"/>
      <c r="OX115" s="121"/>
      <c r="OY115" s="122">
        <f t="shared" si="1781"/>
        <v>0</v>
      </c>
      <c r="OZ115" s="252">
        <f t="shared" si="1899"/>
        <v>0</v>
      </c>
      <c r="PA115" s="122">
        <f>OZ115/OZ107</f>
        <v>0</v>
      </c>
      <c r="PB115" s="101">
        <f>PB107*PA115</f>
        <v>0</v>
      </c>
      <c r="PC115" s="119">
        <f t="shared" si="1782"/>
        <v>0</v>
      </c>
      <c r="PD115" s="93">
        <f>PD107</f>
        <v>890</v>
      </c>
      <c r="PE115" s="120">
        <f t="shared" si="1783"/>
        <v>0</v>
      </c>
      <c r="PF115" s="101">
        <f t="shared" si="1784"/>
        <v>0</v>
      </c>
      <c r="PG115" s="101"/>
      <c r="PH115" s="121"/>
      <c r="PI115" s="122">
        <f t="shared" si="1785"/>
        <v>0</v>
      </c>
      <c r="PJ115" s="252">
        <f t="shared" si="1900"/>
        <v>0</v>
      </c>
      <c r="PK115" s="122">
        <f>PJ115/PJ107</f>
        <v>0</v>
      </c>
      <c r="PL115" s="101">
        <f>PL107*PK115</f>
        <v>0</v>
      </c>
      <c r="PM115" s="119">
        <f t="shared" si="1786"/>
        <v>0</v>
      </c>
      <c r="PN115" s="93">
        <f>PN107</f>
        <v>890</v>
      </c>
      <c r="PO115" s="120">
        <f t="shared" si="1787"/>
        <v>0</v>
      </c>
      <c r="PP115" s="101">
        <f t="shared" si="1788"/>
        <v>0</v>
      </c>
      <c r="PQ115" s="101"/>
      <c r="PR115" s="121"/>
      <c r="PS115" s="122">
        <f t="shared" si="1789"/>
        <v>0</v>
      </c>
      <c r="PT115" s="252">
        <f t="shared" si="1901"/>
        <v>0</v>
      </c>
      <c r="PU115" s="122" t="e">
        <f>PT115/PT107</f>
        <v>#DIV/0!</v>
      </c>
      <c r="PV115" s="101" t="e">
        <f>PV107*PU115</f>
        <v>#DIV/0!</v>
      </c>
      <c r="PW115" s="119">
        <f t="shared" si="1790"/>
        <v>0</v>
      </c>
      <c r="PX115" s="93">
        <f>PX107</f>
        <v>0</v>
      </c>
      <c r="PY115" s="120">
        <f t="shared" si="1791"/>
        <v>0</v>
      </c>
      <c r="PZ115" s="101">
        <f t="shared" si="1792"/>
        <v>0</v>
      </c>
      <c r="QA115" s="101"/>
      <c r="QB115" s="121"/>
      <c r="QC115" s="122">
        <f t="shared" si="1793"/>
        <v>0</v>
      </c>
      <c r="QD115" s="252">
        <f t="shared" si="1902"/>
        <v>0</v>
      </c>
      <c r="QE115" s="122">
        <f>QD115/QD107</f>
        <v>0</v>
      </c>
      <c r="QF115" s="101">
        <f>QF107*QE115</f>
        <v>0</v>
      </c>
      <c r="QG115" s="119">
        <f t="shared" si="1794"/>
        <v>0</v>
      </c>
      <c r="QH115" s="93">
        <f>QH107</f>
        <v>890</v>
      </c>
      <c r="QI115" s="120">
        <f t="shared" si="1795"/>
        <v>0</v>
      </c>
      <c r="QJ115" s="101">
        <f t="shared" si="1796"/>
        <v>0</v>
      </c>
      <c r="QK115" s="101"/>
      <c r="QL115" s="121"/>
      <c r="QM115" s="122">
        <f t="shared" si="1797"/>
        <v>0</v>
      </c>
      <c r="QN115" s="252">
        <f t="shared" si="1903"/>
        <v>0</v>
      </c>
      <c r="QO115" s="122">
        <f>QN115/QN107</f>
        <v>0</v>
      </c>
      <c r="QP115" s="101">
        <f>QP107*QO115</f>
        <v>0</v>
      </c>
      <c r="QQ115" s="119">
        <f t="shared" si="1798"/>
        <v>0</v>
      </c>
      <c r="QR115" s="93">
        <f>QR107</f>
        <v>890</v>
      </c>
      <c r="QS115" s="120">
        <f t="shared" si="1799"/>
        <v>0</v>
      </c>
      <c r="QT115" s="101">
        <f t="shared" si="1800"/>
        <v>0</v>
      </c>
      <c r="QU115" s="101"/>
      <c r="QV115" s="121"/>
      <c r="QW115" s="122">
        <f t="shared" si="1801"/>
        <v>0</v>
      </c>
      <c r="QX115" s="252">
        <f t="shared" si="1904"/>
        <v>0</v>
      </c>
      <c r="QY115" s="122">
        <f>QX115/QX107</f>
        <v>0</v>
      </c>
      <c r="QZ115" s="101">
        <f>QZ107*QY115</f>
        <v>0</v>
      </c>
      <c r="RA115" s="119">
        <f t="shared" si="1802"/>
        <v>0</v>
      </c>
      <c r="RB115" s="93">
        <f>RB107</f>
        <v>890</v>
      </c>
      <c r="RC115" s="120">
        <f t="shared" si="1803"/>
        <v>0</v>
      </c>
      <c r="RD115" s="101">
        <f t="shared" si="1804"/>
        <v>0</v>
      </c>
      <c r="RE115" s="101"/>
      <c r="RF115" s="121"/>
      <c r="RG115" s="122">
        <f t="shared" si="1805"/>
        <v>0</v>
      </c>
      <c r="RH115" s="252">
        <f t="shared" si="1905"/>
        <v>0</v>
      </c>
      <c r="RI115" s="122">
        <f>RH115/RH107</f>
        <v>0</v>
      </c>
      <c r="RJ115" s="101">
        <f>RJ107*RI115</f>
        <v>0</v>
      </c>
      <c r="RK115" s="119">
        <f t="shared" si="1806"/>
        <v>0</v>
      </c>
      <c r="RL115" s="93">
        <f>RL107</f>
        <v>890</v>
      </c>
      <c r="RM115" s="120">
        <f t="shared" si="1807"/>
        <v>0</v>
      </c>
      <c r="RN115" s="101">
        <f t="shared" si="1808"/>
        <v>0</v>
      </c>
      <c r="RO115" s="101"/>
      <c r="RP115" s="121"/>
      <c r="RQ115" s="122">
        <f t="shared" si="1809"/>
        <v>0</v>
      </c>
      <c r="RR115" s="252">
        <f t="shared" si="1906"/>
        <v>50</v>
      </c>
      <c r="RS115" s="122">
        <f>RR115/RR107</f>
        <v>0.14368</v>
      </c>
      <c r="RT115" s="101">
        <f>RT107*RS115</f>
        <v>33.619999999999997</v>
      </c>
      <c r="RU115" s="119">
        <f t="shared" si="1810"/>
        <v>0.6724</v>
      </c>
      <c r="RV115" s="93">
        <f>RV107</f>
        <v>890</v>
      </c>
      <c r="RW115" s="120">
        <f t="shared" si="1811"/>
        <v>598.43600000000004</v>
      </c>
      <c r="RX115" s="101">
        <f t="shared" si="1812"/>
        <v>29921.8</v>
      </c>
      <c r="RY115" s="101"/>
      <c r="RZ115" s="121"/>
      <c r="SA115" s="122">
        <f t="shared" si="1813"/>
        <v>0.89741000000000004</v>
      </c>
      <c r="SB115" s="252">
        <f t="shared" si="1907"/>
        <v>0</v>
      </c>
      <c r="SC115" s="122">
        <f>SB115/SB107</f>
        <v>0</v>
      </c>
      <c r="SD115" s="101">
        <f>SD107*SC115</f>
        <v>0</v>
      </c>
      <c r="SE115" s="119">
        <f t="shared" si="1814"/>
        <v>0</v>
      </c>
      <c r="SF115" s="93">
        <f>SF107</f>
        <v>890</v>
      </c>
      <c r="SG115" s="120">
        <f t="shared" si="1815"/>
        <v>0</v>
      </c>
      <c r="SH115" s="101">
        <f t="shared" si="1816"/>
        <v>0</v>
      </c>
      <c r="SI115" s="101"/>
      <c r="SJ115" s="121"/>
      <c r="SK115" s="122">
        <f t="shared" si="1817"/>
        <v>0</v>
      </c>
      <c r="SL115" s="252">
        <f t="shared" si="1908"/>
        <v>38</v>
      </c>
      <c r="SM115" s="122">
        <f>SL115/SL107</f>
        <v>0.12459000000000001</v>
      </c>
      <c r="SN115" s="101">
        <f>SN107*SM115</f>
        <v>29.15</v>
      </c>
      <c r="SO115" s="119">
        <f t="shared" si="1818"/>
        <v>0.76710526000000001</v>
      </c>
      <c r="SP115" s="93">
        <f>SP107</f>
        <v>890</v>
      </c>
      <c r="SQ115" s="120">
        <f t="shared" si="1819"/>
        <v>682.72367999999994</v>
      </c>
      <c r="SR115" s="101">
        <f t="shared" si="1820"/>
        <v>25943.5</v>
      </c>
      <c r="SS115" s="101"/>
      <c r="ST115" s="121"/>
      <c r="SU115" s="122">
        <f t="shared" si="1821"/>
        <v>1.0238</v>
      </c>
      <c r="SV115" s="252">
        <f t="shared" si="1909"/>
        <v>0</v>
      </c>
      <c r="SW115" s="122">
        <f>SV115/SV107</f>
        <v>0</v>
      </c>
      <c r="SX115" s="101">
        <f>SX107*SW115</f>
        <v>0</v>
      </c>
      <c r="SY115" s="119">
        <f t="shared" si="1822"/>
        <v>0</v>
      </c>
      <c r="SZ115" s="93">
        <f>SZ107</f>
        <v>890</v>
      </c>
      <c r="TA115" s="120">
        <f t="shared" si="1823"/>
        <v>0</v>
      </c>
      <c r="TB115" s="101">
        <f t="shared" si="1824"/>
        <v>0</v>
      </c>
      <c r="TC115" s="101"/>
      <c r="TD115" s="121"/>
      <c r="TE115" s="122">
        <f t="shared" si="1825"/>
        <v>0</v>
      </c>
      <c r="TF115" s="252">
        <f t="shared" si="1910"/>
        <v>0</v>
      </c>
      <c r="TG115" s="122">
        <f>TF115/TF107</f>
        <v>0</v>
      </c>
      <c r="TH115" s="101">
        <f>TH107*TG115</f>
        <v>0</v>
      </c>
      <c r="TI115" s="119">
        <f t="shared" si="1826"/>
        <v>0</v>
      </c>
      <c r="TJ115" s="93">
        <f>TJ107</f>
        <v>890</v>
      </c>
      <c r="TK115" s="120">
        <f t="shared" si="1827"/>
        <v>0</v>
      </c>
      <c r="TL115" s="101">
        <f t="shared" si="1828"/>
        <v>0</v>
      </c>
      <c r="TM115" s="101"/>
      <c r="TN115" s="121"/>
      <c r="TO115" s="122">
        <f t="shared" si="1829"/>
        <v>0</v>
      </c>
      <c r="TP115" s="252">
        <f t="shared" si="1911"/>
        <v>49</v>
      </c>
      <c r="TQ115" s="122">
        <f>TP115/TP107</f>
        <v>0.17072999999999999</v>
      </c>
      <c r="TR115" s="101">
        <f>TR107*TQ115</f>
        <v>37.590000000000003</v>
      </c>
      <c r="TS115" s="119">
        <f t="shared" si="1830"/>
        <v>0.76714285999999998</v>
      </c>
      <c r="TT115" s="93">
        <f>TT107</f>
        <v>890</v>
      </c>
      <c r="TU115" s="120">
        <f t="shared" si="1831"/>
        <v>682.75715000000002</v>
      </c>
      <c r="TV115" s="101">
        <f t="shared" si="1832"/>
        <v>33455.1</v>
      </c>
      <c r="TW115" s="101"/>
      <c r="TX115" s="121"/>
      <c r="TY115" s="122">
        <f t="shared" si="1833"/>
        <v>1.0238499999999999</v>
      </c>
      <c r="TZ115" s="252">
        <f t="shared" si="1912"/>
        <v>0</v>
      </c>
      <c r="UA115" s="122">
        <f>TZ115/TZ107</f>
        <v>0</v>
      </c>
      <c r="UB115" s="101">
        <f>UB107*UA115</f>
        <v>0</v>
      </c>
      <c r="UC115" s="119">
        <f t="shared" si="1834"/>
        <v>0</v>
      </c>
      <c r="UD115" s="93">
        <f>UD107</f>
        <v>890</v>
      </c>
      <c r="UE115" s="120">
        <f t="shared" si="1835"/>
        <v>0</v>
      </c>
      <c r="UF115" s="101">
        <f t="shared" si="1836"/>
        <v>0</v>
      </c>
      <c r="UG115" s="101"/>
      <c r="UH115" s="121"/>
      <c r="UI115" s="122">
        <f t="shared" si="1837"/>
        <v>0</v>
      </c>
      <c r="UJ115" s="252">
        <f t="shared" si="1913"/>
        <v>15</v>
      </c>
      <c r="UK115" s="122">
        <f>UJ115/UJ107</f>
        <v>4.5589999999999999E-2</v>
      </c>
      <c r="UL115" s="101">
        <f>UL107*UK115</f>
        <v>10.19</v>
      </c>
      <c r="UM115" s="119">
        <f t="shared" si="1838"/>
        <v>0.67933332999999996</v>
      </c>
      <c r="UN115" s="93">
        <f>UN107</f>
        <v>890</v>
      </c>
      <c r="UO115" s="120">
        <f t="shared" si="1839"/>
        <v>604.60666000000003</v>
      </c>
      <c r="UP115" s="101">
        <f t="shared" si="1840"/>
        <v>9069.1</v>
      </c>
      <c r="UQ115" s="101"/>
      <c r="UR115" s="121"/>
      <c r="US115" s="122">
        <f t="shared" si="1841"/>
        <v>0.90666000000000002</v>
      </c>
      <c r="UT115" s="252">
        <f t="shared" si="1914"/>
        <v>28</v>
      </c>
      <c r="UU115" s="122">
        <f>UT115/UT107</f>
        <v>8.7230000000000002E-2</v>
      </c>
      <c r="UV115" s="101">
        <f>UV107*UU115</f>
        <v>14.13</v>
      </c>
      <c r="UW115" s="119">
        <f t="shared" si="1842"/>
        <v>0.50464286000000003</v>
      </c>
      <c r="UX115" s="93">
        <f>UX107</f>
        <v>890</v>
      </c>
      <c r="UY115" s="120">
        <f t="shared" si="1843"/>
        <v>449.13215000000002</v>
      </c>
      <c r="UZ115" s="101">
        <f t="shared" si="1844"/>
        <v>12575.7</v>
      </c>
      <c r="VA115" s="101"/>
      <c r="VB115" s="121"/>
      <c r="VC115" s="122">
        <f t="shared" si="1845"/>
        <v>0.67351000000000005</v>
      </c>
      <c r="VD115" s="252">
        <f t="shared" si="1915"/>
        <v>21</v>
      </c>
      <c r="VE115" s="122">
        <f>VD115/VD107</f>
        <v>3.7969999999999997E-2</v>
      </c>
      <c r="VF115" s="101">
        <f>VF107*VE115</f>
        <v>16.399999999999999</v>
      </c>
      <c r="VG115" s="119">
        <f t="shared" si="1846"/>
        <v>0.78095238</v>
      </c>
      <c r="VH115" s="93">
        <f>VH107</f>
        <v>890</v>
      </c>
      <c r="VI115" s="120">
        <f t="shared" si="1847"/>
        <v>695.04762000000005</v>
      </c>
      <c r="VJ115" s="101">
        <f t="shared" si="1848"/>
        <v>14596</v>
      </c>
      <c r="VK115" s="101"/>
      <c r="VL115" s="121"/>
      <c r="VM115" s="122">
        <f t="shared" si="1849"/>
        <v>1.0422800000000001</v>
      </c>
      <c r="VN115" s="252">
        <f t="shared" si="1916"/>
        <v>24</v>
      </c>
      <c r="VO115" s="122">
        <f>VN115/VN107</f>
        <v>6.8570000000000006E-2</v>
      </c>
      <c r="VP115" s="101">
        <f>VP107*VO115</f>
        <v>10.29</v>
      </c>
      <c r="VQ115" s="119">
        <f t="shared" si="1850"/>
        <v>0.42875000000000002</v>
      </c>
      <c r="VR115" s="93">
        <f>VR107</f>
        <v>890</v>
      </c>
      <c r="VS115" s="120">
        <f t="shared" si="1851"/>
        <v>381.58749999999998</v>
      </c>
      <c r="VT115" s="101">
        <f t="shared" si="1852"/>
        <v>9158.1</v>
      </c>
      <c r="VU115" s="101"/>
      <c r="VV115" s="121"/>
      <c r="VW115" s="122">
        <f t="shared" si="1853"/>
        <v>0.57221999999999995</v>
      </c>
      <c r="VX115" s="231">
        <f t="shared" si="1854"/>
        <v>782</v>
      </c>
      <c r="VY115" s="122">
        <f>VX115/VX107</f>
        <v>6.2109999999999999E-2</v>
      </c>
      <c r="VZ115" s="101">
        <f>VZ107*VY115</f>
        <v>585.92999999999995</v>
      </c>
      <c r="WA115" s="119">
        <f t="shared" si="1855"/>
        <v>0.74927109999999997</v>
      </c>
      <c r="WB115" s="93">
        <f>WB107</f>
        <v>890</v>
      </c>
      <c r="WC115" s="120">
        <f t="shared" si="1856"/>
        <v>666.85127999999997</v>
      </c>
      <c r="WD115" s="101">
        <f t="shared" si="1857"/>
        <v>521477.7</v>
      </c>
      <c r="WE115" s="101"/>
      <c r="WF115" s="121"/>
    </row>
    <row r="116" spans="1:604" ht="48">
      <c r="A116" s="5"/>
      <c r="B116" s="94" t="s">
        <v>431</v>
      </c>
      <c r="C116" s="12" t="s">
        <v>836</v>
      </c>
      <c r="D116" s="12" t="s">
        <v>438</v>
      </c>
      <c r="E116" s="4" t="s">
        <v>33</v>
      </c>
      <c r="F116" s="252">
        <f t="shared" si="1858"/>
        <v>0</v>
      </c>
      <c r="G116" s="122">
        <f>F116/F107</f>
        <v>0</v>
      </c>
      <c r="H116" s="101">
        <f>H107*G116</f>
        <v>0</v>
      </c>
      <c r="I116" s="119">
        <f t="shared" si="1618"/>
        <v>0</v>
      </c>
      <c r="J116" s="93">
        <f>J107</f>
        <v>890</v>
      </c>
      <c r="K116" s="120">
        <f t="shared" si="1619"/>
        <v>0</v>
      </c>
      <c r="L116" s="101">
        <f t="shared" si="1620"/>
        <v>0</v>
      </c>
      <c r="M116" s="101"/>
      <c r="N116" s="121"/>
      <c r="O116" s="122" t="e">
        <f t="shared" si="1621"/>
        <v>#DIV/0!</v>
      </c>
      <c r="P116" s="252">
        <f t="shared" si="1859"/>
        <v>0</v>
      </c>
      <c r="Q116" s="122">
        <f>P116/P107</f>
        <v>0</v>
      </c>
      <c r="R116" s="101">
        <f>R107*Q116</f>
        <v>0</v>
      </c>
      <c r="S116" s="119">
        <f t="shared" si="1622"/>
        <v>0</v>
      </c>
      <c r="T116" s="93">
        <f>T107</f>
        <v>890</v>
      </c>
      <c r="U116" s="120">
        <f t="shared" si="1623"/>
        <v>0</v>
      </c>
      <c r="V116" s="101">
        <f t="shared" si="1624"/>
        <v>0</v>
      </c>
      <c r="W116" s="101"/>
      <c r="X116" s="121"/>
      <c r="Y116" s="122" t="e">
        <f t="shared" si="1625"/>
        <v>#DIV/0!</v>
      </c>
      <c r="Z116" s="252">
        <f t="shared" si="1860"/>
        <v>0</v>
      </c>
      <c r="AA116" s="122">
        <f>Z116/Z107</f>
        <v>0</v>
      </c>
      <c r="AB116" s="101">
        <f>AB107*AA116</f>
        <v>0</v>
      </c>
      <c r="AC116" s="119">
        <f t="shared" si="1626"/>
        <v>0</v>
      </c>
      <c r="AD116" s="93">
        <f>AD107</f>
        <v>890</v>
      </c>
      <c r="AE116" s="120">
        <f t="shared" si="1627"/>
        <v>0</v>
      </c>
      <c r="AF116" s="101">
        <f t="shared" si="1628"/>
        <v>0</v>
      </c>
      <c r="AG116" s="101"/>
      <c r="AH116" s="121"/>
      <c r="AI116" s="122" t="e">
        <f t="shared" si="1629"/>
        <v>#DIV/0!</v>
      </c>
      <c r="AJ116" s="252">
        <f t="shared" si="1861"/>
        <v>0</v>
      </c>
      <c r="AK116" s="122">
        <f>AJ116/AJ107</f>
        <v>0</v>
      </c>
      <c r="AL116" s="101">
        <f>AL107*AK116</f>
        <v>0</v>
      </c>
      <c r="AM116" s="119">
        <f t="shared" si="1630"/>
        <v>0</v>
      </c>
      <c r="AN116" s="93">
        <f>AN107</f>
        <v>890</v>
      </c>
      <c r="AO116" s="120">
        <f t="shared" si="1631"/>
        <v>0</v>
      </c>
      <c r="AP116" s="101">
        <f t="shared" si="1632"/>
        <v>0</v>
      </c>
      <c r="AQ116" s="101"/>
      <c r="AR116" s="121"/>
      <c r="AS116" s="122" t="e">
        <f t="shared" si="1633"/>
        <v>#DIV/0!</v>
      </c>
      <c r="AT116" s="252">
        <f t="shared" si="1862"/>
        <v>0</v>
      </c>
      <c r="AU116" s="122">
        <f>AT116/AT107</f>
        <v>0</v>
      </c>
      <c r="AV116" s="101">
        <f>AV107*AU116</f>
        <v>0</v>
      </c>
      <c r="AW116" s="119">
        <f t="shared" si="1634"/>
        <v>0</v>
      </c>
      <c r="AX116" s="93">
        <f>AX107</f>
        <v>890</v>
      </c>
      <c r="AY116" s="120">
        <f t="shared" si="1635"/>
        <v>0</v>
      </c>
      <c r="AZ116" s="101">
        <f t="shared" si="1636"/>
        <v>0</v>
      </c>
      <c r="BA116" s="101"/>
      <c r="BB116" s="121"/>
      <c r="BC116" s="122" t="e">
        <f t="shared" si="1637"/>
        <v>#DIV/0!</v>
      </c>
      <c r="BD116" s="252">
        <f t="shared" si="1863"/>
        <v>0</v>
      </c>
      <c r="BE116" s="122">
        <f>BD116/BD107</f>
        <v>0</v>
      </c>
      <c r="BF116" s="101">
        <f>BF107*BE116</f>
        <v>0</v>
      </c>
      <c r="BG116" s="119">
        <f t="shared" si="1638"/>
        <v>0</v>
      </c>
      <c r="BH116" s="93">
        <f>BH107</f>
        <v>890</v>
      </c>
      <c r="BI116" s="120">
        <f t="shared" si="1639"/>
        <v>0</v>
      </c>
      <c r="BJ116" s="101">
        <f t="shared" si="1640"/>
        <v>0</v>
      </c>
      <c r="BK116" s="101"/>
      <c r="BL116" s="121"/>
      <c r="BM116" s="122" t="e">
        <f t="shared" si="1641"/>
        <v>#DIV/0!</v>
      </c>
      <c r="BN116" s="252">
        <f t="shared" si="1864"/>
        <v>0</v>
      </c>
      <c r="BO116" s="122" t="e">
        <f>BN116/BN107</f>
        <v>#DIV/0!</v>
      </c>
      <c r="BP116" s="101" t="e">
        <f>BP107*BO116</f>
        <v>#DIV/0!</v>
      </c>
      <c r="BQ116" s="119">
        <f t="shared" si="1642"/>
        <v>0</v>
      </c>
      <c r="BR116" s="93">
        <f>BR107</f>
        <v>0</v>
      </c>
      <c r="BS116" s="120">
        <f t="shared" si="1643"/>
        <v>0</v>
      </c>
      <c r="BT116" s="101">
        <f t="shared" si="1644"/>
        <v>0</v>
      </c>
      <c r="BU116" s="101"/>
      <c r="BV116" s="121"/>
      <c r="BW116" s="122" t="e">
        <f t="shared" si="1645"/>
        <v>#DIV/0!</v>
      </c>
      <c r="BX116" s="252">
        <f t="shared" si="1865"/>
        <v>0</v>
      </c>
      <c r="BY116" s="122">
        <f>BX116/BX107</f>
        <v>0</v>
      </c>
      <c r="BZ116" s="101">
        <f>BZ107*BY116</f>
        <v>0</v>
      </c>
      <c r="CA116" s="119">
        <f t="shared" si="1646"/>
        <v>0</v>
      </c>
      <c r="CB116" s="93">
        <f>CB107</f>
        <v>890</v>
      </c>
      <c r="CC116" s="120">
        <f t="shared" si="1647"/>
        <v>0</v>
      </c>
      <c r="CD116" s="101">
        <f t="shared" si="1648"/>
        <v>0</v>
      </c>
      <c r="CE116" s="101"/>
      <c r="CF116" s="121"/>
      <c r="CG116" s="122" t="e">
        <f t="shared" si="1649"/>
        <v>#DIV/0!</v>
      </c>
      <c r="CH116" s="252">
        <f t="shared" si="1866"/>
        <v>0</v>
      </c>
      <c r="CI116" s="122" t="e">
        <f>CH116/CH107</f>
        <v>#DIV/0!</v>
      </c>
      <c r="CJ116" s="101" t="e">
        <f>CJ107*CI116</f>
        <v>#DIV/0!</v>
      </c>
      <c r="CK116" s="119">
        <f t="shared" si="1650"/>
        <v>0</v>
      </c>
      <c r="CL116" s="93">
        <f>CL107</f>
        <v>0</v>
      </c>
      <c r="CM116" s="120">
        <f t="shared" si="1651"/>
        <v>0</v>
      </c>
      <c r="CN116" s="101">
        <f t="shared" si="1652"/>
        <v>0</v>
      </c>
      <c r="CO116" s="101"/>
      <c r="CP116" s="121"/>
      <c r="CQ116" s="122" t="e">
        <f t="shared" si="1653"/>
        <v>#DIV/0!</v>
      </c>
      <c r="CR116" s="252">
        <f t="shared" si="1867"/>
        <v>0</v>
      </c>
      <c r="CS116" s="122">
        <f>CR116/CR107</f>
        <v>0</v>
      </c>
      <c r="CT116" s="101">
        <f>CT107*CS116</f>
        <v>0</v>
      </c>
      <c r="CU116" s="119">
        <f t="shared" si="1654"/>
        <v>0</v>
      </c>
      <c r="CV116" s="93">
        <f>CV107</f>
        <v>890</v>
      </c>
      <c r="CW116" s="120">
        <f t="shared" si="1655"/>
        <v>0</v>
      </c>
      <c r="CX116" s="101">
        <f t="shared" si="1656"/>
        <v>0</v>
      </c>
      <c r="CY116" s="101"/>
      <c r="CZ116" s="121"/>
      <c r="DA116" s="122" t="e">
        <f t="shared" si="1657"/>
        <v>#DIV/0!</v>
      </c>
      <c r="DB116" s="252">
        <f t="shared" si="1868"/>
        <v>0</v>
      </c>
      <c r="DC116" s="122">
        <f>DB116/DB107</f>
        <v>0</v>
      </c>
      <c r="DD116" s="101">
        <f>DD107*DC116</f>
        <v>0</v>
      </c>
      <c r="DE116" s="119">
        <f t="shared" si="1658"/>
        <v>0</v>
      </c>
      <c r="DF116" s="93">
        <f>DF107</f>
        <v>890</v>
      </c>
      <c r="DG116" s="120">
        <f t="shared" si="1659"/>
        <v>0</v>
      </c>
      <c r="DH116" s="101">
        <f t="shared" si="1660"/>
        <v>0</v>
      </c>
      <c r="DI116" s="101"/>
      <c r="DJ116" s="121"/>
      <c r="DK116" s="122" t="e">
        <f t="shared" si="1661"/>
        <v>#DIV/0!</v>
      </c>
      <c r="DL116" s="252">
        <f t="shared" si="1869"/>
        <v>0</v>
      </c>
      <c r="DM116" s="122">
        <f>DL116/DL107</f>
        <v>0</v>
      </c>
      <c r="DN116" s="101">
        <f>DN107*DM116</f>
        <v>0</v>
      </c>
      <c r="DO116" s="119">
        <f t="shared" si="1662"/>
        <v>0</v>
      </c>
      <c r="DP116" s="93">
        <f>DP107</f>
        <v>890</v>
      </c>
      <c r="DQ116" s="120">
        <f t="shared" si="1663"/>
        <v>0</v>
      </c>
      <c r="DR116" s="101">
        <f t="shared" si="1664"/>
        <v>0</v>
      </c>
      <c r="DS116" s="101"/>
      <c r="DT116" s="121"/>
      <c r="DU116" s="122" t="e">
        <f t="shared" si="1665"/>
        <v>#DIV/0!</v>
      </c>
      <c r="DV116" s="252">
        <f t="shared" si="1870"/>
        <v>0</v>
      </c>
      <c r="DW116" s="122">
        <f>DV116/DV107</f>
        <v>0</v>
      </c>
      <c r="DX116" s="101">
        <f>DX107*DW116</f>
        <v>0</v>
      </c>
      <c r="DY116" s="119">
        <f t="shared" si="1666"/>
        <v>0</v>
      </c>
      <c r="DZ116" s="93">
        <f>DZ107</f>
        <v>890</v>
      </c>
      <c r="EA116" s="120">
        <f t="shared" si="1667"/>
        <v>0</v>
      </c>
      <c r="EB116" s="101">
        <f t="shared" si="1668"/>
        <v>0</v>
      </c>
      <c r="EC116" s="101"/>
      <c r="ED116" s="121"/>
      <c r="EE116" s="122" t="e">
        <f t="shared" si="1669"/>
        <v>#DIV/0!</v>
      </c>
      <c r="EF116" s="252">
        <f t="shared" si="1871"/>
        <v>0</v>
      </c>
      <c r="EG116" s="122">
        <f>EF116/EF107</f>
        <v>0</v>
      </c>
      <c r="EH116" s="101">
        <f>EH107*EG116</f>
        <v>0</v>
      </c>
      <c r="EI116" s="119">
        <f t="shared" si="1670"/>
        <v>0</v>
      </c>
      <c r="EJ116" s="93">
        <f>EJ107</f>
        <v>890</v>
      </c>
      <c r="EK116" s="120">
        <f t="shared" si="1671"/>
        <v>0</v>
      </c>
      <c r="EL116" s="101">
        <f t="shared" si="1672"/>
        <v>0</v>
      </c>
      <c r="EM116" s="101"/>
      <c r="EN116" s="121"/>
      <c r="EO116" s="122" t="e">
        <f t="shared" si="1673"/>
        <v>#DIV/0!</v>
      </c>
      <c r="EP116" s="252">
        <f t="shared" si="1872"/>
        <v>0</v>
      </c>
      <c r="EQ116" s="122">
        <f>EP116/EP107</f>
        <v>0</v>
      </c>
      <c r="ER116" s="101">
        <f>ER107*EQ116</f>
        <v>0</v>
      </c>
      <c r="ES116" s="119">
        <f t="shared" si="1674"/>
        <v>0</v>
      </c>
      <c r="ET116" s="93">
        <f>ET107</f>
        <v>890</v>
      </c>
      <c r="EU116" s="120">
        <f t="shared" si="1675"/>
        <v>0</v>
      </c>
      <c r="EV116" s="101">
        <f t="shared" si="1676"/>
        <v>0</v>
      </c>
      <c r="EW116" s="101"/>
      <c r="EX116" s="121"/>
      <c r="EY116" s="122" t="e">
        <f t="shared" si="1677"/>
        <v>#DIV/0!</v>
      </c>
      <c r="EZ116" s="252">
        <f t="shared" si="1873"/>
        <v>0</v>
      </c>
      <c r="FA116" s="122">
        <f>EZ116/EZ107</f>
        <v>0</v>
      </c>
      <c r="FB116" s="101">
        <f>FB107*FA116</f>
        <v>0</v>
      </c>
      <c r="FC116" s="119">
        <f t="shared" si="1678"/>
        <v>0</v>
      </c>
      <c r="FD116" s="93">
        <f>FD107</f>
        <v>890</v>
      </c>
      <c r="FE116" s="120">
        <f t="shared" si="1679"/>
        <v>0</v>
      </c>
      <c r="FF116" s="101">
        <f t="shared" si="1680"/>
        <v>0</v>
      </c>
      <c r="FG116" s="101"/>
      <c r="FH116" s="121"/>
      <c r="FI116" s="122" t="e">
        <f t="shared" si="1681"/>
        <v>#DIV/0!</v>
      </c>
      <c r="FJ116" s="252">
        <f t="shared" si="1874"/>
        <v>0</v>
      </c>
      <c r="FK116" s="122">
        <f>FJ116/FJ107</f>
        <v>0</v>
      </c>
      <c r="FL116" s="101">
        <f>FL107*FK116</f>
        <v>0</v>
      </c>
      <c r="FM116" s="119">
        <f t="shared" si="1682"/>
        <v>0</v>
      </c>
      <c r="FN116" s="93">
        <f>FN107</f>
        <v>890</v>
      </c>
      <c r="FO116" s="120">
        <f t="shared" si="1683"/>
        <v>0</v>
      </c>
      <c r="FP116" s="101">
        <f t="shared" si="1684"/>
        <v>0</v>
      </c>
      <c r="FQ116" s="101"/>
      <c r="FR116" s="121"/>
      <c r="FS116" s="122" t="e">
        <f t="shared" si="1685"/>
        <v>#DIV/0!</v>
      </c>
      <c r="FT116" s="252">
        <f t="shared" si="1875"/>
        <v>0</v>
      </c>
      <c r="FU116" s="122">
        <f>FT116/FT107</f>
        <v>0</v>
      </c>
      <c r="FV116" s="101">
        <f>FV107*FU116</f>
        <v>0</v>
      </c>
      <c r="FW116" s="119">
        <f t="shared" si="1686"/>
        <v>0</v>
      </c>
      <c r="FX116" s="93">
        <f>FX107</f>
        <v>890</v>
      </c>
      <c r="FY116" s="120">
        <f t="shared" si="1687"/>
        <v>0</v>
      </c>
      <c r="FZ116" s="101">
        <f t="shared" si="1688"/>
        <v>0</v>
      </c>
      <c r="GA116" s="101"/>
      <c r="GB116" s="121"/>
      <c r="GC116" s="122" t="e">
        <f t="shared" si="1689"/>
        <v>#DIV/0!</v>
      </c>
      <c r="GD116" s="252">
        <f t="shared" si="1876"/>
        <v>0</v>
      </c>
      <c r="GE116" s="122">
        <f>GD116/GD107</f>
        <v>0</v>
      </c>
      <c r="GF116" s="101">
        <f>GF107*GE116</f>
        <v>0</v>
      </c>
      <c r="GG116" s="119">
        <f t="shared" si="1690"/>
        <v>0</v>
      </c>
      <c r="GH116" s="93">
        <f>GH107</f>
        <v>890</v>
      </c>
      <c r="GI116" s="120">
        <f t="shared" si="1691"/>
        <v>0</v>
      </c>
      <c r="GJ116" s="101">
        <f t="shared" si="1692"/>
        <v>0</v>
      </c>
      <c r="GK116" s="101"/>
      <c r="GL116" s="121"/>
      <c r="GM116" s="122" t="e">
        <f t="shared" si="1693"/>
        <v>#DIV/0!</v>
      </c>
      <c r="GN116" s="252">
        <f t="shared" si="1877"/>
        <v>0</v>
      </c>
      <c r="GO116" s="122">
        <f>GN116/GN107</f>
        <v>0</v>
      </c>
      <c r="GP116" s="101">
        <f>GP107*GO116</f>
        <v>0</v>
      </c>
      <c r="GQ116" s="119">
        <f t="shared" si="1694"/>
        <v>0</v>
      </c>
      <c r="GR116" s="93">
        <f>GR107</f>
        <v>890</v>
      </c>
      <c r="GS116" s="120">
        <f t="shared" si="1695"/>
        <v>0</v>
      </c>
      <c r="GT116" s="101">
        <f t="shared" si="1696"/>
        <v>0</v>
      </c>
      <c r="GU116" s="101"/>
      <c r="GV116" s="121"/>
      <c r="GW116" s="122" t="e">
        <f t="shared" si="1697"/>
        <v>#DIV/0!</v>
      </c>
      <c r="GX116" s="252">
        <f t="shared" si="1878"/>
        <v>0</v>
      </c>
      <c r="GY116" s="122">
        <f>GX116/GX107</f>
        <v>0</v>
      </c>
      <c r="GZ116" s="101">
        <f>GZ107*GY116</f>
        <v>0</v>
      </c>
      <c r="HA116" s="119">
        <f t="shared" si="1698"/>
        <v>0</v>
      </c>
      <c r="HB116" s="93">
        <f>HB107</f>
        <v>890</v>
      </c>
      <c r="HC116" s="120">
        <f t="shared" si="1699"/>
        <v>0</v>
      </c>
      <c r="HD116" s="101">
        <f t="shared" si="1700"/>
        <v>0</v>
      </c>
      <c r="HE116" s="101"/>
      <c r="HF116" s="121"/>
      <c r="HG116" s="122" t="e">
        <f t="shared" si="1701"/>
        <v>#DIV/0!</v>
      </c>
      <c r="HH116" s="252">
        <f t="shared" si="1879"/>
        <v>0</v>
      </c>
      <c r="HI116" s="122">
        <f>HH116/HH107</f>
        <v>0</v>
      </c>
      <c r="HJ116" s="101">
        <f>HJ107*HI116</f>
        <v>0</v>
      </c>
      <c r="HK116" s="119">
        <f t="shared" si="1702"/>
        <v>0</v>
      </c>
      <c r="HL116" s="93">
        <f>HL107</f>
        <v>890</v>
      </c>
      <c r="HM116" s="120">
        <f t="shared" si="1703"/>
        <v>0</v>
      </c>
      <c r="HN116" s="101">
        <f t="shared" si="1704"/>
        <v>0</v>
      </c>
      <c r="HO116" s="101"/>
      <c r="HP116" s="121"/>
      <c r="HQ116" s="122" t="e">
        <f t="shared" si="1705"/>
        <v>#DIV/0!</v>
      </c>
      <c r="HR116" s="252">
        <f t="shared" si="1880"/>
        <v>0</v>
      </c>
      <c r="HS116" s="122">
        <f>HR116/HR107</f>
        <v>0</v>
      </c>
      <c r="HT116" s="101">
        <f>HT107*HS116</f>
        <v>0</v>
      </c>
      <c r="HU116" s="119">
        <f t="shared" si="1706"/>
        <v>0</v>
      </c>
      <c r="HV116" s="93">
        <f>HV107</f>
        <v>890</v>
      </c>
      <c r="HW116" s="120">
        <f t="shared" si="1707"/>
        <v>0</v>
      </c>
      <c r="HX116" s="101">
        <f t="shared" si="1708"/>
        <v>0</v>
      </c>
      <c r="HY116" s="101"/>
      <c r="HZ116" s="121"/>
      <c r="IA116" s="122" t="e">
        <f t="shared" si="1709"/>
        <v>#DIV/0!</v>
      </c>
      <c r="IB116" s="252">
        <f t="shared" si="1881"/>
        <v>0</v>
      </c>
      <c r="IC116" s="122">
        <f>IB116/IB107</f>
        <v>0</v>
      </c>
      <c r="ID116" s="101">
        <f>ID107*IC116</f>
        <v>0</v>
      </c>
      <c r="IE116" s="119">
        <f t="shared" si="1710"/>
        <v>0</v>
      </c>
      <c r="IF116" s="93">
        <f>IF107</f>
        <v>890</v>
      </c>
      <c r="IG116" s="120">
        <f t="shared" si="1711"/>
        <v>0</v>
      </c>
      <c r="IH116" s="101">
        <f t="shared" si="1712"/>
        <v>0</v>
      </c>
      <c r="II116" s="101"/>
      <c r="IJ116" s="121"/>
      <c r="IK116" s="122" t="e">
        <f t="shared" si="1713"/>
        <v>#DIV/0!</v>
      </c>
      <c r="IL116" s="252">
        <f t="shared" si="1882"/>
        <v>0</v>
      </c>
      <c r="IM116" s="122">
        <f>IL116/IL107</f>
        <v>0</v>
      </c>
      <c r="IN116" s="101">
        <f>IN107*IM116</f>
        <v>0</v>
      </c>
      <c r="IO116" s="119">
        <f t="shared" si="1714"/>
        <v>0</v>
      </c>
      <c r="IP116" s="93">
        <f>IP107</f>
        <v>890</v>
      </c>
      <c r="IQ116" s="120">
        <f t="shared" si="1715"/>
        <v>0</v>
      </c>
      <c r="IR116" s="101">
        <f t="shared" si="1716"/>
        <v>0</v>
      </c>
      <c r="IS116" s="101"/>
      <c r="IT116" s="121"/>
      <c r="IU116" s="122" t="e">
        <f t="shared" si="1717"/>
        <v>#DIV/0!</v>
      </c>
      <c r="IV116" s="252">
        <f t="shared" si="1883"/>
        <v>0</v>
      </c>
      <c r="IW116" s="122">
        <f>IV116/IV107</f>
        <v>0</v>
      </c>
      <c r="IX116" s="101">
        <f>IX107*IW116</f>
        <v>0</v>
      </c>
      <c r="IY116" s="119">
        <f t="shared" si="1718"/>
        <v>0</v>
      </c>
      <c r="IZ116" s="93">
        <f>IZ107</f>
        <v>890</v>
      </c>
      <c r="JA116" s="120">
        <f t="shared" si="1719"/>
        <v>0</v>
      </c>
      <c r="JB116" s="101">
        <f t="shared" si="1720"/>
        <v>0</v>
      </c>
      <c r="JC116" s="101"/>
      <c r="JD116" s="121"/>
      <c r="JE116" s="122" t="e">
        <f t="shared" si="1721"/>
        <v>#DIV/0!</v>
      </c>
      <c r="JF116" s="252">
        <f t="shared" si="1884"/>
        <v>0</v>
      </c>
      <c r="JG116" s="122">
        <f>JF116/JF107</f>
        <v>0</v>
      </c>
      <c r="JH116" s="101">
        <f>JH107*JG116</f>
        <v>0</v>
      </c>
      <c r="JI116" s="119">
        <f t="shared" si="1722"/>
        <v>0</v>
      </c>
      <c r="JJ116" s="93">
        <f>JJ107</f>
        <v>890</v>
      </c>
      <c r="JK116" s="120">
        <f t="shared" si="1723"/>
        <v>0</v>
      </c>
      <c r="JL116" s="101">
        <f t="shared" si="1724"/>
        <v>0</v>
      </c>
      <c r="JM116" s="101"/>
      <c r="JN116" s="121"/>
      <c r="JO116" s="122" t="e">
        <f t="shared" si="1725"/>
        <v>#DIV/0!</v>
      </c>
      <c r="JP116" s="252">
        <f t="shared" si="1885"/>
        <v>0</v>
      </c>
      <c r="JQ116" s="122" t="e">
        <f>JP116/JP107</f>
        <v>#DIV/0!</v>
      </c>
      <c r="JR116" s="101" t="e">
        <f>JR107*JQ116</f>
        <v>#DIV/0!</v>
      </c>
      <c r="JS116" s="119">
        <f t="shared" si="1726"/>
        <v>0</v>
      </c>
      <c r="JT116" s="93">
        <f>JT107</f>
        <v>0</v>
      </c>
      <c r="JU116" s="120">
        <f t="shared" si="1727"/>
        <v>0</v>
      </c>
      <c r="JV116" s="101">
        <f t="shared" si="1728"/>
        <v>0</v>
      </c>
      <c r="JW116" s="101"/>
      <c r="JX116" s="121"/>
      <c r="JY116" s="122" t="e">
        <f t="shared" si="1729"/>
        <v>#DIV/0!</v>
      </c>
      <c r="JZ116" s="252">
        <f t="shared" si="1886"/>
        <v>0</v>
      </c>
      <c r="KA116" s="122">
        <f>JZ116/JZ107</f>
        <v>0</v>
      </c>
      <c r="KB116" s="101">
        <f>KB107*KA116</f>
        <v>0</v>
      </c>
      <c r="KC116" s="119">
        <f t="shared" si="1730"/>
        <v>0</v>
      </c>
      <c r="KD116" s="93">
        <f>KD107</f>
        <v>890</v>
      </c>
      <c r="KE116" s="120">
        <f t="shared" si="1731"/>
        <v>0</v>
      </c>
      <c r="KF116" s="101">
        <f t="shared" si="1732"/>
        <v>0</v>
      </c>
      <c r="KG116" s="101"/>
      <c r="KH116" s="121"/>
      <c r="KI116" s="122" t="e">
        <f t="shared" si="1733"/>
        <v>#DIV/0!</v>
      </c>
      <c r="KJ116" s="252">
        <f t="shared" si="1887"/>
        <v>0</v>
      </c>
      <c r="KK116" s="122">
        <f>KJ116/KJ107</f>
        <v>0</v>
      </c>
      <c r="KL116" s="101">
        <f>KL107*KK116</f>
        <v>0</v>
      </c>
      <c r="KM116" s="119">
        <f t="shared" si="1734"/>
        <v>0</v>
      </c>
      <c r="KN116" s="93">
        <f>KN107</f>
        <v>890</v>
      </c>
      <c r="KO116" s="120">
        <f t="shared" si="1735"/>
        <v>0</v>
      </c>
      <c r="KP116" s="101">
        <f t="shared" si="1736"/>
        <v>0</v>
      </c>
      <c r="KQ116" s="101"/>
      <c r="KR116" s="121"/>
      <c r="KS116" s="122" t="e">
        <f t="shared" si="1737"/>
        <v>#DIV/0!</v>
      </c>
      <c r="KT116" s="252">
        <f t="shared" si="1888"/>
        <v>0</v>
      </c>
      <c r="KU116" s="122">
        <f>KT116/KT107</f>
        <v>0</v>
      </c>
      <c r="KV116" s="101">
        <f>KV107*KU116</f>
        <v>0</v>
      </c>
      <c r="KW116" s="119">
        <f t="shared" si="1738"/>
        <v>0</v>
      </c>
      <c r="KX116" s="93">
        <f>KX107</f>
        <v>890</v>
      </c>
      <c r="KY116" s="120">
        <f t="shared" si="1739"/>
        <v>0</v>
      </c>
      <c r="KZ116" s="101">
        <f t="shared" si="1740"/>
        <v>0</v>
      </c>
      <c r="LA116" s="101"/>
      <c r="LB116" s="121"/>
      <c r="LC116" s="122" t="e">
        <f t="shared" si="1741"/>
        <v>#DIV/0!</v>
      </c>
      <c r="LD116" s="252">
        <f t="shared" si="1889"/>
        <v>0</v>
      </c>
      <c r="LE116" s="122">
        <f>LD116/LD107</f>
        <v>0</v>
      </c>
      <c r="LF116" s="101">
        <f>LF107*LE116</f>
        <v>0</v>
      </c>
      <c r="LG116" s="119">
        <f t="shared" si="1742"/>
        <v>0</v>
      </c>
      <c r="LH116" s="93">
        <f>LH107</f>
        <v>890</v>
      </c>
      <c r="LI116" s="120">
        <f t="shared" si="1743"/>
        <v>0</v>
      </c>
      <c r="LJ116" s="101">
        <f t="shared" si="1744"/>
        <v>0</v>
      </c>
      <c r="LK116" s="101"/>
      <c r="LL116" s="121"/>
      <c r="LM116" s="122" t="e">
        <f t="shared" si="1745"/>
        <v>#DIV/0!</v>
      </c>
      <c r="LN116" s="252">
        <f t="shared" si="1890"/>
        <v>0</v>
      </c>
      <c r="LO116" s="122">
        <f>LN116/LN107</f>
        <v>0</v>
      </c>
      <c r="LP116" s="101">
        <f>LP107*LO116</f>
        <v>0</v>
      </c>
      <c r="LQ116" s="119">
        <f t="shared" si="1746"/>
        <v>0</v>
      </c>
      <c r="LR116" s="93">
        <f>LR107</f>
        <v>890</v>
      </c>
      <c r="LS116" s="120">
        <f t="shared" si="1747"/>
        <v>0</v>
      </c>
      <c r="LT116" s="101">
        <f t="shared" si="1748"/>
        <v>0</v>
      </c>
      <c r="LU116" s="101"/>
      <c r="LV116" s="121"/>
      <c r="LW116" s="122" t="e">
        <f t="shared" si="1749"/>
        <v>#DIV/0!</v>
      </c>
      <c r="LX116" s="252">
        <f t="shared" si="1891"/>
        <v>0</v>
      </c>
      <c r="LY116" s="122">
        <f>LX116/LX107</f>
        <v>0</v>
      </c>
      <c r="LZ116" s="101">
        <f>LZ107*LY116</f>
        <v>0</v>
      </c>
      <c r="MA116" s="119">
        <f t="shared" si="1750"/>
        <v>0</v>
      </c>
      <c r="MB116" s="93">
        <f>MB107</f>
        <v>890</v>
      </c>
      <c r="MC116" s="120">
        <f t="shared" si="1751"/>
        <v>0</v>
      </c>
      <c r="MD116" s="101">
        <f t="shared" si="1752"/>
        <v>0</v>
      </c>
      <c r="ME116" s="101"/>
      <c r="MF116" s="121"/>
      <c r="MG116" s="122" t="e">
        <f t="shared" si="1753"/>
        <v>#DIV/0!</v>
      </c>
      <c r="MH116" s="252">
        <f t="shared" si="1892"/>
        <v>0</v>
      </c>
      <c r="MI116" s="122">
        <f>MH116/MH107</f>
        <v>0</v>
      </c>
      <c r="MJ116" s="101">
        <f>MJ107*MI116</f>
        <v>0</v>
      </c>
      <c r="MK116" s="119">
        <f t="shared" si="1754"/>
        <v>0</v>
      </c>
      <c r="ML116" s="93">
        <f>ML107</f>
        <v>890</v>
      </c>
      <c r="MM116" s="120">
        <f t="shared" si="1755"/>
        <v>0</v>
      </c>
      <c r="MN116" s="101">
        <f t="shared" si="1756"/>
        <v>0</v>
      </c>
      <c r="MO116" s="101"/>
      <c r="MP116" s="121"/>
      <c r="MQ116" s="122" t="e">
        <f t="shared" si="1757"/>
        <v>#DIV/0!</v>
      </c>
      <c r="MR116" s="252">
        <f t="shared" si="1893"/>
        <v>0</v>
      </c>
      <c r="MS116" s="122">
        <f>MR116/MR107</f>
        <v>0</v>
      </c>
      <c r="MT116" s="101">
        <f>MT107*MS116</f>
        <v>0</v>
      </c>
      <c r="MU116" s="119">
        <f t="shared" si="1758"/>
        <v>0</v>
      </c>
      <c r="MV116" s="93">
        <f>MV107</f>
        <v>890</v>
      </c>
      <c r="MW116" s="120">
        <f t="shared" si="1759"/>
        <v>0</v>
      </c>
      <c r="MX116" s="101">
        <f t="shared" si="1760"/>
        <v>0</v>
      </c>
      <c r="MY116" s="101"/>
      <c r="MZ116" s="121"/>
      <c r="NA116" s="122" t="e">
        <f t="shared" si="1761"/>
        <v>#DIV/0!</v>
      </c>
      <c r="NB116" s="252">
        <f t="shared" si="1894"/>
        <v>0</v>
      </c>
      <c r="NC116" s="122">
        <f>NB116/NB107</f>
        <v>0</v>
      </c>
      <c r="ND116" s="101">
        <f>ND107*NC116</f>
        <v>0</v>
      </c>
      <c r="NE116" s="119">
        <f t="shared" si="1762"/>
        <v>0</v>
      </c>
      <c r="NF116" s="93">
        <f>NF107</f>
        <v>890</v>
      </c>
      <c r="NG116" s="120">
        <f t="shared" si="1763"/>
        <v>0</v>
      </c>
      <c r="NH116" s="101">
        <f t="shared" si="1764"/>
        <v>0</v>
      </c>
      <c r="NI116" s="101"/>
      <c r="NJ116" s="121"/>
      <c r="NK116" s="122" t="e">
        <f t="shared" si="1765"/>
        <v>#DIV/0!</v>
      </c>
      <c r="NL116" s="252">
        <f t="shared" si="1895"/>
        <v>0</v>
      </c>
      <c r="NM116" s="122">
        <f>NL116/NL107</f>
        <v>0</v>
      </c>
      <c r="NN116" s="101">
        <f>NN107*NM116</f>
        <v>0</v>
      </c>
      <c r="NO116" s="119">
        <f t="shared" si="1766"/>
        <v>0</v>
      </c>
      <c r="NP116" s="93">
        <f>NP107</f>
        <v>890</v>
      </c>
      <c r="NQ116" s="120">
        <f t="shared" si="1767"/>
        <v>0</v>
      </c>
      <c r="NR116" s="101">
        <f t="shared" si="1768"/>
        <v>0</v>
      </c>
      <c r="NS116" s="101"/>
      <c r="NT116" s="121"/>
      <c r="NU116" s="122" t="e">
        <f t="shared" si="1769"/>
        <v>#DIV/0!</v>
      </c>
      <c r="NV116" s="252">
        <f t="shared" si="1896"/>
        <v>0</v>
      </c>
      <c r="NW116" s="122">
        <f>NV116/NV107</f>
        <v>0</v>
      </c>
      <c r="NX116" s="101">
        <f>NX107*NW116</f>
        <v>0</v>
      </c>
      <c r="NY116" s="119">
        <f t="shared" si="1770"/>
        <v>0</v>
      </c>
      <c r="NZ116" s="93">
        <f>NZ107</f>
        <v>890</v>
      </c>
      <c r="OA116" s="120">
        <f t="shared" si="1771"/>
        <v>0</v>
      </c>
      <c r="OB116" s="101">
        <f t="shared" si="1772"/>
        <v>0</v>
      </c>
      <c r="OC116" s="101"/>
      <c r="OD116" s="121"/>
      <c r="OE116" s="122" t="e">
        <f t="shared" si="1773"/>
        <v>#DIV/0!</v>
      </c>
      <c r="OF116" s="252">
        <f t="shared" si="1897"/>
        <v>0</v>
      </c>
      <c r="OG116" s="122">
        <f>OF116/OF107</f>
        <v>0</v>
      </c>
      <c r="OH116" s="101">
        <f>OH107*OG116</f>
        <v>0</v>
      </c>
      <c r="OI116" s="119">
        <f t="shared" si="1774"/>
        <v>0</v>
      </c>
      <c r="OJ116" s="93">
        <f>OJ107</f>
        <v>890</v>
      </c>
      <c r="OK116" s="120">
        <f t="shared" si="1775"/>
        <v>0</v>
      </c>
      <c r="OL116" s="101">
        <f t="shared" si="1776"/>
        <v>0</v>
      </c>
      <c r="OM116" s="101"/>
      <c r="ON116" s="121"/>
      <c r="OO116" s="122" t="e">
        <f t="shared" si="1777"/>
        <v>#DIV/0!</v>
      </c>
      <c r="OP116" s="252">
        <f t="shared" si="1898"/>
        <v>0</v>
      </c>
      <c r="OQ116" s="122">
        <f>OP116/OP107</f>
        <v>0</v>
      </c>
      <c r="OR116" s="101">
        <f>OR107*OQ116</f>
        <v>0</v>
      </c>
      <c r="OS116" s="119">
        <f t="shared" si="1778"/>
        <v>0</v>
      </c>
      <c r="OT116" s="93">
        <f>OT107</f>
        <v>890</v>
      </c>
      <c r="OU116" s="120">
        <f t="shared" si="1779"/>
        <v>0</v>
      </c>
      <c r="OV116" s="101">
        <f t="shared" si="1780"/>
        <v>0</v>
      </c>
      <c r="OW116" s="101"/>
      <c r="OX116" s="121"/>
      <c r="OY116" s="122" t="e">
        <f t="shared" si="1781"/>
        <v>#DIV/0!</v>
      </c>
      <c r="OZ116" s="252">
        <f t="shared" si="1899"/>
        <v>0</v>
      </c>
      <c r="PA116" s="122">
        <f>OZ116/OZ107</f>
        <v>0</v>
      </c>
      <c r="PB116" s="101">
        <f>PB107*PA116</f>
        <v>0</v>
      </c>
      <c r="PC116" s="119">
        <f t="shared" si="1782"/>
        <v>0</v>
      </c>
      <c r="PD116" s="93">
        <f>PD107</f>
        <v>890</v>
      </c>
      <c r="PE116" s="120">
        <f t="shared" si="1783"/>
        <v>0</v>
      </c>
      <c r="PF116" s="101">
        <f t="shared" si="1784"/>
        <v>0</v>
      </c>
      <c r="PG116" s="101"/>
      <c r="PH116" s="121"/>
      <c r="PI116" s="122" t="e">
        <f t="shared" si="1785"/>
        <v>#DIV/0!</v>
      </c>
      <c r="PJ116" s="252">
        <f t="shared" si="1900"/>
        <v>0</v>
      </c>
      <c r="PK116" s="122">
        <f>PJ116/PJ107</f>
        <v>0</v>
      </c>
      <c r="PL116" s="101">
        <f>PL107*PK116</f>
        <v>0</v>
      </c>
      <c r="PM116" s="119">
        <f t="shared" si="1786"/>
        <v>0</v>
      </c>
      <c r="PN116" s="93">
        <f>PN107</f>
        <v>890</v>
      </c>
      <c r="PO116" s="120">
        <f t="shared" si="1787"/>
        <v>0</v>
      </c>
      <c r="PP116" s="101">
        <f t="shared" si="1788"/>
        <v>0</v>
      </c>
      <c r="PQ116" s="101"/>
      <c r="PR116" s="121"/>
      <c r="PS116" s="122" t="e">
        <f t="shared" si="1789"/>
        <v>#DIV/0!</v>
      </c>
      <c r="PT116" s="252">
        <f t="shared" si="1901"/>
        <v>0</v>
      </c>
      <c r="PU116" s="122" t="e">
        <f>PT116/PT107</f>
        <v>#DIV/0!</v>
      </c>
      <c r="PV116" s="101" t="e">
        <f>PV107*PU116</f>
        <v>#DIV/0!</v>
      </c>
      <c r="PW116" s="119">
        <f t="shared" si="1790"/>
        <v>0</v>
      </c>
      <c r="PX116" s="93">
        <f>PX107</f>
        <v>0</v>
      </c>
      <c r="PY116" s="120">
        <f t="shared" si="1791"/>
        <v>0</v>
      </c>
      <c r="PZ116" s="101">
        <f t="shared" si="1792"/>
        <v>0</v>
      </c>
      <c r="QA116" s="101"/>
      <c r="QB116" s="121"/>
      <c r="QC116" s="122" t="e">
        <f t="shared" si="1793"/>
        <v>#DIV/0!</v>
      </c>
      <c r="QD116" s="252">
        <f t="shared" si="1902"/>
        <v>0</v>
      </c>
      <c r="QE116" s="122">
        <f>QD116/QD107</f>
        <v>0</v>
      </c>
      <c r="QF116" s="101">
        <f>QF107*QE116</f>
        <v>0</v>
      </c>
      <c r="QG116" s="119">
        <f t="shared" si="1794"/>
        <v>0</v>
      </c>
      <c r="QH116" s="93">
        <f>QH107</f>
        <v>890</v>
      </c>
      <c r="QI116" s="120">
        <f t="shared" si="1795"/>
        <v>0</v>
      </c>
      <c r="QJ116" s="101">
        <f t="shared" si="1796"/>
        <v>0</v>
      </c>
      <c r="QK116" s="101"/>
      <c r="QL116" s="121"/>
      <c r="QM116" s="122" t="e">
        <f t="shared" si="1797"/>
        <v>#DIV/0!</v>
      </c>
      <c r="QN116" s="252">
        <f t="shared" si="1903"/>
        <v>0</v>
      </c>
      <c r="QO116" s="122">
        <f>QN116/QN107</f>
        <v>0</v>
      </c>
      <c r="QP116" s="101">
        <f>QP107*QO116</f>
        <v>0</v>
      </c>
      <c r="QQ116" s="119">
        <f t="shared" si="1798"/>
        <v>0</v>
      </c>
      <c r="QR116" s="93">
        <f>QR107</f>
        <v>890</v>
      </c>
      <c r="QS116" s="120">
        <f t="shared" si="1799"/>
        <v>0</v>
      </c>
      <c r="QT116" s="101">
        <f t="shared" si="1800"/>
        <v>0</v>
      </c>
      <c r="QU116" s="101"/>
      <c r="QV116" s="121"/>
      <c r="QW116" s="122" t="e">
        <f t="shared" si="1801"/>
        <v>#DIV/0!</v>
      </c>
      <c r="QX116" s="252">
        <f t="shared" si="1904"/>
        <v>0</v>
      </c>
      <c r="QY116" s="122">
        <f>QX116/QX107</f>
        <v>0</v>
      </c>
      <c r="QZ116" s="101">
        <f>QZ107*QY116</f>
        <v>0</v>
      </c>
      <c r="RA116" s="119">
        <f t="shared" si="1802"/>
        <v>0</v>
      </c>
      <c r="RB116" s="93">
        <f>RB107</f>
        <v>890</v>
      </c>
      <c r="RC116" s="120">
        <f t="shared" si="1803"/>
        <v>0</v>
      </c>
      <c r="RD116" s="101">
        <f t="shared" si="1804"/>
        <v>0</v>
      </c>
      <c r="RE116" s="101"/>
      <c r="RF116" s="121"/>
      <c r="RG116" s="122" t="e">
        <f t="shared" si="1805"/>
        <v>#DIV/0!</v>
      </c>
      <c r="RH116" s="252">
        <f t="shared" si="1905"/>
        <v>0</v>
      </c>
      <c r="RI116" s="122">
        <f>RH116/RH107</f>
        <v>0</v>
      </c>
      <c r="RJ116" s="101">
        <f>RJ107*RI116</f>
        <v>0</v>
      </c>
      <c r="RK116" s="119">
        <f t="shared" si="1806"/>
        <v>0</v>
      </c>
      <c r="RL116" s="93">
        <f>RL107</f>
        <v>890</v>
      </c>
      <c r="RM116" s="120">
        <f t="shared" si="1807"/>
        <v>0</v>
      </c>
      <c r="RN116" s="101">
        <f t="shared" si="1808"/>
        <v>0</v>
      </c>
      <c r="RO116" s="101"/>
      <c r="RP116" s="121"/>
      <c r="RQ116" s="122" t="e">
        <f t="shared" si="1809"/>
        <v>#DIV/0!</v>
      </c>
      <c r="RR116" s="252">
        <f t="shared" si="1906"/>
        <v>0</v>
      </c>
      <c r="RS116" s="122">
        <f>RR116/RR107</f>
        <v>0</v>
      </c>
      <c r="RT116" s="101">
        <f>RT107*RS116</f>
        <v>0</v>
      </c>
      <c r="RU116" s="119">
        <f t="shared" si="1810"/>
        <v>0</v>
      </c>
      <c r="RV116" s="93">
        <f>RV107</f>
        <v>890</v>
      </c>
      <c r="RW116" s="120">
        <f t="shared" si="1811"/>
        <v>0</v>
      </c>
      <c r="RX116" s="101">
        <f t="shared" si="1812"/>
        <v>0</v>
      </c>
      <c r="RY116" s="101"/>
      <c r="RZ116" s="121"/>
      <c r="SA116" s="122" t="e">
        <f t="shared" si="1813"/>
        <v>#DIV/0!</v>
      </c>
      <c r="SB116" s="252">
        <f t="shared" si="1907"/>
        <v>0</v>
      </c>
      <c r="SC116" s="122">
        <f>SB116/SB107</f>
        <v>0</v>
      </c>
      <c r="SD116" s="101">
        <f>SD107*SC116</f>
        <v>0</v>
      </c>
      <c r="SE116" s="119">
        <f t="shared" si="1814"/>
        <v>0</v>
      </c>
      <c r="SF116" s="93">
        <f>SF107</f>
        <v>890</v>
      </c>
      <c r="SG116" s="120">
        <f t="shared" si="1815"/>
        <v>0</v>
      </c>
      <c r="SH116" s="101">
        <f t="shared" si="1816"/>
        <v>0</v>
      </c>
      <c r="SI116" s="101"/>
      <c r="SJ116" s="121"/>
      <c r="SK116" s="122" t="e">
        <f t="shared" si="1817"/>
        <v>#DIV/0!</v>
      </c>
      <c r="SL116" s="252">
        <f t="shared" si="1908"/>
        <v>0</v>
      </c>
      <c r="SM116" s="122">
        <f>SL116/SL107</f>
        <v>0</v>
      </c>
      <c r="SN116" s="101">
        <f>SN107*SM116</f>
        <v>0</v>
      </c>
      <c r="SO116" s="119">
        <f t="shared" si="1818"/>
        <v>0</v>
      </c>
      <c r="SP116" s="93">
        <f>SP107</f>
        <v>890</v>
      </c>
      <c r="SQ116" s="120">
        <f t="shared" si="1819"/>
        <v>0</v>
      </c>
      <c r="SR116" s="101">
        <f t="shared" si="1820"/>
        <v>0</v>
      </c>
      <c r="SS116" s="101"/>
      <c r="ST116" s="121"/>
      <c r="SU116" s="122" t="e">
        <f t="shared" si="1821"/>
        <v>#DIV/0!</v>
      </c>
      <c r="SV116" s="252">
        <f t="shared" si="1909"/>
        <v>0</v>
      </c>
      <c r="SW116" s="122">
        <f>SV116/SV107</f>
        <v>0</v>
      </c>
      <c r="SX116" s="101">
        <f>SX107*SW116</f>
        <v>0</v>
      </c>
      <c r="SY116" s="119">
        <f t="shared" si="1822"/>
        <v>0</v>
      </c>
      <c r="SZ116" s="93">
        <f>SZ107</f>
        <v>890</v>
      </c>
      <c r="TA116" s="120">
        <f t="shared" si="1823"/>
        <v>0</v>
      </c>
      <c r="TB116" s="101">
        <f t="shared" si="1824"/>
        <v>0</v>
      </c>
      <c r="TC116" s="101"/>
      <c r="TD116" s="121"/>
      <c r="TE116" s="122" t="e">
        <f t="shared" si="1825"/>
        <v>#DIV/0!</v>
      </c>
      <c r="TF116" s="252">
        <f t="shared" si="1910"/>
        <v>0</v>
      </c>
      <c r="TG116" s="122">
        <f>TF116/TF107</f>
        <v>0</v>
      </c>
      <c r="TH116" s="101">
        <f>TH107*TG116</f>
        <v>0</v>
      </c>
      <c r="TI116" s="119">
        <f t="shared" si="1826"/>
        <v>0</v>
      </c>
      <c r="TJ116" s="93">
        <f>TJ107</f>
        <v>890</v>
      </c>
      <c r="TK116" s="120">
        <f t="shared" si="1827"/>
        <v>0</v>
      </c>
      <c r="TL116" s="101">
        <f t="shared" si="1828"/>
        <v>0</v>
      </c>
      <c r="TM116" s="101"/>
      <c r="TN116" s="121"/>
      <c r="TO116" s="122" t="e">
        <f t="shared" si="1829"/>
        <v>#DIV/0!</v>
      </c>
      <c r="TP116" s="252">
        <f t="shared" si="1911"/>
        <v>0</v>
      </c>
      <c r="TQ116" s="122">
        <f>TP116/TP107</f>
        <v>0</v>
      </c>
      <c r="TR116" s="101">
        <f>TR107*TQ116</f>
        <v>0</v>
      </c>
      <c r="TS116" s="119">
        <f t="shared" si="1830"/>
        <v>0</v>
      </c>
      <c r="TT116" s="93">
        <f>TT107</f>
        <v>890</v>
      </c>
      <c r="TU116" s="120">
        <f t="shared" si="1831"/>
        <v>0</v>
      </c>
      <c r="TV116" s="101">
        <f t="shared" si="1832"/>
        <v>0</v>
      </c>
      <c r="TW116" s="101"/>
      <c r="TX116" s="121"/>
      <c r="TY116" s="122" t="e">
        <f t="shared" si="1833"/>
        <v>#DIV/0!</v>
      </c>
      <c r="TZ116" s="252">
        <f t="shared" si="1912"/>
        <v>0</v>
      </c>
      <c r="UA116" s="122">
        <f>TZ116/TZ107</f>
        <v>0</v>
      </c>
      <c r="UB116" s="101">
        <f>UB107*UA116</f>
        <v>0</v>
      </c>
      <c r="UC116" s="119">
        <f t="shared" si="1834"/>
        <v>0</v>
      </c>
      <c r="UD116" s="93">
        <f>UD107</f>
        <v>890</v>
      </c>
      <c r="UE116" s="120">
        <f t="shared" si="1835"/>
        <v>0</v>
      </c>
      <c r="UF116" s="101">
        <f t="shared" si="1836"/>
        <v>0</v>
      </c>
      <c r="UG116" s="101"/>
      <c r="UH116" s="121"/>
      <c r="UI116" s="122" t="e">
        <f t="shared" si="1837"/>
        <v>#DIV/0!</v>
      </c>
      <c r="UJ116" s="252">
        <f t="shared" si="1913"/>
        <v>0</v>
      </c>
      <c r="UK116" s="122">
        <f>UJ116/UJ107</f>
        <v>0</v>
      </c>
      <c r="UL116" s="101">
        <f>UL107*UK116</f>
        <v>0</v>
      </c>
      <c r="UM116" s="119">
        <f t="shared" si="1838"/>
        <v>0</v>
      </c>
      <c r="UN116" s="93">
        <f>UN107</f>
        <v>890</v>
      </c>
      <c r="UO116" s="120">
        <f t="shared" si="1839"/>
        <v>0</v>
      </c>
      <c r="UP116" s="101">
        <f t="shared" si="1840"/>
        <v>0</v>
      </c>
      <c r="UQ116" s="101"/>
      <c r="UR116" s="121"/>
      <c r="US116" s="122" t="e">
        <f t="shared" si="1841"/>
        <v>#DIV/0!</v>
      </c>
      <c r="UT116" s="252">
        <f t="shared" si="1914"/>
        <v>0</v>
      </c>
      <c r="UU116" s="122">
        <f>UT116/UT107</f>
        <v>0</v>
      </c>
      <c r="UV116" s="101">
        <f>UV107*UU116</f>
        <v>0</v>
      </c>
      <c r="UW116" s="119">
        <f t="shared" si="1842"/>
        <v>0</v>
      </c>
      <c r="UX116" s="93">
        <f>UX107</f>
        <v>890</v>
      </c>
      <c r="UY116" s="120">
        <f t="shared" si="1843"/>
        <v>0</v>
      </c>
      <c r="UZ116" s="101">
        <f t="shared" si="1844"/>
        <v>0</v>
      </c>
      <c r="VA116" s="101"/>
      <c r="VB116" s="121"/>
      <c r="VC116" s="122" t="e">
        <f t="shared" si="1845"/>
        <v>#DIV/0!</v>
      </c>
      <c r="VD116" s="252">
        <f t="shared" si="1915"/>
        <v>0</v>
      </c>
      <c r="VE116" s="122">
        <f>VD116/VD107</f>
        <v>0</v>
      </c>
      <c r="VF116" s="101">
        <f>VF107*VE116</f>
        <v>0</v>
      </c>
      <c r="VG116" s="119">
        <f t="shared" si="1846"/>
        <v>0</v>
      </c>
      <c r="VH116" s="93">
        <f>VH107</f>
        <v>890</v>
      </c>
      <c r="VI116" s="120">
        <f t="shared" si="1847"/>
        <v>0</v>
      </c>
      <c r="VJ116" s="101">
        <f t="shared" si="1848"/>
        <v>0</v>
      </c>
      <c r="VK116" s="101"/>
      <c r="VL116" s="121"/>
      <c r="VM116" s="122" t="e">
        <f t="shared" si="1849"/>
        <v>#DIV/0!</v>
      </c>
      <c r="VN116" s="252">
        <f t="shared" si="1916"/>
        <v>0</v>
      </c>
      <c r="VO116" s="122">
        <f>VN116/VN107</f>
        <v>0</v>
      </c>
      <c r="VP116" s="101">
        <f>VP107*VO116</f>
        <v>0</v>
      </c>
      <c r="VQ116" s="119">
        <f t="shared" si="1850"/>
        <v>0</v>
      </c>
      <c r="VR116" s="93">
        <f>VR107</f>
        <v>890</v>
      </c>
      <c r="VS116" s="120">
        <f t="shared" si="1851"/>
        <v>0</v>
      </c>
      <c r="VT116" s="101">
        <f t="shared" si="1852"/>
        <v>0</v>
      </c>
      <c r="VU116" s="101"/>
      <c r="VV116" s="121"/>
      <c r="VW116" s="122" t="e">
        <f t="shared" si="1853"/>
        <v>#DIV/0!</v>
      </c>
      <c r="VX116" s="231">
        <f t="shared" si="1854"/>
        <v>0</v>
      </c>
      <c r="VY116" s="122">
        <f>VX116/VX107</f>
        <v>0</v>
      </c>
      <c r="VZ116" s="101">
        <f>VZ107*VY116</f>
        <v>0</v>
      </c>
      <c r="WA116" s="119">
        <f t="shared" si="1855"/>
        <v>0</v>
      </c>
      <c r="WB116" s="93">
        <f>WB107</f>
        <v>890</v>
      </c>
      <c r="WC116" s="120">
        <f t="shared" si="1856"/>
        <v>0</v>
      </c>
      <c r="WD116" s="101">
        <f t="shared" si="1857"/>
        <v>0</v>
      </c>
      <c r="WE116" s="101"/>
      <c r="WF116" s="121"/>
    </row>
    <row r="117" spans="1:604" ht="48">
      <c r="A117" s="5"/>
      <c r="B117" s="94" t="s">
        <v>427</v>
      </c>
      <c r="C117" s="12" t="s">
        <v>838</v>
      </c>
      <c r="D117" s="12" t="s">
        <v>439</v>
      </c>
      <c r="E117" s="4" t="s">
        <v>33</v>
      </c>
      <c r="F117" s="252">
        <f t="shared" si="1858"/>
        <v>0</v>
      </c>
      <c r="G117" s="122">
        <f>F117/F107</f>
        <v>0</v>
      </c>
      <c r="H117" s="101">
        <f>H107*G117</f>
        <v>0</v>
      </c>
      <c r="I117" s="119">
        <f t="shared" si="1618"/>
        <v>0</v>
      </c>
      <c r="J117" s="93">
        <f>J107</f>
        <v>890</v>
      </c>
      <c r="K117" s="120">
        <f t="shared" si="1619"/>
        <v>0</v>
      </c>
      <c r="L117" s="101">
        <f t="shared" si="1620"/>
        <v>0</v>
      </c>
      <c r="M117" s="101"/>
      <c r="N117" s="121"/>
      <c r="O117" s="122">
        <f t="shared" si="1621"/>
        <v>0</v>
      </c>
      <c r="P117" s="252">
        <f t="shared" si="1859"/>
        <v>0</v>
      </c>
      <c r="Q117" s="122">
        <f>P117/P107</f>
        <v>0</v>
      </c>
      <c r="R117" s="101">
        <f>R107*Q117</f>
        <v>0</v>
      </c>
      <c r="S117" s="119">
        <f t="shared" si="1622"/>
        <v>0</v>
      </c>
      <c r="T117" s="93">
        <f>T107</f>
        <v>890</v>
      </c>
      <c r="U117" s="120">
        <f t="shared" si="1623"/>
        <v>0</v>
      </c>
      <c r="V117" s="101">
        <f t="shared" si="1624"/>
        <v>0</v>
      </c>
      <c r="W117" s="101"/>
      <c r="X117" s="121"/>
      <c r="Y117" s="122">
        <f t="shared" si="1625"/>
        <v>0</v>
      </c>
      <c r="Z117" s="252">
        <f t="shared" si="1860"/>
        <v>0</v>
      </c>
      <c r="AA117" s="122">
        <f>Z117/Z107</f>
        <v>0</v>
      </c>
      <c r="AB117" s="101">
        <f>AB107*AA117</f>
        <v>0</v>
      </c>
      <c r="AC117" s="119">
        <f t="shared" si="1626"/>
        <v>0</v>
      </c>
      <c r="AD117" s="93">
        <f>AD107</f>
        <v>890</v>
      </c>
      <c r="AE117" s="120">
        <f t="shared" si="1627"/>
        <v>0</v>
      </c>
      <c r="AF117" s="101">
        <f t="shared" si="1628"/>
        <v>0</v>
      </c>
      <c r="AG117" s="101"/>
      <c r="AH117" s="121"/>
      <c r="AI117" s="122">
        <f t="shared" si="1629"/>
        <v>0</v>
      </c>
      <c r="AJ117" s="252">
        <f t="shared" si="1861"/>
        <v>0</v>
      </c>
      <c r="AK117" s="122">
        <f>AJ117/AJ107</f>
        <v>0</v>
      </c>
      <c r="AL117" s="101">
        <f>AL107*AK117</f>
        <v>0</v>
      </c>
      <c r="AM117" s="119">
        <f t="shared" si="1630"/>
        <v>0</v>
      </c>
      <c r="AN117" s="93">
        <f>AN107</f>
        <v>890</v>
      </c>
      <c r="AO117" s="120">
        <f t="shared" si="1631"/>
        <v>0</v>
      </c>
      <c r="AP117" s="101">
        <f t="shared" si="1632"/>
        <v>0</v>
      </c>
      <c r="AQ117" s="101"/>
      <c r="AR117" s="121"/>
      <c r="AS117" s="122">
        <f t="shared" si="1633"/>
        <v>0</v>
      </c>
      <c r="AT117" s="252">
        <f t="shared" si="1862"/>
        <v>0</v>
      </c>
      <c r="AU117" s="122">
        <f>AT117/AT107</f>
        <v>0</v>
      </c>
      <c r="AV117" s="101">
        <f>AV107*AU117</f>
        <v>0</v>
      </c>
      <c r="AW117" s="119">
        <f t="shared" si="1634"/>
        <v>0</v>
      </c>
      <c r="AX117" s="93">
        <f>AX107</f>
        <v>890</v>
      </c>
      <c r="AY117" s="120">
        <f t="shared" si="1635"/>
        <v>0</v>
      </c>
      <c r="AZ117" s="101">
        <f t="shared" si="1636"/>
        <v>0</v>
      </c>
      <c r="BA117" s="101"/>
      <c r="BB117" s="121"/>
      <c r="BC117" s="122">
        <f t="shared" si="1637"/>
        <v>0</v>
      </c>
      <c r="BD117" s="252">
        <f t="shared" si="1863"/>
        <v>0</v>
      </c>
      <c r="BE117" s="122">
        <f>BD117/BD107</f>
        <v>0</v>
      </c>
      <c r="BF117" s="101">
        <f>BF107*BE117</f>
        <v>0</v>
      </c>
      <c r="BG117" s="119">
        <f t="shared" si="1638"/>
        <v>0</v>
      </c>
      <c r="BH117" s="93">
        <f>BH107</f>
        <v>890</v>
      </c>
      <c r="BI117" s="120">
        <f t="shared" si="1639"/>
        <v>0</v>
      </c>
      <c r="BJ117" s="101">
        <f t="shared" si="1640"/>
        <v>0</v>
      </c>
      <c r="BK117" s="101"/>
      <c r="BL117" s="121"/>
      <c r="BM117" s="122">
        <f t="shared" si="1641"/>
        <v>0</v>
      </c>
      <c r="BN117" s="252">
        <f t="shared" si="1864"/>
        <v>0</v>
      </c>
      <c r="BO117" s="122" t="e">
        <f>BN117/BN107</f>
        <v>#DIV/0!</v>
      </c>
      <c r="BP117" s="101" t="e">
        <f>BP107*BO117</f>
        <v>#DIV/0!</v>
      </c>
      <c r="BQ117" s="119">
        <f t="shared" si="1642"/>
        <v>0</v>
      </c>
      <c r="BR117" s="93">
        <f>BR107</f>
        <v>0</v>
      </c>
      <c r="BS117" s="120">
        <f t="shared" si="1643"/>
        <v>0</v>
      </c>
      <c r="BT117" s="101">
        <f t="shared" si="1644"/>
        <v>0</v>
      </c>
      <c r="BU117" s="101"/>
      <c r="BV117" s="121"/>
      <c r="BW117" s="122">
        <f t="shared" si="1645"/>
        <v>0</v>
      </c>
      <c r="BX117" s="252">
        <f t="shared" si="1865"/>
        <v>0</v>
      </c>
      <c r="BY117" s="122">
        <f>BX117/BX107</f>
        <v>0</v>
      </c>
      <c r="BZ117" s="101">
        <f>BZ107*BY117</f>
        <v>0</v>
      </c>
      <c r="CA117" s="119">
        <f t="shared" si="1646"/>
        <v>0</v>
      </c>
      <c r="CB117" s="93">
        <f>CB107</f>
        <v>890</v>
      </c>
      <c r="CC117" s="120">
        <f t="shared" si="1647"/>
        <v>0</v>
      </c>
      <c r="CD117" s="101">
        <f t="shared" si="1648"/>
        <v>0</v>
      </c>
      <c r="CE117" s="101"/>
      <c r="CF117" s="121"/>
      <c r="CG117" s="122">
        <f t="shared" si="1649"/>
        <v>0</v>
      </c>
      <c r="CH117" s="252">
        <f t="shared" si="1866"/>
        <v>0</v>
      </c>
      <c r="CI117" s="122" t="e">
        <f>CH117/CH107</f>
        <v>#DIV/0!</v>
      </c>
      <c r="CJ117" s="101" t="e">
        <f>CJ107*CI117</f>
        <v>#DIV/0!</v>
      </c>
      <c r="CK117" s="119">
        <f t="shared" si="1650"/>
        <v>0</v>
      </c>
      <c r="CL117" s="93">
        <f>CL107</f>
        <v>0</v>
      </c>
      <c r="CM117" s="120">
        <f t="shared" si="1651"/>
        <v>0</v>
      </c>
      <c r="CN117" s="101">
        <f t="shared" si="1652"/>
        <v>0</v>
      </c>
      <c r="CO117" s="101"/>
      <c r="CP117" s="121"/>
      <c r="CQ117" s="122">
        <f t="shared" si="1653"/>
        <v>0</v>
      </c>
      <c r="CR117" s="252">
        <f t="shared" si="1867"/>
        <v>0</v>
      </c>
      <c r="CS117" s="122">
        <f>CR117/CR107</f>
        <v>0</v>
      </c>
      <c r="CT117" s="101">
        <f>CT107*CS117</f>
        <v>0</v>
      </c>
      <c r="CU117" s="119">
        <f t="shared" si="1654"/>
        <v>0</v>
      </c>
      <c r="CV117" s="93">
        <f>CV107</f>
        <v>890</v>
      </c>
      <c r="CW117" s="120">
        <f t="shared" si="1655"/>
        <v>0</v>
      </c>
      <c r="CX117" s="101">
        <f t="shared" si="1656"/>
        <v>0</v>
      </c>
      <c r="CY117" s="101"/>
      <c r="CZ117" s="121"/>
      <c r="DA117" s="122">
        <f t="shared" si="1657"/>
        <v>0</v>
      </c>
      <c r="DB117" s="252">
        <f t="shared" si="1868"/>
        <v>0</v>
      </c>
      <c r="DC117" s="122">
        <f>DB117/DB107</f>
        <v>0</v>
      </c>
      <c r="DD117" s="101">
        <f>DD107*DC117</f>
        <v>0</v>
      </c>
      <c r="DE117" s="119">
        <f t="shared" si="1658"/>
        <v>0</v>
      </c>
      <c r="DF117" s="93">
        <f>DF107</f>
        <v>890</v>
      </c>
      <c r="DG117" s="120">
        <f t="shared" si="1659"/>
        <v>0</v>
      </c>
      <c r="DH117" s="101">
        <f t="shared" si="1660"/>
        <v>0</v>
      </c>
      <c r="DI117" s="101"/>
      <c r="DJ117" s="121"/>
      <c r="DK117" s="122">
        <f t="shared" si="1661"/>
        <v>0</v>
      </c>
      <c r="DL117" s="252">
        <f t="shared" si="1869"/>
        <v>0</v>
      </c>
      <c r="DM117" s="122">
        <f>DL117/DL107</f>
        <v>0</v>
      </c>
      <c r="DN117" s="101">
        <f>DN107*DM117</f>
        <v>0</v>
      </c>
      <c r="DO117" s="119">
        <f t="shared" si="1662"/>
        <v>0</v>
      </c>
      <c r="DP117" s="93">
        <f>DP107</f>
        <v>890</v>
      </c>
      <c r="DQ117" s="120">
        <f t="shared" si="1663"/>
        <v>0</v>
      </c>
      <c r="DR117" s="101">
        <f t="shared" si="1664"/>
        <v>0</v>
      </c>
      <c r="DS117" s="101"/>
      <c r="DT117" s="121"/>
      <c r="DU117" s="122">
        <f t="shared" si="1665"/>
        <v>0</v>
      </c>
      <c r="DV117" s="252">
        <f t="shared" si="1870"/>
        <v>0</v>
      </c>
      <c r="DW117" s="122">
        <f>DV117/DV107</f>
        <v>0</v>
      </c>
      <c r="DX117" s="101">
        <f>DX107*DW117</f>
        <v>0</v>
      </c>
      <c r="DY117" s="119">
        <f t="shared" si="1666"/>
        <v>0</v>
      </c>
      <c r="DZ117" s="93">
        <f>DZ107</f>
        <v>890</v>
      </c>
      <c r="EA117" s="120">
        <f t="shared" si="1667"/>
        <v>0</v>
      </c>
      <c r="EB117" s="101">
        <f t="shared" si="1668"/>
        <v>0</v>
      </c>
      <c r="EC117" s="101"/>
      <c r="ED117" s="121"/>
      <c r="EE117" s="122">
        <f t="shared" si="1669"/>
        <v>0</v>
      </c>
      <c r="EF117" s="252">
        <f t="shared" si="1871"/>
        <v>0</v>
      </c>
      <c r="EG117" s="122">
        <f>EF117/EF107</f>
        <v>0</v>
      </c>
      <c r="EH117" s="101">
        <f>EH107*EG117</f>
        <v>0</v>
      </c>
      <c r="EI117" s="119">
        <f t="shared" si="1670"/>
        <v>0</v>
      </c>
      <c r="EJ117" s="93">
        <f>EJ107</f>
        <v>890</v>
      </c>
      <c r="EK117" s="120">
        <f t="shared" si="1671"/>
        <v>0</v>
      </c>
      <c r="EL117" s="101">
        <f t="shared" si="1672"/>
        <v>0</v>
      </c>
      <c r="EM117" s="101"/>
      <c r="EN117" s="121"/>
      <c r="EO117" s="122">
        <f t="shared" si="1673"/>
        <v>0</v>
      </c>
      <c r="EP117" s="252">
        <f t="shared" si="1872"/>
        <v>0</v>
      </c>
      <c r="EQ117" s="122">
        <f>EP117/EP107</f>
        <v>0</v>
      </c>
      <c r="ER117" s="101">
        <f>ER107*EQ117</f>
        <v>0</v>
      </c>
      <c r="ES117" s="119">
        <f t="shared" si="1674"/>
        <v>0</v>
      </c>
      <c r="ET117" s="93">
        <f>ET107</f>
        <v>890</v>
      </c>
      <c r="EU117" s="120">
        <f t="shared" si="1675"/>
        <v>0</v>
      </c>
      <c r="EV117" s="101">
        <f t="shared" si="1676"/>
        <v>0</v>
      </c>
      <c r="EW117" s="101"/>
      <c r="EX117" s="121"/>
      <c r="EY117" s="122">
        <f t="shared" si="1677"/>
        <v>0</v>
      </c>
      <c r="EZ117" s="252">
        <f t="shared" si="1873"/>
        <v>0</v>
      </c>
      <c r="FA117" s="122">
        <f>EZ117/EZ107</f>
        <v>0</v>
      </c>
      <c r="FB117" s="101">
        <f>FB107*FA117</f>
        <v>0</v>
      </c>
      <c r="FC117" s="119">
        <f t="shared" si="1678"/>
        <v>0</v>
      </c>
      <c r="FD117" s="93">
        <f>FD107</f>
        <v>890</v>
      </c>
      <c r="FE117" s="120">
        <f t="shared" si="1679"/>
        <v>0</v>
      </c>
      <c r="FF117" s="101">
        <f t="shared" si="1680"/>
        <v>0</v>
      </c>
      <c r="FG117" s="101"/>
      <c r="FH117" s="121"/>
      <c r="FI117" s="122">
        <f t="shared" si="1681"/>
        <v>0</v>
      </c>
      <c r="FJ117" s="252">
        <f t="shared" si="1874"/>
        <v>0</v>
      </c>
      <c r="FK117" s="122">
        <f>FJ117/FJ107</f>
        <v>0</v>
      </c>
      <c r="FL117" s="101">
        <f>FL107*FK117</f>
        <v>0</v>
      </c>
      <c r="FM117" s="119">
        <f t="shared" si="1682"/>
        <v>0</v>
      </c>
      <c r="FN117" s="93">
        <f>FN107</f>
        <v>890</v>
      </c>
      <c r="FO117" s="120">
        <f t="shared" si="1683"/>
        <v>0</v>
      </c>
      <c r="FP117" s="101">
        <f t="shared" si="1684"/>
        <v>0</v>
      </c>
      <c r="FQ117" s="101"/>
      <c r="FR117" s="121"/>
      <c r="FS117" s="122">
        <f t="shared" si="1685"/>
        <v>0</v>
      </c>
      <c r="FT117" s="252">
        <f t="shared" si="1875"/>
        <v>0</v>
      </c>
      <c r="FU117" s="122">
        <f>FT117/FT107</f>
        <v>0</v>
      </c>
      <c r="FV117" s="101">
        <f>FV107*FU117</f>
        <v>0</v>
      </c>
      <c r="FW117" s="119">
        <f t="shared" si="1686"/>
        <v>0</v>
      </c>
      <c r="FX117" s="93">
        <f>FX107</f>
        <v>890</v>
      </c>
      <c r="FY117" s="120">
        <f t="shared" si="1687"/>
        <v>0</v>
      </c>
      <c r="FZ117" s="101">
        <f t="shared" si="1688"/>
        <v>0</v>
      </c>
      <c r="GA117" s="101"/>
      <c r="GB117" s="121"/>
      <c r="GC117" s="122">
        <f t="shared" si="1689"/>
        <v>0</v>
      </c>
      <c r="GD117" s="252">
        <f t="shared" si="1876"/>
        <v>0</v>
      </c>
      <c r="GE117" s="122">
        <f>GD117/GD107</f>
        <v>0</v>
      </c>
      <c r="GF117" s="101">
        <f>GF107*GE117</f>
        <v>0</v>
      </c>
      <c r="GG117" s="119">
        <f t="shared" si="1690"/>
        <v>0</v>
      </c>
      <c r="GH117" s="93">
        <f>GH107</f>
        <v>890</v>
      </c>
      <c r="GI117" s="120">
        <f t="shared" si="1691"/>
        <v>0</v>
      </c>
      <c r="GJ117" s="101">
        <f t="shared" si="1692"/>
        <v>0</v>
      </c>
      <c r="GK117" s="101"/>
      <c r="GL117" s="121"/>
      <c r="GM117" s="122">
        <f t="shared" si="1693"/>
        <v>0</v>
      </c>
      <c r="GN117" s="252">
        <f t="shared" si="1877"/>
        <v>0</v>
      </c>
      <c r="GO117" s="122">
        <f>GN117/GN107</f>
        <v>0</v>
      </c>
      <c r="GP117" s="101">
        <f>GP107*GO117</f>
        <v>0</v>
      </c>
      <c r="GQ117" s="119">
        <f t="shared" si="1694"/>
        <v>0</v>
      </c>
      <c r="GR117" s="93">
        <f>GR107</f>
        <v>890</v>
      </c>
      <c r="GS117" s="120">
        <f t="shared" si="1695"/>
        <v>0</v>
      </c>
      <c r="GT117" s="101">
        <f t="shared" si="1696"/>
        <v>0</v>
      </c>
      <c r="GU117" s="101"/>
      <c r="GV117" s="121"/>
      <c r="GW117" s="122">
        <f t="shared" si="1697"/>
        <v>0</v>
      </c>
      <c r="GX117" s="252">
        <f t="shared" si="1878"/>
        <v>0</v>
      </c>
      <c r="GY117" s="122">
        <f>GX117/GX107</f>
        <v>0</v>
      </c>
      <c r="GZ117" s="101">
        <f>GZ107*GY117</f>
        <v>0</v>
      </c>
      <c r="HA117" s="119">
        <f t="shared" si="1698"/>
        <v>0</v>
      </c>
      <c r="HB117" s="93">
        <f>HB107</f>
        <v>890</v>
      </c>
      <c r="HC117" s="120">
        <f t="shared" si="1699"/>
        <v>0</v>
      </c>
      <c r="HD117" s="101">
        <f t="shared" si="1700"/>
        <v>0</v>
      </c>
      <c r="HE117" s="101"/>
      <c r="HF117" s="121"/>
      <c r="HG117" s="122">
        <f t="shared" si="1701"/>
        <v>0</v>
      </c>
      <c r="HH117" s="252">
        <f t="shared" si="1879"/>
        <v>0</v>
      </c>
      <c r="HI117" s="122">
        <f>HH117/HH107</f>
        <v>0</v>
      </c>
      <c r="HJ117" s="101">
        <f>HJ107*HI117</f>
        <v>0</v>
      </c>
      <c r="HK117" s="119">
        <f t="shared" si="1702"/>
        <v>0</v>
      </c>
      <c r="HL117" s="93">
        <f>HL107</f>
        <v>890</v>
      </c>
      <c r="HM117" s="120">
        <f t="shared" si="1703"/>
        <v>0</v>
      </c>
      <c r="HN117" s="101">
        <f t="shared" si="1704"/>
        <v>0</v>
      </c>
      <c r="HO117" s="101"/>
      <c r="HP117" s="121"/>
      <c r="HQ117" s="122">
        <f t="shared" si="1705"/>
        <v>0</v>
      </c>
      <c r="HR117" s="252">
        <f t="shared" si="1880"/>
        <v>0</v>
      </c>
      <c r="HS117" s="122">
        <f>HR117/HR107</f>
        <v>0</v>
      </c>
      <c r="HT117" s="101">
        <f>HT107*HS117</f>
        <v>0</v>
      </c>
      <c r="HU117" s="119">
        <f t="shared" si="1706"/>
        <v>0</v>
      </c>
      <c r="HV117" s="93">
        <f>HV107</f>
        <v>890</v>
      </c>
      <c r="HW117" s="120">
        <f t="shared" si="1707"/>
        <v>0</v>
      </c>
      <c r="HX117" s="101">
        <f t="shared" si="1708"/>
        <v>0</v>
      </c>
      <c r="HY117" s="101"/>
      <c r="HZ117" s="121"/>
      <c r="IA117" s="122">
        <f t="shared" si="1709"/>
        <v>0</v>
      </c>
      <c r="IB117" s="252">
        <f t="shared" si="1881"/>
        <v>11</v>
      </c>
      <c r="IC117" s="122">
        <f>IB117/IB107</f>
        <v>7.0059999999999997E-2</v>
      </c>
      <c r="ID117" s="101">
        <f>ID107*IC117</f>
        <v>7.6</v>
      </c>
      <c r="IE117" s="119">
        <f t="shared" si="1710"/>
        <v>0.69090909</v>
      </c>
      <c r="IF117" s="93">
        <f>IF107</f>
        <v>890</v>
      </c>
      <c r="IG117" s="120">
        <f t="shared" si="1711"/>
        <v>614.90908999999999</v>
      </c>
      <c r="IH117" s="101">
        <f t="shared" si="1712"/>
        <v>6764</v>
      </c>
      <c r="II117" s="101"/>
      <c r="IJ117" s="121"/>
      <c r="IK117" s="122">
        <f t="shared" si="1713"/>
        <v>0.92171999999999998</v>
      </c>
      <c r="IL117" s="252">
        <f t="shared" si="1882"/>
        <v>0</v>
      </c>
      <c r="IM117" s="122">
        <f>IL117/IL107</f>
        <v>0</v>
      </c>
      <c r="IN117" s="101">
        <f>IN107*IM117</f>
        <v>0</v>
      </c>
      <c r="IO117" s="119">
        <f t="shared" si="1714"/>
        <v>0</v>
      </c>
      <c r="IP117" s="93">
        <f>IP107</f>
        <v>890</v>
      </c>
      <c r="IQ117" s="120">
        <f t="shared" si="1715"/>
        <v>0</v>
      </c>
      <c r="IR117" s="101">
        <f t="shared" si="1716"/>
        <v>0</v>
      </c>
      <c r="IS117" s="101"/>
      <c r="IT117" s="121"/>
      <c r="IU117" s="122">
        <f t="shared" si="1717"/>
        <v>0</v>
      </c>
      <c r="IV117" s="252">
        <f t="shared" si="1883"/>
        <v>0</v>
      </c>
      <c r="IW117" s="122">
        <f>IV117/IV107</f>
        <v>0</v>
      </c>
      <c r="IX117" s="101">
        <f>IX107*IW117</f>
        <v>0</v>
      </c>
      <c r="IY117" s="119">
        <f t="shared" si="1718"/>
        <v>0</v>
      </c>
      <c r="IZ117" s="93">
        <f>IZ107</f>
        <v>890</v>
      </c>
      <c r="JA117" s="120">
        <f t="shared" si="1719"/>
        <v>0</v>
      </c>
      <c r="JB117" s="101">
        <f t="shared" si="1720"/>
        <v>0</v>
      </c>
      <c r="JC117" s="101"/>
      <c r="JD117" s="121"/>
      <c r="JE117" s="122">
        <f t="shared" si="1721"/>
        <v>0</v>
      </c>
      <c r="JF117" s="252">
        <f t="shared" si="1884"/>
        <v>0</v>
      </c>
      <c r="JG117" s="122">
        <f>JF117/JF107</f>
        <v>0</v>
      </c>
      <c r="JH117" s="101">
        <f>JH107*JG117</f>
        <v>0</v>
      </c>
      <c r="JI117" s="119">
        <f t="shared" si="1722"/>
        <v>0</v>
      </c>
      <c r="JJ117" s="93">
        <f>JJ107</f>
        <v>890</v>
      </c>
      <c r="JK117" s="120">
        <f t="shared" si="1723"/>
        <v>0</v>
      </c>
      <c r="JL117" s="101">
        <f t="shared" si="1724"/>
        <v>0</v>
      </c>
      <c r="JM117" s="101"/>
      <c r="JN117" s="121"/>
      <c r="JO117" s="122">
        <f t="shared" si="1725"/>
        <v>0</v>
      </c>
      <c r="JP117" s="252">
        <f t="shared" si="1885"/>
        <v>0</v>
      </c>
      <c r="JQ117" s="122" t="e">
        <f>JP117/JP107</f>
        <v>#DIV/0!</v>
      </c>
      <c r="JR117" s="101" t="e">
        <f>JR107*JQ117</f>
        <v>#DIV/0!</v>
      </c>
      <c r="JS117" s="119">
        <f t="shared" si="1726"/>
        <v>0</v>
      </c>
      <c r="JT117" s="93">
        <f>JT107</f>
        <v>0</v>
      </c>
      <c r="JU117" s="120">
        <f t="shared" si="1727"/>
        <v>0</v>
      </c>
      <c r="JV117" s="101">
        <f t="shared" si="1728"/>
        <v>0</v>
      </c>
      <c r="JW117" s="101"/>
      <c r="JX117" s="121"/>
      <c r="JY117" s="122">
        <f t="shared" si="1729"/>
        <v>0</v>
      </c>
      <c r="JZ117" s="252">
        <f t="shared" si="1886"/>
        <v>0</v>
      </c>
      <c r="KA117" s="122">
        <f>JZ117/JZ107</f>
        <v>0</v>
      </c>
      <c r="KB117" s="101">
        <f>KB107*KA117</f>
        <v>0</v>
      </c>
      <c r="KC117" s="119">
        <f t="shared" si="1730"/>
        <v>0</v>
      </c>
      <c r="KD117" s="93">
        <f>KD107</f>
        <v>890</v>
      </c>
      <c r="KE117" s="120">
        <f t="shared" si="1731"/>
        <v>0</v>
      </c>
      <c r="KF117" s="101">
        <f t="shared" si="1732"/>
        <v>0</v>
      </c>
      <c r="KG117" s="101"/>
      <c r="KH117" s="121"/>
      <c r="KI117" s="122">
        <f t="shared" si="1733"/>
        <v>0</v>
      </c>
      <c r="KJ117" s="252">
        <f t="shared" si="1887"/>
        <v>0</v>
      </c>
      <c r="KK117" s="122">
        <f>KJ117/KJ107</f>
        <v>0</v>
      </c>
      <c r="KL117" s="101">
        <f>KL107*KK117</f>
        <v>0</v>
      </c>
      <c r="KM117" s="119">
        <f t="shared" si="1734"/>
        <v>0</v>
      </c>
      <c r="KN117" s="93">
        <f>KN107</f>
        <v>890</v>
      </c>
      <c r="KO117" s="120">
        <f t="shared" si="1735"/>
        <v>0</v>
      </c>
      <c r="KP117" s="101">
        <f t="shared" si="1736"/>
        <v>0</v>
      </c>
      <c r="KQ117" s="101"/>
      <c r="KR117" s="121"/>
      <c r="KS117" s="122">
        <f t="shared" si="1737"/>
        <v>0</v>
      </c>
      <c r="KT117" s="252">
        <f t="shared" si="1888"/>
        <v>0</v>
      </c>
      <c r="KU117" s="122">
        <f>KT117/KT107</f>
        <v>0</v>
      </c>
      <c r="KV117" s="101">
        <f>KV107*KU117</f>
        <v>0</v>
      </c>
      <c r="KW117" s="119">
        <f t="shared" si="1738"/>
        <v>0</v>
      </c>
      <c r="KX117" s="93">
        <f>KX107</f>
        <v>890</v>
      </c>
      <c r="KY117" s="120">
        <f t="shared" si="1739"/>
        <v>0</v>
      </c>
      <c r="KZ117" s="101">
        <f t="shared" si="1740"/>
        <v>0</v>
      </c>
      <c r="LA117" s="101"/>
      <c r="LB117" s="121"/>
      <c r="LC117" s="122">
        <f t="shared" si="1741"/>
        <v>0</v>
      </c>
      <c r="LD117" s="252">
        <f t="shared" si="1889"/>
        <v>0</v>
      </c>
      <c r="LE117" s="122">
        <f>LD117/LD107</f>
        <v>0</v>
      </c>
      <c r="LF117" s="101">
        <f>LF107*LE117</f>
        <v>0</v>
      </c>
      <c r="LG117" s="119">
        <f t="shared" si="1742"/>
        <v>0</v>
      </c>
      <c r="LH117" s="93">
        <f>LH107</f>
        <v>890</v>
      </c>
      <c r="LI117" s="120">
        <f t="shared" si="1743"/>
        <v>0</v>
      </c>
      <c r="LJ117" s="101">
        <f t="shared" si="1744"/>
        <v>0</v>
      </c>
      <c r="LK117" s="101"/>
      <c r="LL117" s="121"/>
      <c r="LM117" s="122">
        <f t="shared" si="1745"/>
        <v>0</v>
      </c>
      <c r="LN117" s="252">
        <f t="shared" si="1890"/>
        <v>0</v>
      </c>
      <c r="LO117" s="122">
        <f>LN117/LN107</f>
        <v>0</v>
      </c>
      <c r="LP117" s="101">
        <f>LP107*LO117</f>
        <v>0</v>
      </c>
      <c r="LQ117" s="119">
        <f t="shared" si="1746"/>
        <v>0</v>
      </c>
      <c r="LR117" s="93">
        <f>LR107</f>
        <v>890</v>
      </c>
      <c r="LS117" s="120">
        <f t="shared" si="1747"/>
        <v>0</v>
      </c>
      <c r="LT117" s="101">
        <f t="shared" si="1748"/>
        <v>0</v>
      </c>
      <c r="LU117" s="101"/>
      <c r="LV117" s="121"/>
      <c r="LW117" s="122">
        <f t="shared" si="1749"/>
        <v>0</v>
      </c>
      <c r="LX117" s="252">
        <f t="shared" si="1891"/>
        <v>0</v>
      </c>
      <c r="LY117" s="122">
        <f>LX117/LX107</f>
        <v>0</v>
      </c>
      <c r="LZ117" s="101">
        <f>LZ107*LY117</f>
        <v>0</v>
      </c>
      <c r="MA117" s="119">
        <f t="shared" si="1750"/>
        <v>0</v>
      </c>
      <c r="MB117" s="93">
        <f>MB107</f>
        <v>890</v>
      </c>
      <c r="MC117" s="120">
        <f t="shared" si="1751"/>
        <v>0</v>
      </c>
      <c r="MD117" s="101">
        <f t="shared" si="1752"/>
        <v>0</v>
      </c>
      <c r="ME117" s="101"/>
      <c r="MF117" s="121"/>
      <c r="MG117" s="122">
        <f t="shared" si="1753"/>
        <v>0</v>
      </c>
      <c r="MH117" s="252">
        <f t="shared" si="1892"/>
        <v>0</v>
      </c>
      <c r="MI117" s="122">
        <f>MH117/MH107</f>
        <v>0</v>
      </c>
      <c r="MJ117" s="101">
        <f>MJ107*MI117</f>
        <v>0</v>
      </c>
      <c r="MK117" s="119">
        <f t="shared" si="1754"/>
        <v>0</v>
      </c>
      <c r="ML117" s="93">
        <f>ML107</f>
        <v>890</v>
      </c>
      <c r="MM117" s="120">
        <f t="shared" si="1755"/>
        <v>0</v>
      </c>
      <c r="MN117" s="101">
        <f t="shared" si="1756"/>
        <v>0</v>
      </c>
      <c r="MO117" s="101"/>
      <c r="MP117" s="121"/>
      <c r="MQ117" s="122">
        <f t="shared" si="1757"/>
        <v>0</v>
      </c>
      <c r="MR117" s="252">
        <f t="shared" si="1893"/>
        <v>31</v>
      </c>
      <c r="MS117" s="122">
        <f>MR117/MR107</f>
        <v>0.27678999999999998</v>
      </c>
      <c r="MT117" s="101">
        <f>MT107*MS117</f>
        <v>30.99</v>
      </c>
      <c r="MU117" s="119">
        <f t="shared" si="1758"/>
        <v>0.99967742000000004</v>
      </c>
      <c r="MV117" s="93">
        <f>MV107</f>
        <v>890</v>
      </c>
      <c r="MW117" s="120">
        <f t="shared" si="1759"/>
        <v>889.71289999999999</v>
      </c>
      <c r="MX117" s="101">
        <f t="shared" si="1760"/>
        <v>27581.1</v>
      </c>
      <c r="MY117" s="101"/>
      <c r="MZ117" s="121"/>
      <c r="NA117" s="122">
        <f t="shared" si="1761"/>
        <v>1.3336300000000001</v>
      </c>
      <c r="NB117" s="252">
        <f t="shared" si="1894"/>
        <v>0</v>
      </c>
      <c r="NC117" s="122">
        <f>NB117/NB107</f>
        <v>0</v>
      </c>
      <c r="ND117" s="101">
        <f>ND107*NC117</f>
        <v>0</v>
      </c>
      <c r="NE117" s="119">
        <f t="shared" si="1762"/>
        <v>0</v>
      </c>
      <c r="NF117" s="93">
        <f>NF107</f>
        <v>890</v>
      </c>
      <c r="NG117" s="120">
        <f t="shared" si="1763"/>
        <v>0</v>
      </c>
      <c r="NH117" s="101">
        <f t="shared" si="1764"/>
        <v>0</v>
      </c>
      <c r="NI117" s="101"/>
      <c r="NJ117" s="121"/>
      <c r="NK117" s="122">
        <f t="shared" si="1765"/>
        <v>0</v>
      </c>
      <c r="NL117" s="252">
        <f t="shared" si="1895"/>
        <v>0</v>
      </c>
      <c r="NM117" s="122">
        <f>NL117/NL107</f>
        <v>0</v>
      </c>
      <c r="NN117" s="101">
        <f>NN107*NM117</f>
        <v>0</v>
      </c>
      <c r="NO117" s="119">
        <f t="shared" si="1766"/>
        <v>0</v>
      </c>
      <c r="NP117" s="93">
        <f>NP107</f>
        <v>890</v>
      </c>
      <c r="NQ117" s="120">
        <f t="shared" si="1767"/>
        <v>0</v>
      </c>
      <c r="NR117" s="101">
        <f t="shared" si="1768"/>
        <v>0</v>
      </c>
      <c r="NS117" s="101"/>
      <c r="NT117" s="121"/>
      <c r="NU117" s="122">
        <f t="shared" si="1769"/>
        <v>0</v>
      </c>
      <c r="NV117" s="252">
        <f t="shared" si="1896"/>
        <v>31</v>
      </c>
      <c r="NW117" s="122">
        <f>NV117/NV107</f>
        <v>0.17713999999999999</v>
      </c>
      <c r="NX117" s="101">
        <f>NX107*NW117</f>
        <v>19.13</v>
      </c>
      <c r="NY117" s="119">
        <f t="shared" si="1770"/>
        <v>0.61709676999999996</v>
      </c>
      <c r="NZ117" s="93">
        <f>NZ107</f>
        <v>890</v>
      </c>
      <c r="OA117" s="120">
        <f t="shared" si="1771"/>
        <v>549.21613000000002</v>
      </c>
      <c r="OB117" s="101">
        <f t="shared" si="1772"/>
        <v>17025.7</v>
      </c>
      <c r="OC117" s="101"/>
      <c r="OD117" s="121"/>
      <c r="OE117" s="122">
        <f t="shared" si="1773"/>
        <v>0.82325000000000004</v>
      </c>
      <c r="OF117" s="252">
        <f t="shared" si="1897"/>
        <v>0</v>
      </c>
      <c r="OG117" s="122">
        <f>OF117/OF107</f>
        <v>0</v>
      </c>
      <c r="OH117" s="101">
        <f>OH107*OG117</f>
        <v>0</v>
      </c>
      <c r="OI117" s="119">
        <f t="shared" si="1774"/>
        <v>0</v>
      </c>
      <c r="OJ117" s="93">
        <f>OJ107</f>
        <v>890</v>
      </c>
      <c r="OK117" s="120">
        <f t="shared" si="1775"/>
        <v>0</v>
      </c>
      <c r="OL117" s="101">
        <f t="shared" si="1776"/>
        <v>0</v>
      </c>
      <c r="OM117" s="101"/>
      <c r="ON117" s="121"/>
      <c r="OO117" s="122">
        <f t="shared" si="1777"/>
        <v>0</v>
      </c>
      <c r="OP117" s="252">
        <f t="shared" si="1898"/>
        <v>0</v>
      </c>
      <c r="OQ117" s="122">
        <f>OP117/OP107</f>
        <v>0</v>
      </c>
      <c r="OR117" s="101">
        <f>OR107*OQ117</f>
        <v>0</v>
      </c>
      <c r="OS117" s="119">
        <f t="shared" si="1778"/>
        <v>0</v>
      </c>
      <c r="OT117" s="93">
        <f>OT107</f>
        <v>890</v>
      </c>
      <c r="OU117" s="120">
        <f t="shared" si="1779"/>
        <v>0</v>
      </c>
      <c r="OV117" s="101">
        <f t="shared" si="1780"/>
        <v>0</v>
      </c>
      <c r="OW117" s="101"/>
      <c r="OX117" s="121"/>
      <c r="OY117" s="122">
        <f t="shared" si="1781"/>
        <v>0</v>
      </c>
      <c r="OZ117" s="252">
        <f t="shared" si="1899"/>
        <v>0</v>
      </c>
      <c r="PA117" s="122">
        <f>OZ117/OZ107</f>
        <v>0</v>
      </c>
      <c r="PB117" s="101">
        <f>PB107*PA117</f>
        <v>0</v>
      </c>
      <c r="PC117" s="119">
        <f t="shared" si="1782"/>
        <v>0</v>
      </c>
      <c r="PD117" s="93">
        <f>PD107</f>
        <v>890</v>
      </c>
      <c r="PE117" s="120">
        <f t="shared" si="1783"/>
        <v>0</v>
      </c>
      <c r="PF117" s="101">
        <f t="shared" si="1784"/>
        <v>0</v>
      </c>
      <c r="PG117" s="101"/>
      <c r="PH117" s="121"/>
      <c r="PI117" s="122">
        <f t="shared" si="1785"/>
        <v>0</v>
      </c>
      <c r="PJ117" s="252">
        <f t="shared" si="1900"/>
        <v>0</v>
      </c>
      <c r="PK117" s="122">
        <f>PJ117/PJ107</f>
        <v>0</v>
      </c>
      <c r="PL117" s="101">
        <f>PL107*PK117</f>
        <v>0</v>
      </c>
      <c r="PM117" s="119">
        <f t="shared" si="1786"/>
        <v>0</v>
      </c>
      <c r="PN117" s="93">
        <f>PN107</f>
        <v>890</v>
      </c>
      <c r="PO117" s="120">
        <f t="shared" si="1787"/>
        <v>0</v>
      </c>
      <c r="PP117" s="101">
        <f t="shared" si="1788"/>
        <v>0</v>
      </c>
      <c r="PQ117" s="101"/>
      <c r="PR117" s="121"/>
      <c r="PS117" s="122">
        <f t="shared" si="1789"/>
        <v>0</v>
      </c>
      <c r="PT117" s="252">
        <f t="shared" si="1901"/>
        <v>0</v>
      </c>
      <c r="PU117" s="122" t="e">
        <f>PT117/PT107</f>
        <v>#DIV/0!</v>
      </c>
      <c r="PV117" s="101" t="e">
        <f>PV107*PU117</f>
        <v>#DIV/0!</v>
      </c>
      <c r="PW117" s="119">
        <f t="shared" si="1790"/>
        <v>0</v>
      </c>
      <c r="PX117" s="93">
        <f>PX107</f>
        <v>0</v>
      </c>
      <c r="PY117" s="120">
        <f t="shared" si="1791"/>
        <v>0</v>
      </c>
      <c r="PZ117" s="101">
        <f t="shared" si="1792"/>
        <v>0</v>
      </c>
      <c r="QA117" s="101"/>
      <c r="QB117" s="121"/>
      <c r="QC117" s="122">
        <f t="shared" si="1793"/>
        <v>0</v>
      </c>
      <c r="QD117" s="252">
        <f t="shared" si="1902"/>
        <v>0</v>
      </c>
      <c r="QE117" s="122">
        <f>QD117/QD107</f>
        <v>0</v>
      </c>
      <c r="QF117" s="101">
        <f>QF107*QE117</f>
        <v>0</v>
      </c>
      <c r="QG117" s="119">
        <f t="shared" si="1794"/>
        <v>0</v>
      </c>
      <c r="QH117" s="93">
        <f>QH107</f>
        <v>890</v>
      </c>
      <c r="QI117" s="120">
        <f t="shared" si="1795"/>
        <v>0</v>
      </c>
      <c r="QJ117" s="101">
        <f t="shared" si="1796"/>
        <v>0</v>
      </c>
      <c r="QK117" s="101"/>
      <c r="QL117" s="121"/>
      <c r="QM117" s="122">
        <f t="shared" si="1797"/>
        <v>0</v>
      </c>
      <c r="QN117" s="252">
        <f t="shared" si="1903"/>
        <v>0</v>
      </c>
      <c r="QO117" s="122">
        <f>QN117/QN107</f>
        <v>0</v>
      </c>
      <c r="QP117" s="101">
        <f>QP107*QO117</f>
        <v>0</v>
      </c>
      <c r="QQ117" s="119">
        <f t="shared" si="1798"/>
        <v>0</v>
      </c>
      <c r="QR117" s="93">
        <f>QR107</f>
        <v>890</v>
      </c>
      <c r="QS117" s="120">
        <f t="shared" si="1799"/>
        <v>0</v>
      </c>
      <c r="QT117" s="101">
        <f t="shared" si="1800"/>
        <v>0</v>
      </c>
      <c r="QU117" s="101"/>
      <c r="QV117" s="121"/>
      <c r="QW117" s="122">
        <f t="shared" si="1801"/>
        <v>0</v>
      </c>
      <c r="QX117" s="252">
        <f t="shared" si="1904"/>
        <v>0</v>
      </c>
      <c r="QY117" s="122">
        <f>QX117/QX107</f>
        <v>0</v>
      </c>
      <c r="QZ117" s="101">
        <f>QZ107*QY117</f>
        <v>0</v>
      </c>
      <c r="RA117" s="119">
        <f t="shared" si="1802"/>
        <v>0</v>
      </c>
      <c r="RB117" s="93">
        <f>RB107</f>
        <v>890</v>
      </c>
      <c r="RC117" s="120">
        <f t="shared" si="1803"/>
        <v>0</v>
      </c>
      <c r="RD117" s="101">
        <f t="shared" si="1804"/>
        <v>0</v>
      </c>
      <c r="RE117" s="101"/>
      <c r="RF117" s="121"/>
      <c r="RG117" s="122">
        <f t="shared" si="1805"/>
        <v>0</v>
      </c>
      <c r="RH117" s="252">
        <f t="shared" si="1905"/>
        <v>0</v>
      </c>
      <c r="RI117" s="122">
        <f>RH117/RH107</f>
        <v>0</v>
      </c>
      <c r="RJ117" s="101">
        <f>RJ107*RI117</f>
        <v>0</v>
      </c>
      <c r="RK117" s="119">
        <f t="shared" si="1806"/>
        <v>0</v>
      </c>
      <c r="RL117" s="93">
        <f>RL107</f>
        <v>890</v>
      </c>
      <c r="RM117" s="120">
        <f t="shared" si="1807"/>
        <v>0</v>
      </c>
      <c r="RN117" s="101">
        <f t="shared" si="1808"/>
        <v>0</v>
      </c>
      <c r="RO117" s="101"/>
      <c r="RP117" s="121"/>
      <c r="RQ117" s="122">
        <f t="shared" si="1809"/>
        <v>0</v>
      </c>
      <c r="RR117" s="252">
        <f t="shared" si="1906"/>
        <v>0</v>
      </c>
      <c r="RS117" s="122">
        <f>RR117/RR107</f>
        <v>0</v>
      </c>
      <c r="RT117" s="101">
        <f>RT107*RS117</f>
        <v>0</v>
      </c>
      <c r="RU117" s="119">
        <f t="shared" si="1810"/>
        <v>0</v>
      </c>
      <c r="RV117" s="93">
        <f>RV107</f>
        <v>890</v>
      </c>
      <c r="RW117" s="120">
        <f t="shared" si="1811"/>
        <v>0</v>
      </c>
      <c r="RX117" s="101">
        <f t="shared" si="1812"/>
        <v>0</v>
      </c>
      <c r="RY117" s="101"/>
      <c r="RZ117" s="121"/>
      <c r="SA117" s="122">
        <f t="shared" si="1813"/>
        <v>0</v>
      </c>
      <c r="SB117" s="252">
        <f t="shared" si="1907"/>
        <v>0</v>
      </c>
      <c r="SC117" s="122">
        <f>SB117/SB107</f>
        <v>0</v>
      </c>
      <c r="SD117" s="101">
        <f>SD107*SC117</f>
        <v>0</v>
      </c>
      <c r="SE117" s="119">
        <f t="shared" si="1814"/>
        <v>0</v>
      </c>
      <c r="SF117" s="93">
        <f>SF107</f>
        <v>890</v>
      </c>
      <c r="SG117" s="120">
        <f t="shared" si="1815"/>
        <v>0</v>
      </c>
      <c r="SH117" s="101">
        <f t="shared" si="1816"/>
        <v>0</v>
      </c>
      <c r="SI117" s="101"/>
      <c r="SJ117" s="121"/>
      <c r="SK117" s="122">
        <f t="shared" si="1817"/>
        <v>0</v>
      </c>
      <c r="SL117" s="252">
        <f t="shared" si="1908"/>
        <v>0</v>
      </c>
      <c r="SM117" s="122">
        <f>SL117/SL107</f>
        <v>0</v>
      </c>
      <c r="SN117" s="101">
        <f>SN107*SM117</f>
        <v>0</v>
      </c>
      <c r="SO117" s="119">
        <f t="shared" si="1818"/>
        <v>0</v>
      </c>
      <c r="SP117" s="93">
        <f>SP107</f>
        <v>890</v>
      </c>
      <c r="SQ117" s="120">
        <f t="shared" si="1819"/>
        <v>0</v>
      </c>
      <c r="SR117" s="101">
        <f t="shared" si="1820"/>
        <v>0</v>
      </c>
      <c r="SS117" s="101"/>
      <c r="ST117" s="121"/>
      <c r="SU117" s="122">
        <f t="shared" si="1821"/>
        <v>0</v>
      </c>
      <c r="SV117" s="252">
        <f t="shared" si="1909"/>
        <v>0</v>
      </c>
      <c r="SW117" s="122">
        <f>SV117/SV107</f>
        <v>0</v>
      </c>
      <c r="SX117" s="101">
        <f>SX107*SW117</f>
        <v>0</v>
      </c>
      <c r="SY117" s="119">
        <f t="shared" si="1822"/>
        <v>0</v>
      </c>
      <c r="SZ117" s="93">
        <f>SZ107</f>
        <v>890</v>
      </c>
      <c r="TA117" s="120">
        <f t="shared" si="1823"/>
        <v>0</v>
      </c>
      <c r="TB117" s="101">
        <f t="shared" si="1824"/>
        <v>0</v>
      </c>
      <c r="TC117" s="101"/>
      <c r="TD117" s="121"/>
      <c r="TE117" s="122">
        <f t="shared" si="1825"/>
        <v>0</v>
      </c>
      <c r="TF117" s="252">
        <f t="shared" si="1910"/>
        <v>0</v>
      </c>
      <c r="TG117" s="122">
        <f>TF117/TF107</f>
        <v>0</v>
      </c>
      <c r="TH117" s="101">
        <f>TH107*TG117</f>
        <v>0</v>
      </c>
      <c r="TI117" s="119">
        <f t="shared" si="1826"/>
        <v>0</v>
      </c>
      <c r="TJ117" s="93">
        <f>TJ107</f>
        <v>890</v>
      </c>
      <c r="TK117" s="120">
        <f t="shared" si="1827"/>
        <v>0</v>
      </c>
      <c r="TL117" s="101">
        <f t="shared" si="1828"/>
        <v>0</v>
      </c>
      <c r="TM117" s="101"/>
      <c r="TN117" s="121"/>
      <c r="TO117" s="122">
        <f t="shared" si="1829"/>
        <v>0</v>
      </c>
      <c r="TP117" s="252">
        <f t="shared" si="1911"/>
        <v>0</v>
      </c>
      <c r="TQ117" s="122">
        <f>TP117/TP107</f>
        <v>0</v>
      </c>
      <c r="TR117" s="101">
        <f>TR107*TQ117</f>
        <v>0</v>
      </c>
      <c r="TS117" s="119">
        <f t="shared" si="1830"/>
        <v>0</v>
      </c>
      <c r="TT117" s="93">
        <f>TT107</f>
        <v>890</v>
      </c>
      <c r="TU117" s="120">
        <f t="shared" si="1831"/>
        <v>0</v>
      </c>
      <c r="TV117" s="101">
        <f t="shared" si="1832"/>
        <v>0</v>
      </c>
      <c r="TW117" s="101"/>
      <c r="TX117" s="121"/>
      <c r="TY117" s="122">
        <f t="shared" si="1833"/>
        <v>0</v>
      </c>
      <c r="TZ117" s="252">
        <f t="shared" si="1912"/>
        <v>0</v>
      </c>
      <c r="UA117" s="122">
        <f>TZ117/TZ107</f>
        <v>0</v>
      </c>
      <c r="UB117" s="101">
        <f>UB107*UA117</f>
        <v>0</v>
      </c>
      <c r="UC117" s="119">
        <f t="shared" si="1834"/>
        <v>0</v>
      </c>
      <c r="UD117" s="93">
        <f>UD107</f>
        <v>890</v>
      </c>
      <c r="UE117" s="120">
        <f t="shared" si="1835"/>
        <v>0</v>
      </c>
      <c r="UF117" s="101">
        <f t="shared" si="1836"/>
        <v>0</v>
      </c>
      <c r="UG117" s="101"/>
      <c r="UH117" s="121"/>
      <c r="UI117" s="122">
        <f t="shared" si="1837"/>
        <v>0</v>
      </c>
      <c r="UJ117" s="252">
        <f t="shared" si="1913"/>
        <v>0</v>
      </c>
      <c r="UK117" s="122">
        <f>UJ117/UJ107</f>
        <v>0</v>
      </c>
      <c r="UL117" s="101">
        <f>UL107*UK117</f>
        <v>0</v>
      </c>
      <c r="UM117" s="119">
        <f t="shared" si="1838"/>
        <v>0</v>
      </c>
      <c r="UN117" s="93">
        <f>UN107</f>
        <v>890</v>
      </c>
      <c r="UO117" s="120">
        <f t="shared" si="1839"/>
        <v>0</v>
      </c>
      <c r="UP117" s="101">
        <f t="shared" si="1840"/>
        <v>0</v>
      </c>
      <c r="UQ117" s="101"/>
      <c r="UR117" s="121"/>
      <c r="US117" s="122">
        <f t="shared" si="1841"/>
        <v>0</v>
      </c>
      <c r="UT117" s="252">
        <f t="shared" si="1914"/>
        <v>0</v>
      </c>
      <c r="UU117" s="122">
        <f>UT117/UT107</f>
        <v>0</v>
      </c>
      <c r="UV117" s="101">
        <f>UV107*UU117</f>
        <v>0</v>
      </c>
      <c r="UW117" s="119">
        <f t="shared" si="1842"/>
        <v>0</v>
      </c>
      <c r="UX117" s="93">
        <f>UX107</f>
        <v>890</v>
      </c>
      <c r="UY117" s="120">
        <f t="shared" si="1843"/>
        <v>0</v>
      </c>
      <c r="UZ117" s="101">
        <f t="shared" si="1844"/>
        <v>0</v>
      </c>
      <c r="VA117" s="101"/>
      <c r="VB117" s="121"/>
      <c r="VC117" s="122">
        <f t="shared" si="1845"/>
        <v>0</v>
      </c>
      <c r="VD117" s="252">
        <f t="shared" si="1915"/>
        <v>0</v>
      </c>
      <c r="VE117" s="122">
        <f>VD117/VD107</f>
        <v>0</v>
      </c>
      <c r="VF117" s="101">
        <f>VF107*VE117</f>
        <v>0</v>
      </c>
      <c r="VG117" s="119">
        <f t="shared" si="1846"/>
        <v>0</v>
      </c>
      <c r="VH117" s="93">
        <f>VH107</f>
        <v>890</v>
      </c>
      <c r="VI117" s="120">
        <f t="shared" si="1847"/>
        <v>0</v>
      </c>
      <c r="VJ117" s="101">
        <f t="shared" si="1848"/>
        <v>0</v>
      </c>
      <c r="VK117" s="101"/>
      <c r="VL117" s="121"/>
      <c r="VM117" s="122">
        <f t="shared" si="1849"/>
        <v>0</v>
      </c>
      <c r="VN117" s="252">
        <f t="shared" si="1916"/>
        <v>0</v>
      </c>
      <c r="VO117" s="122">
        <f>VN117/VN107</f>
        <v>0</v>
      </c>
      <c r="VP117" s="101">
        <f>VP107*VO117</f>
        <v>0</v>
      </c>
      <c r="VQ117" s="119">
        <f t="shared" si="1850"/>
        <v>0</v>
      </c>
      <c r="VR117" s="93">
        <f>VR107</f>
        <v>890</v>
      </c>
      <c r="VS117" s="120">
        <f t="shared" si="1851"/>
        <v>0</v>
      </c>
      <c r="VT117" s="101">
        <f t="shared" si="1852"/>
        <v>0</v>
      </c>
      <c r="VU117" s="101"/>
      <c r="VV117" s="121"/>
      <c r="VW117" s="122">
        <f t="shared" si="1853"/>
        <v>0</v>
      </c>
      <c r="VX117" s="231">
        <f t="shared" si="1854"/>
        <v>73</v>
      </c>
      <c r="VY117" s="122">
        <f>VX117/VX107</f>
        <v>5.7999999999999996E-3</v>
      </c>
      <c r="VZ117" s="101">
        <f>VZ107*VY117</f>
        <v>54.72</v>
      </c>
      <c r="WA117" s="119">
        <f t="shared" si="1855"/>
        <v>0.74958904000000004</v>
      </c>
      <c r="WB117" s="93">
        <f>WB107</f>
        <v>890</v>
      </c>
      <c r="WC117" s="120">
        <f t="shared" si="1856"/>
        <v>667.13424999999995</v>
      </c>
      <c r="WD117" s="101">
        <f t="shared" si="1857"/>
        <v>48700.800000000003</v>
      </c>
      <c r="WE117" s="101"/>
      <c r="WF117" s="121"/>
    </row>
    <row r="118" spans="1:604" ht="16.5" customHeight="1">
      <c r="A118" s="5"/>
      <c r="B118" s="88" t="s">
        <v>432</v>
      </c>
      <c r="C118" s="12" t="s">
        <v>837</v>
      </c>
      <c r="D118" s="12" t="s">
        <v>437</v>
      </c>
      <c r="E118" s="4" t="s">
        <v>33</v>
      </c>
      <c r="F118" s="252">
        <f t="shared" si="1858"/>
        <v>0</v>
      </c>
      <c r="G118" s="122">
        <f>F118/F107</f>
        <v>0</v>
      </c>
      <c r="H118" s="101">
        <f>H107*G118</f>
        <v>0</v>
      </c>
      <c r="I118" s="119">
        <f t="shared" si="1618"/>
        <v>0</v>
      </c>
      <c r="J118" s="93">
        <f>J107</f>
        <v>890</v>
      </c>
      <c r="K118" s="120">
        <f t="shared" si="1619"/>
        <v>0</v>
      </c>
      <c r="L118" s="101">
        <f t="shared" si="1620"/>
        <v>0</v>
      </c>
      <c r="M118" s="101"/>
      <c r="N118" s="121"/>
      <c r="O118" s="122" t="e">
        <f t="shared" si="1621"/>
        <v>#DIV/0!</v>
      </c>
      <c r="P118" s="252">
        <f t="shared" si="1859"/>
        <v>0</v>
      </c>
      <c r="Q118" s="122">
        <f>P118/P107</f>
        <v>0</v>
      </c>
      <c r="R118" s="101">
        <f>R107*Q118</f>
        <v>0</v>
      </c>
      <c r="S118" s="119">
        <f t="shared" si="1622"/>
        <v>0</v>
      </c>
      <c r="T118" s="93">
        <f>T107</f>
        <v>890</v>
      </c>
      <c r="U118" s="120">
        <f t="shared" si="1623"/>
        <v>0</v>
      </c>
      <c r="V118" s="101">
        <f t="shared" si="1624"/>
        <v>0</v>
      </c>
      <c r="W118" s="101"/>
      <c r="X118" s="121"/>
      <c r="Y118" s="122" t="e">
        <f t="shared" si="1625"/>
        <v>#DIV/0!</v>
      </c>
      <c r="Z118" s="252">
        <f t="shared" si="1860"/>
        <v>0</v>
      </c>
      <c r="AA118" s="122">
        <f>Z118/Z107</f>
        <v>0</v>
      </c>
      <c r="AB118" s="101">
        <f>AB107*AA118</f>
        <v>0</v>
      </c>
      <c r="AC118" s="119">
        <f t="shared" si="1626"/>
        <v>0</v>
      </c>
      <c r="AD118" s="93">
        <f>AD107</f>
        <v>890</v>
      </c>
      <c r="AE118" s="120">
        <f t="shared" si="1627"/>
        <v>0</v>
      </c>
      <c r="AF118" s="101">
        <f t="shared" si="1628"/>
        <v>0</v>
      </c>
      <c r="AG118" s="101"/>
      <c r="AH118" s="121"/>
      <c r="AI118" s="122" t="e">
        <f t="shared" si="1629"/>
        <v>#DIV/0!</v>
      </c>
      <c r="AJ118" s="252">
        <f t="shared" si="1861"/>
        <v>0</v>
      </c>
      <c r="AK118" s="122">
        <f>AJ118/AJ107</f>
        <v>0</v>
      </c>
      <c r="AL118" s="101">
        <f>AL107*AK118</f>
        <v>0</v>
      </c>
      <c r="AM118" s="119">
        <f t="shared" si="1630"/>
        <v>0</v>
      </c>
      <c r="AN118" s="93">
        <f>AN107</f>
        <v>890</v>
      </c>
      <c r="AO118" s="120">
        <f t="shared" si="1631"/>
        <v>0</v>
      </c>
      <c r="AP118" s="101">
        <f t="shared" si="1632"/>
        <v>0</v>
      </c>
      <c r="AQ118" s="101"/>
      <c r="AR118" s="121"/>
      <c r="AS118" s="122" t="e">
        <f t="shared" si="1633"/>
        <v>#DIV/0!</v>
      </c>
      <c r="AT118" s="252">
        <f t="shared" si="1862"/>
        <v>0</v>
      </c>
      <c r="AU118" s="122">
        <f>AT118/AT107</f>
        <v>0</v>
      </c>
      <c r="AV118" s="101">
        <f>AV107*AU118</f>
        <v>0</v>
      </c>
      <c r="AW118" s="119">
        <f t="shared" si="1634"/>
        <v>0</v>
      </c>
      <c r="AX118" s="93">
        <f>AX107</f>
        <v>890</v>
      </c>
      <c r="AY118" s="120">
        <f t="shared" si="1635"/>
        <v>0</v>
      </c>
      <c r="AZ118" s="101">
        <f t="shared" si="1636"/>
        <v>0</v>
      </c>
      <c r="BA118" s="101"/>
      <c r="BB118" s="121"/>
      <c r="BC118" s="122" t="e">
        <f t="shared" si="1637"/>
        <v>#DIV/0!</v>
      </c>
      <c r="BD118" s="252">
        <f t="shared" si="1863"/>
        <v>0</v>
      </c>
      <c r="BE118" s="122">
        <f>BD118/BD107</f>
        <v>0</v>
      </c>
      <c r="BF118" s="101">
        <f>BF107*BE118</f>
        <v>0</v>
      </c>
      <c r="BG118" s="119">
        <f t="shared" si="1638"/>
        <v>0</v>
      </c>
      <c r="BH118" s="93">
        <f>BH107</f>
        <v>890</v>
      </c>
      <c r="BI118" s="120">
        <f t="shared" si="1639"/>
        <v>0</v>
      </c>
      <c r="BJ118" s="101">
        <f t="shared" si="1640"/>
        <v>0</v>
      </c>
      <c r="BK118" s="101"/>
      <c r="BL118" s="121"/>
      <c r="BM118" s="122" t="e">
        <f t="shared" si="1641"/>
        <v>#DIV/0!</v>
      </c>
      <c r="BN118" s="252">
        <f t="shared" si="1864"/>
        <v>0</v>
      </c>
      <c r="BO118" s="122" t="e">
        <f>BN118/BN107</f>
        <v>#DIV/0!</v>
      </c>
      <c r="BP118" s="101" t="e">
        <f>BP107*BO118</f>
        <v>#DIV/0!</v>
      </c>
      <c r="BQ118" s="119">
        <f t="shared" si="1642"/>
        <v>0</v>
      </c>
      <c r="BR118" s="93">
        <f>BR107</f>
        <v>0</v>
      </c>
      <c r="BS118" s="120">
        <f t="shared" si="1643"/>
        <v>0</v>
      </c>
      <c r="BT118" s="101">
        <f t="shared" si="1644"/>
        <v>0</v>
      </c>
      <c r="BU118" s="101"/>
      <c r="BV118" s="121"/>
      <c r="BW118" s="122" t="e">
        <f t="shared" si="1645"/>
        <v>#DIV/0!</v>
      </c>
      <c r="BX118" s="252">
        <f t="shared" si="1865"/>
        <v>0</v>
      </c>
      <c r="BY118" s="122">
        <f>BX118/BX107</f>
        <v>0</v>
      </c>
      <c r="BZ118" s="101">
        <f>BZ107*BY118</f>
        <v>0</v>
      </c>
      <c r="CA118" s="119">
        <f t="shared" si="1646"/>
        <v>0</v>
      </c>
      <c r="CB118" s="93">
        <f>CB107</f>
        <v>890</v>
      </c>
      <c r="CC118" s="120">
        <f t="shared" si="1647"/>
        <v>0</v>
      </c>
      <c r="CD118" s="101">
        <f t="shared" si="1648"/>
        <v>0</v>
      </c>
      <c r="CE118" s="101"/>
      <c r="CF118" s="121"/>
      <c r="CG118" s="122" t="e">
        <f t="shared" si="1649"/>
        <v>#DIV/0!</v>
      </c>
      <c r="CH118" s="252">
        <f t="shared" si="1866"/>
        <v>0</v>
      </c>
      <c r="CI118" s="122" t="e">
        <f>CH118/CH107</f>
        <v>#DIV/0!</v>
      </c>
      <c r="CJ118" s="101" t="e">
        <f>CJ107*CI118</f>
        <v>#DIV/0!</v>
      </c>
      <c r="CK118" s="119">
        <f t="shared" si="1650"/>
        <v>0</v>
      </c>
      <c r="CL118" s="93">
        <f>CL107</f>
        <v>0</v>
      </c>
      <c r="CM118" s="120">
        <f t="shared" si="1651"/>
        <v>0</v>
      </c>
      <c r="CN118" s="101">
        <f t="shared" si="1652"/>
        <v>0</v>
      </c>
      <c r="CO118" s="101"/>
      <c r="CP118" s="121"/>
      <c r="CQ118" s="122" t="e">
        <f t="shared" si="1653"/>
        <v>#DIV/0!</v>
      </c>
      <c r="CR118" s="252">
        <f t="shared" si="1867"/>
        <v>0</v>
      </c>
      <c r="CS118" s="122">
        <f>CR118/CR107</f>
        <v>0</v>
      </c>
      <c r="CT118" s="101">
        <f>CT107*CS118</f>
        <v>0</v>
      </c>
      <c r="CU118" s="119">
        <f t="shared" si="1654"/>
        <v>0</v>
      </c>
      <c r="CV118" s="93">
        <f>CV107</f>
        <v>890</v>
      </c>
      <c r="CW118" s="120">
        <f t="shared" si="1655"/>
        <v>0</v>
      </c>
      <c r="CX118" s="101">
        <f t="shared" si="1656"/>
        <v>0</v>
      </c>
      <c r="CY118" s="101"/>
      <c r="CZ118" s="121"/>
      <c r="DA118" s="122" t="e">
        <f t="shared" si="1657"/>
        <v>#DIV/0!</v>
      </c>
      <c r="DB118" s="252">
        <f t="shared" si="1868"/>
        <v>0</v>
      </c>
      <c r="DC118" s="122">
        <f>DB118/DB107</f>
        <v>0</v>
      </c>
      <c r="DD118" s="101">
        <f>DD107*DC118</f>
        <v>0</v>
      </c>
      <c r="DE118" s="119">
        <f t="shared" si="1658"/>
        <v>0</v>
      </c>
      <c r="DF118" s="93">
        <f>DF107</f>
        <v>890</v>
      </c>
      <c r="DG118" s="120">
        <f t="shared" si="1659"/>
        <v>0</v>
      </c>
      <c r="DH118" s="101">
        <f t="shared" si="1660"/>
        <v>0</v>
      </c>
      <c r="DI118" s="101"/>
      <c r="DJ118" s="121"/>
      <c r="DK118" s="122" t="e">
        <f t="shared" si="1661"/>
        <v>#DIV/0!</v>
      </c>
      <c r="DL118" s="252">
        <f t="shared" si="1869"/>
        <v>0</v>
      </c>
      <c r="DM118" s="122">
        <f>DL118/DL107</f>
        <v>0</v>
      </c>
      <c r="DN118" s="101">
        <f>DN107*DM118</f>
        <v>0</v>
      </c>
      <c r="DO118" s="119">
        <f t="shared" si="1662"/>
        <v>0</v>
      </c>
      <c r="DP118" s="93">
        <f>DP107</f>
        <v>890</v>
      </c>
      <c r="DQ118" s="120">
        <f t="shared" si="1663"/>
        <v>0</v>
      </c>
      <c r="DR118" s="101">
        <f t="shared" si="1664"/>
        <v>0</v>
      </c>
      <c r="DS118" s="101"/>
      <c r="DT118" s="121"/>
      <c r="DU118" s="122" t="e">
        <f t="shared" si="1665"/>
        <v>#DIV/0!</v>
      </c>
      <c r="DV118" s="252">
        <f t="shared" si="1870"/>
        <v>0</v>
      </c>
      <c r="DW118" s="122">
        <f>DV118/DV107</f>
        <v>0</v>
      </c>
      <c r="DX118" s="101">
        <f>DX107*DW118</f>
        <v>0</v>
      </c>
      <c r="DY118" s="119">
        <f t="shared" si="1666"/>
        <v>0</v>
      </c>
      <c r="DZ118" s="93">
        <f>DZ107</f>
        <v>890</v>
      </c>
      <c r="EA118" s="120">
        <f t="shared" si="1667"/>
        <v>0</v>
      </c>
      <c r="EB118" s="101">
        <f t="shared" si="1668"/>
        <v>0</v>
      </c>
      <c r="EC118" s="101"/>
      <c r="ED118" s="121"/>
      <c r="EE118" s="122" t="e">
        <f t="shared" si="1669"/>
        <v>#DIV/0!</v>
      </c>
      <c r="EF118" s="252">
        <f t="shared" si="1871"/>
        <v>0</v>
      </c>
      <c r="EG118" s="122">
        <f>EF118/EF107</f>
        <v>0</v>
      </c>
      <c r="EH118" s="101">
        <f>EH107*EG118</f>
        <v>0</v>
      </c>
      <c r="EI118" s="119">
        <f t="shared" si="1670"/>
        <v>0</v>
      </c>
      <c r="EJ118" s="93">
        <f>EJ107</f>
        <v>890</v>
      </c>
      <c r="EK118" s="120">
        <f t="shared" si="1671"/>
        <v>0</v>
      </c>
      <c r="EL118" s="101">
        <f t="shared" si="1672"/>
        <v>0</v>
      </c>
      <c r="EM118" s="101"/>
      <c r="EN118" s="121"/>
      <c r="EO118" s="122" t="e">
        <f t="shared" si="1673"/>
        <v>#DIV/0!</v>
      </c>
      <c r="EP118" s="252">
        <f t="shared" si="1872"/>
        <v>0</v>
      </c>
      <c r="EQ118" s="122">
        <f>EP118/EP107</f>
        <v>0</v>
      </c>
      <c r="ER118" s="101">
        <f>ER107*EQ118</f>
        <v>0</v>
      </c>
      <c r="ES118" s="119">
        <f t="shared" si="1674"/>
        <v>0</v>
      </c>
      <c r="ET118" s="93">
        <f>ET107</f>
        <v>890</v>
      </c>
      <c r="EU118" s="120">
        <f t="shared" si="1675"/>
        <v>0</v>
      </c>
      <c r="EV118" s="101">
        <f t="shared" si="1676"/>
        <v>0</v>
      </c>
      <c r="EW118" s="101"/>
      <c r="EX118" s="121"/>
      <c r="EY118" s="122" t="e">
        <f t="shared" si="1677"/>
        <v>#DIV/0!</v>
      </c>
      <c r="EZ118" s="252">
        <f t="shared" si="1873"/>
        <v>0</v>
      </c>
      <c r="FA118" s="122">
        <f>EZ118/EZ107</f>
        <v>0</v>
      </c>
      <c r="FB118" s="101">
        <f>FB107*FA118</f>
        <v>0</v>
      </c>
      <c r="FC118" s="119">
        <f t="shared" si="1678"/>
        <v>0</v>
      </c>
      <c r="FD118" s="93">
        <f>FD107</f>
        <v>890</v>
      </c>
      <c r="FE118" s="120">
        <f t="shared" si="1679"/>
        <v>0</v>
      </c>
      <c r="FF118" s="101">
        <f t="shared" si="1680"/>
        <v>0</v>
      </c>
      <c r="FG118" s="101"/>
      <c r="FH118" s="121"/>
      <c r="FI118" s="122" t="e">
        <f t="shared" si="1681"/>
        <v>#DIV/0!</v>
      </c>
      <c r="FJ118" s="252">
        <f t="shared" si="1874"/>
        <v>0</v>
      </c>
      <c r="FK118" s="122">
        <f>FJ118/FJ107</f>
        <v>0</v>
      </c>
      <c r="FL118" s="101">
        <f>FL107*FK118</f>
        <v>0</v>
      </c>
      <c r="FM118" s="119">
        <f t="shared" si="1682"/>
        <v>0</v>
      </c>
      <c r="FN118" s="93">
        <f>FN107</f>
        <v>890</v>
      </c>
      <c r="FO118" s="120">
        <f t="shared" si="1683"/>
        <v>0</v>
      </c>
      <c r="FP118" s="101">
        <f t="shared" si="1684"/>
        <v>0</v>
      </c>
      <c r="FQ118" s="101"/>
      <c r="FR118" s="121"/>
      <c r="FS118" s="122" t="e">
        <f t="shared" si="1685"/>
        <v>#DIV/0!</v>
      </c>
      <c r="FT118" s="252">
        <f t="shared" si="1875"/>
        <v>0</v>
      </c>
      <c r="FU118" s="122">
        <f>FT118/FT107</f>
        <v>0</v>
      </c>
      <c r="FV118" s="101">
        <f>FV107*FU118</f>
        <v>0</v>
      </c>
      <c r="FW118" s="119">
        <f t="shared" si="1686"/>
        <v>0</v>
      </c>
      <c r="FX118" s="93">
        <f>FX107</f>
        <v>890</v>
      </c>
      <c r="FY118" s="120">
        <f t="shared" si="1687"/>
        <v>0</v>
      </c>
      <c r="FZ118" s="101">
        <f t="shared" si="1688"/>
        <v>0</v>
      </c>
      <c r="GA118" s="101"/>
      <c r="GB118" s="121"/>
      <c r="GC118" s="122" t="e">
        <f t="shared" si="1689"/>
        <v>#DIV/0!</v>
      </c>
      <c r="GD118" s="252">
        <f t="shared" si="1876"/>
        <v>0</v>
      </c>
      <c r="GE118" s="122">
        <f>GD118/GD107</f>
        <v>0</v>
      </c>
      <c r="GF118" s="101">
        <f>GF107*GE118</f>
        <v>0</v>
      </c>
      <c r="GG118" s="119">
        <f t="shared" si="1690"/>
        <v>0</v>
      </c>
      <c r="GH118" s="93">
        <f>GH107</f>
        <v>890</v>
      </c>
      <c r="GI118" s="120">
        <f t="shared" si="1691"/>
        <v>0</v>
      </c>
      <c r="GJ118" s="101">
        <f t="shared" si="1692"/>
        <v>0</v>
      </c>
      <c r="GK118" s="101"/>
      <c r="GL118" s="121"/>
      <c r="GM118" s="122" t="e">
        <f t="shared" si="1693"/>
        <v>#DIV/0!</v>
      </c>
      <c r="GN118" s="252">
        <f t="shared" si="1877"/>
        <v>0</v>
      </c>
      <c r="GO118" s="122">
        <f>GN118/GN107</f>
        <v>0</v>
      </c>
      <c r="GP118" s="101">
        <f>GP107*GO118</f>
        <v>0</v>
      </c>
      <c r="GQ118" s="119">
        <f t="shared" si="1694"/>
        <v>0</v>
      </c>
      <c r="GR118" s="93">
        <f>GR107</f>
        <v>890</v>
      </c>
      <c r="GS118" s="120">
        <f t="shared" si="1695"/>
        <v>0</v>
      </c>
      <c r="GT118" s="101">
        <f t="shared" si="1696"/>
        <v>0</v>
      </c>
      <c r="GU118" s="101"/>
      <c r="GV118" s="121"/>
      <c r="GW118" s="122" t="e">
        <f t="shared" si="1697"/>
        <v>#DIV/0!</v>
      </c>
      <c r="GX118" s="252">
        <f t="shared" si="1878"/>
        <v>0</v>
      </c>
      <c r="GY118" s="122">
        <f>GX118/GX107</f>
        <v>0</v>
      </c>
      <c r="GZ118" s="101">
        <f>GZ107*GY118</f>
        <v>0</v>
      </c>
      <c r="HA118" s="119">
        <f t="shared" si="1698"/>
        <v>0</v>
      </c>
      <c r="HB118" s="93">
        <f>HB107</f>
        <v>890</v>
      </c>
      <c r="HC118" s="120">
        <f t="shared" si="1699"/>
        <v>0</v>
      </c>
      <c r="HD118" s="101">
        <f t="shared" si="1700"/>
        <v>0</v>
      </c>
      <c r="HE118" s="101"/>
      <c r="HF118" s="121"/>
      <c r="HG118" s="122" t="e">
        <f t="shared" si="1701"/>
        <v>#DIV/0!</v>
      </c>
      <c r="HH118" s="252">
        <f t="shared" si="1879"/>
        <v>0</v>
      </c>
      <c r="HI118" s="122">
        <f>HH118/HH107</f>
        <v>0</v>
      </c>
      <c r="HJ118" s="101">
        <f>HJ107*HI118</f>
        <v>0</v>
      </c>
      <c r="HK118" s="119">
        <f t="shared" si="1702"/>
        <v>0</v>
      </c>
      <c r="HL118" s="93">
        <f>HL107</f>
        <v>890</v>
      </c>
      <c r="HM118" s="120">
        <f t="shared" si="1703"/>
        <v>0</v>
      </c>
      <c r="HN118" s="101">
        <f t="shared" si="1704"/>
        <v>0</v>
      </c>
      <c r="HO118" s="101"/>
      <c r="HP118" s="121"/>
      <c r="HQ118" s="122" t="e">
        <f t="shared" si="1705"/>
        <v>#DIV/0!</v>
      </c>
      <c r="HR118" s="252">
        <f t="shared" si="1880"/>
        <v>0</v>
      </c>
      <c r="HS118" s="122">
        <f>HR118/HR107</f>
        <v>0</v>
      </c>
      <c r="HT118" s="101">
        <f>HT107*HS118</f>
        <v>0</v>
      </c>
      <c r="HU118" s="119">
        <f t="shared" si="1706"/>
        <v>0</v>
      </c>
      <c r="HV118" s="93">
        <f>HV107</f>
        <v>890</v>
      </c>
      <c r="HW118" s="120">
        <f t="shared" si="1707"/>
        <v>0</v>
      </c>
      <c r="HX118" s="101">
        <f t="shared" si="1708"/>
        <v>0</v>
      </c>
      <c r="HY118" s="101"/>
      <c r="HZ118" s="121"/>
      <c r="IA118" s="122" t="e">
        <f t="shared" si="1709"/>
        <v>#DIV/0!</v>
      </c>
      <c r="IB118" s="252">
        <f t="shared" si="1881"/>
        <v>0</v>
      </c>
      <c r="IC118" s="122">
        <f>IB118/IB107</f>
        <v>0</v>
      </c>
      <c r="ID118" s="101">
        <f>ID107*IC118</f>
        <v>0</v>
      </c>
      <c r="IE118" s="119">
        <f t="shared" si="1710"/>
        <v>0</v>
      </c>
      <c r="IF118" s="93">
        <f>IF107</f>
        <v>890</v>
      </c>
      <c r="IG118" s="120">
        <f t="shared" si="1711"/>
        <v>0</v>
      </c>
      <c r="IH118" s="101">
        <f t="shared" si="1712"/>
        <v>0</v>
      </c>
      <c r="II118" s="101"/>
      <c r="IJ118" s="121"/>
      <c r="IK118" s="122" t="e">
        <f t="shared" si="1713"/>
        <v>#DIV/0!</v>
      </c>
      <c r="IL118" s="252">
        <f t="shared" si="1882"/>
        <v>0</v>
      </c>
      <c r="IM118" s="122">
        <f>IL118/IL107</f>
        <v>0</v>
      </c>
      <c r="IN118" s="101">
        <f>IN107*IM118</f>
        <v>0</v>
      </c>
      <c r="IO118" s="119">
        <f t="shared" si="1714"/>
        <v>0</v>
      </c>
      <c r="IP118" s="93">
        <f>IP107</f>
        <v>890</v>
      </c>
      <c r="IQ118" s="120">
        <f t="shared" si="1715"/>
        <v>0</v>
      </c>
      <c r="IR118" s="101">
        <f t="shared" si="1716"/>
        <v>0</v>
      </c>
      <c r="IS118" s="101"/>
      <c r="IT118" s="121"/>
      <c r="IU118" s="122" t="e">
        <f t="shared" si="1717"/>
        <v>#DIV/0!</v>
      </c>
      <c r="IV118" s="252">
        <f t="shared" si="1883"/>
        <v>0</v>
      </c>
      <c r="IW118" s="122">
        <f>IV118/IV107</f>
        <v>0</v>
      </c>
      <c r="IX118" s="101">
        <f>IX107*IW118</f>
        <v>0</v>
      </c>
      <c r="IY118" s="119">
        <f t="shared" si="1718"/>
        <v>0</v>
      </c>
      <c r="IZ118" s="93">
        <f>IZ107</f>
        <v>890</v>
      </c>
      <c r="JA118" s="120">
        <f t="shared" si="1719"/>
        <v>0</v>
      </c>
      <c r="JB118" s="101">
        <f t="shared" si="1720"/>
        <v>0</v>
      </c>
      <c r="JC118" s="101"/>
      <c r="JD118" s="121"/>
      <c r="JE118" s="122" t="e">
        <f t="shared" si="1721"/>
        <v>#DIV/0!</v>
      </c>
      <c r="JF118" s="252">
        <f t="shared" si="1884"/>
        <v>0</v>
      </c>
      <c r="JG118" s="122">
        <f>JF118/JF107</f>
        <v>0</v>
      </c>
      <c r="JH118" s="101">
        <f>JH107*JG118</f>
        <v>0</v>
      </c>
      <c r="JI118" s="119">
        <f t="shared" si="1722"/>
        <v>0</v>
      </c>
      <c r="JJ118" s="93">
        <f>JJ107</f>
        <v>890</v>
      </c>
      <c r="JK118" s="120">
        <f t="shared" si="1723"/>
        <v>0</v>
      </c>
      <c r="JL118" s="101">
        <f t="shared" si="1724"/>
        <v>0</v>
      </c>
      <c r="JM118" s="101"/>
      <c r="JN118" s="121"/>
      <c r="JO118" s="122" t="e">
        <f t="shared" si="1725"/>
        <v>#DIV/0!</v>
      </c>
      <c r="JP118" s="252">
        <f t="shared" si="1885"/>
        <v>0</v>
      </c>
      <c r="JQ118" s="122" t="e">
        <f>JP118/JP107</f>
        <v>#DIV/0!</v>
      </c>
      <c r="JR118" s="101" t="e">
        <f>JR107*JQ118</f>
        <v>#DIV/0!</v>
      </c>
      <c r="JS118" s="119">
        <f t="shared" si="1726"/>
        <v>0</v>
      </c>
      <c r="JT118" s="93">
        <f>JT107</f>
        <v>0</v>
      </c>
      <c r="JU118" s="120">
        <f t="shared" si="1727"/>
        <v>0</v>
      </c>
      <c r="JV118" s="101">
        <f t="shared" si="1728"/>
        <v>0</v>
      </c>
      <c r="JW118" s="101"/>
      <c r="JX118" s="121"/>
      <c r="JY118" s="122" t="e">
        <f t="shared" si="1729"/>
        <v>#DIV/0!</v>
      </c>
      <c r="JZ118" s="252">
        <f t="shared" si="1886"/>
        <v>0</v>
      </c>
      <c r="KA118" s="122">
        <f>JZ118/JZ107</f>
        <v>0</v>
      </c>
      <c r="KB118" s="101">
        <f>KB107*KA118</f>
        <v>0</v>
      </c>
      <c r="KC118" s="119">
        <f t="shared" si="1730"/>
        <v>0</v>
      </c>
      <c r="KD118" s="93">
        <f>KD107</f>
        <v>890</v>
      </c>
      <c r="KE118" s="120">
        <f t="shared" si="1731"/>
        <v>0</v>
      </c>
      <c r="KF118" s="101">
        <f t="shared" si="1732"/>
        <v>0</v>
      </c>
      <c r="KG118" s="101"/>
      <c r="KH118" s="121"/>
      <c r="KI118" s="122" t="e">
        <f t="shared" si="1733"/>
        <v>#DIV/0!</v>
      </c>
      <c r="KJ118" s="252">
        <f t="shared" si="1887"/>
        <v>0</v>
      </c>
      <c r="KK118" s="122">
        <f>KJ118/KJ107</f>
        <v>0</v>
      </c>
      <c r="KL118" s="101">
        <f>KL107*KK118</f>
        <v>0</v>
      </c>
      <c r="KM118" s="119">
        <f t="shared" si="1734"/>
        <v>0</v>
      </c>
      <c r="KN118" s="93">
        <f>KN107</f>
        <v>890</v>
      </c>
      <c r="KO118" s="120">
        <f t="shared" si="1735"/>
        <v>0</v>
      </c>
      <c r="KP118" s="101">
        <f t="shared" si="1736"/>
        <v>0</v>
      </c>
      <c r="KQ118" s="101"/>
      <c r="KR118" s="121"/>
      <c r="KS118" s="122" t="e">
        <f t="shared" si="1737"/>
        <v>#DIV/0!</v>
      </c>
      <c r="KT118" s="252">
        <f t="shared" si="1888"/>
        <v>0</v>
      </c>
      <c r="KU118" s="122">
        <f>KT118/KT107</f>
        <v>0</v>
      </c>
      <c r="KV118" s="101">
        <f>KV107*KU118</f>
        <v>0</v>
      </c>
      <c r="KW118" s="119">
        <f t="shared" si="1738"/>
        <v>0</v>
      </c>
      <c r="KX118" s="93">
        <f>KX107</f>
        <v>890</v>
      </c>
      <c r="KY118" s="120">
        <f t="shared" si="1739"/>
        <v>0</v>
      </c>
      <c r="KZ118" s="101">
        <f t="shared" si="1740"/>
        <v>0</v>
      </c>
      <c r="LA118" s="101"/>
      <c r="LB118" s="121"/>
      <c r="LC118" s="122" t="e">
        <f t="shared" si="1741"/>
        <v>#DIV/0!</v>
      </c>
      <c r="LD118" s="252">
        <f t="shared" si="1889"/>
        <v>0</v>
      </c>
      <c r="LE118" s="122">
        <f>LD118/LD107</f>
        <v>0</v>
      </c>
      <c r="LF118" s="101">
        <f>LF107*LE118</f>
        <v>0</v>
      </c>
      <c r="LG118" s="119">
        <f t="shared" si="1742"/>
        <v>0</v>
      </c>
      <c r="LH118" s="93">
        <f>LH107</f>
        <v>890</v>
      </c>
      <c r="LI118" s="120">
        <f t="shared" si="1743"/>
        <v>0</v>
      </c>
      <c r="LJ118" s="101">
        <f t="shared" si="1744"/>
        <v>0</v>
      </c>
      <c r="LK118" s="101"/>
      <c r="LL118" s="121"/>
      <c r="LM118" s="122" t="e">
        <f t="shared" si="1745"/>
        <v>#DIV/0!</v>
      </c>
      <c r="LN118" s="252">
        <f t="shared" si="1890"/>
        <v>0</v>
      </c>
      <c r="LO118" s="122">
        <f>LN118/LN107</f>
        <v>0</v>
      </c>
      <c r="LP118" s="101">
        <f>LP107*LO118</f>
        <v>0</v>
      </c>
      <c r="LQ118" s="119">
        <f t="shared" si="1746"/>
        <v>0</v>
      </c>
      <c r="LR118" s="93">
        <f>LR107</f>
        <v>890</v>
      </c>
      <c r="LS118" s="120">
        <f t="shared" si="1747"/>
        <v>0</v>
      </c>
      <c r="LT118" s="101">
        <f t="shared" si="1748"/>
        <v>0</v>
      </c>
      <c r="LU118" s="101"/>
      <c r="LV118" s="121"/>
      <c r="LW118" s="122" t="e">
        <f t="shared" si="1749"/>
        <v>#DIV/0!</v>
      </c>
      <c r="LX118" s="252">
        <f t="shared" si="1891"/>
        <v>0</v>
      </c>
      <c r="LY118" s="122">
        <f>LX118/LX107</f>
        <v>0</v>
      </c>
      <c r="LZ118" s="101">
        <f>LZ107*LY118</f>
        <v>0</v>
      </c>
      <c r="MA118" s="119">
        <f t="shared" si="1750"/>
        <v>0</v>
      </c>
      <c r="MB118" s="93">
        <f>MB107</f>
        <v>890</v>
      </c>
      <c r="MC118" s="120">
        <f t="shared" si="1751"/>
        <v>0</v>
      </c>
      <c r="MD118" s="101">
        <f t="shared" si="1752"/>
        <v>0</v>
      </c>
      <c r="ME118" s="101"/>
      <c r="MF118" s="121"/>
      <c r="MG118" s="122" t="e">
        <f t="shared" si="1753"/>
        <v>#DIV/0!</v>
      </c>
      <c r="MH118" s="252">
        <f t="shared" si="1892"/>
        <v>0</v>
      </c>
      <c r="MI118" s="122">
        <f>MH118/MH107</f>
        <v>0</v>
      </c>
      <c r="MJ118" s="101">
        <f>MJ107*MI118</f>
        <v>0</v>
      </c>
      <c r="MK118" s="119">
        <f t="shared" si="1754"/>
        <v>0</v>
      </c>
      <c r="ML118" s="93">
        <f>ML107</f>
        <v>890</v>
      </c>
      <c r="MM118" s="120">
        <f t="shared" si="1755"/>
        <v>0</v>
      </c>
      <c r="MN118" s="101">
        <f t="shared" si="1756"/>
        <v>0</v>
      </c>
      <c r="MO118" s="101"/>
      <c r="MP118" s="121"/>
      <c r="MQ118" s="122" t="e">
        <f t="shared" si="1757"/>
        <v>#DIV/0!</v>
      </c>
      <c r="MR118" s="252">
        <f t="shared" si="1893"/>
        <v>0</v>
      </c>
      <c r="MS118" s="122">
        <f>MR118/MR107</f>
        <v>0</v>
      </c>
      <c r="MT118" s="101">
        <f>MT107*MS118</f>
        <v>0</v>
      </c>
      <c r="MU118" s="119">
        <f t="shared" si="1758"/>
        <v>0</v>
      </c>
      <c r="MV118" s="93">
        <f>MV107</f>
        <v>890</v>
      </c>
      <c r="MW118" s="120">
        <f t="shared" si="1759"/>
        <v>0</v>
      </c>
      <c r="MX118" s="101">
        <f t="shared" si="1760"/>
        <v>0</v>
      </c>
      <c r="MY118" s="101"/>
      <c r="MZ118" s="121"/>
      <c r="NA118" s="122" t="e">
        <f t="shared" si="1761"/>
        <v>#DIV/0!</v>
      </c>
      <c r="NB118" s="252">
        <f t="shared" si="1894"/>
        <v>0</v>
      </c>
      <c r="NC118" s="122">
        <f>NB118/NB107</f>
        <v>0</v>
      </c>
      <c r="ND118" s="101">
        <f>ND107*NC118</f>
        <v>0</v>
      </c>
      <c r="NE118" s="119">
        <f t="shared" si="1762"/>
        <v>0</v>
      </c>
      <c r="NF118" s="93">
        <f>NF107</f>
        <v>890</v>
      </c>
      <c r="NG118" s="120">
        <f t="shared" si="1763"/>
        <v>0</v>
      </c>
      <c r="NH118" s="101">
        <f t="shared" si="1764"/>
        <v>0</v>
      </c>
      <c r="NI118" s="101"/>
      <c r="NJ118" s="121"/>
      <c r="NK118" s="122" t="e">
        <f t="shared" si="1765"/>
        <v>#DIV/0!</v>
      </c>
      <c r="NL118" s="252">
        <f t="shared" si="1895"/>
        <v>0</v>
      </c>
      <c r="NM118" s="122">
        <f>NL118/NL107</f>
        <v>0</v>
      </c>
      <c r="NN118" s="101">
        <f>NN107*NM118</f>
        <v>0</v>
      </c>
      <c r="NO118" s="119">
        <f t="shared" si="1766"/>
        <v>0</v>
      </c>
      <c r="NP118" s="93">
        <f>NP107</f>
        <v>890</v>
      </c>
      <c r="NQ118" s="120">
        <f t="shared" si="1767"/>
        <v>0</v>
      </c>
      <c r="NR118" s="101">
        <f t="shared" si="1768"/>
        <v>0</v>
      </c>
      <c r="NS118" s="101"/>
      <c r="NT118" s="121"/>
      <c r="NU118" s="122" t="e">
        <f t="shared" si="1769"/>
        <v>#DIV/0!</v>
      </c>
      <c r="NV118" s="252">
        <f t="shared" si="1896"/>
        <v>0</v>
      </c>
      <c r="NW118" s="122">
        <f>NV118/NV107</f>
        <v>0</v>
      </c>
      <c r="NX118" s="101">
        <f>NX107*NW118</f>
        <v>0</v>
      </c>
      <c r="NY118" s="119">
        <f t="shared" si="1770"/>
        <v>0</v>
      </c>
      <c r="NZ118" s="93">
        <f>NZ107</f>
        <v>890</v>
      </c>
      <c r="OA118" s="120">
        <f t="shared" si="1771"/>
        <v>0</v>
      </c>
      <c r="OB118" s="101">
        <f t="shared" si="1772"/>
        <v>0</v>
      </c>
      <c r="OC118" s="101"/>
      <c r="OD118" s="121"/>
      <c r="OE118" s="122" t="e">
        <f t="shared" si="1773"/>
        <v>#DIV/0!</v>
      </c>
      <c r="OF118" s="252">
        <f t="shared" si="1897"/>
        <v>0</v>
      </c>
      <c r="OG118" s="122">
        <f>OF118/OF107</f>
        <v>0</v>
      </c>
      <c r="OH118" s="101">
        <f>OH107*OG118</f>
        <v>0</v>
      </c>
      <c r="OI118" s="119">
        <f t="shared" si="1774"/>
        <v>0</v>
      </c>
      <c r="OJ118" s="93">
        <f>OJ107</f>
        <v>890</v>
      </c>
      <c r="OK118" s="120">
        <f t="shared" si="1775"/>
        <v>0</v>
      </c>
      <c r="OL118" s="101">
        <f t="shared" si="1776"/>
        <v>0</v>
      </c>
      <c r="OM118" s="101"/>
      <c r="ON118" s="121"/>
      <c r="OO118" s="122" t="e">
        <f t="shared" si="1777"/>
        <v>#DIV/0!</v>
      </c>
      <c r="OP118" s="252">
        <f t="shared" si="1898"/>
        <v>0</v>
      </c>
      <c r="OQ118" s="122">
        <f>OP118/OP107</f>
        <v>0</v>
      </c>
      <c r="OR118" s="101">
        <f>OR107*OQ118</f>
        <v>0</v>
      </c>
      <c r="OS118" s="119">
        <f t="shared" si="1778"/>
        <v>0</v>
      </c>
      <c r="OT118" s="93">
        <f>OT107</f>
        <v>890</v>
      </c>
      <c r="OU118" s="120">
        <f t="shared" si="1779"/>
        <v>0</v>
      </c>
      <c r="OV118" s="101">
        <f t="shared" si="1780"/>
        <v>0</v>
      </c>
      <c r="OW118" s="101"/>
      <c r="OX118" s="121"/>
      <c r="OY118" s="122" t="e">
        <f t="shared" si="1781"/>
        <v>#DIV/0!</v>
      </c>
      <c r="OZ118" s="252">
        <f t="shared" si="1899"/>
        <v>0</v>
      </c>
      <c r="PA118" s="122">
        <f>OZ118/OZ107</f>
        <v>0</v>
      </c>
      <c r="PB118" s="101">
        <f>PB107*PA118</f>
        <v>0</v>
      </c>
      <c r="PC118" s="119">
        <f t="shared" si="1782"/>
        <v>0</v>
      </c>
      <c r="PD118" s="93">
        <f>PD107</f>
        <v>890</v>
      </c>
      <c r="PE118" s="120">
        <f t="shared" si="1783"/>
        <v>0</v>
      </c>
      <c r="PF118" s="101">
        <f t="shared" si="1784"/>
        <v>0</v>
      </c>
      <c r="PG118" s="101"/>
      <c r="PH118" s="121"/>
      <c r="PI118" s="122" t="e">
        <f t="shared" si="1785"/>
        <v>#DIV/0!</v>
      </c>
      <c r="PJ118" s="252">
        <f t="shared" si="1900"/>
        <v>0</v>
      </c>
      <c r="PK118" s="122">
        <f>PJ118/PJ107</f>
        <v>0</v>
      </c>
      <c r="PL118" s="101">
        <f>PL107*PK118</f>
        <v>0</v>
      </c>
      <c r="PM118" s="119">
        <f t="shared" si="1786"/>
        <v>0</v>
      </c>
      <c r="PN118" s="93">
        <f>PN107</f>
        <v>890</v>
      </c>
      <c r="PO118" s="120">
        <f t="shared" si="1787"/>
        <v>0</v>
      </c>
      <c r="PP118" s="101">
        <f t="shared" si="1788"/>
        <v>0</v>
      </c>
      <c r="PQ118" s="101"/>
      <c r="PR118" s="121"/>
      <c r="PS118" s="122" t="e">
        <f t="shared" si="1789"/>
        <v>#DIV/0!</v>
      </c>
      <c r="PT118" s="252">
        <f t="shared" si="1901"/>
        <v>0</v>
      </c>
      <c r="PU118" s="122" t="e">
        <f>PT118/PT107</f>
        <v>#DIV/0!</v>
      </c>
      <c r="PV118" s="101" t="e">
        <f>PV107*PU118</f>
        <v>#DIV/0!</v>
      </c>
      <c r="PW118" s="119">
        <f t="shared" si="1790"/>
        <v>0</v>
      </c>
      <c r="PX118" s="93">
        <f>PX107</f>
        <v>0</v>
      </c>
      <c r="PY118" s="120">
        <f t="shared" si="1791"/>
        <v>0</v>
      </c>
      <c r="PZ118" s="101">
        <f t="shared" si="1792"/>
        <v>0</v>
      </c>
      <c r="QA118" s="101"/>
      <c r="QB118" s="121"/>
      <c r="QC118" s="122" t="e">
        <f t="shared" si="1793"/>
        <v>#DIV/0!</v>
      </c>
      <c r="QD118" s="252">
        <f t="shared" si="1902"/>
        <v>0</v>
      </c>
      <c r="QE118" s="122">
        <f>QD118/QD107</f>
        <v>0</v>
      </c>
      <c r="QF118" s="101">
        <f>QF107*QE118</f>
        <v>0</v>
      </c>
      <c r="QG118" s="119">
        <f t="shared" si="1794"/>
        <v>0</v>
      </c>
      <c r="QH118" s="93">
        <f>QH107</f>
        <v>890</v>
      </c>
      <c r="QI118" s="120">
        <f t="shared" si="1795"/>
        <v>0</v>
      </c>
      <c r="QJ118" s="101">
        <f t="shared" si="1796"/>
        <v>0</v>
      </c>
      <c r="QK118" s="101"/>
      <c r="QL118" s="121"/>
      <c r="QM118" s="122" t="e">
        <f t="shared" si="1797"/>
        <v>#DIV/0!</v>
      </c>
      <c r="QN118" s="252">
        <f t="shared" si="1903"/>
        <v>0</v>
      </c>
      <c r="QO118" s="122">
        <f>QN118/QN107</f>
        <v>0</v>
      </c>
      <c r="QP118" s="101">
        <f>QP107*QO118</f>
        <v>0</v>
      </c>
      <c r="QQ118" s="119">
        <f t="shared" si="1798"/>
        <v>0</v>
      </c>
      <c r="QR118" s="93">
        <f>QR107</f>
        <v>890</v>
      </c>
      <c r="QS118" s="120">
        <f t="shared" si="1799"/>
        <v>0</v>
      </c>
      <c r="QT118" s="101">
        <f t="shared" si="1800"/>
        <v>0</v>
      </c>
      <c r="QU118" s="101"/>
      <c r="QV118" s="121"/>
      <c r="QW118" s="122" t="e">
        <f t="shared" si="1801"/>
        <v>#DIV/0!</v>
      </c>
      <c r="QX118" s="252">
        <f t="shared" si="1904"/>
        <v>0</v>
      </c>
      <c r="QY118" s="122">
        <f>QX118/QX107</f>
        <v>0</v>
      </c>
      <c r="QZ118" s="101">
        <f>QZ107*QY118</f>
        <v>0</v>
      </c>
      <c r="RA118" s="119">
        <f t="shared" si="1802"/>
        <v>0</v>
      </c>
      <c r="RB118" s="93">
        <f>RB107</f>
        <v>890</v>
      </c>
      <c r="RC118" s="120">
        <f t="shared" si="1803"/>
        <v>0</v>
      </c>
      <c r="RD118" s="101">
        <f t="shared" si="1804"/>
        <v>0</v>
      </c>
      <c r="RE118" s="101"/>
      <c r="RF118" s="121"/>
      <c r="RG118" s="122" t="e">
        <f t="shared" si="1805"/>
        <v>#DIV/0!</v>
      </c>
      <c r="RH118" s="252">
        <f t="shared" si="1905"/>
        <v>0</v>
      </c>
      <c r="RI118" s="122">
        <f>RH118/RH107</f>
        <v>0</v>
      </c>
      <c r="RJ118" s="101">
        <f>RJ107*RI118</f>
        <v>0</v>
      </c>
      <c r="RK118" s="119">
        <f t="shared" si="1806"/>
        <v>0</v>
      </c>
      <c r="RL118" s="93">
        <f>RL107</f>
        <v>890</v>
      </c>
      <c r="RM118" s="120">
        <f t="shared" si="1807"/>
        <v>0</v>
      </c>
      <c r="RN118" s="101">
        <f t="shared" si="1808"/>
        <v>0</v>
      </c>
      <c r="RO118" s="101"/>
      <c r="RP118" s="121"/>
      <c r="RQ118" s="122" t="e">
        <f t="shared" si="1809"/>
        <v>#DIV/0!</v>
      </c>
      <c r="RR118" s="252">
        <f t="shared" si="1906"/>
        <v>0</v>
      </c>
      <c r="RS118" s="122">
        <f>RR118/RR107</f>
        <v>0</v>
      </c>
      <c r="RT118" s="101">
        <f>RT107*RS118</f>
        <v>0</v>
      </c>
      <c r="RU118" s="119">
        <f t="shared" si="1810"/>
        <v>0</v>
      </c>
      <c r="RV118" s="93">
        <f>RV107</f>
        <v>890</v>
      </c>
      <c r="RW118" s="120">
        <f t="shared" si="1811"/>
        <v>0</v>
      </c>
      <c r="RX118" s="101">
        <f t="shared" si="1812"/>
        <v>0</v>
      </c>
      <c r="RY118" s="101"/>
      <c r="RZ118" s="121"/>
      <c r="SA118" s="122" t="e">
        <f t="shared" si="1813"/>
        <v>#DIV/0!</v>
      </c>
      <c r="SB118" s="252">
        <f t="shared" si="1907"/>
        <v>0</v>
      </c>
      <c r="SC118" s="122">
        <f>SB118/SB107</f>
        <v>0</v>
      </c>
      <c r="SD118" s="101">
        <f>SD107*SC118</f>
        <v>0</v>
      </c>
      <c r="SE118" s="119">
        <f t="shared" si="1814"/>
        <v>0</v>
      </c>
      <c r="SF118" s="93">
        <f>SF107</f>
        <v>890</v>
      </c>
      <c r="SG118" s="120">
        <f t="shared" si="1815"/>
        <v>0</v>
      </c>
      <c r="SH118" s="101">
        <f t="shared" si="1816"/>
        <v>0</v>
      </c>
      <c r="SI118" s="101"/>
      <c r="SJ118" s="121"/>
      <c r="SK118" s="122" t="e">
        <f t="shared" si="1817"/>
        <v>#DIV/0!</v>
      </c>
      <c r="SL118" s="252">
        <f t="shared" si="1908"/>
        <v>0</v>
      </c>
      <c r="SM118" s="122">
        <f>SL118/SL107</f>
        <v>0</v>
      </c>
      <c r="SN118" s="101">
        <f>SN107*SM118</f>
        <v>0</v>
      </c>
      <c r="SO118" s="119">
        <f t="shared" si="1818"/>
        <v>0</v>
      </c>
      <c r="SP118" s="93">
        <f>SP107</f>
        <v>890</v>
      </c>
      <c r="SQ118" s="120">
        <f t="shared" si="1819"/>
        <v>0</v>
      </c>
      <c r="SR118" s="101">
        <f t="shared" si="1820"/>
        <v>0</v>
      </c>
      <c r="SS118" s="101"/>
      <c r="ST118" s="121"/>
      <c r="SU118" s="122" t="e">
        <f t="shared" si="1821"/>
        <v>#DIV/0!</v>
      </c>
      <c r="SV118" s="252">
        <f t="shared" si="1909"/>
        <v>0</v>
      </c>
      <c r="SW118" s="122">
        <f>SV118/SV107</f>
        <v>0</v>
      </c>
      <c r="SX118" s="101">
        <f>SX107*SW118</f>
        <v>0</v>
      </c>
      <c r="SY118" s="119">
        <f t="shared" si="1822"/>
        <v>0</v>
      </c>
      <c r="SZ118" s="93">
        <f>SZ107</f>
        <v>890</v>
      </c>
      <c r="TA118" s="120">
        <f t="shared" si="1823"/>
        <v>0</v>
      </c>
      <c r="TB118" s="101">
        <f t="shared" si="1824"/>
        <v>0</v>
      </c>
      <c r="TC118" s="101"/>
      <c r="TD118" s="121"/>
      <c r="TE118" s="122" t="e">
        <f t="shared" si="1825"/>
        <v>#DIV/0!</v>
      </c>
      <c r="TF118" s="252">
        <f t="shared" si="1910"/>
        <v>0</v>
      </c>
      <c r="TG118" s="122">
        <f>TF118/TF107</f>
        <v>0</v>
      </c>
      <c r="TH118" s="101">
        <f>TH107*TG118</f>
        <v>0</v>
      </c>
      <c r="TI118" s="119">
        <f t="shared" si="1826"/>
        <v>0</v>
      </c>
      <c r="TJ118" s="93">
        <f>TJ107</f>
        <v>890</v>
      </c>
      <c r="TK118" s="120">
        <f t="shared" si="1827"/>
        <v>0</v>
      </c>
      <c r="TL118" s="101">
        <f t="shared" si="1828"/>
        <v>0</v>
      </c>
      <c r="TM118" s="101"/>
      <c r="TN118" s="121"/>
      <c r="TO118" s="122" t="e">
        <f t="shared" si="1829"/>
        <v>#DIV/0!</v>
      </c>
      <c r="TP118" s="252">
        <f t="shared" si="1911"/>
        <v>0</v>
      </c>
      <c r="TQ118" s="122">
        <f>TP118/TP107</f>
        <v>0</v>
      </c>
      <c r="TR118" s="101">
        <f>TR107*TQ118</f>
        <v>0</v>
      </c>
      <c r="TS118" s="119">
        <f t="shared" si="1830"/>
        <v>0</v>
      </c>
      <c r="TT118" s="93">
        <f>TT107</f>
        <v>890</v>
      </c>
      <c r="TU118" s="120">
        <f t="shared" si="1831"/>
        <v>0</v>
      </c>
      <c r="TV118" s="101">
        <f t="shared" si="1832"/>
        <v>0</v>
      </c>
      <c r="TW118" s="101"/>
      <c r="TX118" s="121"/>
      <c r="TY118" s="122" t="e">
        <f t="shared" si="1833"/>
        <v>#DIV/0!</v>
      </c>
      <c r="TZ118" s="252">
        <f t="shared" si="1912"/>
        <v>0</v>
      </c>
      <c r="UA118" s="122">
        <f>TZ118/TZ107</f>
        <v>0</v>
      </c>
      <c r="UB118" s="101">
        <f>UB107*UA118</f>
        <v>0</v>
      </c>
      <c r="UC118" s="119">
        <f t="shared" si="1834"/>
        <v>0</v>
      </c>
      <c r="UD118" s="93">
        <f>UD107</f>
        <v>890</v>
      </c>
      <c r="UE118" s="120">
        <f t="shared" si="1835"/>
        <v>0</v>
      </c>
      <c r="UF118" s="101">
        <f t="shared" si="1836"/>
        <v>0</v>
      </c>
      <c r="UG118" s="101"/>
      <c r="UH118" s="121"/>
      <c r="UI118" s="122" t="e">
        <f t="shared" si="1837"/>
        <v>#DIV/0!</v>
      </c>
      <c r="UJ118" s="252">
        <f t="shared" si="1913"/>
        <v>0</v>
      </c>
      <c r="UK118" s="122">
        <f>UJ118/UJ107</f>
        <v>0</v>
      </c>
      <c r="UL118" s="101">
        <f>UL107*UK118</f>
        <v>0</v>
      </c>
      <c r="UM118" s="119">
        <f t="shared" si="1838"/>
        <v>0</v>
      </c>
      <c r="UN118" s="93">
        <f>UN107</f>
        <v>890</v>
      </c>
      <c r="UO118" s="120">
        <f t="shared" si="1839"/>
        <v>0</v>
      </c>
      <c r="UP118" s="101">
        <f t="shared" si="1840"/>
        <v>0</v>
      </c>
      <c r="UQ118" s="101"/>
      <c r="UR118" s="121"/>
      <c r="US118" s="122" t="e">
        <f t="shared" si="1841"/>
        <v>#DIV/0!</v>
      </c>
      <c r="UT118" s="252">
        <f t="shared" si="1914"/>
        <v>0</v>
      </c>
      <c r="UU118" s="122">
        <f>UT118/UT107</f>
        <v>0</v>
      </c>
      <c r="UV118" s="101">
        <f>UV107*UU118</f>
        <v>0</v>
      </c>
      <c r="UW118" s="119">
        <f t="shared" si="1842"/>
        <v>0</v>
      </c>
      <c r="UX118" s="93">
        <f>UX107</f>
        <v>890</v>
      </c>
      <c r="UY118" s="120">
        <f t="shared" si="1843"/>
        <v>0</v>
      </c>
      <c r="UZ118" s="101">
        <f t="shared" si="1844"/>
        <v>0</v>
      </c>
      <c r="VA118" s="101"/>
      <c r="VB118" s="121"/>
      <c r="VC118" s="122" t="e">
        <f t="shared" si="1845"/>
        <v>#DIV/0!</v>
      </c>
      <c r="VD118" s="252">
        <f t="shared" si="1915"/>
        <v>0</v>
      </c>
      <c r="VE118" s="122">
        <f>VD118/VD107</f>
        <v>0</v>
      </c>
      <c r="VF118" s="101">
        <f>VF107*VE118</f>
        <v>0</v>
      </c>
      <c r="VG118" s="119">
        <f t="shared" si="1846"/>
        <v>0</v>
      </c>
      <c r="VH118" s="93">
        <f>VH107</f>
        <v>890</v>
      </c>
      <c r="VI118" s="120">
        <f t="shared" si="1847"/>
        <v>0</v>
      </c>
      <c r="VJ118" s="101">
        <f t="shared" si="1848"/>
        <v>0</v>
      </c>
      <c r="VK118" s="101"/>
      <c r="VL118" s="121"/>
      <c r="VM118" s="122" t="e">
        <f t="shared" si="1849"/>
        <v>#DIV/0!</v>
      </c>
      <c r="VN118" s="252">
        <f t="shared" si="1916"/>
        <v>0</v>
      </c>
      <c r="VO118" s="122">
        <f>VN118/VN107</f>
        <v>0</v>
      </c>
      <c r="VP118" s="101">
        <f>VP107*VO118</f>
        <v>0</v>
      </c>
      <c r="VQ118" s="119">
        <f t="shared" si="1850"/>
        <v>0</v>
      </c>
      <c r="VR118" s="93">
        <f>VR107</f>
        <v>890</v>
      </c>
      <c r="VS118" s="120">
        <f t="shared" si="1851"/>
        <v>0</v>
      </c>
      <c r="VT118" s="101">
        <f t="shared" si="1852"/>
        <v>0</v>
      </c>
      <c r="VU118" s="101"/>
      <c r="VV118" s="121"/>
      <c r="VW118" s="122" t="e">
        <f t="shared" si="1853"/>
        <v>#DIV/0!</v>
      </c>
      <c r="VX118" s="231">
        <f t="shared" si="1854"/>
        <v>0</v>
      </c>
      <c r="VY118" s="122">
        <f>VX118/VX107</f>
        <v>0</v>
      </c>
      <c r="VZ118" s="101">
        <f>VZ107*VY118</f>
        <v>0</v>
      </c>
      <c r="WA118" s="119">
        <f t="shared" si="1855"/>
        <v>0</v>
      </c>
      <c r="WB118" s="93">
        <f>WB107</f>
        <v>890</v>
      </c>
      <c r="WC118" s="120">
        <f t="shared" si="1856"/>
        <v>0</v>
      </c>
      <c r="WD118" s="101">
        <f t="shared" si="1857"/>
        <v>0</v>
      </c>
      <c r="WE118" s="101"/>
      <c r="WF118" s="121"/>
    </row>
    <row r="119" spans="1:604" ht="18" customHeight="1">
      <c r="A119" s="5"/>
      <c r="B119" s="94" t="s">
        <v>428</v>
      </c>
      <c r="C119" s="12" t="s">
        <v>839</v>
      </c>
      <c r="D119" s="12" t="s">
        <v>440</v>
      </c>
      <c r="E119" s="4" t="s">
        <v>33</v>
      </c>
      <c r="F119" s="252">
        <f t="shared" si="1858"/>
        <v>0</v>
      </c>
      <c r="G119" s="122">
        <f>F119/F107</f>
        <v>0</v>
      </c>
      <c r="H119" s="101">
        <f>H107*G119</f>
        <v>0</v>
      </c>
      <c r="I119" s="119">
        <f t="shared" si="1618"/>
        <v>0</v>
      </c>
      <c r="J119" s="93">
        <f>J107</f>
        <v>890</v>
      </c>
      <c r="K119" s="120">
        <f t="shared" si="1619"/>
        <v>0</v>
      </c>
      <c r="L119" s="101">
        <f t="shared" si="1620"/>
        <v>0</v>
      </c>
      <c r="M119" s="101"/>
      <c r="N119" s="121"/>
      <c r="O119" s="122">
        <f t="shared" si="1621"/>
        <v>0</v>
      </c>
      <c r="P119" s="252">
        <f t="shared" si="1859"/>
        <v>0</v>
      </c>
      <c r="Q119" s="122">
        <f>P119/P107</f>
        <v>0</v>
      </c>
      <c r="R119" s="101">
        <f>R107*Q119</f>
        <v>0</v>
      </c>
      <c r="S119" s="119">
        <f t="shared" si="1622"/>
        <v>0</v>
      </c>
      <c r="T119" s="93">
        <f>T107</f>
        <v>890</v>
      </c>
      <c r="U119" s="120">
        <f t="shared" si="1623"/>
        <v>0</v>
      </c>
      <c r="V119" s="101">
        <f t="shared" si="1624"/>
        <v>0</v>
      </c>
      <c r="W119" s="101"/>
      <c r="X119" s="121"/>
      <c r="Y119" s="122">
        <f t="shared" si="1625"/>
        <v>0</v>
      </c>
      <c r="Z119" s="252">
        <f t="shared" si="1860"/>
        <v>0</v>
      </c>
      <c r="AA119" s="122">
        <f>Z119/Z107</f>
        <v>0</v>
      </c>
      <c r="AB119" s="101">
        <f>AB107*AA119</f>
        <v>0</v>
      </c>
      <c r="AC119" s="119">
        <f t="shared" si="1626"/>
        <v>0</v>
      </c>
      <c r="AD119" s="93">
        <f>AD107</f>
        <v>890</v>
      </c>
      <c r="AE119" s="120">
        <f t="shared" si="1627"/>
        <v>0</v>
      </c>
      <c r="AF119" s="101">
        <f t="shared" si="1628"/>
        <v>0</v>
      </c>
      <c r="AG119" s="101"/>
      <c r="AH119" s="121"/>
      <c r="AI119" s="122">
        <f t="shared" si="1629"/>
        <v>0</v>
      </c>
      <c r="AJ119" s="252">
        <f t="shared" si="1861"/>
        <v>0</v>
      </c>
      <c r="AK119" s="122">
        <f>AJ119/AJ107</f>
        <v>0</v>
      </c>
      <c r="AL119" s="101">
        <f>AL107*AK119</f>
        <v>0</v>
      </c>
      <c r="AM119" s="119">
        <f t="shared" si="1630"/>
        <v>0</v>
      </c>
      <c r="AN119" s="93">
        <f>AN107</f>
        <v>890</v>
      </c>
      <c r="AO119" s="120">
        <f t="shared" si="1631"/>
        <v>0</v>
      </c>
      <c r="AP119" s="101">
        <f t="shared" si="1632"/>
        <v>0</v>
      </c>
      <c r="AQ119" s="101"/>
      <c r="AR119" s="121"/>
      <c r="AS119" s="122">
        <f t="shared" si="1633"/>
        <v>0</v>
      </c>
      <c r="AT119" s="252">
        <f t="shared" si="1862"/>
        <v>0</v>
      </c>
      <c r="AU119" s="122">
        <f>AT119/AT107</f>
        <v>0</v>
      </c>
      <c r="AV119" s="101">
        <f>AV107*AU119</f>
        <v>0</v>
      </c>
      <c r="AW119" s="119">
        <f t="shared" si="1634"/>
        <v>0</v>
      </c>
      <c r="AX119" s="93">
        <f>AX107</f>
        <v>890</v>
      </c>
      <c r="AY119" s="120">
        <f t="shared" si="1635"/>
        <v>0</v>
      </c>
      <c r="AZ119" s="101">
        <f t="shared" si="1636"/>
        <v>0</v>
      </c>
      <c r="BA119" s="101"/>
      <c r="BB119" s="121"/>
      <c r="BC119" s="122">
        <f t="shared" si="1637"/>
        <v>0</v>
      </c>
      <c r="BD119" s="252">
        <f t="shared" si="1863"/>
        <v>0</v>
      </c>
      <c r="BE119" s="122">
        <f>BD119/BD107</f>
        <v>0</v>
      </c>
      <c r="BF119" s="101">
        <f>BF107*BE119</f>
        <v>0</v>
      </c>
      <c r="BG119" s="119">
        <f t="shared" si="1638"/>
        <v>0</v>
      </c>
      <c r="BH119" s="93">
        <f>BH107</f>
        <v>890</v>
      </c>
      <c r="BI119" s="120">
        <f t="shared" si="1639"/>
        <v>0</v>
      </c>
      <c r="BJ119" s="101">
        <f t="shared" si="1640"/>
        <v>0</v>
      </c>
      <c r="BK119" s="101"/>
      <c r="BL119" s="121"/>
      <c r="BM119" s="122">
        <f t="shared" si="1641"/>
        <v>0</v>
      </c>
      <c r="BN119" s="252">
        <f t="shared" si="1864"/>
        <v>0</v>
      </c>
      <c r="BO119" s="122" t="e">
        <f>BN119/BN107</f>
        <v>#DIV/0!</v>
      </c>
      <c r="BP119" s="101" t="e">
        <f>BP107*BO119</f>
        <v>#DIV/0!</v>
      </c>
      <c r="BQ119" s="119">
        <f t="shared" si="1642"/>
        <v>0</v>
      </c>
      <c r="BR119" s="93">
        <f>BR107</f>
        <v>0</v>
      </c>
      <c r="BS119" s="120">
        <f t="shared" si="1643"/>
        <v>0</v>
      </c>
      <c r="BT119" s="101">
        <f t="shared" si="1644"/>
        <v>0</v>
      </c>
      <c r="BU119" s="101"/>
      <c r="BV119" s="121"/>
      <c r="BW119" s="122">
        <f t="shared" si="1645"/>
        <v>0</v>
      </c>
      <c r="BX119" s="252">
        <f t="shared" si="1865"/>
        <v>0</v>
      </c>
      <c r="BY119" s="122">
        <f>BX119/BX107</f>
        <v>0</v>
      </c>
      <c r="BZ119" s="101">
        <f>BZ107*BY119</f>
        <v>0</v>
      </c>
      <c r="CA119" s="119">
        <f t="shared" si="1646"/>
        <v>0</v>
      </c>
      <c r="CB119" s="93">
        <f>CB107</f>
        <v>890</v>
      </c>
      <c r="CC119" s="120">
        <f t="shared" si="1647"/>
        <v>0</v>
      </c>
      <c r="CD119" s="101">
        <f t="shared" si="1648"/>
        <v>0</v>
      </c>
      <c r="CE119" s="101"/>
      <c r="CF119" s="121"/>
      <c r="CG119" s="122">
        <f t="shared" si="1649"/>
        <v>0</v>
      </c>
      <c r="CH119" s="252">
        <f t="shared" si="1866"/>
        <v>0</v>
      </c>
      <c r="CI119" s="122" t="e">
        <f>CH119/CH107</f>
        <v>#DIV/0!</v>
      </c>
      <c r="CJ119" s="101" t="e">
        <f>CJ107*CI119</f>
        <v>#DIV/0!</v>
      </c>
      <c r="CK119" s="119">
        <f t="shared" si="1650"/>
        <v>0</v>
      </c>
      <c r="CL119" s="93">
        <f>CL107</f>
        <v>0</v>
      </c>
      <c r="CM119" s="120">
        <f t="shared" si="1651"/>
        <v>0</v>
      </c>
      <c r="CN119" s="101">
        <f t="shared" si="1652"/>
        <v>0</v>
      </c>
      <c r="CO119" s="101"/>
      <c r="CP119" s="121"/>
      <c r="CQ119" s="122">
        <f t="shared" si="1653"/>
        <v>0</v>
      </c>
      <c r="CR119" s="252">
        <f t="shared" si="1867"/>
        <v>0</v>
      </c>
      <c r="CS119" s="122">
        <f>CR119/CR107</f>
        <v>0</v>
      </c>
      <c r="CT119" s="101">
        <f>CT107*CS119</f>
        <v>0</v>
      </c>
      <c r="CU119" s="119">
        <f t="shared" si="1654"/>
        <v>0</v>
      </c>
      <c r="CV119" s="93">
        <f>CV107</f>
        <v>890</v>
      </c>
      <c r="CW119" s="120">
        <f t="shared" si="1655"/>
        <v>0</v>
      </c>
      <c r="CX119" s="101">
        <f t="shared" si="1656"/>
        <v>0</v>
      </c>
      <c r="CY119" s="101"/>
      <c r="CZ119" s="121"/>
      <c r="DA119" s="122">
        <f t="shared" si="1657"/>
        <v>0</v>
      </c>
      <c r="DB119" s="252">
        <f t="shared" si="1868"/>
        <v>0</v>
      </c>
      <c r="DC119" s="122">
        <f>DB119/DB107</f>
        <v>0</v>
      </c>
      <c r="DD119" s="101">
        <f>DD107*DC119</f>
        <v>0</v>
      </c>
      <c r="DE119" s="119">
        <f t="shared" si="1658"/>
        <v>0</v>
      </c>
      <c r="DF119" s="93">
        <f>DF107</f>
        <v>890</v>
      </c>
      <c r="DG119" s="120">
        <f t="shared" si="1659"/>
        <v>0</v>
      </c>
      <c r="DH119" s="101">
        <f t="shared" si="1660"/>
        <v>0</v>
      </c>
      <c r="DI119" s="101"/>
      <c r="DJ119" s="121"/>
      <c r="DK119" s="122">
        <f t="shared" si="1661"/>
        <v>0</v>
      </c>
      <c r="DL119" s="252">
        <f t="shared" si="1869"/>
        <v>0</v>
      </c>
      <c r="DM119" s="122">
        <f>DL119/DL107</f>
        <v>0</v>
      </c>
      <c r="DN119" s="101">
        <f>DN107*DM119</f>
        <v>0</v>
      </c>
      <c r="DO119" s="119">
        <f t="shared" si="1662"/>
        <v>0</v>
      </c>
      <c r="DP119" s="93">
        <f>DP107</f>
        <v>890</v>
      </c>
      <c r="DQ119" s="120">
        <f t="shared" si="1663"/>
        <v>0</v>
      </c>
      <c r="DR119" s="101">
        <f t="shared" si="1664"/>
        <v>0</v>
      </c>
      <c r="DS119" s="101"/>
      <c r="DT119" s="121"/>
      <c r="DU119" s="122">
        <f t="shared" si="1665"/>
        <v>0</v>
      </c>
      <c r="DV119" s="252">
        <f t="shared" si="1870"/>
        <v>0</v>
      </c>
      <c r="DW119" s="122">
        <f>DV119/DV107</f>
        <v>0</v>
      </c>
      <c r="DX119" s="101">
        <f>DX107*DW119</f>
        <v>0</v>
      </c>
      <c r="DY119" s="119">
        <f t="shared" si="1666"/>
        <v>0</v>
      </c>
      <c r="DZ119" s="93">
        <f>DZ107</f>
        <v>890</v>
      </c>
      <c r="EA119" s="120">
        <f t="shared" si="1667"/>
        <v>0</v>
      </c>
      <c r="EB119" s="101">
        <f t="shared" si="1668"/>
        <v>0</v>
      </c>
      <c r="EC119" s="101"/>
      <c r="ED119" s="121"/>
      <c r="EE119" s="122">
        <f t="shared" si="1669"/>
        <v>0</v>
      </c>
      <c r="EF119" s="252">
        <f t="shared" si="1871"/>
        <v>0</v>
      </c>
      <c r="EG119" s="122">
        <f>EF119/EF107</f>
        <v>0</v>
      </c>
      <c r="EH119" s="101">
        <f>EH107*EG119</f>
        <v>0</v>
      </c>
      <c r="EI119" s="119">
        <f t="shared" si="1670"/>
        <v>0</v>
      </c>
      <c r="EJ119" s="93">
        <f>EJ107</f>
        <v>890</v>
      </c>
      <c r="EK119" s="120">
        <f t="shared" si="1671"/>
        <v>0</v>
      </c>
      <c r="EL119" s="101">
        <f t="shared" si="1672"/>
        <v>0</v>
      </c>
      <c r="EM119" s="101"/>
      <c r="EN119" s="121"/>
      <c r="EO119" s="122">
        <f t="shared" si="1673"/>
        <v>0</v>
      </c>
      <c r="EP119" s="252">
        <f t="shared" si="1872"/>
        <v>0</v>
      </c>
      <c r="EQ119" s="122">
        <f>EP119/EP107</f>
        <v>0</v>
      </c>
      <c r="ER119" s="101">
        <f>ER107*EQ119</f>
        <v>0</v>
      </c>
      <c r="ES119" s="119">
        <f t="shared" si="1674"/>
        <v>0</v>
      </c>
      <c r="ET119" s="93">
        <f>ET107</f>
        <v>890</v>
      </c>
      <c r="EU119" s="120">
        <f t="shared" si="1675"/>
        <v>0</v>
      </c>
      <c r="EV119" s="101">
        <f t="shared" si="1676"/>
        <v>0</v>
      </c>
      <c r="EW119" s="101"/>
      <c r="EX119" s="121"/>
      <c r="EY119" s="122">
        <f t="shared" si="1677"/>
        <v>0</v>
      </c>
      <c r="EZ119" s="252">
        <f t="shared" si="1873"/>
        <v>0</v>
      </c>
      <c r="FA119" s="122">
        <f>EZ119/EZ107</f>
        <v>0</v>
      </c>
      <c r="FB119" s="101">
        <f>FB107*FA119</f>
        <v>0</v>
      </c>
      <c r="FC119" s="119">
        <f t="shared" si="1678"/>
        <v>0</v>
      </c>
      <c r="FD119" s="93">
        <f>FD107</f>
        <v>890</v>
      </c>
      <c r="FE119" s="120">
        <f t="shared" si="1679"/>
        <v>0</v>
      </c>
      <c r="FF119" s="101">
        <f t="shared" si="1680"/>
        <v>0</v>
      </c>
      <c r="FG119" s="101"/>
      <c r="FH119" s="121"/>
      <c r="FI119" s="122">
        <f t="shared" si="1681"/>
        <v>0</v>
      </c>
      <c r="FJ119" s="252">
        <f t="shared" si="1874"/>
        <v>0</v>
      </c>
      <c r="FK119" s="122">
        <f>FJ119/FJ107</f>
        <v>0</v>
      </c>
      <c r="FL119" s="101">
        <f>FL107*FK119</f>
        <v>0</v>
      </c>
      <c r="FM119" s="119">
        <f t="shared" si="1682"/>
        <v>0</v>
      </c>
      <c r="FN119" s="93">
        <f>FN107</f>
        <v>890</v>
      </c>
      <c r="FO119" s="120">
        <f t="shared" si="1683"/>
        <v>0</v>
      </c>
      <c r="FP119" s="101">
        <f t="shared" si="1684"/>
        <v>0</v>
      </c>
      <c r="FQ119" s="101"/>
      <c r="FR119" s="121"/>
      <c r="FS119" s="122">
        <f t="shared" si="1685"/>
        <v>0</v>
      </c>
      <c r="FT119" s="252">
        <f t="shared" si="1875"/>
        <v>0</v>
      </c>
      <c r="FU119" s="122">
        <f>FT119/FT107</f>
        <v>0</v>
      </c>
      <c r="FV119" s="101">
        <f>FV107*FU119</f>
        <v>0</v>
      </c>
      <c r="FW119" s="119">
        <f t="shared" si="1686"/>
        <v>0</v>
      </c>
      <c r="FX119" s="93">
        <f>FX107</f>
        <v>890</v>
      </c>
      <c r="FY119" s="120">
        <f t="shared" si="1687"/>
        <v>0</v>
      </c>
      <c r="FZ119" s="101">
        <f t="shared" si="1688"/>
        <v>0</v>
      </c>
      <c r="GA119" s="101"/>
      <c r="GB119" s="121"/>
      <c r="GC119" s="122">
        <f t="shared" si="1689"/>
        <v>0</v>
      </c>
      <c r="GD119" s="252">
        <f t="shared" si="1876"/>
        <v>0</v>
      </c>
      <c r="GE119" s="122">
        <f>GD119/GD107</f>
        <v>0</v>
      </c>
      <c r="GF119" s="101">
        <f>GF107*GE119</f>
        <v>0</v>
      </c>
      <c r="GG119" s="119">
        <f t="shared" si="1690"/>
        <v>0</v>
      </c>
      <c r="GH119" s="93">
        <f>GH107</f>
        <v>890</v>
      </c>
      <c r="GI119" s="120">
        <f t="shared" si="1691"/>
        <v>0</v>
      </c>
      <c r="GJ119" s="101">
        <f t="shared" si="1692"/>
        <v>0</v>
      </c>
      <c r="GK119" s="101"/>
      <c r="GL119" s="121"/>
      <c r="GM119" s="122">
        <f t="shared" si="1693"/>
        <v>0</v>
      </c>
      <c r="GN119" s="252">
        <f t="shared" si="1877"/>
        <v>0</v>
      </c>
      <c r="GO119" s="122">
        <f>GN119/GN107</f>
        <v>0</v>
      </c>
      <c r="GP119" s="101">
        <f>GP107*GO119</f>
        <v>0</v>
      </c>
      <c r="GQ119" s="119">
        <f t="shared" si="1694"/>
        <v>0</v>
      </c>
      <c r="GR119" s="93">
        <f>GR107</f>
        <v>890</v>
      </c>
      <c r="GS119" s="120">
        <f t="shared" si="1695"/>
        <v>0</v>
      </c>
      <c r="GT119" s="101">
        <f t="shared" si="1696"/>
        <v>0</v>
      </c>
      <c r="GU119" s="101"/>
      <c r="GV119" s="121"/>
      <c r="GW119" s="122">
        <f t="shared" si="1697"/>
        <v>0</v>
      </c>
      <c r="GX119" s="252">
        <f t="shared" si="1878"/>
        <v>0</v>
      </c>
      <c r="GY119" s="122">
        <f>GX119/GX107</f>
        <v>0</v>
      </c>
      <c r="GZ119" s="101">
        <f>GZ107*GY119</f>
        <v>0</v>
      </c>
      <c r="HA119" s="119">
        <f t="shared" si="1698"/>
        <v>0</v>
      </c>
      <c r="HB119" s="93">
        <f>HB107</f>
        <v>890</v>
      </c>
      <c r="HC119" s="120">
        <f t="shared" si="1699"/>
        <v>0</v>
      </c>
      <c r="HD119" s="101">
        <f t="shared" si="1700"/>
        <v>0</v>
      </c>
      <c r="HE119" s="101"/>
      <c r="HF119" s="121"/>
      <c r="HG119" s="122">
        <f t="shared" si="1701"/>
        <v>0</v>
      </c>
      <c r="HH119" s="252">
        <f t="shared" si="1879"/>
        <v>0</v>
      </c>
      <c r="HI119" s="122">
        <f>HH119/HH107</f>
        <v>0</v>
      </c>
      <c r="HJ119" s="101">
        <f>HJ107*HI119</f>
        <v>0</v>
      </c>
      <c r="HK119" s="119">
        <f t="shared" si="1702"/>
        <v>0</v>
      </c>
      <c r="HL119" s="93">
        <f>HL107</f>
        <v>890</v>
      </c>
      <c r="HM119" s="120">
        <f t="shared" si="1703"/>
        <v>0</v>
      </c>
      <c r="HN119" s="101">
        <f t="shared" si="1704"/>
        <v>0</v>
      </c>
      <c r="HO119" s="101"/>
      <c r="HP119" s="121"/>
      <c r="HQ119" s="122">
        <f t="shared" si="1705"/>
        <v>0</v>
      </c>
      <c r="HR119" s="252">
        <f t="shared" si="1880"/>
        <v>0</v>
      </c>
      <c r="HS119" s="122">
        <f>HR119/HR107</f>
        <v>0</v>
      </c>
      <c r="HT119" s="101">
        <f>HT107*HS119</f>
        <v>0</v>
      </c>
      <c r="HU119" s="119">
        <f t="shared" si="1706"/>
        <v>0</v>
      </c>
      <c r="HV119" s="93">
        <f>HV107</f>
        <v>890</v>
      </c>
      <c r="HW119" s="120">
        <f t="shared" si="1707"/>
        <v>0</v>
      </c>
      <c r="HX119" s="101">
        <f t="shared" si="1708"/>
        <v>0</v>
      </c>
      <c r="HY119" s="101"/>
      <c r="HZ119" s="121"/>
      <c r="IA119" s="122">
        <f t="shared" si="1709"/>
        <v>0</v>
      </c>
      <c r="IB119" s="252">
        <f t="shared" si="1881"/>
        <v>0</v>
      </c>
      <c r="IC119" s="122">
        <f>IB119/IB107</f>
        <v>0</v>
      </c>
      <c r="ID119" s="101">
        <f>ID107*IC119</f>
        <v>0</v>
      </c>
      <c r="IE119" s="119">
        <f t="shared" si="1710"/>
        <v>0</v>
      </c>
      <c r="IF119" s="93">
        <f>IF107</f>
        <v>890</v>
      </c>
      <c r="IG119" s="120">
        <f t="shared" si="1711"/>
        <v>0</v>
      </c>
      <c r="IH119" s="101">
        <f t="shared" si="1712"/>
        <v>0</v>
      </c>
      <c r="II119" s="101"/>
      <c r="IJ119" s="121"/>
      <c r="IK119" s="122">
        <f t="shared" si="1713"/>
        <v>0</v>
      </c>
      <c r="IL119" s="252">
        <f t="shared" si="1882"/>
        <v>0</v>
      </c>
      <c r="IM119" s="122">
        <f>IL119/IL107</f>
        <v>0</v>
      </c>
      <c r="IN119" s="101">
        <f>IN107*IM119</f>
        <v>0</v>
      </c>
      <c r="IO119" s="119">
        <f t="shared" si="1714"/>
        <v>0</v>
      </c>
      <c r="IP119" s="93">
        <f>IP107</f>
        <v>890</v>
      </c>
      <c r="IQ119" s="120">
        <f t="shared" si="1715"/>
        <v>0</v>
      </c>
      <c r="IR119" s="101">
        <f t="shared" si="1716"/>
        <v>0</v>
      </c>
      <c r="IS119" s="101"/>
      <c r="IT119" s="121"/>
      <c r="IU119" s="122">
        <f t="shared" si="1717"/>
        <v>0</v>
      </c>
      <c r="IV119" s="252">
        <f t="shared" si="1883"/>
        <v>0</v>
      </c>
      <c r="IW119" s="122">
        <f>IV119/IV107</f>
        <v>0</v>
      </c>
      <c r="IX119" s="101">
        <f>IX107*IW119</f>
        <v>0</v>
      </c>
      <c r="IY119" s="119">
        <f t="shared" si="1718"/>
        <v>0</v>
      </c>
      <c r="IZ119" s="93">
        <f>IZ107</f>
        <v>890</v>
      </c>
      <c r="JA119" s="120">
        <f t="shared" si="1719"/>
        <v>0</v>
      </c>
      <c r="JB119" s="101">
        <f t="shared" si="1720"/>
        <v>0</v>
      </c>
      <c r="JC119" s="101"/>
      <c r="JD119" s="121"/>
      <c r="JE119" s="122">
        <f t="shared" si="1721"/>
        <v>0</v>
      </c>
      <c r="JF119" s="252">
        <f t="shared" si="1884"/>
        <v>13</v>
      </c>
      <c r="JG119" s="122">
        <f>JF119/JF107</f>
        <v>4.4670000000000001E-2</v>
      </c>
      <c r="JH119" s="101">
        <f>JH107*JG119</f>
        <v>9.65</v>
      </c>
      <c r="JI119" s="119">
        <f t="shared" si="1722"/>
        <v>0.74230768999999996</v>
      </c>
      <c r="JJ119" s="93">
        <f>JJ107</f>
        <v>890</v>
      </c>
      <c r="JK119" s="120">
        <f t="shared" si="1723"/>
        <v>660.65383999999995</v>
      </c>
      <c r="JL119" s="101">
        <f t="shared" si="1724"/>
        <v>8588.5</v>
      </c>
      <c r="JM119" s="101"/>
      <c r="JN119" s="121"/>
      <c r="JO119" s="122">
        <f t="shared" si="1725"/>
        <v>0.99280000000000002</v>
      </c>
      <c r="JP119" s="252">
        <f t="shared" si="1885"/>
        <v>0</v>
      </c>
      <c r="JQ119" s="122" t="e">
        <f>JP119/JP107</f>
        <v>#DIV/0!</v>
      </c>
      <c r="JR119" s="101" t="e">
        <f>JR107*JQ119</f>
        <v>#DIV/0!</v>
      </c>
      <c r="JS119" s="119">
        <f t="shared" si="1726"/>
        <v>0</v>
      </c>
      <c r="JT119" s="93">
        <f>JT107</f>
        <v>0</v>
      </c>
      <c r="JU119" s="120">
        <f t="shared" si="1727"/>
        <v>0</v>
      </c>
      <c r="JV119" s="101">
        <f t="shared" si="1728"/>
        <v>0</v>
      </c>
      <c r="JW119" s="101"/>
      <c r="JX119" s="121"/>
      <c r="JY119" s="122">
        <f t="shared" si="1729"/>
        <v>0</v>
      </c>
      <c r="JZ119" s="252">
        <f t="shared" si="1886"/>
        <v>0</v>
      </c>
      <c r="KA119" s="122">
        <f>JZ119/JZ107</f>
        <v>0</v>
      </c>
      <c r="KB119" s="101">
        <f>KB107*KA119</f>
        <v>0</v>
      </c>
      <c r="KC119" s="119">
        <f t="shared" si="1730"/>
        <v>0</v>
      </c>
      <c r="KD119" s="93">
        <f>KD107</f>
        <v>890</v>
      </c>
      <c r="KE119" s="120">
        <f t="shared" si="1731"/>
        <v>0</v>
      </c>
      <c r="KF119" s="101">
        <f t="shared" si="1732"/>
        <v>0</v>
      </c>
      <c r="KG119" s="101"/>
      <c r="KH119" s="121"/>
      <c r="KI119" s="122">
        <f t="shared" si="1733"/>
        <v>0</v>
      </c>
      <c r="KJ119" s="252">
        <f t="shared" si="1887"/>
        <v>0</v>
      </c>
      <c r="KK119" s="122">
        <f>KJ119/KJ107</f>
        <v>0</v>
      </c>
      <c r="KL119" s="101">
        <f>KL107*KK119</f>
        <v>0</v>
      </c>
      <c r="KM119" s="119">
        <f t="shared" si="1734"/>
        <v>0</v>
      </c>
      <c r="KN119" s="93">
        <f>KN107</f>
        <v>890</v>
      </c>
      <c r="KO119" s="120">
        <f t="shared" si="1735"/>
        <v>0</v>
      </c>
      <c r="KP119" s="101">
        <f t="shared" si="1736"/>
        <v>0</v>
      </c>
      <c r="KQ119" s="101"/>
      <c r="KR119" s="121"/>
      <c r="KS119" s="122">
        <f t="shared" si="1737"/>
        <v>0</v>
      </c>
      <c r="KT119" s="252">
        <f t="shared" si="1888"/>
        <v>0</v>
      </c>
      <c r="KU119" s="122">
        <f>KT119/KT107</f>
        <v>0</v>
      </c>
      <c r="KV119" s="101">
        <f>KV107*KU119</f>
        <v>0</v>
      </c>
      <c r="KW119" s="119">
        <f t="shared" si="1738"/>
        <v>0</v>
      </c>
      <c r="KX119" s="93">
        <f>KX107</f>
        <v>890</v>
      </c>
      <c r="KY119" s="120">
        <f t="shared" si="1739"/>
        <v>0</v>
      </c>
      <c r="KZ119" s="101">
        <f t="shared" si="1740"/>
        <v>0</v>
      </c>
      <c r="LA119" s="101"/>
      <c r="LB119" s="121"/>
      <c r="LC119" s="122">
        <f t="shared" si="1741"/>
        <v>0</v>
      </c>
      <c r="LD119" s="252">
        <f t="shared" si="1889"/>
        <v>0</v>
      </c>
      <c r="LE119" s="122">
        <f>LD119/LD107</f>
        <v>0</v>
      </c>
      <c r="LF119" s="101">
        <f>LF107*LE119</f>
        <v>0</v>
      </c>
      <c r="LG119" s="119">
        <f t="shared" si="1742"/>
        <v>0</v>
      </c>
      <c r="LH119" s="93">
        <f>LH107</f>
        <v>890</v>
      </c>
      <c r="LI119" s="120">
        <f t="shared" si="1743"/>
        <v>0</v>
      </c>
      <c r="LJ119" s="101">
        <f t="shared" si="1744"/>
        <v>0</v>
      </c>
      <c r="LK119" s="101"/>
      <c r="LL119" s="121"/>
      <c r="LM119" s="122">
        <f t="shared" si="1745"/>
        <v>0</v>
      </c>
      <c r="LN119" s="252">
        <f t="shared" si="1890"/>
        <v>0</v>
      </c>
      <c r="LO119" s="122">
        <f>LN119/LN107</f>
        <v>0</v>
      </c>
      <c r="LP119" s="101">
        <f>LP107*LO119</f>
        <v>0</v>
      </c>
      <c r="LQ119" s="119">
        <f t="shared" si="1746"/>
        <v>0</v>
      </c>
      <c r="LR119" s="93">
        <f>LR107</f>
        <v>890</v>
      </c>
      <c r="LS119" s="120">
        <f t="shared" si="1747"/>
        <v>0</v>
      </c>
      <c r="LT119" s="101">
        <f t="shared" si="1748"/>
        <v>0</v>
      </c>
      <c r="LU119" s="101"/>
      <c r="LV119" s="121"/>
      <c r="LW119" s="122">
        <f t="shared" si="1749"/>
        <v>0</v>
      </c>
      <c r="LX119" s="252">
        <f t="shared" si="1891"/>
        <v>0</v>
      </c>
      <c r="LY119" s="122">
        <f>LX119/LX107</f>
        <v>0</v>
      </c>
      <c r="LZ119" s="101">
        <f>LZ107*LY119</f>
        <v>0</v>
      </c>
      <c r="MA119" s="119">
        <f t="shared" si="1750"/>
        <v>0</v>
      </c>
      <c r="MB119" s="93">
        <f>MB107</f>
        <v>890</v>
      </c>
      <c r="MC119" s="120">
        <f t="shared" si="1751"/>
        <v>0</v>
      </c>
      <c r="MD119" s="101">
        <f t="shared" si="1752"/>
        <v>0</v>
      </c>
      <c r="ME119" s="101"/>
      <c r="MF119" s="121"/>
      <c r="MG119" s="122">
        <f t="shared" si="1753"/>
        <v>0</v>
      </c>
      <c r="MH119" s="252">
        <f t="shared" si="1892"/>
        <v>0</v>
      </c>
      <c r="MI119" s="122">
        <f>MH119/MH107</f>
        <v>0</v>
      </c>
      <c r="MJ119" s="101">
        <f>MJ107*MI119</f>
        <v>0</v>
      </c>
      <c r="MK119" s="119">
        <f t="shared" si="1754"/>
        <v>0</v>
      </c>
      <c r="ML119" s="93">
        <f>ML107</f>
        <v>890</v>
      </c>
      <c r="MM119" s="120">
        <f t="shared" si="1755"/>
        <v>0</v>
      </c>
      <c r="MN119" s="101">
        <f t="shared" si="1756"/>
        <v>0</v>
      </c>
      <c r="MO119" s="101"/>
      <c r="MP119" s="121"/>
      <c r="MQ119" s="122">
        <f t="shared" si="1757"/>
        <v>0</v>
      </c>
      <c r="MR119" s="252">
        <f t="shared" si="1893"/>
        <v>0</v>
      </c>
      <c r="MS119" s="122">
        <f>MR119/MR107</f>
        <v>0</v>
      </c>
      <c r="MT119" s="101">
        <f>MT107*MS119</f>
        <v>0</v>
      </c>
      <c r="MU119" s="119">
        <f t="shared" si="1758"/>
        <v>0</v>
      </c>
      <c r="MV119" s="93">
        <f>MV107</f>
        <v>890</v>
      </c>
      <c r="MW119" s="120">
        <f t="shared" si="1759"/>
        <v>0</v>
      </c>
      <c r="MX119" s="101">
        <f t="shared" si="1760"/>
        <v>0</v>
      </c>
      <c r="MY119" s="101"/>
      <c r="MZ119" s="121"/>
      <c r="NA119" s="122">
        <f t="shared" si="1761"/>
        <v>0</v>
      </c>
      <c r="NB119" s="252">
        <f t="shared" si="1894"/>
        <v>0</v>
      </c>
      <c r="NC119" s="122">
        <f>NB119/NB107</f>
        <v>0</v>
      </c>
      <c r="ND119" s="101">
        <f>ND107*NC119</f>
        <v>0</v>
      </c>
      <c r="NE119" s="119">
        <f t="shared" si="1762"/>
        <v>0</v>
      </c>
      <c r="NF119" s="93">
        <f>NF107</f>
        <v>890</v>
      </c>
      <c r="NG119" s="120">
        <f t="shared" si="1763"/>
        <v>0</v>
      </c>
      <c r="NH119" s="101">
        <f t="shared" si="1764"/>
        <v>0</v>
      </c>
      <c r="NI119" s="101"/>
      <c r="NJ119" s="121"/>
      <c r="NK119" s="122">
        <f t="shared" si="1765"/>
        <v>0</v>
      </c>
      <c r="NL119" s="252">
        <f t="shared" si="1895"/>
        <v>0</v>
      </c>
      <c r="NM119" s="122">
        <f>NL119/NL107</f>
        <v>0</v>
      </c>
      <c r="NN119" s="101">
        <f>NN107*NM119</f>
        <v>0</v>
      </c>
      <c r="NO119" s="119">
        <f t="shared" si="1766"/>
        <v>0</v>
      </c>
      <c r="NP119" s="93">
        <f>NP107</f>
        <v>890</v>
      </c>
      <c r="NQ119" s="120">
        <f t="shared" si="1767"/>
        <v>0</v>
      </c>
      <c r="NR119" s="101">
        <f t="shared" si="1768"/>
        <v>0</v>
      </c>
      <c r="NS119" s="101"/>
      <c r="NT119" s="121"/>
      <c r="NU119" s="122">
        <f t="shared" si="1769"/>
        <v>0</v>
      </c>
      <c r="NV119" s="252">
        <f t="shared" si="1896"/>
        <v>0</v>
      </c>
      <c r="NW119" s="122">
        <f>NV119/NV107</f>
        <v>0</v>
      </c>
      <c r="NX119" s="101">
        <f>NX107*NW119</f>
        <v>0</v>
      </c>
      <c r="NY119" s="119">
        <f t="shared" si="1770"/>
        <v>0</v>
      </c>
      <c r="NZ119" s="93">
        <f>NZ107</f>
        <v>890</v>
      </c>
      <c r="OA119" s="120">
        <f t="shared" si="1771"/>
        <v>0</v>
      </c>
      <c r="OB119" s="101">
        <f t="shared" si="1772"/>
        <v>0</v>
      </c>
      <c r="OC119" s="101"/>
      <c r="OD119" s="121"/>
      <c r="OE119" s="122">
        <f t="shared" si="1773"/>
        <v>0</v>
      </c>
      <c r="OF119" s="252">
        <f t="shared" si="1897"/>
        <v>0</v>
      </c>
      <c r="OG119" s="122">
        <f>OF119/OF107</f>
        <v>0</v>
      </c>
      <c r="OH119" s="101">
        <f>OH107*OG119</f>
        <v>0</v>
      </c>
      <c r="OI119" s="119">
        <f t="shared" si="1774"/>
        <v>0</v>
      </c>
      <c r="OJ119" s="93">
        <f>OJ107</f>
        <v>890</v>
      </c>
      <c r="OK119" s="120">
        <f t="shared" si="1775"/>
        <v>0</v>
      </c>
      <c r="OL119" s="101">
        <f t="shared" si="1776"/>
        <v>0</v>
      </c>
      <c r="OM119" s="101"/>
      <c r="ON119" s="121"/>
      <c r="OO119" s="122">
        <f t="shared" si="1777"/>
        <v>0</v>
      </c>
      <c r="OP119" s="252">
        <f t="shared" si="1898"/>
        <v>0</v>
      </c>
      <c r="OQ119" s="122">
        <f>OP119/OP107</f>
        <v>0</v>
      </c>
      <c r="OR119" s="101">
        <f>OR107*OQ119</f>
        <v>0</v>
      </c>
      <c r="OS119" s="119">
        <f t="shared" si="1778"/>
        <v>0</v>
      </c>
      <c r="OT119" s="93">
        <f>OT107</f>
        <v>890</v>
      </c>
      <c r="OU119" s="120">
        <f t="shared" si="1779"/>
        <v>0</v>
      </c>
      <c r="OV119" s="101">
        <f t="shared" si="1780"/>
        <v>0</v>
      </c>
      <c r="OW119" s="101"/>
      <c r="OX119" s="121"/>
      <c r="OY119" s="122">
        <f t="shared" si="1781"/>
        <v>0</v>
      </c>
      <c r="OZ119" s="252">
        <f t="shared" si="1899"/>
        <v>0</v>
      </c>
      <c r="PA119" s="122">
        <f>OZ119/OZ107</f>
        <v>0</v>
      </c>
      <c r="PB119" s="101">
        <f>PB107*PA119</f>
        <v>0</v>
      </c>
      <c r="PC119" s="119">
        <f t="shared" si="1782"/>
        <v>0</v>
      </c>
      <c r="PD119" s="93">
        <f>PD107</f>
        <v>890</v>
      </c>
      <c r="PE119" s="120">
        <f t="shared" si="1783"/>
        <v>0</v>
      </c>
      <c r="PF119" s="101">
        <f t="shared" si="1784"/>
        <v>0</v>
      </c>
      <c r="PG119" s="101"/>
      <c r="PH119" s="121"/>
      <c r="PI119" s="122">
        <f t="shared" si="1785"/>
        <v>0</v>
      </c>
      <c r="PJ119" s="252">
        <f t="shared" si="1900"/>
        <v>0</v>
      </c>
      <c r="PK119" s="122">
        <f>PJ119/PJ107</f>
        <v>0</v>
      </c>
      <c r="PL119" s="101">
        <f>PL107*PK119</f>
        <v>0</v>
      </c>
      <c r="PM119" s="119">
        <f t="shared" si="1786"/>
        <v>0</v>
      </c>
      <c r="PN119" s="93">
        <f>PN107</f>
        <v>890</v>
      </c>
      <c r="PO119" s="120">
        <f t="shared" si="1787"/>
        <v>0</v>
      </c>
      <c r="PP119" s="101">
        <f t="shared" si="1788"/>
        <v>0</v>
      </c>
      <c r="PQ119" s="101"/>
      <c r="PR119" s="121"/>
      <c r="PS119" s="122">
        <f t="shared" si="1789"/>
        <v>0</v>
      </c>
      <c r="PT119" s="252">
        <f t="shared" si="1901"/>
        <v>0</v>
      </c>
      <c r="PU119" s="122" t="e">
        <f>PT119/PT107</f>
        <v>#DIV/0!</v>
      </c>
      <c r="PV119" s="101" t="e">
        <f>PV107*PU119</f>
        <v>#DIV/0!</v>
      </c>
      <c r="PW119" s="119">
        <f t="shared" si="1790"/>
        <v>0</v>
      </c>
      <c r="PX119" s="93">
        <f>PX107</f>
        <v>0</v>
      </c>
      <c r="PY119" s="120">
        <f t="shared" si="1791"/>
        <v>0</v>
      </c>
      <c r="PZ119" s="101">
        <f t="shared" si="1792"/>
        <v>0</v>
      </c>
      <c r="QA119" s="101"/>
      <c r="QB119" s="121"/>
      <c r="QC119" s="122">
        <f t="shared" si="1793"/>
        <v>0</v>
      </c>
      <c r="QD119" s="252">
        <f t="shared" si="1902"/>
        <v>0</v>
      </c>
      <c r="QE119" s="122">
        <f>QD119/QD107</f>
        <v>0</v>
      </c>
      <c r="QF119" s="101">
        <f>QF107*QE119</f>
        <v>0</v>
      </c>
      <c r="QG119" s="119">
        <f t="shared" si="1794"/>
        <v>0</v>
      </c>
      <c r="QH119" s="93">
        <f>QH107</f>
        <v>890</v>
      </c>
      <c r="QI119" s="120">
        <f t="shared" si="1795"/>
        <v>0</v>
      </c>
      <c r="QJ119" s="101">
        <f t="shared" si="1796"/>
        <v>0</v>
      </c>
      <c r="QK119" s="101"/>
      <c r="QL119" s="121"/>
      <c r="QM119" s="122">
        <f t="shared" si="1797"/>
        <v>0</v>
      </c>
      <c r="QN119" s="252">
        <f t="shared" si="1903"/>
        <v>0</v>
      </c>
      <c r="QO119" s="122">
        <f>QN119/QN107</f>
        <v>0</v>
      </c>
      <c r="QP119" s="101">
        <f>QP107*QO119</f>
        <v>0</v>
      </c>
      <c r="QQ119" s="119">
        <f t="shared" si="1798"/>
        <v>0</v>
      </c>
      <c r="QR119" s="93">
        <f>QR107</f>
        <v>890</v>
      </c>
      <c r="QS119" s="120">
        <f t="shared" si="1799"/>
        <v>0</v>
      </c>
      <c r="QT119" s="101">
        <f t="shared" si="1800"/>
        <v>0</v>
      </c>
      <c r="QU119" s="101"/>
      <c r="QV119" s="121"/>
      <c r="QW119" s="122">
        <f t="shared" si="1801"/>
        <v>0</v>
      </c>
      <c r="QX119" s="252">
        <f t="shared" si="1904"/>
        <v>0</v>
      </c>
      <c r="QY119" s="122">
        <f>QX119/QX107</f>
        <v>0</v>
      </c>
      <c r="QZ119" s="101">
        <f>QZ107*QY119</f>
        <v>0</v>
      </c>
      <c r="RA119" s="119">
        <f t="shared" si="1802"/>
        <v>0</v>
      </c>
      <c r="RB119" s="93">
        <f>RB107</f>
        <v>890</v>
      </c>
      <c r="RC119" s="120">
        <f t="shared" si="1803"/>
        <v>0</v>
      </c>
      <c r="RD119" s="101">
        <f t="shared" si="1804"/>
        <v>0</v>
      </c>
      <c r="RE119" s="101"/>
      <c r="RF119" s="121"/>
      <c r="RG119" s="122">
        <f t="shared" si="1805"/>
        <v>0</v>
      </c>
      <c r="RH119" s="252">
        <f t="shared" si="1905"/>
        <v>0</v>
      </c>
      <c r="RI119" s="122">
        <f>RH119/RH107</f>
        <v>0</v>
      </c>
      <c r="RJ119" s="101">
        <f>RJ107*RI119</f>
        <v>0</v>
      </c>
      <c r="RK119" s="119">
        <f t="shared" si="1806"/>
        <v>0</v>
      </c>
      <c r="RL119" s="93">
        <f>RL107</f>
        <v>890</v>
      </c>
      <c r="RM119" s="120">
        <f t="shared" si="1807"/>
        <v>0</v>
      </c>
      <c r="RN119" s="101">
        <f t="shared" si="1808"/>
        <v>0</v>
      </c>
      <c r="RO119" s="101"/>
      <c r="RP119" s="121"/>
      <c r="RQ119" s="122">
        <f t="shared" si="1809"/>
        <v>0</v>
      </c>
      <c r="RR119" s="252">
        <f t="shared" si="1906"/>
        <v>0</v>
      </c>
      <c r="RS119" s="122">
        <f>RR119/RR107</f>
        <v>0</v>
      </c>
      <c r="RT119" s="101">
        <f>RT107*RS119</f>
        <v>0</v>
      </c>
      <c r="RU119" s="119">
        <f t="shared" si="1810"/>
        <v>0</v>
      </c>
      <c r="RV119" s="93">
        <f>RV107</f>
        <v>890</v>
      </c>
      <c r="RW119" s="120">
        <f t="shared" si="1811"/>
        <v>0</v>
      </c>
      <c r="RX119" s="101">
        <f t="shared" si="1812"/>
        <v>0</v>
      </c>
      <c r="RY119" s="101"/>
      <c r="RZ119" s="121"/>
      <c r="SA119" s="122">
        <f t="shared" si="1813"/>
        <v>0</v>
      </c>
      <c r="SB119" s="252">
        <f t="shared" si="1907"/>
        <v>0</v>
      </c>
      <c r="SC119" s="122">
        <f>SB119/SB107</f>
        <v>0</v>
      </c>
      <c r="SD119" s="101">
        <f>SD107*SC119</f>
        <v>0</v>
      </c>
      <c r="SE119" s="119">
        <f t="shared" si="1814"/>
        <v>0</v>
      </c>
      <c r="SF119" s="93">
        <f>SF107</f>
        <v>890</v>
      </c>
      <c r="SG119" s="120">
        <f t="shared" si="1815"/>
        <v>0</v>
      </c>
      <c r="SH119" s="101">
        <f t="shared" si="1816"/>
        <v>0</v>
      </c>
      <c r="SI119" s="101"/>
      <c r="SJ119" s="121"/>
      <c r="SK119" s="122">
        <f t="shared" si="1817"/>
        <v>0</v>
      </c>
      <c r="SL119" s="252">
        <f t="shared" si="1908"/>
        <v>0</v>
      </c>
      <c r="SM119" s="122">
        <f>SL119/SL107</f>
        <v>0</v>
      </c>
      <c r="SN119" s="101">
        <f>SN107*SM119</f>
        <v>0</v>
      </c>
      <c r="SO119" s="119">
        <f t="shared" si="1818"/>
        <v>0</v>
      </c>
      <c r="SP119" s="93">
        <f>SP107</f>
        <v>890</v>
      </c>
      <c r="SQ119" s="120">
        <f t="shared" si="1819"/>
        <v>0</v>
      </c>
      <c r="SR119" s="101">
        <f t="shared" si="1820"/>
        <v>0</v>
      </c>
      <c r="SS119" s="101"/>
      <c r="ST119" s="121"/>
      <c r="SU119" s="122">
        <f t="shared" si="1821"/>
        <v>0</v>
      </c>
      <c r="SV119" s="252">
        <f t="shared" si="1909"/>
        <v>0</v>
      </c>
      <c r="SW119" s="122">
        <f>SV119/SV107</f>
        <v>0</v>
      </c>
      <c r="SX119" s="101">
        <f>SX107*SW119</f>
        <v>0</v>
      </c>
      <c r="SY119" s="119">
        <f t="shared" si="1822"/>
        <v>0</v>
      </c>
      <c r="SZ119" s="93">
        <f>SZ107</f>
        <v>890</v>
      </c>
      <c r="TA119" s="120">
        <f t="shared" si="1823"/>
        <v>0</v>
      </c>
      <c r="TB119" s="101">
        <f t="shared" si="1824"/>
        <v>0</v>
      </c>
      <c r="TC119" s="101"/>
      <c r="TD119" s="121"/>
      <c r="TE119" s="122">
        <f t="shared" si="1825"/>
        <v>0</v>
      </c>
      <c r="TF119" s="252">
        <f t="shared" si="1910"/>
        <v>0</v>
      </c>
      <c r="TG119" s="122">
        <f>TF119/TF107</f>
        <v>0</v>
      </c>
      <c r="TH119" s="101">
        <f>TH107*TG119</f>
        <v>0</v>
      </c>
      <c r="TI119" s="119">
        <f t="shared" si="1826"/>
        <v>0</v>
      </c>
      <c r="TJ119" s="93">
        <f>TJ107</f>
        <v>890</v>
      </c>
      <c r="TK119" s="120">
        <f t="shared" si="1827"/>
        <v>0</v>
      </c>
      <c r="TL119" s="101">
        <f t="shared" si="1828"/>
        <v>0</v>
      </c>
      <c r="TM119" s="101"/>
      <c r="TN119" s="121"/>
      <c r="TO119" s="122">
        <f t="shared" si="1829"/>
        <v>0</v>
      </c>
      <c r="TP119" s="252">
        <f t="shared" si="1911"/>
        <v>0</v>
      </c>
      <c r="TQ119" s="122">
        <f>TP119/TP107</f>
        <v>0</v>
      </c>
      <c r="TR119" s="101">
        <f>TR107*TQ119</f>
        <v>0</v>
      </c>
      <c r="TS119" s="119">
        <f t="shared" si="1830"/>
        <v>0</v>
      </c>
      <c r="TT119" s="93">
        <f>TT107</f>
        <v>890</v>
      </c>
      <c r="TU119" s="120">
        <f t="shared" si="1831"/>
        <v>0</v>
      </c>
      <c r="TV119" s="101">
        <f t="shared" si="1832"/>
        <v>0</v>
      </c>
      <c r="TW119" s="101"/>
      <c r="TX119" s="121"/>
      <c r="TY119" s="122">
        <f t="shared" si="1833"/>
        <v>0</v>
      </c>
      <c r="TZ119" s="252">
        <f t="shared" si="1912"/>
        <v>0</v>
      </c>
      <c r="UA119" s="122">
        <f>TZ119/TZ107</f>
        <v>0</v>
      </c>
      <c r="UB119" s="101">
        <f>UB107*UA119</f>
        <v>0</v>
      </c>
      <c r="UC119" s="119">
        <f t="shared" si="1834"/>
        <v>0</v>
      </c>
      <c r="UD119" s="93">
        <f>UD107</f>
        <v>890</v>
      </c>
      <c r="UE119" s="120">
        <f t="shared" si="1835"/>
        <v>0</v>
      </c>
      <c r="UF119" s="101">
        <f t="shared" si="1836"/>
        <v>0</v>
      </c>
      <c r="UG119" s="101"/>
      <c r="UH119" s="121"/>
      <c r="UI119" s="122">
        <f t="shared" si="1837"/>
        <v>0</v>
      </c>
      <c r="UJ119" s="252">
        <f t="shared" si="1913"/>
        <v>0</v>
      </c>
      <c r="UK119" s="122">
        <f>UJ119/UJ107</f>
        <v>0</v>
      </c>
      <c r="UL119" s="101">
        <f>UL107*UK119</f>
        <v>0</v>
      </c>
      <c r="UM119" s="119">
        <f t="shared" si="1838"/>
        <v>0</v>
      </c>
      <c r="UN119" s="93">
        <f>UN107</f>
        <v>890</v>
      </c>
      <c r="UO119" s="120">
        <f t="shared" si="1839"/>
        <v>0</v>
      </c>
      <c r="UP119" s="101">
        <f t="shared" si="1840"/>
        <v>0</v>
      </c>
      <c r="UQ119" s="101"/>
      <c r="UR119" s="121"/>
      <c r="US119" s="122">
        <f t="shared" si="1841"/>
        <v>0</v>
      </c>
      <c r="UT119" s="252">
        <f t="shared" si="1914"/>
        <v>0</v>
      </c>
      <c r="UU119" s="122">
        <f>UT119/UT107</f>
        <v>0</v>
      </c>
      <c r="UV119" s="101">
        <f>UV107*UU119</f>
        <v>0</v>
      </c>
      <c r="UW119" s="119">
        <f t="shared" si="1842"/>
        <v>0</v>
      </c>
      <c r="UX119" s="93">
        <f>UX107</f>
        <v>890</v>
      </c>
      <c r="UY119" s="120">
        <f t="shared" si="1843"/>
        <v>0</v>
      </c>
      <c r="UZ119" s="101">
        <f t="shared" si="1844"/>
        <v>0</v>
      </c>
      <c r="VA119" s="101"/>
      <c r="VB119" s="121"/>
      <c r="VC119" s="122">
        <f t="shared" si="1845"/>
        <v>0</v>
      </c>
      <c r="VD119" s="252">
        <f t="shared" si="1915"/>
        <v>0</v>
      </c>
      <c r="VE119" s="122">
        <f>VD119/VD107</f>
        <v>0</v>
      </c>
      <c r="VF119" s="101">
        <f>VF107*VE119</f>
        <v>0</v>
      </c>
      <c r="VG119" s="119">
        <f t="shared" si="1846"/>
        <v>0</v>
      </c>
      <c r="VH119" s="93">
        <f>VH107</f>
        <v>890</v>
      </c>
      <c r="VI119" s="120">
        <f t="shared" si="1847"/>
        <v>0</v>
      </c>
      <c r="VJ119" s="101">
        <f t="shared" si="1848"/>
        <v>0</v>
      </c>
      <c r="VK119" s="101"/>
      <c r="VL119" s="121"/>
      <c r="VM119" s="122">
        <f t="shared" si="1849"/>
        <v>0</v>
      </c>
      <c r="VN119" s="252">
        <f t="shared" si="1916"/>
        <v>0</v>
      </c>
      <c r="VO119" s="122">
        <f>VN119/VN107</f>
        <v>0</v>
      </c>
      <c r="VP119" s="101">
        <f>VP107*VO119</f>
        <v>0</v>
      </c>
      <c r="VQ119" s="119">
        <f t="shared" si="1850"/>
        <v>0</v>
      </c>
      <c r="VR119" s="93">
        <f>VR107</f>
        <v>890</v>
      </c>
      <c r="VS119" s="120">
        <f t="shared" si="1851"/>
        <v>0</v>
      </c>
      <c r="VT119" s="101">
        <f t="shared" si="1852"/>
        <v>0</v>
      </c>
      <c r="VU119" s="101"/>
      <c r="VV119" s="121"/>
      <c r="VW119" s="122">
        <f t="shared" si="1853"/>
        <v>0</v>
      </c>
      <c r="VX119" s="231">
        <f t="shared" si="1854"/>
        <v>13</v>
      </c>
      <c r="VY119" s="122">
        <f>VX119/VX107</f>
        <v>1.0300000000000001E-3</v>
      </c>
      <c r="VZ119" s="101">
        <f>VZ107*VY119</f>
        <v>9.7200000000000006</v>
      </c>
      <c r="WA119" s="119">
        <f t="shared" si="1855"/>
        <v>0.74769231000000003</v>
      </c>
      <c r="WB119" s="93">
        <f>WB107</f>
        <v>890</v>
      </c>
      <c r="WC119" s="120">
        <f t="shared" si="1856"/>
        <v>665.44615999999996</v>
      </c>
      <c r="WD119" s="101">
        <f t="shared" si="1857"/>
        <v>8650.7999999999993</v>
      </c>
      <c r="WE119" s="101"/>
      <c r="WF119" s="121"/>
    </row>
    <row r="120" spans="1:604" ht="16.5" customHeight="1">
      <c r="A120" s="5"/>
      <c r="B120" s="88" t="s">
        <v>433</v>
      </c>
      <c r="C120" s="12" t="s">
        <v>837</v>
      </c>
      <c r="D120" s="12" t="s">
        <v>437</v>
      </c>
      <c r="E120" s="4" t="s">
        <v>33</v>
      </c>
      <c r="F120" s="252">
        <f t="shared" si="1858"/>
        <v>0</v>
      </c>
      <c r="G120" s="122">
        <f>F120/F107</f>
        <v>0</v>
      </c>
      <c r="H120" s="101">
        <f>H107*G120</f>
        <v>0</v>
      </c>
      <c r="I120" s="119">
        <f t="shared" si="1618"/>
        <v>0</v>
      </c>
      <c r="J120" s="93">
        <f>J107</f>
        <v>890</v>
      </c>
      <c r="K120" s="120">
        <f t="shared" si="1619"/>
        <v>0</v>
      </c>
      <c r="L120" s="101">
        <f t="shared" si="1620"/>
        <v>0</v>
      </c>
      <c r="M120" s="101"/>
      <c r="N120" s="121"/>
      <c r="O120" s="122" t="e">
        <f t="shared" si="1621"/>
        <v>#DIV/0!</v>
      </c>
      <c r="P120" s="252">
        <f t="shared" si="1859"/>
        <v>0</v>
      </c>
      <c r="Q120" s="122">
        <f>P120/P107</f>
        <v>0</v>
      </c>
      <c r="R120" s="101">
        <f>R107*Q120</f>
        <v>0</v>
      </c>
      <c r="S120" s="119">
        <f t="shared" si="1622"/>
        <v>0</v>
      </c>
      <c r="T120" s="93">
        <f>T107</f>
        <v>890</v>
      </c>
      <c r="U120" s="120">
        <f t="shared" si="1623"/>
        <v>0</v>
      </c>
      <c r="V120" s="101">
        <f t="shared" si="1624"/>
        <v>0</v>
      </c>
      <c r="W120" s="101"/>
      <c r="X120" s="121"/>
      <c r="Y120" s="122" t="e">
        <f t="shared" si="1625"/>
        <v>#DIV/0!</v>
      </c>
      <c r="Z120" s="252">
        <f t="shared" si="1860"/>
        <v>0</v>
      </c>
      <c r="AA120" s="122">
        <f>Z120/Z107</f>
        <v>0</v>
      </c>
      <c r="AB120" s="101">
        <f>AB107*AA120</f>
        <v>0</v>
      </c>
      <c r="AC120" s="119">
        <f t="shared" si="1626"/>
        <v>0</v>
      </c>
      <c r="AD120" s="93">
        <f>AD107</f>
        <v>890</v>
      </c>
      <c r="AE120" s="120">
        <f t="shared" si="1627"/>
        <v>0</v>
      </c>
      <c r="AF120" s="101">
        <f t="shared" si="1628"/>
        <v>0</v>
      </c>
      <c r="AG120" s="101"/>
      <c r="AH120" s="121"/>
      <c r="AI120" s="122" t="e">
        <f t="shared" si="1629"/>
        <v>#DIV/0!</v>
      </c>
      <c r="AJ120" s="252">
        <f t="shared" si="1861"/>
        <v>0</v>
      </c>
      <c r="AK120" s="122">
        <f>AJ120/AJ107</f>
        <v>0</v>
      </c>
      <c r="AL120" s="101">
        <f>AL107*AK120</f>
        <v>0</v>
      </c>
      <c r="AM120" s="119">
        <f t="shared" si="1630"/>
        <v>0</v>
      </c>
      <c r="AN120" s="93">
        <f>AN107</f>
        <v>890</v>
      </c>
      <c r="AO120" s="120">
        <f t="shared" si="1631"/>
        <v>0</v>
      </c>
      <c r="AP120" s="101">
        <f t="shared" si="1632"/>
        <v>0</v>
      </c>
      <c r="AQ120" s="101"/>
      <c r="AR120" s="121"/>
      <c r="AS120" s="122" t="e">
        <f t="shared" si="1633"/>
        <v>#DIV/0!</v>
      </c>
      <c r="AT120" s="252">
        <f t="shared" si="1862"/>
        <v>0</v>
      </c>
      <c r="AU120" s="122">
        <f>AT120/AT107</f>
        <v>0</v>
      </c>
      <c r="AV120" s="101">
        <f>AV107*AU120</f>
        <v>0</v>
      </c>
      <c r="AW120" s="119">
        <f t="shared" si="1634"/>
        <v>0</v>
      </c>
      <c r="AX120" s="93">
        <f>AX107</f>
        <v>890</v>
      </c>
      <c r="AY120" s="120">
        <f t="shared" si="1635"/>
        <v>0</v>
      </c>
      <c r="AZ120" s="101">
        <f t="shared" si="1636"/>
        <v>0</v>
      </c>
      <c r="BA120" s="101"/>
      <c r="BB120" s="121"/>
      <c r="BC120" s="122" t="e">
        <f t="shared" si="1637"/>
        <v>#DIV/0!</v>
      </c>
      <c r="BD120" s="252">
        <f t="shared" si="1863"/>
        <v>0</v>
      </c>
      <c r="BE120" s="122">
        <f>BD120/BD107</f>
        <v>0</v>
      </c>
      <c r="BF120" s="101">
        <f>BF107*BE120</f>
        <v>0</v>
      </c>
      <c r="BG120" s="119">
        <f t="shared" si="1638"/>
        <v>0</v>
      </c>
      <c r="BH120" s="93">
        <f>BH107</f>
        <v>890</v>
      </c>
      <c r="BI120" s="120">
        <f t="shared" si="1639"/>
        <v>0</v>
      </c>
      <c r="BJ120" s="101">
        <f t="shared" si="1640"/>
        <v>0</v>
      </c>
      <c r="BK120" s="101"/>
      <c r="BL120" s="121"/>
      <c r="BM120" s="122" t="e">
        <f t="shared" si="1641"/>
        <v>#DIV/0!</v>
      </c>
      <c r="BN120" s="252">
        <f t="shared" si="1864"/>
        <v>0</v>
      </c>
      <c r="BO120" s="122" t="e">
        <f>BN120/BN107</f>
        <v>#DIV/0!</v>
      </c>
      <c r="BP120" s="101" t="e">
        <f>BP107*BO120</f>
        <v>#DIV/0!</v>
      </c>
      <c r="BQ120" s="119">
        <f t="shared" si="1642"/>
        <v>0</v>
      </c>
      <c r="BR120" s="93">
        <f>BR107</f>
        <v>0</v>
      </c>
      <c r="BS120" s="120">
        <f t="shared" si="1643"/>
        <v>0</v>
      </c>
      <c r="BT120" s="101">
        <f t="shared" si="1644"/>
        <v>0</v>
      </c>
      <c r="BU120" s="101"/>
      <c r="BV120" s="121"/>
      <c r="BW120" s="122" t="e">
        <f t="shared" si="1645"/>
        <v>#DIV/0!</v>
      </c>
      <c r="BX120" s="252">
        <f t="shared" si="1865"/>
        <v>0</v>
      </c>
      <c r="BY120" s="122">
        <f>BX120/BX107</f>
        <v>0</v>
      </c>
      <c r="BZ120" s="101">
        <f>BZ107*BY120</f>
        <v>0</v>
      </c>
      <c r="CA120" s="119">
        <f t="shared" si="1646"/>
        <v>0</v>
      </c>
      <c r="CB120" s="93">
        <f>CB107</f>
        <v>890</v>
      </c>
      <c r="CC120" s="120">
        <f t="shared" si="1647"/>
        <v>0</v>
      </c>
      <c r="CD120" s="101">
        <f t="shared" si="1648"/>
        <v>0</v>
      </c>
      <c r="CE120" s="101"/>
      <c r="CF120" s="121"/>
      <c r="CG120" s="122" t="e">
        <f t="shared" si="1649"/>
        <v>#DIV/0!</v>
      </c>
      <c r="CH120" s="252">
        <f t="shared" si="1866"/>
        <v>0</v>
      </c>
      <c r="CI120" s="122" t="e">
        <f>CH120/CH107</f>
        <v>#DIV/0!</v>
      </c>
      <c r="CJ120" s="101" t="e">
        <f>CJ107*CI120</f>
        <v>#DIV/0!</v>
      </c>
      <c r="CK120" s="119">
        <f t="shared" si="1650"/>
        <v>0</v>
      </c>
      <c r="CL120" s="93">
        <f>CL107</f>
        <v>0</v>
      </c>
      <c r="CM120" s="120">
        <f t="shared" si="1651"/>
        <v>0</v>
      </c>
      <c r="CN120" s="101">
        <f t="shared" si="1652"/>
        <v>0</v>
      </c>
      <c r="CO120" s="101"/>
      <c r="CP120" s="121"/>
      <c r="CQ120" s="122" t="e">
        <f t="shared" si="1653"/>
        <v>#DIV/0!</v>
      </c>
      <c r="CR120" s="252">
        <f t="shared" si="1867"/>
        <v>0</v>
      </c>
      <c r="CS120" s="122">
        <f>CR120/CR107</f>
        <v>0</v>
      </c>
      <c r="CT120" s="101">
        <f>CT107*CS120</f>
        <v>0</v>
      </c>
      <c r="CU120" s="119">
        <f t="shared" si="1654"/>
        <v>0</v>
      </c>
      <c r="CV120" s="93">
        <f>CV107</f>
        <v>890</v>
      </c>
      <c r="CW120" s="120">
        <f t="shared" si="1655"/>
        <v>0</v>
      </c>
      <c r="CX120" s="101">
        <f t="shared" si="1656"/>
        <v>0</v>
      </c>
      <c r="CY120" s="101"/>
      <c r="CZ120" s="121"/>
      <c r="DA120" s="122" t="e">
        <f t="shared" si="1657"/>
        <v>#DIV/0!</v>
      </c>
      <c r="DB120" s="252">
        <f t="shared" si="1868"/>
        <v>0</v>
      </c>
      <c r="DC120" s="122">
        <f>DB120/DB107</f>
        <v>0</v>
      </c>
      <c r="DD120" s="101">
        <f>DD107*DC120</f>
        <v>0</v>
      </c>
      <c r="DE120" s="119">
        <f t="shared" si="1658"/>
        <v>0</v>
      </c>
      <c r="DF120" s="93">
        <f>DF107</f>
        <v>890</v>
      </c>
      <c r="DG120" s="120">
        <f t="shared" si="1659"/>
        <v>0</v>
      </c>
      <c r="DH120" s="101">
        <f t="shared" si="1660"/>
        <v>0</v>
      </c>
      <c r="DI120" s="101"/>
      <c r="DJ120" s="121"/>
      <c r="DK120" s="122" t="e">
        <f t="shared" si="1661"/>
        <v>#DIV/0!</v>
      </c>
      <c r="DL120" s="252">
        <f t="shared" si="1869"/>
        <v>0</v>
      </c>
      <c r="DM120" s="122">
        <f>DL120/DL107</f>
        <v>0</v>
      </c>
      <c r="DN120" s="101">
        <f>DN107*DM120</f>
        <v>0</v>
      </c>
      <c r="DO120" s="119">
        <f t="shared" si="1662"/>
        <v>0</v>
      </c>
      <c r="DP120" s="93">
        <f>DP107</f>
        <v>890</v>
      </c>
      <c r="DQ120" s="120">
        <f t="shared" si="1663"/>
        <v>0</v>
      </c>
      <c r="DR120" s="101">
        <f t="shared" si="1664"/>
        <v>0</v>
      </c>
      <c r="DS120" s="101"/>
      <c r="DT120" s="121"/>
      <c r="DU120" s="122" t="e">
        <f t="shared" si="1665"/>
        <v>#DIV/0!</v>
      </c>
      <c r="DV120" s="252">
        <f t="shared" si="1870"/>
        <v>0</v>
      </c>
      <c r="DW120" s="122">
        <f>DV120/DV107</f>
        <v>0</v>
      </c>
      <c r="DX120" s="101">
        <f>DX107*DW120</f>
        <v>0</v>
      </c>
      <c r="DY120" s="119">
        <f t="shared" si="1666"/>
        <v>0</v>
      </c>
      <c r="DZ120" s="93">
        <f>DZ107</f>
        <v>890</v>
      </c>
      <c r="EA120" s="120">
        <f t="shared" si="1667"/>
        <v>0</v>
      </c>
      <c r="EB120" s="101">
        <f t="shared" si="1668"/>
        <v>0</v>
      </c>
      <c r="EC120" s="101"/>
      <c r="ED120" s="121"/>
      <c r="EE120" s="122" t="e">
        <f t="shared" si="1669"/>
        <v>#DIV/0!</v>
      </c>
      <c r="EF120" s="252">
        <f t="shared" si="1871"/>
        <v>0</v>
      </c>
      <c r="EG120" s="122">
        <f>EF120/EF107</f>
        <v>0</v>
      </c>
      <c r="EH120" s="101">
        <f>EH107*EG120</f>
        <v>0</v>
      </c>
      <c r="EI120" s="119">
        <f t="shared" si="1670"/>
        <v>0</v>
      </c>
      <c r="EJ120" s="93">
        <f>EJ107</f>
        <v>890</v>
      </c>
      <c r="EK120" s="120">
        <f t="shared" si="1671"/>
        <v>0</v>
      </c>
      <c r="EL120" s="101">
        <f t="shared" si="1672"/>
        <v>0</v>
      </c>
      <c r="EM120" s="101"/>
      <c r="EN120" s="121"/>
      <c r="EO120" s="122" t="e">
        <f t="shared" si="1673"/>
        <v>#DIV/0!</v>
      </c>
      <c r="EP120" s="252">
        <f t="shared" si="1872"/>
        <v>0</v>
      </c>
      <c r="EQ120" s="122">
        <f>EP120/EP107</f>
        <v>0</v>
      </c>
      <c r="ER120" s="101">
        <f>ER107*EQ120</f>
        <v>0</v>
      </c>
      <c r="ES120" s="119">
        <f t="shared" si="1674"/>
        <v>0</v>
      </c>
      <c r="ET120" s="93">
        <f>ET107</f>
        <v>890</v>
      </c>
      <c r="EU120" s="120">
        <f t="shared" si="1675"/>
        <v>0</v>
      </c>
      <c r="EV120" s="101">
        <f t="shared" si="1676"/>
        <v>0</v>
      </c>
      <c r="EW120" s="101"/>
      <c r="EX120" s="121"/>
      <c r="EY120" s="122" t="e">
        <f t="shared" si="1677"/>
        <v>#DIV/0!</v>
      </c>
      <c r="EZ120" s="252">
        <f t="shared" si="1873"/>
        <v>0</v>
      </c>
      <c r="FA120" s="122">
        <f>EZ120/EZ107</f>
        <v>0</v>
      </c>
      <c r="FB120" s="101">
        <f>FB107*FA120</f>
        <v>0</v>
      </c>
      <c r="FC120" s="119">
        <f t="shared" si="1678"/>
        <v>0</v>
      </c>
      <c r="FD120" s="93">
        <f>FD107</f>
        <v>890</v>
      </c>
      <c r="FE120" s="120">
        <f t="shared" si="1679"/>
        <v>0</v>
      </c>
      <c r="FF120" s="101">
        <f t="shared" si="1680"/>
        <v>0</v>
      </c>
      <c r="FG120" s="101"/>
      <c r="FH120" s="121"/>
      <c r="FI120" s="122" t="e">
        <f t="shared" si="1681"/>
        <v>#DIV/0!</v>
      </c>
      <c r="FJ120" s="252">
        <f t="shared" si="1874"/>
        <v>0</v>
      </c>
      <c r="FK120" s="122">
        <f>FJ120/FJ107</f>
        <v>0</v>
      </c>
      <c r="FL120" s="101">
        <f>FL107*FK120</f>
        <v>0</v>
      </c>
      <c r="FM120" s="119">
        <f t="shared" si="1682"/>
        <v>0</v>
      </c>
      <c r="FN120" s="93">
        <f>FN107</f>
        <v>890</v>
      </c>
      <c r="FO120" s="120">
        <f t="shared" si="1683"/>
        <v>0</v>
      </c>
      <c r="FP120" s="101">
        <f t="shared" si="1684"/>
        <v>0</v>
      </c>
      <c r="FQ120" s="101"/>
      <c r="FR120" s="121"/>
      <c r="FS120" s="122" t="e">
        <f t="shared" si="1685"/>
        <v>#DIV/0!</v>
      </c>
      <c r="FT120" s="252">
        <f t="shared" si="1875"/>
        <v>0</v>
      </c>
      <c r="FU120" s="122">
        <f>FT120/FT107</f>
        <v>0</v>
      </c>
      <c r="FV120" s="101">
        <f>FV107*FU120</f>
        <v>0</v>
      </c>
      <c r="FW120" s="119">
        <f t="shared" si="1686"/>
        <v>0</v>
      </c>
      <c r="FX120" s="93">
        <f>FX107</f>
        <v>890</v>
      </c>
      <c r="FY120" s="120">
        <f t="shared" si="1687"/>
        <v>0</v>
      </c>
      <c r="FZ120" s="101">
        <f t="shared" si="1688"/>
        <v>0</v>
      </c>
      <c r="GA120" s="101"/>
      <c r="GB120" s="121"/>
      <c r="GC120" s="122" t="e">
        <f t="shared" si="1689"/>
        <v>#DIV/0!</v>
      </c>
      <c r="GD120" s="252">
        <f t="shared" si="1876"/>
        <v>0</v>
      </c>
      <c r="GE120" s="122">
        <f>GD120/GD107</f>
        <v>0</v>
      </c>
      <c r="GF120" s="101">
        <f>GF107*GE120</f>
        <v>0</v>
      </c>
      <c r="GG120" s="119">
        <f t="shared" si="1690"/>
        <v>0</v>
      </c>
      <c r="GH120" s="93">
        <f>GH107</f>
        <v>890</v>
      </c>
      <c r="GI120" s="120">
        <f t="shared" si="1691"/>
        <v>0</v>
      </c>
      <c r="GJ120" s="101">
        <f t="shared" si="1692"/>
        <v>0</v>
      </c>
      <c r="GK120" s="101"/>
      <c r="GL120" s="121"/>
      <c r="GM120" s="122" t="e">
        <f t="shared" si="1693"/>
        <v>#DIV/0!</v>
      </c>
      <c r="GN120" s="252">
        <f t="shared" si="1877"/>
        <v>0</v>
      </c>
      <c r="GO120" s="122">
        <f>GN120/GN107</f>
        <v>0</v>
      </c>
      <c r="GP120" s="101">
        <f>GP107*GO120</f>
        <v>0</v>
      </c>
      <c r="GQ120" s="119">
        <f t="shared" si="1694"/>
        <v>0</v>
      </c>
      <c r="GR120" s="93">
        <f>GR107</f>
        <v>890</v>
      </c>
      <c r="GS120" s="120">
        <f t="shared" si="1695"/>
        <v>0</v>
      </c>
      <c r="GT120" s="101">
        <f t="shared" si="1696"/>
        <v>0</v>
      </c>
      <c r="GU120" s="101"/>
      <c r="GV120" s="121"/>
      <c r="GW120" s="122" t="e">
        <f t="shared" si="1697"/>
        <v>#DIV/0!</v>
      </c>
      <c r="GX120" s="252">
        <f t="shared" si="1878"/>
        <v>0</v>
      </c>
      <c r="GY120" s="122">
        <f>GX120/GX107</f>
        <v>0</v>
      </c>
      <c r="GZ120" s="101">
        <f>GZ107*GY120</f>
        <v>0</v>
      </c>
      <c r="HA120" s="119">
        <f t="shared" si="1698"/>
        <v>0</v>
      </c>
      <c r="HB120" s="93">
        <f>HB107</f>
        <v>890</v>
      </c>
      <c r="HC120" s="120">
        <f t="shared" si="1699"/>
        <v>0</v>
      </c>
      <c r="HD120" s="101">
        <f t="shared" si="1700"/>
        <v>0</v>
      </c>
      <c r="HE120" s="101"/>
      <c r="HF120" s="121"/>
      <c r="HG120" s="122" t="e">
        <f t="shared" si="1701"/>
        <v>#DIV/0!</v>
      </c>
      <c r="HH120" s="252">
        <f t="shared" si="1879"/>
        <v>0</v>
      </c>
      <c r="HI120" s="122">
        <f>HH120/HH107</f>
        <v>0</v>
      </c>
      <c r="HJ120" s="101">
        <f>HJ107*HI120</f>
        <v>0</v>
      </c>
      <c r="HK120" s="119">
        <f t="shared" si="1702"/>
        <v>0</v>
      </c>
      <c r="HL120" s="93">
        <f>HL107</f>
        <v>890</v>
      </c>
      <c r="HM120" s="120">
        <f t="shared" si="1703"/>
        <v>0</v>
      </c>
      <c r="HN120" s="101">
        <f t="shared" si="1704"/>
        <v>0</v>
      </c>
      <c r="HO120" s="101"/>
      <c r="HP120" s="121"/>
      <c r="HQ120" s="122" t="e">
        <f t="shared" si="1705"/>
        <v>#DIV/0!</v>
      </c>
      <c r="HR120" s="252">
        <f t="shared" si="1880"/>
        <v>0</v>
      </c>
      <c r="HS120" s="122">
        <f>HR120/HR107</f>
        <v>0</v>
      </c>
      <c r="HT120" s="101">
        <f>HT107*HS120</f>
        <v>0</v>
      </c>
      <c r="HU120" s="119">
        <f t="shared" si="1706"/>
        <v>0</v>
      </c>
      <c r="HV120" s="93">
        <f>HV107</f>
        <v>890</v>
      </c>
      <c r="HW120" s="120">
        <f t="shared" si="1707"/>
        <v>0</v>
      </c>
      <c r="HX120" s="101">
        <f t="shared" si="1708"/>
        <v>0</v>
      </c>
      <c r="HY120" s="101"/>
      <c r="HZ120" s="121"/>
      <c r="IA120" s="122" t="e">
        <f t="shared" si="1709"/>
        <v>#DIV/0!</v>
      </c>
      <c r="IB120" s="252">
        <f t="shared" si="1881"/>
        <v>0</v>
      </c>
      <c r="IC120" s="122">
        <f>IB120/IB107</f>
        <v>0</v>
      </c>
      <c r="ID120" s="101">
        <f>ID107*IC120</f>
        <v>0</v>
      </c>
      <c r="IE120" s="119">
        <f t="shared" si="1710"/>
        <v>0</v>
      </c>
      <c r="IF120" s="93">
        <f>IF107</f>
        <v>890</v>
      </c>
      <c r="IG120" s="120">
        <f t="shared" si="1711"/>
        <v>0</v>
      </c>
      <c r="IH120" s="101">
        <f t="shared" si="1712"/>
        <v>0</v>
      </c>
      <c r="II120" s="101"/>
      <c r="IJ120" s="121"/>
      <c r="IK120" s="122" t="e">
        <f t="shared" si="1713"/>
        <v>#DIV/0!</v>
      </c>
      <c r="IL120" s="252">
        <f t="shared" si="1882"/>
        <v>0</v>
      </c>
      <c r="IM120" s="122">
        <f>IL120/IL107</f>
        <v>0</v>
      </c>
      <c r="IN120" s="101">
        <f>IN107*IM120</f>
        <v>0</v>
      </c>
      <c r="IO120" s="119">
        <f t="shared" si="1714"/>
        <v>0</v>
      </c>
      <c r="IP120" s="93">
        <f>IP107</f>
        <v>890</v>
      </c>
      <c r="IQ120" s="120">
        <f t="shared" si="1715"/>
        <v>0</v>
      </c>
      <c r="IR120" s="101">
        <f t="shared" si="1716"/>
        <v>0</v>
      </c>
      <c r="IS120" s="101"/>
      <c r="IT120" s="121"/>
      <c r="IU120" s="122" t="e">
        <f t="shared" si="1717"/>
        <v>#DIV/0!</v>
      </c>
      <c r="IV120" s="252">
        <f t="shared" si="1883"/>
        <v>0</v>
      </c>
      <c r="IW120" s="122">
        <f>IV120/IV107</f>
        <v>0</v>
      </c>
      <c r="IX120" s="101">
        <f>IX107*IW120</f>
        <v>0</v>
      </c>
      <c r="IY120" s="119">
        <f t="shared" si="1718"/>
        <v>0</v>
      </c>
      <c r="IZ120" s="93">
        <f>IZ107</f>
        <v>890</v>
      </c>
      <c r="JA120" s="120">
        <f t="shared" si="1719"/>
        <v>0</v>
      </c>
      <c r="JB120" s="101">
        <f t="shared" si="1720"/>
        <v>0</v>
      </c>
      <c r="JC120" s="101"/>
      <c r="JD120" s="121"/>
      <c r="JE120" s="122" t="e">
        <f t="shared" si="1721"/>
        <v>#DIV/0!</v>
      </c>
      <c r="JF120" s="252">
        <f t="shared" si="1884"/>
        <v>0</v>
      </c>
      <c r="JG120" s="122">
        <f>JF120/JF107</f>
        <v>0</v>
      </c>
      <c r="JH120" s="101">
        <f>JH107*JG120</f>
        <v>0</v>
      </c>
      <c r="JI120" s="119">
        <f t="shared" si="1722"/>
        <v>0</v>
      </c>
      <c r="JJ120" s="93">
        <f>JJ107</f>
        <v>890</v>
      </c>
      <c r="JK120" s="120">
        <f t="shared" si="1723"/>
        <v>0</v>
      </c>
      <c r="JL120" s="101">
        <f t="shared" si="1724"/>
        <v>0</v>
      </c>
      <c r="JM120" s="101"/>
      <c r="JN120" s="121"/>
      <c r="JO120" s="122" t="e">
        <f t="shared" si="1725"/>
        <v>#DIV/0!</v>
      </c>
      <c r="JP120" s="252">
        <f t="shared" si="1885"/>
        <v>0</v>
      </c>
      <c r="JQ120" s="122" t="e">
        <f>JP120/JP107</f>
        <v>#DIV/0!</v>
      </c>
      <c r="JR120" s="101" t="e">
        <f>JR107*JQ120</f>
        <v>#DIV/0!</v>
      </c>
      <c r="JS120" s="119">
        <f t="shared" si="1726"/>
        <v>0</v>
      </c>
      <c r="JT120" s="93">
        <f>JT107</f>
        <v>0</v>
      </c>
      <c r="JU120" s="120">
        <f t="shared" si="1727"/>
        <v>0</v>
      </c>
      <c r="JV120" s="101">
        <f t="shared" si="1728"/>
        <v>0</v>
      </c>
      <c r="JW120" s="101"/>
      <c r="JX120" s="121"/>
      <c r="JY120" s="122" t="e">
        <f t="shared" si="1729"/>
        <v>#DIV/0!</v>
      </c>
      <c r="JZ120" s="252">
        <f t="shared" si="1886"/>
        <v>0</v>
      </c>
      <c r="KA120" s="122">
        <f>JZ120/JZ107</f>
        <v>0</v>
      </c>
      <c r="KB120" s="101">
        <f>KB107*KA120</f>
        <v>0</v>
      </c>
      <c r="KC120" s="119">
        <f t="shared" si="1730"/>
        <v>0</v>
      </c>
      <c r="KD120" s="93">
        <f>KD107</f>
        <v>890</v>
      </c>
      <c r="KE120" s="120">
        <f t="shared" si="1731"/>
        <v>0</v>
      </c>
      <c r="KF120" s="101">
        <f t="shared" si="1732"/>
        <v>0</v>
      </c>
      <c r="KG120" s="101"/>
      <c r="KH120" s="121"/>
      <c r="KI120" s="122" t="e">
        <f t="shared" si="1733"/>
        <v>#DIV/0!</v>
      </c>
      <c r="KJ120" s="252">
        <f t="shared" si="1887"/>
        <v>0</v>
      </c>
      <c r="KK120" s="122">
        <f>KJ120/KJ107</f>
        <v>0</v>
      </c>
      <c r="KL120" s="101">
        <f>KL107*KK120</f>
        <v>0</v>
      </c>
      <c r="KM120" s="119">
        <f t="shared" si="1734"/>
        <v>0</v>
      </c>
      <c r="KN120" s="93">
        <f>KN107</f>
        <v>890</v>
      </c>
      <c r="KO120" s="120">
        <f t="shared" si="1735"/>
        <v>0</v>
      </c>
      <c r="KP120" s="101">
        <f t="shared" si="1736"/>
        <v>0</v>
      </c>
      <c r="KQ120" s="101"/>
      <c r="KR120" s="121"/>
      <c r="KS120" s="122" t="e">
        <f t="shared" si="1737"/>
        <v>#DIV/0!</v>
      </c>
      <c r="KT120" s="252">
        <f t="shared" si="1888"/>
        <v>0</v>
      </c>
      <c r="KU120" s="122">
        <f>KT120/KT107</f>
        <v>0</v>
      </c>
      <c r="KV120" s="101">
        <f>KV107*KU120</f>
        <v>0</v>
      </c>
      <c r="KW120" s="119">
        <f t="shared" si="1738"/>
        <v>0</v>
      </c>
      <c r="KX120" s="93">
        <f>KX107</f>
        <v>890</v>
      </c>
      <c r="KY120" s="120">
        <f t="shared" si="1739"/>
        <v>0</v>
      </c>
      <c r="KZ120" s="101">
        <f t="shared" si="1740"/>
        <v>0</v>
      </c>
      <c r="LA120" s="101"/>
      <c r="LB120" s="121"/>
      <c r="LC120" s="122" t="e">
        <f t="shared" si="1741"/>
        <v>#DIV/0!</v>
      </c>
      <c r="LD120" s="252">
        <f t="shared" si="1889"/>
        <v>0</v>
      </c>
      <c r="LE120" s="122">
        <f>LD120/LD107</f>
        <v>0</v>
      </c>
      <c r="LF120" s="101">
        <f>LF107*LE120</f>
        <v>0</v>
      </c>
      <c r="LG120" s="119">
        <f t="shared" si="1742"/>
        <v>0</v>
      </c>
      <c r="LH120" s="93">
        <f>LH107</f>
        <v>890</v>
      </c>
      <c r="LI120" s="120">
        <f t="shared" si="1743"/>
        <v>0</v>
      </c>
      <c r="LJ120" s="101">
        <f t="shared" si="1744"/>
        <v>0</v>
      </c>
      <c r="LK120" s="101"/>
      <c r="LL120" s="121"/>
      <c r="LM120" s="122" t="e">
        <f t="shared" si="1745"/>
        <v>#DIV/0!</v>
      </c>
      <c r="LN120" s="252">
        <f t="shared" si="1890"/>
        <v>0</v>
      </c>
      <c r="LO120" s="122">
        <f>LN120/LN107</f>
        <v>0</v>
      </c>
      <c r="LP120" s="101">
        <f>LP107*LO120</f>
        <v>0</v>
      </c>
      <c r="LQ120" s="119">
        <f t="shared" si="1746"/>
        <v>0</v>
      </c>
      <c r="LR120" s="93">
        <f>LR107</f>
        <v>890</v>
      </c>
      <c r="LS120" s="120">
        <f t="shared" si="1747"/>
        <v>0</v>
      </c>
      <c r="LT120" s="101">
        <f t="shared" si="1748"/>
        <v>0</v>
      </c>
      <c r="LU120" s="101"/>
      <c r="LV120" s="121"/>
      <c r="LW120" s="122" t="e">
        <f t="shared" si="1749"/>
        <v>#DIV/0!</v>
      </c>
      <c r="LX120" s="252">
        <f t="shared" si="1891"/>
        <v>0</v>
      </c>
      <c r="LY120" s="122">
        <f>LX120/LX107</f>
        <v>0</v>
      </c>
      <c r="LZ120" s="101">
        <f>LZ107*LY120</f>
        <v>0</v>
      </c>
      <c r="MA120" s="119">
        <f t="shared" si="1750"/>
        <v>0</v>
      </c>
      <c r="MB120" s="93">
        <f>MB107</f>
        <v>890</v>
      </c>
      <c r="MC120" s="120">
        <f t="shared" si="1751"/>
        <v>0</v>
      </c>
      <c r="MD120" s="101">
        <f t="shared" si="1752"/>
        <v>0</v>
      </c>
      <c r="ME120" s="101"/>
      <c r="MF120" s="121"/>
      <c r="MG120" s="122" t="e">
        <f t="shared" si="1753"/>
        <v>#DIV/0!</v>
      </c>
      <c r="MH120" s="252">
        <f t="shared" si="1892"/>
        <v>0</v>
      </c>
      <c r="MI120" s="122">
        <f>MH120/MH107</f>
        <v>0</v>
      </c>
      <c r="MJ120" s="101">
        <f>MJ107*MI120</f>
        <v>0</v>
      </c>
      <c r="MK120" s="119">
        <f t="shared" si="1754"/>
        <v>0</v>
      </c>
      <c r="ML120" s="93">
        <f>ML107</f>
        <v>890</v>
      </c>
      <c r="MM120" s="120">
        <f t="shared" si="1755"/>
        <v>0</v>
      </c>
      <c r="MN120" s="101">
        <f t="shared" si="1756"/>
        <v>0</v>
      </c>
      <c r="MO120" s="101"/>
      <c r="MP120" s="121"/>
      <c r="MQ120" s="122" t="e">
        <f t="shared" si="1757"/>
        <v>#DIV/0!</v>
      </c>
      <c r="MR120" s="252">
        <f t="shared" si="1893"/>
        <v>0</v>
      </c>
      <c r="MS120" s="122">
        <f>MR120/MR107</f>
        <v>0</v>
      </c>
      <c r="MT120" s="101">
        <f>MT107*MS120</f>
        <v>0</v>
      </c>
      <c r="MU120" s="119">
        <f t="shared" si="1758"/>
        <v>0</v>
      </c>
      <c r="MV120" s="93">
        <f>MV107</f>
        <v>890</v>
      </c>
      <c r="MW120" s="120">
        <f t="shared" si="1759"/>
        <v>0</v>
      </c>
      <c r="MX120" s="101">
        <f t="shared" si="1760"/>
        <v>0</v>
      </c>
      <c r="MY120" s="101"/>
      <c r="MZ120" s="121"/>
      <c r="NA120" s="122" t="e">
        <f t="shared" si="1761"/>
        <v>#DIV/0!</v>
      </c>
      <c r="NB120" s="252">
        <f t="shared" si="1894"/>
        <v>0</v>
      </c>
      <c r="NC120" s="122">
        <f>NB120/NB107</f>
        <v>0</v>
      </c>
      <c r="ND120" s="101">
        <f>ND107*NC120</f>
        <v>0</v>
      </c>
      <c r="NE120" s="119">
        <f t="shared" si="1762"/>
        <v>0</v>
      </c>
      <c r="NF120" s="93">
        <f>NF107</f>
        <v>890</v>
      </c>
      <c r="NG120" s="120">
        <f t="shared" si="1763"/>
        <v>0</v>
      </c>
      <c r="NH120" s="101">
        <f t="shared" si="1764"/>
        <v>0</v>
      </c>
      <c r="NI120" s="101"/>
      <c r="NJ120" s="121"/>
      <c r="NK120" s="122" t="e">
        <f t="shared" si="1765"/>
        <v>#DIV/0!</v>
      </c>
      <c r="NL120" s="252">
        <f t="shared" si="1895"/>
        <v>0</v>
      </c>
      <c r="NM120" s="122">
        <f>NL120/NL107</f>
        <v>0</v>
      </c>
      <c r="NN120" s="101">
        <f>NN107*NM120</f>
        <v>0</v>
      </c>
      <c r="NO120" s="119">
        <f t="shared" si="1766"/>
        <v>0</v>
      </c>
      <c r="NP120" s="93">
        <f>NP107</f>
        <v>890</v>
      </c>
      <c r="NQ120" s="120">
        <f t="shared" si="1767"/>
        <v>0</v>
      </c>
      <c r="NR120" s="101">
        <f t="shared" si="1768"/>
        <v>0</v>
      </c>
      <c r="NS120" s="101"/>
      <c r="NT120" s="121"/>
      <c r="NU120" s="122" t="e">
        <f t="shared" si="1769"/>
        <v>#DIV/0!</v>
      </c>
      <c r="NV120" s="252">
        <f t="shared" si="1896"/>
        <v>0</v>
      </c>
      <c r="NW120" s="122">
        <f>NV120/NV107</f>
        <v>0</v>
      </c>
      <c r="NX120" s="101">
        <f>NX107*NW120</f>
        <v>0</v>
      </c>
      <c r="NY120" s="119">
        <f t="shared" si="1770"/>
        <v>0</v>
      </c>
      <c r="NZ120" s="93">
        <f>NZ107</f>
        <v>890</v>
      </c>
      <c r="OA120" s="120">
        <f t="shared" si="1771"/>
        <v>0</v>
      </c>
      <c r="OB120" s="101">
        <f t="shared" si="1772"/>
        <v>0</v>
      </c>
      <c r="OC120" s="101"/>
      <c r="OD120" s="121"/>
      <c r="OE120" s="122" t="e">
        <f t="shared" si="1773"/>
        <v>#DIV/0!</v>
      </c>
      <c r="OF120" s="252">
        <f t="shared" si="1897"/>
        <v>0</v>
      </c>
      <c r="OG120" s="122">
        <f>OF120/OF107</f>
        <v>0</v>
      </c>
      <c r="OH120" s="101">
        <f>OH107*OG120</f>
        <v>0</v>
      </c>
      <c r="OI120" s="119">
        <f t="shared" si="1774"/>
        <v>0</v>
      </c>
      <c r="OJ120" s="93">
        <f>OJ107</f>
        <v>890</v>
      </c>
      <c r="OK120" s="120">
        <f t="shared" si="1775"/>
        <v>0</v>
      </c>
      <c r="OL120" s="101">
        <f t="shared" si="1776"/>
        <v>0</v>
      </c>
      <c r="OM120" s="101"/>
      <c r="ON120" s="121"/>
      <c r="OO120" s="122" t="e">
        <f t="shared" si="1777"/>
        <v>#DIV/0!</v>
      </c>
      <c r="OP120" s="252">
        <f t="shared" si="1898"/>
        <v>0</v>
      </c>
      <c r="OQ120" s="122">
        <f>OP120/OP107</f>
        <v>0</v>
      </c>
      <c r="OR120" s="101">
        <f>OR107*OQ120</f>
        <v>0</v>
      </c>
      <c r="OS120" s="119">
        <f t="shared" si="1778"/>
        <v>0</v>
      </c>
      <c r="OT120" s="93">
        <f>OT107</f>
        <v>890</v>
      </c>
      <c r="OU120" s="120">
        <f t="shared" si="1779"/>
        <v>0</v>
      </c>
      <c r="OV120" s="101">
        <f t="shared" si="1780"/>
        <v>0</v>
      </c>
      <c r="OW120" s="101"/>
      <c r="OX120" s="121"/>
      <c r="OY120" s="122" t="e">
        <f t="shared" si="1781"/>
        <v>#DIV/0!</v>
      </c>
      <c r="OZ120" s="252">
        <f t="shared" si="1899"/>
        <v>0</v>
      </c>
      <c r="PA120" s="122">
        <f>OZ120/OZ107</f>
        <v>0</v>
      </c>
      <c r="PB120" s="101">
        <f>PB107*PA120</f>
        <v>0</v>
      </c>
      <c r="PC120" s="119">
        <f t="shared" si="1782"/>
        <v>0</v>
      </c>
      <c r="PD120" s="93">
        <f>PD107</f>
        <v>890</v>
      </c>
      <c r="PE120" s="120">
        <f t="shared" si="1783"/>
        <v>0</v>
      </c>
      <c r="PF120" s="101">
        <f t="shared" si="1784"/>
        <v>0</v>
      </c>
      <c r="PG120" s="101"/>
      <c r="PH120" s="121"/>
      <c r="PI120" s="122" t="e">
        <f t="shared" si="1785"/>
        <v>#DIV/0!</v>
      </c>
      <c r="PJ120" s="252">
        <f t="shared" si="1900"/>
        <v>0</v>
      </c>
      <c r="PK120" s="122">
        <f>PJ120/PJ107</f>
        <v>0</v>
      </c>
      <c r="PL120" s="101">
        <f>PL107*PK120</f>
        <v>0</v>
      </c>
      <c r="PM120" s="119">
        <f t="shared" si="1786"/>
        <v>0</v>
      </c>
      <c r="PN120" s="93">
        <f>PN107</f>
        <v>890</v>
      </c>
      <c r="PO120" s="120">
        <f t="shared" si="1787"/>
        <v>0</v>
      </c>
      <c r="PP120" s="101">
        <f t="shared" si="1788"/>
        <v>0</v>
      </c>
      <c r="PQ120" s="101"/>
      <c r="PR120" s="121"/>
      <c r="PS120" s="122" t="e">
        <f t="shared" si="1789"/>
        <v>#DIV/0!</v>
      </c>
      <c r="PT120" s="252">
        <f t="shared" si="1901"/>
        <v>0</v>
      </c>
      <c r="PU120" s="122" t="e">
        <f>PT120/PT107</f>
        <v>#DIV/0!</v>
      </c>
      <c r="PV120" s="101" t="e">
        <f>PV107*PU120</f>
        <v>#DIV/0!</v>
      </c>
      <c r="PW120" s="119">
        <f t="shared" si="1790"/>
        <v>0</v>
      </c>
      <c r="PX120" s="93">
        <f>PX107</f>
        <v>0</v>
      </c>
      <c r="PY120" s="120">
        <f t="shared" si="1791"/>
        <v>0</v>
      </c>
      <c r="PZ120" s="101">
        <f t="shared" si="1792"/>
        <v>0</v>
      </c>
      <c r="QA120" s="101"/>
      <c r="QB120" s="121"/>
      <c r="QC120" s="122" t="e">
        <f t="shared" si="1793"/>
        <v>#DIV/0!</v>
      </c>
      <c r="QD120" s="252">
        <f t="shared" si="1902"/>
        <v>0</v>
      </c>
      <c r="QE120" s="122">
        <f>QD120/QD107</f>
        <v>0</v>
      </c>
      <c r="QF120" s="101">
        <f>QF107*QE120</f>
        <v>0</v>
      </c>
      <c r="QG120" s="119">
        <f t="shared" si="1794"/>
        <v>0</v>
      </c>
      <c r="QH120" s="93">
        <f>QH107</f>
        <v>890</v>
      </c>
      <c r="QI120" s="120">
        <f t="shared" si="1795"/>
        <v>0</v>
      </c>
      <c r="QJ120" s="101">
        <f t="shared" si="1796"/>
        <v>0</v>
      </c>
      <c r="QK120" s="101"/>
      <c r="QL120" s="121"/>
      <c r="QM120" s="122" t="e">
        <f t="shared" si="1797"/>
        <v>#DIV/0!</v>
      </c>
      <c r="QN120" s="252">
        <f t="shared" si="1903"/>
        <v>0</v>
      </c>
      <c r="QO120" s="122">
        <f>QN120/QN107</f>
        <v>0</v>
      </c>
      <c r="QP120" s="101">
        <f>QP107*QO120</f>
        <v>0</v>
      </c>
      <c r="QQ120" s="119">
        <f t="shared" si="1798"/>
        <v>0</v>
      </c>
      <c r="QR120" s="93">
        <f>QR107</f>
        <v>890</v>
      </c>
      <c r="QS120" s="120">
        <f t="shared" si="1799"/>
        <v>0</v>
      </c>
      <c r="QT120" s="101">
        <f t="shared" si="1800"/>
        <v>0</v>
      </c>
      <c r="QU120" s="101"/>
      <c r="QV120" s="121"/>
      <c r="QW120" s="122" t="e">
        <f t="shared" si="1801"/>
        <v>#DIV/0!</v>
      </c>
      <c r="QX120" s="252">
        <f t="shared" si="1904"/>
        <v>0</v>
      </c>
      <c r="QY120" s="122">
        <f>QX120/QX107</f>
        <v>0</v>
      </c>
      <c r="QZ120" s="101">
        <f>QZ107*QY120</f>
        <v>0</v>
      </c>
      <c r="RA120" s="119">
        <f t="shared" si="1802"/>
        <v>0</v>
      </c>
      <c r="RB120" s="93">
        <f>RB107</f>
        <v>890</v>
      </c>
      <c r="RC120" s="120">
        <f t="shared" si="1803"/>
        <v>0</v>
      </c>
      <c r="RD120" s="101">
        <f t="shared" si="1804"/>
        <v>0</v>
      </c>
      <c r="RE120" s="101"/>
      <c r="RF120" s="121"/>
      <c r="RG120" s="122" t="e">
        <f t="shared" si="1805"/>
        <v>#DIV/0!</v>
      </c>
      <c r="RH120" s="252">
        <f t="shared" si="1905"/>
        <v>0</v>
      </c>
      <c r="RI120" s="122">
        <f>RH120/RH107</f>
        <v>0</v>
      </c>
      <c r="RJ120" s="101">
        <f>RJ107*RI120</f>
        <v>0</v>
      </c>
      <c r="RK120" s="119">
        <f t="shared" si="1806"/>
        <v>0</v>
      </c>
      <c r="RL120" s="93">
        <f>RL107</f>
        <v>890</v>
      </c>
      <c r="RM120" s="120">
        <f t="shared" si="1807"/>
        <v>0</v>
      </c>
      <c r="RN120" s="101">
        <f t="shared" si="1808"/>
        <v>0</v>
      </c>
      <c r="RO120" s="101"/>
      <c r="RP120" s="121"/>
      <c r="RQ120" s="122" t="e">
        <f t="shared" si="1809"/>
        <v>#DIV/0!</v>
      </c>
      <c r="RR120" s="252">
        <f t="shared" si="1906"/>
        <v>0</v>
      </c>
      <c r="RS120" s="122">
        <f>RR120/RR107</f>
        <v>0</v>
      </c>
      <c r="RT120" s="101">
        <f>RT107*RS120</f>
        <v>0</v>
      </c>
      <c r="RU120" s="119">
        <f t="shared" si="1810"/>
        <v>0</v>
      </c>
      <c r="RV120" s="93">
        <f>RV107</f>
        <v>890</v>
      </c>
      <c r="RW120" s="120">
        <f t="shared" si="1811"/>
        <v>0</v>
      </c>
      <c r="RX120" s="101">
        <f t="shared" si="1812"/>
        <v>0</v>
      </c>
      <c r="RY120" s="101"/>
      <c r="RZ120" s="121"/>
      <c r="SA120" s="122" t="e">
        <f t="shared" si="1813"/>
        <v>#DIV/0!</v>
      </c>
      <c r="SB120" s="252">
        <f t="shared" si="1907"/>
        <v>0</v>
      </c>
      <c r="SC120" s="122">
        <f>SB120/SB107</f>
        <v>0</v>
      </c>
      <c r="SD120" s="101">
        <f>SD107*SC120</f>
        <v>0</v>
      </c>
      <c r="SE120" s="119">
        <f t="shared" si="1814"/>
        <v>0</v>
      </c>
      <c r="SF120" s="93">
        <f>SF107</f>
        <v>890</v>
      </c>
      <c r="SG120" s="120">
        <f t="shared" si="1815"/>
        <v>0</v>
      </c>
      <c r="SH120" s="101">
        <f t="shared" si="1816"/>
        <v>0</v>
      </c>
      <c r="SI120" s="101"/>
      <c r="SJ120" s="121"/>
      <c r="SK120" s="122" t="e">
        <f t="shared" si="1817"/>
        <v>#DIV/0!</v>
      </c>
      <c r="SL120" s="252">
        <f t="shared" si="1908"/>
        <v>0</v>
      </c>
      <c r="SM120" s="122">
        <f>SL120/SL107</f>
        <v>0</v>
      </c>
      <c r="SN120" s="101">
        <f>SN107*SM120</f>
        <v>0</v>
      </c>
      <c r="SO120" s="119">
        <f t="shared" si="1818"/>
        <v>0</v>
      </c>
      <c r="SP120" s="93">
        <f>SP107</f>
        <v>890</v>
      </c>
      <c r="SQ120" s="120">
        <f t="shared" si="1819"/>
        <v>0</v>
      </c>
      <c r="SR120" s="101">
        <f t="shared" si="1820"/>
        <v>0</v>
      </c>
      <c r="SS120" s="101"/>
      <c r="ST120" s="121"/>
      <c r="SU120" s="122" t="e">
        <f t="shared" si="1821"/>
        <v>#DIV/0!</v>
      </c>
      <c r="SV120" s="252">
        <f t="shared" si="1909"/>
        <v>0</v>
      </c>
      <c r="SW120" s="122">
        <f>SV120/SV107</f>
        <v>0</v>
      </c>
      <c r="SX120" s="101">
        <f>SX107*SW120</f>
        <v>0</v>
      </c>
      <c r="SY120" s="119">
        <f t="shared" si="1822"/>
        <v>0</v>
      </c>
      <c r="SZ120" s="93">
        <f>SZ107</f>
        <v>890</v>
      </c>
      <c r="TA120" s="120">
        <f t="shared" si="1823"/>
        <v>0</v>
      </c>
      <c r="TB120" s="101">
        <f t="shared" si="1824"/>
        <v>0</v>
      </c>
      <c r="TC120" s="101"/>
      <c r="TD120" s="121"/>
      <c r="TE120" s="122" t="e">
        <f t="shared" si="1825"/>
        <v>#DIV/0!</v>
      </c>
      <c r="TF120" s="252">
        <f t="shared" si="1910"/>
        <v>0</v>
      </c>
      <c r="TG120" s="122">
        <f>TF120/TF107</f>
        <v>0</v>
      </c>
      <c r="TH120" s="101">
        <f>TH107*TG120</f>
        <v>0</v>
      </c>
      <c r="TI120" s="119">
        <f t="shared" si="1826"/>
        <v>0</v>
      </c>
      <c r="TJ120" s="93">
        <f>TJ107</f>
        <v>890</v>
      </c>
      <c r="TK120" s="120">
        <f t="shared" si="1827"/>
        <v>0</v>
      </c>
      <c r="TL120" s="101">
        <f t="shared" si="1828"/>
        <v>0</v>
      </c>
      <c r="TM120" s="101"/>
      <c r="TN120" s="121"/>
      <c r="TO120" s="122" t="e">
        <f t="shared" si="1829"/>
        <v>#DIV/0!</v>
      </c>
      <c r="TP120" s="252">
        <f t="shared" si="1911"/>
        <v>0</v>
      </c>
      <c r="TQ120" s="122">
        <f>TP120/TP107</f>
        <v>0</v>
      </c>
      <c r="TR120" s="101">
        <f>TR107*TQ120</f>
        <v>0</v>
      </c>
      <c r="TS120" s="119">
        <f t="shared" si="1830"/>
        <v>0</v>
      </c>
      <c r="TT120" s="93">
        <f>TT107</f>
        <v>890</v>
      </c>
      <c r="TU120" s="120">
        <f t="shared" si="1831"/>
        <v>0</v>
      </c>
      <c r="TV120" s="101">
        <f t="shared" si="1832"/>
        <v>0</v>
      </c>
      <c r="TW120" s="101"/>
      <c r="TX120" s="121"/>
      <c r="TY120" s="122" t="e">
        <f t="shared" si="1833"/>
        <v>#DIV/0!</v>
      </c>
      <c r="TZ120" s="252">
        <f t="shared" si="1912"/>
        <v>0</v>
      </c>
      <c r="UA120" s="122">
        <f>TZ120/TZ107</f>
        <v>0</v>
      </c>
      <c r="UB120" s="101">
        <f>UB107*UA120</f>
        <v>0</v>
      </c>
      <c r="UC120" s="119">
        <f t="shared" si="1834"/>
        <v>0</v>
      </c>
      <c r="UD120" s="93">
        <f>UD107</f>
        <v>890</v>
      </c>
      <c r="UE120" s="120">
        <f t="shared" si="1835"/>
        <v>0</v>
      </c>
      <c r="UF120" s="101">
        <f t="shared" si="1836"/>
        <v>0</v>
      </c>
      <c r="UG120" s="101"/>
      <c r="UH120" s="121"/>
      <c r="UI120" s="122" t="e">
        <f t="shared" si="1837"/>
        <v>#DIV/0!</v>
      </c>
      <c r="UJ120" s="252">
        <f t="shared" si="1913"/>
        <v>0</v>
      </c>
      <c r="UK120" s="122">
        <f>UJ120/UJ107</f>
        <v>0</v>
      </c>
      <c r="UL120" s="101">
        <f>UL107*UK120</f>
        <v>0</v>
      </c>
      <c r="UM120" s="119">
        <f t="shared" si="1838"/>
        <v>0</v>
      </c>
      <c r="UN120" s="93">
        <f>UN107</f>
        <v>890</v>
      </c>
      <c r="UO120" s="120">
        <f t="shared" si="1839"/>
        <v>0</v>
      </c>
      <c r="UP120" s="101">
        <f t="shared" si="1840"/>
        <v>0</v>
      </c>
      <c r="UQ120" s="101"/>
      <c r="UR120" s="121"/>
      <c r="US120" s="122" t="e">
        <f t="shared" si="1841"/>
        <v>#DIV/0!</v>
      </c>
      <c r="UT120" s="252">
        <f t="shared" si="1914"/>
        <v>0</v>
      </c>
      <c r="UU120" s="122">
        <f>UT120/UT107</f>
        <v>0</v>
      </c>
      <c r="UV120" s="101">
        <f>UV107*UU120</f>
        <v>0</v>
      </c>
      <c r="UW120" s="119">
        <f t="shared" si="1842"/>
        <v>0</v>
      </c>
      <c r="UX120" s="93">
        <f>UX107</f>
        <v>890</v>
      </c>
      <c r="UY120" s="120">
        <f t="shared" si="1843"/>
        <v>0</v>
      </c>
      <c r="UZ120" s="101">
        <f t="shared" si="1844"/>
        <v>0</v>
      </c>
      <c r="VA120" s="101"/>
      <c r="VB120" s="121"/>
      <c r="VC120" s="122" t="e">
        <f t="shared" si="1845"/>
        <v>#DIV/0!</v>
      </c>
      <c r="VD120" s="252">
        <f t="shared" si="1915"/>
        <v>0</v>
      </c>
      <c r="VE120" s="122">
        <f>VD120/VD107</f>
        <v>0</v>
      </c>
      <c r="VF120" s="101">
        <f>VF107*VE120</f>
        <v>0</v>
      </c>
      <c r="VG120" s="119">
        <f t="shared" si="1846"/>
        <v>0</v>
      </c>
      <c r="VH120" s="93">
        <f>VH107</f>
        <v>890</v>
      </c>
      <c r="VI120" s="120">
        <f t="shared" si="1847"/>
        <v>0</v>
      </c>
      <c r="VJ120" s="101">
        <f t="shared" si="1848"/>
        <v>0</v>
      </c>
      <c r="VK120" s="101"/>
      <c r="VL120" s="121"/>
      <c r="VM120" s="122" t="e">
        <f t="shared" si="1849"/>
        <v>#DIV/0!</v>
      </c>
      <c r="VN120" s="252">
        <f t="shared" si="1916"/>
        <v>0</v>
      </c>
      <c r="VO120" s="122">
        <f>VN120/VN107</f>
        <v>0</v>
      </c>
      <c r="VP120" s="101">
        <f>VP107*VO120</f>
        <v>0</v>
      </c>
      <c r="VQ120" s="119">
        <f t="shared" si="1850"/>
        <v>0</v>
      </c>
      <c r="VR120" s="93">
        <f>VR107</f>
        <v>890</v>
      </c>
      <c r="VS120" s="120">
        <f t="shared" si="1851"/>
        <v>0</v>
      </c>
      <c r="VT120" s="101">
        <f t="shared" si="1852"/>
        <v>0</v>
      </c>
      <c r="VU120" s="101"/>
      <c r="VV120" s="121"/>
      <c r="VW120" s="122" t="e">
        <f t="shared" si="1853"/>
        <v>#DIV/0!</v>
      </c>
      <c r="VX120" s="231">
        <f t="shared" si="1854"/>
        <v>0</v>
      </c>
      <c r="VY120" s="122">
        <f>VX120/VX107</f>
        <v>0</v>
      </c>
      <c r="VZ120" s="101">
        <f>VZ107*VY120</f>
        <v>0</v>
      </c>
      <c r="WA120" s="119">
        <f t="shared" si="1855"/>
        <v>0</v>
      </c>
      <c r="WB120" s="93">
        <f>WB107</f>
        <v>890</v>
      </c>
      <c r="WC120" s="120">
        <f t="shared" si="1856"/>
        <v>0</v>
      </c>
      <c r="WD120" s="101">
        <f t="shared" si="1857"/>
        <v>0</v>
      </c>
      <c r="WE120" s="101"/>
      <c r="WF120" s="121"/>
    </row>
    <row r="121" spans="1:604" ht="16.5" customHeight="1">
      <c r="A121" s="5"/>
      <c r="B121" s="94" t="s">
        <v>429</v>
      </c>
      <c r="C121" s="12" t="s">
        <v>839</v>
      </c>
      <c r="D121" s="12" t="s">
        <v>440</v>
      </c>
      <c r="E121" s="4" t="s">
        <v>33</v>
      </c>
      <c r="F121" s="252">
        <f t="shared" si="1858"/>
        <v>0</v>
      </c>
      <c r="G121" s="122">
        <f>F121/F107</f>
        <v>0</v>
      </c>
      <c r="H121" s="101">
        <f>H107*G121</f>
        <v>0</v>
      </c>
      <c r="I121" s="119">
        <f t="shared" si="1618"/>
        <v>0</v>
      </c>
      <c r="J121" s="93">
        <f>J107</f>
        <v>890</v>
      </c>
      <c r="K121" s="120">
        <f t="shared" si="1619"/>
        <v>0</v>
      </c>
      <c r="L121" s="101">
        <f t="shared" si="1620"/>
        <v>0</v>
      </c>
      <c r="M121" s="101"/>
      <c r="N121" s="121"/>
      <c r="O121" s="122">
        <f t="shared" si="1621"/>
        <v>0</v>
      </c>
      <c r="P121" s="252">
        <f t="shared" si="1859"/>
        <v>0</v>
      </c>
      <c r="Q121" s="122">
        <f>P121/P107</f>
        <v>0</v>
      </c>
      <c r="R121" s="101">
        <f>R107*Q121</f>
        <v>0</v>
      </c>
      <c r="S121" s="119">
        <f t="shared" si="1622"/>
        <v>0</v>
      </c>
      <c r="T121" s="93">
        <f>T107</f>
        <v>890</v>
      </c>
      <c r="U121" s="120">
        <f t="shared" si="1623"/>
        <v>0</v>
      </c>
      <c r="V121" s="101">
        <f t="shared" si="1624"/>
        <v>0</v>
      </c>
      <c r="W121" s="101"/>
      <c r="X121" s="121"/>
      <c r="Y121" s="122">
        <f t="shared" si="1625"/>
        <v>0</v>
      </c>
      <c r="Z121" s="252">
        <f t="shared" si="1860"/>
        <v>0</v>
      </c>
      <c r="AA121" s="122">
        <f>Z121/Z107</f>
        <v>0</v>
      </c>
      <c r="AB121" s="101">
        <f>AB107*AA121</f>
        <v>0</v>
      </c>
      <c r="AC121" s="119">
        <f t="shared" si="1626"/>
        <v>0</v>
      </c>
      <c r="AD121" s="93">
        <f>AD107</f>
        <v>890</v>
      </c>
      <c r="AE121" s="120">
        <f t="shared" si="1627"/>
        <v>0</v>
      </c>
      <c r="AF121" s="101">
        <f t="shared" si="1628"/>
        <v>0</v>
      </c>
      <c r="AG121" s="101"/>
      <c r="AH121" s="121"/>
      <c r="AI121" s="122">
        <f t="shared" si="1629"/>
        <v>0</v>
      </c>
      <c r="AJ121" s="252">
        <f t="shared" si="1861"/>
        <v>0</v>
      </c>
      <c r="AK121" s="122">
        <f>AJ121/AJ107</f>
        <v>0</v>
      </c>
      <c r="AL121" s="101">
        <f>AL107*AK121</f>
        <v>0</v>
      </c>
      <c r="AM121" s="119">
        <f t="shared" si="1630"/>
        <v>0</v>
      </c>
      <c r="AN121" s="93">
        <f>AN107</f>
        <v>890</v>
      </c>
      <c r="AO121" s="120">
        <f t="shared" si="1631"/>
        <v>0</v>
      </c>
      <c r="AP121" s="101">
        <f t="shared" si="1632"/>
        <v>0</v>
      </c>
      <c r="AQ121" s="101"/>
      <c r="AR121" s="121"/>
      <c r="AS121" s="122">
        <f t="shared" si="1633"/>
        <v>0</v>
      </c>
      <c r="AT121" s="252">
        <f t="shared" si="1862"/>
        <v>0</v>
      </c>
      <c r="AU121" s="122">
        <f>AT121/AT107</f>
        <v>0</v>
      </c>
      <c r="AV121" s="101">
        <f>AV107*AU121</f>
        <v>0</v>
      </c>
      <c r="AW121" s="119">
        <f t="shared" si="1634"/>
        <v>0</v>
      </c>
      <c r="AX121" s="93">
        <f>AX107</f>
        <v>890</v>
      </c>
      <c r="AY121" s="120">
        <f t="shared" si="1635"/>
        <v>0</v>
      </c>
      <c r="AZ121" s="101">
        <f t="shared" si="1636"/>
        <v>0</v>
      </c>
      <c r="BA121" s="101"/>
      <c r="BB121" s="121"/>
      <c r="BC121" s="122">
        <f t="shared" si="1637"/>
        <v>0</v>
      </c>
      <c r="BD121" s="252">
        <f t="shared" si="1863"/>
        <v>0</v>
      </c>
      <c r="BE121" s="122">
        <f>BD121/BD107</f>
        <v>0</v>
      </c>
      <c r="BF121" s="101">
        <f>BF107*BE121</f>
        <v>0</v>
      </c>
      <c r="BG121" s="119">
        <f t="shared" si="1638"/>
        <v>0</v>
      </c>
      <c r="BH121" s="93">
        <f>BH107</f>
        <v>890</v>
      </c>
      <c r="BI121" s="120">
        <f t="shared" si="1639"/>
        <v>0</v>
      </c>
      <c r="BJ121" s="101">
        <f t="shared" si="1640"/>
        <v>0</v>
      </c>
      <c r="BK121" s="101"/>
      <c r="BL121" s="121"/>
      <c r="BM121" s="122">
        <f t="shared" si="1641"/>
        <v>0</v>
      </c>
      <c r="BN121" s="252">
        <f t="shared" si="1864"/>
        <v>0</v>
      </c>
      <c r="BO121" s="122" t="e">
        <f>BN121/BN107</f>
        <v>#DIV/0!</v>
      </c>
      <c r="BP121" s="101" t="e">
        <f>BP107*BO121</f>
        <v>#DIV/0!</v>
      </c>
      <c r="BQ121" s="119">
        <f t="shared" si="1642"/>
        <v>0</v>
      </c>
      <c r="BR121" s="93">
        <f>BR107</f>
        <v>0</v>
      </c>
      <c r="BS121" s="120">
        <f t="shared" si="1643"/>
        <v>0</v>
      </c>
      <c r="BT121" s="101">
        <f t="shared" si="1644"/>
        <v>0</v>
      </c>
      <c r="BU121" s="101"/>
      <c r="BV121" s="121"/>
      <c r="BW121" s="122">
        <f t="shared" si="1645"/>
        <v>0</v>
      </c>
      <c r="BX121" s="252">
        <f t="shared" si="1865"/>
        <v>0</v>
      </c>
      <c r="BY121" s="122">
        <f>BX121/BX107</f>
        <v>0</v>
      </c>
      <c r="BZ121" s="101">
        <f>BZ107*BY121</f>
        <v>0</v>
      </c>
      <c r="CA121" s="119">
        <f t="shared" si="1646"/>
        <v>0</v>
      </c>
      <c r="CB121" s="93">
        <f>CB107</f>
        <v>890</v>
      </c>
      <c r="CC121" s="120">
        <f t="shared" si="1647"/>
        <v>0</v>
      </c>
      <c r="CD121" s="101">
        <f t="shared" si="1648"/>
        <v>0</v>
      </c>
      <c r="CE121" s="101"/>
      <c r="CF121" s="121"/>
      <c r="CG121" s="122">
        <f t="shared" si="1649"/>
        <v>0</v>
      </c>
      <c r="CH121" s="252">
        <f t="shared" si="1866"/>
        <v>0</v>
      </c>
      <c r="CI121" s="122" t="e">
        <f>CH121/CH107</f>
        <v>#DIV/0!</v>
      </c>
      <c r="CJ121" s="101" t="e">
        <f>CJ107*CI121</f>
        <v>#DIV/0!</v>
      </c>
      <c r="CK121" s="119">
        <f t="shared" si="1650"/>
        <v>0</v>
      </c>
      <c r="CL121" s="93">
        <f>CL107</f>
        <v>0</v>
      </c>
      <c r="CM121" s="120">
        <f t="shared" si="1651"/>
        <v>0</v>
      </c>
      <c r="CN121" s="101">
        <f t="shared" si="1652"/>
        <v>0</v>
      </c>
      <c r="CO121" s="101"/>
      <c r="CP121" s="121"/>
      <c r="CQ121" s="122">
        <f t="shared" si="1653"/>
        <v>0</v>
      </c>
      <c r="CR121" s="252">
        <f t="shared" si="1867"/>
        <v>0</v>
      </c>
      <c r="CS121" s="122">
        <f>CR121/CR107</f>
        <v>0</v>
      </c>
      <c r="CT121" s="101">
        <f>CT107*CS121</f>
        <v>0</v>
      </c>
      <c r="CU121" s="119">
        <f t="shared" si="1654"/>
        <v>0</v>
      </c>
      <c r="CV121" s="93">
        <f>CV107</f>
        <v>890</v>
      </c>
      <c r="CW121" s="120">
        <f t="shared" si="1655"/>
        <v>0</v>
      </c>
      <c r="CX121" s="101">
        <f t="shared" si="1656"/>
        <v>0</v>
      </c>
      <c r="CY121" s="101"/>
      <c r="CZ121" s="121"/>
      <c r="DA121" s="122">
        <f t="shared" si="1657"/>
        <v>0</v>
      </c>
      <c r="DB121" s="252">
        <f t="shared" si="1868"/>
        <v>0</v>
      </c>
      <c r="DC121" s="122">
        <f>DB121/DB107</f>
        <v>0</v>
      </c>
      <c r="DD121" s="101">
        <f>DD107*DC121</f>
        <v>0</v>
      </c>
      <c r="DE121" s="119">
        <f t="shared" si="1658"/>
        <v>0</v>
      </c>
      <c r="DF121" s="93">
        <f>DF107</f>
        <v>890</v>
      </c>
      <c r="DG121" s="120">
        <f t="shared" si="1659"/>
        <v>0</v>
      </c>
      <c r="DH121" s="101">
        <f t="shared" si="1660"/>
        <v>0</v>
      </c>
      <c r="DI121" s="101"/>
      <c r="DJ121" s="121"/>
      <c r="DK121" s="122">
        <f t="shared" si="1661"/>
        <v>0</v>
      </c>
      <c r="DL121" s="252">
        <f t="shared" si="1869"/>
        <v>0</v>
      </c>
      <c r="DM121" s="122">
        <f>DL121/DL107</f>
        <v>0</v>
      </c>
      <c r="DN121" s="101">
        <f>DN107*DM121</f>
        <v>0</v>
      </c>
      <c r="DO121" s="119">
        <f t="shared" si="1662"/>
        <v>0</v>
      </c>
      <c r="DP121" s="93">
        <f>DP107</f>
        <v>890</v>
      </c>
      <c r="DQ121" s="120">
        <f t="shared" si="1663"/>
        <v>0</v>
      </c>
      <c r="DR121" s="101">
        <f t="shared" si="1664"/>
        <v>0</v>
      </c>
      <c r="DS121" s="101"/>
      <c r="DT121" s="121"/>
      <c r="DU121" s="122">
        <f t="shared" si="1665"/>
        <v>0</v>
      </c>
      <c r="DV121" s="252">
        <f t="shared" si="1870"/>
        <v>0</v>
      </c>
      <c r="DW121" s="122">
        <f>DV121/DV107</f>
        <v>0</v>
      </c>
      <c r="DX121" s="101">
        <f>DX107*DW121</f>
        <v>0</v>
      </c>
      <c r="DY121" s="119">
        <f t="shared" si="1666"/>
        <v>0</v>
      </c>
      <c r="DZ121" s="93">
        <f>DZ107</f>
        <v>890</v>
      </c>
      <c r="EA121" s="120">
        <f t="shared" si="1667"/>
        <v>0</v>
      </c>
      <c r="EB121" s="101">
        <f t="shared" si="1668"/>
        <v>0</v>
      </c>
      <c r="EC121" s="101"/>
      <c r="ED121" s="121"/>
      <c r="EE121" s="122">
        <f t="shared" si="1669"/>
        <v>0</v>
      </c>
      <c r="EF121" s="252">
        <f t="shared" si="1871"/>
        <v>0</v>
      </c>
      <c r="EG121" s="122">
        <f>EF121/EF107</f>
        <v>0</v>
      </c>
      <c r="EH121" s="101">
        <f>EH107*EG121</f>
        <v>0</v>
      </c>
      <c r="EI121" s="119">
        <f t="shared" si="1670"/>
        <v>0</v>
      </c>
      <c r="EJ121" s="93">
        <f>EJ107</f>
        <v>890</v>
      </c>
      <c r="EK121" s="120">
        <f t="shared" si="1671"/>
        <v>0</v>
      </c>
      <c r="EL121" s="101">
        <f t="shared" si="1672"/>
        <v>0</v>
      </c>
      <c r="EM121" s="101"/>
      <c r="EN121" s="121"/>
      <c r="EO121" s="122">
        <f t="shared" si="1673"/>
        <v>0</v>
      </c>
      <c r="EP121" s="252">
        <f t="shared" si="1872"/>
        <v>0</v>
      </c>
      <c r="EQ121" s="122">
        <f>EP121/EP107</f>
        <v>0</v>
      </c>
      <c r="ER121" s="101">
        <f>ER107*EQ121</f>
        <v>0</v>
      </c>
      <c r="ES121" s="119">
        <f t="shared" si="1674"/>
        <v>0</v>
      </c>
      <c r="ET121" s="93">
        <f>ET107</f>
        <v>890</v>
      </c>
      <c r="EU121" s="120">
        <f t="shared" si="1675"/>
        <v>0</v>
      </c>
      <c r="EV121" s="101">
        <f t="shared" si="1676"/>
        <v>0</v>
      </c>
      <c r="EW121" s="101"/>
      <c r="EX121" s="121"/>
      <c r="EY121" s="122">
        <f t="shared" si="1677"/>
        <v>0</v>
      </c>
      <c r="EZ121" s="252">
        <f t="shared" si="1873"/>
        <v>0</v>
      </c>
      <c r="FA121" s="122">
        <f>EZ121/EZ107</f>
        <v>0</v>
      </c>
      <c r="FB121" s="101">
        <f>FB107*FA121</f>
        <v>0</v>
      </c>
      <c r="FC121" s="119">
        <f t="shared" si="1678"/>
        <v>0</v>
      </c>
      <c r="FD121" s="93">
        <f>FD107</f>
        <v>890</v>
      </c>
      <c r="FE121" s="120">
        <f t="shared" si="1679"/>
        <v>0</v>
      </c>
      <c r="FF121" s="101">
        <f t="shared" si="1680"/>
        <v>0</v>
      </c>
      <c r="FG121" s="101"/>
      <c r="FH121" s="121"/>
      <c r="FI121" s="122">
        <f t="shared" si="1681"/>
        <v>0</v>
      </c>
      <c r="FJ121" s="252">
        <f t="shared" si="1874"/>
        <v>0</v>
      </c>
      <c r="FK121" s="122">
        <f>FJ121/FJ107</f>
        <v>0</v>
      </c>
      <c r="FL121" s="101">
        <f>FL107*FK121</f>
        <v>0</v>
      </c>
      <c r="FM121" s="119">
        <f t="shared" si="1682"/>
        <v>0</v>
      </c>
      <c r="FN121" s="93">
        <f>FN107</f>
        <v>890</v>
      </c>
      <c r="FO121" s="120">
        <f t="shared" si="1683"/>
        <v>0</v>
      </c>
      <c r="FP121" s="101">
        <f t="shared" si="1684"/>
        <v>0</v>
      </c>
      <c r="FQ121" s="101"/>
      <c r="FR121" s="121"/>
      <c r="FS121" s="122">
        <f t="shared" si="1685"/>
        <v>0</v>
      </c>
      <c r="FT121" s="252">
        <f t="shared" si="1875"/>
        <v>0</v>
      </c>
      <c r="FU121" s="122">
        <f>FT121/FT107</f>
        <v>0</v>
      </c>
      <c r="FV121" s="101">
        <f>FV107*FU121</f>
        <v>0</v>
      </c>
      <c r="FW121" s="119">
        <f t="shared" si="1686"/>
        <v>0</v>
      </c>
      <c r="FX121" s="93">
        <f>FX107</f>
        <v>890</v>
      </c>
      <c r="FY121" s="120">
        <f t="shared" si="1687"/>
        <v>0</v>
      </c>
      <c r="FZ121" s="101">
        <f t="shared" si="1688"/>
        <v>0</v>
      </c>
      <c r="GA121" s="101"/>
      <c r="GB121" s="121"/>
      <c r="GC121" s="122">
        <f t="shared" si="1689"/>
        <v>0</v>
      </c>
      <c r="GD121" s="252">
        <f t="shared" si="1876"/>
        <v>0</v>
      </c>
      <c r="GE121" s="122">
        <f>GD121/GD107</f>
        <v>0</v>
      </c>
      <c r="GF121" s="101">
        <f>GF107*GE121</f>
        <v>0</v>
      </c>
      <c r="GG121" s="119">
        <f t="shared" si="1690"/>
        <v>0</v>
      </c>
      <c r="GH121" s="93">
        <f>GH107</f>
        <v>890</v>
      </c>
      <c r="GI121" s="120">
        <f t="shared" si="1691"/>
        <v>0</v>
      </c>
      <c r="GJ121" s="101">
        <f t="shared" si="1692"/>
        <v>0</v>
      </c>
      <c r="GK121" s="101"/>
      <c r="GL121" s="121"/>
      <c r="GM121" s="122">
        <f t="shared" si="1693"/>
        <v>0</v>
      </c>
      <c r="GN121" s="252">
        <f t="shared" si="1877"/>
        <v>0</v>
      </c>
      <c r="GO121" s="122">
        <f>GN121/GN107</f>
        <v>0</v>
      </c>
      <c r="GP121" s="101">
        <f>GP107*GO121</f>
        <v>0</v>
      </c>
      <c r="GQ121" s="119">
        <f t="shared" si="1694"/>
        <v>0</v>
      </c>
      <c r="GR121" s="93">
        <f>GR107</f>
        <v>890</v>
      </c>
      <c r="GS121" s="120">
        <f t="shared" si="1695"/>
        <v>0</v>
      </c>
      <c r="GT121" s="101">
        <f t="shared" si="1696"/>
        <v>0</v>
      </c>
      <c r="GU121" s="101"/>
      <c r="GV121" s="121"/>
      <c r="GW121" s="122">
        <f t="shared" si="1697"/>
        <v>0</v>
      </c>
      <c r="GX121" s="252">
        <f t="shared" si="1878"/>
        <v>0</v>
      </c>
      <c r="GY121" s="122">
        <f>GX121/GX107</f>
        <v>0</v>
      </c>
      <c r="GZ121" s="101">
        <f>GZ107*GY121</f>
        <v>0</v>
      </c>
      <c r="HA121" s="119">
        <f t="shared" si="1698"/>
        <v>0</v>
      </c>
      <c r="HB121" s="93">
        <f>HB107</f>
        <v>890</v>
      </c>
      <c r="HC121" s="120">
        <f t="shared" si="1699"/>
        <v>0</v>
      </c>
      <c r="HD121" s="101">
        <f t="shared" si="1700"/>
        <v>0</v>
      </c>
      <c r="HE121" s="101"/>
      <c r="HF121" s="121"/>
      <c r="HG121" s="122">
        <f t="shared" si="1701"/>
        <v>0</v>
      </c>
      <c r="HH121" s="252">
        <f t="shared" si="1879"/>
        <v>0</v>
      </c>
      <c r="HI121" s="122">
        <f>HH121/HH107</f>
        <v>0</v>
      </c>
      <c r="HJ121" s="101">
        <f>HJ107*HI121</f>
        <v>0</v>
      </c>
      <c r="HK121" s="119">
        <f t="shared" si="1702"/>
        <v>0</v>
      </c>
      <c r="HL121" s="93">
        <f>HL107</f>
        <v>890</v>
      </c>
      <c r="HM121" s="120">
        <f t="shared" si="1703"/>
        <v>0</v>
      </c>
      <c r="HN121" s="101">
        <f t="shared" si="1704"/>
        <v>0</v>
      </c>
      <c r="HO121" s="101"/>
      <c r="HP121" s="121"/>
      <c r="HQ121" s="122">
        <f t="shared" si="1705"/>
        <v>0</v>
      </c>
      <c r="HR121" s="252">
        <f t="shared" si="1880"/>
        <v>0</v>
      </c>
      <c r="HS121" s="122">
        <f>HR121/HR107</f>
        <v>0</v>
      </c>
      <c r="HT121" s="101">
        <f>HT107*HS121</f>
        <v>0</v>
      </c>
      <c r="HU121" s="119">
        <f t="shared" si="1706"/>
        <v>0</v>
      </c>
      <c r="HV121" s="93">
        <f>HV107</f>
        <v>890</v>
      </c>
      <c r="HW121" s="120">
        <f t="shared" si="1707"/>
        <v>0</v>
      </c>
      <c r="HX121" s="101">
        <f t="shared" si="1708"/>
        <v>0</v>
      </c>
      <c r="HY121" s="101"/>
      <c r="HZ121" s="121"/>
      <c r="IA121" s="122">
        <f t="shared" si="1709"/>
        <v>0</v>
      </c>
      <c r="IB121" s="252">
        <f t="shared" si="1881"/>
        <v>0</v>
      </c>
      <c r="IC121" s="122">
        <f>IB121/IB107</f>
        <v>0</v>
      </c>
      <c r="ID121" s="101">
        <f>ID107*IC121</f>
        <v>0</v>
      </c>
      <c r="IE121" s="119">
        <f t="shared" si="1710"/>
        <v>0</v>
      </c>
      <c r="IF121" s="93">
        <f>IF107</f>
        <v>890</v>
      </c>
      <c r="IG121" s="120">
        <f t="shared" si="1711"/>
        <v>0</v>
      </c>
      <c r="IH121" s="101">
        <f t="shared" si="1712"/>
        <v>0</v>
      </c>
      <c r="II121" s="101"/>
      <c r="IJ121" s="121"/>
      <c r="IK121" s="122">
        <f t="shared" si="1713"/>
        <v>0</v>
      </c>
      <c r="IL121" s="252">
        <f t="shared" si="1882"/>
        <v>0</v>
      </c>
      <c r="IM121" s="122">
        <f>IL121/IL107</f>
        <v>0</v>
      </c>
      <c r="IN121" s="101">
        <f>IN107*IM121</f>
        <v>0</v>
      </c>
      <c r="IO121" s="119">
        <f t="shared" si="1714"/>
        <v>0</v>
      </c>
      <c r="IP121" s="93">
        <f>IP107</f>
        <v>890</v>
      </c>
      <c r="IQ121" s="120">
        <f t="shared" si="1715"/>
        <v>0</v>
      </c>
      <c r="IR121" s="101">
        <f t="shared" si="1716"/>
        <v>0</v>
      </c>
      <c r="IS121" s="101"/>
      <c r="IT121" s="121"/>
      <c r="IU121" s="122">
        <f t="shared" si="1717"/>
        <v>0</v>
      </c>
      <c r="IV121" s="252">
        <f t="shared" si="1883"/>
        <v>0</v>
      </c>
      <c r="IW121" s="122">
        <f>IV121/IV107</f>
        <v>0</v>
      </c>
      <c r="IX121" s="101">
        <f>IX107*IW121</f>
        <v>0</v>
      </c>
      <c r="IY121" s="119">
        <f t="shared" si="1718"/>
        <v>0</v>
      </c>
      <c r="IZ121" s="93">
        <f>IZ107</f>
        <v>890</v>
      </c>
      <c r="JA121" s="120">
        <f t="shared" si="1719"/>
        <v>0</v>
      </c>
      <c r="JB121" s="101">
        <f t="shared" si="1720"/>
        <v>0</v>
      </c>
      <c r="JC121" s="101"/>
      <c r="JD121" s="121"/>
      <c r="JE121" s="122">
        <f t="shared" si="1721"/>
        <v>0</v>
      </c>
      <c r="JF121" s="252">
        <f t="shared" si="1884"/>
        <v>0</v>
      </c>
      <c r="JG121" s="122">
        <f>JF121/JF107</f>
        <v>0</v>
      </c>
      <c r="JH121" s="101">
        <f>JH107*JG121</f>
        <v>0</v>
      </c>
      <c r="JI121" s="119">
        <f t="shared" si="1722"/>
        <v>0</v>
      </c>
      <c r="JJ121" s="93">
        <f>JJ107</f>
        <v>890</v>
      </c>
      <c r="JK121" s="120">
        <f t="shared" si="1723"/>
        <v>0</v>
      </c>
      <c r="JL121" s="101">
        <f t="shared" si="1724"/>
        <v>0</v>
      </c>
      <c r="JM121" s="101"/>
      <c r="JN121" s="121"/>
      <c r="JO121" s="122">
        <f t="shared" si="1725"/>
        <v>0</v>
      </c>
      <c r="JP121" s="252">
        <f t="shared" si="1885"/>
        <v>0</v>
      </c>
      <c r="JQ121" s="122" t="e">
        <f>JP121/JP107</f>
        <v>#DIV/0!</v>
      </c>
      <c r="JR121" s="101" t="e">
        <f>JR107*JQ121</f>
        <v>#DIV/0!</v>
      </c>
      <c r="JS121" s="119">
        <f t="shared" si="1726"/>
        <v>0</v>
      </c>
      <c r="JT121" s="93">
        <f>JT107</f>
        <v>0</v>
      </c>
      <c r="JU121" s="120">
        <f t="shared" si="1727"/>
        <v>0</v>
      </c>
      <c r="JV121" s="101">
        <f t="shared" si="1728"/>
        <v>0</v>
      </c>
      <c r="JW121" s="101"/>
      <c r="JX121" s="121"/>
      <c r="JY121" s="122">
        <f t="shared" si="1729"/>
        <v>0</v>
      </c>
      <c r="JZ121" s="252">
        <f t="shared" si="1886"/>
        <v>0</v>
      </c>
      <c r="KA121" s="122">
        <f>JZ121/JZ107</f>
        <v>0</v>
      </c>
      <c r="KB121" s="101">
        <f>KB107*KA121</f>
        <v>0</v>
      </c>
      <c r="KC121" s="119">
        <f t="shared" si="1730"/>
        <v>0</v>
      </c>
      <c r="KD121" s="93">
        <f>KD107</f>
        <v>890</v>
      </c>
      <c r="KE121" s="120">
        <f t="shared" si="1731"/>
        <v>0</v>
      </c>
      <c r="KF121" s="101">
        <f t="shared" si="1732"/>
        <v>0</v>
      </c>
      <c r="KG121" s="101"/>
      <c r="KH121" s="121"/>
      <c r="KI121" s="122">
        <f t="shared" si="1733"/>
        <v>0</v>
      </c>
      <c r="KJ121" s="252">
        <f t="shared" si="1887"/>
        <v>0</v>
      </c>
      <c r="KK121" s="122">
        <f>KJ121/KJ107</f>
        <v>0</v>
      </c>
      <c r="KL121" s="101">
        <f>KL107*KK121</f>
        <v>0</v>
      </c>
      <c r="KM121" s="119">
        <f t="shared" si="1734"/>
        <v>0</v>
      </c>
      <c r="KN121" s="93">
        <f>KN107</f>
        <v>890</v>
      </c>
      <c r="KO121" s="120">
        <f t="shared" si="1735"/>
        <v>0</v>
      </c>
      <c r="KP121" s="101">
        <f t="shared" si="1736"/>
        <v>0</v>
      </c>
      <c r="KQ121" s="101"/>
      <c r="KR121" s="121"/>
      <c r="KS121" s="122">
        <f t="shared" si="1737"/>
        <v>0</v>
      </c>
      <c r="KT121" s="252">
        <f t="shared" si="1888"/>
        <v>0</v>
      </c>
      <c r="KU121" s="122">
        <f>KT121/KT107</f>
        <v>0</v>
      </c>
      <c r="KV121" s="101">
        <f>KV107*KU121</f>
        <v>0</v>
      </c>
      <c r="KW121" s="119">
        <f t="shared" si="1738"/>
        <v>0</v>
      </c>
      <c r="KX121" s="93">
        <f>KX107</f>
        <v>890</v>
      </c>
      <c r="KY121" s="120">
        <f t="shared" si="1739"/>
        <v>0</v>
      </c>
      <c r="KZ121" s="101">
        <f t="shared" si="1740"/>
        <v>0</v>
      </c>
      <c r="LA121" s="101"/>
      <c r="LB121" s="121"/>
      <c r="LC121" s="122">
        <f t="shared" si="1741"/>
        <v>0</v>
      </c>
      <c r="LD121" s="252">
        <f t="shared" si="1889"/>
        <v>0</v>
      </c>
      <c r="LE121" s="122">
        <f>LD121/LD107</f>
        <v>0</v>
      </c>
      <c r="LF121" s="101">
        <f>LF107*LE121</f>
        <v>0</v>
      </c>
      <c r="LG121" s="119">
        <f t="shared" si="1742"/>
        <v>0</v>
      </c>
      <c r="LH121" s="93">
        <f>LH107</f>
        <v>890</v>
      </c>
      <c r="LI121" s="120">
        <f t="shared" si="1743"/>
        <v>0</v>
      </c>
      <c r="LJ121" s="101">
        <f t="shared" si="1744"/>
        <v>0</v>
      </c>
      <c r="LK121" s="101"/>
      <c r="LL121" s="121"/>
      <c r="LM121" s="122">
        <f t="shared" si="1745"/>
        <v>0</v>
      </c>
      <c r="LN121" s="252">
        <f t="shared" si="1890"/>
        <v>0</v>
      </c>
      <c r="LO121" s="122">
        <f>LN121/LN107</f>
        <v>0</v>
      </c>
      <c r="LP121" s="101">
        <f>LP107*LO121</f>
        <v>0</v>
      </c>
      <c r="LQ121" s="119">
        <f t="shared" si="1746"/>
        <v>0</v>
      </c>
      <c r="LR121" s="93">
        <f>LR107</f>
        <v>890</v>
      </c>
      <c r="LS121" s="120">
        <f t="shared" si="1747"/>
        <v>0</v>
      </c>
      <c r="LT121" s="101">
        <f t="shared" si="1748"/>
        <v>0</v>
      </c>
      <c r="LU121" s="101"/>
      <c r="LV121" s="121"/>
      <c r="LW121" s="122">
        <f t="shared" si="1749"/>
        <v>0</v>
      </c>
      <c r="LX121" s="252">
        <f t="shared" si="1891"/>
        <v>0</v>
      </c>
      <c r="LY121" s="122">
        <f>LX121/LX107</f>
        <v>0</v>
      </c>
      <c r="LZ121" s="101">
        <f>LZ107*LY121</f>
        <v>0</v>
      </c>
      <c r="MA121" s="119">
        <f t="shared" si="1750"/>
        <v>0</v>
      </c>
      <c r="MB121" s="93">
        <f>MB107</f>
        <v>890</v>
      </c>
      <c r="MC121" s="120">
        <f t="shared" si="1751"/>
        <v>0</v>
      </c>
      <c r="MD121" s="101">
        <f t="shared" si="1752"/>
        <v>0</v>
      </c>
      <c r="ME121" s="101"/>
      <c r="MF121" s="121"/>
      <c r="MG121" s="122">
        <f t="shared" si="1753"/>
        <v>0</v>
      </c>
      <c r="MH121" s="252">
        <f t="shared" si="1892"/>
        <v>66</v>
      </c>
      <c r="MI121" s="122">
        <f>MH121/MH107</f>
        <v>0.21639</v>
      </c>
      <c r="MJ121" s="101">
        <f>MJ107*MI121</f>
        <v>27.91</v>
      </c>
      <c r="MK121" s="119">
        <f t="shared" si="1754"/>
        <v>0.42287879</v>
      </c>
      <c r="ML121" s="93">
        <f>ML107</f>
        <v>890</v>
      </c>
      <c r="MM121" s="120">
        <f t="shared" si="1755"/>
        <v>376.36212</v>
      </c>
      <c r="MN121" s="101">
        <f t="shared" si="1756"/>
        <v>24839.9</v>
      </c>
      <c r="MO121" s="101"/>
      <c r="MP121" s="121"/>
      <c r="MQ121" s="122">
        <f t="shared" si="1757"/>
        <v>0.56435999999999997</v>
      </c>
      <c r="MR121" s="252">
        <f t="shared" si="1893"/>
        <v>0</v>
      </c>
      <c r="MS121" s="122">
        <f>MR121/MR107</f>
        <v>0</v>
      </c>
      <c r="MT121" s="101">
        <f>MT107*MS121</f>
        <v>0</v>
      </c>
      <c r="MU121" s="119">
        <f t="shared" si="1758"/>
        <v>0</v>
      </c>
      <c r="MV121" s="93">
        <f>MV107</f>
        <v>890</v>
      </c>
      <c r="MW121" s="120">
        <f t="shared" si="1759"/>
        <v>0</v>
      </c>
      <c r="MX121" s="101">
        <f t="shared" si="1760"/>
        <v>0</v>
      </c>
      <c r="MY121" s="101"/>
      <c r="MZ121" s="121"/>
      <c r="NA121" s="122">
        <f t="shared" si="1761"/>
        <v>0</v>
      </c>
      <c r="NB121" s="252">
        <f t="shared" si="1894"/>
        <v>0</v>
      </c>
      <c r="NC121" s="122">
        <f>NB121/NB107</f>
        <v>0</v>
      </c>
      <c r="ND121" s="101">
        <f>ND107*NC121</f>
        <v>0</v>
      </c>
      <c r="NE121" s="119">
        <f t="shared" si="1762"/>
        <v>0</v>
      </c>
      <c r="NF121" s="93">
        <f>NF107</f>
        <v>890</v>
      </c>
      <c r="NG121" s="120">
        <f t="shared" si="1763"/>
        <v>0</v>
      </c>
      <c r="NH121" s="101">
        <f t="shared" si="1764"/>
        <v>0</v>
      </c>
      <c r="NI121" s="101"/>
      <c r="NJ121" s="121"/>
      <c r="NK121" s="122">
        <f t="shared" si="1765"/>
        <v>0</v>
      </c>
      <c r="NL121" s="252">
        <f t="shared" si="1895"/>
        <v>0</v>
      </c>
      <c r="NM121" s="122">
        <f>NL121/NL107</f>
        <v>0</v>
      </c>
      <c r="NN121" s="101">
        <f>NN107*NM121</f>
        <v>0</v>
      </c>
      <c r="NO121" s="119">
        <f t="shared" si="1766"/>
        <v>0</v>
      </c>
      <c r="NP121" s="93">
        <f>NP107</f>
        <v>890</v>
      </c>
      <c r="NQ121" s="120">
        <f t="shared" si="1767"/>
        <v>0</v>
      </c>
      <c r="NR121" s="101">
        <f t="shared" si="1768"/>
        <v>0</v>
      </c>
      <c r="NS121" s="101"/>
      <c r="NT121" s="121"/>
      <c r="NU121" s="122">
        <f t="shared" si="1769"/>
        <v>0</v>
      </c>
      <c r="NV121" s="252">
        <f t="shared" si="1896"/>
        <v>0</v>
      </c>
      <c r="NW121" s="122">
        <f>NV121/NV107</f>
        <v>0</v>
      </c>
      <c r="NX121" s="101">
        <f>NX107*NW121</f>
        <v>0</v>
      </c>
      <c r="NY121" s="119">
        <f t="shared" si="1770"/>
        <v>0</v>
      </c>
      <c r="NZ121" s="93">
        <f>NZ107</f>
        <v>890</v>
      </c>
      <c r="OA121" s="120">
        <f t="shared" si="1771"/>
        <v>0</v>
      </c>
      <c r="OB121" s="101">
        <f t="shared" si="1772"/>
        <v>0</v>
      </c>
      <c r="OC121" s="101"/>
      <c r="OD121" s="121"/>
      <c r="OE121" s="122">
        <f t="shared" si="1773"/>
        <v>0</v>
      </c>
      <c r="OF121" s="252">
        <f t="shared" si="1897"/>
        <v>0</v>
      </c>
      <c r="OG121" s="122">
        <f>OF121/OF107</f>
        <v>0</v>
      </c>
      <c r="OH121" s="101">
        <f>OH107*OG121</f>
        <v>0</v>
      </c>
      <c r="OI121" s="119">
        <f t="shared" si="1774"/>
        <v>0</v>
      </c>
      <c r="OJ121" s="93">
        <f>OJ107</f>
        <v>890</v>
      </c>
      <c r="OK121" s="120">
        <f t="shared" si="1775"/>
        <v>0</v>
      </c>
      <c r="OL121" s="101">
        <f t="shared" si="1776"/>
        <v>0</v>
      </c>
      <c r="OM121" s="101"/>
      <c r="ON121" s="121"/>
      <c r="OO121" s="122">
        <f t="shared" si="1777"/>
        <v>0</v>
      </c>
      <c r="OP121" s="252">
        <f t="shared" si="1898"/>
        <v>0</v>
      </c>
      <c r="OQ121" s="122">
        <f>OP121/OP107</f>
        <v>0</v>
      </c>
      <c r="OR121" s="101">
        <f>OR107*OQ121</f>
        <v>0</v>
      </c>
      <c r="OS121" s="119">
        <f t="shared" si="1778"/>
        <v>0</v>
      </c>
      <c r="OT121" s="93">
        <f>OT107</f>
        <v>890</v>
      </c>
      <c r="OU121" s="120">
        <f t="shared" si="1779"/>
        <v>0</v>
      </c>
      <c r="OV121" s="101">
        <f t="shared" si="1780"/>
        <v>0</v>
      </c>
      <c r="OW121" s="101"/>
      <c r="OX121" s="121"/>
      <c r="OY121" s="122">
        <f t="shared" si="1781"/>
        <v>0</v>
      </c>
      <c r="OZ121" s="252">
        <f t="shared" si="1899"/>
        <v>0</v>
      </c>
      <c r="PA121" s="122">
        <f>OZ121/OZ107</f>
        <v>0</v>
      </c>
      <c r="PB121" s="101">
        <f>PB107*PA121</f>
        <v>0</v>
      </c>
      <c r="PC121" s="119">
        <f t="shared" si="1782"/>
        <v>0</v>
      </c>
      <c r="PD121" s="93">
        <f>PD107</f>
        <v>890</v>
      </c>
      <c r="PE121" s="120">
        <f t="shared" si="1783"/>
        <v>0</v>
      </c>
      <c r="PF121" s="101">
        <f t="shared" si="1784"/>
        <v>0</v>
      </c>
      <c r="PG121" s="101"/>
      <c r="PH121" s="121"/>
      <c r="PI121" s="122">
        <f t="shared" si="1785"/>
        <v>0</v>
      </c>
      <c r="PJ121" s="252">
        <f t="shared" si="1900"/>
        <v>0</v>
      </c>
      <c r="PK121" s="122">
        <f>PJ121/PJ107</f>
        <v>0</v>
      </c>
      <c r="PL121" s="101">
        <f>PL107*PK121</f>
        <v>0</v>
      </c>
      <c r="PM121" s="119">
        <f t="shared" si="1786"/>
        <v>0</v>
      </c>
      <c r="PN121" s="93">
        <f>PN107</f>
        <v>890</v>
      </c>
      <c r="PO121" s="120">
        <f t="shared" si="1787"/>
        <v>0</v>
      </c>
      <c r="PP121" s="101">
        <f t="shared" si="1788"/>
        <v>0</v>
      </c>
      <c r="PQ121" s="101"/>
      <c r="PR121" s="121"/>
      <c r="PS121" s="122">
        <f t="shared" si="1789"/>
        <v>0</v>
      </c>
      <c r="PT121" s="252">
        <f t="shared" si="1901"/>
        <v>0</v>
      </c>
      <c r="PU121" s="122" t="e">
        <f>PT121/PT107</f>
        <v>#DIV/0!</v>
      </c>
      <c r="PV121" s="101" t="e">
        <f>PV107*PU121</f>
        <v>#DIV/0!</v>
      </c>
      <c r="PW121" s="119">
        <f t="shared" si="1790"/>
        <v>0</v>
      </c>
      <c r="PX121" s="93">
        <f>PX107</f>
        <v>0</v>
      </c>
      <c r="PY121" s="120">
        <f t="shared" si="1791"/>
        <v>0</v>
      </c>
      <c r="PZ121" s="101">
        <f t="shared" si="1792"/>
        <v>0</v>
      </c>
      <c r="QA121" s="101"/>
      <c r="QB121" s="121"/>
      <c r="QC121" s="122">
        <f t="shared" si="1793"/>
        <v>0</v>
      </c>
      <c r="QD121" s="252">
        <f t="shared" si="1902"/>
        <v>0</v>
      </c>
      <c r="QE121" s="122">
        <f>QD121/QD107</f>
        <v>0</v>
      </c>
      <c r="QF121" s="101">
        <f>QF107*QE121</f>
        <v>0</v>
      </c>
      <c r="QG121" s="119">
        <f t="shared" si="1794"/>
        <v>0</v>
      </c>
      <c r="QH121" s="93">
        <f>QH107</f>
        <v>890</v>
      </c>
      <c r="QI121" s="120">
        <f t="shared" si="1795"/>
        <v>0</v>
      </c>
      <c r="QJ121" s="101">
        <f t="shared" si="1796"/>
        <v>0</v>
      </c>
      <c r="QK121" s="101"/>
      <c r="QL121" s="121"/>
      <c r="QM121" s="122">
        <f t="shared" si="1797"/>
        <v>0</v>
      </c>
      <c r="QN121" s="252">
        <f t="shared" si="1903"/>
        <v>0</v>
      </c>
      <c r="QO121" s="122">
        <f>QN121/QN107</f>
        <v>0</v>
      </c>
      <c r="QP121" s="101">
        <f>QP107*QO121</f>
        <v>0</v>
      </c>
      <c r="QQ121" s="119">
        <f t="shared" si="1798"/>
        <v>0</v>
      </c>
      <c r="QR121" s="93">
        <f>QR107</f>
        <v>890</v>
      </c>
      <c r="QS121" s="120">
        <f t="shared" si="1799"/>
        <v>0</v>
      </c>
      <c r="QT121" s="101">
        <f t="shared" si="1800"/>
        <v>0</v>
      </c>
      <c r="QU121" s="101"/>
      <c r="QV121" s="121"/>
      <c r="QW121" s="122">
        <f t="shared" si="1801"/>
        <v>0</v>
      </c>
      <c r="QX121" s="252">
        <f t="shared" si="1904"/>
        <v>0</v>
      </c>
      <c r="QY121" s="122">
        <f>QX121/QX107</f>
        <v>0</v>
      </c>
      <c r="QZ121" s="101">
        <f>QZ107*QY121</f>
        <v>0</v>
      </c>
      <c r="RA121" s="119">
        <f t="shared" si="1802"/>
        <v>0</v>
      </c>
      <c r="RB121" s="93">
        <f>RB107</f>
        <v>890</v>
      </c>
      <c r="RC121" s="120">
        <f t="shared" si="1803"/>
        <v>0</v>
      </c>
      <c r="RD121" s="101">
        <f t="shared" si="1804"/>
        <v>0</v>
      </c>
      <c r="RE121" s="101"/>
      <c r="RF121" s="121"/>
      <c r="RG121" s="122">
        <f t="shared" si="1805"/>
        <v>0</v>
      </c>
      <c r="RH121" s="252">
        <f t="shared" si="1905"/>
        <v>0</v>
      </c>
      <c r="RI121" s="122">
        <f>RH121/RH107</f>
        <v>0</v>
      </c>
      <c r="RJ121" s="101">
        <f>RJ107*RI121</f>
        <v>0</v>
      </c>
      <c r="RK121" s="119">
        <f t="shared" si="1806"/>
        <v>0</v>
      </c>
      <c r="RL121" s="93">
        <f>RL107</f>
        <v>890</v>
      </c>
      <c r="RM121" s="120">
        <f t="shared" si="1807"/>
        <v>0</v>
      </c>
      <c r="RN121" s="101">
        <f t="shared" si="1808"/>
        <v>0</v>
      </c>
      <c r="RO121" s="101"/>
      <c r="RP121" s="121"/>
      <c r="RQ121" s="122">
        <f t="shared" si="1809"/>
        <v>0</v>
      </c>
      <c r="RR121" s="252">
        <f t="shared" si="1906"/>
        <v>0</v>
      </c>
      <c r="RS121" s="122">
        <f>RR121/RR107</f>
        <v>0</v>
      </c>
      <c r="RT121" s="101">
        <f>RT107*RS121</f>
        <v>0</v>
      </c>
      <c r="RU121" s="119">
        <f t="shared" si="1810"/>
        <v>0</v>
      </c>
      <c r="RV121" s="93">
        <f>RV107</f>
        <v>890</v>
      </c>
      <c r="RW121" s="120">
        <f t="shared" si="1811"/>
        <v>0</v>
      </c>
      <c r="RX121" s="101">
        <f t="shared" si="1812"/>
        <v>0</v>
      </c>
      <c r="RY121" s="101"/>
      <c r="RZ121" s="121"/>
      <c r="SA121" s="122">
        <f t="shared" si="1813"/>
        <v>0</v>
      </c>
      <c r="SB121" s="252">
        <f t="shared" si="1907"/>
        <v>0</v>
      </c>
      <c r="SC121" s="122">
        <f>SB121/SB107</f>
        <v>0</v>
      </c>
      <c r="SD121" s="101">
        <f>SD107*SC121</f>
        <v>0</v>
      </c>
      <c r="SE121" s="119">
        <f t="shared" si="1814"/>
        <v>0</v>
      </c>
      <c r="SF121" s="93">
        <f>SF107</f>
        <v>890</v>
      </c>
      <c r="SG121" s="120">
        <f t="shared" si="1815"/>
        <v>0</v>
      </c>
      <c r="SH121" s="101">
        <f t="shared" si="1816"/>
        <v>0</v>
      </c>
      <c r="SI121" s="101"/>
      <c r="SJ121" s="121"/>
      <c r="SK121" s="122">
        <f t="shared" si="1817"/>
        <v>0</v>
      </c>
      <c r="SL121" s="252">
        <f t="shared" si="1908"/>
        <v>0</v>
      </c>
      <c r="SM121" s="122">
        <f>SL121/SL107</f>
        <v>0</v>
      </c>
      <c r="SN121" s="101">
        <f>SN107*SM121</f>
        <v>0</v>
      </c>
      <c r="SO121" s="119">
        <f t="shared" si="1818"/>
        <v>0</v>
      </c>
      <c r="SP121" s="93">
        <f>SP107</f>
        <v>890</v>
      </c>
      <c r="SQ121" s="120">
        <f t="shared" si="1819"/>
        <v>0</v>
      </c>
      <c r="SR121" s="101">
        <f t="shared" si="1820"/>
        <v>0</v>
      </c>
      <c r="SS121" s="101"/>
      <c r="ST121" s="121"/>
      <c r="SU121" s="122">
        <f t="shared" si="1821"/>
        <v>0</v>
      </c>
      <c r="SV121" s="252">
        <f t="shared" si="1909"/>
        <v>21</v>
      </c>
      <c r="SW121" s="122">
        <f>SV121/SV107</f>
        <v>7.2919999999999999E-2</v>
      </c>
      <c r="SX121" s="101">
        <f>SX107*SW121</f>
        <v>16.63</v>
      </c>
      <c r="SY121" s="119">
        <f t="shared" si="1822"/>
        <v>0.79190475999999999</v>
      </c>
      <c r="SZ121" s="93">
        <f>SZ107</f>
        <v>890</v>
      </c>
      <c r="TA121" s="120">
        <f t="shared" si="1823"/>
        <v>704.79524000000004</v>
      </c>
      <c r="TB121" s="101">
        <f t="shared" si="1824"/>
        <v>14800.7</v>
      </c>
      <c r="TC121" s="101"/>
      <c r="TD121" s="121"/>
      <c r="TE121" s="122">
        <f t="shared" si="1825"/>
        <v>1.05684</v>
      </c>
      <c r="TF121" s="252">
        <f t="shared" si="1910"/>
        <v>0</v>
      </c>
      <c r="TG121" s="122">
        <f>TF121/TF107</f>
        <v>0</v>
      </c>
      <c r="TH121" s="101">
        <f>TH107*TG121</f>
        <v>0</v>
      </c>
      <c r="TI121" s="119">
        <f t="shared" si="1826"/>
        <v>0</v>
      </c>
      <c r="TJ121" s="93">
        <f>TJ107</f>
        <v>890</v>
      </c>
      <c r="TK121" s="120">
        <f t="shared" si="1827"/>
        <v>0</v>
      </c>
      <c r="TL121" s="101">
        <f t="shared" si="1828"/>
        <v>0</v>
      </c>
      <c r="TM121" s="101"/>
      <c r="TN121" s="121"/>
      <c r="TO121" s="122">
        <f t="shared" si="1829"/>
        <v>0</v>
      </c>
      <c r="TP121" s="252">
        <f t="shared" si="1911"/>
        <v>0</v>
      </c>
      <c r="TQ121" s="122">
        <f>TP121/TP107</f>
        <v>0</v>
      </c>
      <c r="TR121" s="101">
        <f>TR107*TQ121</f>
        <v>0</v>
      </c>
      <c r="TS121" s="119">
        <f t="shared" si="1830"/>
        <v>0</v>
      </c>
      <c r="TT121" s="93">
        <f>TT107</f>
        <v>890</v>
      </c>
      <c r="TU121" s="120">
        <f t="shared" si="1831"/>
        <v>0</v>
      </c>
      <c r="TV121" s="101">
        <f t="shared" si="1832"/>
        <v>0</v>
      </c>
      <c r="TW121" s="101"/>
      <c r="TX121" s="121"/>
      <c r="TY121" s="122">
        <f t="shared" si="1833"/>
        <v>0</v>
      </c>
      <c r="TZ121" s="252">
        <f t="shared" si="1912"/>
        <v>0</v>
      </c>
      <c r="UA121" s="122">
        <f>TZ121/TZ107</f>
        <v>0</v>
      </c>
      <c r="UB121" s="101">
        <f>UB107*UA121</f>
        <v>0</v>
      </c>
      <c r="UC121" s="119">
        <f t="shared" si="1834"/>
        <v>0</v>
      </c>
      <c r="UD121" s="93">
        <f>UD107</f>
        <v>890</v>
      </c>
      <c r="UE121" s="120">
        <f t="shared" si="1835"/>
        <v>0</v>
      </c>
      <c r="UF121" s="101">
        <f t="shared" si="1836"/>
        <v>0</v>
      </c>
      <c r="UG121" s="101"/>
      <c r="UH121" s="121"/>
      <c r="UI121" s="122">
        <f t="shared" si="1837"/>
        <v>0</v>
      </c>
      <c r="UJ121" s="252">
        <f t="shared" si="1913"/>
        <v>0</v>
      </c>
      <c r="UK121" s="122">
        <f>UJ121/UJ107</f>
        <v>0</v>
      </c>
      <c r="UL121" s="101">
        <f>UL107*UK121</f>
        <v>0</v>
      </c>
      <c r="UM121" s="119">
        <f t="shared" si="1838"/>
        <v>0</v>
      </c>
      <c r="UN121" s="93">
        <f>UN107</f>
        <v>890</v>
      </c>
      <c r="UO121" s="120">
        <f t="shared" si="1839"/>
        <v>0</v>
      </c>
      <c r="UP121" s="101">
        <f t="shared" si="1840"/>
        <v>0</v>
      </c>
      <c r="UQ121" s="101"/>
      <c r="UR121" s="121"/>
      <c r="US121" s="122">
        <f t="shared" si="1841"/>
        <v>0</v>
      </c>
      <c r="UT121" s="252">
        <f t="shared" si="1914"/>
        <v>0</v>
      </c>
      <c r="UU121" s="122">
        <f>UT121/UT107</f>
        <v>0</v>
      </c>
      <c r="UV121" s="101">
        <f>UV107*UU121</f>
        <v>0</v>
      </c>
      <c r="UW121" s="119">
        <f t="shared" si="1842"/>
        <v>0</v>
      </c>
      <c r="UX121" s="93">
        <f>UX107</f>
        <v>890</v>
      </c>
      <c r="UY121" s="120">
        <f t="shared" si="1843"/>
        <v>0</v>
      </c>
      <c r="UZ121" s="101">
        <f t="shared" si="1844"/>
        <v>0</v>
      </c>
      <c r="VA121" s="101"/>
      <c r="VB121" s="121"/>
      <c r="VC121" s="122">
        <f t="shared" si="1845"/>
        <v>0</v>
      </c>
      <c r="VD121" s="252">
        <f t="shared" si="1915"/>
        <v>0</v>
      </c>
      <c r="VE121" s="122">
        <f>VD121/VD107</f>
        <v>0</v>
      </c>
      <c r="VF121" s="101">
        <f>VF107*VE121</f>
        <v>0</v>
      </c>
      <c r="VG121" s="119">
        <f t="shared" si="1846"/>
        <v>0</v>
      </c>
      <c r="VH121" s="93">
        <f>VH107</f>
        <v>890</v>
      </c>
      <c r="VI121" s="120">
        <f t="shared" si="1847"/>
        <v>0</v>
      </c>
      <c r="VJ121" s="101">
        <f t="shared" si="1848"/>
        <v>0</v>
      </c>
      <c r="VK121" s="101"/>
      <c r="VL121" s="121"/>
      <c r="VM121" s="122">
        <f t="shared" si="1849"/>
        <v>0</v>
      </c>
      <c r="VN121" s="252">
        <f t="shared" si="1916"/>
        <v>0</v>
      </c>
      <c r="VO121" s="122">
        <f>VN121/VN107</f>
        <v>0</v>
      </c>
      <c r="VP121" s="101">
        <f>VP107*VO121</f>
        <v>0</v>
      </c>
      <c r="VQ121" s="119">
        <f t="shared" si="1850"/>
        <v>0</v>
      </c>
      <c r="VR121" s="93">
        <f>VR107</f>
        <v>890</v>
      </c>
      <c r="VS121" s="120">
        <f t="shared" si="1851"/>
        <v>0</v>
      </c>
      <c r="VT121" s="101">
        <f t="shared" si="1852"/>
        <v>0</v>
      </c>
      <c r="VU121" s="101"/>
      <c r="VV121" s="121"/>
      <c r="VW121" s="122">
        <f t="shared" si="1853"/>
        <v>0</v>
      </c>
      <c r="VX121" s="231">
        <f t="shared" si="1854"/>
        <v>87</v>
      </c>
      <c r="VY121" s="122">
        <f>VX121/VX107</f>
        <v>6.9100000000000003E-3</v>
      </c>
      <c r="VZ121" s="101">
        <f>VZ107*VY121</f>
        <v>65.19</v>
      </c>
      <c r="WA121" s="119">
        <f t="shared" si="1855"/>
        <v>0.74931033999999996</v>
      </c>
      <c r="WB121" s="93">
        <f>WB107</f>
        <v>890</v>
      </c>
      <c r="WC121" s="120">
        <f t="shared" si="1856"/>
        <v>666.88620000000003</v>
      </c>
      <c r="WD121" s="101">
        <f t="shared" si="1857"/>
        <v>58019.1</v>
      </c>
      <c r="WE121" s="101"/>
      <c r="WF121" s="121"/>
    </row>
    <row r="122" spans="1:604" ht="24">
      <c r="A122" s="5"/>
      <c r="B122" s="223" t="s">
        <v>1248</v>
      </c>
      <c r="C122" s="12"/>
      <c r="D122" s="12"/>
      <c r="E122" s="4" t="s">
        <v>33</v>
      </c>
      <c r="F122" s="252">
        <f t="shared" si="1858"/>
        <v>0</v>
      </c>
      <c r="G122" s="122">
        <f>F122/F107</f>
        <v>0</v>
      </c>
      <c r="H122" s="101">
        <f>H107*G122</f>
        <v>0</v>
      </c>
      <c r="I122" s="119">
        <f t="shared" si="1618"/>
        <v>0</v>
      </c>
      <c r="J122" s="93">
        <f>J107</f>
        <v>890</v>
      </c>
      <c r="K122" s="120">
        <f t="shared" si="1619"/>
        <v>0</v>
      </c>
      <c r="L122" s="101">
        <f t="shared" si="1620"/>
        <v>0</v>
      </c>
      <c r="M122" s="101"/>
      <c r="N122" s="121"/>
      <c r="O122" s="122">
        <f t="shared" si="1621"/>
        <v>0</v>
      </c>
      <c r="P122" s="252">
        <f t="shared" si="1859"/>
        <v>0</v>
      </c>
      <c r="Q122" s="122">
        <f>P122/P107</f>
        <v>0</v>
      </c>
      <c r="R122" s="101">
        <f>R107*Q122</f>
        <v>0</v>
      </c>
      <c r="S122" s="119">
        <f t="shared" si="1622"/>
        <v>0</v>
      </c>
      <c r="T122" s="93">
        <f>T107</f>
        <v>890</v>
      </c>
      <c r="U122" s="120">
        <f t="shared" si="1623"/>
        <v>0</v>
      </c>
      <c r="V122" s="101">
        <f t="shared" si="1624"/>
        <v>0</v>
      </c>
      <c r="W122" s="101"/>
      <c r="X122" s="121"/>
      <c r="Y122" s="122">
        <f t="shared" si="1625"/>
        <v>0</v>
      </c>
      <c r="Z122" s="252">
        <f t="shared" si="1860"/>
        <v>0</v>
      </c>
      <c r="AA122" s="122">
        <f>Z122/Z107</f>
        <v>0</v>
      </c>
      <c r="AB122" s="101">
        <f>AB107*AA122</f>
        <v>0</v>
      </c>
      <c r="AC122" s="119">
        <f t="shared" si="1626"/>
        <v>0</v>
      </c>
      <c r="AD122" s="93">
        <f>AD107</f>
        <v>890</v>
      </c>
      <c r="AE122" s="120">
        <f t="shared" si="1627"/>
        <v>0</v>
      </c>
      <c r="AF122" s="101">
        <f t="shared" si="1628"/>
        <v>0</v>
      </c>
      <c r="AG122" s="101"/>
      <c r="AH122" s="121"/>
      <c r="AI122" s="122">
        <f t="shared" si="1629"/>
        <v>0</v>
      </c>
      <c r="AJ122" s="252">
        <f t="shared" si="1861"/>
        <v>0</v>
      </c>
      <c r="AK122" s="122">
        <f>AJ122/AJ107</f>
        <v>0</v>
      </c>
      <c r="AL122" s="101">
        <f>AL107*AK122</f>
        <v>0</v>
      </c>
      <c r="AM122" s="119">
        <f t="shared" si="1630"/>
        <v>0</v>
      </c>
      <c r="AN122" s="93">
        <f>AN107</f>
        <v>890</v>
      </c>
      <c r="AO122" s="120">
        <f t="shared" si="1631"/>
        <v>0</v>
      </c>
      <c r="AP122" s="101">
        <f t="shared" si="1632"/>
        <v>0</v>
      </c>
      <c r="AQ122" s="101"/>
      <c r="AR122" s="121"/>
      <c r="AS122" s="122">
        <f t="shared" si="1633"/>
        <v>0</v>
      </c>
      <c r="AT122" s="252">
        <f t="shared" si="1862"/>
        <v>0</v>
      </c>
      <c r="AU122" s="122">
        <f>AT122/AT107</f>
        <v>0</v>
      </c>
      <c r="AV122" s="101">
        <f>AV107*AU122</f>
        <v>0</v>
      </c>
      <c r="AW122" s="119">
        <f t="shared" si="1634"/>
        <v>0</v>
      </c>
      <c r="AX122" s="93">
        <f>AX107</f>
        <v>890</v>
      </c>
      <c r="AY122" s="120">
        <f t="shared" si="1635"/>
        <v>0</v>
      </c>
      <c r="AZ122" s="101">
        <f t="shared" si="1636"/>
        <v>0</v>
      </c>
      <c r="BA122" s="101"/>
      <c r="BB122" s="121"/>
      <c r="BC122" s="122">
        <f t="shared" si="1637"/>
        <v>0</v>
      </c>
      <c r="BD122" s="252">
        <f t="shared" si="1863"/>
        <v>0</v>
      </c>
      <c r="BE122" s="122">
        <f>BD122/BD107</f>
        <v>0</v>
      </c>
      <c r="BF122" s="101">
        <f>BF107*BE122</f>
        <v>0</v>
      </c>
      <c r="BG122" s="119">
        <f t="shared" si="1638"/>
        <v>0</v>
      </c>
      <c r="BH122" s="93">
        <f>BH107</f>
        <v>890</v>
      </c>
      <c r="BI122" s="120">
        <f t="shared" si="1639"/>
        <v>0</v>
      </c>
      <c r="BJ122" s="101">
        <f t="shared" si="1640"/>
        <v>0</v>
      </c>
      <c r="BK122" s="101"/>
      <c r="BL122" s="121"/>
      <c r="BM122" s="122">
        <f t="shared" si="1641"/>
        <v>0</v>
      </c>
      <c r="BN122" s="252">
        <f t="shared" si="1864"/>
        <v>0</v>
      </c>
      <c r="BO122" s="122" t="e">
        <f>BN122/BN107</f>
        <v>#DIV/0!</v>
      </c>
      <c r="BP122" s="101" t="e">
        <f>BP107*BO122</f>
        <v>#DIV/0!</v>
      </c>
      <c r="BQ122" s="119">
        <f t="shared" si="1642"/>
        <v>0</v>
      </c>
      <c r="BR122" s="93">
        <f>BR107</f>
        <v>0</v>
      </c>
      <c r="BS122" s="120">
        <f t="shared" si="1643"/>
        <v>0</v>
      </c>
      <c r="BT122" s="101">
        <f t="shared" si="1644"/>
        <v>0</v>
      </c>
      <c r="BU122" s="101"/>
      <c r="BV122" s="121"/>
      <c r="BW122" s="122">
        <f t="shared" si="1645"/>
        <v>0</v>
      </c>
      <c r="BX122" s="252">
        <f t="shared" si="1865"/>
        <v>0</v>
      </c>
      <c r="BY122" s="122">
        <f>BX122/BX107</f>
        <v>0</v>
      </c>
      <c r="BZ122" s="101">
        <f>BZ107*BY122</f>
        <v>0</v>
      </c>
      <c r="CA122" s="119">
        <f t="shared" si="1646"/>
        <v>0</v>
      </c>
      <c r="CB122" s="93">
        <f>CB107</f>
        <v>890</v>
      </c>
      <c r="CC122" s="120">
        <f t="shared" si="1647"/>
        <v>0</v>
      </c>
      <c r="CD122" s="101">
        <f t="shared" si="1648"/>
        <v>0</v>
      </c>
      <c r="CE122" s="101"/>
      <c r="CF122" s="121"/>
      <c r="CG122" s="122">
        <f t="shared" si="1649"/>
        <v>0</v>
      </c>
      <c r="CH122" s="252">
        <f t="shared" si="1866"/>
        <v>0</v>
      </c>
      <c r="CI122" s="122" t="e">
        <f>CH122/CH107</f>
        <v>#DIV/0!</v>
      </c>
      <c r="CJ122" s="101" t="e">
        <f>CJ107*CI122</f>
        <v>#DIV/0!</v>
      </c>
      <c r="CK122" s="119">
        <f t="shared" si="1650"/>
        <v>0</v>
      </c>
      <c r="CL122" s="93">
        <f>CL107</f>
        <v>0</v>
      </c>
      <c r="CM122" s="120">
        <f t="shared" si="1651"/>
        <v>0</v>
      </c>
      <c r="CN122" s="101">
        <f t="shared" si="1652"/>
        <v>0</v>
      </c>
      <c r="CO122" s="101"/>
      <c r="CP122" s="121"/>
      <c r="CQ122" s="122">
        <f t="shared" si="1653"/>
        <v>0</v>
      </c>
      <c r="CR122" s="252">
        <f t="shared" si="1867"/>
        <v>0</v>
      </c>
      <c r="CS122" s="122">
        <f>CR122/CR107</f>
        <v>0</v>
      </c>
      <c r="CT122" s="101">
        <f>CT107*CS122</f>
        <v>0</v>
      </c>
      <c r="CU122" s="119">
        <f t="shared" si="1654"/>
        <v>0</v>
      </c>
      <c r="CV122" s="93">
        <f>CV107</f>
        <v>890</v>
      </c>
      <c r="CW122" s="120">
        <f t="shared" si="1655"/>
        <v>0</v>
      </c>
      <c r="CX122" s="101">
        <f t="shared" si="1656"/>
        <v>0</v>
      </c>
      <c r="CY122" s="101"/>
      <c r="CZ122" s="121"/>
      <c r="DA122" s="122">
        <f t="shared" si="1657"/>
        <v>0</v>
      </c>
      <c r="DB122" s="252">
        <f t="shared" si="1868"/>
        <v>0</v>
      </c>
      <c r="DC122" s="122">
        <f>DB122/DB107</f>
        <v>0</v>
      </c>
      <c r="DD122" s="101">
        <f>DD107*DC122</f>
        <v>0</v>
      </c>
      <c r="DE122" s="119">
        <f t="shared" si="1658"/>
        <v>0</v>
      </c>
      <c r="DF122" s="93">
        <f>DF107</f>
        <v>890</v>
      </c>
      <c r="DG122" s="120">
        <f t="shared" si="1659"/>
        <v>0</v>
      </c>
      <c r="DH122" s="101">
        <f t="shared" si="1660"/>
        <v>0</v>
      </c>
      <c r="DI122" s="101"/>
      <c r="DJ122" s="121"/>
      <c r="DK122" s="122">
        <f t="shared" si="1661"/>
        <v>0</v>
      </c>
      <c r="DL122" s="252">
        <f t="shared" si="1869"/>
        <v>0</v>
      </c>
      <c r="DM122" s="122">
        <f>DL122/DL107</f>
        <v>0</v>
      </c>
      <c r="DN122" s="101">
        <f>DN107*DM122</f>
        <v>0</v>
      </c>
      <c r="DO122" s="119">
        <f t="shared" si="1662"/>
        <v>0</v>
      </c>
      <c r="DP122" s="93">
        <f>DP107</f>
        <v>890</v>
      </c>
      <c r="DQ122" s="120">
        <f t="shared" si="1663"/>
        <v>0</v>
      </c>
      <c r="DR122" s="101">
        <f t="shared" si="1664"/>
        <v>0</v>
      </c>
      <c r="DS122" s="101"/>
      <c r="DT122" s="121"/>
      <c r="DU122" s="122">
        <f t="shared" si="1665"/>
        <v>0</v>
      </c>
      <c r="DV122" s="252">
        <f t="shared" si="1870"/>
        <v>0</v>
      </c>
      <c r="DW122" s="122">
        <f>DV122/DV107</f>
        <v>0</v>
      </c>
      <c r="DX122" s="101">
        <f>DX107*DW122</f>
        <v>0</v>
      </c>
      <c r="DY122" s="119">
        <f t="shared" si="1666"/>
        <v>0</v>
      </c>
      <c r="DZ122" s="93">
        <f>DZ107</f>
        <v>890</v>
      </c>
      <c r="EA122" s="120">
        <f t="shared" si="1667"/>
        <v>0</v>
      </c>
      <c r="EB122" s="101">
        <f t="shared" si="1668"/>
        <v>0</v>
      </c>
      <c r="EC122" s="101"/>
      <c r="ED122" s="121"/>
      <c r="EE122" s="122">
        <f t="shared" si="1669"/>
        <v>0</v>
      </c>
      <c r="EF122" s="252">
        <f t="shared" si="1871"/>
        <v>0</v>
      </c>
      <c r="EG122" s="122">
        <f>EF122/EF107</f>
        <v>0</v>
      </c>
      <c r="EH122" s="101">
        <f>EH107*EG122</f>
        <v>0</v>
      </c>
      <c r="EI122" s="119">
        <f t="shared" si="1670"/>
        <v>0</v>
      </c>
      <c r="EJ122" s="93">
        <f>EJ107</f>
        <v>890</v>
      </c>
      <c r="EK122" s="120">
        <f t="shared" si="1671"/>
        <v>0</v>
      </c>
      <c r="EL122" s="101">
        <f t="shared" si="1672"/>
        <v>0</v>
      </c>
      <c r="EM122" s="101"/>
      <c r="EN122" s="121"/>
      <c r="EO122" s="122">
        <f t="shared" si="1673"/>
        <v>0</v>
      </c>
      <c r="EP122" s="252">
        <f t="shared" si="1872"/>
        <v>0</v>
      </c>
      <c r="EQ122" s="122">
        <f>EP122/EP107</f>
        <v>0</v>
      </c>
      <c r="ER122" s="101">
        <f>ER107*EQ122</f>
        <v>0</v>
      </c>
      <c r="ES122" s="119">
        <f t="shared" si="1674"/>
        <v>0</v>
      </c>
      <c r="ET122" s="93">
        <f>ET107</f>
        <v>890</v>
      </c>
      <c r="EU122" s="120">
        <f t="shared" si="1675"/>
        <v>0</v>
      </c>
      <c r="EV122" s="101">
        <f t="shared" si="1676"/>
        <v>0</v>
      </c>
      <c r="EW122" s="101"/>
      <c r="EX122" s="121"/>
      <c r="EY122" s="122">
        <f t="shared" si="1677"/>
        <v>0</v>
      </c>
      <c r="EZ122" s="252">
        <f t="shared" si="1873"/>
        <v>0</v>
      </c>
      <c r="FA122" s="122">
        <f>EZ122/EZ107</f>
        <v>0</v>
      </c>
      <c r="FB122" s="101">
        <f>FB107*FA122</f>
        <v>0</v>
      </c>
      <c r="FC122" s="119">
        <f t="shared" si="1678"/>
        <v>0</v>
      </c>
      <c r="FD122" s="93">
        <f>FD107</f>
        <v>890</v>
      </c>
      <c r="FE122" s="120">
        <f t="shared" si="1679"/>
        <v>0</v>
      </c>
      <c r="FF122" s="101">
        <f t="shared" si="1680"/>
        <v>0</v>
      </c>
      <c r="FG122" s="101"/>
      <c r="FH122" s="121"/>
      <c r="FI122" s="122">
        <f t="shared" si="1681"/>
        <v>0</v>
      </c>
      <c r="FJ122" s="252">
        <f t="shared" si="1874"/>
        <v>0</v>
      </c>
      <c r="FK122" s="122">
        <f>FJ122/FJ107</f>
        <v>0</v>
      </c>
      <c r="FL122" s="101">
        <f>FL107*FK122</f>
        <v>0</v>
      </c>
      <c r="FM122" s="119">
        <f t="shared" si="1682"/>
        <v>0</v>
      </c>
      <c r="FN122" s="93">
        <f>FN107</f>
        <v>890</v>
      </c>
      <c r="FO122" s="120">
        <f t="shared" si="1683"/>
        <v>0</v>
      </c>
      <c r="FP122" s="101">
        <f t="shared" si="1684"/>
        <v>0</v>
      </c>
      <c r="FQ122" s="101"/>
      <c r="FR122" s="121"/>
      <c r="FS122" s="122">
        <f t="shared" si="1685"/>
        <v>0</v>
      </c>
      <c r="FT122" s="252">
        <f t="shared" si="1875"/>
        <v>0</v>
      </c>
      <c r="FU122" s="122">
        <f>FT122/FT107</f>
        <v>0</v>
      </c>
      <c r="FV122" s="101">
        <f>FV107*FU122</f>
        <v>0</v>
      </c>
      <c r="FW122" s="119">
        <f t="shared" si="1686"/>
        <v>0</v>
      </c>
      <c r="FX122" s="93">
        <f>FX107</f>
        <v>890</v>
      </c>
      <c r="FY122" s="120">
        <f t="shared" si="1687"/>
        <v>0</v>
      </c>
      <c r="FZ122" s="101">
        <f t="shared" si="1688"/>
        <v>0</v>
      </c>
      <c r="GA122" s="101"/>
      <c r="GB122" s="121"/>
      <c r="GC122" s="122">
        <f t="shared" si="1689"/>
        <v>0</v>
      </c>
      <c r="GD122" s="252">
        <f t="shared" si="1876"/>
        <v>0</v>
      </c>
      <c r="GE122" s="122">
        <f>GD122/GD107</f>
        <v>0</v>
      </c>
      <c r="GF122" s="101">
        <f>GF107*GE122</f>
        <v>0</v>
      </c>
      <c r="GG122" s="119">
        <f t="shared" si="1690"/>
        <v>0</v>
      </c>
      <c r="GH122" s="93">
        <f>GH107</f>
        <v>890</v>
      </c>
      <c r="GI122" s="120">
        <f t="shared" si="1691"/>
        <v>0</v>
      </c>
      <c r="GJ122" s="101">
        <f t="shared" si="1692"/>
        <v>0</v>
      </c>
      <c r="GK122" s="101"/>
      <c r="GL122" s="121"/>
      <c r="GM122" s="122">
        <f t="shared" si="1693"/>
        <v>0</v>
      </c>
      <c r="GN122" s="252">
        <f t="shared" si="1877"/>
        <v>0</v>
      </c>
      <c r="GO122" s="122">
        <f>GN122/GN107</f>
        <v>0</v>
      </c>
      <c r="GP122" s="101">
        <f>GP107*GO122</f>
        <v>0</v>
      </c>
      <c r="GQ122" s="119">
        <f t="shared" si="1694"/>
        <v>0</v>
      </c>
      <c r="GR122" s="93">
        <f>GR107</f>
        <v>890</v>
      </c>
      <c r="GS122" s="120">
        <f t="shared" si="1695"/>
        <v>0</v>
      </c>
      <c r="GT122" s="101">
        <f t="shared" si="1696"/>
        <v>0</v>
      </c>
      <c r="GU122" s="101"/>
      <c r="GV122" s="121"/>
      <c r="GW122" s="122">
        <f t="shared" si="1697"/>
        <v>0</v>
      </c>
      <c r="GX122" s="252">
        <f t="shared" si="1878"/>
        <v>0</v>
      </c>
      <c r="GY122" s="122">
        <f>GX122/GX107</f>
        <v>0</v>
      </c>
      <c r="GZ122" s="101">
        <f>GZ107*GY122</f>
        <v>0</v>
      </c>
      <c r="HA122" s="119">
        <f t="shared" si="1698"/>
        <v>0</v>
      </c>
      <c r="HB122" s="93">
        <f>HB107</f>
        <v>890</v>
      </c>
      <c r="HC122" s="120">
        <f t="shared" si="1699"/>
        <v>0</v>
      </c>
      <c r="HD122" s="101">
        <f t="shared" si="1700"/>
        <v>0</v>
      </c>
      <c r="HE122" s="101"/>
      <c r="HF122" s="121"/>
      <c r="HG122" s="122">
        <f t="shared" si="1701"/>
        <v>0</v>
      </c>
      <c r="HH122" s="252">
        <f t="shared" si="1879"/>
        <v>0</v>
      </c>
      <c r="HI122" s="122">
        <f>HH122/HH107</f>
        <v>0</v>
      </c>
      <c r="HJ122" s="101">
        <f>HJ107*HI122</f>
        <v>0</v>
      </c>
      <c r="HK122" s="119">
        <f t="shared" si="1702"/>
        <v>0</v>
      </c>
      <c r="HL122" s="93">
        <f>HL107</f>
        <v>890</v>
      </c>
      <c r="HM122" s="120">
        <f t="shared" si="1703"/>
        <v>0</v>
      </c>
      <c r="HN122" s="101">
        <f t="shared" si="1704"/>
        <v>0</v>
      </c>
      <c r="HO122" s="101"/>
      <c r="HP122" s="121"/>
      <c r="HQ122" s="122">
        <f t="shared" si="1705"/>
        <v>0</v>
      </c>
      <c r="HR122" s="252">
        <f t="shared" si="1880"/>
        <v>0</v>
      </c>
      <c r="HS122" s="122">
        <f>HR122/HR107</f>
        <v>0</v>
      </c>
      <c r="HT122" s="101">
        <f>HT107*HS122</f>
        <v>0</v>
      </c>
      <c r="HU122" s="119">
        <f t="shared" si="1706"/>
        <v>0</v>
      </c>
      <c r="HV122" s="93">
        <f>HV107</f>
        <v>890</v>
      </c>
      <c r="HW122" s="120">
        <f t="shared" si="1707"/>
        <v>0</v>
      </c>
      <c r="HX122" s="101">
        <f t="shared" si="1708"/>
        <v>0</v>
      </c>
      <c r="HY122" s="101"/>
      <c r="HZ122" s="121"/>
      <c r="IA122" s="122">
        <f t="shared" si="1709"/>
        <v>0</v>
      </c>
      <c r="IB122" s="252">
        <f t="shared" si="1881"/>
        <v>0</v>
      </c>
      <c r="IC122" s="122">
        <f>IB122/IB107</f>
        <v>0</v>
      </c>
      <c r="ID122" s="101">
        <f>ID107*IC122</f>
        <v>0</v>
      </c>
      <c r="IE122" s="119">
        <f t="shared" si="1710"/>
        <v>0</v>
      </c>
      <c r="IF122" s="93">
        <f>IF107</f>
        <v>890</v>
      </c>
      <c r="IG122" s="120">
        <f t="shared" si="1711"/>
        <v>0</v>
      </c>
      <c r="IH122" s="101">
        <f t="shared" si="1712"/>
        <v>0</v>
      </c>
      <c r="II122" s="101"/>
      <c r="IJ122" s="121"/>
      <c r="IK122" s="122">
        <f t="shared" si="1713"/>
        <v>0</v>
      </c>
      <c r="IL122" s="252">
        <f t="shared" si="1882"/>
        <v>0</v>
      </c>
      <c r="IM122" s="122">
        <f>IL122/IL107</f>
        <v>0</v>
      </c>
      <c r="IN122" s="101">
        <f>IN107*IM122</f>
        <v>0</v>
      </c>
      <c r="IO122" s="119">
        <f t="shared" si="1714"/>
        <v>0</v>
      </c>
      <c r="IP122" s="93">
        <f>IP107</f>
        <v>890</v>
      </c>
      <c r="IQ122" s="120">
        <f t="shared" si="1715"/>
        <v>0</v>
      </c>
      <c r="IR122" s="101">
        <f t="shared" si="1716"/>
        <v>0</v>
      </c>
      <c r="IS122" s="101"/>
      <c r="IT122" s="121"/>
      <c r="IU122" s="122">
        <f t="shared" si="1717"/>
        <v>0</v>
      </c>
      <c r="IV122" s="252">
        <f t="shared" si="1883"/>
        <v>0</v>
      </c>
      <c r="IW122" s="122">
        <f>IV122/IV107</f>
        <v>0</v>
      </c>
      <c r="IX122" s="101">
        <f>IX107*IW122</f>
        <v>0</v>
      </c>
      <c r="IY122" s="119">
        <f t="shared" si="1718"/>
        <v>0</v>
      </c>
      <c r="IZ122" s="93">
        <f>IZ107</f>
        <v>890</v>
      </c>
      <c r="JA122" s="120">
        <f t="shared" si="1719"/>
        <v>0</v>
      </c>
      <c r="JB122" s="101">
        <f t="shared" si="1720"/>
        <v>0</v>
      </c>
      <c r="JC122" s="101"/>
      <c r="JD122" s="121"/>
      <c r="JE122" s="122">
        <f t="shared" si="1721"/>
        <v>0</v>
      </c>
      <c r="JF122" s="252">
        <f t="shared" si="1884"/>
        <v>28</v>
      </c>
      <c r="JG122" s="122">
        <f>JF122/JF107</f>
        <v>9.622E-2</v>
      </c>
      <c r="JH122" s="101">
        <f>JH107*JG122</f>
        <v>20.78</v>
      </c>
      <c r="JI122" s="119">
        <f t="shared" si="1722"/>
        <v>0.74214285999999996</v>
      </c>
      <c r="JJ122" s="93">
        <f>JJ107</f>
        <v>890</v>
      </c>
      <c r="JK122" s="120">
        <f t="shared" si="1723"/>
        <v>660.50715000000002</v>
      </c>
      <c r="JL122" s="101">
        <f t="shared" si="1724"/>
        <v>18494.2</v>
      </c>
      <c r="JM122" s="101"/>
      <c r="JN122" s="121"/>
      <c r="JO122" s="122">
        <f t="shared" si="1725"/>
        <v>0.99236000000000002</v>
      </c>
      <c r="JP122" s="252">
        <f t="shared" si="1885"/>
        <v>0</v>
      </c>
      <c r="JQ122" s="122" t="e">
        <f>JP122/JP107</f>
        <v>#DIV/0!</v>
      </c>
      <c r="JR122" s="101" t="e">
        <f>JR107*JQ122</f>
        <v>#DIV/0!</v>
      </c>
      <c r="JS122" s="119">
        <f t="shared" si="1726"/>
        <v>0</v>
      </c>
      <c r="JT122" s="93">
        <f>JT107</f>
        <v>0</v>
      </c>
      <c r="JU122" s="120">
        <f t="shared" si="1727"/>
        <v>0</v>
      </c>
      <c r="JV122" s="101">
        <f t="shared" si="1728"/>
        <v>0</v>
      </c>
      <c r="JW122" s="101"/>
      <c r="JX122" s="121"/>
      <c r="JY122" s="122">
        <f t="shared" si="1729"/>
        <v>0</v>
      </c>
      <c r="JZ122" s="252">
        <f t="shared" si="1886"/>
        <v>0</v>
      </c>
      <c r="KA122" s="122">
        <f>JZ122/JZ107</f>
        <v>0</v>
      </c>
      <c r="KB122" s="101">
        <f>KB107*KA122</f>
        <v>0</v>
      </c>
      <c r="KC122" s="119">
        <f t="shared" si="1730"/>
        <v>0</v>
      </c>
      <c r="KD122" s="93">
        <f>KD107</f>
        <v>890</v>
      </c>
      <c r="KE122" s="120">
        <f t="shared" si="1731"/>
        <v>0</v>
      </c>
      <c r="KF122" s="101">
        <f t="shared" si="1732"/>
        <v>0</v>
      </c>
      <c r="KG122" s="101"/>
      <c r="KH122" s="121"/>
      <c r="KI122" s="122">
        <f t="shared" si="1733"/>
        <v>0</v>
      </c>
      <c r="KJ122" s="252">
        <f t="shared" si="1887"/>
        <v>0</v>
      </c>
      <c r="KK122" s="122">
        <f>KJ122/KJ107</f>
        <v>0</v>
      </c>
      <c r="KL122" s="101">
        <f>KL107*KK122</f>
        <v>0</v>
      </c>
      <c r="KM122" s="119">
        <f t="shared" si="1734"/>
        <v>0</v>
      </c>
      <c r="KN122" s="93">
        <f>KN107</f>
        <v>890</v>
      </c>
      <c r="KO122" s="120">
        <f t="shared" si="1735"/>
        <v>0</v>
      </c>
      <c r="KP122" s="101">
        <f t="shared" si="1736"/>
        <v>0</v>
      </c>
      <c r="KQ122" s="101"/>
      <c r="KR122" s="121"/>
      <c r="KS122" s="122">
        <f t="shared" si="1737"/>
        <v>0</v>
      </c>
      <c r="KT122" s="252">
        <f t="shared" si="1888"/>
        <v>0</v>
      </c>
      <c r="KU122" s="122">
        <f>KT122/KT107</f>
        <v>0</v>
      </c>
      <c r="KV122" s="101">
        <f>KV107*KU122</f>
        <v>0</v>
      </c>
      <c r="KW122" s="119">
        <f t="shared" si="1738"/>
        <v>0</v>
      </c>
      <c r="KX122" s="93">
        <f>KX107</f>
        <v>890</v>
      </c>
      <c r="KY122" s="120">
        <f t="shared" si="1739"/>
        <v>0</v>
      </c>
      <c r="KZ122" s="101">
        <f t="shared" si="1740"/>
        <v>0</v>
      </c>
      <c r="LA122" s="101"/>
      <c r="LB122" s="121"/>
      <c r="LC122" s="122">
        <f t="shared" si="1741"/>
        <v>0</v>
      </c>
      <c r="LD122" s="252">
        <f t="shared" si="1889"/>
        <v>0</v>
      </c>
      <c r="LE122" s="122">
        <f>LD122/LD107</f>
        <v>0</v>
      </c>
      <c r="LF122" s="101">
        <f>LF107*LE122</f>
        <v>0</v>
      </c>
      <c r="LG122" s="119">
        <f t="shared" si="1742"/>
        <v>0</v>
      </c>
      <c r="LH122" s="93">
        <f>LH107</f>
        <v>890</v>
      </c>
      <c r="LI122" s="120">
        <f t="shared" si="1743"/>
        <v>0</v>
      </c>
      <c r="LJ122" s="101">
        <f t="shared" si="1744"/>
        <v>0</v>
      </c>
      <c r="LK122" s="101"/>
      <c r="LL122" s="121"/>
      <c r="LM122" s="122">
        <f t="shared" si="1745"/>
        <v>0</v>
      </c>
      <c r="LN122" s="252">
        <f t="shared" si="1890"/>
        <v>0</v>
      </c>
      <c r="LO122" s="122">
        <f>LN122/LN107</f>
        <v>0</v>
      </c>
      <c r="LP122" s="101">
        <f>LP107*LO122</f>
        <v>0</v>
      </c>
      <c r="LQ122" s="119">
        <f t="shared" si="1746"/>
        <v>0</v>
      </c>
      <c r="LR122" s="93">
        <f>LR107</f>
        <v>890</v>
      </c>
      <c r="LS122" s="120">
        <f t="shared" si="1747"/>
        <v>0</v>
      </c>
      <c r="LT122" s="101">
        <f t="shared" si="1748"/>
        <v>0</v>
      </c>
      <c r="LU122" s="101"/>
      <c r="LV122" s="121"/>
      <c r="LW122" s="122">
        <f t="shared" si="1749"/>
        <v>0</v>
      </c>
      <c r="LX122" s="252">
        <f t="shared" si="1891"/>
        <v>0</v>
      </c>
      <c r="LY122" s="122">
        <f>LX122/LX107</f>
        <v>0</v>
      </c>
      <c r="LZ122" s="101">
        <f>LZ107*LY122</f>
        <v>0</v>
      </c>
      <c r="MA122" s="119">
        <f t="shared" si="1750"/>
        <v>0</v>
      </c>
      <c r="MB122" s="93">
        <f>MB107</f>
        <v>890</v>
      </c>
      <c r="MC122" s="120">
        <f t="shared" si="1751"/>
        <v>0</v>
      </c>
      <c r="MD122" s="101">
        <f t="shared" si="1752"/>
        <v>0</v>
      </c>
      <c r="ME122" s="101"/>
      <c r="MF122" s="121"/>
      <c r="MG122" s="122">
        <f t="shared" si="1753"/>
        <v>0</v>
      </c>
      <c r="MH122" s="252">
        <f t="shared" si="1892"/>
        <v>0</v>
      </c>
      <c r="MI122" s="122">
        <f>MH122/MH107</f>
        <v>0</v>
      </c>
      <c r="MJ122" s="101">
        <f>MJ107*MI122</f>
        <v>0</v>
      </c>
      <c r="MK122" s="119">
        <f t="shared" si="1754"/>
        <v>0</v>
      </c>
      <c r="ML122" s="93">
        <f>ML107</f>
        <v>890</v>
      </c>
      <c r="MM122" s="120">
        <f t="shared" si="1755"/>
        <v>0</v>
      </c>
      <c r="MN122" s="101">
        <f t="shared" si="1756"/>
        <v>0</v>
      </c>
      <c r="MO122" s="101"/>
      <c r="MP122" s="121"/>
      <c r="MQ122" s="122">
        <f t="shared" si="1757"/>
        <v>0</v>
      </c>
      <c r="MR122" s="252">
        <f t="shared" si="1893"/>
        <v>0</v>
      </c>
      <c r="MS122" s="122">
        <f>MR122/MR107</f>
        <v>0</v>
      </c>
      <c r="MT122" s="101">
        <f>MT107*MS122</f>
        <v>0</v>
      </c>
      <c r="MU122" s="119">
        <f t="shared" si="1758"/>
        <v>0</v>
      </c>
      <c r="MV122" s="93">
        <f>MV107</f>
        <v>890</v>
      </c>
      <c r="MW122" s="120">
        <f t="shared" si="1759"/>
        <v>0</v>
      </c>
      <c r="MX122" s="101">
        <f t="shared" si="1760"/>
        <v>0</v>
      </c>
      <c r="MY122" s="101"/>
      <c r="MZ122" s="121"/>
      <c r="NA122" s="122">
        <f t="shared" si="1761"/>
        <v>0</v>
      </c>
      <c r="NB122" s="252">
        <f t="shared" si="1894"/>
        <v>0</v>
      </c>
      <c r="NC122" s="122">
        <f>NB122/NB107</f>
        <v>0</v>
      </c>
      <c r="ND122" s="101">
        <f>ND107*NC122</f>
        <v>0</v>
      </c>
      <c r="NE122" s="119">
        <f t="shared" si="1762"/>
        <v>0</v>
      </c>
      <c r="NF122" s="93">
        <f>NF107</f>
        <v>890</v>
      </c>
      <c r="NG122" s="120">
        <f t="shared" si="1763"/>
        <v>0</v>
      </c>
      <c r="NH122" s="101">
        <f t="shared" si="1764"/>
        <v>0</v>
      </c>
      <c r="NI122" s="101"/>
      <c r="NJ122" s="121"/>
      <c r="NK122" s="122">
        <f t="shared" si="1765"/>
        <v>0</v>
      </c>
      <c r="NL122" s="252">
        <f t="shared" si="1895"/>
        <v>0</v>
      </c>
      <c r="NM122" s="122">
        <f>NL122/NL107</f>
        <v>0</v>
      </c>
      <c r="NN122" s="101">
        <f>NN107*NM122</f>
        <v>0</v>
      </c>
      <c r="NO122" s="119">
        <f t="shared" si="1766"/>
        <v>0</v>
      </c>
      <c r="NP122" s="93">
        <f>NP107</f>
        <v>890</v>
      </c>
      <c r="NQ122" s="120">
        <f t="shared" si="1767"/>
        <v>0</v>
      </c>
      <c r="NR122" s="101">
        <f t="shared" si="1768"/>
        <v>0</v>
      </c>
      <c r="NS122" s="101"/>
      <c r="NT122" s="121"/>
      <c r="NU122" s="122">
        <f t="shared" si="1769"/>
        <v>0</v>
      </c>
      <c r="NV122" s="252">
        <f t="shared" si="1896"/>
        <v>0</v>
      </c>
      <c r="NW122" s="122">
        <f>NV122/NV107</f>
        <v>0</v>
      </c>
      <c r="NX122" s="101">
        <f>NX107*NW122</f>
        <v>0</v>
      </c>
      <c r="NY122" s="119">
        <f t="shared" si="1770"/>
        <v>0</v>
      </c>
      <c r="NZ122" s="93">
        <f>NZ107</f>
        <v>890</v>
      </c>
      <c r="OA122" s="120">
        <f t="shared" si="1771"/>
        <v>0</v>
      </c>
      <c r="OB122" s="101">
        <f t="shared" si="1772"/>
        <v>0</v>
      </c>
      <c r="OC122" s="101"/>
      <c r="OD122" s="121"/>
      <c r="OE122" s="122">
        <f t="shared" si="1773"/>
        <v>0</v>
      </c>
      <c r="OF122" s="252">
        <f t="shared" si="1897"/>
        <v>0</v>
      </c>
      <c r="OG122" s="122">
        <f>OF122/OF107</f>
        <v>0</v>
      </c>
      <c r="OH122" s="101">
        <f>OH107*OG122</f>
        <v>0</v>
      </c>
      <c r="OI122" s="119">
        <f t="shared" si="1774"/>
        <v>0</v>
      </c>
      <c r="OJ122" s="93">
        <f>OJ107</f>
        <v>890</v>
      </c>
      <c r="OK122" s="120">
        <f t="shared" si="1775"/>
        <v>0</v>
      </c>
      <c r="OL122" s="101">
        <f t="shared" si="1776"/>
        <v>0</v>
      </c>
      <c r="OM122" s="101"/>
      <c r="ON122" s="121"/>
      <c r="OO122" s="122">
        <f t="shared" si="1777"/>
        <v>0</v>
      </c>
      <c r="OP122" s="252">
        <f t="shared" si="1898"/>
        <v>0</v>
      </c>
      <c r="OQ122" s="122">
        <f>OP122/OP107</f>
        <v>0</v>
      </c>
      <c r="OR122" s="101">
        <f>OR107*OQ122</f>
        <v>0</v>
      </c>
      <c r="OS122" s="119">
        <f t="shared" si="1778"/>
        <v>0</v>
      </c>
      <c r="OT122" s="93">
        <f>OT107</f>
        <v>890</v>
      </c>
      <c r="OU122" s="120">
        <f t="shared" si="1779"/>
        <v>0</v>
      </c>
      <c r="OV122" s="101">
        <f t="shared" si="1780"/>
        <v>0</v>
      </c>
      <c r="OW122" s="101"/>
      <c r="OX122" s="121"/>
      <c r="OY122" s="122">
        <f t="shared" si="1781"/>
        <v>0</v>
      </c>
      <c r="OZ122" s="252">
        <f t="shared" si="1899"/>
        <v>0</v>
      </c>
      <c r="PA122" s="122">
        <f>OZ122/OZ107</f>
        <v>0</v>
      </c>
      <c r="PB122" s="101">
        <f>PB107*PA122</f>
        <v>0</v>
      </c>
      <c r="PC122" s="119">
        <f t="shared" si="1782"/>
        <v>0</v>
      </c>
      <c r="PD122" s="93">
        <f>PD107</f>
        <v>890</v>
      </c>
      <c r="PE122" s="120">
        <f t="shared" si="1783"/>
        <v>0</v>
      </c>
      <c r="PF122" s="101">
        <f t="shared" si="1784"/>
        <v>0</v>
      </c>
      <c r="PG122" s="101"/>
      <c r="PH122" s="121"/>
      <c r="PI122" s="122">
        <f t="shared" si="1785"/>
        <v>0</v>
      </c>
      <c r="PJ122" s="252">
        <f t="shared" si="1900"/>
        <v>0</v>
      </c>
      <c r="PK122" s="122">
        <f>PJ122/PJ107</f>
        <v>0</v>
      </c>
      <c r="PL122" s="101">
        <f>PL107*PK122</f>
        <v>0</v>
      </c>
      <c r="PM122" s="119">
        <f t="shared" si="1786"/>
        <v>0</v>
      </c>
      <c r="PN122" s="93">
        <f>PN107</f>
        <v>890</v>
      </c>
      <c r="PO122" s="120">
        <f t="shared" si="1787"/>
        <v>0</v>
      </c>
      <c r="PP122" s="101">
        <f t="shared" si="1788"/>
        <v>0</v>
      </c>
      <c r="PQ122" s="101"/>
      <c r="PR122" s="121"/>
      <c r="PS122" s="122">
        <f t="shared" si="1789"/>
        <v>0</v>
      </c>
      <c r="PT122" s="252">
        <f t="shared" si="1901"/>
        <v>0</v>
      </c>
      <c r="PU122" s="122" t="e">
        <f>PT122/PT107</f>
        <v>#DIV/0!</v>
      </c>
      <c r="PV122" s="101" t="e">
        <f>PV107*PU122</f>
        <v>#DIV/0!</v>
      </c>
      <c r="PW122" s="119">
        <f t="shared" si="1790"/>
        <v>0</v>
      </c>
      <c r="PX122" s="93">
        <f>PX107</f>
        <v>0</v>
      </c>
      <c r="PY122" s="120">
        <f t="shared" si="1791"/>
        <v>0</v>
      </c>
      <c r="PZ122" s="101">
        <f t="shared" si="1792"/>
        <v>0</v>
      </c>
      <c r="QA122" s="101"/>
      <c r="QB122" s="121"/>
      <c r="QC122" s="122">
        <f t="shared" si="1793"/>
        <v>0</v>
      </c>
      <c r="QD122" s="252">
        <f t="shared" si="1902"/>
        <v>0</v>
      </c>
      <c r="QE122" s="122">
        <f>QD122/QD107</f>
        <v>0</v>
      </c>
      <c r="QF122" s="101">
        <f>QF107*QE122</f>
        <v>0</v>
      </c>
      <c r="QG122" s="119">
        <f t="shared" si="1794"/>
        <v>0</v>
      </c>
      <c r="QH122" s="93">
        <f>QH107</f>
        <v>890</v>
      </c>
      <c r="QI122" s="120">
        <f t="shared" si="1795"/>
        <v>0</v>
      </c>
      <c r="QJ122" s="101">
        <f t="shared" si="1796"/>
        <v>0</v>
      </c>
      <c r="QK122" s="101"/>
      <c r="QL122" s="121"/>
      <c r="QM122" s="122">
        <f t="shared" si="1797"/>
        <v>0</v>
      </c>
      <c r="QN122" s="252">
        <f t="shared" si="1903"/>
        <v>0</v>
      </c>
      <c r="QO122" s="122">
        <f>QN122/QN107</f>
        <v>0</v>
      </c>
      <c r="QP122" s="101">
        <f>QP107*QO122</f>
        <v>0</v>
      </c>
      <c r="QQ122" s="119">
        <f t="shared" si="1798"/>
        <v>0</v>
      </c>
      <c r="QR122" s="93">
        <f>QR107</f>
        <v>890</v>
      </c>
      <c r="QS122" s="120">
        <f t="shared" si="1799"/>
        <v>0</v>
      </c>
      <c r="QT122" s="101">
        <f t="shared" si="1800"/>
        <v>0</v>
      </c>
      <c r="QU122" s="101"/>
      <c r="QV122" s="121"/>
      <c r="QW122" s="122">
        <f t="shared" si="1801"/>
        <v>0</v>
      </c>
      <c r="QX122" s="252">
        <f t="shared" si="1904"/>
        <v>0</v>
      </c>
      <c r="QY122" s="122">
        <f>QX122/QX107</f>
        <v>0</v>
      </c>
      <c r="QZ122" s="101">
        <f>QZ107*QY122</f>
        <v>0</v>
      </c>
      <c r="RA122" s="119">
        <f t="shared" si="1802"/>
        <v>0</v>
      </c>
      <c r="RB122" s="93">
        <f>RB107</f>
        <v>890</v>
      </c>
      <c r="RC122" s="120">
        <f t="shared" si="1803"/>
        <v>0</v>
      </c>
      <c r="RD122" s="101">
        <f t="shared" si="1804"/>
        <v>0</v>
      </c>
      <c r="RE122" s="101"/>
      <c r="RF122" s="121"/>
      <c r="RG122" s="122">
        <f t="shared" si="1805"/>
        <v>0</v>
      </c>
      <c r="RH122" s="252">
        <f t="shared" si="1905"/>
        <v>0</v>
      </c>
      <c r="RI122" s="122">
        <f>RH122/RH107</f>
        <v>0</v>
      </c>
      <c r="RJ122" s="101">
        <f>RJ107*RI122</f>
        <v>0</v>
      </c>
      <c r="RK122" s="119">
        <f t="shared" si="1806"/>
        <v>0</v>
      </c>
      <c r="RL122" s="93">
        <f>RL107</f>
        <v>890</v>
      </c>
      <c r="RM122" s="120">
        <f t="shared" si="1807"/>
        <v>0</v>
      </c>
      <c r="RN122" s="101">
        <f t="shared" si="1808"/>
        <v>0</v>
      </c>
      <c r="RO122" s="101"/>
      <c r="RP122" s="121"/>
      <c r="RQ122" s="122">
        <f t="shared" si="1809"/>
        <v>0</v>
      </c>
      <c r="RR122" s="252">
        <f t="shared" si="1906"/>
        <v>0</v>
      </c>
      <c r="RS122" s="122">
        <f>RR122/RR107</f>
        <v>0</v>
      </c>
      <c r="RT122" s="101">
        <f>RT107*RS122</f>
        <v>0</v>
      </c>
      <c r="RU122" s="119">
        <f t="shared" si="1810"/>
        <v>0</v>
      </c>
      <c r="RV122" s="93">
        <f>RV107</f>
        <v>890</v>
      </c>
      <c r="RW122" s="120">
        <f t="shared" si="1811"/>
        <v>0</v>
      </c>
      <c r="RX122" s="101">
        <f t="shared" si="1812"/>
        <v>0</v>
      </c>
      <c r="RY122" s="101"/>
      <c r="RZ122" s="121"/>
      <c r="SA122" s="122">
        <f t="shared" si="1813"/>
        <v>0</v>
      </c>
      <c r="SB122" s="252">
        <f t="shared" si="1907"/>
        <v>0</v>
      </c>
      <c r="SC122" s="122">
        <f>SB122/SB107</f>
        <v>0</v>
      </c>
      <c r="SD122" s="101">
        <f>SD107*SC122</f>
        <v>0</v>
      </c>
      <c r="SE122" s="119">
        <f t="shared" si="1814"/>
        <v>0</v>
      </c>
      <c r="SF122" s="93">
        <f>SF107</f>
        <v>890</v>
      </c>
      <c r="SG122" s="120">
        <f t="shared" si="1815"/>
        <v>0</v>
      </c>
      <c r="SH122" s="101">
        <f t="shared" si="1816"/>
        <v>0</v>
      </c>
      <c r="SI122" s="101"/>
      <c r="SJ122" s="121"/>
      <c r="SK122" s="122">
        <f t="shared" si="1817"/>
        <v>0</v>
      </c>
      <c r="SL122" s="252">
        <f t="shared" si="1908"/>
        <v>0</v>
      </c>
      <c r="SM122" s="122">
        <f>SL122/SL107</f>
        <v>0</v>
      </c>
      <c r="SN122" s="101">
        <f>SN107*SM122</f>
        <v>0</v>
      </c>
      <c r="SO122" s="119">
        <f t="shared" si="1818"/>
        <v>0</v>
      </c>
      <c r="SP122" s="93">
        <f>SP107</f>
        <v>890</v>
      </c>
      <c r="SQ122" s="120">
        <f t="shared" si="1819"/>
        <v>0</v>
      </c>
      <c r="SR122" s="101">
        <f t="shared" si="1820"/>
        <v>0</v>
      </c>
      <c r="SS122" s="101"/>
      <c r="ST122" s="121"/>
      <c r="SU122" s="122">
        <f t="shared" si="1821"/>
        <v>0</v>
      </c>
      <c r="SV122" s="252">
        <f t="shared" si="1909"/>
        <v>0</v>
      </c>
      <c r="SW122" s="122">
        <f>SV122/SV107</f>
        <v>0</v>
      </c>
      <c r="SX122" s="101">
        <f>SX107*SW122</f>
        <v>0</v>
      </c>
      <c r="SY122" s="119">
        <f t="shared" si="1822"/>
        <v>0</v>
      </c>
      <c r="SZ122" s="93">
        <f>SZ107</f>
        <v>890</v>
      </c>
      <c r="TA122" s="120">
        <f t="shared" si="1823"/>
        <v>0</v>
      </c>
      <c r="TB122" s="101">
        <f t="shared" si="1824"/>
        <v>0</v>
      </c>
      <c r="TC122" s="101"/>
      <c r="TD122" s="121"/>
      <c r="TE122" s="122">
        <f t="shared" si="1825"/>
        <v>0</v>
      </c>
      <c r="TF122" s="252">
        <f t="shared" si="1910"/>
        <v>0</v>
      </c>
      <c r="TG122" s="122">
        <f>TF122/TF107</f>
        <v>0</v>
      </c>
      <c r="TH122" s="101">
        <f>TH107*TG122</f>
        <v>0</v>
      </c>
      <c r="TI122" s="119">
        <f t="shared" si="1826"/>
        <v>0</v>
      </c>
      <c r="TJ122" s="93">
        <f>TJ107</f>
        <v>890</v>
      </c>
      <c r="TK122" s="120">
        <f t="shared" si="1827"/>
        <v>0</v>
      </c>
      <c r="TL122" s="101">
        <f t="shared" si="1828"/>
        <v>0</v>
      </c>
      <c r="TM122" s="101"/>
      <c r="TN122" s="121"/>
      <c r="TO122" s="122">
        <f t="shared" si="1829"/>
        <v>0</v>
      </c>
      <c r="TP122" s="252">
        <f t="shared" si="1911"/>
        <v>0</v>
      </c>
      <c r="TQ122" s="122">
        <f>TP122/TP107</f>
        <v>0</v>
      </c>
      <c r="TR122" s="101">
        <f>TR107*TQ122</f>
        <v>0</v>
      </c>
      <c r="TS122" s="119">
        <f t="shared" si="1830"/>
        <v>0</v>
      </c>
      <c r="TT122" s="93">
        <f>TT107</f>
        <v>890</v>
      </c>
      <c r="TU122" s="120">
        <f t="shared" si="1831"/>
        <v>0</v>
      </c>
      <c r="TV122" s="101">
        <f t="shared" si="1832"/>
        <v>0</v>
      </c>
      <c r="TW122" s="101"/>
      <c r="TX122" s="121"/>
      <c r="TY122" s="122">
        <f t="shared" si="1833"/>
        <v>0</v>
      </c>
      <c r="TZ122" s="252">
        <f t="shared" si="1912"/>
        <v>0</v>
      </c>
      <c r="UA122" s="122">
        <f>TZ122/TZ107</f>
        <v>0</v>
      </c>
      <c r="UB122" s="101">
        <f>UB107*UA122</f>
        <v>0</v>
      </c>
      <c r="UC122" s="119">
        <f t="shared" si="1834"/>
        <v>0</v>
      </c>
      <c r="UD122" s="93">
        <f>UD107</f>
        <v>890</v>
      </c>
      <c r="UE122" s="120">
        <f t="shared" si="1835"/>
        <v>0</v>
      </c>
      <c r="UF122" s="101">
        <f t="shared" si="1836"/>
        <v>0</v>
      </c>
      <c r="UG122" s="101"/>
      <c r="UH122" s="121"/>
      <c r="UI122" s="122">
        <f t="shared" si="1837"/>
        <v>0</v>
      </c>
      <c r="UJ122" s="252">
        <f t="shared" si="1913"/>
        <v>0</v>
      </c>
      <c r="UK122" s="122">
        <f>UJ122/UJ107</f>
        <v>0</v>
      </c>
      <c r="UL122" s="101">
        <f>UL107*UK122</f>
        <v>0</v>
      </c>
      <c r="UM122" s="119">
        <f t="shared" si="1838"/>
        <v>0</v>
      </c>
      <c r="UN122" s="93">
        <f>UN107</f>
        <v>890</v>
      </c>
      <c r="UO122" s="120">
        <f t="shared" si="1839"/>
        <v>0</v>
      </c>
      <c r="UP122" s="101">
        <f t="shared" si="1840"/>
        <v>0</v>
      </c>
      <c r="UQ122" s="101"/>
      <c r="UR122" s="121"/>
      <c r="US122" s="122">
        <f t="shared" si="1841"/>
        <v>0</v>
      </c>
      <c r="UT122" s="252">
        <f t="shared" si="1914"/>
        <v>0</v>
      </c>
      <c r="UU122" s="122">
        <f>UT122/UT107</f>
        <v>0</v>
      </c>
      <c r="UV122" s="101">
        <f>UV107*UU122</f>
        <v>0</v>
      </c>
      <c r="UW122" s="119">
        <f t="shared" si="1842"/>
        <v>0</v>
      </c>
      <c r="UX122" s="93">
        <f>UX107</f>
        <v>890</v>
      </c>
      <c r="UY122" s="120">
        <f t="shared" si="1843"/>
        <v>0</v>
      </c>
      <c r="UZ122" s="101">
        <f t="shared" si="1844"/>
        <v>0</v>
      </c>
      <c r="VA122" s="101"/>
      <c r="VB122" s="121"/>
      <c r="VC122" s="122">
        <f t="shared" si="1845"/>
        <v>0</v>
      </c>
      <c r="VD122" s="252">
        <f t="shared" si="1915"/>
        <v>0</v>
      </c>
      <c r="VE122" s="122">
        <f>VD122/VD107</f>
        <v>0</v>
      </c>
      <c r="VF122" s="101">
        <f>VF107*VE122</f>
        <v>0</v>
      </c>
      <c r="VG122" s="119">
        <f t="shared" si="1846"/>
        <v>0</v>
      </c>
      <c r="VH122" s="93">
        <f>VH107</f>
        <v>890</v>
      </c>
      <c r="VI122" s="120">
        <f t="shared" si="1847"/>
        <v>0</v>
      </c>
      <c r="VJ122" s="101">
        <f t="shared" si="1848"/>
        <v>0</v>
      </c>
      <c r="VK122" s="101"/>
      <c r="VL122" s="121"/>
      <c r="VM122" s="122">
        <f t="shared" si="1849"/>
        <v>0</v>
      </c>
      <c r="VN122" s="252">
        <f t="shared" si="1916"/>
        <v>0</v>
      </c>
      <c r="VO122" s="122">
        <f>VN122/VN107</f>
        <v>0</v>
      </c>
      <c r="VP122" s="101">
        <f>VP107*VO122</f>
        <v>0</v>
      </c>
      <c r="VQ122" s="119">
        <f t="shared" si="1850"/>
        <v>0</v>
      </c>
      <c r="VR122" s="93">
        <f>VR107</f>
        <v>890</v>
      </c>
      <c r="VS122" s="120">
        <f t="shared" si="1851"/>
        <v>0</v>
      </c>
      <c r="VT122" s="101">
        <f t="shared" si="1852"/>
        <v>0</v>
      </c>
      <c r="VU122" s="101"/>
      <c r="VV122" s="121"/>
      <c r="VW122" s="122">
        <f t="shared" si="1853"/>
        <v>0</v>
      </c>
      <c r="VX122" s="231">
        <f t="shared" si="1854"/>
        <v>28</v>
      </c>
      <c r="VY122" s="122">
        <f>VX122/VX107</f>
        <v>2.2200000000000002E-3</v>
      </c>
      <c r="VZ122" s="101">
        <f>VZ107*VY122</f>
        <v>20.94</v>
      </c>
      <c r="WA122" s="119">
        <f t="shared" si="1855"/>
        <v>0.74785714000000003</v>
      </c>
      <c r="WB122" s="93">
        <f>WB107</f>
        <v>890</v>
      </c>
      <c r="WC122" s="120">
        <f t="shared" si="1856"/>
        <v>665.59285</v>
      </c>
      <c r="WD122" s="101">
        <f t="shared" si="1857"/>
        <v>18636.599999999999</v>
      </c>
      <c r="WE122" s="101"/>
      <c r="WF122" s="121"/>
    </row>
    <row r="123" spans="1:604">
      <c r="A123" s="5" t="s">
        <v>1066</v>
      </c>
      <c r="B123" s="14" t="s">
        <v>481</v>
      </c>
      <c r="C123" s="14"/>
      <c r="D123" s="14"/>
      <c r="E123" s="4"/>
      <c r="F123" s="18">
        <f>SUM(F125:F138)</f>
        <v>264</v>
      </c>
      <c r="G123" s="4"/>
      <c r="H123" s="107"/>
      <c r="I123" s="119"/>
      <c r="J123" s="101"/>
      <c r="K123" s="120">
        <f>K10+K26+K42+K58+K74+K107</f>
        <v>11238.53766</v>
      </c>
      <c r="L123" s="101">
        <f t="shared" si="1620"/>
        <v>2966973.94</v>
      </c>
      <c r="M123" s="127">
        <f>M10+M26+M42+M58+M74+M107</f>
        <v>2966973.94</v>
      </c>
      <c r="N123" s="121">
        <f>M123-L123</f>
        <v>0</v>
      </c>
      <c r="O123" s="122">
        <f t="shared" si="1621"/>
        <v>1.11721</v>
      </c>
      <c r="P123" s="18">
        <f>SUM(P125:P138)</f>
        <v>468</v>
      </c>
      <c r="Q123" s="4"/>
      <c r="R123" s="107"/>
      <c r="S123" s="119"/>
      <c r="T123" s="101"/>
      <c r="U123" s="120">
        <f>U10+U26+U42+U58+U74+U107</f>
        <v>7862.2441099999996</v>
      </c>
      <c r="V123" s="101">
        <f t="shared" si="1624"/>
        <v>3679530.24</v>
      </c>
      <c r="W123" s="127">
        <f>W10+W26+W42+W58+W74+W107</f>
        <v>3679530.24</v>
      </c>
      <c r="X123" s="121">
        <f>W123-V123</f>
        <v>0</v>
      </c>
      <c r="Y123" s="122">
        <f t="shared" si="1625"/>
        <v>0.78158000000000005</v>
      </c>
      <c r="Z123" s="18">
        <f>SUM(Z125:Z138)</f>
        <v>279</v>
      </c>
      <c r="AA123" s="4"/>
      <c r="AB123" s="107"/>
      <c r="AC123" s="119"/>
      <c r="AD123" s="101"/>
      <c r="AE123" s="120">
        <f>AE10+AE26+AE42+AE58+AE74+AE107</f>
        <v>7448.7218899999998</v>
      </c>
      <c r="AF123" s="101">
        <f t="shared" si="1628"/>
        <v>2078193.41</v>
      </c>
      <c r="AG123" s="127">
        <f>AG10+AG26+AG42+AG58+AG74+AG107</f>
        <v>2078193.41</v>
      </c>
      <c r="AH123" s="121">
        <f>AG123-AF123</f>
        <v>0</v>
      </c>
      <c r="AI123" s="122">
        <f t="shared" si="1629"/>
        <v>0.74046999999999996</v>
      </c>
      <c r="AJ123" s="18">
        <f>SUM(AJ125:AJ138)</f>
        <v>246</v>
      </c>
      <c r="AK123" s="4"/>
      <c r="AL123" s="107"/>
      <c r="AM123" s="119"/>
      <c r="AN123" s="101"/>
      <c r="AO123" s="120">
        <f>AO10+AO26+AO42+AO58+AO74+AO107</f>
        <v>16023.227639999999</v>
      </c>
      <c r="AP123" s="101">
        <f t="shared" si="1632"/>
        <v>3941714</v>
      </c>
      <c r="AQ123" s="127">
        <f>AQ10+AQ26+AQ42+AQ58+AQ74+AQ107</f>
        <v>3941714</v>
      </c>
      <c r="AR123" s="121">
        <f>AQ123-AP123</f>
        <v>0</v>
      </c>
      <c r="AS123" s="122">
        <f t="shared" si="1633"/>
        <v>1.5928500000000001</v>
      </c>
      <c r="AT123" s="18">
        <f>SUM(AT125:AT138)</f>
        <v>133</v>
      </c>
      <c r="AU123" s="4"/>
      <c r="AV123" s="107"/>
      <c r="AW123" s="119"/>
      <c r="AX123" s="101"/>
      <c r="AY123" s="120">
        <f>AY10+AY26+AY42+AY58+AY74+AY107</f>
        <v>10616.269179999999</v>
      </c>
      <c r="AZ123" s="101">
        <f t="shared" si="1636"/>
        <v>1411963.8</v>
      </c>
      <c r="BA123" s="127">
        <f>BA10+BA26+BA42+BA58+BA74+BA107</f>
        <v>1411963.8</v>
      </c>
      <c r="BB123" s="121">
        <f>BA123-AZ123</f>
        <v>0</v>
      </c>
      <c r="BC123" s="122">
        <f t="shared" si="1637"/>
        <v>1.05535</v>
      </c>
      <c r="BD123" s="18">
        <f>SUM(BD125:BD138)</f>
        <v>162</v>
      </c>
      <c r="BE123" s="4"/>
      <c r="BF123" s="107"/>
      <c r="BG123" s="119"/>
      <c r="BH123" s="101"/>
      <c r="BI123" s="120">
        <f>BI10+BI26+BI42+BI58+BI74+BI107</f>
        <v>9121.49352</v>
      </c>
      <c r="BJ123" s="101">
        <f t="shared" si="1640"/>
        <v>1477681.95</v>
      </c>
      <c r="BK123" s="127">
        <f>BK10+BK26+BK42+BK58+BK74+BK107</f>
        <v>1477681.95</v>
      </c>
      <c r="BL123" s="121">
        <f>BK123-BJ123</f>
        <v>0</v>
      </c>
      <c r="BM123" s="122">
        <f t="shared" si="1641"/>
        <v>0.90676000000000001</v>
      </c>
      <c r="BN123" s="18">
        <f>SUM(BN125:BN138)</f>
        <v>0</v>
      </c>
      <c r="BO123" s="4"/>
      <c r="BP123" s="107"/>
      <c r="BQ123" s="119"/>
      <c r="BR123" s="101"/>
      <c r="BS123" s="120">
        <f>BS10+BS26+BS42+BS58+BS74+BS107</f>
        <v>0</v>
      </c>
      <c r="BT123" s="101">
        <f t="shared" si="1644"/>
        <v>0</v>
      </c>
      <c r="BU123" s="127">
        <f>BU10+BU26+BU42+BU58+BU74+BU107</f>
        <v>0</v>
      </c>
      <c r="BV123" s="121">
        <f>BU123-BT123</f>
        <v>0</v>
      </c>
      <c r="BW123" s="122">
        <f t="shared" si="1645"/>
        <v>0</v>
      </c>
      <c r="BX123" s="18">
        <f>SUM(BX125:BX138)</f>
        <v>159</v>
      </c>
      <c r="BY123" s="4"/>
      <c r="BZ123" s="107"/>
      <c r="CA123" s="119"/>
      <c r="CB123" s="101"/>
      <c r="CC123" s="120">
        <f>CC10+CC26+CC42+CC58+CC74+CC107</f>
        <v>9992.1731</v>
      </c>
      <c r="CD123" s="101">
        <f t="shared" si="1648"/>
        <v>1588755.52</v>
      </c>
      <c r="CE123" s="127">
        <f>CE10+CE26+CE42+CE58+CE74+CE107</f>
        <v>1588755.52</v>
      </c>
      <c r="CF123" s="121">
        <f>CE123-CD123</f>
        <v>0</v>
      </c>
      <c r="CG123" s="122">
        <f t="shared" si="1649"/>
        <v>0.99331000000000003</v>
      </c>
      <c r="CH123" s="18">
        <f>SUM(CH125:CH138)</f>
        <v>0</v>
      </c>
      <c r="CI123" s="4"/>
      <c r="CJ123" s="107"/>
      <c r="CK123" s="119"/>
      <c r="CL123" s="101"/>
      <c r="CM123" s="120">
        <f>CM10+CM26+CM42+CM58+CM74+CM107</f>
        <v>0</v>
      </c>
      <c r="CN123" s="101">
        <f t="shared" si="1652"/>
        <v>0</v>
      </c>
      <c r="CO123" s="127">
        <f>CO10+CO26+CO42+CO58+CO74+CO107</f>
        <v>0</v>
      </c>
      <c r="CP123" s="121">
        <f>CO123-CN123</f>
        <v>0</v>
      </c>
      <c r="CQ123" s="122">
        <f t="shared" si="1653"/>
        <v>0</v>
      </c>
      <c r="CR123" s="18">
        <f>SUM(CR125:CR138)</f>
        <v>130</v>
      </c>
      <c r="CS123" s="4"/>
      <c r="CT123" s="107"/>
      <c r="CU123" s="119"/>
      <c r="CV123" s="101"/>
      <c r="CW123" s="120">
        <f>CW10+CW26+CW42+CW58+CW74+CW107</f>
        <v>8526.5253200000006</v>
      </c>
      <c r="CX123" s="101">
        <f t="shared" si="1656"/>
        <v>1108448.29</v>
      </c>
      <c r="CY123" s="127">
        <f>CY10+CY26+CY42+CY58+CY74+CY107</f>
        <v>1108448.29</v>
      </c>
      <c r="CZ123" s="121">
        <f>CY123-CX123</f>
        <v>0</v>
      </c>
      <c r="DA123" s="122">
        <f t="shared" si="1657"/>
        <v>0.84760999999999997</v>
      </c>
      <c r="DB123" s="18">
        <f>SUM(DB125:DB138)</f>
        <v>306</v>
      </c>
      <c r="DC123" s="4"/>
      <c r="DD123" s="107"/>
      <c r="DE123" s="119"/>
      <c r="DF123" s="101"/>
      <c r="DG123" s="120">
        <f>DG10+DG26+DG42+DG58+DG74+DG107</f>
        <v>12880.17972</v>
      </c>
      <c r="DH123" s="101">
        <f t="shared" si="1660"/>
        <v>3941334.99</v>
      </c>
      <c r="DI123" s="127">
        <f>DI10+DI26+DI42+DI58+DI74+DI107</f>
        <v>3941334.99</v>
      </c>
      <c r="DJ123" s="121">
        <f>DI123-DH123</f>
        <v>0</v>
      </c>
      <c r="DK123" s="122">
        <f t="shared" si="1661"/>
        <v>1.28041</v>
      </c>
      <c r="DL123" s="18">
        <f>SUM(DL125:DL138)</f>
        <v>159</v>
      </c>
      <c r="DM123" s="4"/>
      <c r="DN123" s="107"/>
      <c r="DO123" s="119"/>
      <c r="DP123" s="101"/>
      <c r="DQ123" s="120">
        <f>DQ10+DQ26+DQ42+DQ58+DQ74+DQ107</f>
        <v>11714.04837</v>
      </c>
      <c r="DR123" s="101">
        <f t="shared" si="1664"/>
        <v>1862533.69</v>
      </c>
      <c r="DS123" s="127">
        <f>DS10+DS26+DS42+DS58+DS74+DS107</f>
        <v>1862533.69</v>
      </c>
      <c r="DT123" s="121">
        <f>DS123-DR123</f>
        <v>0</v>
      </c>
      <c r="DU123" s="122">
        <f t="shared" si="1665"/>
        <v>1.16448</v>
      </c>
      <c r="DV123" s="18">
        <f>SUM(DV125:DV138)</f>
        <v>51</v>
      </c>
      <c r="DW123" s="4"/>
      <c r="DX123" s="107"/>
      <c r="DY123" s="119"/>
      <c r="DZ123" s="101"/>
      <c r="EA123" s="120">
        <f>EA10+EA26+EA42+EA58+EA74+EA107</f>
        <v>10264.58078</v>
      </c>
      <c r="EB123" s="101">
        <f t="shared" si="1668"/>
        <v>523493.62</v>
      </c>
      <c r="EC123" s="127">
        <f>EC10+EC26+EC42+EC58+EC74+EC107</f>
        <v>523493.62</v>
      </c>
      <c r="ED123" s="121">
        <f>EC123-EB123</f>
        <v>0</v>
      </c>
      <c r="EE123" s="122">
        <f t="shared" si="1669"/>
        <v>1.0203899999999999</v>
      </c>
      <c r="EF123" s="18">
        <f>SUM(EF125:EF138)</f>
        <v>197</v>
      </c>
      <c r="EG123" s="4"/>
      <c r="EH123" s="107"/>
      <c r="EI123" s="119"/>
      <c r="EJ123" s="101"/>
      <c r="EK123" s="120">
        <f>EK10+EK26+EK42+EK58+EK74+EK107</f>
        <v>12679.024240000001</v>
      </c>
      <c r="EL123" s="101">
        <f t="shared" si="1672"/>
        <v>2497767.7799999998</v>
      </c>
      <c r="EM123" s="127">
        <f>EM10+EM26+EM42+EM58+EM74+EM107</f>
        <v>2497767.7799999998</v>
      </c>
      <c r="EN123" s="121">
        <f>EM123-EL123</f>
        <v>0</v>
      </c>
      <c r="EO123" s="122">
        <f t="shared" si="1673"/>
        <v>1.26041</v>
      </c>
      <c r="EP123" s="18">
        <f>SUM(EP125:EP138)</f>
        <v>232</v>
      </c>
      <c r="EQ123" s="4"/>
      <c r="ER123" s="107"/>
      <c r="ES123" s="119"/>
      <c r="ET123" s="101"/>
      <c r="EU123" s="120">
        <f>EU10+EU26+EU42+EU58+EU74+EU107</f>
        <v>8744.9617099999996</v>
      </c>
      <c r="EV123" s="101">
        <f t="shared" si="1676"/>
        <v>2028831.12</v>
      </c>
      <c r="EW123" s="127">
        <f>EW10+EW26+EW42+EW58+EW74+EW107</f>
        <v>2028831.12</v>
      </c>
      <c r="EX123" s="121">
        <f>EW123-EV123</f>
        <v>0</v>
      </c>
      <c r="EY123" s="122">
        <f t="shared" si="1677"/>
        <v>0.86933000000000005</v>
      </c>
      <c r="EZ123" s="18">
        <f>SUM(EZ125:EZ138)</f>
        <v>107</v>
      </c>
      <c r="FA123" s="4"/>
      <c r="FB123" s="107"/>
      <c r="FC123" s="119"/>
      <c r="FD123" s="101"/>
      <c r="FE123" s="120">
        <f>FE10+FE26+FE42+FE58+FE74+FE107</f>
        <v>8178.57431</v>
      </c>
      <c r="FF123" s="101">
        <f t="shared" si="1680"/>
        <v>875107.45</v>
      </c>
      <c r="FG123" s="127">
        <f>FG10+FG26+FG42+FG58+FG74+FG107</f>
        <v>875107.45</v>
      </c>
      <c r="FH123" s="121">
        <f>FG123-FF123</f>
        <v>0</v>
      </c>
      <c r="FI123" s="122">
        <f t="shared" si="1681"/>
        <v>0.81301999999999996</v>
      </c>
      <c r="FJ123" s="18">
        <f>SUM(FJ125:FJ138)</f>
        <v>188</v>
      </c>
      <c r="FK123" s="4"/>
      <c r="FL123" s="107"/>
      <c r="FM123" s="119"/>
      <c r="FN123" s="101"/>
      <c r="FO123" s="120">
        <f>FO10+FO26+FO42+FO58+FO74+FO107</f>
        <v>11943.94097</v>
      </c>
      <c r="FP123" s="101">
        <f t="shared" si="1684"/>
        <v>2245460.9</v>
      </c>
      <c r="FQ123" s="127">
        <f>FQ10+FQ26+FQ42+FQ58+FQ74+FQ107</f>
        <v>2245460.9</v>
      </c>
      <c r="FR123" s="121">
        <f>FQ123-FP123</f>
        <v>0</v>
      </c>
      <c r="FS123" s="122">
        <f t="shared" si="1685"/>
        <v>1.1873400000000001</v>
      </c>
      <c r="FT123" s="18">
        <f>SUM(FT125:FT138)</f>
        <v>313</v>
      </c>
      <c r="FU123" s="4"/>
      <c r="FV123" s="107"/>
      <c r="FW123" s="119"/>
      <c r="FX123" s="101"/>
      <c r="FY123" s="120">
        <f>FY10+FY26+FY42+FY58+FY74+FY107</f>
        <v>8055.8079699999998</v>
      </c>
      <c r="FZ123" s="101">
        <f t="shared" si="1688"/>
        <v>2521467.89</v>
      </c>
      <c r="GA123" s="127">
        <f>GA10+GA26+GA42+GA58+GA74+GA107</f>
        <v>2521467.9</v>
      </c>
      <c r="GB123" s="121">
        <f>GA123-FZ123</f>
        <v>0.01</v>
      </c>
      <c r="GC123" s="122">
        <f t="shared" si="1689"/>
        <v>0.80081999999999998</v>
      </c>
      <c r="GD123" s="18">
        <f>SUM(GD125:GD138)</f>
        <v>170</v>
      </c>
      <c r="GE123" s="4"/>
      <c r="GF123" s="107"/>
      <c r="GG123" s="119"/>
      <c r="GH123" s="101"/>
      <c r="GI123" s="120">
        <f>GI10+GI26+GI42+GI58+GI74+GI107</f>
        <v>8502.2474500000008</v>
      </c>
      <c r="GJ123" s="101">
        <f t="shared" si="1692"/>
        <v>1445382.07</v>
      </c>
      <c r="GK123" s="127">
        <f>GK10+GK26+GK42+GK58+GK74+GK107</f>
        <v>1445382.07</v>
      </c>
      <c r="GL123" s="121">
        <f>GK123-GJ123</f>
        <v>0</v>
      </c>
      <c r="GM123" s="122">
        <f t="shared" si="1693"/>
        <v>0.84519999999999995</v>
      </c>
      <c r="GN123" s="18">
        <f>SUM(GN125:GN138)</f>
        <v>94</v>
      </c>
      <c r="GO123" s="4"/>
      <c r="GP123" s="107"/>
      <c r="GQ123" s="119"/>
      <c r="GR123" s="101"/>
      <c r="GS123" s="120">
        <f>GS10+GS26+GS42+GS58+GS74+GS107</f>
        <v>10991.72393</v>
      </c>
      <c r="GT123" s="101">
        <f t="shared" si="1696"/>
        <v>1033222.05</v>
      </c>
      <c r="GU123" s="127">
        <f>GU10+GU26+GU42+GU58+GU74+GU107</f>
        <v>1033222.05</v>
      </c>
      <c r="GV123" s="121">
        <f>GU123-GT123</f>
        <v>0</v>
      </c>
      <c r="GW123" s="122">
        <f t="shared" si="1697"/>
        <v>1.0926800000000001</v>
      </c>
      <c r="GX123" s="18">
        <f>SUM(GX125:GX138)</f>
        <v>181</v>
      </c>
      <c r="GY123" s="4"/>
      <c r="GZ123" s="107"/>
      <c r="HA123" s="119"/>
      <c r="HB123" s="101"/>
      <c r="HC123" s="120">
        <f>HC10+HC26+HC42+HC58+HC74+HC107</f>
        <v>10442.425080000001</v>
      </c>
      <c r="HD123" s="101">
        <f t="shared" si="1700"/>
        <v>1890078.94</v>
      </c>
      <c r="HE123" s="127">
        <f>HE10+HE26+HE42+HE58+HE74+HE107</f>
        <v>1890078.94</v>
      </c>
      <c r="HF123" s="121">
        <f>HE123-HD123</f>
        <v>0</v>
      </c>
      <c r="HG123" s="122">
        <f t="shared" si="1701"/>
        <v>1.03807</v>
      </c>
      <c r="HH123" s="18">
        <f>SUM(HH125:HH138)</f>
        <v>279</v>
      </c>
      <c r="HI123" s="4"/>
      <c r="HJ123" s="107"/>
      <c r="HK123" s="119"/>
      <c r="HL123" s="101"/>
      <c r="HM123" s="120">
        <f>HM10+HM26+HM42+HM58+HM74+HM107</f>
        <v>10660.28817</v>
      </c>
      <c r="HN123" s="101">
        <f t="shared" si="1704"/>
        <v>2974220.4</v>
      </c>
      <c r="HO123" s="127">
        <f>HO10+HO26+HO42+HO58+HO74+HO107</f>
        <v>2974220.4</v>
      </c>
      <c r="HP123" s="121">
        <f>HO123-HN123</f>
        <v>0</v>
      </c>
      <c r="HQ123" s="122">
        <f t="shared" si="1705"/>
        <v>1.0597300000000001</v>
      </c>
      <c r="HR123" s="18">
        <f>SUM(HR125:HR138)</f>
        <v>481</v>
      </c>
      <c r="HS123" s="4"/>
      <c r="HT123" s="107"/>
      <c r="HU123" s="119"/>
      <c r="HV123" s="101"/>
      <c r="HW123" s="120">
        <f>HW10+HW26+HW42+HW58+HW74+HW107</f>
        <v>8467.3832399999992</v>
      </c>
      <c r="HX123" s="101">
        <f t="shared" si="1708"/>
        <v>4072811.34</v>
      </c>
      <c r="HY123" s="127">
        <f>HY10+HY26+HY42+HY58+HY74+HY107</f>
        <v>4072811.34</v>
      </c>
      <c r="HZ123" s="121">
        <f>HY123-HX123</f>
        <v>0</v>
      </c>
      <c r="IA123" s="122">
        <f t="shared" si="1709"/>
        <v>0.84172999999999998</v>
      </c>
      <c r="IB123" s="18">
        <f>SUM(IB125:IB138)</f>
        <v>157</v>
      </c>
      <c r="IC123" s="4"/>
      <c r="ID123" s="107"/>
      <c r="IE123" s="119"/>
      <c r="IF123" s="101"/>
      <c r="IG123" s="120">
        <f>IG10+IG26+IG42+IG58+IG74+IG107</f>
        <v>13395.36586</v>
      </c>
      <c r="IH123" s="101">
        <f t="shared" si="1712"/>
        <v>2103072.44</v>
      </c>
      <c r="II123" s="127">
        <f>II10+II26+II42+II58+II74+II107</f>
        <v>2103072.44</v>
      </c>
      <c r="IJ123" s="121">
        <f>II123-IH123</f>
        <v>0</v>
      </c>
      <c r="IK123" s="122">
        <f t="shared" si="1713"/>
        <v>1.33162</v>
      </c>
      <c r="IL123" s="18">
        <f>SUM(IL125:IL138)</f>
        <v>123</v>
      </c>
      <c r="IM123" s="4"/>
      <c r="IN123" s="107"/>
      <c r="IO123" s="119"/>
      <c r="IP123" s="101"/>
      <c r="IQ123" s="120">
        <f>IQ10+IQ26+IQ42+IQ58+IQ74+IQ107</f>
        <v>9638.2982900000006</v>
      </c>
      <c r="IR123" s="101">
        <f t="shared" si="1716"/>
        <v>1185510.69</v>
      </c>
      <c r="IS123" s="127">
        <f>IS10+IS26+IS42+IS58+IS74+IS107</f>
        <v>1185510.69</v>
      </c>
      <c r="IT123" s="121">
        <f>IS123-IR123</f>
        <v>0</v>
      </c>
      <c r="IU123" s="122">
        <f t="shared" si="1717"/>
        <v>0.95813000000000004</v>
      </c>
      <c r="IV123" s="18">
        <f>SUM(IV125:IV138)</f>
        <v>284</v>
      </c>
      <c r="IW123" s="4"/>
      <c r="IX123" s="107"/>
      <c r="IY123" s="119"/>
      <c r="IZ123" s="101"/>
      <c r="JA123" s="120">
        <f>JA10+JA26+JA42+JA58+JA74+JA107</f>
        <v>15278.49459</v>
      </c>
      <c r="JB123" s="101">
        <f t="shared" si="1720"/>
        <v>4339092.46</v>
      </c>
      <c r="JC123" s="127">
        <f>JC10+JC26+JC42+JC58+JC74+JC107</f>
        <v>4339092.46</v>
      </c>
      <c r="JD123" s="121">
        <f>JC123-JB123</f>
        <v>0</v>
      </c>
      <c r="JE123" s="122">
        <f t="shared" si="1721"/>
        <v>1.5188200000000001</v>
      </c>
      <c r="JF123" s="18">
        <f>SUM(JF125:JF138)</f>
        <v>291</v>
      </c>
      <c r="JG123" s="4"/>
      <c r="JH123" s="107"/>
      <c r="JI123" s="119"/>
      <c r="JJ123" s="101"/>
      <c r="JK123" s="120">
        <f>JK10+JK26+JK42+JK58+JK74+JK107</f>
        <v>11585.325150000001</v>
      </c>
      <c r="JL123" s="101">
        <f t="shared" si="1724"/>
        <v>3371329.62</v>
      </c>
      <c r="JM123" s="127">
        <f>JM10+JM26+JM42+JM58+JM74+JM107</f>
        <v>3371329.62</v>
      </c>
      <c r="JN123" s="121">
        <f>JM123-JL123</f>
        <v>0</v>
      </c>
      <c r="JO123" s="122">
        <f t="shared" si="1725"/>
        <v>1.1516900000000001</v>
      </c>
      <c r="JP123" s="18">
        <f>SUM(JP125:JP138)</f>
        <v>0</v>
      </c>
      <c r="JQ123" s="4"/>
      <c r="JR123" s="107"/>
      <c r="JS123" s="119"/>
      <c r="JT123" s="101"/>
      <c r="JU123" s="120">
        <f>JU10+JU26+JU42+JU58+JU74+JU107</f>
        <v>0</v>
      </c>
      <c r="JV123" s="101">
        <f t="shared" si="1728"/>
        <v>0</v>
      </c>
      <c r="JW123" s="127">
        <f>JW10+JW26+JW42+JW58+JW74+JW107</f>
        <v>0</v>
      </c>
      <c r="JX123" s="121">
        <f>JW123-JV123</f>
        <v>0</v>
      </c>
      <c r="JY123" s="122">
        <f t="shared" si="1729"/>
        <v>0</v>
      </c>
      <c r="JZ123" s="18">
        <f>SUM(JZ125:JZ138)</f>
        <v>179</v>
      </c>
      <c r="KA123" s="4"/>
      <c r="KB123" s="107"/>
      <c r="KC123" s="119"/>
      <c r="KD123" s="101"/>
      <c r="KE123" s="120">
        <f>KE10+KE26+KE42+KE58+KE74+KE107</f>
        <v>6180.9947099999999</v>
      </c>
      <c r="KF123" s="101">
        <f t="shared" si="1732"/>
        <v>1106398.05</v>
      </c>
      <c r="KG123" s="127">
        <f>KG10+KG26+KG42+KG58+KG74+KG107</f>
        <v>1106398.05</v>
      </c>
      <c r="KH123" s="121">
        <f>KG123-KF123</f>
        <v>0</v>
      </c>
      <c r="KI123" s="122">
        <f t="shared" si="1733"/>
        <v>0.61445000000000005</v>
      </c>
      <c r="KJ123" s="18">
        <f>SUM(KJ125:KJ138)</f>
        <v>353</v>
      </c>
      <c r="KK123" s="4"/>
      <c r="KL123" s="107"/>
      <c r="KM123" s="119"/>
      <c r="KN123" s="101"/>
      <c r="KO123" s="120">
        <f>KO10+KO26+KO42+KO58+KO74+KO107</f>
        <v>8523.41813</v>
      </c>
      <c r="KP123" s="101">
        <f t="shared" si="1736"/>
        <v>3008766.6</v>
      </c>
      <c r="KQ123" s="127">
        <f>KQ10+KQ26+KQ42+KQ58+KQ74+KQ107</f>
        <v>3008766.6</v>
      </c>
      <c r="KR123" s="121">
        <f>KQ123-KP123</f>
        <v>0</v>
      </c>
      <c r="KS123" s="122">
        <f t="shared" si="1737"/>
        <v>0.84730000000000005</v>
      </c>
      <c r="KT123" s="18">
        <f>SUM(KT125:KT138)</f>
        <v>298</v>
      </c>
      <c r="KU123" s="4"/>
      <c r="KV123" s="107"/>
      <c r="KW123" s="119"/>
      <c r="KX123" s="101"/>
      <c r="KY123" s="120">
        <f>KY10+KY26+KY42+KY58+KY74+KY107</f>
        <v>10301.066769999999</v>
      </c>
      <c r="KZ123" s="101">
        <f t="shared" si="1740"/>
        <v>3069717.9</v>
      </c>
      <c r="LA123" s="127">
        <f>LA10+LA26+LA42+LA58+LA74+LA107</f>
        <v>3069717.9</v>
      </c>
      <c r="LB123" s="121">
        <f>LA123-KZ123</f>
        <v>0</v>
      </c>
      <c r="LC123" s="122">
        <f t="shared" si="1741"/>
        <v>1.0240199999999999</v>
      </c>
      <c r="LD123" s="18">
        <f>SUM(LD125:LD138)</f>
        <v>242</v>
      </c>
      <c r="LE123" s="4"/>
      <c r="LF123" s="107"/>
      <c r="LG123" s="119"/>
      <c r="LH123" s="101"/>
      <c r="LI123" s="120">
        <f>LI10+LI26+LI42+LI58+LI74+LI107</f>
        <v>9132.3091700000004</v>
      </c>
      <c r="LJ123" s="101">
        <f t="shared" si="1744"/>
        <v>2210018.8199999998</v>
      </c>
      <c r="LK123" s="127">
        <f>LK10+LK26+LK42+LK58+LK74+LK107</f>
        <v>2210018.8199999998</v>
      </c>
      <c r="LL123" s="121">
        <f>LK123-LJ123</f>
        <v>0</v>
      </c>
      <c r="LM123" s="122">
        <f t="shared" si="1745"/>
        <v>0.90783000000000003</v>
      </c>
      <c r="LN123" s="18">
        <f>SUM(LN125:LN138)</f>
        <v>141</v>
      </c>
      <c r="LO123" s="4"/>
      <c r="LP123" s="107"/>
      <c r="LQ123" s="119"/>
      <c r="LR123" s="101"/>
      <c r="LS123" s="120">
        <f>LS10+LS26+LS42+LS58+LS74+LS107</f>
        <v>16026.06205</v>
      </c>
      <c r="LT123" s="101">
        <f t="shared" si="1748"/>
        <v>2259674.75</v>
      </c>
      <c r="LU123" s="127">
        <f>LU10+LU26+LU42+LU58+LU74+LU107</f>
        <v>2259674.75</v>
      </c>
      <c r="LV123" s="121">
        <f>LU123-LT123</f>
        <v>0</v>
      </c>
      <c r="LW123" s="122">
        <f t="shared" si="1749"/>
        <v>1.5931299999999999</v>
      </c>
      <c r="LX123" s="18">
        <f>SUM(LX125:LX138)</f>
        <v>137</v>
      </c>
      <c r="LY123" s="4"/>
      <c r="LZ123" s="107"/>
      <c r="MA123" s="119"/>
      <c r="MB123" s="101"/>
      <c r="MC123" s="120">
        <f>MC10+MC26+MC42+MC58+MC74+MC107</f>
        <v>10266.929340000001</v>
      </c>
      <c r="MD123" s="101">
        <f t="shared" si="1752"/>
        <v>1406569.32</v>
      </c>
      <c r="ME123" s="127">
        <f>ME10+ME26+ME42+ME58+ME74+ME107</f>
        <v>1406569.32</v>
      </c>
      <c r="MF123" s="121">
        <f>ME123-MD123</f>
        <v>0</v>
      </c>
      <c r="MG123" s="122">
        <f t="shared" si="1753"/>
        <v>1.0206299999999999</v>
      </c>
      <c r="MH123" s="18">
        <f>SUM(MH125:MH138)</f>
        <v>305</v>
      </c>
      <c r="MI123" s="4"/>
      <c r="MJ123" s="107"/>
      <c r="MK123" s="119"/>
      <c r="ML123" s="101"/>
      <c r="MM123" s="120">
        <f>MM10+MM26+MM42+MM58+MM74+MM107</f>
        <v>9869.7579900000001</v>
      </c>
      <c r="MN123" s="101">
        <f t="shared" si="1756"/>
        <v>3010276.19</v>
      </c>
      <c r="MO123" s="127">
        <f>MO10+MO26+MO42+MO58+MO74+MO107</f>
        <v>3010276.19</v>
      </c>
      <c r="MP123" s="121">
        <f>MO123-MN123</f>
        <v>0</v>
      </c>
      <c r="MQ123" s="122">
        <f t="shared" si="1757"/>
        <v>0.98114000000000001</v>
      </c>
      <c r="MR123" s="18">
        <f>SUM(MR125:MR138)</f>
        <v>112</v>
      </c>
      <c r="MS123" s="4"/>
      <c r="MT123" s="107"/>
      <c r="MU123" s="119"/>
      <c r="MV123" s="101"/>
      <c r="MW123" s="120">
        <f>MW10+MW26+MW42+MW58+MW74+MW107</f>
        <v>8694.7697399999997</v>
      </c>
      <c r="MX123" s="101">
        <f t="shared" si="1760"/>
        <v>973814.21</v>
      </c>
      <c r="MY123" s="127">
        <f>MY10+MY26+MY42+MY58+MY74+MY107</f>
        <v>973814.21</v>
      </c>
      <c r="MZ123" s="121">
        <f>MY123-MX123</f>
        <v>0</v>
      </c>
      <c r="NA123" s="122">
        <f t="shared" si="1761"/>
        <v>0.86434</v>
      </c>
      <c r="NB123" s="18">
        <f>SUM(NB125:NB138)</f>
        <v>164</v>
      </c>
      <c r="NC123" s="4"/>
      <c r="ND123" s="107"/>
      <c r="NE123" s="119"/>
      <c r="NF123" s="101"/>
      <c r="NG123" s="120">
        <f>NG10+NG26+NG42+NG58+NG74+NG107</f>
        <v>8955.8451000000005</v>
      </c>
      <c r="NH123" s="101">
        <f t="shared" si="1764"/>
        <v>1468758.6</v>
      </c>
      <c r="NI123" s="127">
        <f>NI10+NI26+NI42+NI58+NI74+NI107</f>
        <v>1468758.6</v>
      </c>
      <c r="NJ123" s="121">
        <f>NI123-NH123</f>
        <v>0</v>
      </c>
      <c r="NK123" s="122">
        <f t="shared" si="1765"/>
        <v>0.89029000000000003</v>
      </c>
      <c r="NL123" s="18">
        <f>SUM(NL125:NL138)</f>
        <v>504</v>
      </c>
      <c r="NM123" s="4"/>
      <c r="NN123" s="107"/>
      <c r="NO123" s="119"/>
      <c r="NP123" s="101"/>
      <c r="NQ123" s="120">
        <f>NQ10+NQ26+NQ42+NQ58+NQ74+NQ107</f>
        <v>9872.9033099999997</v>
      </c>
      <c r="NR123" s="101">
        <f t="shared" si="1768"/>
        <v>4975943.2699999996</v>
      </c>
      <c r="NS123" s="127">
        <f>NS10+NS26+NS42+NS58+NS74+NS107</f>
        <v>4975943.2699999996</v>
      </c>
      <c r="NT123" s="121">
        <f>NS123-NR123</f>
        <v>0</v>
      </c>
      <c r="NU123" s="122">
        <f t="shared" si="1769"/>
        <v>0.98146</v>
      </c>
      <c r="NV123" s="18">
        <f>SUM(NV125:NV138)</f>
        <v>175</v>
      </c>
      <c r="NW123" s="4"/>
      <c r="NX123" s="107"/>
      <c r="NY123" s="119"/>
      <c r="NZ123" s="101"/>
      <c r="OA123" s="120">
        <f>OA10+OA26+OA42+OA58+OA74+OA107</f>
        <v>9238.7465699999993</v>
      </c>
      <c r="OB123" s="101">
        <f t="shared" si="1772"/>
        <v>1616780.65</v>
      </c>
      <c r="OC123" s="127">
        <f>OC10+OC26+OC42+OC58+OC74+OC107</f>
        <v>1616780.65</v>
      </c>
      <c r="OD123" s="121">
        <f>OC123-OB123</f>
        <v>0</v>
      </c>
      <c r="OE123" s="122">
        <f t="shared" si="1773"/>
        <v>0.91840999999999995</v>
      </c>
      <c r="OF123" s="18">
        <f>SUM(OF125:OF138)</f>
        <v>141</v>
      </c>
      <c r="OG123" s="4"/>
      <c r="OH123" s="107"/>
      <c r="OI123" s="119"/>
      <c r="OJ123" s="101"/>
      <c r="OK123" s="120">
        <f>OK10+OK26+OK42+OK58+OK74+OK107</f>
        <v>7782.9435299999996</v>
      </c>
      <c r="OL123" s="101">
        <f t="shared" si="1776"/>
        <v>1097395.04</v>
      </c>
      <c r="OM123" s="127">
        <f>OM10+OM26+OM42+OM58+OM74+OM107</f>
        <v>1097395.04</v>
      </c>
      <c r="ON123" s="121">
        <f>OM123-OL123</f>
        <v>0</v>
      </c>
      <c r="OO123" s="122">
        <f t="shared" si="1777"/>
        <v>0.77368999999999999</v>
      </c>
      <c r="OP123" s="18">
        <f>SUM(OP125:OP138)</f>
        <v>234</v>
      </c>
      <c r="OQ123" s="4"/>
      <c r="OR123" s="107"/>
      <c r="OS123" s="119"/>
      <c r="OT123" s="101"/>
      <c r="OU123" s="120">
        <f>OU10+OU26+OU42+OU58+OU74+OU107</f>
        <v>8400.4667000000009</v>
      </c>
      <c r="OV123" s="101">
        <f t="shared" si="1780"/>
        <v>1965709.21</v>
      </c>
      <c r="OW123" s="127">
        <f>OW10+OW26+OW42+OW58+OW74+OW107</f>
        <v>1965709.21</v>
      </c>
      <c r="OX123" s="121">
        <f>OW123-OV123</f>
        <v>0</v>
      </c>
      <c r="OY123" s="122">
        <f t="shared" si="1781"/>
        <v>0.83508000000000004</v>
      </c>
      <c r="OZ123" s="18">
        <f>SUM(OZ125:OZ138)</f>
        <v>66</v>
      </c>
      <c r="PA123" s="4"/>
      <c r="PB123" s="107"/>
      <c r="PC123" s="119"/>
      <c r="PD123" s="101"/>
      <c r="PE123" s="120">
        <f>PE10+PE26+PE42+PE58+PE74+PE107</f>
        <v>13399.232260000001</v>
      </c>
      <c r="PF123" s="101">
        <f t="shared" si="1784"/>
        <v>884349.33</v>
      </c>
      <c r="PG123" s="127">
        <f>PG10+PG26+PG42+PG58+PG74+PG107</f>
        <v>884349.33</v>
      </c>
      <c r="PH123" s="121">
        <f>PG123-PF123</f>
        <v>0</v>
      </c>
      <c r="PI123" s="122">
        <f t="shared" si="1785"/>
        <v>1.3320000000000001</v>
      </c>
      <c r="PJ123" s="18">
        <f>SUM(PJ125:PJ138)</f>
        <v>156</v>
      </c>
      <c r="PK123" s="4"/>
      <c r="PL123" s="107"/>
      <c r="PM123" s="119"/>
      <c r="PN123" s="101"/>
      <c r="PO123" s="120">
        <f>PO10+PO26+PO42+PO58+PO74+PO107</f>
        <v>10198.764370000001</v>
      </c>
      <c r="PP123" s="101">
        <f t="shared" si="1788"/>
        <v>1591007.24</v>
      </c>
      <c r="PQ123" s="127">
        <f>PQ10+PQ26+PQ42+PQ58+PQ74+PQ107</f>
        <v>1591007.24</v>
      </c>
      <c r="PR123" s="121">
        <f>PQ123-PP123</f>
        <v>0</v>
      </c>
      <c r="PS123" s="122">
        <f t="shared" si="1789"/>
        <v>1.0138499999999999</v>
      </c>
      <c r="PT123" s="18">
        <f>SUM(PT125:PT138)</f>
        <v>0</v>
      </c>
      <c r="PU123" s="4"/>
      <c r="PV123" s="107"/>
      <c r="PW123" s="119"/>
      <c r="PX123" s="101"/>
      <c r="PY123" s="120">
        <f>PY10+PY26+PY42+PY58+PY74+PY107</f>
        <v>0</v>
      </c>
      <c r="PZ123" s="101">
        <f t="shared" si="1792"/>
        <v>0</v>
      </c>
      <c r="QA123" s="127">
        <f>QA10+QA26+QA42+QA58+QA74+QA107</f>
        <v>0</v>
      </c>
      <c r="QB123" s="121">
        <f>QA123-PZ123</f>
        <v>0</v>
      </c>
      <c r="QC123" s="122">
        <f t="shared" si="1793"/>
        <v>0</v>
      </c>
      <c r="QD123" s="18">
        <f>SUM(QD125:QD138)</f>
        <v>246</v>
      </c>
      <c r="QE123" s="4"/>
      <c r="QF123" s="107"/>
      <c r="QG123" s="119"/>
      <c r="QH123" s="101"/>
      <c r="QI123" s="120">
        <f>QI10+QI26+QI42+QI58+QI74+QI107</f>
        <v>8731.4975699999995</v>
      </c>
      <c r="QJ123" s="101">
        <f t="shared" si="1796"/>
        <v>2147948.4</v>
      </c>
      <c r="QK123" s="127">
        <f>QK10+QK26+QK42+QK58+QK74+QK107</f>
        <v>2147948.4</v>
      </c>
      <c r="QL123" s="121">
        <f>QK123-QJ123</f>
        <v>0</v>
      </c>
      <c r="QM123" s="122">
        <f t="shared" si="1797"/>
        <v>0.86799000000000004</v>
      </c>
      <c r="QN123" s="18">
        <f>SUM(QN125:QN138)</f>
        <v>165</v>
      </c>
      <c r="QO123" s="4"/>
      <c r="QP123" s="107"/>
      <c r="QQ123" s="119"/>
      <c r="QR123" s="101"/>
      <c r="QS123" s="120">
        <f>QS10+QS26+QS42+QS58+QS74+QS107</f>
        <v>7410.7497599999997</v>
      </c>
      <c r="QT123" s="101">
        <f t="shared" si="1800"/>
        <v>1222773.71</v>
      </c>
      <c r="QU123" s="127">
        <f>QU10+QU26+QU42+QU58+QU74+QU107</f>
        <v>1222773.71</v>
      </c>
      <c r="QV123" s="121">
        <f>QU123-QT123</f>
        <v>0</v>
      </c>
      <c r="QW123" s="122">
        <f t="shared" si="1801"/>
        <v>0.73670000000000002</v>
      </c>
      <c r="QX123" s="18">
        <f>SUM(QX125:QX138)</f>
        <v>169</v>
      </c>
      <c r="QY123" s="4"/>
      <c r="QZ123" s="107"/>
      <c r="RA123" s="119"/>
      <c r="RB123" s="101"/>
      <c r="RC123" s="120">
        <f>RC10+RC26+RC42+RC58+RC74+RC107</f>
        <v>10162.53292</v>
      </c>
      <c r="RD123" s="101">
        <f t="shared" si="1804"/>
        <v>1717468.06</v>
      </c>
      <c r="RE123" s="127">
        <f>RE10+RE26+RE42+RE58+RE74+RE107</f>
        <v>1717468.06</v>
      </c>
      <c r="RF123" s="121">
        <f>RE123-RD123</f>
        <v>0</v>
      </c>
      <c r="RG123" s="122">
        <f t="shared" si="1805"/>
        <v>1.0102500000000001</v>
      </c>
      <c r="RH123" s="18">
        <f>SUM(RH125:RH138)</f>
        <v>136</v>
      </c>
      <c r="RI123" s="4"/>
      <c r="RJ123" s="107"/>
      <c r="RK123" s="119"/>
      <c r="RL123" s="101"/>
      <c r="RM123" s="120">
        <f>RM10+RM26+RM42+RM58+RM74+RM107</f>
        <v>13880.362870000001</v>
      </c>
      <c r="RN123" s="101">
        <f t="shared" si="1808"/>
        <v>1887729.35</v>
      </c>
      <c r="RO123" s="127">
        <f>RO10+RO26+RO42+RO58+RO74+RO107</f>
        <v>1887729.35</v>
      </c>
      <c r="RP123" s="121">
        <f>RO123-RN123</f>
        <v>0</v>
      </c>
      <c r="RQ123" s="122">
        <f t="shared" si="1809"/>
        <v>1.3798299999999999</v>
      </c>
      <c r="RR123" s="18">
        <f>SUM(RR125:RR138)</f>
        <v>348</v>
      </c>
      <c r="RS123" s="4"/>
      <c r="RT123" s="107"/>
      <c r="RU123" s="119"/>
      <c r="RV123" s="101"/>
      <c r="RW123" s="120">
        <f>RW10+RW26+RW42+RW58+RW74+RW107</f>
        <v>10657.768770000001</v>
      </c>
      <c r="RX123" s="101">
        <f t="shared" si="1812"/>
        <v>3708903.53</v>
      </c>
      <c r="RY123" s="127">
        <f>RY10+RY26+RY42+RY58+RY74+RY107</f>
        <v>3708903.53</v>
      </c>
      <c r="RZ123" s="121">
        <f>RY123-RX123</f>
        <v>0</v>
      </c>
      <c r="SA123" s="122">
        <f t="shared" si="1813"/>
        <v>1.05948</v>
      </c>
      <c r="SB123" s="18">
        <f>SUM(SB125:SB138)</f>
        <v>84</v>
      </c>
      <c r="SC123" s="4"/>
      <c r="SD123" s="107"/>
      <c r="SE123" s="119"/>
      <c r="SF123" s="101"/>
      <c r="SG123" s="120">
        <f>SG10+SG26+SG42+SG58+SG74+SG107</f>
        <v>7515.4547700000003</v>
      </c>
      <c r="SH123" s="101">
        <f t="shared" si="1816"/>
        <v>631298.19999999995</v>
      </c>
      <c r="SI123" s="127">
        <f>SI10+SI26+SI42+SI58+SI74+SI107</f>
        <v>631298.19999999995</v>
      </c>
      <c r="SJ123" s="121">
        <f>SI123-SH123</f>
        <v>0</v>
      </c>
      <c r="SK123" s="122">
        <f t="shared" si="1817"/>
        <v>0.74709999999999999</v>
      </c>
      <c r="SL123" s="18">
        <f>SUM(SL125:SL138)</f>
        <v>305</v>
      </c>
      <c r="SM123" s="4"/>
      <c r="SN123" s="107"/>
      <c r="SO123" s="119"/>
      <c r="SP123" s="101"/>
      <c r="SQ123" s="120">
        <f>SQ10+SQ26+SQ42+SQ58+SQ74+SQ107</f>
        <v>9143.3938400000006</v>
      </c>
      <c r="SR123" s="101">
        <f t="shared" si="1820"/>
        <v>2788735.12</v>
      </c>
      <c r="SS123" s="127">
        <f>SS10+SS26+SS42+SS58+SS74+SS107</f>
        <v>2788735.12</v>
      </c>
      <c r="ST123" s="121">
        <f>SS123-SR123</f>
        <v>0</v>
      </c>
      <c r="SU123" s="122">
        <f t="shared" si="1821"/>
        <v>0.90893999999999997</v>
      </c>
      <c r="SV123" s="18">
        <f>SUM(SV125:SV138)</f>
        <v>288</v>
      </c>
      <c r="SW123" s="4"/>
      <c r="SX123" s="107"/>
      <c r="SY123" s="119"/>
      <c r="SZ123" s="101"/>
      <c r="TA123" s="120">
        <f>TA10+TA26+TA42+TA58+TA74+TA107</f>
        <v>14054.0682</v>
      </c>
      <c r="TB123" s="101">
        <f t="shared" si="1824"/>
        <v>4047571.64</v>
      </c>
      <c r="TC123" s="127">
        <f>TC10+TC26+TC42+TC58+TC74+TC107</f>
        <v>4047571.64</v>
      </c>
      <c r="TD123" s="121">
        <f>TC123-TB123</f>
        <v>0</v>
      </c>
      <c r="TE123" s="122">
        <f t="shared" si="1825"/>
        <v>1.3971</v>
      </c>
      <c r="TF123" s="18">
        <f>SUM(TF125:TF138)</f>
        <v>153</v>
      </c>
      <c r="TG123" s="4"/>
      <c r="TH123" s="107"/>
      <c r="TI123" s="119"/>
      <c r="TJ123" s="101"/>
      <c r="TK123" s="120">
        <f>TK10+TK26+TK42+TK58+TK74+TK107</f>
        <v>11408.150449999999</v>
      </c>
      <c r="TL123" s="101">
        <f t="shared" si="1828"/>
        <v>1745447.02</v>
      </c>
      <c r="TM123" s="127">
        <f>TM10+TM26+TM42+TM58+TM74+TM107</f>
        <v>1745447.02</v>
      </c>
      <c r="TN123" s="121">
        <f>TM123-TL123</f>
        <v>0</v>
      </c>
      <c r="TO123" s="122">
        <f t="shared" si="1829"/>
        <v>1.1340699999999999</v>
      </c>
      <c r="TP123" s="18">
        <f>SUM(TP125:TP138)</f>
        <v>287</v>
      </c>
      <c r="TQ123" s="4"/>
      <c r="TR123" s="107"/>
      <c r="TS123" s="119"/>
      <c r="TT123" s="101"/>
      <c r="TU123" s="120">
        <f>TU10+TU26+TU42+TU58+TU74+TU107</f>
        <v>7563.7506999999996</v>
      </c>
      <c r="TV123" s="101">
        <f t="shared" si="1832"/>
        <v>2170796.4500000002</v>
      </c>
      <c r="TW123" s="127">
        <f>TW10+TW26+TW42+TW58+TW74+TW107</f>
        <v>2170796.4500000002</v>
      </c>
      <c r="TX123" s="121">
        <f>TW123-TV123</f>
        <v>0</v>
      </c>
      <c r="TY123" s="122">
        <f t="shared" si="1833"/>
        <v>0.75190000000000001</v>
      </c>
      <c r="TZ123" s="18">
        <f>SUM(TZ125:TZ138)</f>
        <v>196</v>
      </c>
      <c r="UA123" s="4"/>
      <c r="UB123" s="107"/>
      <c r="UC123" s="119"/>
      <c r="UD123" s="101"/>
      <c r="UE123" s="120">
        <f>UE10+UE26+UE42+UE58+UE74+UE107</f>
        <v>8760.7714300000007</v>
      </c>
      <c r="UF123" s="101">
        <f t="shared" si="1836"/>
        <v>1717111.2</v>
      </c>
      <c r="UG123" s="127">
        <f>UG10+UG26+UG42+UG58+UG74+UG107</f>
        <v>1717111.2</v>
      </c>
      <c r="UH123" s="121">
        <f>UG123-UF123</f>
        <v>0</v>
      </c>
      <c r="UI123" s="122">
        <f t="shared" si="1837"/>
        <v>0.87090000000000001</v>
      </c>
      <c r="UJ123" s="18">
        <f>SUM(UJ125:UJ138)</f>
        <v>329</v>
      </c>
      <c r="UK123" s="4"/>
      <c r="UL123" s="107"/>
      <c r="UM123" s="119"/>
      <c r="UN123" s="101"/>
      <c r="UO123" s="120">
        <f>UO10+UO26+UO42+UO58+UO74+UO107</f>
        <v>10825.928879999999</v>
      </c>
      <c r="UP123" s="101">
        <f t="shared" si="1840"/>
        <v>3561730.6</v>
      </c>
      <c r="UQ123" s="127">
        <f>UQ10+UQ26+UQ42+UQ58+UQ74+UQ107</f>
        <v>3561730.6</v>
      </c>
      <c r="UR123" s="121">
        <f>UQ123-UP123</f>
        <v>0</v>
      </c>
      <c r="US123" s="122">
        <f t="shared" si="1841"/>
        <v>1.07619</v>
      </c>
      <c r="UT123" s="18">
        <f>SUM(UT125:UT138)</f>
        <v>321</v>
      </c>
      <c r="UU123" s="4"/>
      <c r="UV123" s="107"/>
      <c r="UW123" s="119"/>
      <c r="UX123" s="101"/>
      <c r="UY123" s="120">
        <f>UY10+UY26+UY42+UY58+UY74+UY107</f>
        <v>9208.5718500000003</v>
      </c>
      <c r="UZ123" s="101">
        <f t="shared" si="1844"/>
        <v>2955951.56</v>
      </c>
      <c r="VA123" s="127">
        <f>VA10+VA26+VA42+VA58+VA74+VA107</f>
        <v>2955951.56</v>
      </c>
      <c r="VB123" s="121">
        <f>VA123-UZ123</f>
        <v>0</v>
      </c>
      <c r="VC123" s="122">
        <f t="shared" si="1845"/>
        <v>0.91540999999999995</v>
      </c>
      <c r="VD123" s="18">
        <f>SUM(VD125:VD138)</f>
        <v>553</v>
      </c>
      <c r="VE123" s="4"/>
      <c r="VF123" s="107"/>
      <c r="VG123" s="119"/>
      <c r="VH123" s="101"/>
      <c r="VI123" s="120">
        <f>VI10+VI26+VI42+VI58+VI74+VI107</f>
        <v>9205.2277599999998</v>
      </c>
      <c r="VJ123" s="101">
        <f t="shared" si="1848"/>
        <v>5090490.95</v>
      </c>
      <c r="VK123" s="127">
        <f>VK10+VK26+VK42+VK58+VK74+VK107</f>
        <v>5090490.9400000004</v>
      </c>
      <c r="VL123" s="121">
        <f>VK123-VJ123</f>
        <v>-0.01</v>
      </c>
      <c r="VM123" s="122">
        <f t="shared" si="1849"/>
        <v>0.91508</v>
      </c>
      <c r="VN123" s="18">
        <f>SUM(VN125:VN138)</f>
        <v>350</v>
      </c>
      <c r="VO123" s="4"/>
      <c r="VP123" s="107"/>
      <c r="VQ123" s="119"/>
      <c r="VR123" s="101"/>
      <c r="VS123" s="120">
        <f>VS10+VS26+VS42+VS58+VS74+VS107</f>
        <v>9872.5990700000002</v>
      </c>
      <c r="VT123" s="101">
        <f t="shared" si="1852"/>
        <v>3455409.67</v>
      </c>
      <c r="VU123" s="127">
        <f>VU10+VU26+VU42+VU58+VU74+VU107</f>
        <v>3455409.68</v>
      </c>
      <c r="VV123" s="121">
        <f>VU123-VT123</f>
        <v>0.01</v>
      </c>
      <c r="VW123" s="122">
        <f t="shared" si="1853"/>
        <v>0.98143000000000002</v>
      </c>
      <c r="VX123" s="18">
        <f>SUM(VX125:VX138)</f>
        <v>12591</v>
      </c>
      <c r="VY123" s="4"/>
      <c r="VZ123" s="107"/>
      <c r="WA123" s="119"/>
      <c r="WB123" s="101"/>
      <c r="WC123" s="120">
        <f>WC10+WC26+WC42+WC58+WC74+WC107</f>
        <v>10059.45297</v>
      </c>
      <c r="WD123" s="101">
        <f t="shared" si="1857"/>
        <v>126658572.34999999</v>
      </c>
      <c r="WE123" s="127">
        <f>M123+W123+AG123+AQ123+BA123+BK123+BU123+CE123+CO123+CY123+DI123+DS123+EC123+EM123+EW123+FG123+FQ123+GA123+GK123+GU123+HE123+HO123+HY123+II123+IS123+JC123+JM123+JW123+KG123+KQ123+LA123+LK123+LU123+ME123+MO123+MY123+NI123+NS123+OC123+OM123+OW123+PG123+PQ123+QA123+QK123+QU123+RE123+RO123+RY123+SI123+SS123+TC123+TM123+TW123+UG123+UQ123+VA123+VK123+VU123</f>
        <v>126658523.25</v>
      </c>
      <c r="WF123" s="121">
        <f>WE123-WD123</f>
        <v>-49.1</v>
      </c>
    </row>
    <row r="124" spans="1:604" s="114" customFormat="1">
      <c r="A124" s="112"/>
      <c r="B124" s="113" t="s">
        <v>473</v>
      </c>
      <c r="C124" s="113"/>
      <c r="D124" s="113"/>
      <c r="E124" s="113"/>
      <c r="F124" s="123"/>
      <c r="G124" s="113"/>
      <c r="H124" s="121"/>
      <c r="I124" s="124"/>
      <c r="J124" s="121"/>
      <c r="K124" s="121"/>
      <c r="L124" s="121">
        <f>L123-(SUM(L125:L138))</f>
        <v>0</v>
      </c>
      <c r="M124" s="121"/>
      <c r="N124" s="121"/>
      <c r="O124" s="113"/>
      <c r="P124" s="123"/>
      <c r="Q124" s="113"/>
      <c r="R124" s="121"/>
      <c r="S124" s="124"/>
      <c r="T124" s="121"/>
      <c r="U124" s="121"/>
      <c r="V124" s="121">
        <f>V123-(SUM(V125:V138))</f>
        <v>50.75</v>
      </c>
      <c r="W124" s="121"/>
      <c r="X124" s="121"/>
      <c r="Y124" s="113"/>
      <c r="Z124" s="123"/>
      <c r="AA124" s="113"/>
      <c r="AB124" s="121"/>
      <c r="AC124" s="124"/>
      <c r="AD124" s="121"/>
      <c r="AE124" s="121"/>
      <c r="AF124" s="121">
        <f>AF123-(SUM(AF125:AF138))</f>
        <v>0.01</v>
      </c>
      <c r="AG124" s="121"/>
      <c r="AH124" s="121"/>
      <c r="AI124" s="113"/>
      <c r="AJ124" s="123"/>
      <c r="AK124" s="113"/>
      <c r="AL124" s="121"/>
      <c r="AM124" s="124"/>
      <c r="AN124" s="121"/>
      <c r="AO124" s="121"/>
      <c r="AP124" s="121">
        <f>AP123-(SUM(AP125:AP138))</f>
        <v>7.94</v>
      </c>
      <c r="AQ124" s="121"/>
      <c r="AR124" s="121"/>
      <c r="AS124" s="113"/>
      <c r="AT124" s="123"/>
      <c r="AU124" s="113"/>
      <c r="AV124" s="121"/>
      <c r="AW124" s="124"/>
      <c r="AX124" s="121"/>
      <c r="AY124" s="121"/>
      <c r="AZ124" s="121">
        <f>AZ123-(SUM(AZ125:AZ138))</f>
        <v>0</v>
      </c>
      <c r="BA124" s="121"/>
      <c r="BB124" s="121"/>
      <c r="BC124" s="113"/>
      <c r="BD124" s="123"/>
      <c r="BE124" s="113"/>
      <c r="BF124" s="121"/>
      <c r="BG124" s="124"/>
      <c r="BH124" s="121"/>
      <c r="BI124" s="121"/>
      <c r="BJ124" s="121">
        <f>BJ123-(SUM(BJ125:BJ138))</f>
        <v>-0.01</v>
      </c>
      <c r="BK124" s="121"/>
      <c r="BL124" s="121"/>
      <c r="BM124" s="113"/>
      <c r="BN124" s="123"/>
      <c r="BO124" s="113"/>
      <c r="BP124" s="121"/>
      <c r="BQ124" s="124"/>
      <c r="BR124" s="121"/>
      <c r="BS124" s="121"/>
      <c r="BT124" s="121">
        <f>BT123-(SUM(BT125:BT138))</f>
        <v>0</v>
      </c>
      <c r="BU124" s="121"/>
      <c r="BV124" s="121"/>
      <c r="BW124" s="113"/>
      <c r="BX124" s="123"/>
      <c r="BY124" s="113"/>
      <c r="BZ124" s="121"/>
      <c r="CA124" s="124"/>
      <c r="CB124" s="121"/>
      <c r="CC124" s="121"/>
      <c r="CD124" s="121">
        <f>CD123-(SUM(CD125:CD138))</f>
        <v>38.01</v>
      </c>
      <c r="CE124" s="121"/>
      <c r="CF124" s="121"/>
      <c r="CG124" s="113"/>
      <c r="CH124" s="123"/>
      <c r="CI124" s="113"/>
      <c r="CJ124" s="121"/>
      <c r="CK124" s="124"/>
      <c r="CL124" s="121"/>
      <c r="CM124" s="121"/>
      <c r="CN124" s="121">
        <f>CN123-(SUM(CN125:CN138))</f>
        <v>0</v>
      </c>
      <c r="CO124" s="121"/>
      <c r="CP124" s="121"/>
      <c r="CQ124" s="113"/>
      <c r="CR124" s="123"/>
      <c r="CS124" s="113"/>
      <c r="CT124" s="121"/>
      <c r="CU124" s="124"/>
      <c r="CV124" s="121"/>
      <c r="CW124" s="121"/>
      <c r="CX124" s="121">
        <f>CX123-(SUM(CX125:CX138))</f>
        <v>0</v>
      </c>
      <c r="CY124" s="121"/>
      <c r="CZ124" s="121"/>
      <c r="DA124" s="113"/>
      <c r="DB124" s="123"/>
      <c r="DC124" s="113"/>
      <c r="DD124" s="121"/>
      <c r="DE124" s="124"/>
      <c r="DF124" s="121"/>
      <c r="DG124" s="121"/>
      <c r="DH124" s="121">
        <f>DH123-(SUM(DH125:DH138))</f>
        <v>1.06</v>
      </c>
      <c r="DI124" s="121"/>
      <c r="DJ124" s="121"/>
      <c r="DK124" s="113"/>
      <c r="DL124" s="123"/>
      <c r="DM124" s="113"/>
      <c r="DN124" s="121"/>
      <c r="DO124" s="124"/>
      <c r="DP124" s="121"/>
      <c r="DQ124" s="121"/>
      <c r="DR124" s="121">
        <f>DR123-(SUM(DR125:DR138))</f>
        <v>-0.01</v>
      </c>
      <c r="DS124" s="121"/>
      <c r="DT124" s="121"/>
      <c r="DU124" s="113"/>
      <c r="DV124" s="123"/>
      <c r="DW124" s="113"/>
      <c r="DX124" s="121"/>
      <c r="DY124" s="124"/>
      <c r="DZ124" s="121"/>
      <c r="EA124" s="121"/>
      <c r="EB124" s="121">
        <f>EB123-(SUM(EB125:EB138))</f>
        <v>0</v>
      </c>
      <c r="EC124" s="121"/>
      <c r="ED124" s="121"/>
      <c r="EE124" s="113"/>
      <c r="EF124" s="123"/>
      <c r="EG124" s="113"/>
      <c r="EH124" s="121"/>
      <c r="EI124" s="124"/>
      <c r="EJ124" s="121"/>
      <c r="EK124" s="121"/>
      <c r="EL124" s="121">
        <f>EL123-(SUM(EL125:EL138))</f>
        <v>0</v>
      </c>
      <c r="EM124" s="121"/>
      <c r="EN124" s="121"/>
      <c r="EO124" s="113"/>
      <c r="EP124" s="123"/>
      <c r="EQ124" s="113"/>
      <c r="ER124" s="121"/>
      <c r="ES124" s="124"/>
      <c r="ET124" s="121"/>
      <c r="EU124" s="121"/>
      <c r="EV124" s="121">
        <f>EV123-(SUM(EV125:EV138))</f>
        <v>0</v>
      </c>
      <c r="EW124" s="121"/>
      <c r="EX124" s="121"/>
      <c r="EY124" s="113"/>
      <c r="EZ124" s="123"/>
      <c r="FA124" s="113"/>
      <c r="FB124" s="121"/>
      <c r="FC124" s="124"/>
      <c r="FD124" s="121"/>
      <c r="FE124" s="121"/>
      <c r="FF124" s="121">
        <f>FF123-(SUM(FF125:FF138))</f>
        <v>-9</v>
      </c>
      <c r="FG124" s="121"/>
      <c r="FH124" s="121"/>
      <c r="FI124" s="113"/>
      <c r="FJ124" s="123"/>
      <c r="FK124" s="113"/>
      <c r="FL124" s="121"/>
      <c r="FM124" s="124"/>
      <c r="FN124" s="121"/>
      <c r="FO124" s="121"/>
      <c r="FP124" s="121">
        <f>FP123-(SUM(FP125:FP138))</f>
        <v>0</v>
      </c>
      <c r="FQ124" s="121"/>
      <c r="FR124" s="121"/>
      <c r="FS124" s="113"/>
      <c r="FT124" s="123"/>
      <c r="FU124" s="113"/>
      <c r="FV124" s="121"/>
      <c r="FW124" s="124"/>
      <c r="FX124" s="121"/>
      <c r="FY124" s="121"/>
      <c r="FZ124" s="121">
        <f>FZ123-(SUM(FZ125:FZ138))</f>
        <v>-0.01</v>
      </c>
      <c r="GA124" s="121"/>
      <c r="GB124" s="121"/>
      <c r="GC124" s="113"/>
      <c r="GD124" s="123"/>
      <c r="GE124" s="113"/>
      <c r="GF124" s="121"/>
      <c r="GG124" s="124"/>
      <c r="GH124" s="121"/>
      <c r="GI124" s="121"/>
      <c r="GJ124" s="121">
        <f>GJ123-(SUM(GJ125:GJ138))</f>
        <v>-0.01</v>
      </c>
      <c r="GK124" s="121"/>
      <c r="GL124" s="121"/>
      <c r="GM124" s="113"/>
      <c r="GN124" s="123"/>
      <c r="GO124" s="113"/>
      <c r="GP124" s="121"/>
      <c r="GQ124" s="124"/>
      <c r="GR124" s="121"/>
      <c r="GS124" s="121"/>
      <c r="GT124" s="121">
        <f>GT123-(SUM(GT125:GT138))</f>
        <v>0</v>
      </c>
      <c r="GU124" s="121"/>
      <c r="GV124" s="121"/>
      <c r="GW124" s="113"/>
      <c r="GX124" s="123"/>
      <c r="GY124" s="113"/>
      <c r="GZ124" s="121"/>
      <c r="HA124" s="124"/>
      <c r="HB124" s="121"/>
      <c r="HC124" s="121"/>
      <c r="HD124" s="121">
        <f>HD123-(SUM(HD125:HD138))</f>
        <v>0</v>
      </c>
      <c r="HE124" s="121"/>
      <c r="HF124" s="121"/>
      <c r="HG124" s="113"/>
      <c r="HH124" s="123"/>
      <c r="HI124" s="113"/>
      <c r="HJ124" s="121"/>
      <c r="HK124" s="124"/>
      <c r="HL124" s="121"/>
      <c r="HM124" s="121"/>
      <c r="HN124" s="121">
        <f>HN123-(SUM(HN125:HN138))</f>
        <v>0</v>
      </c>
      <c r="HO124" s="121"/>
      <c r="HP124" s="121"/>
      <c r="HQ124" s="113"/>
      <c r="HR124" s="123"/>
      <c r="HS124" s="113"/>
      <c r="HT124" s="121"/>
      <c r="HU124" s="124"/>
      <c r="HV124" s="121"/>
      <c r="HW124" s="121"/>
      <c r="HX124" s="121">
        <f>HX123-(SUM(HX125:HX138))</f>
        <v>-29.1</v>
      </c>
      <c r="HY124" s="121"/>
      <c r="HZ124" s="121"/>
      <c r="IA124" s="113"/>
      <c r="IB124" s="123"/>
      <c r="IC124" s="113"/>
      <c r="ID124" s="121"/>
      <c r="IE124" s="124"/>
      <c r="IF124" s="121"/>
      <c r="IG124" s="121"/>
      <c r="IH124" s="121">
        <f>IH123-(SUM(IH125:IH138))</f>
        <v>-1.04</v>
      </c>
      <c r="II124" s="121"/>
      <c r="IJ124" s="121"/>
      <c r="IK124" s="113"/>
      <c r="IL124" s="123"/>
      <c r="IM124" s="113"/>
      <c r="IN124" s="121"/>
      <c r="IO124" s="124"/>
      <c r="IP124" s="121"/>
      <c r="IQ124" s="121"/>
      <c r="IR124" s="121">
        <f>IR123-(SUM(IR125:IR138))</f>
        <v>-0.01</v>
      </c>
      <c r="IS124" s="121"/>
      <c r="IT124" s="121"/>
      <c r="IU124" s="113"/>
      <c r="IV124" s="123"/>
      <c r="IW124" s="113"/>
      <c r="IX124" s="121"/>
      <c r="IY124" s="124"/>
      <c r="IZ124" s="121"/>
      <c r="JA124" s="121"/>
      <c r="JB124" s="121">
        <f>JB123-(SUM(JB125:JB138))</f>
        <v>0</v>
      </c>
      <c r="JC124" s="121"/>
      <c r="JD124" s="121"/>
      <c r="JE124" s="113"/>
      <c r="JF124" s="123"/>
      <c r="JG124" s="113"/>
      <c r="JH124" s="121"/>
      <c r="JI124" s="124"/>
      <c r="JJ124" s="121"/>
      <c r="JK124" s="121"/>
      <c r="JL124" s="121">
        <f>JL123-(SUM(JL125:JL138))</f>
        <v>-0.86</v>
      </c>
      <c r="JM124" s="121"/>
      <c r="JN124" s="121"/>
      <c r="JO124" s="113"/>
      <c r="JP124" s="123"/>
      <c r="JQ124" s="113"/>
      <c r="JR124" s="121"/>
      <c r="JS124" s="124"/>
      <c r="JT124" s="121"/>
      <c r="JU124" s="121"/>
      <c r="JV124" s="121">
        <f>JV123-(SUM(JV125:JV138))</f>
        <v>0</v>
      </c>
      <c r="JW124" s="121"/>
      <c r="JX124" s="121"/>
      <c r="JY124" s="113"/>
      <c r="JZ124" s="123"/>
      <c r="KA124" s="113"/>
      <c r="KB124" s="121"/>
      <c r="KC124" s="124"/>
      <c r="KD124" s="121"/>
      <c r="KE124" s="121"/>
      <c r="KF124" s="121">
        <f>KF123-(SUM(KF125:KF138))</f>
        <v>0</v>
      </c>
      <c r="KG124" s="121"/>
      <c r="KH124" s="121"/>
      <c r="KI124" s="113"/>
      <c r="KJ124" s="123"/>
      <c r="KK124" s="113"/>
      <c r="KL124" s="121"/>
      <c r="KM124" s="124"/>
      <c r="KN124" s="121"/>
      <c r="KO124" s="121"/>
      <c r="KP124" s="121">
        <f>KP123-(SUM(KP125:KP138))</f>
        <v>32.39</v>
      </c>
      <c r="KQ124" s="121"/>
      <c r="KR124" s="121"/>
      <c r="KS124" s="113"/>
      <c r="KT124" s="123"/>
      <c r="KU124" s="113"/>
      <c r="KV124" s="121"/>
      <c r="KW124" s="124"/>
      <c r="KX124" s="121"/>
      <c r="KY124" s="121"/>
      <c r="KZ124" s="121">
        <f>KZ123-(SUM(KZ125:KZ138))</f>
        <v>0.01</v>
      </c>
      <c r="LA124" s="121"/>
      <c r="LB124" s="121"/>
      <c r="LC124" s="113"/>
      <c r="LD124" s="123"/>
      <c r="LE124" s="113"/>
      <c r="LF124" s="121"/>
      <c r="LG124" s="124"/>
      <c r="LH124" s="121"/>
      <c r="LI124" s="121"/>
      <c r="LJ124" s="121">
        <f>LJ123-(SUM(LJ125:LJ138))</f>
        <v>0</v>
      </c>
      <c r="LK124" s="121"/>
      <c r="LL124" s="121"/>
      <c r="LM124" s="113"/>
      <c r="LN124" s="123"/>
      <c r="LO124" s="113"/>
      <c r="LP124" s="121"/>
      <c r="LQ124" s="124"/>
      <c r="LR124" s="121"/>
      <c r="LS124" s="121"/>
      <c r="LT124" s="121">
        <f>LT123-(SUM(LT125:LT138))</f>
        <v>-0.02</v>
      </c>
      <c r="LU124" s="121"/>
      <c r="LV124" s="121"/>
      <c r="LW124" s="113"/>
      <c r="LX124" s="123"/>
      <c r="LY124" s="113"/>
      <c r="LZ124" s="121"/>
      <c r="MA124" s="124"/>
      <c r="MB124" s="121"/>
      <c r="MC124" s="121"/>
      <c r="MD124" s="121">
        <f>MD123-(SUM(MD125:MD138))</f>
        <v>0</v>
      </c>
      <c r="ME124" s="121"/>
      <c r="MF124" s="121"/>
      <c r="MG124" s="113"/>
      <c r="MH124" s="123"/>
      <c r="MI124" s="113"/>
      <c r="MJ124" s="121"/>
      <c r="MK124" s="124"/>
      <c r="ML124" s="121"/>
      <c r="MM124" s="121"/>
      <c r="MN124" s="121">
        <f>MN123-(SUM(MN125:MN138))</f>
        <v>57.36</v>
      </c>
      <c r="MO124" s="121"/>
      <c r="MP124" s="121"/>
      <c r="MQ124" s="113"/>
      <c r="MR124" s="123"/>
      <c r="MS124" s="113"/>
      <c r="MT124" s="121"/>
      <c r="MU124" s="124"/>
      <c r="MV124" s="121"/>
      <c r="MW124" s="121"/>
      <c r="MX124" s="121">
        <f>MX123-(SUM(MX125:MX138))</f>
        <v>0.96</v>
      </c>
      <c r="MY124" s="121"/>
      <c r="MZ124" s="121"/>
      <c r="NA124" s="113"/>
      <c r="NB124" s="123"/>
      <c r="NC124" s="113"/>
      <c r="ND124" s="121"/>
      <c r="NE124" s="124"/>
      <c r="NF124" s="121"/>
      <c r="NG124" s="121"/>
      <c r="NH124" s="121">
        <f>NH123-(SUM(NH125:NH138))</f>
        <v>37.99</v>
      </c>
      <c r="NI124" s="121"/>
      <c r="NJ124" s="121"/>
      <c r="NK124" s="113"/>
      <c r="NL124" s="123"/>
      <c r="NM124" s="113"/>
      <c r="NN124" s="121"/>
      <c r="NO124" s="124"/>
      <c r="NP124" s="121"/>
      <c r="NQ124" s="121"/>
      <c r="NR124" s="121">
        <f>NR123-(SUM(NR125:NR138))</f>
        <v>46.9</v>
      </c>
      <c r="NS124" s="121"/>
      <c r="NT124" s="121"/>
      <c r="NU124" s="113"/>
      <c r="NV124" s="123"/>
      <c r="NW124" s="113"/>
      <c r="NX124" s="121"/>
      <c r="NY124" s="124"/>
      <c r="NZ124" s="121"/>
      <c r="OA124" s="121"/>
      <c r="OB124" s="121">
        <f>OB123-(SUM(OB125:OB138))</f>
        <v>0.01</v>
      </c>
      <c r="OC124" s="121"/>
      <c r="OD124" s="121"/>
      <c r="OE124" s="113"/>
      <c r="OF124" s="123"/>
      <c r="OG124" s="113"/>
      <c r="OH124" s="121"/>
      <c r="OI124" s="124"/>
      <c r="OJ124" s="121"/>
      <c r="OK124" s="121"/>
      <c r="OL124" s="121">
        <f>OL123-(SUM(OL125:OL138))</f>
        <v>0</v>
      </c>
      <c r="OM124" s="121"/>
      <c r="ON124" s="121"/>
      <c r="OO124" s="113"/>
      <c r="OP124" s="123"/>
      <c r="OQ124" s="113"/>
      <c r="OR124" s="121"/>
      <c r="OS124" s="124"/>
      <c r="OT124" s="121"/>
      <c r="OU124" s="121"/>
      <c r="OV124" s="121">
        <f>OV123-(SUM(OV125:OV138))</f>
        <v>-0.01</v>
      </c>
      <c r="OW124" s="121"/>
      <c r="OX124" s="121"/>
      <c r="OY124" s="113"/>
      <c r="OZ124" s="123"/>
      <c r="PA124" s="113"/>
      <c r="PB124" s="121"/>
      <c r="PC124" s="124"/>
      <c r="PD124" s="121"/>
      <c r="PE124" s="121"/>
      <c r="PF124" s="121">
        <f>PF123-(SUM(PF125:PF138))</f>
        <v>0</v>
      </c>
      <c r="PG124" s="121"/>
      <c r="PH124" s="121"/>
      <c r="PI124" s="113"/>
      <c r="PJ124" s="123"/>
      <c r="PK124" s="113"/>
      <c r="PL124" s="121"/>
      <c r="PM124" s="124"/>
      <c r="PN124" s="121"/>
      <c r="PO124" s="121"/>
      <c r="PP124" s="121">
        <f>PP123-(SUM(PP125:PP138))</f>
        <v>0</v>
      </c>
      <c r="PQ124" s="121"/>
      <c r="PR124" s="121"/>
      <c r="PS124" s="113"/>
      <c r="PT124" s="123"/>
      <c r="PU124" s="113"/>
      <c r="PV124" s="121"/>
      <c r="PW124" s="124"/>
      <c r="PX124" s="121"/>
      <c r="PY124" s="121"/>
      <c r="PZ124" s="121">
        <f>PZ123-(SUM(PZ125:PZ138))</f>
        <v>0</v>
      </c>
      <c r="QA124" s="121"/>
      <c r="QB124" s="121"/>
      <c r="QC124" s="113"/>
      <c r="QD124" s="123"/>
      <c r="QE124" s="113"/>
      <c r="QF124" s="121"/>
      <c r="QG124" s="124"/>
      <c r="QH124" s="121"/>
      <c r="QI124" s="121"/>
      <c r="QJ124" s="121">
        <f>QJ123-(SUM(QJ125:QJ138))</f>
        <v>0.01</v>
      </c>
      <c r="QK124" s="121"/>
      <c r="QL124" s="121"/>
      <c r="QM124" s="113"/>
      <c r="QN124" s="123"/>
      <c r="QO124" s="113"/>
      <c r="QP124" s="121"/>
      <c r="QQ124" s="124"/>
      <c r="QR124" s="121"/>
      <c r="QS124" s="121"/>
      <c r="QT124" s="121">
        <f>QT123-(SUM(QT125:QT138))</f>
        <v>-0.01</v>
      </c>
      <c r="QU124" s="121"/>
      <c r="QV124" s="121"/>
      <c r="QW124" s="113"/>
      <c r="QX124" s="123"/>
      <c r="QY124" s="113"/>
      <c r="QZ124" s="121"/>
      <c r="RA124" s="124"/>
      <c r="RB124" s="121"/>
      <c r="RC124" s="121"/>
      <c r="RD124" s="121">
        <f>RD123-(SUM(RD125:RD138))</f>
        <v>0.09</v>
      </c>
      <c r="RE124" s="121"/>
      <c r="RF124" s="121"/>
      <c r="RG124" s="113"/>
      <c r="RH124" s="123"/>
      <c r="RI124" s="113"/>
      <c r="RJ124" s="121"/>
      <c r="RK124" s="124"/>
      <c r="RL124" s="121"/>
      <c r="RM124" s="121"/>
      <c r="RN124" s="121">
        <f>RN123-(SUM(RN125:RN138))</f>
        <v>-0.01</v>
      </c>
      <c r="RO124" s="121"/>
      <c r="RP124" s="121"/>
      <c r="RQ124" s="113"/>
      <c r="RR124" s="123"/>
      <c r="RS124" s="113"/>
      <c r="RT124" s="121"/>
      <c r="RU124" s="124"/>
      <c r="RV124" s="121"/>
      <c r="RW124" s="121"/>
      <c r="RX124" s="121">
        <f>RX123-(SUM(RX125:RX138))</f>
        <v>-0.95</v>
      </c>
      <c r="RY124" s="121"/>
      <c r="RZ124" s="121"/>
      <c r="SA124" s="113"/>
      <c r="SB124" s="123"/>
      <c r="SC124" s="113"/>
      <c r="SD124" s="121"/>
      <c r="SE124" s="124"/>
      <c r="SF124" s="121"/>
      <c r="SG124" s="121"/>
      <c r="SH124" s="121">
        <f>SH123-(SUM(SH125:SH138))</f>
        <v>0</v>
      </c>
      <c r="SI124" s="121"/>
      <c r="SJ124" s="121"/>
      <c r="SK124" s="113"/>
      <c r="SL124" s="123"/>
      <c r="SM124" s="113"/>
      <c r="SN124" s="121"/>
      <c r="SO124" s="124"/>
      <c r="SP124" s="121"/>
      <c r="SQ124" s="121"/>
      <c r="SR124" s="121">
        <f>SR123-(SUM(SR125:SR138))</f>
        <v>-0.01</v>
      </c>
      <c r="SS124" s="121"/>
      <c r="ST124" s="121"/>
      <c r="SU124" s="113"/>
      <c r="SV124" s="123"/>
      <c r="SW124" s="113"/>
      <c r="SX124" s="121"/>
      <c r="SY124" s="124"/>
      <c r="SZ124" s="121"/>
      <c r="TA124" s="121"/>
      <c r="TB124" s="121">
        <f>TB123-(SUM(TB125:TB138))</f>
        <v>-8.9</v>
      </c>
      <c r="TC124" s="121"/>
      <c r="TD124" s="121"/>
      <c r="TE124" s="113"/>
      <c r="TF124" s="123"/>
      <c r="TG124" s="113"/>
      <c r="TH124" s="121"/>
      <c r="TI124" s="124"/>
      <c r="TJ124" s="121"/>
      <c r="TK124" s="121"/>
      <c r="TL124" s="121">
        <f>TL123-(SUM(TL125:TL138))</f>
        <v>0</v>
      </c>
      <c r="TM124" s="121"/>
      <c r="TN124" s="121"/>
      <c r="TO124" s="113"/>
      <c r="TP124" s="123"/>
      <c r="TQ124" s="113"/>
      <c r="TR124" s="121"/>
      <c r="TS124" s="124"/>
      <c r="TT124" s="121"/>
      <c r="TU124" s="121"/>
      <c r="TV124" s="121">
        <f>TV123-(SUM(TV125:TV138))</f>
        <v>23.49</v>
      </c>
      <c r="TW124" s="121"/>
      <c r="TX124" s="121"/>
      <c r="TY124" s="113"/>
      <c r="TZ124" s="123"/>
      <c r="UA124" s="113"/>
      <c r="UB124" s="121"/>
      <c r="UC124" s="124"/>
      <c r="UD124" s="121"/>
      <c r="UE124" s="121"/>
      <c r="UF124" s="121">
        <f>UF123-(SUM(UF125:UF138))</f>
        <v>0.01</v>
      </c>
      <c r="UG124" s="121"/>
      <c r="UH124" s="121"/>
      <c r="UI124" s="113"/>
      <c r="UJ124" s="123"/>
      <c r="UK124" s="113"/>
      <c r="UL124" s="121"/>
      <c r="UM124" s="124"/>
      <c r="UN124" s="121"/>
      <c r="UO124" s="121"/>
      <c r="UP124" s="121">
        <f>UP123-(SUM(UP125:UP138))</f>
        <v>54.48</v>
      </c>
      <c r="UQ124" s="121"/>
      <c r="UR124" s="121"/>
      <c r="US124" s="113"/>
      <c r="UT124" s="123"/>
      <c r="UU124" s="113"/>
      <c r="UV124" s="121"/>
      <c r="UW124" s="124"/>
      <c r="UX124" s="121"/>
      <c r="UY124" s="121"/>
      <c r="UZ124" s="121">
        <f>UZ123-(SUM(UZ125:UZ138))</f>
        <v>8.82</v>
      </c>
      <c r="VA124" s="121"/>
      <c r="VB124" s="121"/>
      <c r="VC124" s="113"/>
      <c r="VD124" s="123"/>
      <c r="VE124" s="113"/>
      <c r="VF124" s="121"/>
      <c r="VG124" s="124"/>
      <c r="VH124" s="121"/>
      <c r="VI124" s="121"/>
      <c r="VJ124" s="121">
        <f>VJ123-(SUM(VJ125:VJ138))</f>
        <v>36.19</v>
      </c>
      <c r="VK124" s="121"/>
      <c r="VL124" s="121"/>
      <c r="VM124" s="113"/>
      <c r="VN124" s="123"/>
      <c r="VO124" s="113"/>
      <c r="VP124" s="121"/>
      <c r="VQ124" s="124"/>
      <c r="VR124" s="121"/>
      <c r="VS124" s="121"/>
      <c r="VT124" s="121">
        <f>VT123-(SUM(VT125:VT138))</f>
        <v>-0.02</v>
      </c>
      <c r="VU124" s="121"/>
      <c r="VV124" s="121"/>
      <c r="VW124" s="113"/>
      <c r="VX124" s="123"/>
      <c r="VY124" s="113"/>
      <c r="VZ124" s="121"/>
      <c r="WA124" s="124"/>
      <c r="WB124" s="121"/>
      <c r="WC124" s="121"/>
      <c r="WD124" s="121">
        <f>WD123-(SUM(WD125:WD138))</f>
        <v>-39.659999999999997</v>
      </c>
      <c r="WE124" s="121"/>
      <c r="WF124" s="121"/>
    </row>
    <row r="125" spans="1:604" ht="26.25" customHeight="1">
      <c r="A125" s="5"/>
      <c r="B125" s="223" t="s">
        <v>430</v>
      </c>
      <c r="C125" s="12" t="s">
        <v>837</v>
      </c>
      <c r="D125" s="12" t="s">
        <v>437</v>
      </c>
      <c r="E125" s="4"/>
      <c r="F125" s="252">
        <f t="shared" ref="F125:F137" si="1917">F12</f>
        <v>0</v>
      </c>
      <c r="G125" s="122"/>
      <c r="H125" s="101"/>
      <c r="I125" s="119"/>
      <c r="J125" s="93"/>
      <c r="K125" s="120">
        <f t="shared" ref="K125:L138" si="1918">K12+K28+K44+K60+K76+K109</f>
        <v>0</v>
      </c>
      <c r="L125" s="101">
        <f t="shared" si="1918"/>
        <v>0</v>
      </c>
      <c r="M125" s="101"/>
      <c r="N125" s="121"/>
      <c r="O125" s="122">
        <f t="shared" ref="O125:O138" si="1919">K125/$WC125</f>
        <v>0</v>
      </c>
      <c r="P125" s="252">
        <f t="shared" ref="P125:P137" si="1920">P12</f>
        <v>45</v>
      </c>
      <c r="Q125" s="122"/>
      <c r="R125" s="101"/>
      <c r="S125" s="119"/>
      <c r="T125" s="93"/>
      <c r="U125" s="120">
        <f t="shared" ref="U125:V138" si="1921">U12+U28+U44+U60+U76+U109</f>
        <v>7861.6654099999996</v>
      </c>
      <c r="V125" s="101">
        <f t="shared" si="1921"/>
        <v>353774.94</v>
      </c>
      <c r="W125" s="101"/>
      <c r="X125" s="121"/>
      <c r="Y125" s="122">
        <f t="shared" ref="Y125:Y138" si="1922">U125/$WC125</f>
        <v>0.78151999999999999</v>
      </c>
      <c r="Z125" s="252">
        <f t="shared" ref="Z125:Z137" si="1923">Z12</f>
        <v>15</v>
      </c>
      <c r="AA125" s="122"/>
      <c r="AB125" s="101"/>
      <c r="AC125" s="119"/>
      <c r="AD125" s="93"/>
      <c r="AE125" s="120">
        <f t="shared" ref="AE125:AF138" si="1924">AE12+AE28+AE44+AE60+AE76+AE109</f>
        <v>7448.4043600000005</v>
      </c>
      <c r="AF125" s="101">
        <f t="shared" si="1924"/>
        <v>111726.06</v>
      </c>
      <c r="AG125" s="101"/>
      <c r="AH125" s="121"/>
      <c r="AI125" s="122">
        <f t="shared" ref="AI125:AI138" si="1925">AE125/$WC125</f>
        <v>0.74043999999999999</v>
      </c>
      <c r="AJ125" s="252">
        <f t="shared" ref="AJ125:AJ137" si="1926">AJ12</f>
        <v>139</v>
      </c>
      <c r="AK125" s="122"/>
      <c r="AL125" s="101"/>
      <c r="AM125" s="119"/>
      <c r="AN125" s="93"/>
      <c r="AO125" s="120">
        <f t="shared" ref="AO125:AP138" si="1927">AO12+AO28+AO44+AO60+AO76+AO109</f>
        <v>16023.260759999999</v>
      </c>
      <c r="AP125" s="101">
        <f t="shared" si="1927"/>
        <v>2227233.2400000002</v>
      </c>
      <c r="AQ125" s="101"/>
      <c r="AR125" s="121"/>
      <c r="AS125" s="122">
        <f t="shared" ref="AS125:AS138" si="1928">AO125/$WC125</f>
        <v>1.5928599999999999</v>
      </c>
      <c r="AT125" s="252">
        <f t="shared" ref="AT125:AT137" si="1929">AT12</f>
        <v>0</v>
      </c>
      <c r="AU125" s="122"/>
      <c r="AV125" s="101"/>
      <c r="AW125" s="119"/>
      <c r="AX125" s="93"/>
      <c r="AY125" s="120">
        <f t="shared" ref="AY125:AZ138" si="1930">AY12+AY28+AY44+AY60+AY76+AY109</f>
        <v>0</v>
      </c>
      <c r="AZ125" s="101">
        <f t="shared" si="1930"/>
        <v>0</v>
      </c>
      <c r="BA125" s="101"/>
      <c r="BB125" s="121"/>
      <c r="BC125" s="122">
        <f t="shared" ref="BC125:BC138" si="1931">AY125/$WC125</f>
        <v>0</v>
      </c>
      <c r="BD125" s="252">
        <f t="shared" ref="BD125:BD137" si="1932">BD12</f>
        <v>0</v>
      </c>
      <c r="BE125" s="122"/>
      <c r="BF125" s="101"/>
      <c r="BG125" s="119"/>
      <c r="BH125" s="93"/>
      <c r="BI125" s="120">
        <f t="shared" ref="BI125:BJ138" si="1933">BI12+BI28+BI44+BI60+BI76+BI109</f>
        <v>0</v>
      </c>
      <c r="BJ125" s="101">
        <f t="shared" si="1933"/>
        <v>0</v>
      </c>
      <c r="BK125" s="101"/>
      <c r="BL125" s="121"/>
      <c r="BM125" s="122">
        <f t="shared" ref="BM125:BM138" si="1934">BI125/$WC125</f>
        <v>0</v>
      </c>
      <c r="BN125" s="252">
        <f t="shared" ref="BN125:BN137" si="1935">BN12</f>
        <v>0</v>
      </c>
      <c r="BO125" s="122"/>
      <c r="BP125" s="101"/>
      <c r="BQ125" s="119"/>
      <c r="BR125" s="93"/>
      <c r="BS125" s="120">
        <f t="shared" ref="BS125:BT138" si="1936">BS12+BS28+BS44+BS60+BS76+BS109</f>
        <v>0</v>
      </c>
      <c r="BT125" s="101">
        <f t="shared" si="1936"/>
        <v>0</v>
      </c>
      <c r="BU125" s="101"/>
      <c r="BV125" s="121"/>
      <c r="BW125" s="122">
        <f t="shared" ref="BW125:BW138" si="1937">BS125/$WC125</f>
        <v>0</v>
      </c>
      <c r="BX125" s="252">
        <f t="shared" ref="BX125:BX137" si="1938">BX12</f>
        <v>33</v>
      </c>
      <c r="BY125" s="122"/>
      <c r="BZ125" s="101"/>
      <c r="CA125" s="119"/>
      <c r="CB125" s="93"/>
      <c r="CC125" s="120">
        <f t="shared" ref="CC125:CD138" si="1939">CC12+CC28+CC44+CC60+CC76+CC109</f>
        <v>9992.2562300000009</v>
      </c>
      <c r="CD125" s="101">
        <f t="shared" si="1939"/>
        <v>329744.45</v>
      </c>
      <c r="CE125" s="101"/>
      <c r="CF125" s="121"/>
      <c r="CG125" s="122">
        <f t="shared" ref="CG125:CG138" si="1940">CC125/$WC125</f>
        <v>0.99331999999999998</v>
      </c>
      <c r="CH125" s="252">
        <f t="shared" ref="CH125:CH137" si="1941">CH12</f>
        <v>0</v>
      </c>
      <c r="CI125" s="122"/>
      <c r="CJ125" s="101"/>
      <c r="CK125" s="119"/>
      <c r="CL125" s="93"/>
      <c r="CM125" s="120">
        <f t="shared" ref="CM125:CN138" si="1942">CM12+CM28+CM44+CM60+CM76+CM109</f>
        <v>0</v>
      </c>
      <c r="CN125" s="101">
        <f t="shared" si="1942"/>
        <v>0</v>
      </c>
      <c r="CO125" s="101"/>
      <c r="CP125" s="121"/>
      <c r="CQ125" s="122">
        <f t="shared" ref="CQ125:CQ138" si="1943">CM125/$WC125</f>
        <v>0</v>
      </c>
      <c r="CR125" s="252">
        <f t="shared" ref="CR125:CR137" si="1944">CR12</f>
        <v>0</v>
      </c>
      <c r="CS125" s="122"/>
      <c r="CT125" s="101"/>
      <c r="CU125" s="119"/>
      <c r="CV125" s="93"/>
      <c r="CW125" s="120">
        <f t="shared" ref="CW125:CX138" si="1945">CW12+CW28+CW44+CW60+CW76+CW109</f>
        <v>0</v>
      </c>
      <c r="CX125" s="101">
        <f t="shared" si="1945"/>
        <v>0</v>
      </c>
      <c r="CY125" s="101"/>
      <c r="CZ125" s="121"/>
      <c r="DA125" s="122">
        <f t="shared" ref="DA125:DA138" si="1946">CW125/$WC125</f>
        <v>0</v>
      </c>
      <c r="DB125" s="252">
        <f t="shared" ref="DB125:DB137" si="1947">DB12</f>
        <v>52</v>
      </c>
      <c r="DC125" s="122"/>
      <c r="DD125" s="101"/>
      <c r="DE125" s="119"/>
      <c r="DF125" s="93"/>
      <c r="DG125" s="120">
        <f t="shared" ref="DG125:DH138" si="1948">DG12+DG28+DG44+DG60+DG76+DG109</f>
        <v>12879.7122</v>
      </c>
      <c r="DH125" s="101">
        <f t="shared" si="1948"/>
        <v>669745.03</v>
      </c>
      <c r="DI125" s="101"/>
      <c r="DJ125" s="121"/>
      <c r="DK125" s="122">
        <f t="shared" ref="DK125:DK138" si="1949">DG125/$WC125</f>
        <v>1.2803599999999999</v>
      </c>
      <c r="DL125" s="252">
        <f t="shared" ref="DL125:DL137" si="1950">DL12</f>
        <v>11</v>
      </c>
      <c r="DM125" s="122"/>
      <c r="DN125" s="101"/>
      <c r="DO125" s="119"/>
      <c r="DP125" s="93"/>
      <c r="DQ125" s="120">
        <f t="shared" ref="DQ125:DR138" si="1951">DQ12+DQ28+DQ44+DQ60+DQ76+DQ109</f>
        <v>11712.444949999999</v>
      </c>
      <c r="DR125" s="101">
        <f t="shared" si="1951"/>
        <v>128836.9</v>
      </c>
      <c r="DS125" s="101"/>
      <c r="DT125" s="121"/>
      <c r="DU125" s="122">
        <f t="shared" ref="DU125:DU138" si="1952">DQ125/$WC125</f>
        <v>1.16432</v>
      </c>
      <c r="DV125" s="252">
        <f t="shared" ref="DV125:DV137" si="1953">DV12</f>
        <v>0</v>
      </c>
      <c r="DW125" s="122"/>
      <c r="DX125" s="101"/>
      <c r="DY125" s="119"/>
      <c r="DZ125" s="93"/>
      <c r="EA125" s="120">
        <f t="shared" ref="EA125:EB138" si="1954">EA12+EA28+EA44+EA60+EA76+EA109</f>
        <v>0</v>
      </c>
      <c r="EB125" s="101">
        <f t="shared" si="1954"/>
        <v>0</v>
      </c>
      <c r="EC125" s="101"/>
      <c r="ED125" s="121"/>
      <c r="EE125" s="122">
        <f t="shared" ref="EE125:EE138" si="1955">EA125/$WC125</f>
        <v>0</v>
      </c>
      <c r="EF125" s="252">
        <f t="shared" ref="EF125:EF137" si="1956">EF12</f>
        <v>23</v>
      </c>
      <c r="EG125" s="122"/>
      <c r="EH125" s="101"/>
      <c r="EI125" s="119"/>
      <c r="EJ125" s="93"/>
      <c r="EK125" s="120">
        <f t="shared" ref="EK125:EL138" si="1957">EK12+EK28+EK44+EK60+EK76+EK109</f>
        <v>12678.29025</v>
      </c>
      <c r="EL125" s="101">
        <f t="shared" si="1957"/>
        <v>291600.68</v>
      </c>
      <c r="EM125" s="101"/>
      <c r="EN125" s="121"/>
      <c r="EO125" s="122">
        <f t="shared" ref="EO125:EO138" si="1958">EK125/$WC125</f>
        <v>1.26034</v>
      </c>
      <c r="EP125" s="252">
        <f t="shared" ref="EP125:EP137" si="1959">EP12</f>
        <v>43</v>
      </c>
      <c r="EQ125" s="122"/>
      <c r="ER125" s="101"/>
      <c r="ES125" s="119"/>
      <c r="ET125" s="93"/>
      <c r="EU125" s="120">
        <f t="shared" ref="EU125:EV138" si="1960">EU12+EU28+EU44+EU60+EU76+EU109</f>
        <v>8744.7116800000003</v>
      </c>
      <c r="EV125" s="101">
        <f t="shared" si="1960"/>
        <v>376022.6</v>
      </c>
      <c r="EW125" s="101"/>
      <c r="EX125" s="121"/>
      <c r="EY125" s="122">
        <f t="shared" ref="EY125:EY138" si="1961">EU125/$WC125</f>
        <v>0.86929999999999996</v>
      </c>
      <c r="EZ125" s="252">
        <f t="shared" ref="EZ125:EZ137" si="1962">EZ12</f>
        <v>24</v>
      </c>
      <c r="FA125" s="122"/>
      <c r="FB125" s="101"/>
      <c r="FC125" s="119"/>
      <c r="FD125" s="93"/>
      <c r="FE125" s="120">
        <f t="shared" ref="FE125:FF138" si="1963">FE12+FE28+FE44+FE60+FE76+FE109</f>
        <v>8178.7945</v>
      </c>
      <c r="FF125" s="101">
        <f t="shared" si="1963"/>
        <v>196291.07</v>
      </c>
      <c r="FG125" s="101"/>
      <c r="FH125" s="121"/>
      <c r="FI125" s="122">
        <f t="shared" ref="FI125:FI138" si="1964">FE125/$WC125</f>
        <v>0.81305000000000005</v>
      </c>
      <c r="FJ125" s="252">
        <f t="shared" ref="FJ125:FJ137" si="1965">FJ12</f>
        <v>41</v>
      </c>
      <c r="FK125" s="122"/>
      <c r="FL125" s="101"/>
      <c r="FM125" s="119"/>
      <c r="FN125" s="93"/>
      <c r="FO125" s="120">
        <f t="shared" ref="FO125:FP138" si="1966">FO12+FO28+FO44+FO60+FO76+FO109</f>
        <v>11943.83289</v>
      </c>
      <c r="FP125" s="101">
        <f t="shared" si="1966"/>
        <v>489697.15</v>
      </c>
      <c r="FQ125" s="101"/>
      <c r="FR125" s="121"/>
      <c r="FS125" s="122">
        <f t="shared" ref="FS125:FS138" si="1967">FO125/$WC125</f>
        <v>1.1873199999999999</v>
      </c>
      <c r="FT125" s="252">
        <f t="shared" ref="FT125:FT137" si="1968">FT12</f>
        <v>34</v>
      </c>
      <c r="FU125" s="122"/>
      <c r="FV125" s="101"/>
      <c r="FW125" s="119"/>
      <c r="FX125" s="93"/>
      <c r="FY125" s="120">
        <f t="shared" ref="FY125:FZ138" si="1969">FY12+FY28+FY44+FY60+FY76+FY109</f>
        <v>8056.4945500000003</v>
      </c>
      <c r="FZ125" s="101">
        <f t="shared" si="1969"/>
        <v>273920.81</v>
      </c>
      <c r="GA125" s="101"/>
      <c r="GB125" s="121"/>
      <c r="GC125" s="122">
        <f t="shared" ref="GC125:GC138" si="1970">FY125/$WC125</f>
        <v>0.80088999999999999</v>
      </c>
      <c r="GD125" s="252">
        <f t="shared" ref="GD125:GD137" si="1971">GD12</f>
        <v>39</v>
      </c>
      <c r="GE125" s="122"/>
      <c r="GF125" s="101"/>
      <c r="GG125" s="119"/>
      <c r="GH125" s="93"/>
      <c r="GI125" s="120">
        <f t="shared" ref="GI125:GJ138" si="1972">GI12+GI28+GI44+GI60+GI76+GI109</f>
        <v>8501.9949699999997</v>
      </c>
      <c r="GJ125" s="101">
        <f t="shared" si="1972"/>
        <v>331577.81</v>
      </c>
      <c r="GK125" s="101"/>
      <c r="GL125" s="121"/>
      <c r="GM125" s="122">
        <f t="shared" ref="GM125:GM138" si="1973">GI125/$WC125</f>
        <v>0.84516999999999998</v>
      </c>
      <c r="GN125" s="252">
        <f t="shared" ref="GN125:GN137" si="1974">GN12</f>
        <v>0</v>
      </c>
      <c r="GO125" s="122"/>
      <c r="GP125" s="101"/>
      <c r="GQ125" s="119"/>
      <c r="GR125" s="93"/>
      <c r="GS125" s="120">
        <f t="shared" ref="GS125:GT138" si="1975">GS12+GS28+GS44+GS60+GS76+GS109</f>
        <v>0</v>
      </c>
      <c r="GT125" s="101">
        <f t="shared" si="1975"/>
        <v>0</v>
      </c>
      <c r="GU125" s="101"/>
      <c r="GV125" s="121"/>
      <c r="GW125" s="122">
        <f t="shared" ref="GW125:GW138" si="1976">GS125/$WC125</f>
        <v>0</v>
      </c>
      <c r="GX125" s="252">
        <f t="shared" ref="GX125:GX137" si="1977">GX12</f>
        <v>27</v>
      </c>
      <c r="GY125" s="122"/>
      <c r="GZ125" s="101"/>
      <c r="HA125" s="119"/>
      <c r="HB125" s="93"/>
      <c r="HC125" s="120">
        <f t="shared" ref="HC125:HD138" si="1978">HC12+HC28+HC44+HC60+HC76+HC109</f>
        <v>10442.74397</v>
      </c>
      <c r="HD125" s="101">
        <f t="shared" si="1978"/>
        <v>281954.09000000003</v>
      </c>
      <c r="HE125" s="101"/>
      <c r="HF125" s="121"/>
      <c r="HG125" s="122">
        <f t="shared" ref="HG125:HG138" si="1979">HC125/$WC125</f>
        <v>1.0381</v>
      </c>
      <c r="HH125" s="252">
        <f t="shared" ref="HH125:HH137" si="1980">HH12</f>
        <v>22</v>
      </c>
      <c r="HI125" s="122"/>
      <c r="HJ125" s="101"/>
      <c r="HK125" s="119"/>
      <c r="HL125" s="93"/>
      <c r="HM125" s="120">
        <f t="shared" ref="HM125:HN138" si="1981">HM12+HM28+HM44+HM60+HM76+HM109</f>
        <v>10660.261549999999</v>
      </c>
      <c r="HN125" s="101">
        <f t="shared" si="1981"/>
        <v>234525.76</v>
      </c>
      <c r="HO125" s="101"/>
      <c r="HP125" s="121"/>
      <c r="HQ125" s="122">
        <f t="shared" ref="HQ125:HQ138" si="1982">HM125/$WC125</f>
        <v>1.0597300000000001</v>
      </c>
      <c r="HR125" s="252">
        <f t="shared" ref="HR125:HR137" si="1983">HR12</f>
        <v>88</v>
      </c>
      <c r="HS125" s="122"/>
      <c r="HT125" s="101"/>
      <c r="HU125" s="119"/>
      <c r="HV125" s="93"/>
      <c r="HW125" s="120">
        <f t="shared" ref="HW125:HX138" si="1984">HW12+HW28+HW44+HW60+HW76+HW109</f>
        <v>8467.2927199999995</v>
      </c>
      <c r="HX125" s="101">
        <f t="shared" si="1984"/>
        <v>745121.76</v>
      </c>
      <c r="HY125" s="101"/>
      <c r="HZ125" s="121"/>
      <c r="IA125" s="122">
        <f t="shared" ref="IA125:IA138" si="1985">HW125/$WC125</f>
        <v>0.84172000000000002</v>
      </c>
      <c r="IB125" s="252">
        <f t="shared" ref="IB125:IB137" si="1986">IB12</f>
        <v>0</v>
      </c>
      <c r="IC125" s="122"/>
      <c r="ID125" s="101"/>
      <c r="IE125" s="119"/>
      <c r="IF125" s="93"/>
      <c r="IG125" s="120">
        <f t="shared" ref="IG125:IH138" si="1987">IG12+IG28+IG44+IG60+IG76+IG109</f>
        <v>0</v>
      </c>
      <c r="IH125" s="101">
        <f t="shared" si="1987"/>
        <v>0</v>
      </c>
      <c r="II125" s="101"/>
      <c r="IJ125" s="121"/>
      <c r="IK125" s="122">
        <f t="shared" ref="IK125:IK138" si="1988">IG125/$WC125</f>
        <v>0</v>
      </c>
      <c r="IL125" s="252">
        <f t="shared" ref="IL125:IL137" si="1989">IL12</f>
        <v>29</v>
      </c>
      <c r="IM125" s="122"/>
      <c r="IN125" s="101"/>
      <c r="IO125" s="119"/>
      <c r="IP125" s="93"/>
      <c r="IQ125" s="120">
        <f t="shared" ref="IQ125:IR138" si="1990">IQ12+IQ28+IQ44+IQ60+IQ76+IQ109</f>
        <v>9637.79918</v>
      </c>
      <c r="IR125" s="101">
        <f t="shared" si="1990"/>
        <v>279496.18</v>
      </c>
      <c r="IS125" s="101"/>
      <c r="IT125" s="121"/>
      <c r="IU125" s="122">
        <f t="shared" ref="IU125:IU138" si="1991">IQ125/$WC125</f>
        <v>0.95808000000000004</v>
      </c>
      <c r="IV125" s="252">
        <f t="shared" ref="IV125:IV137" si="1992">IV12</f>
        <v>70</v>
      </c>
      <c r="IW125" s="122"/>
      <c r="IX125" s="101"/>
      <c r="IY125" s="119"/>
      <c r="IZ125" s="93"/>
      <c r="JA125" s="120">
        <f t="shared" ref="JA125:JB138" si="1993">JA12+JA28+JA44+JA60+JA76+JA109</f>
        <v>15278.630370000001</v>
      </c>
      <c r="JB125" s="101">
        <f t="shared" si="1993"/>
        <v>1069504.1200000001</v>
      </c>
      <c r="JC125" s="101"/>
      <c r="JD125" s="121"/>
      <c r="JE125" s="122">
        <f t="shared" ref="JE125:JE138" si="1994">JA125/$WC125</f>
        <v>1.5188299999999999</v>
      </c>
      <c r="JF125" s="252">
        <f t="shared" ref="JF125:JF137" si="1995">JF12</f>
        <v>83</v>
      </c>
      <c r="JG125" s="122"/>
      <c r="JH125" s="101"/>
      <c r="JI125" s="119"/>
      <c r="JJ125" s="93"/>
      <c r="JK125" s="120">
        <f t="shared" ref="JK125:JL138" si="1996">JK12+JK28+JK44+JK60+JK76+JK109</f>
        <v>11585.341570000001</v>
      </c>
      <c r="JL125" s="101">
        <f t="shared" si="1996"/>
        <v>961583.34</v>
      </c>
      <c r="JM125" s="101"/>
      <c r="JN125" s="121"/>
      <c r="JO125" s="122">
        <f t="shared" ref="JO125:JO138" si="1997">JK125/$WC125</f>
        <v>1.1516900000000001</v>
      </c>
      <c r="JP125" s="252">
        <f t="shared" ref="JP125:JP137" si="1998">JP12</f>
        <v>0</v>
      </c>
      <c r="JQ125" s="122"/>
      <c r="JR125" s="101"/>
      <c r="JS125" s="119"/>
      <c r="JT125" s="93"/>
      <c r="JU125" s="120">
        <f t="shared" ref="JU125:JV138" si="1999">JU12+JU28+JU44+JU60+JU76+JU109</f>
        <v>0</v>
      </c>
      <c r="JV125" s="101">
        <f t="shared" si="1999"/>
        <v>0</v>
      </c>
      <c r="JW125" s="101"/>
      <c r="JX125" s="121"/>
      <c r="JY125" s="122">
        <f t="shared" ref="JY125:JY138" si="2000">JU125/$WC125</f>
        <v>0</v>
      </c>
      <c r="JZ125" s="252">
        <f t="shared" ref="JZ125:JZ137" si="2001">JZ12</f>
        <v>30</v>
      </c>
      <c r="KA125" s="122"/>
      <c r="KB125" s="101"/>
      <c r="KC125" s="119"/>
      <c r="KD125" s="93"/>
      <c r="KE125" s="120">
        <f t="shared" ref="KE125:KF138" si="2002">KE12+KE28+KE44+KE60+KE76+KE109</f>
        <v>6180.99575</v>
      </c>
      <c r="KF125" s="101">
        <f t="shared" si="2002"/>
        <v>185429.88</v>
      </c>
      <c r="KG125" s="101"/>
      <c r="KH125" s="121"/>
      <c r="KI125" s="122">
        <f t="shared" ref="KI125:KI138" si="2003">KE125/$WC125</f>
        <v>0.61445000000000005</v>
      </c>
      <c r="KJ125" s="252">
        <f t="shared" ref="KJ125:KJ137" si="2004">KJ12</f>
        <v>53</v>
      </c>
      <c r="KK125" s="122"/>
      <c r="KL125" s="101"/>
      <c r="KM125" s="119"/>
      <c r="KN125" s="93"/>
      <c r="KO125" s="120">
        <f t="shared" ref="KO125:KP138" si="2005">KO12+KO28+KO44+KO60+KO76+KO109</f>
        <v>8523.0666600000004</v>
      </c>
      <c r="KP125" s="101">
        <f t="shared" si="2005"/>
        <v>451722.54</v>
      </c>
      <c r="KQ125" s="101"/>
      <c r="KR125" s="121"/>
      <c r="KS125" s="122">
        <f t="shared" ref="KS125:KS138" si="2006">KO125/$WC125</f>
        <v>0.84726999999999997</v>
      </c>
      <c r="KT125" s="252">
        <f t="shared" ref="KT125:KT137" si="2007">KT12</f>
        <v>74</v>
      </c>
      <c r="KU125" s="122"/>
      <c r="KV125" s="101"/>
      <c r="KW125" s="119"/>
      <c r="KX125" s="93"/>
      <c r="KY125" s="120">
        <f t="shared" ref="KY125:KZ138" si="2008">KY12+KY28+KY44+KY60+KY76+KY109</f>
        <v>10300.95225</v>
      </c>
      <c r="KZ125" s="101">
        <f t="shared" si="2008"/>
        <v>762270.47</v>
      </c>
      <c r="LA125" s="101"/>
      <c r="LB125" s="121"/>
      <c r="LC125" s="122">
        <f t="shared" ref="LC125:LC138" si="2009">KY125/$WC125</f>
        <v>1.0240100000000001</v>
      </c>
      <c r="LD125" s="252">
        <f t="shared" ref="LD125:LD137" si="2010">LD12</f>
        <v>33</v>
      </c>
      <c r="LE125" s="122"/>
      <c r="LF125" s="101"/>
      <c r="LG125" s="119"/>
      <c r="LH125" s="93"/>
      <c r="LI125" s="120">
        <f t="shared" ref="LI125:LJ138" si="2011">LI12+LI28+LI44+LI60+LI76+LI109</f>
        <v>9132.07294</v>
      </c>
      <c r="LJ125" s="101">
        <f t="shared" si="2011"/>
        <v>301358.40000000002</v>
      </c>
      <c r="LK125" s="101"/>
      <c r="LL125" s="121"/>
      <c r="LM125" s="122">
        <f t="shared" ref="LM125:LM138" si="2012">LI125/$WC125</f>
        <v>0.90781000000000001</v>
      </c>
      <c r="LN125" s="252">
        <f t="shared" ref="LN125:LN137" si="2013">LN12</f>
        <v>32</v>
      </c>
      <c r="LO125" s="122"/>
      <c r="LP125" s="101"/>
      <c r="LQ125" s="119"/>
      <c r="LR125" s="93"/>
      <c r="LS125" s="120">
        <f t="shared" ref="LS125:LT138" si="2014">LS12+LS28+LS44+LS60+LS76+LS109</f>
        <v>16025.958420000001</v>
      </c>
      <c r="LT125" s="101">
        <f t="shared" si="2014"/>
        <v>512830.68</v>
      </c>
      <c r="LU125" s="101"/>
      <c r="LV125" s="121"/>
      <c r="LW125" s="122">
        <f t="shared" ref="LW125:LW138" si="2015">LS125/$WC125</f>
        <v>1.5931200000000001</v>
      </c>
      <c r="LX125" s="252">
        <f t="shared" ref="LX125:LX137" si="2016">LX12</f>
        <v>28</v>
      </c>
      <c r="LY125" s="122"/>
      <c r="LZ125" s="101"/>
      <c r="MA125" s="119"/>
      <c r="MB125" s="93"/>
      <c r="MC125" s="120">
        <f t="shared" ref="MC125:MD138" si="2017">MC12+MC28+MC44+MC60+MC76+MC109</f>
        <v>10266.57582</v>
      </c>
      <c r="MD125" s="101">
        <f t="shared" si="2017"/>
        <v>287464.13</v>
      </c>
      <c r="ME125" s="101"/>
      <c r="MF125" s="121"/>
      <c r="MG125" s="122">
        <f t="shared" ref="MG125:MG138" si="2018">MC125/$WC125</f>
        <v>1.0205900000000001</v>
      </c>
      <c r="MH125" s="252">
        <f t="shared" ref="MH125:MH137" si="2019">MH12</f>
        <v>28</v>
      </c>
      <c r="MI125" s="122"/>
      <c r="MJ125" s="101"/>
      <c r="MK125" s="119"/>
      <c r="ML125" s="93"/>
      <c r="MM125" s="120">
        <f t="shared" ref="MM125:MN138" si="2020">MM12+MM28+MM44+MM60+MM76+MM109</f>
        <v>9869.0558899999996</v>
      </c>
      <c r="MN125" s="101">
        <f t="shared" si="2020"/>
        <v>276333.57</v>
      </c>
      <c r="MO125" s="101"/>
      <c r="MP125" s="121"/>
      <c r="MQ125" s="122">
        <f t="shared" ref="MQ125:MQ138" si="2021">MM125/$WC125</f>
        <v>0.98107</v>
      </c>
      <c r="MR125" s="252">
        <f t="shared" ref="MR125:MR137" si="2022">MR12</f>
        <v>19</v>
      </c>
      <c r="MS125" s="122"/>
      <c r="MT125" s="101"/>
      <c r="MU125" s="119"/>
      <c r="MV125" s="93"/>
      <c r="MW125" s="120">
        <f t="shared" ref="MW125:MX138" si="2023">MW12+MW28+MW44+MW60+MW76+MW109</f>
        <v>8694.4963800000005</v>
      </c>
      <c r="MX125" s="101">
        <f t="shared" si="2023"/>
        <v>165195.43</v>
      </c>
      <c r="MY125" s="101"/>
      <c r="MZ125" s="121"/>
      <c r="NA125" s="122">
        <f t="shared" ref="NA125:NA138" si="2024">MW125/$WC125</f>
        <v>0.86431000000000002</v>
      </c>
      <c r="NB125" s="252">
        <f t="shared" ref="NB125:NB137" si="2025">NB12</f>
        <v>27</v>
      </c>
      <c r="NC125" s="122"/>
      <c r="ND125" s="101"/>
      <c r="NE125" s="119"/>
      <c r="NF125" s="93"/>
      <c r="NG125" s="120">
        <f t="shared" ref="NG125:NH138" si="2026">NG12+NG28+NG44+NG60+NG76+NG109</f>
        <v>8955.6044700000002</v>
      </c>
      <c r="NH125" s="101">
        <f t="shared" si="2026"/>
        <v>241801.32</v>
      </c>
      <c r="NI125" s="101"/>
      <c r="NJ125" s="121"/>
      <c r="NK125" s="122">
        <f t="shared" ref="NK125:NK138" si="2027">NG125/$WC125</f>
        <v>0.89027000000000001</v>
      </c>
      <c r="NL125" s="252">
        <f t="shared" ref="NL125:NL137" si="2028">NL12</f>
        <v>143</v>
      </c>
      <c r="NM125" s="122"/>
      <c r="NN125" s="101"/>
      <c r="NO125" s="119"/>
      <c r="NP125" s="93"/>
      <c r="NQ125" s="120">
        <f t="shared" ref="NQ125:NR138" si="2029">NQ12+NQ28+NQ44+NQ60+NQ76+NQ109</f>
        <v>9872.8063000000002</v>
      </c>
      <c r="NR125" s="101">
        <f t="shared" si="2029"/>
        <v>1411811.31</v>
      </c>
      <c r="NS125" s="101"/>
      <c r="NT125" s="121"/>
      <c r="NU125" s="122">
        <f t="shared" ref="NU125:NU138" si="2030">NQ125/$WC125</f>
        <v>0.98145000000000004</v>
      </c>
      <c r="NV125" s="252">
        <f t="shared" ref="NV125:NV137" si="2031">NV12</f>
        <v>0</v>
      </c>
      <c r="NW125" s="122"/>
      <c r="NX125" s="101"/>
      <c r="NY125" s="119"/>
      <c r="NZ125" s="93"/>
      <c r="OA125" s="120">
        <f t="shared" ref="OA125:OB138" si="2032">OA12+OA28+OA44+OA60+OA76+OA109</f>
        <v>0</v>
      </c>
      <c r="OB125" s="101">
        <f t="shared" si="2032"/>
        <v>0</v>
      </c>
      <c r="OC125" s="101"/>
      <c r="OD125" s="121"/>
      <c r="OE125" s="122">
        <f t="shared" ref="OE125:OE138" si="2033">OA125/$WC125</f>
        <v>0</v>
      </c>
      <c r="OF125" s="252">
        <f t="shared" ref="OF125:OF137" si="2034">OF12</f>
        <v>0</v>
      </c>
      <c r="OG125" s="122"/>
      <c r="OH125" s="101"/>
      <c r="OI125" s="119"/>
      <c r="OJ125" s="93"/>
      <c r="OK125" s="120">
        <f t="shared" ref="OK125:OL138" si="2035">OK12+OK28+OK44+OK60+OK76+OK109</f>
        <v>0</v>
      </c>
      <c r="OL125" s="101">
        <f t="shared" si="2035"/>
        <v>0</v>
      </c>
      <c r="OM125" s="101"/>
      <c r="ON125" s="121"/>
      <c r="OO125" s="122">
        <f t="shared" ref="OO125:OO138" si="2036">OK125/$WC125</f>
        <v>0</v>
      </c>
      <c r="OP125" s="252">
        <f t="shared" ref="OP125:OP137" si="2037">OP12</f>
        <v>24</v>
      </c>
      <c r="OQ125" s="122"/>
      <c r="OR125" s="101"/>
      <c r="OS125" s="119"/>
      <c r="OT125" s="93"/>
      <c r="OU125" s="120">
        <f t="shared" ref="OU125:OV138" si="2038">OU12+OU28+OU44+OU60+OU76+OU109</f>
        <v>8399.4903099999992</v>
      </c>
      <c r="OV125" s="101">
        <f t="shared" si="2038"/>
        <v>201587.77</v>
      </c>
      <c r="OW125" s="101"/>
      <c r="OX125" s="121"/>
      <c r="OY125" s="122">
        <f t="shared" ref="OY125:OY138" si="2039">OU125/$WC125</f>
        <v>0.83498000000000006</v>
      </c>
      <c r="OZ125" s="252">
        <f t="shared" ref="OZ125:OZ137" si="2040">OZ12</f>
        <v>0</v>
      </c>
      <c r="PA125" s="122"/>
      <c r="PB125" s="101"/>
      <c r="PC125" s="119"/>
      <c r="PD125" s="93"/>
      <c r="PE125" s="120">
        <f t="shared" ref="PE125:PF138" si="2041">PE12+PE28+PE44+PE60+PE76+PE109</f>
        <v>0</v>
      </c>
      <c r="PF125" s="101">
        <f t="shared" si="2041"/>
        <v>0</v>
      </c>
      <c r="PG125" s="101"/>
      <c r="PH125" s="121"/>
      <c r="PI125" s="122">
        <f t="shared" ref="PI125:PI138" si="2042">PE125/$WC125</f>
        <v>0</v>
      </c>
      <c r="PJ125" s="252">
        <f t="shared" ref="PJ125:PJ137" si="2043">PJ12</f>
        <v>45</v>
      </c>
      <c r="PK125" s="122"/>
      <c r="PL125" s="101"/>
      <c r="PM125" s="119"/>
      <c r="PN125" s="93"/>
      <c r="PO125" s="120">
        <f t="shared" ref="PO125:PP138" si="2044">PO12+PO28+PO44+PO60+PO76+PO109</f>
        <v>10198.37738</v>
      </c>
      <c r="PP125" s="101">
        <f t="shared" si="2044"/>
        <v>458926.98</v>
      </c>
      <c r="PQ125" s="101"/>
      <c r="PR125" s="121"/>
      <c r="PS125" s="122">
        <f t="shared" ref="PS125:PS138" si="2045">PO125/$WC125</f>
        <v>1.0138100000000001</v>
      </c>
      <c r="PT125" s="252">
        <f t="shared" ref="PT125:PT137" si="2046">PT12</f>
        <v>0</v>
      </c>
      <c r="PU125" s="122"/>
      <c r="PV125" s="101"/>
      <c r="PW125" s="119"/>
      <c r="PX125" s="93"/>
      <c r="PY125" s="120">
        <f t="shared" ref="PY125:PZ138" si="2047">PY12+PY28+PY44+PY60+PY76+PY109</f>
        <v>0</v>
      </c>
      <c r="PZ125" s="101">
        <f t="shared" si="2047"/>
        <v>0</v>
      </c>
      <c r="QA125" s="101"/>
      <c r="QB125" s="121"/>
      <c r="QC125" s="122">
        <f t="shared" ref="QC125:QC138" si="2048">PY125/$WC125</f>
        <v>0</v>
      </c>
      <c r="QD125" s="252">
        <f t="shared" ref="QD125:QD137" si="2049">QD12</f>
        <v>39</v>
      </c>
      <c r="QE125" s="122"/>
      <c r="QF125" s="101"/>
      <c r="QG125" s="119"/>
      <c r="QH125" s="93"/>
      <c r="QI125" s="120">
        <f t="shared" ref="QI125:QJ138" si="2050">QI12+QI28+QI44+QI60+QI76+QI109</f>
        <v>8731.5393700000004</v>
      </c>
      <c r="QJ125" s="101">
        <f t="shared" si="2050"/>
        <v>340530.03</v>
      </c>
      <c r="QK125" s="101"/>
      <c r="QL125" s="121"/>
      <c r="QM125" s="122">
        <f t="shared" ref="QM125:QM138" si="2051">QI125/$WC125</f>
        <v>0.86799000000000004</v>
      </c>
      <c r="QN125" s="252">
        <f t="shared" ref="QN125:QN137" si="2052">QN12</f>
        <v>25</v>
      </c>
      <c r="QO125" s="122"/>
      <c r="QP125" s="101"/>
      <c r="QQ125" s="119"/>
      <c r="QR125" s="93"/>
      <c r="QS125" s="120">
        <f t="shared" ref="QS125:QT138" si="2053">QS12+QS28+QS44+QS60+QS76+QS109</f>
        <v>7411.1956399999999</v>
      </c>
      <c r="QT125" s="101">
        <f t="shared" si="2053"/>
        <v>185279.89</v>
      </c>
      <c r="QU125" s="101"/>
      <c r="QV125" s="121"/>
      <c r="QW125" s="122">
        <f t="shared" ref="QW125:QW138" si="2054">QS125/$WC125</f>
        <v>0.73673999999999995</v>
      </c>
      <c r="QX125" s="252">
        <f t="shared" ref="QX125:QX137" si="2055">QX12</f>
        <v>28</v>
      </c>
      <c r="QY125" s="122"/>
      <c r="QZ125" s="101"/>
      <c r="RA125" s="119"/>
      <c r="RB125" s="93"/>
      <c r="RC125" s="120">
        <f t="shared" ref="RC125:RD138" si="2056">RC12+RC28+RC44+RC60+RC76+RC109</f>
        <v>10162.943069999999</v>
      </c>
      <c r="RD125" s="101">
        <f t="shared" si="2056"/>
        <v>284562.40999999997</v>
      </c>
      <c r="RE125" s="101"/>
      <c r="RF125" s="121"/>
      <c r="RG125" s="122">
        <f t="shared" ref="RG125:RG138" si="2057">RC125/$WC125</f>
        <v>1.0102899999999999</v>
      </c>
      <c r="RH125" s="252">
        <f t="shared" ref="RH125:RH137" si="2058">RH12</f>
        <v>23</v>
      </c>
      <c r="RI125" s="122"/>
      <c r="RJ125" s="101"/>
      <c r="RK125" s="119"/>
      <c r="RL125" s="93"/>
      <c r="RM125" s="120">
        <f t="shared" ref="RM125:RN138" si="2059">RM12+RM28+RM44+RM60+RM76+RM109</f>
        <v>13881.264160000001</v>
      </c>
      <c r="RN125" s="101">
        <f t="shared" si="2059"/>
        <v>319269.08</v>
      </c>
      <c r="RO125" s="101"/>
      <c r="RP125" s="121"/>
      <c r="RQ125" s="122">
        <f t="shared" ref="RQ125:RQ138" si="2060">RM125/$WC125</f>
        <v>1.37992</v>
      </c>
      <c r="RR125" s="252">
        <f t="shared" ref="RR125:RR137" si="2061">RR12</f>
        <v>61</v>
      </c>
      <c r="RS125" s="122"/>
      <c r="RT125" s="101"/>
      <c r="RU125" s="119"/>
      <c r="RV125" s="93"/>
      <c r="RW125" s="120">
        <f t="shared" ref="RW125:RX138" si="2062">RW12+RW28+RW44+RW60+RW76+RW109</f>
        <v>10658.188630000001</v>
      </c>
      <c r="RX125" s="101">
        <f t="shared" si="2062"/>
        <v>650149.5</v>
      </c>
      <c r="RY125" s="101"/>
      <c r="RZ125" s="121"/>
      <c r="SA125" s="122">
        <f t="shared" ref="SA125:SA138" si="2063">RW125/$WC125</f>
        <v>1.05952</v>
      </c>
      <c r="SB125" s="252">
        <f t="shared" ref="SB125:SB137" si="2064">SB12</f>
        <v>22</v>
      </c>
      <c r="SC125" s="122"/>
      <c r="SD125" s="101"/>
      <c r="SE125" s="119"/>
      <c r="SF125" s="93"/>
      <c r="SG125" s="120">
        <f t="shared" ref="SG125:SH138" si="2065">SG12+SG28+SG44+SG60+SG76+SG109</f>
        <v>7515.4327499999999</v>
      </c>
      <c r="SH125" s="101">
        <f t="shared" si="2065"/>
        <v>165339.53</v>
      </c>
      <c r="SI125" s="101"/>
      <c r="SJ125" s="121"/>
      <c r="SK125" s="122">
        <f t="shared" ref="SK125:SK138" si="2066">SG125/$WC125</f>
        <v>0.74709999999999999</v>
      </c>
      <c r="SL125" s="252">
        <f t="shared" ref="SL125:SL137" si="2067">SL12</f>
        <v>29</v>
      </c>
      <c r="SM125" s="122"/>
      <c r="SN125" s="101"/>
      <c r="SO125" s="119"/>
      <c r="SP125" s="93"/>
      <c r="SQ125" s="120">
        <f t="shared" ref="SQ125:SR138" si="2068">SQ12+SQ28+SQ44+SQ60+SQ76+SQ109</f>
        <v>9143.32798</v>
      </c>
      <c r="SR125" s="101">
        <f t="shared" si="2068"/>
        <v>265156.52</v>
      </c>
      <c r="SS125" s="101"/>
      <c r="ST125" s="121"/>
      <c r="SU125" s="122">
        <f t="shared" ref="SU125:SU138" si="2069">SQ125/$WC125</f>
        <v>0.90893000000000002</v>
      </c>
      <c r="SV125" s="252">
        <f t="shared" ref="SV125:SV137" si="2070">SV12</f>
        <v>47</v>
      </c>
      <c r="SW125" s="122"/>
      <c r="SX125" s="101"/>
      <c r="SY125" s="119"/>
      <c r="SZ125" s="93"/>
      <c r="TA125" s="120">
        <f t="shared" ref="TA125:TB138" si="2071">TA12+TA28+TA44+TA60+TA76+TA109</f>
        <v>14053.84799</v>
      </c>
      <c r="TB125" s="101">
        <f t="shared" si="2071"/>
        <v>660530.85</v>
      </c>
      <c r="TC125" s="101"/>
      <c r="TD125" s="121"/>
      <c r="TE125" s="122">
        <f t="shared" ref="TE125:TE138" si="2072">TA125/$WC125</f>
        <v>1.3970800000000001</v>
      </c>
      <c r="TF125" s="252">
        <f t="shared" ref="TF125:TF137" si="2073">TF12</f>
        <v>13</v>
      </c>
      <c r="TG125" s="122"/>
      <c r="TH125" s="101"/>
      <c r="TI125" s="119"/>
      <c r="TJ125" s="93"/>
      <c r="TK125" s="120">
        <f t="shared" ref="TK125:TL138" si="2074">TK12+TK28+TK44+TK60+TK76+TK109</f>
        <v>11409.11795</v>
      </c>
      <c r="TL125" s="101">
        <f t="shared" si="2074"/>
        <v>148318.54</v>
      </c>
      <c r="TM125" s="101"/>
      <c r="TN125" s="121"/>
      <c r="TO125" s="122">
        <f t="shared" ref="TO125:TO138" si="2075">TK125/$WC125</f>
        <v>1.1341699999999999</v>
      </c>
      <c r="TP125" s="252">
        <f t="shared" ref="TP125:TP137" si="2076">TP12</f>
        <v>51</v>
      </c>
      <c r="TQ125" s="122"/>
      <c r="TR125" s="101"/>
      <c r="TS125" s="119"/>
      <c r="TT125" s="93"/>
      <c r="TU125" s="120">
        <f t="shared" ref="TU125:TV138" si="2077">TU12+TU28+TU44+TU60+TU76+TU109</f>
        <v>7563.5384299999996</v>
      </c>
      <c r="TV125" s="101">
        <f t="shared" si="2077"/>
        <v>385740.47</v>
      </c>
      <c r="TW125" s="101"/>
      <c r="TX125" s="121"/>
      <c r="TY125" s="122">
        <f t="shared" ref="TY125:TY138" si="2078">TU125/$WC125</f>
        <v>0.75187999999999999</v>
      </c>
      <c r="TZ125" s="252">
        <f t="shared" ref="TZ125:TZ137" si="2079">TZ12</f>
        <v>64</v>
      </c>
      <c r="UA125" s="122"/>
      <c r="UB125" s="101"/>
      <c r="UC125" s="119"/>
      <c r="UD125" s="93"/>
      <c r="UE125" s="120">
        <f t="shared" ref="UE125:UF138" si="2080">UE12+UE28+UE44+UE60+UE76+UE109</f>
        <v>8760.9836099999993</v>
      </c>
      <c r="UF125" s="101">
        <f t="shared" si="2080"/>
        <v>560702.93999999994</v>
      </c>
      <c r="UG125" s="101"/>
      <c r="UH125" s="121"/>
      <c r="UI125" s="122">
        <f t="shared" ref="UI125:UI138" si="2081">UE125/$WC125</f>
        <v>0.87092000000000003</v>
      </c>
      <c r="UJ125" s="252">
        <f t="shared" ref="UJ125:UJ137" si="2082">UJ12</f>
        <v>76</v>
      </c>
      <c r="UK125" s="122"/>
      <c r="UL125" s="101"/>
      <c r="UM125" s="119"/>
      <c r="UN125" s="93"/>
      <c r="UO125" s="120">
        <f t="shared" ref="UO125:UP138" si="2083">UO12+UO28+UO44+UO60+UO76+UO109</f>
        <v>10825.79313</v>
      </c>
      <c r="UP125" s="101">
        <f t="shared" si="2083"/>
        <v>822760.27</v>
      </c>
      <c r="UQ125" s="101"/>
      <c r="UR125" s="121"/>
      <c r="US125" s="122">
        <f t="shared" ref="US125:US138" si="2084">UO125/$WC125</f>
        <v>1.0761799999999999</v>
      </c>
      <c r="UT125" s="252">
        <f t="shared" ref="UT125:UT137" si="2085">UT12</f>
        <v>61</v>
      </c>
      <c r="UU125" s="122"/>
      <c r="UV125" s="101"/>
      <c r="UW125" s="119"/>
      <c r="UX125" s="93"/>
      <c r="UY125" s="120">
        <f t="shared" ref="UY125:UZ138" si="2086">UY12+UY28+UY44+UY60+UY76+UY109</f>
        <v>9208.5490499999996</v>
      </c>
      <c r="UZ125" s="101">
        <f t="shared" si="2086"/>
        <v>561721.49</v>
      </c>
      <c r="VA125" s="101"/>
      <c r="VB125" s="121"/>
      <c r="VC125" s="122">
        <f t="shared" ref="VC125:VC138" si="2087">UY125/$WC125</f>
        <v>0.91540999999999995</v>
      </c>
      <c r="VD125" s="252">
        <f t="shared" ref="VD125:VD137" si="2088">VD12</f>
        <v>47</v>
      </c>
      <c r="VE125" s="122"/>
      <c r="VF125" s="101"/>
      <c r="VG125" s="119"/>
      <c r="VH125" s="93"/>
      <c r="VI125" s="120">
        <f t="shared" ref="VI125:VJ138" si="2089">VI12+VI28+VI44+VI60+VI76+VI109</f>
        <v>9205.4422799999993</v>
      </c>
      <c r="VJ125" s="101">
        <f t="shared" si="2089"/>
        <v>432655.79</v>
      </c>
      <c r="VK125" s="101"/>
      <c r="VL125" s="121"/>
      <c r="VM125" s="122">
        <f t="shared" ref="VM125:VM138" si="2090">VI125/$WC125</f>
        <v>0.91510000000000002</v>
      </c>
      <c r="VN125" s="252">
        <f t="shared" ref="VN125:VN137" si="2091">VN12</f>
        <v>49</v>
      </c>
      <c r="VO125" s="122"/>
      <c r="VP125" s="101"/>
      <c r="VQ125" s="119"/>
      <c r="VR125" s="93"/>
      <c r="VS125" s="120">
        <f t="shared" ref="VS125:VT138" si="2092">VS12+VS28+VS44+VS60+VS76+VS109</f>
        <v>9872.4743799999997</v>
      </c>
      <c r="VT125" s="101">
        <f t="shared" si="2092"/>
        <v>483751.25</v>
      </c>
      <c r="VU125" s="101"/>
      <c r="VV125" s="121"/>
      <c r="VW125" s="122">
        <f t="shared" ref="VW125:VW138" si="2093">VS125/$WC125</f>
        <v>0.98141</v>
      </c>
      <c r="VX125" s="231">
        <f t="shared" ref="VX125:VX138" si="2094">F125+P125+Z125+AJ125+AT125+BD125+BN125+BX125+CH125+CR125+DB125+DL125+DV125+EF125+EP125+EZ125+FJ125+FT125+GD125+GN125+GX125+HH125+HR125+IB125+IL125+IV125+JF125+JP125+JZ125+KJ125+KT125+LD125+LN125+LX125+MH125+MR125+NB125+NL125+NV125+OF125+OP125+OZ125+PJ125+PT125+QD125+QN125+QX125+RH125+RR125+SB125+SL125+SV125+TF125+TP125+TZ125+UJ125+UT125+VD125+VN125</f>
        <v>1989</v>
      </c>
      <c r="VY125" s="122"/>
      <c r="VZ125" s="101"/>
      <c r="WA125" s="119"/>
      <c r="WB125" s="93"/>
      <c r="WC125" s="120">
        <f t="shared" ref="WC125:WD138" si="2095">WC12+WC28+WC44+WC60+WC76+WC109</f>
        <v>10059.456029999999</v>
      </c>
      <c r="WD125" s="120">
        <f t="shared" si="2095"/>
        <v>20008258.030000001</v>
      </c>
      <c r="WE125" s="101"/>
      <c r="WF125" s="121"/>
    </row>
    <row r="126" spans="1:604" ht="26.25" customHeight="1">
      <c r="A126" s="5"/>
      <c r="B126" s="223" t="s">
        <v>422</v>
      </c>
      <c r="C126" s="12" t="s">
        <v>839</v>
      </c>
      <c r="D126" s="12" t="s">
        <v>440</v>
      </c>
      <c r="E126" s="4"/>
      <c r="F126" s="252">
        <f t="shared" si="1917"/>
        <v>264</v>
      </c>
      <c r="G126" s="122"/>
      <c r="H126" s="101"/>
      <c r="I126" s="119"/>
      <c r="J126" s="93"/>
      <c r="K126" s="120">
        <f t="shared" si="1918"/>
        <v>11238.53766</v>
      </c>
      <c r="L126" s="101">
        <f t="shared" si="1918"/>
        <v>2966973.94</v>
      </c>
      <c r="M126" s="101"/>
      <c r="N126" s="121"/>
      <c r="O126" s="122">
        <f t="shared" si="1919"/>
        <v>1.11721</v>
      </c>
      <c r="P126" s="252">
        <f t="shared" si="1920"/>
        <v>350</v>
      </c>
      <c r="Q126" s="122"/>
      <c r="R126" s="101"/>
      <c r="S126" s="119"/>
      <c r="T126" s="93"/>
      <c r="U126" s="120">
        <f t="shared" si="1921"/>
        <v>7862.2425499999999</v>
      </c>
      <c r="V126" s="101">
        <f t="shared" si="1921"/>
        <v>2751784.89</v>
      </c>
      <c r="W126" s="101"/>
      <c r="X126" s="121"/>
      <c r="Y126" s="122">
        <f t="shared" si="1922"/>
        <v>0.78158000000000005</v>
      </c>
      <c r="Z126" s="252">
        <f t="shared" si="1923"/>
        <v>264</v>
      </c>
      <c r="AA126" s="122"/>
      <c r="AB126" s="101"/>
      <c r="AC126" s="119"/>
      <c r="AD126" s="93"/>
      <c r="AE126" s="120">
        <f t="shared" si="1924"/>
        <v>7448.7399500000001</v>
      </c>
      <c r="AF126" s="101">
        <f t="shared" si="1924"/>
        <v>1966467.34</v>
      </c>
      <c r="AG126" s="101"/>
      <c r="AH126" s="121"/>
      <c r="AI126" s="122">
        <f t="shared" si="1925"/>
        <v>0.74046999999999996</v>
      </c>
      <c r="AJ126" s="252">
        <f t="shared" si="1926"/>
        <v>72</v>
      </c>
      <c r="AK126" s="122"/>
      <c r="AL126" s="101"/>
      <c r="AM126" s="119"/>
      <c r="AN126" s="93"/>
      <c r="AO126" s="120">
        <f t="shared" si="1927"/>
        <v>16022.878210000001</v>
      </c>
      <c r="AP126" s="101">
        <f t="shared" si="1927"/>
        <v>1153647.24</v>
      </c>
      <c r="AQ126" s="101"/>
      <c r="AR126" s="121"/>
      <c r="AS126" s="122">
        <f t="shared" si="1928"/>
        <v>1.5928199999999999</v>
      </c>
      <c r="AT126" s="252">
        <f t="shared" si="1929"/>
        <v>133</v>
      </c>
      <c r="AU126" s="122"/>
      <c r="AV126" s="101"/>
      <c r="AW126" s="119"/>
      <c r="AX126" s="93"/>
      <c r="AY126" s="120">
        <f t="shared" si="1930"/>
        <v>10616.269179999999</v>
      </c>
      <c r="AZ126" s="101">
        <f t="shared" si="1930"/>
        <v>1411963.8</v>
      </c>
      <c r="BA126" s="101"/>
      <c r="BB126" s="121"/>
      <c r="BC126" s="122">
        <f t="shared" si="1931"/>
        <v>1.0553600000000001</v>
      </c>
      <c r="BD126" s="252">
        <f t="shared" si="1932"/>
        <v>109</v>
      </c>
      <c r="BE126" s="122"/>
      <c r="BF126" s="101"/>
      <c r="BG126" s="119"/>
      <c r="BH126" s="93"/>
      <c r="BI126" s="120">
        <f t="shared" si="1933"/>
        <v>9121.3130099999998</v>
      </c>
      <c r="BJ126" s="101">
        <f t="shared" si="1933"/>
        <v>994223.12</v>
      </c>
      <c r="BK126" s="101"/>
      <c r="BL126" s="121"/>
      <c r="BM126" s="122">
        <f t="shared" si="1934"/>
        <v>0.90673999999999999</v>
      </c>
      <c r="BN126" s="252">
        <f t="shared" si="1935"/>
        <v>0</v>
      </c>
      <c r="BO126" s="122"/>
      <c r="BP126" s="101"/>
      <c r="BQ126" s="119"/>
      <c r="BR126" s="93"/>
      <c r="BS126" s="120">
        <f t="shared" si="1936"/>
        <v>0</v>
      </c>
      <c r="BT126" s="101">
        <f t="shared" si="1936"/>
        <v>0</v>
      </c>
      <c r="BU126" s="101"/>
      <c r="BV126" s="121"/>
      <c r="BW126" s="122">
        <f t="shared" si="1937"/>
        <v>0</v>
      </c>
      <c r="BX126" s="252">
        <f t="shared" si="1938"/>
        <v>112</v>
      </c>
      <c r="BY126" s="122"/>
      <c r="BZ126" s="101"/>
      <c r="CA126" s="119"/>
      <c r="CB126" s="93"/>
      <c r="CC126" s="120">
        <f t="shared" si="1939"/>
        <v>9991.9480000000003</v>
      </c>
      <c r="CD126" s="101">
        <f t="shared" si="1939"/>
        <v>1119098.17</v>
      </c>
      <c r="CE126" s="101"/>
      <c r="CF126" s="121"/>
      <c r="CG126" s="122">
        <f t="shared" si="1940"/>
        <v>0.99329000000000001</v>
      </c>
      <c r="CH126" s="252">
        <f t="shared" si="1941"/>
        <v>0</v>
      </c>
      <c r="CI126" s="122"/>
      <c r="CJ126" s="101"/>
      <c r="CK126" s="119"/>
      <c r="CL126" s="93"/>
      <c r="CM126" s="120">
        <f t="shared" si="1942"/>
        <v>0</v>
      </c>
      <c r="CN126" s="101">
        <f t="shared" si="1942"/>
        <v>0</v>
      </c>
      <c r="CO126" s="101"/>
      <c r="CP126" s="121"/>
      <c r="CQ126" s="122">
        <f t="shared" si="1943"/>
        <v>0</v>
      </c>
      <c r="CR126" s="252">
        <f t="shared" si="1944"/>
        <v>130</v>
      </c>
      <c r="CS126" s="122"/>
      <c r="CT126" s="101"/>
      <c r="CU126" s="119"/>
      <c r="CV126" s="93"/>
      <c r="CW126" s="120">
        <f t="shared" si="1945"/>
        <v>8526.5253200000006</v>
      </c>
      <c r="CX126" s="101">
        <f t="shared" si="1945"/>
        <v>1108448.29</v>
      </c>
      <c r="CY126" s="101"/>
      <c r="CZ126" s="121"/>
      <c r="DA126" s="122">
        <f t="shared" si="1946"/>
        <v>0.84762000000000004</v>
      </c>
      <c r="DB126" s="252">
        <f t="shared" si="1947"/>
        <v>217</v>
      </c>
      <c r="DC126" s="122"/>
      <c r="DD126" s="101"/>
      <c r="DE126" s="119"/>
      <c r="DF126" s="93"/>
      <c r="DG126" s="120">
        <f t="shared" si="1948"/>
        <v>12880.16358</v>
      </c>
      <c r="DH126" s="101">
        <f t="shared" si="1948"/>
        <v>2794995.49</v>
      </c>
      <c r="DI126" s="101"/>
      <c r="DJ126" s="121"/>
      <c r="DK126" s="122">
        <f t="shared" si="1949"/>
        <v>1.28041</v>
      </c>
      <c r="DL126" s="252">
        <f t="shared" si="1950"/>
        <v>148</v>
      </c>
      <c r="DM126" s="122"/>
      <c r="DN126" s="101"/>
      <c r="DO126" s="119"/>
      <c r="DP126" s="93"/>
      <c r="DQ126" s="120">
        <f t="shared" si="1951"/>
        <v>11714.167520000001</v>
      </c>
      <c r="DR126" s="101">
        <f t="shared" si="1951"/>
        <v>1733696.8</v>
      </c>
      <c r="DS126" s="101"/>
      <c r="DT126" s="121"/>
      <c r="DU126" s="122">
        <f t="shared" si="1952"/>
        <v>1.1645000000000001</v>
      </c>
      <c r="DV126" s="252">
        <f t="shared" si="1953"/>
        <v>0</v>
      </c>
      <c r="DW126" s="122"/>
      <c r="DX126" s="101"/>
      <c r="DY126" s="119"/>
      <c r="DZ126" s="93"/>
      <c r="EA126" s="120">
        <f t="shared" si="1954"/>
        <v>0</v>
      </c>
      <c r="EB126" s="101">
        <f t="shared" si="1954"/>
        <v>0</v>
      </c>
      <c r="EC126" s="101"/>
      <c r="ED126" s="121"/>
      <c r="EE126" s="122">
        <f t="shared" si="1955"/>
        <v>0</v>
      </c>
      <c r="EF126" s="252">
        <f t="shared" si="1956"/>
        <v>174</v>
      </c>
      <c r="EG126" s="122"/>
      <c r="EH126" s="101"/>
      <c r="EI126" s="119"/>
      <c r="EJ126" s="93"/>
      <c r="EK126" s="120">
        <f t="shared" si="1957"/>
        <v>12679.121289999999</v>
      </c>
      <c r="EL126" s="101">
        <f t="shared" si="1957"/>
        <v>2206167.1</v>
      </c>
      <c r="EM126" s="101"/>
      <c r="EN126" s="121"/>
      <c r="EO126" s="122">
        <f t="shared" si="1958"/>
        <v>1.2604200000000001</v>
      </c>
      <c r="EP126" s="252">
        <f t="shared" si="1959"/>
        <v>189</v>
      </c>
      <c r="EQ126" s="122"/>
      <c r="ER126" s="101"/>
      <c r="ES126" s="119"/>
      <c r="ET126" s="93"/>
      <c r="EU126" s="120">
        <f t="shared" si="1960"/>
        <v>8745.0186300000005</v>
      </c>
      <c r="EV126" s="101">
        <f t="shared" si="1960"/>
        <v>1652808.52</v>
      </c>
      <c r="EW126" s="101"/>
      <c r="EX126" s="121"/>
      <c r="EY126" s="122">
        <f t="shared" si="1961"/>
        <v>0.86934</v>
      </c>
      <c r="EZ126" s="252">
        <f t="shared" si="1962"/>
        <v>12</v>
      </c>
      <c r="FA126" s="122"/>
      <c r="FB126" s="101"/>
      <c r="FC126" s="119"/>
      <c r="FD126" s="93"/>
      <c r="FE126" s="120">
        <f t="shared" si="1963"/>
        <v>8179.1691099999998</v>
      </c>
      <c r="FF126" s="101">
        <f t="shared" si="1963"/>
        <v>98150.03</v>
      </c>
      <c r="FG126" s="101"/>
      <c r="FH126" s="121"/>
      <c r="FI126" s="122">
        <f t="shared" si="1964"/>
        <v>0.81308000000000002</v>
      </c>
      <c r="FJ126" s="252">
        <f t="shared" si="1965"/>
        <v>147</v>
      </c>
      <c r="FK126" s="122"/>
      <c r="FL126" s="101"/>
      <c r="FM126" s="119"/>
      <c r="FN126" s="93"/>
      <c r="FO126" s="120">
        <f t="shared" si="1966"/>
        <v>11943.97111</v>
      </c>
      <c r="FP126" s="101">
        <f t="shared" si="1966"/>
        <v>1755763.75</v>
      </c>
      <c r="FQ126" s="101"/>
      <c r="FR126" s="121"/>
      <c r="FS126" s="122">
        <f t="shared" si="1967"/>
        <v>1.1873400000000001</v>
      </c>
      <c r="FT126" s="252">
        <f t="shared" si="1968"/>
        <v>279</v>
      </c>
      <c r="FU126" s="122"/>
      <c r="FV126" s="101"/>
      <c r="FW126" s="119"/>
      <c r="FX126" s="93"/>
      <c r="FY126" s="120">
        <f t="shared" si="1969"/>
        <v>8055.7243099999996</v>
      </c>
      <c r="FZ126" s="101">
        <f t="shared" si="1969"/>
        <v>2247547.09</v>
      </c>
      <c r="GA126" s="101"/>
      <c r="GB126" s="121"/>
      <c r="GC126" s="122">
        <f t="shared" si="1970"/>
        <v>0.80081000000000002</v>
      </c>
      <c r="GD126" s="252">
        <f t="shared" si="1971"/>
        <v>131</v>
      </c>
      <c r="GE126" s="122"/>
      <c r="GF126" s="101"/>
      <c r="GG126" s="119"/>
      <c r="GH126" s="93"/>
      <c r="GI126" s="120">
        <f t="shared" si="1972"/>
        <v>8502.3226599999998</v>
      </c>
      <c r="GJ126" s="101">
        <f t="shared" si="1972"/>
        <v>1113804.27</v>
      </c>
      <c r="GK126" s="101"/>
      <c r="GL126" s="121"/>
      <c r="GM126" s="122">
        <f t="shared" si="1973"/>
        <v>0.84521000000000002</v>
      </c>
      <c r="GN126" s="252">
        <f t="shared" si="1974"/>
        <v>0</v>
      </c>
      <c r="GO126" s="122"/>
      <c r="GP126" s="101"/>
      <c r="GQ126" s="119"/>
      <c r="GR126" s="93"/>
      <c r="GS126" s="120">
        <f t="shared" si="1975"/>
        <v>0</v>
      </c>
      <c r="GT126" s="101">
        <f t="shared" si="1975"/>
        <v>0</v>
      </c>
      <c r="GU126" s="101"/>
      <c r="GV126" s="121"/>
      <c r="GW126" s="122">
        <f t="shared" si="1976"/>
        <v>0</v>
      </c>
      <c r="GX126" s="252">
        <f t="shared" si="1977"/>
        <v>154</v>
      </c>
      <c r="GY126" s="122"/>
      <c r="GZ126" s="101"/>
      <c r="HA126" s="119"/>
      <c r="HB126" s="93"/>
      <c r="HC126" s="120">
        <f t="shared" si="1978"/>
        <v>10442.369189999999</v>
      </c>
      <c r="HD126" s="101">
        <f t="shared" si="1978"/>
        <v>1608124.85</v>
      </c>
      <c r="HE126" s="101"/>
      <c r="HF126" s="121"/>
      <c r="HG126" s="122">
        <f t="shared" si="1979"/>
        <v>1.03807</v>
      </c>
      <c r="HH126" s="252">
        <f t="shared" si="1980"/>
        <v>257</v>
      </c>
      <c r="HI126" s="122"/>
      <c r="HJ126" s="101"/>
      <c r="HK126" s="119"/>
      <c r="HL126" s="93"/>
      <c r="HM126" s="120">
        <f t="shared" si="1981"/>
        <v>10660.29045</v>
      </c>
      <c r="HN126" s="101">
        <f t="shared" si="1981"/>
        <v>2739694.64</v>
      </c>
      <c r="HO126" s="101"/>
      <c r="HP126" s="121"/>
      <c r="HQ126" s="122">
        <f t="shared" si="1982"/>
        <v>1.0597300000000001</v>
      </c>
      <c r="HR126" s="252">
        <f t="shared" si="1983"/>
        <v>364</v>
      </c>
      <c r="HS126" s="122"/>
      <c r="HT126" s="101"/>
      <c r="HU126" s="119"/>
      <c r="HV126" s="93"/>
      <c r="HW126" s="120">
        <f t="shared" si="1984"/>
        <v>8467.4542099999999</v>
      </c>
      <c r="HX126" s="101">
        <f t="shared" si="1984"/>
        <v>3082153.33</v>
      </c>
      <c r="HY126" s="101"/>
      <c r="HZ126" s="121"/>
      <c r="IA126" s="122">
        <f t="shared" si="1985"/>
        <v>0.84174000000000004</v>
      </c>
      <c r="IB126" s="252">
        <f t="shared" si="1986"/>
        <v>123</v>
      </c>
      <c r="IC126" s="122"/>
      <c r="ID126" s="101"/>
      <c r="IE126" s="119"/>
      <c r="IF126" s="93"/>
      <c r="IG126" s="120">
        <f t="shared" si="1987"/>
        <v>13395.439479999999</v>
      </c>
      <c r="IH126" s="101">
        <f t="shared" si="1987"/>
        <v>1647639.06</v>
      </c>
      <c r="II126" s="101"/>
      <c r="IJ126" s="121"/>
      <c r="IK126" s="122">
        <f t="shared" si="1988"/>
        <v>1.3316300000000001</v>
      </c>
      <c r="IL126" s="252">
        <f t="shared" si="1989"/>
        <v>94</v>
      </c>
      <c r="IM126" s="122"/>
      <c r="IN126" s="101"/>
      <c r="IO126" s="119"/>
      <c r="IP126" s="93"/>
      <c r="IQ126" s="120">
        <f t="shared" si="1990"/>
        <v>9638.4522699999998</v>
      </c>
      <c r="IR126" s="101">
        <f t="shared" si="1990"/>
        <v>906014.52</v>
      </c>
      <c r="IS126" s="101"/>
      <c r="IT126" s="121"/>
      <c r="IU126" s="122">
        <f t="shared" si="1991"/>
        <v>0.95814999999999995</v>
      </c>
      <c r="IV126" s="252">
        <f t="shared" si="1992"/>
        <v>214</v>
      </c>
      <c r="IW126" s="122"/>
      <c r="IX126" s="101"/>
      <c r="IY126" s="119"/>
      <c r="IZ126" s="93"/>
      <c r="JA126" s="120">
        <f t="shared" si="1993"/>
        <v>15278.45018</v>
      </c>
      <c r="JB126" s="101">
        <f t="shared" si="1993"/>
        <v>3269588.34</v>
      </c>
      <c r="JC126" s="101"/>
      <c r="JD126" s="121"/>
      <c r="JE126" s="122">
        <f t="shared" si="1994"/>
        <v>1.5188200000000001</v>
      </c>
      <c r="JF126" s="252">
        <f t="shared" si="1995"/>
        <v>124</v>
      </c>
      <c r="JG126" s="122"/>
      <c r="JH126" s="101"/>
      <c r="JI126" s="119"/>
      <c r="JJ126" s="93"/>
      <c r="JK126" s="120">
        <f t="shared" si="1996"/>
        <v>11585.276680000001</v>
      </c>
      <c r="JL126" s="101">
        <f t="shared" si="1996"/>
        <v>1436574.31</v>
      </c>
      <c r="JM126" s="101"/>
      <c r="JN126" s="121"/>
      <c r="JO126" s="122">
        <f t="shared" si="1997"/>
        <v>1.15168</v>
      </c>
      <c r="JP126" s="252">
        <f t="shared" si="1998"/>
        <v>0</v>
      </c>
      <c r="JQ126" s="122"/>
      <c r="JR126" s="101"/>
      <c r="JS126" s="119"/>
      <c r="JT126" s="93"/>
      <c r="JU126" s="120">
        <f t="shared" si="1999"/>
        <v>0</v>
      </c>
      <c r="JV126" s="101">
        <f t="shared" si="1999"/>
        <v>0</v>
      </c>
      <c r="JW126" s="101"/>
      <c r="JX126" s="121"/>
      <c r="JY126" s="122">
        <f t="shared" si="2000"/>
        <v>0</v>
      </c>
      <c r="JZ126" s="252">
        <f t="shared" si="2001"/>
        <v>149</v>
      </c>
      <c r="KA126" s="122"/>
      <c r="KB126" s="101"/>
      <c r="KC126" s="119"/>
      <c r="KD126" s="93"/>
      <c r="KE126" s="120">
        <f t="shared" si="2002"/>
        <v>6180.9944800000003</v>
      </c>
      <c r="KF126" s="101">
        <f t="shared" si="2002"/>
        <v>920968.17</v>
      </c>
      <c r="KG126" s="101"/>
      <c r="KH126" s="121"/>
      <c r="KI126" s="122">
        <f t="shared" si="2003"/>
        <v>0.61445000000000005</v>
      </c>
      <c r="KJ126" s="252">
        <f t="shared" si="2004"/>
        <v>271</v>
      </c>
      <c r="KK126" s="122"/>
      <c r="KL126" s="101"/>
      <c r="KM126" s="119"/>
      <c r="KN126" s="93"/>
      <c r="KO126" s="120">
        <f t="shared" si="2005"/>
        <v>8523.4246199999998</v>
      </c>
      <c r="KP126" s="101">
        <f t="shared" si="2005"/>
        <v>2309848.0699999998</v>
      </c>
      <c r="KQ126" s="101"/>
      <c r="KR126" s="121"/>
      <c r="KS126" s="122">
        <f t="shared" si="2006"/>
        <v>0.84731000000000001</v>
      </c>
      <c r="KT126" s="252">
        <f t="shared" si="2007"/>
        <v>210</v>
      </c>
      <c r="KU126" s="122"/>
      <c r="KV126" s="101"/>
      <c r="KW126" s="119"/>
      <c r="KX126" s="93"/>
      <c r="KY126" s="120">
        <f t="shared" si="2008"/>
        <v>10301.0538</v>
      </c>
      <c r="KZ126" s="101">
        <f t="shared" si="2008"/>
        <v>2163221.29</v>
      </c>
      <c r="LA126" s="101"/>
      <c r="LB126" s="121"/>
      <c r="LC126" s="122">
        <f t="shared" si="2009"/>
        <v>1.0240199999999999</v>
      </c>
      <c r="LD126" s="252">
        <f t="shared" si="2010"/>
        <v>209</v>
      </c>
      <c r="LE126" s="122"/>
      <c r="LF126" s="101"/>
      <c r="LG126" s="119"/>
      <c r="LH126" s="93"/>
      <c r="LI126" s="120">
        <f t="shared" si="2011"/>
        <v>9132.3464700000004</v>
      </c>
      <c r="LJ126" s="101">
        <f t="shared" si="2011"/>
        <v>1908660.42</v>
      </c>
      <c r="LK126" s="101"/>
      <c r="LL126" s="121"/>
      <c r="LM126" s="122">
        <f t="shared" si="2012"/>
        <v>0.90783999999999998</v>
      </c>
      <c r="LN126" s="252">
        <f t="shared" si="2013"/>
        <v>96</v>
      </c>
      <c r="LO126" s="122"/>
      <c r="LP126" s="101"/>
      <c r="LQ126" s="119"/>
      <c r="LR126" s="93"/>
      <c r="LS126" s="120">
        <f t="shared" si="2014"/>
        <v>16026.052079999999</v>
      </c>
      <c r="LT126" s="101">
        <f t="shared" si="2014"/>
        <v>1538501</v>
      </c>
      <c r="LU126" s="101"/>
      <c r="LV126" s="121"/>
      <c r="LW126" s="122">
        <f t="shared" si="2015"/>
        <v>1.59314</v>
      </c>
      <c r="LX126" s="252">
        <f t="shared" si="2016"/>
        <v>95</v>
      </c>
      <c r="LY126" s="122"/>
      <c r="LZ126" s="101"/>
      <c r="MA126" s="119"/>
      <c r="MB126" s="93"/>
      <c r="MC126" s="120">
        <f t="shared" si="2017"/>
        <v>10267.034229999999</v>
      </c>
      <c r="MD126" s="101">
        <f t="shared" si="2017"/>
        <v>975368.25</v>
      </c>
      <c r="ME126" s="101"/>
      <c r="MF126" s="121"/>
      <c r="MG126" s="122">
        <f t="shared" si="2018"/>
        <v>1.02064</v>
      </c>
      <c r="MH126" s="252">
        <f t="shared" si="2019"/>
        <v>150</v>
      </c>
      <c r="MI126" s="122"/>
      <c r="MJ126" s="101"/>
      <c r="MK126" s="119"/>
      <c r="ML126" s="93"/>
      <c r="MM126" s="120">
        <f t="shared" si="2020"/>
        <v>9869.6775799999996</v>
      </c>
      <c r="MN126" s="101">
        <f t="shared" si="2020"/>
        <v>1480451.65</v>
      </c>
      <c r="MO126" s="101"/>
      <c r="MP126" s="121"/>
      <c r="MQ126" s="122">
        <f t="shared" si="2021"/>
        <v>0.98114000000000001</v>
      </c>
      <c r="MR126" s="252">
        <f t="shared" si="2022"/>
        <v>23</v>
      </c>
      <c r="MS126" s="122"/>
      <c r="MT126" s="101"/>
      <c r="MU126" s="119"/>
      <c r="MV126" s="93"/>
      <c r="MW126" s="120">
        <f t="shared" si="2023"/>
        <v>8695.2921600000009</v>
      </c>
      <c r="MX126" s="101">
        <f t="shared" si="2023"/>
        <v>199991.72</v>
      </c>
      <c r="MY126" s="101"/>
      <c r="MZ126" s="121"/>
      <c r="NA126" s="122">
        <f t="shared" si="2024"/>
        <v>0.86438999999999999</v>
      </c>
      <c r="NB126" s="252">
        <f t="shared" si="2025"/>
        <v>119</v>
      </c>
      <c r="NC126" s="122"/>
      <c r="ND126" s="101"/>
      <c r="NE126" s="119"/>
      <c r="NF126" s="93"/>
      <c r="NG126" s="120">
        <f t="shared" si="2026"/>
        <v>8955.6899599999997</v>
      </c>
      <c r="NH126" s="101">
        <f t="shared" si="2026"/>
        <v>1065727.1100000001</v>
      </c>
      <c r="NI126" s="101"/>
      <c r="NJ126" s="121"/>
      <c r="NK126" s="122">
        <f t="shared" si="2027"/>
        <v>0.89027999999999996</v>
      </c>
      <c r="NL126" s="252">
        <f t="shared" si="2028"/>
        <v>306</v>
      </c>
      <c r="NM126" s="122"/>
      <c r="NN126" s="101"/>
      <c r="NO126" s="119"/>
      <c r="NP126" s="93"/>
      <c r="NQ126" s="120">
        <f t="shared" si="2029"/>
        <v>9872.8122500000009</v>
      </c>
      <c r="NR126" s="101">
        <f t="shared" si="2029"/>
        <v>3021080.55</v>
      </c>
      <c r="NS126" s="101"/>
      <c r="NT126" s="121"/>
      <c r="NU126" s="122">
        <f t="shared" si="2030"/>
        <v>0.98145000000000004</v>
      </c>
      <c r="NV126" s="252">
        <f t="shared" si="2031"/>
        <v>98</v>
      </c>
      <c r="NW126" s="122"/>
      <c r="NX126" s="101"/>
      <c r="NY126" s="119"/>
      <c r="NZ126" s="93"/>
      <c r="OA126" s="120">
        <f t="shared" si="2032"/>
        <v>9238.8086199999998</v>
      </c>
      <c r="OB126" s="101">
        <f t="shared" si="2032"/>
        <v>905403.24</v>
      </c>
      <c r="OC126" s="101"/>
      <c r="OD126" s="121"/>
      <c r="OE126" s="122">
        <f t="shared" si="2033"/>
        <v>0.91842000000000001</v>
      </c>
      <c r="OF126" s="252">
        <f t="shared" si="2034"/>
        <v>128</v>
      </c>
      <c r="OG126" s="122"/>
      <c r="OH126" s="101"/>
      <c r="OI126" s="119"/>
      <c r="OJ126" s="93"/>
      <c r="OK126" s="120">
        <f t="shared" si="2035"/>
        <v>7782.8540800000001</v>
      </c>
      <c r="OL126" s="101">
        <f t="shared" si="2035"/>
        <v>996205.32</v>
      </c>
      <c r="OM126" s="101"/>
      <c r="ON126" s="121"/>
      <c r="OO126" s="122">
        <f t="shared" si="2036"/>
        <v>0.77368999999999999</v>
      </c>
      <c r="OP126" s="252">
        <f t="shared" si="2037"/>
        <v>210</v>
      </c>
      <c r="OQ126" s="122"/>
      <c r="OR126" s="101"/>
      <c r="OS126" s="119"/>
      <c r="OT126" s="93"/>
      <c r="OU126" s="120">
        <f t="shared" si="2038"/>
        <v>8400.5782999999992</v>
      </c>
      <c r="OV126" s="101">
        <f t="shared" si="2038"/>
        <v>1764121.45</v>
      </c>
      <c r="OW126" s="101"/>
      <c r="OX126" s="121"/>
      <c r="OY126" s="122">
        <f t="shared" si="2039"/>
        <v>0.83509</v>
      </c>
      <c r="OZ126" s="252">
        <f t="shared" si="2040"/>
        <v>0</v>
      </c>
      <c r="PA126" s="122"/>
      <c r="PB126" s="101"/>
      <c r="PC126" s="119"/>
      <c r="PD126" s="93"/>
      <c r="PE126" s="120">
        <f t="shared" si="2041"/>
        <v>0</v>
      </c>
      <c r="PF126" s="101">
        <f t="shared" si="2041"/>
        <v>0</v>
      </c>
      <c r="PG126" s="101"/>
      <c r="PH126" s="121"/>
      <c r="PI126" s="122">
        <f t="shared" si="2042"/>
        <v>0</v>
      </c>
      <c r="PJ126" s="252">
        <f t="shared" si="2043"/>
        <v>111</v>
      </c>
      <c r="PK126" s="122"/>
      <c r="PL126" s="101"/>
      <c r="PM126" s="119"/>
      <c r="PN126" s="93"/>
      <c r="PO126" s="120">
        <f t="shared" si="2044"/>
        <v>10198.92123</v>
      </c>
      <c r="PP126" s="101">
        <f t="shared" si="2044"/>
        <v>1132080.26</v>
      </c>
      <c r="PQ126" s="101"/>
      <c r="PR126" s="121"/>
      <c r="PS126" s="122">
        <f t="shared" si="2045"/>
        <v>1.01387</v>
      </c>
      <c r="PT126" s="252">
        <f t="shared" si="2046"/>
        <v>0</v>
      </c>
      <c r="PU126" s="122"/>
      <c r="PV126" s="101"/>
      <c r="PW126" s="119"/>
      <c r="PX126" s="93"/>
      <c r="PY126" s="120">
        <f t="shared" si="2047"/>
        <v>0</v>
      </c>
      <c r="PZ126" s="101">
        <f t="shared" si="2047"/>
        <v>0</v>
      </c>
      <c r="QA126" s="101"/>
      <c r="QB126" s="121"/>
      <c r="QC126" s="122">
        <f t="shared" si="2048"/>
        <v>0</v>
      </c>
      <c r="QD126" s="252">
        <f t="shared" si="2049"/>
        <v>207</v>
      </c>
      <c r="QE126" s="122"/>
      <c r="QF126" s="101"/>
      <c r="QG126" s="119"/>
      <c r="QH126" s="93"/>
      <c r="QI126" s="120">
        <f t="shared" si="2050"/>
        <v>8731.4896499999995</v>
      </c>
      <c r="QJ126" s="101">
        <f t="shared" si="2050"/>
        <v>1807418.36</v>
      </c>
      <c r="QK126" s="101"/>
      <c r="QL126" s="121"/>
      <c r="QM126" s="122">
        <f t="shared" si="2051"/>
        <v>0.86799000000000004</v>
      </c>
      <c r="QN126" s="252">
        <f t="shared" si="2052"/>
        <v>140</v>
      </c>
      <c r="QO126" s="122"/>
      <c r="QP126" s="101"/>
      <c r="QQ126" s="119"/>
      <c r="QR126" s="93"/>
      <c r="QS126" s="120">
        <f t="shared" si="2053"/>
        <v>7410.6701400000002</v>
      </c>
      <c r="QT126" s="101">
        <f t="shared" si="2053"/>
        <v>1037493.83</v>
      </c>
      <c r="QU126" s="101"/>
      <c r="QV126" s="121"/>
      <c r="QW126" s="122">
        <f t="shared" si="2054"/>
        <v>0.73668999999999996</v>
      </c>
      <c r="QX126" s="252">
        <f t="shared" si="2055"/>
        <v>116</v>
      </c>
      <c r="QY126" s="122"/>
      <c r="QZ126" s="101"/>
      <c r="RA126" s="119"/>
      <c r="RB126" s="93"/>
      <c r="RC126" s="120">
        <f t="shared" si="2056"/>
        <v>10162.333119999999</v>
      </c>
      <c r="RD126" s="101">
        <f t="shared" si="2056"/>
        <v>1178830.6399999999</v>
      </c>
      <c r="RE126" s="101"/>
      <c r="RF126" s="121"/>
      <c r="RG126" s="122">
        <f t="shared" si="2057"/>
        <v>1.01023</v>
      </c>
      <c r="RH126" s="252">
        <f t="shared" si="2058"/>
        <v>113</v>
      </c>
      <c r="RI126" s="122"/>
      <c r="RJ126" s="101"/>
      <c r="RK126" s="119"/>
      <c r="RL126" s="93"/>
      <c r="RM126" s="120">
        <f t="shared" si="2059"/>
        <v>13880.179410000001</v>
      </c>
      <c r="RN126" s="101">
        <f t="shared" si="2059"/>
        <v>1568460.28</v>
      </c>
      <c r="RO126" s="101"/>
      <c r="RP126" s="121"/>
      <c r="RQ126" s="122">
        <f t="shared" si="2060"/>
        <v>1.37982</v>
      </c>
      <c r="RR126" s="252">
        <f t="shared" si="2061"/>
        <v>237</v>
      </c>
      <c r="RS126" s="122"/>
      <c r="RT126" s="101"/>
      <c r="RU126" s="119"/>
      <c r="RV126" s="93"/>
      <c r="RW126" s="120">
        <f t="shared" si="2062"/>
        <v>10657.676509999999</v>
      </c>
      <c r="RX126" s="101">
        <f t="shared" si="2062"/>
        <v>2525869.34</v>
      </c>
      <c r="RY126" s="101"/>
      <c r="RZ126" s="121"/>
      <c r="SA126" s="122">
        <f t="shared" si="2063"/>
        <v>1.0594699999999999</v>
      </c>
      <c r="SB126" s="252">
        <f t="shared" si="2064"/>
        <v>0</v>
      </c>
      <c r="SC126" s="122"/>
      <c r="SD126" s="101"/>
      <c r="SE126" s="119"/>
      <c r="SF126" s="93"/>
      <c r="SG126" s="120">
        <f t="shared" si="2065"/>
        <v>0</v>
      </c>
      <c r="SH126" s="101">
        <f t="shared" si="2065"/>
        <v>0</v>
      </c>
      <c r="SI126" s="101"/>
      <c r="SJ126" s="121"/>
      <c r="SK126" s="122">
        <f t="shared" si="2066"/>
        <v>0</v>
      </c>
      <c r="SL126" s="252">
        <f t="shared" si="2067"/>
        <v>238</v>
      </c>
      <c r="SM126" s="122"/>
      <c r="SN126" s="101"/>
      <c r="SO126" s="119"/>
      <c r="SP126" s="93"/>
      <c r="SQ126" s="120">
        <f t="shared" si="2068"/>
        <v>9143.4331099999999</v>
      </c>
      <c r="SR126" s="101">
        <f t="shared" si="2068"/>
        <v>2176137.08</v>
      </c>
      <c r="SS126" s="101"/>
      <c r="ST126" s="121"/>
      <c r="SU126" s="122">
        <f t="shared" si="2069"/>
        <v>0.90893999999999997</v>
      </c>
      <c r="SV126" s="252">
        <f t="shared" si="2070"/>
        <v>220</v>
      </c>
      <c r="SW126" s="122"/>
      <c r="SX126" s="101"/>
      <c r="SY126" s="119"/>
      <c r="SZ126" s="93"/>
      <c r="TA126" s="120">
        <f t="shared" si="2071"/>
        <v>14054.070669999999</v>
      </c>
      <c r="TB126" s="101">
        <f t="shared" si="2071"/>
        <v>3091895.55</v>
      </c>
      <c r="TC126" s="101"/>
      <c r="TD126" s="121"/>
      <c r="TE126" s="122">
        <f t="shared" si="2072"/>
        <v>1.3971</v>
      </c>
      <c r="TF126" s="252">
        <f t="shared" si="2073"/>
        <v>140</v>
      </c>
      <c r="TG126" s="122"/>
      <c r="TH126" s="101"/>
      <c r="TI126" s="119"/>
      <c r="TJ126" s="93"/>
      <c r="TK126" s="120">
        <f t="shared" si="2074"/>
        <v>11408.060600000001</v>
      </c>
      <c r="TL126" s="101">
        <f t="shared" si="2074"/>
        <v>1597128.48</v>
      </c>
      <c r="TM126" s="101"/>
      <c r="TN126" s="121"/>
      <c r="TO126" s="122">
        <f t="shared" si="2075"/>
        <v>1.1340699999999999</v>
      </c>
      <c r="TP126" s="252">
        <f t="shared" si="2076"/>
        <v>187</v>
      </c>
      <c r="TQ126" s="122"/>
      <c r="TR126" s="101"/>
      <c r="TS126" s="119"/>
      <c r="TT126" s="93"/>
      <c r="TU126" s="120">
        <f t="shared" si="2077"/>
        <v>7563.78388</v>
      </c>
      <c r="TV126" s="101">
        <f t="shared" si="2077"/>
        <v>1414427.58</v>
      </c>
      <c r="TW126" s="101"/>
      <c r="TX126" s="121"/>
      <c r="TY126" s="122">
        <f t="shared" si="2078"/>
        <v>0.75190999999999997</v>
      </c>
      <c r="TZ126" s="252">
        <f t="shared" si="2079"/>
        <v>132</v>
      </c>
      <c r="UA126" s="122"/>
      <c r="UB126" s="101"/>
      <c r="UC126" s="119"/>
      <c r="UD126" s="93"/>
      <c r="UE126" s="120">
        <f t="shared" si="2080"/>
        <v>8760.6685500000003</v>
      </c>
      <c r="UF126" s="101">
        <f t="shared" si="2080"/>
        <v>1156408.25</v>
      </c>
      <c r="UG126" s="101"/>
      <c r="UH126" s="121"/>
      <c r="UI126" s="122">
        <f t="shared" si="2081"/>
        <v>0.87089000000000005</v>
      </c>
      <c r="UJ126" s="252">
        <f t="shared" si="2082"/>
        <v>238</v>
      </c>
      <c r="UK126" s="122"/>
      <c r="UL126" s="101"/>
      <c r="UM126" s="119"/>
      <c r="UN126" s="93"/>
      <c r="UO126" s="120">
        <f t="shared" si="2083"/>
        <v>10825.82949</v>
      </c>
      <c r="UP126" s="101">
        <f t="shared" si="2083"/>
        <v>2576547.42</v>
      </c>
      <c r="UQ126" s="101"/>
      <c r="UR126" s="121"/>
      <c r="US126" s="122">
        <f t="shared" si="2084"/>
        <v>1.07619</v>
      </c>
      <c r="UT126" s="252">
        <f t="shared" si="2085"/>
        <v>232</v>
      </c>
      <c r="UU126" s="122"/>
      <c r="UV126" s="101"/>
      <c r="UW126" s="119"/>
      <c r="UX126" s="93"/>
      <c r="UY126" s="120">
        <f t="shared" si="2086"/>
        <v>9208.5392400000001</v>
      </c>
      <c r="UZ126" s="101">
        <f t="shared" si="2086"/>
        <v>2136381.1</v>
      </c>
      <c r="VA126" s="101"/>
      <c r="VB126" s="121"/>
      <c r="VC126" s="122">
        <f t="shared" si="2087"/>
        <v>0.91540999999999995</v>
      </c>
      <c r="VD126" s="252">
        <f t="shared" si="2088"/>
        <v>485</v>
      </c>
      <c r="VE126" s="122"/>
      <c r="VF126" s="101"/>
      <c r="VG126" s="119"/>
      <c r="VH126" s="93"/>
      <c r="VI126" s="120">
        <f t="shared" si="2089"/>
        <v>9205.2038799999991</v>
      </c>
      <c r="VJ126" s="101">
        <f t="shared" si="2089"/>
        <v>4464523.87</v>
      </c>
      <c r="VK126" s="101"/>
      <c r="VL126" s="121"/>
      <c r="VM126" s="122">
        <f t="shared" si="2090"/>
        <v>0.91508</v>
      </c>
      <c r="VN126" s="252">
        <f t="shared" si="2091"/>
        <v>277</v>
      </c>
      <c r="VO126" s="122"/>
      <c r="VP126" s="101"/>
      <c r="VQ126" s="119"/>
      <c r="VR126" s="93"/>
      <c r="VS126" s="120">
        <f t="shared" si="2092"/>
        <v>9872.6205599999994</v>
      </c>
      <c r="VT126" s="101">
        <f t="shared" si="2092"/>
        <v>2734715.9</v>
      </c>
      <c r="VU126" s="101"/>
      <c r="VV126" s="121"/>
      <c r="VW126" s="122">
        <f t="shared" si="2093"/>
        <v>0.98143000000000002</v>
      </c>
      <c r="VX126" s="231">
        <f t="shared" si="2094"/>
        <v>9198</v>
      </c>
      <c r="VY126" s="122"/>
      <c r="VZ126" s="101"/>
      <c r="WA126" s="119"/>
      <c r="WB126" s="93"/>
      <c r="WC126" s="120">
        <f t="shared" si="2095"/>
        <v>10059.428819999999</v>
      </c>
      <c r="WD126" s="120">
        <f t="shared" si="2095"/>
        <v>92526626.280000001</v>
      </c>
      <c r="WE126" s="101"/>
      <c r="WF126" s="121"/>
    </row>
    <row r="127" spans="1:604" ht="27.75" customHeight="1">
      <c r="A127" s="5"/>
      <c r="B127" s="223" t="s">
        <v>712</v>
      </c>
      <c r="C127" s="12" t="s">
        <v>837</v>
      </c>
      <c r="D127" s="12" t="s">
        <v>437</v>
      </c>
      <c r="E127" s="4"/>
      <c r="F127" s="252">
        <f t="shared" si="1917"/>
        <v>0</v>
      </c>
      <c r="G127" s="122"/>
      <c r="H127" s="101"/>
      <c r="I127" s="119"/>
      <c r="J127" s="93"/>
      <c r="K127" s="120">
        <f t="shared" si="1918"/>
        <v>0</v>
      </c>
      <c r="L127" s="101">
        <f t="shared" si="1918"/>
        <v>0</v>
      </c>
      <c r="M127" s="101"/>
      <c r="N127" s="121"/>
      <c r="O127" s="122">
        <f t="shared" si="1919"/>
        <v>0</v>
      </c>
      <c r="P127" s="252">
        <f t="shared" si="1920"/>
        <v>0</v>
      </c>
      <c r="Q127" s="122"/>
      <c r="R127" s="101"/>
      <c r="S127" s="119"/>
      <c r="T127" s="93"/>
      <c r="U127" s="120">
        <f t="shared" si="1921"/>
        <v>0</v>
      </c>
      <c r="V127" s="101">
        <f t="shared" si="1921"/>
        <v>0</v>
      </c>
      <c r="W127" s="101"/>
      <c r="X127" s="121"/>
      <c r="Y127" s="122">
        <f t="shared" si="1922"/>
        <v>0</v>
      </c>
      <c r="Z127" s="252">
        <f t="shared" si="1923"/>
        <v>0</v>
      </c>
      <c r="AA127" s="122"/>
      <c r="AB127" s="101"/>
      <c r="AC127" s="119"/>
      <c r="AD127" s="93"/>
      <c r="AE127" s="120">
        <f t="shared" si="1924"/>
        <v>0</v>
      </c>
      <c r="AF127" s="101">
        <f t="shared" si="1924"/>
        <v>0</v>
      </c>
      <c r="AG127" s="101"/>
      <c r="AH127" s="121"/>
      <c r="AI127" s="122">
        <f t="shared" si="1925"/>
        <v>0</v>
      </c>
      <c r="AJ127" s="252">
        <f t="shared" si="1926"/>
        <v>0</v>
      </c>
      <c r="AK127" s="122"/>
      <c r="AL127" s="101"/>
      <c r="AM127" s="119"/>
      <c r="AN127" s="93"/>
      <c r="AO127" s="120">
        <f t="shared" si="1927"/>
        <v>0</v>
      </c>
      <c r="AP127" s="101">
        <f t="shared" si="1927"/>
        <v>0</v>
      </c>
      <c r="AQ127" s="101"/>
      <c r="AR127" s="121"/>
      <c r="AS127" s="122">
        <f t="shared" si="1928"/>
        <v>0</v>
      </c>
      <c r="AT127" s="252">
        <f t="shared" si="1929"/>
        <v>0</v>
      </c>
      <c r="AU127" s="122"/>
      <c r="AV127" s="101"/>
      <c r="AW127" s="119"/>
      <c r="AX127" s="93"/>
      <c r="AY127" s="120">
        <f t="shared" si="1930"/>
        <v>0</v>
      </c>
      <c r="AZ127" s="101">
        <f t="shared" si="1930"/>
        <v>0</v>
      </c>
      <c r="BA127" s="101"/>
      <c r="BB127" s="121"/>
      <c r="BC127" s="122">
        <f t="shared" si="1931"/>
        <v>0</v>
      </c>
      <c r="BD127" s="252">
        <f t="shared" si="1932"/>
        <v>0</v>
      </c>
      <c r="BE127" s="122"/>
      <c r="BF127" s="101"/>
      <c r="BG127" s="119"/>
      <c r="BH127" s="93"/>
      <c r="BI127" s="120">
        <f t="shared" si="1933"/>
        <v>0</v>
      </c>
      <c r="BJ127" s="101">
        <f t="shared" si="1933"/>
        <v>0</v>
      </c>
      <c r="BK127" s="101"/>
      <c r="BL127" s="121"/>
      <c r="BM127" s="122">
        <f t="shared" si="1934"/>
        <v>0</v>
      </c>
      <c r="BN127" s="252">
        <f t="shared" si="1935"/>
        <v>0</v>
      </c>
      <c r="BO127" s="122"/>
      <c r="BP127" s="101"/>
      <c r="BQ127" s="119"/>
      <c r="BR127" s="93"/>
      <c r="BS127" s="120">
        <f t="shared" si="1936"/>
        <v>0</v>
      </c>
      <c r="BT127" s="101">
        <f t="shared" si="1936"/>
        <v>0</v>
      </c>
      <c r="BU127" s="101"/>
      <c r="BV127" s="121"/>
      <c r="BW127" s="122">
        <f t="shared" si="1937"/>
        <v>0</v>
      </c>
      <c r="BX127" s="252">
        <f t="shared" si="1938"/>
        <v>0</v>
      </c>
      <c r="BY127" s="122"/>
      <c r="BZ127" s="101"/>
      <c r="CA127" s="119"/>
      <c r="CB127" s="93"/>
      <c r="CC127" s="120">
        <f t="shared" si="1939"/>
        <v>0</v>
      </c>
      <c r="CD127" s="101">
        <f t="shared" si="1939"/>
        <v>0</v>
      </c>
      <c r="CE127" s="101"/>
      <c r="CF127" s="121"/>
      <c r="CG127" s="122">
        <f t="shared" si="1940"/>
        <v>0</v>
      </c>
      <c r="CH127" s="252">
        <f t="shared" si="1941"/>
        <v>0</v>
      </c>
      <c r="CI127" s="122"/>
      <c r="CJ127" s="101"/>
      <c r="CK127" s="119"/>
      <c r="CL127" s="93"/>
      <c r="CM127" s="120">
        <f t="shared" si="1942"/>
        <v>0</v>
      </c>
      <c r="CN127" s="101">
        <f t="shared" si="1942"/>
        <v>0</v>
      </c>
      <c r="CO127" s="101"/>
      <c r="CP127" s="121"/>
      <c r="CQ127" s="122">
        <f t="shared" si="1943"/>
        <v>0</v>
      </c>
      <c r="CR127" s="252">
        <f t="shared" si="1944"/>
        <v>0</v>
      </c>
      <c r="CS127" s="122"/>
      <c r="CT127" s="101"/>
      <c r="CU127" s="119"/>
      <c r="CV127" s="93"/>
      <c r="CW127" s="120">
        <f t="shared" si="1945"/>
        <v>0</v>
      </c>
      <c r="CX127" s="101">
        <f t="shared" si="1945"/>
        <v>0</v>
      </c>
      <c r="CY127" s="101"/>
      <c r="CZ127" s="121"/>
      <c r="DA127" s="122">
        <f t="shared" si="1946"/>
        <v>0</v>
      </c>
      <c r="DB127" s="252">
        <f t="shared" si="1947"/>
        <v>0</v>
      </c>
      <c r="DC127" s="122"/>
      <c r="DD127" s="101"/>
      <c r="DE127" s="119"/>
      <c r="DF127" s="93"/>
      <c r="DG127" s="120">
        <f t="shared" si="1948"/>
        <v>0</v>
      </c>
      <c r="DH127" s="101">
        <f t="shared" si="1948"/>
        <v>0</v>
      </c>
      <c r="DI127" s="101"/>
      <c r="DJ127" s="121"/>
      <c r="DK127" s="122">
        <f t="shared" si="1949"/>
        <v>0</v>
      </c>
      <c r="DL127" s="252">
        <f t="shared" si="1950"/>
        <v>0</v>
      </c>
      <c r="DM127" s="122"/>
      <c r="DN127" s="101"/>
      <c r="DO127" s="119"/>
      <c r="DP127" s="93"/>
      <c r="DQ127" s="120">
        <f t="shared" si="1951"/>
        <v>0</v>
      </c>
      <c r="DR127" s="101">
        <f t="shared" si="1951"/>
        <v>0</v>
      </c>
      <c r="DS127" s="101"/>
      <c r="DT127" s="121"/>
      <c r="DU127" s="122">
        <f t="shared" si="1952"/>
        <v>0</v>
      </c>
      <c r="DV127" s="252">
        <f t="shared" si="1953"/>
        <v>0</v>
      </c>
      <c r="DW127" s="122"/>
      <c r="DX127" s="101"/>
      <c r="DY127" s="119"/>
      <c r="DZ127" s="93"/>
      <c r="EA127" s="120">
        <f t="shared" si="1954"/>
        <v>0</v>
      </c>
      <c r="EB127" s="101">
        <f t="shared" si="1954"/>
        <v>0</v>
      </c>
      <c r="EC127" s="101"/>
      <c r="ED127" s="121"/>
      <c r="EE127" s="122">
        <f t="shared" si="1955"/>
        <v>0</v>
      </c>
      <c r="EF127" s="252">
        <f t="shared" si="1956"/>
        <v>0</v>
      </c>
      <c r="EG127" s="122"/>
      <c r="EH127" s="101"/>
      <c r="EI127" s="119"/>
      <c r="EJ127" s="93"/>
      <c r="EK127" s="120">
        <f t="shared" si="1957"/>
        <v>0</v>
      </c>
      <c r="EL127" s="101">
        <f t="shared" si="1957"/>
        <v>0</v>
      </c>
      <c r="EM127" s="101"/>
      <c r="EN127" s="121"/>
      <c r="EO127" s="122">
        <f t="shared" si="1958"/>
        <v>0</v>
      </c>
      <c r="EP127" s="252">
        <f t="shared" si="1959"/>
        <v>0</v>
      </c>
      <c r="EQ127" s="122"/>
      <c r="ER127" s="101"/>
      <c r="ES127" s="119"/>
      <c r="ET127" s="93"/>
      <c r="EU127" s="120">
        <f t="shared" si="1960"/>
        <v>0</v>
      </c>
      <c r="EV127" s="101">
        <f t="shared" si="1960"/>
        <v>0</v>
      </c>
      <c r="EW127" s="101"/>
      <c r="EX127" s="121"/>
      <c r="EY127" s="122">
        <f t="shared" si="1961"/>
        <v>0</v>
      </c>
      <c r="EZ127" s="252">
        <f t="shared" si="1962"/>
        <v>0</v>
      </c>
      <c r="FA127" s="122"/>
      <c r="FB127" s="101"/>
      <c r="FC127" s="119"/>
      <c r="FD127" s="93"/>
      <c r="FE127" s="120">
        <f t="shared" si="1963"/>
        <v>0</v>
      </c>
      <c r="FF127" s="101">
        <f t="shared" si="1963"/>
        <v>0</v>
      </c>
      <c r="FG127" s="101"/>
      <c r="FH127" s="121"/>
      <c r="FI127" s="122">
        <f t="shared" si="1964"/>
        <v>0</v>
      </c>
      <c r="FJ127" s="252">
        <f t="shared" si="1965"/>
        <v>0</v>
      </c>
      <c r="FK127" s="122"/>
      <c r="FL127" s="101"/>
      <c r="FM127" s="119"/>
      <c r="FN127" s="93"/>
      <c r="FO127" s="120">
        <f t="shared" si="1966"/>
        <v>0</v>
      </c>
      <c r="FP127" s="101">
        <f t="shared" si="1966"/>
        <v>0</v>
      </c>
      <c r="FQ127" s="101"/>
      <c r="FR127" s="121"/>
      <c r="FS127" s="122">
        <f t="shared" si="1967"/>
        <v>0</v>
      </c>
      <c r="FT127" s="252">
        <f t="shared" si="1968"/>
        <v>0</v>
      </c>
      <c r="FU127" s="122"/>
      <c r="FV127" s="101"/>
      <c r="FW127" s="119"/>
      <c r="FX127" s="93"/>
      <c r="FY127" s="120">
        <f t="shared" si="1969"/>
        <v>0</v>
      </c>
      <c r="FZ127" s="101">
        <f t="shared" si="1969"/>
        <v>0</v>
      </c>
      <c r="GA127" s="101"/>
      <c r="GB127" s="121"/>
      <c r="GC127" s="122">
        <f t="shared" si="1970"/>
        <v>0</v>
      </c>
      <c r="GD127" s="252">
        <f t="shared" si="1971"/>
        <v>0</v>
      </c>
      <c r="GE127" s="122"/>
      <c r="GF127" s="101"/>
      <c r="GG127" s="119"/>
      <c r="GH127" s="93"/>
      <c r="GI127" s="120">
        <f t="shared" si="1972"/>
        <v>0</v>
      </c>
      <c r="GJ127" s="101">
        <f t="shared" si="1972"/>
        <v>0</v>
      </c>
      <c r="GK127" s="101"/>
      <c r="GL127" s="121"/>
      <c r="GM127" s="122">
        <f t="shared" si="1973"/>
        <v>0</v>
      </c>
      <c r="GN127" s="252">
        <f t="shared" si="1974"/>
        <v>0</v>
      </c>
      <c r="GO127" s="122"/>
      <c r="GP127" s="101"/>
      <c r="GQ127" s="119"/>
      <c r="GR127" s="93"/>
      <c r="GS127" s="120">
        <f t="shared" si="1975"/>
        <v>0</v>
      </c>
      <c r="GT127" s="101">
        <f t="shared" si="1975"/>
        <v>0</v>
      </c>
      <c r="GU127" s="101"/>
      <c r="GV127" s="121"/>
      <c r="GW127" s="122">
        <f t="shared" si="1976"/>
        <v>0</v>
      </c>
      <c r="GX127" s="252">
        <f t="shared" si="1977"/>
        <v>0</v>
      </c>
      <c r="GY127" s="122"/>
      <c r="GZ127" s="101"/>
      <c r="HA127" s="119"/>
      <c r="HB127" s="93"/>
      <c r="HC127" s="120">
        <f t="shared" si="1978"/>
        <v>0</v>
      </c>
      <c r="HD127" s="101">
        <f t="shared" si="1978"/>
        <v>0</v>
      </c>
      <c r="HE127" s="101"/>
      <c r="HF127" s="121"/>
      <c r="HG127" s="122">
        <f t="shared" si="1979"/>
        <v>0</v>
      </c>
      <c r="HH127" s="252">
        <f t="shared" si="1980"/>
        <v>0</v>
      </c>
      <c r="HI127" s="122"/>
      <c r="HJ127" s="101"/>
      <c r="HK127" s="119"/>
      <c r="HL127" s="93"/>
      <c r="HM127" s="120">
        <f t="shared" si="1981"/>
        <v>0</v>
      </c>
      <c r="HN127" s="101">
        <f t="shared" si="1981"/>
        <v>0</v>
      </c>
      <c r="HO127" s="101"/>
      <c r="HP127" s="121"/>
      <c r="HQ127" s="122">
        <f t="shared" si="1982"/>
        <v>0</v>
      </c>
      <c r="HR127" s="252">
        <f t="shared" si="1983"/>
        <v>0</v>
      </c>
      <c r="HS127" s="122"/>
      <c r="HT127" s="101"/>
      <c r="HU127" s="119"/>
      <c r="HV127" s="93"/>
      <c r="HW127" s="120">
        <f t="shared" si="1984"/>
        <v>0</v>
      </c>
      <c r="HX127" s="101">
        <f t="shared" si="1984"/>
        <v>0</v>
      </c>
      <c r="HY127" s="101"/>
      <c r="HZ127" s="121"/>
      <c r="IA127" s="122">
        <f t="shared" si="1985"/>
        <v>0</v>
      </c>
      <c r="IB127" s="252">
        <f t="shared" si="1986"/>
        <v>0</v>
      </c>
      <c r="IC127" s="122"/>
      <c r="ID127" s="101"/>
      <c r="IE127" s="119"/>
      <c r="IF127" s="93"/>
      <c r="IG127" s="120">
        <f t="shared" si="1987"/>
        <v>0</v>
      </c>
      <c r="IH127" s="101">
        <f t="shared" si="1987"/>
        <v>0</v>
      </c>
      <c r="II127" s="101"/>
      <c r="IJ127" s="121"/>
      <c r="IK127" s="122">
        <f t="shared" si="1988"/>
        <v>0</v>
      </c>
      <c r="IL127" s="252">
        <f t="shared" si="1989"/>
        <v>0</v>
      </c>
      <c r="IM127" s="122"/>
      <c r="IN127" s="101"/>
      <c r="IO127" s="119"/>
      <c r="IP127" s="93"/>
      <c r="IQ127" s="120">
        <f t="shared" si="1990"/>
        <v>0</v>
      </c>
      <c r="IR127" s="101">
        <f t="shared" si="1990"/>
        <v>0</v>
      </c>
      <c r="IS127" s="101"/>
      <c r="IT127" s="121"/>
      <c r="IU127" s="122">
        <f t="shared" si="1991"/>
        <v>0</v>
      </c>
      <c r="IV127" s="252">
        <f t="shared" si="1992"/>
        <v>0</v>
      </c>
      <c r="IW127" s="122"/>
      <c r="IX127" s="101"/>
      <c r="IY127" s="119"/>
      <c r="IZ127" s="93"/>
      <c r="JA127" s="120">
        <f t="shared" si="1993"/>
        <v>0</v>
      </c>
      <c r="JB127" s="101">
        <f t="shared" si="1993"/>
        <v>0</v>
      </c>
      <c r="JC127" s="101"/>
      <c r="JD127" s="121"/>
      <c r="JE127" s="122">
        <f t="shared" si="1994"/>
        <v>0</v>
      </c>
      <c r="JF127" s="252">
        <f t="shared" si="1995"/>
        <v>0</v>
      </c>
      <c r="JG127" s="122"/>
      <c r="JH127" s="101"/>
      <c r="JI127" s="119"/>
      <c r="JJ127" s="93"/>
      <c r="JK127" s="120">
        <f t="shared" si="1996"/>
        <v>0</v>
      </c>
      <c r="JL127" s="101">
        <f t="shared" si="1996"/>
        <v>0</v>
      </c>
      <c r="JM127" s="101"/>
      <c r="JN127" s="121"/>
      <c r="JO127" s="122">
        <f t="shared" si="1997"/>
        <v>0</v>
      </c>
      <c r="JP127" s="252">
        <f t="shared" si="1998"/>
        <v>0</v>
      </c>
      <c r="JQ127" s="122"/>
      <c r="JR127" s="101"/>
      <c r="JS127" s="119"/>
      <c r="JT127" s="93"/>
      <c r="JU127" s="120">
        <f t="shared" si="1999"/>
        <v>0</v>
      </c>
      <c r="JV127" s="101">
        <f t="shared" si="1999"/>
        <v>0</v>
      </c>
      <c r="JW127" s="101"/>
      <c r="JX127" s="121"/>
      <c r="JY127" s="122">
        <f t="shared" si="2000"/>
        <v>0</v>
      </c>
      <c r="JZ127" s="252">
        <f t="shared" si="2001"/>
        <v>0</v>
      </c>
      <c r="KA127" s="122"/>
      <c r="KB127" s="101"/>
      <c r="KC127" s="119"/>
      <c r="KD127" s="93"/>
      <c r="KE127" s="120">
        <f t="shared" si="2002"/>
        <v>0</v>
      </c>
      <c r="KF127" s="101">
        <f t="shared" si="2002"/>
        <v>0</v>
      </c>
      <c r="KG127" s="101"/>
      <c r="KH127" s="121"/>
      <c r="KI127" s="122">
        <f t="shared" si="2003"/>
        <v>0</v>
      </c>
      <c r="KJ127" s="252">
        <f t="shared" si="2004"/>
        <v>0</v>
      </c>
      <c r="KK127" s="122"/>
      <c r="KL127" s="101"/>
      <c r="KM127" s="119"/>
      <c r="KN127" s="93"/>
      <c r="KO127" s="120">
        <f t="shared" si="2005"/>
        <v>0</v>
      </c>
      <c r="KP127" s="101">
        <f t="shared" si="2005"/>
        <v>0</v>
      </c>
      <c r="KQ127" s="101"/>
      <c r="KR127" s="121"/>
      <c r="KS127" s="122">
        <f t="shared" si="2006"/>
        <v>0</v>
      </c>
      <c r="KT127" s="252">
        <f t="shared" si="2007"/>
        <v>0</v>
      </c>
      <c r="KU127" s="122"/>
      <c r="KV127" s="101"/>
      <c r="KW127" s="119"/>
      <c r="KX127" s="93"/>
      <c r="KY127" s="120">
        <f t="shared" si="2008"/>
        <v>0</v>
      </c>
      <c r="KZ127" s="101">
        <f t="shared" si="2008"/>
        <v>0</v>
      </c>
      <c r="LA127" s="101"/>
      <c r="LB127" s="121"/>
      <c r="LC127" s="122">
        <f t="shared" si="2009"/>
        <v>0</v>
      </c>
      <c r="LD127" s="252">
        <f t="shared" si="2010"/>
        <v>0</v>
      </c>
      <c r="LE127" s="122"/>
      <c r="LF127" s="101"/>
      <c r="LG127" s="119"/>
      <c r="LH127" s="93"/>
      <c r="LI127" s="120">
        <f t="shared" si="2011"/>
        <v>0</v>
      </c>
      <c r="LJ127" s="101">
        <f t="shared" si="2011"/>
        <v>0</v>
      </c>
      <c r="LK127" s="101"/>
      <c r="LL127" s="121"/>
      <c r="LM127" s="122">
        <f t="shared" si="2012"/>
        <v>0</v>
      </c>
      <c r="LN127" s="252">
        <f t="shared" si="2013"/>
        <v>0</v>
      </c>
      <c r="LO127" s="122"/>
      <c r="LP127" s="101"/>
      <c r="LQ127" s="119"/>
      <c r="LR127" s="93"/>
      <c r="LS127" s="120">
        <f t="shared" si="2014"/>
        <v>0</v>
      </c>
      <c r="LT127" s="101">
        <f t="shared" si="2014"/>
        <v>0</v>
      </c>
      <c r="LU127" s="101"/>
      <c r="LV127" s="121"/>
      <c r="LW127" s="122">
        <f t="shared" si="2015"/>
        <v>0</v>
      </c>
      <c r="LX127" s="252">
        <f t="shared" si="2016"/>
        <v>0</v>
      </c>
      <c r="LY127" s="122"/>
      <c r="LZ127" s="101"/>
      <c r="MA127" s="119"/>
      <c r="MB127" s="93"/>
      <c r="MC127" s="120">
        <f t="shared" si="2017"/>
        <v>0</v>
      </c>
      <c r="MD127" s="101">
        <f t="shared" si="2017"/>
        <v>0</v>
      </c>
      <c r="ME127" s="101"/>
      <c r="MF127" s="121"/>
      <c r="MG127" s="122">
        <f t="shared" si="2018"/>
        <v>0</v>
      </c>
      <c r="MH127" s="252">
        <f t="shared" si="2019"/>
        <v>0</v>
      </c>
      <c r="MI127" s="122"/>
      <c r="MJ127" s="101"/>
      <c r="MK127" s="119"/>
      <c r="ML127" s="93"/>
      <c r="MM127" s="120">
        <f t="shared" si="2020"/>
        <v>0</v>
      </c>
      <c r="MN127" s="101">
        <f t="shared" si="2020"/>
        <v>0</v>
      </c>
      <c r="MO127" s="101"/>
      <c r="MP127" s="121"/>
      <c r="MQ127" s="122">
        <f t="shared" si="2021"/>
        <v>0</v>
      </c>
      <c r="MR127" s="252">
        <f t="shared" si="2022"/>
        <v>0</v>
      </c>
      <c r="MS127" s="122"/>
      <c r="MT127" s="101"/>
      <c r="MU127" s="119"/>
      <c r="MV127" s="93"/>
      <c r="MW127" s="120">
        <f t="shared" si="2023"/>
        <v>0</v>
      </c>
      <c r="MX127" s="101">
        <f t="shared" si="2023"/>
        <v>0</v>
      </c>
      <c r="MY127" s="101"/>
      <c r="MZ127" s="121"/>
      <c r="NA127" s="122">
        <f t="shared" si="2024"/>
        <v>0</v>
      </c>
      <c r="NB127" s="252">
        <f t="shared" si="2025"/>
        <v>0</v>
      </c>
      <c r="NC127" s="122"/>
      <c r="ND127" s="101"/>
      <c r="NE127" s="119"/>
      <c r="NF127" s="93"/>
      <c r="NG127" s="120">
        <f t="shared" si="2026"/>
        <v>0</v>
      </c>
      <c r="NH127" s="101">
        <f t="shared" si="2026"/>
        <v>0</v>
      </c>
      <c r="NI127" s="101"/>
      <c r="NJ127" s="121"/>
      <c r="NK127" s="122">
        <f t="shared" si="2027"/>
        <v>0</v>
      </c>
      <c r="NL127" s="252">
        <f t="shared" si="2028"/>
        <v>0</v>
      </c>
      <c r="NM127" s="122"/>
      <c r="NN127" s="101"/>
      <c r="NO127" s="119"/>
      <c r="NP127" s="93"/>
      <c r="NQ127" s="120">
        <f t="shared" si="2029"/>
        <v>0</v>
      </c>
      <c r="NR127" s="101">
        <f t="shared" si="2029"/>
        <v>0</v>
      </c>
      <c r="NS127" s="101"/>
      <c r="NT127" s="121"/>
      <c r="NU127" s="122">
        <f t="shared" si="2030"/>
        <v>0</v>
      </c>
      <c r="NV127" s="252">
        <f t="shared" si="2031"/>
        <v>46</v>
      </c>
      <c r="NW127" s="122"/>
      <c r="NX127" s="101"/>
      <c r="NY127" s="119"/>
      <c r="NZ127" s="93"/>
      <c r="OA127" s="120">
        <f t="shared" si="2032"/>
        <v>9238.4815699999999</v>
      </c>
      <c r="OB127" s="101">
        <f t="shared" si="2032"/>
        <v>424970.15</v>
      </c>
      <c r="OC127" s="101"/>
      <c r="OD127" s="121"/>
      <c r="OE127" s="122">
        <f t="shared" si="2033"/>
        <v>0.91923999999999995</v>
      </c>
      <c r="OF127" s="252">
        <f t="shared" si="2034"/>
        <v>0</v>
      </c>
      <c r="OG127" s="122"/>
      <c r="OH127" s="101"/>
      <c r="OI127" s="119"/>
      <c r="OJ127" s="93"/>
      <c r="OK127" s="120">
        <f t="shared" si="2035"/>
        <v>0</v>
      </c>
      <c r="OL127" s="101">
        <f t="shared" si="2035"/>
        <v>0</v>
      </c>
      <c r="OM127" s="101"/>
      <c r="ON127" s="121"/>
      <c r="OO127" s="122">
        <f t="shared" si="2036"/>
        <v>0</v>
      </c>
      <c r="OP127" s="252">
        <f t="shared" si="2037"/>
        <v>0</v>
      </c>
      <c r="OQ127" s="122"/>
      <c r="OR127" s="101"/>
      <c r="OS127" s="119"/>
      <c r="OT127" s="93"/>
      <c r="OU127" s="120">
        <f t="shared" si="2038"/>
        <v>0</v>
      </c>
      <c r="OV127" s="101">
        <f t="shared" si="2038"/>
        <v>0</v>
      </c>
      <c r="OW127" s="101"/>
      <c r="OX127" s="121"/>
      <c r="OY127" s="122">
        <f t="shared" si="2039"/>
        <v>0</v>
      </c>
      <c r="OZ127" s="252">
        <f t="shared" si="2040"/>
        <v>0</v>
      </c>
      <c r="PA127" s="122"/>
      <c r="PB127" s="101"/>
      <c r="PC127" s="119"/>
      <c r="PD127" s="93"/>
      <c r="PE127" s="120">
        <f t="shared" si="2041"/>
        <v>0</v>
      </c>
      <c r="PF127" s="101">
        <f t="shared" si="2041"/>
        <v>0</v>
      </c>
      <c r="PG127" s="101"/>
      <c r="PH127" s="121"/>
      <c r="PI127" s="122">
        <f t="shared" si="2042"/>
        <v>0</v>
      </c>
      <c r="PJ127" s="252">
        <f t="shared" si="2043"/>
        <v>0</v>
      </c>
      <c r="PK127" s="122"/>
      <c r="PL127" s="101"/>
      <c r="PM127" s="119"/>
      <c r="PN127" s="93"/>
      <c r="PO127" s="120">
        <f t="shared" si="2044"/>
        <v>0</v>
      </c>
      <c r="PP127" s="101">
        <f t="shared" si="2044"/>
        <v>0</v>
      </c>
      <c r="PQ127" s="101"/>
      <c r="PR127" s="121"/>
      <c r="PS127" s="122">
        <f t="shared" si="2045"/>
        <v>0</v>
      </c>
      <c r="PT127" s="252">
        <f t="shared" si="2046"/>
        <v>0</v>
      </c>
      <c r="PU127" s="122"/>
      <c r="PV127" s="101"/>
      <c r="PW127" s="119"/>
      <c r="PX127" s="93"/>
      <c r="PY127" s="120">
        <f t="shared" si="2047"/>
        <v>0</v>
      </c>
      <c r="PZ127" s="101">
        <f t="shared" si="2047"/>
        <v>0</v>
      </c>
      <c r="QA127" s="101"/>
      <c r="QB127" s="121"/>
      <c r="QC127" s="122">
        <f t="shared" si="2048"/>
        <v>0</v>
      </c>
      <c r="QD127" s="252">
        <f t="shared" si="2049"/>
        <v>0</v>
      </c>
      <c r="QE127" s="122"/>
      <c r="QF127" s="101"/>
      <c r="QG127" s="119"/>
      <c r="QH127" s="93"/>
      <c r="QI127" s="120">
        <f t="shared" si="2050"/>
        <v>0</v>
      </c>
      <c r="QJ127" s="101">
        <f t="shared" si="2050"/>
        <v>0</v>
      </c>
      <c r="QK127" s="101"/>
      <c r="QL127" s="121"/>
      <c r="QM127" s="122">
        <f t="shared" si="2051"/>
        <v>0</v>
      </c>
      <c r="QN127" s="252">
        <f t="shared" si="2052"/>
        <v>0</v>
      </c>
      <c r="QO127" s="122"/>
      <c r="QP127" s="101"/>
      <c r="QQ127" s="119"/>
      <c r="QR127" s="93"/>
      <c r="QS127" s="120">
        <f t="shared" si="2053"/>
        <v>0</v>
      </c>
      <c r="QT127" s="101">
        <f t="shared" si="2053"/>
        <v>0</v>
      </c>
      <c r="QU127" s="101"/>
      <c r="QV127" s="121"/>
      <c r="QW127" s="122">
        <f t="shared" si="2054"/>
        <v>0</v>
      </c>
      <c r="QX127" s="252">
        <f t="shared" si="2055"/>
        <v>0</v>
      </c>
      <c r="QY127" s="122"/>
      <c r="QZ127" s="101"/>
      <c r="RA127" s="119"/>
      <c r="RB127" s="93"/>
      <c r="RC127" s="120">
        <f t="shared" si="2056"/>
        <v>0</v>
      </c>
      <c r="RD127" s="101">
        <f t="shared" si="2056"/>
        <v>0</v>
      </c>
      <c r="RE127" s="101"/>
      <c r="RF127" s="121"/>
      <c r="RG127" s="122">
        <f t="shared" si="2057"/>
        <v>0</v>
      </c>
      <c r="RH127" s="252">
        <f t="shared" si="2058"/>
        <v>0</v>
      </c>
      <c r="RI127" s="122"/>
      <c r="RJ127" s="101"/>
      <c r="RK127" s="119"/>
      <c r="RL127" s="93"/>
      <c r="RM127" s="120">
        <f t="shared" si="2059"/>
        <v>0</v>
      </c>
      <c r="RN127" s="101">
        <f t="shared" si="2059"/>
        <v>0</v>
      </c>
      <c r="RO127" s="101"/>
      <c r="RP127" s="121"/>
      <c r="RQ127" s="122">
        <f t="shared" si="2060"/>
        <v>0</v>
      </c>
      <c r="RR127" s="252">
        <f t="shared" si="2061"/>
        <v>0</v>
      </c>
      <c r="RS127" s="122"/>
      <c r="RT127" s="101"/>
      <c r="RU127" s="119"/>
      <c r="RV127" s="93"/>
      <c r="RW127" s="120">
        <f t="shared" si="2062"/>
        <v>0</v>
      </c>
      <c r="RX127" s="101">
        <f t="shared" si="2062"/>
        <v>0</v>
      </c>
      <c r="RY127" s="101"/>
      <c r="RZ127" s="121"/>
      <c r="SA127" s="122">
        <f t="shared" si="2063"/>
        <v>0</v>
      </c>
      <c r="SB127" s="252">
        <f t="shared" si="2064"/>
        <v>0</v>
      </c>
      <c r="SC127" s="122"/>
      <c r="SD127" s="101"/>
      <c r="SE127" s="119"/>
      <c r="SF127" s="93"/>
      <c r="SG127" s="120">
        <f t="shared" si="2065"/>
        <v>0</v>
      </c>
      <c r="SH127" s="101">
        <f t="shared" si="2065"/>
        <v>0</v>
      </c>
      <c r="SI127" s="101"/>
      <c r="SJ127" s="121"/>
      <c r="SK127" s="122">
        <f t="shared" si="2066"/>
        <v>0</v>
      </c>
      <c r="SL127" s="252">
        <f t="shared" si="2067"/>
        <v>0</v>
      </c>
      <c r="SM127" s="122"/>
      <c r="SN127" s="101"/>
      <c r="SO127" s="119"/>
      <c r="SP127" s="93"/>
      <c r="SQ127" s="120">
        <f t="shared" si="2068"/>
        <v>0</v>
      </c>
      <c r="SR127" s="101">
        <f t="shared" si="2068"/>
        <v>0</v>
      </c>
      <c r="SS127" s="101"/>
      <c r="ST127" s="121"/>
      <c r="SU127" s="122">
        <f t="shared" si="2069"/>
        <v>0</v>
      </c>
      <c r="SV127" s="252">
        <f t="shared" si="2070"/>
        <v>0</v>
      </c>
      <c r="SW127" s="122"/>
      <c r="SX127" s="101"/>
      <c r="SY127" s="119"/>
      <c r="SZ127" s="93"/>
      <c r="TA127" s="120">
        <f t="shared" si="2071"/>
        <v>0</v>
      </c>
      <c r="TB127" s="101">
        <f t="shared" si="2071"/>
        <v>0</v>
      </c>
      <c r="TC127" s="101"/>
      <c r="TD127" s="121"/>
      <c r="TE127" s="122">
        <f t="shared" si="2072"/>
        <v>0</v>
      </c>
      <c r="TF127" s="252">
        <f t="shared" si="2073"/>
        <v>0</v>
      </c>
      <c r="TG127" s="122"/>
      <c r="TH127" s="101"/>
      <c r="TI127" s="119"/>
      <c r="TJ127" s="93"/>
      <c r="TK127" s="120">
        <f t="shared" si="2074"/>
        <v>0</v>
      </c>
      <c r="TL127" s="101">
        <f t="shared" si="2074"/>
        <v>0</v>
      </c>
      <c r="TM127" s="101"/>
      <c r="TN127" s="121"/>
      <c r="TO127" s="122">
        <f t="shared" si="2075"/>
        <v>0</v>
      </c>
      <c r="TP127" s="252">
        <f t="shared" si="2076"/>
        <v>0</v>
      </c>
      <c r="TQ127" s="122"/>
      <c r="TR127" s="101"/>
      <c r="TS127" s="119"/>
      <c r="TT127" s="93"/>
      <c r="TU127" s="120">
        <f t="shared" si="2077"/>
        <v>0</v>
      </c>
      <c r="TV127" s="101">
        <f t="shared" si="2077"/>
        <v>0</v>
      </c>
      <c r="TW127" s="101"/>
      <c r="TX127" s="121"/>
      <c r="TY127" s="122">
        <f t="shared" si="2078"/>
        <v>0</v>
      </c>
      <c r="TZ127" s="252">
        <f t="shared" si="2079"/>
        <v>0</v>
      </c>
      <c r="UA127" s="122"/>
      <c r="UB127" s="101"/>
      <c r="UC127" s="119"/>
      <c r="UD127" s="93"/>
      <c r="UE127" s="120">
        <f t="shared" si="2080"/>
        <v>0</v>
      </c>
      <c r="UF127" s="101">
        <f t="shared" si="2080"/>
        <v>0</v>
      </c>
      <c r="UG127" s="101"/>
      <c r="UH127" s="121"/>
      <c r="UI127" s="122">
        <f t="shared" si="2081"/>
        <v>0</v>
      </c>
      <c r="UJ127" s="252">
        <f t="shared" si="2082"/>
        <v>0</v>
      </c>
      <c r="UK127" s="122"/>
      <c r="UL127" s="101"/>
      <c r="UM127" s="119"/>
      <c r="UN127" s="93"/>
      <c r="UO127" s="120">
        <f t="shared" si="2083"/>
        <v>0</v>
      </c>
      <c r="UP127" s="101">
        <f t="shared" si="2083"/>
        <v>0</v>
      </c>
      <c r="UQ127" s="101"/>
      <c r="UR127" s="121"/>
      <c r="US127" s="122">
        <f t="shared" si="2084"/>
        <v>0</v>
      </c>
      <c r="UT127" s="252">
        <f t="shared" si="2085"/>
        <v>0</v>
      </c>
      <c r="UU127" s="122"/>
      <c r="UV127" s="101"/>
      <c r="UW127" s="119"/>
      <c r="UX127" s="93"/>
      <c r="UY127" s="120">
        <f t="shared" si="2086"/>
        <v>0</v>
      </c>
      <c r="UZ127" s="101">
        <f t="shared" si="2086"/>
        <v>0</v>
      </c>
      <c r="VA127" s="101"/>
      <c r="VB127" s="121"/>
      <c r="VC127" s="122">
        <f t="shared" si="2087"/>
        <v>0</v>
      </c>
      <c r="VD127" s="252">
        <f t="shared" si="2088"/>
        <v>0</v>
      </c>
      <c r="VE127" s="122"/>
      <c r="VF127" s="101"/>
      <c r="VG127" s="119"/>
      <c r="VH127" s="93"/>
      <c r="VI127" s="120">
        <f t="shared" si="2089"/>
        <v>0</v>
      </c>
      <c r="VJ127" s="101">
        <f t="shared" si="2089"/>
        <v>0</v>
      </c>
      <c r="VK127" s="101"/>
      <c r="VL127" s="121"/>
      <c r="VM127" s="122">
        <f t="shared" si="2090"/>
        <v>0</v>
      </c>
      <c r="VN127" s="252">
        <f t="shared" si="2091"/>
        <v>0</v>
      </c>
      <c r="VO127" s="122"/>
      <c r="VP127" s="101"/>
      <c r="VQ127" s="119"/>
      <c r="VR127" s="93"/>
      <c r="VS127" s="120">
        <f t="shared" si="2092"/>
        <v>0</v>
      </c>
      <c r="VT127" s="101">
        <f t="shared" si="2092"/>
        <v>0</v>
      </c>
      <c r="VU127" s="101"/>
      <c r="VV127" s="121"/>
      <c r="VW127" s="122">
        <f t="shared" si="2093"/>
        <v>0</v>
      </c>
      <c r="VX127" s="231">
        <f t="shared" si="2094"/>
        <v>46</v>
      </c>
      <c r="VY127" s="122"/>
      <c r="VZ127" s="101"/>
      <c r="WA127" s="119"/>
      <c r="WB127" s="93"/>
      <c r="WC127" s="120">
        <f t="shared" si="2095"/>
        <v>10050.177530000001</v>
      </c>
      <c r="WD127" s="120">
        <f t="shared" si="2095"/>
        <v>462308.17</v>
      </c>
      <c r="WE127" s="101"/>
      <c r="WF127" s="121"/>
    </row>
    <row r="128" spans="1:604" ht="26.25" customHeight="1">
      <c r="A128" s="5"/>
      <c r="B128" s="223" t="s">
        <v>423</v>
      </c>
      <c r="C128" s="12" t="s">
        <v>839</v>
      </c>
      <c r="D128" s="12" t="s">
        <v>440</v>
      </c>
      <c r="E128" s="4"/>
      <c r="F128" s="252">
        <f t="shared" si="1917"/>
        <v>0</v>
      </c>
      <c r="G128" s="122"/>
      <c r="H128" s="101"/>
      <c r="I128" s="119"/>
      <c r="J128" s="93"/>
      <c r="K128" s="120">
        <f t="shared" si="1918"/>
        <v>0</v>
      </c>
      <c r="L128" s="101">
        <f t="shared" si="1918"/>
        <v>0</v>
      </c>
      <c r="M128" s="101"/>
      <c r="N128" s="121"/>
      <c r="O128" s="122">
        <f t="shared" si="1919"/>
        <v>0</v>
      </c>
      <c r="P128" s="252">
        <f t="shared" si="1920"/>
        <v>0</v>
      </c>
      <c r="Q128" s="122"/>
      <c r="R128" s="101"/>
      <c r="S128" s="119"/>
      <c r="T128" s="93"/>
      <c r="U128" s="120">
        <f t="shared" si="1921"/>
        <v>0</v>
      </c>
      <c r="V128" s="101">
        <f t="shared" si="1921"/>
        <v>0</v>
      </c>
      <c r="W128" s="101"/>
      <c r="X128" s="121"/>
      <c r="Y128" s="122">
        <f t="shared" si="1922"/>
        <v>0</v>
      </c>
      <c r="Z128" s="252">
        <f t="shared" si="1923"/>
        <v>0</v>
      </c>
      <c r="AA128" s="122"/>
      <c r="AB128" s="101"/>
      <c r="AC128" s="119"/>
      <c r="AD128" s="93"/>
      <c r="AE128" s="120">
        <f t="shared" si="1924"/>
        <v>0</v>
      </c>
      <c r="AF128" s="101">
        <f t="shared" si="1924"/>
        <v>0</v>
      </c>
      <c r="AG128" s="101"/>
      <c r="AH128" s="121"/>
      <c r="AI128" s="122">
        <f t="shared" si="1925"/>
        <v>0</v>
      </c>
      <c r="AJ128" s="252">
        <f t="shared" si="1926"/>
        <v>35</v>
      </c>
      <c r="AK128" s="122"/>
      <c r="AL128" s="101"/>
      <c r="AM128" s="119"/>
      <c r="AN128" s="93"/>
      <c r="AO128" s="120">
        <f t="shared" si="1927"/>
        <v>16023.58797</v>
      </c>
      <c r="AP128" s="101">
        <f t="shared" si="1927"/>
        <v>560825.57999999996</v>
      </c>
      <c r="AQ128" s="101"/>
      <c r="AR128" s="121"/>
      <c r="AS128" s="122">
        <f t="shared" si="1928"/>
        <v>1.5926400000000001</v>
      </c>
      <c r="AT128" s="252">
        <f t="shared" si="1929"/>
        <v>0</v>
      </c>
      <c r="AU128" s="122"/>
      <c r="AV128" s="101"/>
      <c r="AW128" s="119"/>
      <c r="AX128" s="93"/>
      <c r="AY128" s="120">
        <f t="shared" si="1930"/>
        <v>0</v>
      </c>
      <c r="AZ128" s="101">
        <f t="shared" si="1930"/>
        <v>0</v>
      </c>
      <c r="BA128" s="101"/>
      <c r="BB128" s="121"/>
      <c r="BC128" s="122">
        <f t="shared" si="1931"/>
        <v>0</v>
      </c>
      <c r="BD128" s="252">
        <f t="shared" si="1932"/>
        <v>53</v>
      </c>
      <c r="BE128" s="122"/>
      <c r="BF128" s="101"/>
      <c r="BG128" s="119"/>
      <c r="BH128" s="93"/>
      <c r="BI128" s="120">
        <f t="shared" si="1933"/>
        <v>9121.8647999999994</v>
      </c>
      <c r="BJ128" s="101">
        <f t="shared" si="1933"/>
        <v>483458.84</v>
      </c>
      <c r="BK128" s="101"/>
      <c r="BL128" s="121"/>
      <c r="BM128" s="122">
        <f t="shared" si="1934"/>
        <v>0.90664999999999996</v>
      </c>
      <c r="BN128" s="252">
        <f t="shared" si="1935"/>
        <v>0</v>
      </c>
      <c r="BO128" s="122"/>
      <c r="BP128" s="101"/>
      <c r="BQ128" s="119"/>
      <c r="BR128" s="93"/>
      <c r="BS128" s="120">
        <f t="shared" si="1936"/>
        <v>0</v>
      </c>
      <c r="BT128" s="101">
        <f t="shared" si="1936"/>
        <v>0</v>
      </c>
      <c r="BU128" s="101"/>
      <c r="BV128" s="121"/>
      <c r="BW128" s="122">
        <f t="shared" si="1937"/>
        <v>0</v>
      </c>
      <c r="BX128" s="252">
        <f t="shared" si="1938"/>
        <v>0</v>
      </c>
      <c r="BY128" s="122"/>
      <c r="BZ128" s="101"/>
      <c r="CA128" s="119"/>
      <c r="CB128" s="93"/>
      <c r="CC128" s="120">
        <f t="shared" si="1939"/>
        <v>0</v>
      </c>
      <c r="CD128" s="101">
        <f t="shared" si="1939"/>
        <v>0</v>
      </c>
      <c r="CE128" s="101"/>
      <c r="CF128" s="121"/>
      <c r="CG128" s="122">
        <f t="shared" si="1940"/>
        <v>0</v>
      </c>
      <c r="CH128" s="252">
        <f t="shared" si="1941"/>
        <v>0</v>
      </c>
      <c r="CI128" s="122"/>
      <c r="CJ128" s="101"/>
      <c r="CK128" s="119"/>
      <c r="CL128" s="93"/>
      <c r="CM128" s="120">
        <f t="shared" si="1942"/>
        <v>0</v>
      </c>
      <c r="CN128" s="101">
        <f t="shared" si="1942"/>
        <v>0</v>
      </c>
      <c r="CO128" s="101"/>
      <c r="CP128" s="121"/>
      <c r="CQ128" s="122">
        <f t="shared" si="1943"/>
        <v>0</v>
      </c>
      <c r="CR128" s="252">
        <f t="shared" si="1944"/>
        <v>0</v>
      </c>
      <c r="CS128" s="122"/>
      <c r="CT128" s="101"/>
      <c r="CU128" s="119"/>
      <c r="CV128" s="93"/>
      <c r="CW128" s="120">
        <f t="shared" si="1945"/>
        <v>0</v>
      </c>
      <c r="CX128" s="101">
        <f t="shared" si="1945"/>
        <v>0</v>
      </c>
      <c r="CY128" s="101"/>
      <c r="CZ128" s="121"/>
      <c r="DA128" s="122">
        <f t="shared" si="1946"/>
        <v>0</v>
      </c>
      <c r="DB128" s="252">
        <f t="shared" si="1947"/>
        <v>0</v>
      </c>
      <c r="DC128" s="122"/>
      <c r="DD128" s="101"/>
      <c r="DE128" s="119"/>
      <c r="DF128" s="93"/>
      <c r="DG128" s="120">
        <f t="shared" si="1948"/>
        <v>0</v>
      </c>
      <c r="DH128" s="101">
        <f t="shared" si="1948"/>
        <v>0</v>
      </c>
      <c r="DI128" s="101"/>
      <c r="DJ128" s="121"/>
      <c r="DK128" s="122">
        <f t="shared" si="1949"/>
        <v>0</v>
      </c>
      <c r="DL128" s="252">
        <f t="shared" si="1950"/>
        <v>0</v>
      </c>
      <c r="DM128" s="122"/>
      <c r="DN128" s="101"/>
      <c r="DO128" s="119"/>
      <c r="DP128" s="93"/>
      <c r="DQ128" s="120">
        <f t="shared" si="1951"/>
        <v>0</v>
      </c>
      <c r="DR128" s="101">
        <f t="shared" si="1951"/>
        <v>0</v>
      </c>
      <c r="DS128" s="101"/>
      <c r="DT128" s="121"/>
      <c r="DU128" s="122">
        <f t="shared" si="1952"/>
        <v>0</v>
      </c>
      <c r="DV128" s="252">
        <f t="shared" si="1953"/>
        <v>0</v>
      </c>
      <c r="DW128" s="122"/>
      <c r="DX128" s="101"/>
      <c r="DY128" s="119"/>
      <c r="DZ128" s="93"/>
      <c r="EA128" s="120">
        <f t="shared" si="1954"/>
        <v>0</v>
      </c>
      <c r="EB128" s="101">
        <f t="shared" si="1954"/>
        <v>0</v>
      </c>
      <c r="EC128" s="101"/>
      <c r="ED128" s="121"/>
      <c r="EE128" s="122">
        <f t="shared" si="1955"/>
        <v>0</v>
      </c>
      <c r="EF128" s="252">
        <f t="shared" si="1956"/>
        <v>0</v>
      </c>
      <c r="EG128" s="122"/>
      <c r="EH128" s="101"/>
      <c r="EI128" s="119"/>
      <c r="EJ128" s="93"/>
      <c r="EK128" s="120">
        <f t="shared" si="1957"/>
        <v>0</v>
      </c>
      <c r="EL128" s="101">
        <f t="shared" si="1957"/>
        <v>0</v>
      </c>
      <c r="EM128" s="101"/>
      <c r="EN128" s="121"/>
      <c r="EO128" s="122">
        <f t="shared" si="1958"/>
        <v>0</v>
      </c>
      <c r="EP128" s="252">
        <f t="shared" si="1959"/>
        <v>0</v>
      </c>
      <c r="EQ128" s="122"/>
      <c r="ER128" s="101"/>
      <c r="ES128" s="119"/>
      <c r="ET128" s="93"/>
      <c r="EU128" s="120">
        <f t="shared" si="1960"/>
        <v>0</v>
      </c>
      <c r="EV128" s="101">
        <f t="shared" si="1960"/>
        <v>0</v>
      </c>
      <c r="EW128" s="101"/>
      <c r="EX128" s="121"/>
      <c r="EY128" s="122">
        <f t="shared" si="1961"/>
        <v>0</v>
      </c>
      <c r="EZ128" s="252">
        <f t="shared" si="1962"/>
        <v>31</v>
      </c>
      <c r="FA128" s="122"/>
      <c r="FB128" s="101"/>
      <c r="FC128" s="119"/>
      <c r="FD128" s="93"/>
      <c r="FE128" s="120">
        <f t="shared" si="1963"/>
        <v>8178.6253999999999</v>
      </c>
      <c r="FF128" s="101">
        <f t="shared" si="1963"/>
        <v>253537.39</v>
      </c>
      <c r="FG128" s="101"/>
      <c r="FH128" s="121"/>
      <c r="FI128" s="122">
        <f t="shared" si="1964"/>
        <v>0.81289999999999996</v>
      </c>
      <c r="FJ128" s="252">
        <f t="shared" si="1965"/>
        <v>0</v>
      </c>
      <c r="FK128" s="122"/>
      <c r="FL128" s="101"/>
      <c r="FM128" s="119"/>
      <c r="FN128" s="93"/>
      <c r="FO128" s="120">
        <f t="shared" si="1966"/>
        <v>0</v>
      </c>
      <c r="FP128" s="101">
        <f t="shared" si="1966"/>
        <v>0</v>
      </c>
      <c r="FQ128" s="101"/>
      <c r="FR128" s="121"/>
      <c r="FS128" s="122">
        <f t="shared" si="1967"/>
        <v>0</v>
      </c>
      <c r="FT128" s="252">
        <f t="shared" si="1968"/>
        <v>0</v>
      </c>
      <c r="FU128" s="122"/>
      <c r="FV128" s="101"/>
      <c r="FW128" s="119"/>
      <c r="FX128" s="93"/>
      <c r="FY128" s="120">
        <f t="shared" si="1969"/>
        <v>0</v>
      </c>
      <c r="FZ128" s="101">
        <f t="shared" si="1969"/>
        <v>0</v>
      </c>
      <c r="GA128" s="101"/>
      <c r="GB128" s="121"/>
      <c r="GC128" s="122">
        <f t="shared" si="1970"/>
        <v>0</v>
      </c>
      <c r="GD128" s="252">
        <f t="shared" si="1971"/>
        <v>0</v>
      </c>
      <c r="GE128" s="122"/>
      <c r="GF128" s="101"/>
      <c r="GG128" s="119"/>
      <c r="GH128" s="93"/>
      <c r="GI128" s="120">
        <f t="shared" si="1972"/>
        <v>0</v>
      </c>
      <c r="GJ128" s="101">
        <f t="shared" si="1972"/>
        <v>0</v>
      </c>
      <c r="GK128" s="101"/>
      <c r="GL128" s="121"/>
      <c r="GM128" s="122">
        <f t="shared" si="1973"/>
        <v>0</v>
      </c>
      <c r="GN128" s="252">
        <f t="shared" si="1974"/>
        <v>0</v>
      </c>
      <c r="GO128" s="122"/>
      <c r="GP128" s="101"/>
      <c r="GQ128" s="119"/>
      <c r="GR128" s="93"/>
      <c r="GS128" s="120">
        <f t="shared" si="1975"/>
        <v>0</v>
      </c>
      <c r="GT128" s="101">
        <f t="shared" si="1975"/>
        <v>0</v>
      </c>
      <c r="GU128" s="101"/>
      <c r="GV128" s="121"/>
      <c r="GW128" s="122">
        <f t="shared" si="1976"/>
        <v>0</v>
      </c>
      <c r="GX128" s="252">
        <f t="shared" si="1977"/>
        <v>0</v>
      </c>
      <c r="GY128" s="122"/>
      <c r="GZ128" s="101"/>
      <c r="HA128" s="119"/>
      <c r="HB128" s="93"/>
      <c r="HC128" s="120">
        <f t="shared" si="1978"/>
        <v>0</v>
      </c>
      <c r="HD128" s="101">
        <f t="shared" si="1978"/>
        <v>0</v>
      </c>
      <c r="HE128" s="101"/>
      <c r="HF128" s="121"/>
      <c r="HG128" s="122">
        <f t="shared" si="1979"/>
        <v>0</v>
      </c>
      <c r="HH128" s="252">
        <f t="shared" si="1980"/>
        <v>0</v>
      </c>
      <c r="HI128" s="122"/>
      <c r="HJ128" s="101"/>
      <c r="HK128" s="119"/>
      <c r="HL128" s="93"/>
      <c r="HM128" s="120">
        <f t="shared" si="1981"/>
        <v>0</v>
      </c>
      <c r="HN128" s="101">
        <f t="shared" si="1981"/>
        <v>0</v>
      </c>
      <c r="HO128" s="101"/>
      <c r="HP128" s="121"/>
      <c r="HQ128" s="122">
        <f t="shared" si="1982"/>
        <v>0</v>
      </c>
      <c r="HR128" s="252">
        <f t="shared" si="1983"/>
        <v>0</v>
      </c>
      <c r="HS128" s="122"/>
      <c r="HT128" s="101"/>
      <c r="HU128" s="119"/>
      <c r="HV128" s="93"/>
      <c r="HW128" s="120">
        <f t="shared" si="1984"/>
        <v>0</v>
      </c>
      <c r="HX128" s="101">
        <f t="shared" si="1984"/>
        <v>0</v>
      </c>
      <c r="HY128" s="101"/>
      <c r="HZ128" s="121"/>
      <c r="IA128" s="122">
        <f t="shared" si="1985"/>
        <v>0</v>
      </c>
      <c r="IB128" s="252">
        <f t="shared" si="1986"/>
        <v>0</v>
      </c>
      <c r="IC128" s="122"/>
      <c r="ID128" s="101"/>
      <c r="IE128" s="119"/>
      <c r="IF128" s="93"/>
      <c r="IG128" s="120">
        <f t="shared" si="1987"/>
        <v>0</v>
      </c>
      <c r="IH128" s="101">
        <f t="shared" si="1987"/>
        <v>0</v>
      </c>
      <c r="II128" s="101"/>
      <c r="IJ128" s="121"/>
      <c r="IK128" s="122">
        <f t="shared" si="1988"/>
        <v>0</v>
      </c>
      <c r="IL128" s="252">
        <f t="shared" si="1989"/>
        <v>0</v>
      </c>
      <c r="IM128" s="122"/>
      <c r="IN128" s="101"/>
      <c r="IO128" s="119"/>
      <c r="IP128" s="93"/>
      <c r="IQ128" s="120">
        <f t="shared" si="1990"/>
        <v>0</v>
      </c>
      <c r="IR128" s="101">
        <f t="shared" si="1990"/>
        <v>0</v>
      </c>
      <c r="IS128" s="101"/>
      <c r="IT128" s="121"/>
      <c r="IU128" s="122">
        <f t="shared" si="1991"/>
        <v>0</v>
      </c>
      <c r="IV128" s="252">
        <f t="shared" si="1992"/>
        <v>0</v>
      </c>
      <c r="IW128" s="122"/>
      <c r="IX128" s="101"/>
      <c r="IY128" s="119"/>
      <c r="IZ128" s="93"/>
      <c r="JA128" s="120">
        <f t="shared" si="1993"/>
        <v>0</v>
      </c>
      <c r="JB128" s="101">
        <f t="shared" si="1993"/>
        <v>0</v>
      </c>
      <c r="JC128" s="101"/>
      <c r="JD128" s="121"/>
      <c r="JE128" s="122">
        <f t="shared" si="1994"/>
        <v>0</v>
      </c>
      <c r="JF128" s="252">
        <f t="shared" si="1995"/>
        <v>0</v>
      </c>
      <c r="JG128" s="122"/>
      <c r="JH128" s="101"/>
      <c r="JI128" s="119"/>
      <c r="JJ128" s="93"/>
      <c r="JK128" s="120">
        <f t="shared" si="1996"/>
        <v>0</v>
      </c>
      <c r="JL128" s="101">
        <f t="shared" si="1996"/>
        <v>0</v>
      </c>
      <c r="JM128" s="101"/>
      <c r="JN128" s="121"/>
      <c r="JO128" s="122">
        <f t="shared" si="1997"/>
        <v>0</v>
      </c>
      <c r="JP128" s="252">
        <f t="shared" si="1998"/>
        <v>0</v>
      </c>
      <c r="JQ128" s="122"/>
      <c r="JR128" s="101"/>
      <c r="JS128" s="119"/>
      <c r="JT128" s="93"/>
      <c r="JU128" s="120">
        <f t="shared" si="1999"/>
        <v>0</v>
      </c>
      <c r="JV128" s="101">
        <f t="shared" si="1999"/>
        <v>0</v>
      </c>
      <c r="JW128" s="101"/>
      <c r="JX128" s="121"/>
      <c r="JY128" s="122">
        <f t="shared" si="2000"/>
        <v>0</v>
      </c>
      <c r="JZ128" s="252">
        <f t="shared" si="2001"/>
        <v>0</v>
      </c>
      <c r="KA128" s="122"/>
      <c r="KB128" s="101"/>
      <c r="KC128" s="119"/>
      <c r="KD128" s="93"/>
      <c r="KE128" s="120">
        <f t="shared" si="2002"/>
        <v>0</v>
      </c>
      <c r="KF128" s="101">
        <f t="shared" si="2002"/>
        <v>0</v>
      </c>
      <c r="KG128" s="101"/>
      <c r="KH128" s="121"/>
      <c r="KI128" s="122">
        <f t="shared" si="2003"/>
        <v>0</v>
      </c>
      <c r="KJ128" s="252">
        <f t="shared" si="2004"/>
        <v>0</v>
      </c>
      <c r="KK128" s="122"/>
      <c r="KL128" s="101"/>
      <c r="KM128" s="119"/>
      <c r="KN128" s="93"/>
      <c r="KO128" s="120">
        <f t="shared" si="2005"/>
        <v>0</v>
      </c>
      <c r="KP128" s="101">
        <f t="shared" si="2005"/>
        <v>0</v>
      </c>
      <c r="KQ128" s="101"/>
      <c r="KR128" s="121"/>
      <c r="KS128" s="122">
        <f t="shared" si="2006"/>
        <v>0</v>
      </c>
      <c r="KT128" s="252">
        <f t="shared" si="2007"/>
        <v>0</v>
      </c>
      <c r="KU128" s="122"/>
      <c r="KV128" s="101"/>
      <c r="KW128" s="119"/>
      <c r="KX128" s="93"/>
      <c r="KY128" s="120">
        <f t="shared" si="2008"/>
        <v>0</v>
      </c>
      <c r="KZ128" s="101">
        <f t="shared" si="2008"/>
        <v>0</v>
      </c>
      <c r="LA128" s="101"/>
      <c r="LB128" s="121"/>
      <c r="LC128" s="122">
        <f t="shared" si="2009"/>
        <v>0</v>
      </c>
      <c r="LD128" s="252">
        <f t="shared" si="2010"/>
        <v>0</v>
      </c>
      <c r="LE128" s="122"/>
      <c r="LF128" s="101"/>
      <c r="LG128" s="119"/>
      <c r="LH128" s="93"/>
      <c r="LI128" s="120">
        <f t="shared" si="2011"/>
        <v>0</v>
      </c>
      <c r="LJ128" s="101">
        <f t="shared" si="2011"/>
        <v>0</v>
      </c>
      <c r="LK128" s="101"/>
      <c r="LL128" s="121"/>
      <c r="LM128" s="122">
        <f t="shared" si="2012"/>
        <v>0</v>
      </c>
      <c r="LN128" s="252">
        <f t="shared" si="2013"/>
        <v>0</v>
      </c>
      <c r="LO128" s="122"/>
      <c r="LP128" s="101"/>
      <c r="LQ128" s="119"/>
      <c r="LR128" s="93"/>
      <c r="LS128" s="120">
        <f t="shared" si="2014"/>
        <v>0</v>
      </c>
      <c r="LT128" s="101">
        <f t="shared" si="2014"/>
        <v>0</v>
      </c>
      <c r="LU128" s="101"/>
      <c r="LV128" s="121"/>
      <c r="LW128" s="122">
        <f t="shared" si="2015"/>
        <v>0</v>
      </c>
      <c r="LX128" s="252">
        <f t="shared" si="2016"/>
        <v>0</v>
      </c>
      <c r="LY128" s="122"/>
      <c r="LZ128" s="101"/>
      <c r="MA128" s="119"/>
      <c r="MB128" s="93"/>
      <c r="MC128" s="120">
        <f t="shared" si="2017"/>
        <v>0</v>
      </c>
      <c r="MD128" s="101">
        <f t="shared" si="2017"/>
        <v>0</v>
      </c>
      <c r="ME128" s="101"/>
      <c r="MF128" s="121"/>
      <c r="MG128" s="122">
        <f t="shared" si="2018"/>
        <v>0</v>
      </c>
      <c r="MH128" s="252">
        <f t="shared" si="2019"/>
        <v>0</v>
      </c>
      <c r="MI128" s="122"/>
      <c r="MJ128" s="101"/>
      <c r="MK128" s="119"/>
      <c r="ML128" s="93"/>
      <c r="MM128" s="120">
        <f t="shared" si="2020"/>
        <v>0</v>
      </c>
      <c r="MN128" s="101">
        <f t="shared" si="2020"/>
        <v>0</v>
      </c>
      <c r="MO128" s="101"/>
      <c r="MP128" s="121"/>
      <c r="MQ128" s="122">
        <f t="shared" si="2021"/>
        <v>0</v>
      </c>
      <c r="MR128" s="252">
        <f t="shared" si="2022"/>
        <v>0</v>
      </c>
      <c r="MS128" s="122"/>
      <c r="MT128" s="101"/>
      <c r="MU128" s="119"/>
      <c r="MV128" s="93"/>
      <c r="MW128" s="120">
        <f t="shared" si="2023"/>
        <v>0</v>
      </c>
      <c r="MX128" s="101">
        <f t="shared" si="2023"/>
        <v>0</v>
      </c>
      <c r="MY128" s="101"/>
      <c r="MZ128" s="121"/>
      <c r="NA128" s="122">
        <f t="shared" si="2024"/>
        <v>0</v>
      </c>
      <c r="NB128" s="252">
        <f t="shared" si="2025"/>
        <v>0</v>
      </c>
      <c r="NC128" s="122"/>
      <c r="ND128" s="101"/>
      <c r="NE128" s="119"/>
      <c r="NF128" s="93"/>
      <c r="NG128" s="120">
        <f t="shared" si="2026"/>
        <v>0</v>
      </c>
      <c r="NH128" s="101">
        <f t="shared" si="2026"/>
        <v>0</v>
      </c>
      <c r="NI128" s="101"/>
      <c r="NJ128" s="121"/>
      <c r="NK128" s="122">
        <f t="shared" si="2027"/>
        <v>0</v>
      </c>
      <c r="NL128" s="252">
        <f t="shared" si="2028"/>
        <v>0</v>
      </c>
      <c r="NM128" s="122"/>
      <c r="NN128" s="101"/>
      <c r="NO128" s="119"/>
      <c r="NP128" s="93"/>
      <c r="NQ128" s="120">
        <f t="shared" si="2029"/>
        <v>0</v>
      </c>
      <c r="NR128" s="101">
        <f t="shared" si="2029"/>
        <v>0</v>
      </c>
      <c r="NS128" s="101"/>
      <c r="NT128" s="121"/>
      <c r="NU128" s="122">
        <f t="shared" si="2030"/>
        <v>0</v>
      </c>
      <c r="NV128" s="252">
        <f t="shared" si="2031"/>
        <v>0</v>
      </c>
      <c r="NW128" s="122"/>
      <c r="NX128" s="101"/>
      <c r="NY128" s="119"/>
      <c r="NZ128" s="93"/>
      <c r="OA128" s="120">
        <f t="shared" si="2032"/>
        <v>0</v>
      </c>
      <c r="OB128" s="101">
        <f t="shared" si="2032"/>
        <v>0</v>
      </c>
      <c r="OC128" s="101"/>
      <c r="OD128" s="121"/>
      <c r="OE128" s="122">
        <f t="shared" si="2033"/>
        <v>0</v>
      </c>
      <c r="OF128" s="252">
        <f t="shared" si="2034"/>
        <v>0</v>
      </c>
      <c r="OG128" s="122"/>
      <c r="OH128" s="101"/>
      <c r="OI128" s="119"/>
      <c r="OJ128" s="93"/>
      <c r="OK128" s="120">
        <f t="shared" si="2035"/>
        <v>0</v>
      </c>
      <c r="OL128" s="101">
        <f t="shared" si="2035"/>
        <v>0</v>
      </c>
      <c r="OM128" s="101"/>
      <c r="ON128" s="121"/>
      <c r="OO128" s="122">
        <f t="shared" si="2036"/>
        <v>0</v>
      </c>
      <c r="OP128" s="252">
        <f t="shared" si="2037"/>
        <v>0</v>
      </c>
      <c r="OQ128" s="122"/>
      <c r="OR128" s="101"/>
      <c r="OS128" s="119"/>
      <c r="OT128" s="93"/>
      <c r="OU128" s="120">
        <f t="shared" si="2038"/>
        <v>0</v>
      </c>
      <c r="OV128" s="101">
        <f t="shared" si="2038"/>
        <v>0</v>
      </c>
      <c r="OW128" s="101"/>
      <c r="OX128" s="121"/>
      <c r="OY128" s="122">
        <f t="shared" si="2039"/>
        <v>0</v>
      </c>
      <c r="OZ128" s="252">
        <f t="shared" si="2040"/>
        <v>31</v>
      </c>
      <c r="PA128" s="122"/>
      <c r="PB128" s="101"/>
      <c r="PC128" s="119"/>
      <c r="PD128" s="93"/>
      <c r="PE128" s="120">
        <f t="shared" si="2041"/>
        <v>13399.866830000001</v>
      </c>
      <c r="PF128" s="101">
        <f t="shared" si="2041"/>
        <v>415395.87</v>
      </c>
      <c r="PG128" s="101"/>
      <c r="PH128" s="121"/>
      <c r="PI128" s="122">
        <f t="shared" si="2042"/>
        <v>1.33186</v>
      </c>
      <c r="PJ128" s="252">
        <f t="shared" si="2043"/>
        <v>0</v>
      </c>
      <c r="PK128" s="122"/>
      <c r="PL128" s="101"/>
      <c r="PM128" s="119"/>
      <c r="PN128" s="93"/>
      <c r="PO128" s="120">
        <f t="shared" si="2044"/>
        <v>0</v>
      </c>
      <c r="PP128" s="101">
        <f t="shared" si="2044"/>
        <v>0</v>
      </c>
      <c r="PQ128" s="101"/>
      <c r="PR128" s="121"/>
      <c r="PS128" s="122">
        <f t="shared" si="2045"/>
        <v>0</v>
      </c>
      <c r="PT128" s="252">
        <f t="shared" si="2046"/>
        <v>0</v>
      </c>
      <c r="PU128" s="122"/>
      <c r="PV128" s="101"/>
      <c r="PW128" s="119"/>
      <c r="PX128" s="93"/>
      <c r="PY128" s="120">
        <f t="shared" si="2047"/>
        <v>0</v>
      </c>
      <c r="PZ128" s="101">
        <f t="shared" si="2047"/>
        <v>0</v>
      </c>
      <c r="QA128" s="101"/>
      <c r="QB128" s="121"/>
      <c r="QC128" s="122">
        <f t="shared" si="2048"/>
        <v>0</v>
      </c>
      <c r="QD128" s="252">
        <f t="shared" si="2049"/>
        <v>0</v>
      </c>
      <c r="QE128" s="122"/>
      <c r="QF128" s="101"/>
      <c r="QG128" s="119"/>
      <c r="QH128" s="93"/>
      <c r="QI128" s="120">
        <f t="shared" si="2050"/>
        <v>0</v>
      </c>
      <c r="QJ128" s="101">
        <f t="shared" si="2050"/>
        <v>0</v>
      </c>
      <c r="QK128" s="101"/>
      <c r="QL128" s="121"/>
      <c r="QM128" s="122">
        <f t="shared" si="2051"/>
        <v>0</v>
      </c>
      <c r="QN128" s="252">
        <f t="shared" si="2052"/>
        <v>0</v>
      </c>
      <c r="QO128" s="122"/>
      <c r="QP128" s="101"/>
      <c r="QQ128" s="119"/>
      <c r="QR128" s="93"/>
      <c r="QS128" s="120">
        <f t="shared" si="2053"/>
        <v>0</v>
      </c>
      <c r="QT128" s="101">
        <f t="shared" si="2053"/>
        <v>0</v>
      </c>
      <c r="QU128" s="101"/>
      <c r="QV128" s="121"/>
      <c r="QW128" s="122">
        <f t="shared" si="2054"/>
        <v>0</v>
      </c>
      <c r="QX128" s="252">
        <f t="shared" si="2055"/>
        <v>0</v>
      </c>
      <c r="QY128" s="122"/>
      <c r="QZ128" s="101"/>
      <c r="RA128" s="119"/>
      <c r="RB128" s="93"/>
      <c r="RC128" s="120">
        <f t="shared" si="2056"/>
        <v>0</v>
      </c>
      <c r="RD128" s="101">
        <f t="shared" si="2056"/>
        <v>0</v>
      </c>
      <c r="RE128" s="101"/>
      <c r="RF128" s="121"/>
      <c r="RG128" s="122">
        <f t="shared" si="2057"/>
        <v>0</v>
      </c>
      <c r="RH128" s="252">
        <f t="shared" si="2058"/>
        <v>0</v>
      </c>
      <c r="RI128" s="122"/>
      <c r="RJ128" s="101"/>
      <c r="RK128" s="119"/>
      <c r="RL128" s="93"/>
      <c r="RM128" s="120">
        <f t="shared" si="2059"/>
        <v>0</v>
      </c>
      <c r="RN128" s="101">
        <f t="shared" si="2059"/>
        <v>0</v>
      </c>
      <c r="RO128" s="101"/>
      <c r="RP128" s="121"/>
      <c r="RQ128" s="122">
        <f t="shared" si="2060"/>
        <v>0</v>
      </c>
      <c r="RR128" s="252">
        <f t="shared" si="2061"/>
        <v>0</v>
      </c>
      <c r="RS128" s="122"/>
      <c r="RT128" s="101"/>
      <c r="RU128" s="119"/>
      <c r="RV128" s="93"/>
      <c r="RW128" s="120">
        <f t="shared" si="2062"/>
        <v>0</v>
      </c>
      <c r="RX128" s="101">
        <f t="shared" si="2062"/>
        <v>0</v>
      </c>
      <c r="RY128" s="101"/>
      <c r="RZ128" s="121"/>
      <c r="SA128" s="122">
        <f t="shared" si="2063"/>
        <v>0</v>
      </c>
      <c r="SB128" s="252">
        <f t="shared" si="2064"/>
        <v>62</v>
      </c>
      <c r="SC128" s="122"/>
      <c r="SD128" s="101"/>
      <c r="SE128" s="119"/>
      <c r="SF128" s="93"/>
      <c r="SG128" s="120">
        <f t="shared" si="2065"/>
        <v>7515.4625699999997</v>
      </c>
      <c r="SH128" s="101">
        <f t="shared" si="2065"/>
        <v>465958.67</v>
      </c>
      <c r="SI128" s="101"/>
      <c r="SJ128" s="121"/>
      <c r="SK128" s="122">
        <f t="shared" si="2066"/>
        <v>0.74699000000000004</v>
      </c>
      <c r="SL128" s="252">
        <f t="shared" si="2067"/>
        <v>0</v>
      </c>
      <c r="SM128" s="122"/>
      <c r="SN128" s="101"/>
      <c r="SO128" s="119"/>
      <c r="SP128" s="93"/>
      <c r="SQ128" s="120">
        <f t="shared" si="2068"/>
        <v>0</v>
      </c>
      <c r="SR128" s="101">
        <f t="shared" si="2068"/>
        <v>0</v>
      </c>
      <c r="SS128" s="101"/>
      <c r="ST128" s="121"/>
      <c r="SU128" s="122">
        <f t="shared" si="2069"/>
        <v>0</v>
      </c>
      <c r="SV128" s="252">
        <f t="shared" si="2070"/>
        <v>0</v>
      </c>
      <c r="SW128" s="122"/>
      <c r="SX128" s="101"/>
      <c r="SY128" s="119"/>
      <c r="SZ128" s="93"/>
      <c r="TA128" s="120">
        <f t="shared" si="2071"/>
        <v>0</v>
      </c>
      <c r="TB128" s="101">
        <f t="shared" si="2071"/>
        <v>0</v>
      </c>
      <c r="TC128" s="101"/>
      <c r="TD128" s="121"/>
      <c r="TE128" s="122">
        <f t="shared" si="2072"/>
        <v>0</v>
      </c>
      <c r="TF128" s="252">
        <f t="shared" si="2073"/>
        <v>0</v>
      </c>
      <c r="TG128" s="122"/>
      <c r="TH128" s="101"/>
      <c r="TI128" s="119"/>
      <c r="TJ128" s="93"/>
      <c r="TK128" s="120">
        <f t="shared" si="2074"/>
        <v>0</v>
      </c>
      <c r="TL128" s="101">
        <f t="shared" si="2074"/>
        <v>0</v>
      </c>
      <c r="TM128" s="101"/>
      <c r="TN128" s="121"/>
      <c r="TO128" s="122">
        <f t="shared" si="2075"/>
        <v>0</v>
      </c>
      <c r="TP128" s="252">
        <f t="shared" si="2076"/>
        <v>0</v>
      </c>
      <c r="TQ128" s="122"/>
      <c r="TR128" s="101"/>
      <c r="TS128" s="119"/>
      <c r="TT128" s="93"/>
      <c r="TU128" s="120">
        <f t="shared" si="2077"/>
        <v>0</v>
      </c>
      <c r="TV128" s="101">
        <f t="shared" si="2077"/>
        <v>0</v>
      </c>
      <c r="TW128" s="101"/>
      <c r="TX128" s="121"/>
      <c r="TY128" s="122">
        <f t="shared" si="2078"/>
        <v>0</v>
      </c>
      <c r="TZ128" s="252">
        <f t="shared" si="2079"/>
        <v>0</v>
      </c>
      <c r="UA128" s="122"/>
      <c r="UB128" s="101"/>
      <c r="UC128" s="119"/>
      <c r="UD128" s="93"/>
      <c r="UE128" s="120">
        <f t="shared" si="2080"/>
        <v>0</v>
      </c>
      <c r="UF128" s="101">
        <f t="shared" si="2080"/>
        <v>0</v>
      </c>
      <c r="UG128" s="101"/>
      <c r="UH128" s="121"/>
      <c r="UI128" s="122">
        <f t="shared" si="2081"/>
        <v>0</v>
      </c>
      <c r="UJ128" s="252">
        <f t="shared" si="2082"/>
        <v>0</v>
      </c>
      <c r="UK128" s="122"/>
      <c r="UL128" s="101"/>
      <c r="UM128" s="119"/>
      <c r="UN128" s="93"/>
      <c r="UO128" s="120">
        <f t="shared" si="2083"/>
        <v>0</v>
      </c>
      <c r="UP128" s="101">
        <f t="shared" si="2083"/>
        <v>0</v>
      </c>
      <c r="UQ128" s="101"/>
      <c r="UR128" s="121"/>
      <c r="US128" s="122">
        <f t="shared" si="2084"/>
        <v>0</v>
      </c>
      <c r="UT128" s="252">
        <f t="shared" si="2085"/>
        <v>0</v>
      </c>
      <c r="UU128" s="122"/>
      <c r="UV128" s="101"/>
      <c r="UW128" s="119"/>
      <c r="UX128" s="93"/>
      <c r="UY128" s="120">
        <f t="shared" si="2086"/>
        <v>0</v>
      </c>
      <c r="UZ128" s="101">
        <f t="shared" si="2086"/>
        <v>0</v>
      </c>
      <c r="VA128" s="101"/>
      <c r="VB128" s="121"/>
      <c r="VC128" s="122">
        <f t="shared" si="2087"/>
        <v>0</v>
      </c>
      <c r="VD128" s="252">
        <f t="shared" si="2088"/>
        <v>0</v>
      </c>
      <c r="VE128" s="122"/>
      <c r="VF128" s="101"/>
      <c r="VG128" s="119"/>
      <c r="VH128" s="93"/>
      <c r="VI128" s="120">
        <f t="shared" si="2089"/>
        <v>0</v>
      </c>
      <c r="VJ128" s="101">
        <f t="shared" si="2089"/>
        <v>0</v>
      </c>
      <c r="VK128" s="101"/>
      <c r="VL128" s="121"/>
      <c r="VM128" s="122">
        <f t="shared" si="2090"/>
        <v>0</v>
      </c>
      <c r="VN128" s="252">
        <f t="shared" si="2091"/>
        <v>0</v>
      </c>
      <c r="VO128" s="122"/>
      <c r="VP128" s="101"/>
      <c r="VQ128" s="119"/>
      <c r="VR128" s="93"/>
      <c r="VS128" s="120">
        <f t="shared" si="2092"/>
        <v>0</v>
      </c>
      <c r="VT128" s="101">
        <f t="shared" si="2092"/>
        <v>0</v>
      </c>
      <c r="VU128" s="101"/>
      <c r="VV128" s="121"/>
      <c r="VW128" s="122">
        <f t="shared" si="2093"/>
        <v>0</v>
      </c>
      <c r="VX128" s="231">
        <f t="shared" si="2094"/>
        <v>212</v>
      </c>
      <c r="VY128" s="122"/>
      <c r="VZ128" s="101"/>
      <c r="WA128" s="119"/>
      <c r="WB128" s="93"/>
      <c r="WC128" s="120">
        <f t="shared" si="2095"/>
        <v>10061.033869999999</v>
      </c>
      <c r="WD128" s="120">
        <f t="shared" si="2095"/>
        <v>2132939.19</v>
      </c>
      <c r="WE128" s="101"/>
      <c r="WF128" s="121"/>
    </row>
    <row r="129" spans="1:604" ht="27.75" customHeight="1">
      <c r="A129" s="5"/>
      <c r="B129" s="223" t="s">
        <v>424</v>
      </c>
      <c r="C129" s="12" t="s">
        <v>839</v>
      </c>
      <c r="D129" s="12" t="s">
        <v>440</v>
      </c>
      <c r="E129" s="4"/>
      <c r="F129" s="252">
        <f t="shared" si="1917"/>
        <v>0</v>
      </c>
      <c r="G129" s="122"/>
      <c r="H129" s="101"/>
      <c r="I129" s="119"/>
      <c r="J129" s="93"/>
      <c r="K129" s="120">
        <f t="shared" si="1918"/>
        <v>0</v>
      </c>
      <c r="L129" s="101">
        <f t="shared" si="1918"/>
        <v>0</v>
      </c>
      <c r="M129" s="101"/>
      <c r="N129" s="121"/>
      <c r="O129" s="122">
        <f t="shared" si="1919"/>
        <v>0</v>
      </c>
      <c r="P129" s="252">
        <f t="shared" si="1920"/>
        <v>21</v>
      </c>
      <c r="Q129" s="122"/>
      <c r="R129" s="101"/>
      <c r="S129" s="119"/>
      <c r="T129" s="93"/>
      <c r="U129" s="120">
        <f t="shared" si="1921"/>
        <v>7861.2999300000001</v>
      </c>
      <c r="V129" s="101">
        <f t="shared" si="1921"/>
        <v>165087.29999999999</v>
      </c>
      <c r="W129" s="101"/>
      <c r="X129" s="121"/>
      <c r="Y129" s="122">
        <f t="shared" si="1922"/>
        <v>0.78122999999999998</v>
      </c>
      <c r="Z129" s="252">
        <f t="shared" si="1923"/>
        <v>0</v>
      </c>
      <c r="AA129" s="122"/>
      <c r="AB129" s="101"/>
      <c r="AC129" s="119"/>
      <c r="AD129" s="93"/>
      <c r="AE129" s="120">
        <f t="shared" si="1924"/>
        <v>0</v>
      </c>
      <c r="AF129" s="101">
        <f t="shared" si="1924"/>
        <v>0</v>
      </c>
      <c r="AG129" s="101"/>
      <c r="AH129" s="121"/>
      <c r="AI129" s="122">
        <f t="shared" si="1925"/>
        <v>0</v>
      </c>
      <c r="AJ129" s="252">
        <f t="shared" si="1926"/>
        <v>0</v>
      </c>
      <c r="AK129" s="122"/>
      <c r="AL129" s="101"/>
      <c r="AM129" s="119"/>
      <c r="AN129" s="93"/>
      <c r="AO129" s="120">
        <f t="shared" si="1927"/>
        <v>0</v>
      </c>
      <c r="AP129" s="101">
        <f t="shared" si="1927"/>
        <v>0</v>
      </c>
      <c r="AQ129" s="101"/>
      <c r="AR129" s="121"/>
      <c r="AS129" s="122">
        <f t="shared" si="1928"/>
        <v>0</v>
      </c>
      <c r="AT129" s="252">
        <f t="shared" si="1929"/>
        <v>0</v>
      </c>
      <c r="AU129" s="122"/>
      <c r="AV129" s="101"/>
      <c r="AW129" s="119"/>
      <c r="AX129" s="93"/>
      <c r="AY129" s="120">
        <f t="shared" si="1930"/>
        <v>0</v>
      </c>
      <c r="AZ129" s="101">
        <f t="shared" si="1930"/>
        <v>0</v>
      </c>
      <c r="BA129" s="101"/>
      <c r="BB129" s="121"/>
      <c r="BC129" s="122">
        <f t="shared" si="1931"/>
        <v>0</v>
      </c>
      <c r="BD129" s="252">
        <f t="shared" si="1932"/>
        <v>0</v>
      </c>
      <c r="BE129" s="122"/>
      <c r="BF129" s="101"/>
      <c r="BG129" s="119"/>
      <c r="BH129" s="93"/>
      <c r="BI129" s="120">
        <f t="shared" si="1933"/>
        <v>0</v>
      </c>
      <c r="BJ129" s="101">
        <f t="shared" si="1933"/>
        <v>0</v>
      </c>
      <c r="BK129" s="101"/>
      <c r="BL129" s="121"/>
      <c r="BM129" s="122">
        <f t="shared" si="1934"/>
        <v>0</v>
      </c>
      <c r="BN129" s="252">
        <f t="shared" si="1935"/>
        <v>0</v>
      </c>
      <c r="BO129" s="122"/>
      <c r="BP129" s="101"/>
      <c r="BQ129" s="119"/>
      <c r="BR129" s="93"/>
      <c r="BS129" s="120">
        <f t="shared" si="1936"/>
        <v>0</v>
      </c>
      <c r="BT129" s="101">
        <f t="shared" si="1936"/>
        <v>0</v>
      </c>
      <c r="BU129" s="101"/>
      <c r="BV129" s="121"/>
      <c r="BW129" s="122">
        <f t="shared" si="1937"/>
        <v>0</v>
      </c>
      <c r="BX129" s="252">
        <f t="shared" si="1938"/>
        <v>0</v>
      </c>
      <c r="BY129" s="122"/>
      <c r="BZ129" s="101"/>
      <c r="CA129" s="119"/>
      <c r="CB129" s="93"/>
      <c r="CC129" s="120">
        <f t="shared" si="1939"/>
        <v>0</v>
      </c>
      <c r="CD129" s="101">
        <f t="shared" si="1939"/>
        <v>0</v>
      </c>
      <c r="CE129" s="101"/>
      <c r="CF129" s="121"/>
      <c r="CG129" s="122">
        <f t="shared" si="1940"/>
        <v>0</v>
      </c>
      <c r="CH129" s="252">
        <f t="shared" si="1941"/>
        <v>0</v>
      </c>
      <c r="CI129" s="122"/>
      <c r="CJ129" s="101"/>
      <c r="CK129" s="119"/>
      <c r="CL129" s="93"/>
      <c r="CM129" s="120">
        <f t="shared" si="1942"/>
        <v>0</v>
      </c>
      <c r="CN129" s="101">
        <f t="shared" si="1942"/>
        <v>0</v>
      </c>
      <c r="CO129" s="101"/>
      <c r="CP129" s="121"/>
      <c r="CQ129" s="122">
        <f t="shared" si="1943"/>
        <v>0</v>
      </c>
      <c r="CR129" s="252">
        <f t="shared" si="1944"/>
        <v>0</v>
      </c>
      <c r="CS129" s="122"/>
      <c r="CT129" s="101"/>
      <c r="CU129" s="119"/>
      <c r="CV129" s="93"/>
      <c r="CW129" s="120">
        <f t="shared" si="1945"/>
        <v>0</v>
      </c>
      <c r="CX129" s="101">
        <f t="shared" si="1945"/>
        <v>0</v>
      </c>
      <c r="CY129" s="101"/>
      <c r="CZ129" s="121"/>
      <c r="DA129" s="122">
        <f t="shared" si="1946"/>
        <v>0</v>
      </c>
      <c r="DB129" s="252">
        <f t="shared" si="1947"/>
        <v>0</v>
      </c>
      <c r="DC129" s="122"/>
      <c r="DD129" s="101"/>
      <c r="DE129" s="119"/>
      <c r="DF129" s="93"/>
      <c r="DG129" s="120">
        <f t="shared" si="1948"/>
        <v>0</v>
      </c>
      <c r="DH129" s="101">
        <f t="shared" si="1948"/>
        <v>0</v>
      </c>
      <c r="DI129" s="101"/>
      <c r="DJ129" s="121"/>
      <c r="DK129" s="122">
        <f t="shared" si="1949"/>
        <v>0</v>
      </c>
      <c r="DL129" s="252">
        <f t="shared" si="1950"/>
        <v>0</v>
      </c>
      <c r="DM129" s="122"/>
      <c r="DN129" s="101"/>
      <c r="DO129" s="119"/>
      <c r="DP129" s="93"/>
      <c r="DQ129" s="120">
        <f t="shared" si="1951"/>
        <v>0</v>
      </c>
      <c r="DR129" s="101">
        <f t="shared" si="1951"/>
        <v>0</v>
      </c>
      <c r="DS129" s="101"/>
      <c r="DT129" s="121"/>
      <c r="DU129" s="122">
        <f t="shared" si="1952"/>
        <v>0</v>
      </c>
      <c r="DV129" s="252">
        <f t="shared" si="1953"/>
        <v>0</v>
      </c>
      <c r="DW129" s="122"/>
      <c r="DX129" s="101"/>
      <c r="DY129" s="119"/>
      <c r="DZ129" s="93"/>
      <c r="EA129" s="120">
        <f t="shared" si="1954"/>
        <v>0</v>
      </c>
      <c r="EB129" s="101">
        <f t="shared" si="1954"/>
        <v>0</v>
      </c>
      <c r="EC129" s="101"/>
      <c r="ED129" s="121"/>
      <c r="EE129" s="122">
        <f t="shared" si="1955"/>
        <v>0</v>
      </c>
      <c r="EF129" s="252">
        <f t="shared" si="1956"/>
        <v>0</v>
      </c>
      <c r="EG129" s="122"/>
      <c r="EH129" s="101"/>
      <c r="EI129" s="119"/>
      <c r="EJ129" s="93"/>
      <c r="EK129" s="120">
        <f t="shared" si="1957"/>
        <v>0</v>
      </c>
      <c r="EL129" s="101">
        <f t="shared" si="1957"/>
        <v>0</v>
      </c>
      <c r="EM129" s="101"/>
      <c r="EN129" s="121"/>
      <c r="EO129" s="122">
        <f t="shared" si="1958"/>
        <v>0</v>
      </c>
      <c r="EP129" s="252">
        <f t="shared" si="1959"/>
        <v>0</v>
      </c>
      <c r="EQ129" s="122"/>
      <c r="ER129" s="101"/>
      <c r="ES129" s="119"/>
      <c r="ET129" s="93"/>
      <c r="EU129" s="120">
        <f t="shared" si="1960"/>
        <v>0</v>
      </c>
      <c r="EV129" s="101">
        <f t="shared" si="1960"/>
        <v>0</v>
      </c>
      <c r="EW129" s="101"/>
      <c r="EX129" s="121"/>
      <c r="EY129" s="122">
        <f t="shared" si="1961"/>
        <v>0</v>
      </c>
      <c r="EZ129" s="252">
        <f t="shared" si="1962"/>
        <v>40</v>
      </c>
      <c r="FA129" s="122"/>
      <c r="FB129" s="101"/>
      <c r="FC129" s="119"/>
      <c r="FD129" s="93"/>
      <c r="FE129" s="120">
        <f t="shared" si="1963"/>
        <v>8178.4489299999996</v>
      </c>
      <c r="FF129" s="101">
        <f t="shared" si="1963"/>
        <v>327137.96000000002</v>
      </c>
      <c r="FG129" s="101"/>
      <c r="FH129" s="121"/>
      <c r="FI129" s="122">
        <f t="shared" si="1964"/>
        <v>0.81274000000000002</v>
      </c>
      <c r="FJ129" s="252">
        <f t="shared" si="1965"/>
        <v>0</v>
      </c>
      <c r="FK129" s="122"/>
      <c r="FL129" s="101"/>
      <c r="FM129" s="119"/>
      <c r="FN129" s="93"/>
      <c r="FO129" s="120">
        <f t="shared" si="1966"/>
        <v>0</v>
      </c>
      <c r="FP129" s="101">
        <f t="shared" si="1966"/>
        <v>0</v>
      </c>
      <c r="FQ129" s="101"/>
      <c r="FR129" s="121"/>
      <c r="FS129" s="122">
        <f t="shared" si="1967"/>
        <v>0</v>
      </c>
      <c r="FT129" s="252">
        <f t="shared" si="1968"/>
        <v>0</v>
      </c>
      <c r="FU129" s="122"/>
      <c r="FV129" s="101"/>
      <c r="FW129" s="119"/>
      <c r="FX129" s="93"/>
      <c r="FY129" s="120">
        <f t="shared" si="1969"/>
        <v>0</v>
      </c>
      <c r="FZ129" s="101">
        <f t="shared" si="1969"/>
        <v>0</v>
      </c>
      <c r="GA129" s="101"/>
      <c r="GB129" s="121"/>
      <c r="GC129" s="122">
        <f t="shared" si="1970"/>
        <v>0</v>
      </c>
      <c r="GD129" s="252">
        <f t="shared" si="1971"/>
        <v>0</v>
      </c>
      <c r="GE129" s="122"/>
      <c r="GF129" s="101"/>
      <c r="GG129" s="119"/>
      <c r="GH129" s="93"/>
      <c r="GI129" s="120">
        <f t="shared" si="1972"/>
        <v>0</v>
      </c>
      <c r="GJ129" s="101">
        <f t="shared" si="1972"/>
        <v>0</v>
      </c>
      <c r="GK129" s="101"/>
      <c r="GL129" s="121"/>
      <c r="GM129" s="122">
        <f t="shared" si="1973"/>
        <v>0</v>
      </c>
      <c r="GN129" s="252">
        <f t="shared" si="1974"/>
        <v>0</v>
      </c>
      <c r="GO129" s="122"/>
      <c r="GP129" s="101"/>
      <c r="GQ129" s="119"/>
      <c r="GR129" s="93"/>
      <c r="GS129" s="120">
        <f t="shared" si="1975"/>
        <v>0</v>
      </c>
      <c r="GT129" s="101">
        <f t="shared" si="1975"/>
        <v>0</v>
      </c>
      <c r="GU129" s="101"/>
      <c r="GV129" s="121"/>
      <c r="GW129" s="122">
        <f t="shared" si="1976"/>
        <v>0</v>
      </c>
      <c r="GX129" s="252">
        <f t="shared" si="1977"/>
        <v>0</v>
      </c>
      <c r="GY129" s="122"/>
      <c r="GZ129" s="101"/>
      <c r="HA129" s="119"/>
      <c r="HB129" s="93"/>
      <c r="HC129" s="120">
        <f t="shared" si="1978"/>
        <v>0</v>
      </c>
      <c r="HD129" s="101">
        <f t="shared" si="1978"/>
        <v>0</v>
      </c>
      <c r="HE129" s="101"/>
      <c r="HF129" s="121"/>
      <c r="HG129" s="122">
        <f t="shared" si="1979"/>
        <v>0</v>
      </c>
      <c r="HH129" s="252">
        <f t="shared" si="1980"/>
        <v>0</v>
      </c>
      <c r="HI129" s="122"/>
      <c r="HJ129" s="101"/>
      <c r="HK129" s="119"/>
      <c r="HL129" s="93"/>
      <c r="HM129" s="120">
        <f t="shared" si="1981"/>
        <v>0</v>
      </c>
      <c r="HN129" s="101">
        <f t="shared" si="1981"/>
        <v>0</v>
      </c>
      <c r="HO129" s="101"/>
      <c r="HP129" s="121"/>
      <c r="HQ129" s="122">
        <f t="shared" si="1982"/>
        <v>0</v>
      </c>
      <c r="HR129" s="252">
        <f t="shared" si="1983"/>
        <v>29</v>
      </c>
      <c r="HS129" s="122"/>
      <c r="HT129" s="101"/>
      <c r="HU129" s="119"/>
      <c r="HV129" s="93"/>
      <c r="HW129" s="120">
        <f t="shared" si="1984"/>
        <v>8467.7706400000006</v>
      </c>
      <c r="HX129" s="101">
        <f t="shared" si="1984"/>
        <v>245565.35</v>
      </c>
      <c r="HY129" s="101"/>
      <c r="HZ129" s="121"/>
      <c r="IA129" s="122">
        <f t="shared" si="1985"/>
        <v>0.84148999999999996</v>
      </c>
      <c r="IB129" s="252">
        <f t="shared" si="1986"/>
        <v>0</v>
      </c>
      <c r="IC129" s="122"/>
      <c r="ID129" s="101"/>
      <c r="IE129" s="119"/>
      <c r="IF129" s="93"/>
      <c r="IG129" s="120">
        <f t="shared" si="1987"/>
        <v>0</v>
      </c>
      <c r="IH129" s="101">
        <f t="shared" si="1987"/>
        <v>0</v>
      </c>
      <c r="II129" s="101"/>
      <c r="IJ129" s="121"/>
      <c r="IK129" s="122">
        <f t="shared" si="1988"/>
        <v>0</v>
      </c>
      <c r="IL129" s="252">
        <f t="shared" si="1989"/>
        <v>0</v>
      </c>
      <c r="IM129" s="122"/>
      <c r="IN129" s="101"/>
      <c r="IO129" s="119"/>
      <c r="IP129" s="93"/>
      <c r="IQ129" s="120">
        <f t="shared" si="1990"/>
        <v>0</v>
      </c>
      <c r="IR129" s="101">
        <f t="shared" si="1990"/>
        <v>0</v>
      </c>
      <c r="IS129" s="101"/>
      <c r="IT129" s="121"/>
      <c r="IU129" s="122">
        <f t="shared" si="1991"/>
        <v>0</v>
      </c>
      <c r="IV129" s="252">
        <f t="shared" si="1992"/>
        <v>0</v>
      </c>
      <c r="IW129" s="122"/>
      <c r="IX129" s="101"/>
      <c r="IY129" s="119"/>
      <c r="IZ129" s="93"/>
      <c r="JA129" s="120">
        <f t="shared" si="1993"/>
        <v>0</v>
      </c>
      <c r="JB129" s="101">
        <f t="shared" si="1993"/>
        <v>0</v>
      </c>
      <c r="JC129" s="101"/>
      <c r="JD129" s="121"/>
      <c r="JE129" s="122">
        <f t="shared" si="1994"/>
        <v>0</v>
      </c>
      <c r="JF129" s="252">
        <f t="shared" si="1995"/>
        <v>0</v>
      </c>
      <c r="JG129" s="122"/>
      <c r="JH129" s="101"/>
      <c r="JI129" s="119"/>
      <c r="JJ129" s="93"/>
      <c r="JK129" s="120">
        <f t="shared" si="1996"/>
        <v>0</v>
      </c>
      <c r="JL129" s="101">
        <f t="shared" si="1996"/>
        <v>0</v>
      </c>
      <c r="JM129" s="101"/>
      <c r="JN129" s="121"/>
      <c r="JO129" s="122">
        <f t="shared" si="1997"/>
        <v>0</v>
      </c>
      <c r="JP129" s="252">
        <f t="shared" si="1998"/>
        <v>0</v>
      </c>
      <c r="JQ129" s="122"/>
      <c r="JR129" s="101"/>
      <c r="JS129" s="119"/>
      <c r="JT129" s="93"/>
      <c r="JU129" s="120">
        <f t="shared" si="1999"/>
        <v>0</v>
      </c>
      <c r="JV129" s="101">
        <f t="shared" si="1999"/>
        <v>0</v>
      </c>
      <c r="JW129" s="101"/>
      <c r="JX129" s="121"/>
      <c r="JY129" s="122">
        <f t="shared" si="2000"/>
        <v>0</v>
      </c>
      <c r="JZ129" s="252">
        <f t="shared" si="2001"/>
        <v>0</v>
      </c>
      <c r="KA129" s="122"/>
      <c r="KB129" s="101"/>
      <c r="KC129" s="119"/>
      <c r="KD129" s="93"/>
      <c r="KE129" s="120">
        <f t="shared" si="2002"/>
        <v>0</v>
      </c>
      <c r="KF129" s="101">
        <f t="shared" si="2002"/>
        <v>0</v>
      </c>
      <c r="KG129" s="101"/>
      <c r="KH129" s="121"/>
      <c r="KI129" s="122">
        <f t="shared" si="2003"/>
        <v>0</v>
      </c>
      <c r="KJ129" s="252">
        <f t="shared" si="2004"/>
        <v>0</v>
      </c>
      <c r="KK129" s="122"/>
      <c r="KL129" s="101"/>
      <c r="KM129" s="119"/>
      <c r="KN129" s="93"/>
      <c r="KO129" s="120">
        <f t="shared" si="2005"/>
        <v>0</v>
      </c>
      <c r="KP129" s="101">
        <f t="shared" si="2005"/>
        <v>0</v>
      </c>
      <c r="KQ129" s="101"/>
      <c r="KR129" s="121"/>
      <c r="KS129" s="122">
        <f t="shared" si="2006"/>
        <v>0</v>
      </c>
      <c r="KT129" s="252">
        <f t="shared" si="2007"/>
        <v>0</v>
      </c>
      <c r="KU129" s="122"/>
      <c r="KV129" s="101"/>
      <c r="KW129" s="119"/>
      <c r="KX129" s="93"/>
      <c r="KY129" s="120">
        <f t="shared" si="2008"/>
        <v>0</v>
      </c>
      <c r="KZ129" s="101">
        <f t="shared" si="2008"/>
        <v>0</v>
      </c>
      <c r="LA129" s="101"/>
      <c r="LB129" s="121"/>
      <c r="LC129" s="122">
        <f t="shared" si="2009"/>
        <v>0</v>
      </c>
      <c r="LD129" s="252">
        <f t="shared" si="2010"/>
        <v>0</v>
      </c>
      <c r="LE129" s="122"/>
      <c r="LF129" s="101"/>
      <c r="LG129" s="119"/>
      <c r="LH129" s="93"/>
      <c r="LI129" s="120">
        <f t="shared" si="2011"/>
        <v>0</v>
      </c>
      <c r="LJ129" s="101">
        <f t="shared" si="2011"/>
        <v>0</v>
      </c>
      <c r="LK129" s="101"/>
      <c r="LL129" s="121"/>
      <c r="LM129" s="122">
        <f t="shared" si="2012"/>
        <v>0</v>
      </c>
      <c r="LN129" s="252">
        <f t="shared" si="2013"/>
        <v>0</v>
      </c>
      <c r="LO129" s="122"/>
      <c r="LP129" s="101"/>
      <c r="LQ129" s="119"/>
      <c r="LR129" s="93"/>
      <c r="LS129" s="120">
        <f t="shared" si="2014"/>
        <v>0</v>
      </c>
      <c r="LT129" s="101">
        <f t="shared" si="2014"/>
        <v>0</v>
      </c>
      <c r="LU129" s="101"/>
      <c r="LV129" s="121"/>
      <c r="LW129" s="122">
        <f t="shared" si="2015"/>
        <v>0</v>
      </c>
      <c r="LX129" s="252">
        <f t="shared" si="2016"/>
        <v>0</v>
      </c>
      <c r="LY129" s="122"/>
      <c r="LZ129" s="101"/>
      <c r="MA129" s="119"/>
      <c r="MB129" s="93"/>
      <c r="MC129" s="120">
        <f t="shared" si="2017"/>
        <v>0</v>
      </c>
      <c r="MD129" s="101">
        <f t="shared" si="2017"/>
        <v>0</v>
      </c>
      <c r="ME129" s="101"/>
      <c r="MF129" s="121"/>
      <c r="MG129" s="122">
        <f t="shared" si="2018"/>
        <v>0</v>
      </c>
      <c r="MH129" s="252">
        <f t="shared" si="2019"/>
        <v>0</v>
      </c>
      <c r="MI129" s="122"/>
      <c r="MJ129" s="101"/>
      <c r="MK129" s="119"/>
      <c r="ML129" s="93"/>
      <c r="MM129" s="120">
        <f t="shared" si="2020"/>
        <v>0</v>
      </c>
      <c r="MN129" s="101">
        <f t="shared" si="2020"/>
        <v>0</v>
      </c>
      <c r="MO129" s="101"/>
      <c r="MP129" s="121"/>
      <c r="MQ129" s="122">
        <f t="shared" si="2021"/>
        <v>0</v>
      </c>
      <c r="MR129" s="252">
        <f t="shared" si="2022"/>
        <v>0</v>
      </c>
      <c r="MS129" s="122"/>
      <c r="MT129" s="101"/>
      <c r="MU129" s="119"/>
      <c r="MV129" s="93"/>
      <c r="MW129" s="120">
        <f t="shared" si="2023"/>
        <v>0</v>
      </c>
      <c r="MX129" s="101">
        <f t="shared" si="2023"/>
        <v>0</v>
      </c>
      <c r="MY129" s="101"/>
      <c r="MZ129" s="121"/>
      <c r="NA129" s="122">
        <f t="shared" si="2024"/>
        <v>0</v>
      </c>
      <c r="NB129" s="252">
        <f t="shared" si="2025"/>
        <v>0</v>
      </c>
      <c r="NC129" s="122"/>
      <c r="ND129" s="101"/>
      <c r="NE129" s="119"/>
      <c r="NF129" s="93"/>
      <c r="NG129" s="120">
        <f t="shared" si="2026"/>
        <v>0</v>
      </c>
      <c r="NH129" s="101">
        <f t="shared" si="2026"/>
        <v>0</v>
      </c>
      <c r="NI129" s="101"/>
      <c r="NJ129" s="121"/>
      <c r="NK129" s="122">
        <f t="shared" si="2027"/>
        <v>0</v>
      </c>
      <c r="NL129" s="252">
        <f t="shared" si="2028"/>
        <v>0</v>
      </c>
      <c r="NM129" s="122"/>
      <c r="NN129" s="101"/>
      <c r="NO129" s="119"/>
      <c r="NP129" s="93"/>
      <c r="NQ129" s="120">
        <f t="shared" si="2029"/>
        <v>0</v>
      </c>
      <c r="NR129" s="101">
        <f t="shared" si="2029"/>
        <v>0</v>
      </c>
      <c r="NS129" s="101"/>
      <c r="NT129" s="121"/>
      <c r="NU129" s="122">
        <f t="shared" si="2030"/>
        <v>0</v>
      </c>
      <c r="NV129" s="252">
        <f t="shared" si="2031"/>
        <v>0</v>
      </c>
      <c r="NW129" s="122"/>
      <c r="NX129" s="101"/>
      <c r="NY129" s="119"/>
      <c r="NZ129" s="93"/>
      <c r="OA129" s="120">
        <f t="shared" si="2032"/>
        <v>0</v>
      </c>
      <c r="OB129" s="101">
        <f t="shared" si="2032"/>
        <v>0</v>
      </c>
      <c r="OC129" s="101"/>
      <c r="OD129" s="121"/>
      <c r="OE129" s="122">
        <f t="shared" si="2033"/>
        <v>0</v>
      </c>
      <c r="OF129" s="252">
        <f t="shared" si="2034"/>
        <v>13</v>
      </c>
      <c r="OG129" s="122"/>
      <c r="OH129" s="101"/>
      <c r="OI129" s="119"/>
      <c r="OJ129" s="93"/>
      <c r="OK129" s="120">
        <f t="shared" si="2035"/>
        <v>7783.82456</v>
      </c>
      <c r="OL129" s="101">
        <f t="shared" si="2035"/>
        <v>101189.72</v>
      </c>
      <c r="OM129" s="101"/>
      <c r="ON129" s="121"/>
      <c r="OO129" s="122">
        <f t="shared" si="2036"/>
        <v>0.77353000000000005</v>
      </c>
      <c r="OP129" s="252">
        <f t="shared" si="2037"/>
        <v>0</v>
      </c>
      <c r="OQ129" s="122"/>
      <c r="OR129" s="101"/>
      <c r="OS129" s="119"/>
      <c r="OT129" s="93"/>
      <c r="OU129" s="120">
        <f t="shared" si="2038"/>
        <v>0</v>
      </c>
      <c r="OV129" s="101">
        <f t="shared" si="2038"/>
        <v>0</v>
      </c>
      <c r="OW129" s="101"/>
      <c r="OX129" s="121"/>
      <c r="OY129" s="122">
        <f t="shared" si="2039"/>
        <v>0</v>
      </c>
      <c r="OZ129" s="252">
        <f t="shared" si="2040"/>
        <v>35</v>
      </c>
      <c r="PA129" s="122"/>
      <c r="PB129" s="101"/>
      <c r="PC129" s="119"/>
      <c r="PD129" s="93"/>
      <c r="PE129" s="120">
        <f t="shared" si="2041"/>
        <v>13398.670249999999</v>
      </c>
      <c r="PF129" s="101">
        <f t="shared" si="2041"/>
        <v>468953.46</v>
      </c>
      <c r="PG129" s="101"/>
      <c r="PH129" s="121"/>
      <c r="PI129" s="122">
        <f t="shared" si="2042"/>
        <v>1.33151</v>
      </c>
      <c r="PJ129" s="252">
        <f t="shared" si="2043"/>
        <v>0</v>
      </c>
      <c r="PK129" s="122"/>
      <c r="PL129" s="101"/>
      <c r="PM129" s="119"/>
      <c r="PN129" s="93"/>
      <c r="PO129" s="120">
        <f t="shared" si="2044"/>
        <v>0</v>
      </c>
      <c r="PP129" s="101">
        <f t="shared" si="2044"/>
        <v>0</v>
      </c>
      <c r="PQ129" s="101"/>
      <c r="PR129" s="121"/>
      <c r="PS129" s="122">
        <f t="shared" si="2045"/>
        <v>0</v>
      </c>
      <c r="PT129" s="252">
        <f t="shared" si="2046"/>
        <v>0</v>
      </c>
      <c r="PU129" s="122"/>
      <c r="PV129" s="101"/>
      <c r="PW129" s="119"/>
      <c r="PX129" s="93"/>
      <c r="PY129" s="120">
        <f t="shared" si="2047"/>
        <v>0</v>
      </c>
      <c r="PZ129" s="101">
        <f t="shared" si="2047"/>
        <v>0</v>
      </c>
      <c r="QA129" s="101"/>
      <c r="QB129" s="121"/>
      <c r="QC129" s="122">
        <f t="shared" si="2048"/>
        <v>0</v>
      </c>
      <c r="QD129" s="252">
        <f t="shared" si="2049"/>
        <v>0</v>
      </c>
      <c r="QE129" s="122"/>
      <c r="QF129" s="101"/>
      <c r="QG129" s="119"/>
      <c r="QH129" s="93"/>
      <c r="QI129" s="120">
        <f t="shared" si="2050"/>
        <v>0</v>
      </c>
      <c r="QJ129" s="101">
        <f t="shared" si="2050"/>
        <v>0</v>
      </c>
      <c r="QK129" s="101"/>
      <c r="QL129" s="121"/>
      <c r="QM129" s="122">
        <f t="shared" si="2051"/>
        <v>0</v>
      </c>
      <c r="QN129" s="252">
        <f t="shared" si="2052"/>
        <v>0</v>
      </c>
      <c r="QO129" s="122"/>
      <c r="QP129" s="101"/>
      <c r="QQ129" s="119"/>
      <c r="QR129" s="93"/>
      <c r="QS129" s="120">
        <f t="shared" si="2053"/>
        <v>0</v>
      </c>
      <c r="QT129" s="101">
        <f t="shared" si="2053"/>
        <v>0</v>
      </c>
      <c r="QU129" s="101"/>
      <c r="QV129" s="121"/>
      <c r="QW129" s="122">
        <f t="shared" si="2054"/>
        <v>0</v>
      </c>
      <c r="QX129" s="252">
        <f t="shared" si="2055"/>
        <v>25</v>
      </c>
      <c r="QY129" s="122"/>
      <c r="QZ129" s="101"/>
      <c r="RA129" s="119"/>
      <c r="RB129" s="93"/>
      <c r="RC129" s="120">
        <f t="shared" si="2056"/>
        <v>10162.996880000001</v>
      </c>
      <c r="RD129" s="101">
        <f t="shared" si="2056"/>
        <v>254074.92</v>
      </c>
      <c r="RE129" s="101"/>
      <c r="RF129" s="121"/>
      <c r="RG129" s="122">
        <f t="shared" si="2057"/>
        <v>1.00996</v>
      </c>
      <c r="RH129" s="252">
        <f t="shared" si="2058"/>
        <v>0</v>
      </c>
      <c r="RI129" s="122"/>
      <c r="RJ129" s="101"/>
      <c r="RK129" s="119"/>
      <c r="RL129" s="93"/>
      <c r="RM129" s="120">
        <f t="shared" si="2059"/>
        <v>0</v>
      </c>
      <c r="RN129" s="101">
        <f t="shared" si="2059"/>
        <v>0</v>
      </c>
      <c r="RO129" s="101"/>
      <c r="RP129" s="121"/>
      <c r="RQ129" s="122">
        <f t="shared" si="2060"/>
        <v>0</v>
      </c>
      <c r="RR129" s="252">
        <f t="shared" si="2061"/>
        <v>0</v>
      </c>
      <c r="RS129" s="122"/>
      <c r="RT129" s="101"/>
      <c r="RU129" s="119"/>
      <c r="RV129" s="93"/>
      <c r="RW129" s="120">
        <f t="shared" si="2062"/>
        <v>0</v>
      </c>
      <c r="RX129" s="101">
        <f t="shared" si="2062"/>
        <v>0</v>
      </c>
      <c r="RY129" s="101"/>
      <c r="RZ129" s="121"/>
      <c r="SA129" s="122">
        <f t="shared" si="2063"/>
        <v>0</v>
      </c>
      <c r="SB129" s="252">
        <f t="shared" si="2064"/>
        <v>0</v>
      </c>
      <c r="SC129" s="122"/>
      <c r="SD129" s="101"/>
      <c r="SE129" s="119"/>
      <c r="SF129" s="93"/>
      <c r="SG129" s="120">
        <f t="shared" si="2065"/>
        <v>0</v>
      </c>
      <c r="SH129" s="101">
        <f t="shared" si="2065"/>
        <v>0</v>
      </c>
      <c r="SI129" s="101"/>
      <c r="SJ129" s="121"/>
      <c r="SK129" s="122">
        <f t="shared" si="2066"/>
        <v>0</v>
      </c>
      <c r="SL129" s="252">
        <f t="shared" si="2067"/>
        <v>0</v>
      </c>
      <c r="SM129" s="122"/>
      <c r="SN129" s="101"/>
      <c r="SO129" s="119"/>
      <c r="SP129" s="93"/>
      <c r="SQ129" s="120">
        <f t="shared" si="2068"/>
        <v>0</v>
      </c>
      <c r="SR129" s="101">
        <f t="shared" si="2068"/>
        <v>0</v>
      </c>
      <c r="SS129" s="101"/>
      <c r="ST129" s="121"/>
      <c r="SU129" s="122">
        <f t="shared" si="2069"/>
        <v>0</v>
      </c>
      <c r="SV129" s="252">
        <f t="shared" si="2070"/>
        <v>0</v>
      </c>
      <c r="SW129" s="122"/>
      <c r="SX129" s="101"/>
      <c r="SY129" s="119"/>
      <c r="SZ129" s="93"/>
      <c r="TA129" s="120">
        <f t="shared" si="2071"/>
        <v>0</v>
      </c>
      <c r="TB129" s="101">
        <f t="shared" si="2071"/>
        <v>0</v>
      </c>
      <c r="TC129" s="101"/>
      <c r="TD129" s="121"/>
      <c r="TE129" s="122">
        <f t="shared" si="2072"/>
        <v>0</v>
      </c>
      <c r="TF129" s="252">
        <f t="shared" si="2073"/>
        <v>0</v>
      </c>
      <c r="TG129" s="122"/>
      <c r="TH129" s="101"/>
      <c r="TI129" s="119"/>
      <c r="TJ129" s="93"/>
      <c r="TK129" s="120">
        <f t="shared" si="2074"/>
        <v>0</v>
      </c>
      <c r="TL129" s="101">
        <f t="shared" si="2074"/>
        <v>0</v>
      </c>
      <c r="TM129" s="101"/>
      <c r="TN129" s="121"/>
      <c r="TO129" s="122">
        <f t="shared" si="2075"/>
        <v>0</v>
      </c>
      <c r="TP129" s="252">
        <f t="shared" si="2076"/>
        <v>0</v>
      </c>
      <c r="TQ129" s="122"/>
      <c r="TR129" s="101"/>
      <c r="TS129" s="119"/>
      <c r="TT129" s="93"/>
      <c r="TU129" s="120">
        <f t="shared" si="2077"/>
        <v>0</v>
      </c>
      <c r="TV129" s="101">
        <f t="shared" si="2077"/>
        <v>0</v>
      </c>
      <c r="TW129" s="101"/>
      <c r="TX129" s="121"/>
      <c r="TY129" s="122">
        <f t="shared" si="2078"/>
        <v>0</v>
      </c>
      <c r="TZ129" s="252">
        <f t="shared" si="2079"/>
        <v>0</v>
      </c>
      <c r="UA129" s="122"/>
      <c r="UB129" s="101"/>
      <c r="UC129" s="119"/>
      <c r="UD129" s="93"/>
      <c r="UE129" s="120">
        <f t="shared" si="2080"/>
        <v>0</v>
      </c>
      <c r="UF129" s="101">
        <f t="shared" si="2080"/>
        <v>0</v>
      </c>
      <c r="UG129" s="101"/>
      <c r="UH129" s="121"/>
      <c r="UI129" s="122">
        <f t="shared" si="2081"/>
        <v>0</v>
      </c>
      <c r="UJ129" s="252">
        <f t="shared" si="2082"/>
        <v>0</v>
      </c>
      <c r="UK129" s="122"/>
      <c r="UL129" s="101"/>
      <c r="UM129" s="119"/>
      <c r="UN129" s="93"/>
      <c r="UO129" s="120">
        <f t="shared" si="2083"/>
        <v>0</v>
      </c>
      <c r="UP129" s="101">
        <f t="shared" si="2083"/>
        <v>0</v>
      </c>
      <c r="UQ129" s="101"/>
      <c r="UR129" s="121"/>
      <c r="US129" s="122">
        <f t="shared" si="2084"/>
        <v>0</v>
      </c>
      <c r="UT129" s="252">
        <f t="shared" si="2085"/>
        <v>0</v>
      </c>
      <c r="UU129" s="122"/>
      <c r="UV129" s="101"/>
      <c r="UW129" s="119"/>
      <c r="UX129" s="93"/>
      <c r="UY129" s="120">
        <f t="shared" si="2086"/>
        <v>0</v>
      </c>
      <c r="UZ129" s="101">
        <f t="shared" si="2086"/>
        <v>0</v>
      </c>
      <c r="VA129" s="101"/>
      <c r="VB129" s="121"/>
      <c r="VC129" s="122">
        <f t="shared" si="2087"/>
        <v>0</v>
      </c>
      <c r="VD129" s="252">
        <f t="shared" si="2088"/>
        <v>0</v>
      </c>
      <c r="VE129" s="122"/>
      <c r="VF129" s="101"/>
      <c r="VG129" s="119"/>
      <c r="VH129" s="93"/>
      <c r="VI129" s="120">
        <f t="shared" si="2089"/>
        <v>0</v>
      </c>
      <c r="VJ129" s="101">
        <f t="shared" si="2089"/>
        <v>0</v>
      </c>
      <c r="VK129" s="101"/>
      <c r="VL129" s="121"/>
      <c r="VM129" s="122">
        <f t="shared" si="2090"/>
        <v>0</v>
      </c>
      <c r="VN129" s="252">
        <f t="shared" si="2091"/>
        <v>0</v>
      </c>
      <c r="VO129" s="122"/>
      <c r="VP129" s="101"/>
      <c r="VQ129" s="119"/>
      <c r="VR129" s="93"/>
      <c r="VS129" s="120">
        <f t="shared" si="2092"/>
        <v>0</v>
      </c>
      <c r="VT129" s="101">
        <f t="shared" si="2092"/>
        <v>0</v>
      </c>
      <c r="VU129" s="101"/>
      <c r="VV129" s="121"/>
      <c r="VW129" s="122">
        <f t="shared" si="2093"/>
        <v>0</v>
      </c>
      <c r="VX129" s="231">
        <f t="shared" si="2094"/>
        <v>163</v>
      </c>
      <c r="VY129" s="122"/>
      <c r="VZ129" s="101"/>
      <c r="WA129" s="119"/>
      <c r="WB129" s="93"/>
      <c r="WC129" s="120">
        <f t="shared" si="2095"/>
        <v>10062.776250000001</v>
      </c>
      <c r="WD129" s="120">
        <f t="shared" si="2095"/>
        <v>1640232.53</v>
      </c>
      <c r="WE129" s="101"/>
      <c r="WF129" s="121"/>
    </row>
    <row r="130" spans="1:604" ht="24">
      <c r="A130" s="5"/>
      <c r="B130" s="88" t="s">
        <v>425</v>
      </c>
      <c r="C130" s="12" t="s">
        <v>838</v>
      </c>
      <c r="D130" s="12" t="s">
        <v>439</v>
      </c>
      <c r="E130" s="4"/>
      <c r="F130" s="252">
        <f t="shared" si="1917"/>
        <v>0</v>
      </c>
      <c r="G130" s="122"/>
      <c r="H130" s="101"/>
      <c r="I130" s="119"/>
      <c r="J130" s="93"/>
      <c r="K130" s="120">
        <f t="shared" si="1918"/>
        <v>0</v>
      </c>
      <c r="L130" s="101">
        <f t="shared" si="1918"/>
        <v>0</v>
      </c>
      <c r="M130" s="101"/>
      <c r="N130" s="121"/>
      <c r="O130" s="122" t="e">
        <f t="shared" si="1919"/>
        <v>#DIV/0!</v>
      </c>
      <c r="P130" s="252">
        <f t="shared" si="1920"/>
        <v>0</v>
      </c>
      <c r="Q130" s="122"/>
      <c r="R130" s="101"/>
      <c r="S130" s="119"/>
      <c r="T130" s="93"/>
      <c r="U130" s="120">
        <f t="shared" si="1921"/>
        <v>0</v>
      </c>
      <c r="V130" s="101">
        <f t="shared" si="1921"/>
        <v>0</v>
      </c>
      <c r="W130" s="101"/>
      <c r="X130" s="121"/>
      <c r="Y130" s="122" t="e">
        <f t="shared" si="1922"/>
        <v>#DIV/0!</v>
      </c>
      <c r="Z130" s="252">
        <f t="shared" si="1923"/>
        <v>0</v>
      </c>
      <c r="AA130" s="122"/>
      <c r="AB130" s="101"/>
      <c r="AC130" s="119"/>
      <c r="AD130" s="93"/>
      <c r="AE130" s="120">
        <f t="shared" si="1924"/>
        <v>0</v>
      </c>
      <c r="AF130" s="101">
        <f t="shared" si="1924"/>
        <v>0</v>
      </c>
      <c r="AG130" s="101"/>
      <c r="AH130" s="121"/>
      <c r="AI130" s="122" t="e">
        <f t="shared" si="1925"/>
        <v>#DIV/0!</v>
      </c>
      <c r="AJ130" s="252">
        <f t="shared" si="1926"/>
        <v>0</v>
      </c>
      <c r="AK130" s="122"/>
      <c r="AL130" s="101"/>
      <c r="AM130" s="119"/>
      <c r="AN130" s="93"/>
      <c r="AO130" s="120">
        <f t="shared" si="1927"/>
        <v>0</v>
      </c>
      <c r="AP130" s="101">
        <f t="shared" si="1927"/>
        <v>0</v>
      </c>
      <c r="AQ130" s="101"/>
      <c r="AR130" s="121"/>
      <c r="AS130" s="122" t="e">
        <f t="shared" si="1928"/>
        <v>#DIV/0!</v>
      </c>
      <c r="AT130" s="252">
        <f t="shared" si="1929"/>
        <v>0</v>
      </c>
      <c r="AU130" s="122"/>
      <c r="AV130" s="101"/>
      <c r="AW130" s="119"/>
      <c r="AX130" s="93"/>
      <c r="AY130" s="120">
        <f t="shared" si="1930"/>
        <v>0</v>
      </c>
      <c r="AZ130" s="101">
        <f t="shared" si="1930"/>
        <v>0</v>
      </c>
      <c r="BA130" s="101"/>
      <c r="BB130" s="121"/>
      <c r="BC130" s="122" t="e">
        <f t="shared" si="1931"/>
        <v>#DIV/0!</v>
      </c>
      <c r="BD130" s="252">
        <f t="shared" si="1932"/>
        <v>0</v>
      </c>
      <c r="BE130" s="122"/>
      <c r="BF130" s="101"/>
      <c r="BG130" s="119"/>
      <c r="BH130" s="93"/>
      <c r="BI130" s="120">
        <f t="shared" si="1933"/>
        <v>0</v>
      </c>
      <c r="BJ130" s="101">
        <f t="shared" si="1933"/>
        <v>0</v>
      </c>
      <c r="BK130" s="101"/>
      <c r="BL130" s="121"/>
      <c r="BM130" s="122" t="e">
        <f t="shared" si="1934"/>
        <v>#DIV/0!</v>
      </c>
      <c r="BN130" s="252">
        <f t="shared" si="1935"/>
        <v>0</v>
      </c>
      <c r="BO130" s="122"/>
      <c r="BP130" s="101"/>
      <c r="BQ130" s="119"/>
      <c r="BR130" s="93"/>
      <c r="BS130" s="120">
        <f t="shared" si="1936"/>
        <v>0</v>
      </c>
      <c r="BT130" s="101">
        <f t="shared" si="1936"/>
        <v>0</v>
      </c>
      <c r="BU130" s="101"/>
      <c r="BV130" s="121"/>
      <c r="BW130" s="122" t="e">
        <f t="shared" si="1937"/>
        <v>#DIV/0!</v>
      </c>
      <c r="BX130" s="252">
        <f t="shared" si="1938"/>
        <v>0</v>
      </c>
      <c r="BY130" s="122"/>
      <c r="BZ130" s="101"/>
      <c r="CA130" s="119"/>
      <c r="CB130" s="93"/>
      <c r="CC130" s="120">
        <f t="shared" si="1939"/>
        <v>0</v>
      </c>
      <c r="CD130" s="101">
        <f t="shared" si="1939"/>
        <v>0</v>
      </c>
      <c r="CE130" s="101"/>
      <c r="CF130" s="121"/>
      <c r="CG130" s="122" t="e">
        <f t="shared" si="1940"/>
        <v>#DIV/0!</v>
      </c>
      <c r="CH130" s="252">
        <f t="shared" si="1941"/>
        <v>0</v>
      </c>
      <c r="CI130" s="122"/>
      <c r="CJ130" s="101"/>
      <c r="CK130" s="119"/>
      <c r="CL130" s="93"/>
      <c r="CM130" s="120">
        <f t="shared" si="1942"/>
        <v>0</v>
      </c>
      <c r="CN130" s="101">
        <f t="shared" si="1942"/>
        <v>0</v>
      </c>
      <c r="CO130" s="101"/>
      <c r="CP130" s="121"/>
      <c r="CQ130" s="122" t="e">
        <f t="shared" si="1943"/>
        <v>#DIV/0!</v>
      </c>
      <c r="CR130" s="252">
        <f t="shared" si="1944"/>
        <v>0</v>
      </c>
      <c r="CS130" s="122"/>
      <c r="CT130" s="101"/>
      <c r="CU130" s="119"/>
      <c r="CV130" s="93"/>
      <c r="CW130" s="120">
        <f t="shared" si="1945"/>
        <v>0</v>
      </c>
      <c r="CX130" s="101">
        <f t="shared" si="1945"/>
        <v>0</v>
      </c>
      <c r="CY130" s="101"/>
      <c r="CZ130" s="121"/>
      <c r="DA130" s="122" t="e">
        <f t="shared" si="1946"/>
        <v>#DIV/0!</v>
      </c>
      <c r="DB130" s="252">
        <f t="shared" si="1947"/>
        <v>0</v>
      </c>
      <c r="DC130" s="122"/>
      <c r="DD130" s="101"/>
      <c r="DE130" s="119"/>
      <c r="DF130" s="93"/>
      <c r="DG130" s="120">
        <f t="shared" si="1948"/>
        <v>0</v>
      </c>
      <c r="DH130" s="101">
        <f t="shared" si="1948"/>
        <v>0</v>
      </c>
      <c r="DI130" s="101"/>
      <c r="DJ130" s="121"/>
      <c r="DK130" s="122" t="e">
        <f t="shared" si="1949"/>
        <v>#DIV/0!</v>
      </c>
      <c r="DL130" s="252">
        <f t="shared" si="1950"/>
        <v>0</v>
      </c>
      <c r="DM130" s="122"/>
      <c r="DN130" s="101"/>
      <c r="DO130" s="119"/>
      <c r="DP130" s="93"/>
      <c r="DQ130" s="120">
        <f t="shared" si="1951"/>
        <v>0</v>
      </c>
      <c r="DR130" s="101">
        <f t="shared" si="1951"/>
        <v>0</v>
      </c>
      <c r="DS130" s="101"/>
      <c r="DT130" s="121"/>
      <c r="DU130" s="122" t="e">
        <f t="shared" si="1952"/>
        <v>#DIV/0!</v>
      </c>
      <c r="DV130" s="252">
        <f t="shared" si="1953"/>
        <v>0</v>
      </c>
      <c r="DW130" s="122"/>
      <c r="DX130" s="101"/>
      <c r="DY130" s="119"/>
      <c r="DZ130" s="93"/>
      <c r="EA130" s="120">
        <f t="shared" si="1954"/>
        <v>0</v>
      </c>
      <c r="EB130" s="101">
        <f t="shared" si="1954"/>
        <v>0</v>
      </c>
      <c r="EC130" s="101"/>
      <c r="ED130" s="121"/>
      <c r="EE130" s="122" t="e">
        <f t="shared" si="1955"/>
        <v>#DIV/0!</v>
      </c>
      <c r="EF130" s="252">
        <f t="shared" si="1956"/>
        <v>0</v>
      </c>
      <c r="EG130" s="122"/>
      <c r="EH130" s="101"/>
      <c r="EI130" s="119"/>
      <c r="EJ130" s="93"/>
      <c r="EK130" s="120">
        <f t="shared" si="1957"/>
        <v>0</v>
      </c>
      <c r="EL130" s="101">
        <f t="shared" si="1957"/>
        <v>0</v>
      </c>
      <c r="EM130" s="101"/>
      <c r="EN130" s="121"/>
      <c r="EO130" s="122" t="e">
        <f t="shared" si="1958"/>
        <v>#DIV/0!</v>
      </c>
      <c r="EP130" s="252">
        <f t="shared" si="1959"/>
        <v>0</v>
      </c>
      <c r="EQ130" s="122"/>
      <c r="ER130" s="101"/>
      <c r="ES130" s="119"/>
      <c r="ET130" s="93"/>
      <c r="EU130" s="120">
        <f t="shared" si="1960"/>
        <v>0</v>
      </c>
      <c r="EV130" s="101">
        <f t="shared" si="1960"/>
        <v>0</v>
      </c>
      <c r="EW130" s="101"/>
      <c r="EX130" s="121"/>
      <c r="EY130" s="122" t="e">
        <f t="shared" si="1961"/>
        <v>#DIV/0!</v>
      </c>
      <c r="EZ130" s="252">
        <f t="shared" si="1962"/>
        <v>0</v>
      </c>
      <c r="FA130" s="122"/>
      <c r="FB130" s="101"/>
      <c r="FC130" s="119"/>
      <c r="FD130" s="93"/>
      <c r="FE130" s="120">
        <f t="shared" si="1963"/>
        <v>0</v>
      </c>
      <c r="FF130" s="101">
        <f t="shared" si="1963"/>
        <v>0</v>
      </c>
      <c r="FG130" s="101"/>
      <c r="FH130" s="121"/>
      <c r="FI130" s="122" t="e">
        <f t="shared" si="1964"/>
        <v>#DIV/0!</v>
      </c>
      <c r="FJ130" s="252">
        <f t="shared" si="1965"/>
        <v>0</v>
      </c>
      <c r="FK130" s="122"/>
      <c r="FL130" s="101"/>
      <c r="FM130" s="119"/>
      <c r="FN130" s="93"/>
      <c r="FO130" s="120">
        <f t="shared" si="1966"/>
        <v>0</v>
      </c>
      <c r="FP130" s="101">
        <f t="shared" si="1966"/>
        <v>0</v>
      </c>
      <c r="FQ130" s="101"/>
      <c r="FR130" s="121"/>
      <c r="FS130" s="122" t="e">
        <f t="shared" si="1967"/>
        <v>#DIV/0!</v>
      </c>
      <c r="FT130" s="252">
        <f t="shared" si="1968"/>
        <v>0</v>
      </c>
      <c r="FU130" s="122"/>
      <c r="FV130" s="101"/>
      <c r="FW130" s="119"/>
      <c r="FX130" s="93"/>
      <c r="FY130" s="120">
        <f t="shared" si="1969"/>
        <v>0</v>
      </c>
      <c r="FZ130" s="101">
        <f t="shared" si="1969"/>
        <v>0</v>
      </c>
      <c r="GA130" s="101"/>
      <c r="GB130" s="121"/>
      <c r="GC130" s="122" t="e">
        <f t="shared" si="1970"/>
        <v>#DIV/0!</v>
      </c>
      <c r="GD130" s="252">
        <f t="shared" si="1971"/>
        <v>0</v>
      </c>
      <c r="GE130" s="122"/>
      <c r="GF130" s="101"/>
      <c r="GG130" s="119"/>
      <c r="GH130" s="93"/>
      <c r="GI130" s="120">
        <f t="shared" si="1972"/>
        <v>0</v>
      </c>
      <c r="GJ130" s="101">
        <f t="shared" si="1972"/>
        <v>0</v>
      </c>
      <c r="GK130" s="101"/>
      <c r="GL130" s="121"/>
      <c r="GM130" s="122" t="e">
        <f t="shared" si="1973"/>
        <v>#DIV/0!</v>
      </c>
      <c r="GN130" s="252">
        <f t="shared" si="1974"/>
        <v>0</v>
      </c>
      <c r="GO130" s="122"/>
      <c r="GP130" s="101"/>
      <c r="GQ130" s="119"/>
      <c r="GR130" s="93"/>
      <c r="GS130" s="120">
        <f t="shared" si="1975"/>
        <v>0</v>
      </c>
      <c r="GT130" s="101">
        <f t="shared" si="1975"/>
        <v>0</v>
      </c>
      <c r="GU130" s="101"/>
      <c r="GV130" s="121"/>
      <c r="GW130" s="122" t="e">
        <f t="shared" si="1976"/>
        <v>#DIV/0!</v>
      </c>
      <c r="GX130" s="252">
        <f t="shared" si="1977"/>
        <v>0</v>
      </c>
      <c r="GY130" s="122"/>
      <c r="GZ130" s="101"/>
      <c r="HA130" s="119"/>
      <c r="HB130" s="93"/>
      <c r="HC130" s="120">
        <f t="shared" si="1978"/>
        <v>0</v>
      </c>
      <c r="HD130" s="101">
        <f t="shared" si="1978"/>
        <v>0</v>
      </c>
      <c r="HE130" s="101"/>
      <c r="HF130" s="121"/>
      <c r="HG130" s="122" t="e">
        <f t="shared" si="1979"/>
        <v>#DIV/0!</v>
      </c>
      <c r="HH130" s="252">
        <f t="shared" si="1980"/>
        <v>0</v>
      </c>
      <c r="HI130" s="122"/>
      <c r="HJ130" s="101"/>
      <c r="HK130" s="119"/>
      <c r="HL130" s="93"/>
      <c r="HM130" s="120">
        <f t="shared" si="1981"/>
        <v>0</v>
      </c>
      <c r="HN130" s="101">
        <f t="shared" si="1981"/>
        <v>0</v>
      </c>
      <c r="HO130" s="101"/>
      <c r="HP130" s="121"/>
      <c r="HQ130" s="122" t="e">
        <f t="shared" si="1982"/>
        <v>#DIV/0!</v>
      </c>
      <c r="HR130" s="252">
        <f t="shared" si="1983"/>
        <v>0</v>
      </c>
      <c r="HS130" s="122"/>
      <c r="HT130" s="101"/>
      <c r="HU130" s="119"/>
      <c r="HV130" s="93"/>
      <c r="HW130" s="120">
        <f t="shared" si="1984"/>
        <v>0</v>
      </c>
      <c r="HX130" s="101">
        <f t="shared" si="1984"/>
        <v>0</v>
      </c>
      <c r="HY130" s="101"/>
      <c r="HZ130" s="121"/>
      <c r="IA130" s="122" t="e">
        <f t="shared" si="1985"/>
        <v>#DIV/0!</v>
      </c>
      <c r="IB130" s="252">
        <f t="shared" si="1986"/>
        <v>0</v>
      </c>
      <c r="IC130" s="122"/>
      <c r="ID130" s="101"/>
      <c r="IE130" s="119"/>
      <c r="IF130" s="93"/>
      <c r="IG130" s="120">
        <f t="shared" si="1987"/>
        <v>0</v>
      </c>
      <c r="IH130" s="101">
        <f t="shared" si="1987"/>
        <v>0</v>
      </c>
      <c r="II130" s="101"/>
      <c r="IJ130" s="121"/>
      <c r="IK130" s="122" t="e">
        <f t="shared" si="1988"/>
        <v>#DIV/0!</v>
      </c>
      <c r="IL130" s="252">
        <f t="shared" si="1989"/>
        <v>0</v>
      </c>
      <c r="IM130" s="122"/>
      <c r="IN130" s="101"/>
      <c r="IO130" s="119"/>
      <c r="IP130" s="93"/>
      <c r="IQ130" s="120">
        <f t="shared" si="1990"/>
        <v>0</v>
      </c>
      <c r="IR130" s="101">
        <f t="shared" si="1990"/>
        <v>0</v>
      </c>
      <c r="IS130" s="101"/>
      <c r="IT130" s="121"/>
      <c r="IU130" s="122" t="e">
        <f t="shared" si="1991"/>
        <v>#DIV/0!</v>
      </c>
      <c r="IV130" s="252">
        <f t="shared" si="1992"/>
        <v>0</v>
      </c>
      <c r="IW130" s="122"/>
      <c r="IX130" s="101"/>
      <c r="IY130" s="119"/>
      <c r="IZ130" s="93"/>
      <c r="JA130" s="120">
        <f t="shared" si="1993"/>
        <v>0</v>
      </c>
      <c r="JB130" s="101">
        <f t="shared" si="1993"/>
        <v>0</v>
      </c>
      <c r="JC130" s="101"/>
      <c r="JD130" s="121"/>
      <c r="JE130" s="122" t="e">
        <f t="shared" si="1994"/>
        <v>#DIV/0!</v>
      </c>
      <c r="JF130" s="252">
        <f t="shared" si="1995"/>
        <v>0</v>
      </c>
      <c r="JG130" s="122"/>
      <c r="JH130" s="101"/>
      <c r="JI130" s="119"/>
      <c r="JJ130" s="93"/>
      <c r="JK130" s="120">
        <f t="shared" si="1996"/>
        <v>0</v>
      </c>
      <c r="JL130" s="101">
        <f t="shared" si="1996"/>
        <v>0</v>
      </c>
      <c r="JM130" s="101"/>
      <c r="JN130" s="121"/>
      <c r="JO130" s="122" t="e">
        <f t="shared" si="1997"/>
        <v>#DIV/0!</v>
      </c>
      <c r="JP130" s="252">
        <f t="shared" si="1998"/>
        <v>0</v>
      </c>
      <c r="JQ130" s="122"/>
      <c r="JR130" s="101"/>
      <c r="JS130" s="119"/>
      <c r="JT130" s="93"/>
      <c r="JU130" s="120">
        <f t="shared" si="1999"/>
        <v>0</v>
      </c>
      <c r="JV130" s="101">
        <f t="shared" si="1999"/>
        <v>0</v>
      </c>
      <c r="JW130" s="101"/>
      <c r="JX130" s="121"/>
      <c r="JY130" s="122" t="e">
        <f t="shared" si="2000"/>
        <v>#DIV/0!</v>
      </c>
      <c r="JZ130" s="252">
        <f t="shared" si="2001"/>
        <v>0</v>
      </c>
      <c r="KA130" s="122"/>
      <c r="KB130" s="101"/>
      <c r="KC130" s="119"/>
      <c r="KD130" s="93"/>
      <c r="KE130" s="120">
        <f t="shared" si="2002"/>
        <v>0</v>
      </c>
      <c r="KF130" s="101">
        <f t="shared" si="2002"/>
        <v>0</v>
      </c>
      <c r="KG130" s="101"/>
      <c r="KH130" s="121"/>
      <c r="KI130" s="122" t="e">
        <f t="shared" si="2003"/>
        <v>#DIV/0!</v>
      </c>
      <c r="KJ130" s="252">
        <f t="shared" si="2004"/>
        <v>0</v>
      </c>
      <c r="KK130" s="122"/>
      <c r="KL130" s="101"/>
      <c r="KM130" s="119"/>
      <c r="KN130" s="93"/>
      <c r="KO130" s="120">
        <f t="shared" si="2005"/>
        <v>0</v>
      </c>
      <c r="KP130" s="101">
        <f t="shared" si="2005"/>
        <v>0</v>
      </c>
      <c r="KQ130" s="101"/>
      <c r="KR130" s="121"/>
      <c r="KS130" s="122" t="e">
        <f t="shared" si="2006"/>
        <v>#DIV/0!</v>
      </c>
      <c r="KT130" s="252">
        <f t="shared" si="2007"/>
        <v>0</v>
      </c>
      <c r="KU130" s="122"/>
      <c r="KV130" s="101"/>
      <c r="KW130" s="119"/>
      <c r="KX130" s="93"/>
      <c r="KY130" s="120">
        <f t="shared" si="2008"/>
        <v>0</v>
      </c>
      <c r="KZ130" s="101">
        <f t="shared" si="2008"/>
        <v>0</v>
      </c>
      <c r="LA130" s="101"/>
      <c r="LB130" s="121"/>
      <c r="LC130" s="122" t="e">
        <f t="shared" si="2009"/>
        <v>#DIV/0!</v>
      </c>
      <c r="LD130" s="252">
        <f t="shared" si="2010"/>
        <v>0</v>
      </c>
      <c r="LE130" s="122"/>
      <c r="LF130" s="101"/>
      <c r="LG130" s="119"/>
      <c r="LH130" s="93"/>
      <c r="LI130" s="120">
        <f t="shared" si="2011"/>
        <v>0</v>
      </c>
      <c r="LJ130" s="101">
        <f t="shared" si="2011"/>
        <v>0</v>
      </c>
      <c r="LK130" s="101"/>
      <c r="LL130" s="121"/>
      <c r="LM130" s="122" t="e">
        <f t="shared" si="2012"/>
        <v>#DIV/0!</v>
      </c>
      <c r="LN130" s="252">
        <f t="shared" si="2013"/>
        <v>0</v>
      </c>
      <c r="LO130" s="122"/>
      <c r="LP130" s="101"/>
      <c r="LQ130" s="119"/>
      <c r="LR130" s="93"/>
      <c r="LS130" s="120">
        <f t="shared" si="2014"/>
        <v>0</v>
      </c>
      <c r="LT130" s="101">
        <f t="shared" si="2014"/>
        <v>0</v>
      </c>
      <c r="LU130" s="101"/>
      <c r="LV130" s="121"/>
      <c r="LW130" s="122" t="e">
        <f t="shared" si="2015"/>
        <v>#DIV/0!</v>
      </c>
      <c r="LX130" s="252">
        <f t="shared" si="2016"/>
        <v>0</v>
      </c>
      <c r="LY130" s="122"/>
      <c r="LZ130" s="101"/>
      <c r="MA130" s="119"/>
      <c r="MB130" s="93"/>
      <c r="MC130" s="120">
        <f t="shared" si="2017"/>
        <v>0</v>
      </c>
      <c r="MD130" s="101">
        <f t="shared" si="2017"/>
        <v>0</v>
      </c>
      <c r="ME130" s="101"/>
      <c r="MF130" s="121"/>
      <c r="MG130" s="122" t="e">
        <f t="shared" si="2018"/>
        <v>#DIV/0!</v>
      </c>
      <c r="MH130" s="252">
        <f t="shared" si="2019"/>
        <v>0</v>
      </c>
      <c r="MI130" s="122"/>
      <c r="MJ130" s="101"/>
      <c r="MK130" s="119"/>
      <c r="ML130" s="93"/>
      <c r="MM130" s="120">
        <f t="shared" si="2020"/>
        <v>0</v>
      </c>
      <c r="MN130" s="101">
        <f t="shared" si="2020"/>
        <v>0</v>
      </c>
      <c r="MO130" s="101"/>
      <c r="MP130" s="121"/>
      <c r="MQ130" s="122" t="e">
        <f t="shared" si="2021"/>
        <v>#DIV/0!</v>
      </c>
      <c r="MR130" s="252">
        <f t="shared" si="2022"/>
        <v>0</v>
      </c>
      <c r="MS130" s="122"/>
      <c r="MT130" s="101"/>
      <c r="MU130" s="119"/>
      <c r="MV130" s="93"/>
      <c r="MW130" s="120">
        <f t="shared" si="2023"/>
        <v>0</v>
      </c>
      <c r="MX130" s="101">
        <f t="shared" si="2023"/>
        <v>0</v>
      </c>
      <c r="MY130" s="101"/>
      <c r="MZ130" s="121"/>
      <c r="NA130" s="122" t="e">
        <f t="shared" si="2024"/>
        <v>#DIV/0!</v>
      </c>
      <c r="NB130" s="252">
        <f t="shared" si="2025"/>
        <v>0</v>
      </c>
      <c r="NC130" s="122"/>
      <c r="ND130" s="101"/>
      <c r="NE130" s="119"/>
      <c r="NF130" s="93"/>
      <c r="NG130" s="120">
        <f t="shared" si="2026"/>
        <v>0</v>
      </c>
      <c r="NH130" s="101">
        <f t="shared" si="2026"/>
        <v>0</v>
      </c>
      <c r="NI130" s="101"/>
      <c r="NJ130" s="121"/>
      <c r="NK130" s="122" t="e">
        <f t="shared" si="2027"/>
        <v>#DIV/0!</v>
      </c>
      <c r="NL130" s="252">
        <f t="shared" si="2028"/>
        <v>0</v>
      </c>
      <c r="NM130" s="122"/>
      <c r="NN130" s="101"/>
      <c r="NO130" s="119"/>
      <c r="NP130" s="93"/>
      <c r="NQ130" s="120">
        <f t="shared" si="2029"/>
        <v>0</v>
      </c>
      <c r="NR130" s="101">
        <f t="shared" si="2029"/>
        <v>0</v>
      </c>
      <c r="NS130" s="101"/>
      <c r="NT130" s="121"/>
      <c r="NU130" s="122" t="e">
        <f t="shared" si="2030"/>
        <v>#DIV/0!</v>
      </c>
      <c r="NV130" s="252">
        <f t="shared" si="2031"/>
        <v>0</v>
      </c>
      <c r="NW130" s="122"/>
      <c r="NX130" s="101"/>
      <c r="NY130" s="119"/>
      <c r="NZ130" s="93"/>
      <c r="OA130" s="120">
        <f t="shared" si="2032"/>
        <v>0</v>
      </c>
      <c r="OB130" s="101">
        <f t="shared" si="2032"/>
        <v>0</v>
      </c>
      <c r="OC130" s="101"/>
      <c r="OD130" s="121"/>
      <c r="OE130" s="122" t="e">
        <f t="shared" si="2033"/>
        <v>#DIV/0!</v>
      </c>
      <c r="OF130" s="252">
        <f t="shared" si="2034"/>
        <v>0</v>
      </c>
      <c r="OG130" s="122"/>
      <c r="OH130" s="101"/>
      <c r="OI130" s="119"/>
      <c r="OJ130" s="93"/>
      <c r="OK130" s="120">
        <f t="shared" si="2035"/>
        <v>0</v>
      </c>
      <c r="OL130" s="101">
        <f t="shared" si="2035"/>
        <v>0</v>
      </c>
      <c r="OM130" s="101"/>
      <c r="ON130" s="121"/>
      <c r="OO130" s="122" t="e">
        <f t="shared" si="2036"/>
        <v>#DIV/0!</v>
      </c>
      <c r="OP130" s="252">
        <f t="shared" si="2037"/>
        <v>0</v>
      </c>
      <c r="OQ130" s="122"/>
      <c r="OR130" s="101"/>
      <c r="OS130" s="119"/>
      <c r="OT130" s="93"/>
      <c r="OU130" s="120">
        <f t="shared" si="2038"/>
        <v>0</v>
      </c>
      <c r="OV130" s="101">
        <f t="shared" si="2038"/>
        <v>0</v>
      </c>
      <c r="OW130" s="101"/>
      <c r="OX130" s="121"/>
      <c r="OY130" s="122" t="e">
        <f t="shared" si="2039"/>
        <v>#DIV/0!</v>
      </c>
      <c r="OZ130" s="252">
        <f t="shared" si="2040"/>
        <v>0</v>
      </c>
      <c r="PA130" s="122"/>
      <c r="PB130" s="101"/>
      <c r="PC130" s="119"/>
      <c r="PD130" s="93"/>
      <c r="PE130" s="120">
        <f t="shared" si="2041"/>
        <v>0</v>
      </c>
      <c r="PF130" s="101">
        <f t="shared" si="2041"/>
        <v>0</v>
      </c>
      <c r="PG130" s="101"/>
      <c r="PH130" s="121"/>
      <c r="PI130" s="122" t="e">
        <f t="shared" si="2042"/>
        <v>#DIV/0!</v>
      </c>
      <c r="PJ130" s="252">
        <f t="shared" si="2043"/>
        <v>0</v>
      </c>
      <c r="PK130" s="122"/>
      <c r="PL130" s="101"/>
      <c r="PM130" s="119"/>
      <c r="PN130" s="93"/>
      <c r="PO130" s="120">
        <f t="shared" si="2044"/>
        <v>0</v>
      </c>
      <c r="PP130" s="101">
        <f t="shared" si="2044"/>
        <v>0</v>
      </c>
      <c r="PQ130" s="101"/>
      <c r="PR130" s="121"/>
      <c r="PS130" s="122" t="e">
        <f t="shared" si="2045"/>
        <v>#DIV/0!</v>
      </c>
      <c r="PT130" s="252">
        <f t="shared" si="2046"/>
        <v>0</v>
      </c>
      <c r="PU130" s="122"/>
      <c r="PV130" s="101"/>
      <c r="PW130" s="119"/>
      <c r="PX130" s="93"/>
      <c r="PY130" s="120">
        <f t="shared" si="2047"/>
        <v>0</v>
      </c>
      <c r="PZ130" s="101">
        <f t="shared" si="2047"/>
        <v>0</v>
      </c>
      <c r="QA130" s="101"/>
      <c r="QB130" s="121"/>
      <c r="QC130" s="122" t="e">
        <f t="shared" si="2048"/>
        <v>#DIV/0!</v>
      </c>
      <c r="QD130" s="252">
        <f t="shared" si="2049"/>
        <v>0</v>
      </c>
      <c r="QE130" s="122"/>
      <c r="QF130" s="101"/>
      <c r="QG130" s="119"/>
      <c r="QH130" s="93"/>
      <c r="QI130" s="120">
        <f t="shared" si="2050"/>
        <v>0</v>
      </c>
      <c r="QJ130" s="101">
        <f t="shared" si="2050"/>
        <v>0</v>
      </c>
      <c r="QK130" s="101"/>
      <c r="QL130" s="121"/>
      <c r="QM130" s="122" t="e">
        <f t="shared" si="2051"/>
        <v>#DIV/0!</v>
      </c>
      <c r="QN130" s="252">
        <f t="shared" si="2052"/>
        <v>0</v>
      </c>
      <c r="QO130" s="122"/>
      <c r="QP130" s="101"/>
      <c r="QQ130" s="119"/>
      <c r="QR130" s="93"/>
      <c r="QS130" s="120">
        <f t="shared" si="2053"/>
        <v>0</v>
      </c>
      <c r="QT130" s="101">
        <f t="shared" si="2053"/>
        <v>0</v>
      </c>
      <c r="QU130" s="101"/>
      <c r="QV130" s="121"/>
      <c r="QW130" s="122" t="e">
        <f t="shared" si="2054"/>
        <v>#DIV/0!</v>
      </c>
      <c r="QX130" s="252">
        <f t="shared" si="2055"/>
        <v>0</v>
      </c>
      <c r="QY130" s="122"/>
      <c r="QZ130" s="101"/>
      <c r="RA130" s="119"/>
      <c r="RB130" s="93"/>
      <c r="RC130" s="120">
        <f t="shared" si="2056"/>
        <v>0</v>
      </c>
      <c r="RD130" s="101">
        <f t="shared" si="2056"/>
        <v>0</v>
      </c>
      <c r="RE130" s="101"/>
      <c r="RF130" s="121"/>
      <c r="RG130" s="122" t="e">
        <f t="shared" si="2057"/>
        <v>#DIV/0!</v>
      </c>
      <c r="RH130" s="252">
        <f t="shared" si="2058"/>
        <v>0</v>
      </c>
      <c r="RI130" s="122"/>
      <c r="RJ130" s="101"/>
      <c r="RK130" s="119"/>
      <c r="RL130" s="93"/>
      <c r="RM130" s="120">
        <f t="shared" si="2059"/>
        <v>0</v>
      </c>
      <c r="RN130" s="101">
        <f t="shared" si="2059"/>
        <v>0</v>
      </c>
      <c r="RO130" s="101"/>
      <c r="RP130" s="121"/>
      <c r="RQ130" s="122" t="e">
        <f t="shared" si="2060"/>
        <v>#DIV/0!</v>
      </c>
      <c r="RR130" s="252">
        <f t="shared" si="2061"/>
        <v>0</v>
      </c>
      <c r="RS130" s="122"/>
      <c r="RT130" s="101"/>
      <c r="RU130" s="119"/>
      <c r="RV130" s="93"/>
      <c r="RW130" s="120">
        <f t="shared" si="2062"/>
        <v>0</v>
      </c>
      <c r="RX130" s="101">
        <f t="shared" si="2062"/>
        <v>0</v>
      </c>
      <c r="RY130" s="101"/>
      <c r="RZ130" s="121"/>
      <c r="SA130" s="122" t="e">
        <f t="shared" si="2063"/>
        <v>#DIV/0!</v>
      </c>
      <c r="SB130" s="252">
        <f t="shared" si="2064"/>
        <v>0</v>
      </c>
      <c r="SC130" s="122"/>
      <c r="SD130" s="101"/>
      <c r="SE130" s="119"/>
      <c r="SF130" s="93"/>
      <c r="SG130" s="120">
        <f t="shared" si="2065"/>
        <v>0</v>
      </c>
      <c r="SH130" s="101">
        <f t="shared" si="2065"/>
        <v>0</v>
      </c>
      <c r="SI130" s="101"/>
      <c r="SJ130" s="121"/>
      <c r="SK130" s="122" t="e">
        <f t="shared" si="2066"/>
        <v>#DIV/0!</v>
      </c>
      <c r="SL130" s="252">
        <f t="shared" si="2067"/>
        <v>0</v>
      </c>
      <c r="SM130" s="122"/>
      <c r="SN130" s="101"/>
      <c r="SO130" s="119"/>
      <c r="SP130" s="93"/>
      <c r="SQ130" s="120">
        <f t="shared" si="2068"/>
        <v>0</v>
      </c>
      <c r="SR130" s="101">
        <f t="shared" si="2068"/>
        <v>0</v>
      </c>
      <c r="SS130" s="101"/>
      <c r="ST130" s="121"/>
      <c r="SU130" s="122" t="e">
        <f t="shared" si="2069"/>
        <v>#DIV/0!</v>
      </c>
      <c r="SV130" s="252">
        <f t="shared" si="2070"/>
        <v>0</v>
      </c>
      <c r="SW130" s="122"/>
      <c r="SX130" s="101"/>
      <c r="SY130" s="119"/>
      <c r="SZ130" s="93"/>
      <c r="TA130" s="120">
        <f t="shared" si="2071"/>
        <v>0</v>
      </c>
      <c r="TB130" s="101">
        <f t="shared" si="2071"/>
        <v>0</v>
      </c>
      <c r="TC130" s="101"/>
      <c r="TD130" s="121"/>
      <c r="TE130" s="122" t="e">
        <f t="shared" si="2072"/>
        <v>#DIV/0!</v>
      </c>
      <c r="TF130" s="252">
        <f t="shared" si="2073"/>
        <v>0</v>
      </c>
      <c r="TG130" s="122"/>
      <c r="TH130" s="101"/>
      <c r="TI130" s="119"/>
      <c r="TJ130" s="93"/>
      <c r="TK130" s="120">
        <f t="shared" si="2074"/>
        <v>0</v>
      </c>
      <c r="TL130" s="101">
        <f t="shared" si="2074"/>
        <v>0</v>
      </c>
      <c r="TM130" s="101"/>
      <c r="TN130" s="121"/>
      <c r="TO130" s="122" t="e">
        <f t="shared" si="2075"/>
        <v>#DIV/0!</v>
      </c>
      <c r="TP130" s="252">
        <f t="shared" si="2076"/>
        <v>0</v>
      </c>
      <c r="TQ130" s="122"/>
      <c r="TR130" s="101"/>
      <c r="TS130" s="119"/>
      <c r="TT130" s="93"/>
      <c r="TU130" s="120">
        <f t="shared" si="2077"/>
        <v>0</v>
      </c>
      <c r="TV130" s="101">
        <f t="shared" si="2077"/>
        <v>0</v>
      </c>
      <c r="TW130" s="101"/>
      <c r="TX130" s="121"/>
      <c r="TY130" s="122" t="e">
        <f t="shared" si="2078"/>
        <v>#DIV/0!</v>
      </c>
      <c r="TZ130" s="252">
        <f t="shared" si="2079"/>
        <v>0</v>
      </c>
      <c r="UA130" s="122"/>
      <c r="UB130" s="101"/>
      <c r="UC130" s="119"/>
      <c r="UD130" s="93"/>
      <c r="UE130" s="120">
        <f t="shared" si="2080"/>
        <v>0</v>
      </c>
      <c r="UF130" s="101">
        <f t="shared" si="2080"/>
        <v>0</v>
      </c>
      <c r="UG130" s="101"/>
      <c r="UH130" s="121"/>
      <c r="UI130" s="122" t="e">
        <f t="shared" si="2081"/>
        <v>#DIV/0!</v>
      </c>
      <c r="UJ130" s="252">
        <f t="shared" si="2082"/>
        <v>0</v>
      </c>
      <c r="UK130" s="122"/>
      <c r="UL130" s="101"/>
      <c r="UM130" s="119"/>
      <c r="UN130" s="93"/>
      <c r="UO130" s="120">
        <f t="shared" si="2083"/>
        <v>0</v>
      </c>
      <c r="UP130" s="101">
        <f t="shared" si="2083"/>
        <v>0</v>
      </c>
      <c r="UQ130" s="101"/>
      <c r="UR130" s="121"/>
      <c r="US130" s="122" t="e">
        <f t="shared" si="2084"/>
        <v>#DIV/0!</v>
      </c>
      <c r="UT130" s="252">
        <f t="shared" si="2085"/>
        <v>0</v>
      </c>
      <c r="UU130" s="122"/>
      <c r="UV130" s="101"/>
      <c r="UW130" s="119"/>
      <c r="UX130" s="93"/>
      <c r="UY130" s="120">
        <f t="shared" si="2086"/>
        <v>0</v>
      </c>
      <c r="UZ130" s="101">
        <f t="shared" si="2086"/>
        <v>0</v>
      </c>
      <c r="VA130" s="101"/>
      <c r="VB130" s="121"/>
      <c r="VC130" s="122" t="e">
        <f t="shared" si="2087"/>
        <v>#DIV/0!</v>
      </c>
      <c r="VD130" s="252">
        <f t="shared" si="2088"/>
        <v>0</v>
      </c>
      <c r="VE130" s="122"/>
      <c r="VF130" s="101"/>
      <c r="VG130" s="119"/>
      <c r="VH130" s="93"/>
      <c r="VI130" s="120">
        <f t="shared" si="2089"/>
        <v>0</v>
      </c>
      <c r="VJ130" s="101">
        <f t="shared" si="2089"/>
        <v>0</v>
      </c>
      <c r="VK130" s="101"/>
      <c r="VL130" s="121"/>
      <c r="VM130" s="122" t="e">
        <f t="shared" si="2090"/>
        <v>#DIV/0!</v>
      </c>
      <c r="VN130" s="252">
        <f t="shared" si="2091"/>
        <v>0</v>
      </c>
      <c r="VO130" s="122"/>
      <c r="VP130" s="101"/>
      <c r="VQ130" s="119"/>
      <c r="VR130" s="93"/>
      <c r="VS130" s="120">
        <f t="shared" si="2092"/>
        <v>0</v>
      </c>
      <c r="VT130" s="101">
        <f t="shared" si="2092"/>
        <v>0</v>
      </c>
      <c r="VU130" s="101"/>
      <c r="VV130" s="121"/>
      <c r="VW130" s="122" t="e">
        <f t="shared" si="2093"/>
        <v>#DIV/0!</v>
      </c>
      <c r="VX130" s="231">
        <f t="shared" si="2094"/>
        <v>0</v>
      </c>
      <c r="VY130" s="122"/>
      <c r="VZ130" s="101"/>
      <c r="WA130" s="119"/>
      <c r="WB130" s="93"/>
      <c r="WC130" s="120">
        <f t="shared" si="2095"/>
        <v>0</v>
      </c>
      <c r="WD130" s="120">
        <f t="shared" si="2095"/>
        <v>0</v>
      </c>
      <c r="WE130" s="101"/>
      <c r="WF130" s="121"/>
    </row>
    <row r="131" spans="1:604" ht="48">
      <c r="A131" s="5"/>
      <c r="B131" s="94" t="s">
        <v>426</v>
      </c>
      <c r="C131" s="12" t="s">
        <v>838</v>
      </c>
      <c r="D131" s="12" t="s">
        <v>439</v>
      </c>
      <c r="E131" s="4"/>
      <c r="F131" s="252">
        <f t="shared" si="1917"/>
        <v>0</v>
      </c>
      <c r="G131" s="122"/>
      <c r="H131" s="101"/>
      <c r="I131" s="119"/>
      <c r="J131" s="93"/>
      <c r="K131" s="120">
        <f t="shared" si="1918"/>
        <v>0</v>
      </c>
      <c r="L131" s="101">
        <f t="shared" si="1918"/>
        <v>0</v>
      </c>
      <c r="M131" s="101"/>
      <c r="N131" s="121"/>
      <c r="O131" s="122">
        <f t="shared" si="1919"/>
        <v>0</v>
      </c>
      <c r="P131" s="252">
        <f t="shared" si="1920"/>
        <v>52</v>
      </c>
      <c r="Q131" s="122"/>
      <c r="R131" s="101"/>
      <c r="S131" s="119"/>
      <c r="T131" s="93"/>
      <c r="U131" s="120">
        <f t="shared" si="1921"/>
        <v>7862.1608399999996</v>
      </c>
      <c r="V131" s="101">
        <f t="shared" si="1921"/>
        <v>408832.36</v>
      </c>
      <c r="W131" s="101"/>
      <c r="X131" s="121"/>
      <c r="Y131" s="122">
        <f t="shared" si="1922"/>
        <v>0.78154000000000001</v>
      </c>
      <c r="Z131" s="252">
        <f t="shared" si="1923"/>
        <v>0</v>
      </c>
      <c r="AA131" s="122"/>
      <c r="AB131" s="101"/>
      <c r="AC131" s="119"/>
      <c r="AD131" s="93"/>
      <c r="AE131" s="120">
        <f t="shared" si="1924"/>
        <v>0</v>
      </c>
      <c r="AF131" s="101">
        <f t="shared" si="1924"/>
        <v>0</v>
      </c>
      <c r="AG131" s="101"/>
      <c r="AH131" s="121"/>
      <c r="AI131" s="122">
        <f t="shared" si="1925"/>
        <v>0</v>
      </c>
      <c r="AJ131" s="252">
        <f t="shared" si="1926"/>
        <v>0</v>
      </c>
      <c r="AK131" s="122"/>
      <c r="AL131" s="101"/>
      <c r="AM131" s="119"/>
      <c r="AN131" s="93"/>
      <c r="AO131" s="120">
        <f t="shared" si="1927"/>
        <v>0</v>
      </c>
      <c r="AP131" s="101">
        <f t="shared" si="1927"/>
        <v>0</v>
      </c>
      <c r="AQ131" s="101"/>
      <c r="AR131" s="121"/>
      <c r="AS131" s="122">
        <f t="shared" si="1928"/>
        <v>0</v>
      </c>
      <c r="AT131" s="252">
        <f t="shared" si="1929"/>
        <v>0</v>
      </c>
      <c r="AU131" s="122"/>
      <c r="AV131" s="101"/>
      <c r="AW131" s="119"/>
      <c r="AX131" s="93"/>
      <c r="AY131" s="120">
        <f t="shared" si="1930"/>
        <v>0</v>
      </c>
      <c r="AZ131" s="101">
        <f t="shared" si="1930"/>
        <v>0</v>
      </c>
      <c r="BA131" s="101"/>
      <c r="BB131" s="121"/>
      <c r="BC131" s="122">
        <f t="shared" si="1931"/>
        <v>0</v>
      </c>
      <c r="BD131" s="252">
        <f t="shared" si="1932"/>
        <v>0</v>
      </c>
      <c r="BE131" s="122"/>
      <c r="BF131" s="101"/>
      <c r="BG131" s="119"/>
      <c r="BH131" s="93"/>
      <c r="BI131" s="120">
        <f t="shared" si="1933"/>
        <v>0</v>
      </c>
      <c r="BJ131" s="101">
        <f t="shared" si="1933"/>
        <v>0</v>
      </c>
      <c r="BK131" s="101"/>
      <c r="BL131" s="121"/>
      <c r="BM131" s="122">
        <f t="shared" si="1934"/>
        <v>0</v>
      </c>
      <c r="BN131" s="252">
        <f t="shared" si="1935"/>
        <v>0</v>
      </c>
      <c r="BO131" s="122"/>
      <c r="BP131" s="101"/>
      <c r="BQ131" s="119"/>
      <c r="BR131" s="93"/>
      <c r="BS131" s="120">
        <f t="shared" si="1936"/>
        <v>0</v>
      </c>
      <c r="BT131" s="101">
        <f t="shared" si="1936"/>
        <v>0</v>
      </c>
      <c r="BU131" s="101"/>
      <c r="BV131" s="121"/>
      <c r="BW131" s="122">
        <f t="shared" si="1937"/>
        <v>0</v>
      </c>
      <c r="BX131" s="252">
        <f t="shared" si="1938"/>
        <v>14</v>
      </c>
      <c r="BY131" s="122"/>
      <c r="BZ131" s="101"/>
      <c r="CA131" s="119"/>
      <c r="CB131" s="93"/>
      <c r="CC131" s="120">
        <f t="shared" si="1939"/>
        <v>9991.0634599999994</v>
      </c>
      <c r="CD131" s="101">
        <f t="shared" si="1939"/>
        <v>139874.89000000001</v>
      </c>
      <c r="CE131" s="101"/>
      <c r="CF131" s="121"/>
      <c r="CG131" s="122">
        <f t="shared" si="1940"/>
        <v>0.99317</v>
      </c>
      <c r="CH131" s="252">
        <f t="shared" si="1941"/>
        <v>0</v>
      </c>
      <c r="CI131" s="122"/>
      <c r="CJ131" s="101"/>
      <c r="CK131" s="119"/>
      <c r="CL131" s="93"/>
      <c r="CM131" s="120">
        <f t="shared" si="1942"/>
        <v>0</v>
      </c>
      <c r="CN131" s="101">
        <f t="shared" si="1942"/>
        <v>0</v>
      </c>
      <c r="CO131" s="101"/>
      <c r="CP131" s="121"/>
      <c r="CQ131" s="122">
        <f t="shared" si="1943"/>
        <v>0</v>
      </c>
      <c r="CR131" s="252">
        <f t="shared" si="1944"/>
        <v>0</v>
      </c>
      <c r="CS131" s="122"/>
      <c r="CT131" s="101"/>
      <c r="CU131" s="119"/>
      <c r="CV131" s="93"/>
      <c r="CW131" s="120">
        <f t="shared" si="1945"/>
        <v>0</v>
      </c>
      <c r="CX131" s="101">
        <f t="shared" si="1945"/>
        <v>0</v>
      </c>
      <c r="CY131" s="101"/>
      <c r="CZ131" s="121"/>
      <c r="DA131" s="122">
        <f t="shared" si="1946"/>
        <v>0</v>
      </c>
      <c r="DB131" s="252">
        <f t="shared" si="1947"/>
        <v>37</v>
      </c>
      <c r="DC131" s="122"/>
      <c r="DD131" s="101"/>
      <c r="DE131" s="119"/>
      <c r="DF131" s="93"/>
      <c r="DG131" s="120">
        <f t="shared" si="1948"/>
        <v>12880.9031</v>
      </c>
      <c r="DH131" s="101">
        <f t="shared" si="1948"/>
        <v>476593.41</v>
      </c>
      <c r="DI131" s="101"/>
      <c r="DJ131" s="121"/>
      <c r="DK131" s="122">
        <f t="shared" si="1949"/>
        <v>1.28043</v>
      </c>
      <c r="DL131" s="252">
        <f t="shared" si="1950"/>
        <v>0</v>
      </c>
      <c r="DM131" s="122"/>
      <c r="DN131" s="101"/>
      <c r="DO131" s="119"/>
      <c r="DP131" s="93"/>
      <c r="DQ131" s="120">
        <f t="shared" si="1951"/>
        <v>0</v>
      </c>
      <c r="DR131" s="101">
        <f t="shared" si="1951"/>
        <v>0</v>
      </c>
      <c r="DS131" s="101"/>
      <c r="DT131" s="121"/>
      <c r="DU131" s="122">
        <f t="shared" si="1952"/>
        <v>0</v>
      </c>
      <c r="DV131" s="252">
        <f t="shared" si="1953"/>
        <v>51</v>
      </c>
      <c r="DW131" s="122"/>
      <c r="DX131" s="101"/>
      <c r="DY131" s="119"/>
      <c r="DZ131" s="93"/>
      <c r="EA131" s="120">
        <f t="shared" si="1954"/>
        <v>10264.58078</v>
      </c>
      <c r="EB131" s="101">
        <f t="shared" si="1954"/>
        <v>523493.62</v>
      </c>
      <c r="EC131" s="101"/>
      <c r="ED131" s="121"/>
      <c r="EE131" s="122">
        <f t="shared" si="1955"/>
        <v>1.0203599999999999</v>
      </c>
      <c r="EF131" s="252">
        <f t="shared" si="1956"/>
        <v>0</v>
      </c>
      <c r="EG131" s="122"/>
      <c r="EH131" s="101"/>
      <c r="EI131" s="119"/>
      <c r="EJ131" s="93"/>
      <c r="EK131" s="120">
        <f t="shared" si="1957"/>
        <v>0</v>
      </c>
      <c r="EL131" s="101">
        <f t="shared" si="1957"/>
        <v>0</v>
      </c>
      <c r="EM131" s="101"/>
      <c r="EN131" s="121"/>
      <c r="EO131" s="122">
        <f t="shared" si="1958"/>
        <v>0</v>
      </c>
      <c r="EP131" s="252">
        <f t="shared" si="1959"/>
        <v>0</v>
      </c>
      <c r="EQ131" s="122"/>
      <c r="ER131" s="101"/>
      <c r="ES131" s="119"/>
      <c r="ET131" s="93"/>
      <c r="EU131" s="120">
        <f t="shared" si="1960"/>
        <v>0</v>
      </c>
      <c r="EV131" s="101">
        <f t="shared" si="1960"/>
        <v>0</v>
      </c>
      <c r="EW131" s="101"/>
      <c r="EX131" s="121"/>
      <c r="EY131" s="122">
        <f t="shared" si="1961"/>
        <v>0</v>
      </c>
      <c r="EZ131" s="252">
        <f t="shared" si="1962"/>
        <v>0</v>
      </c>
      <c r="FA131" s="122"/>
      <c r="FB131" s="101"/>
      <c r="FC131" s="119"/>
      <c r="FD131" s="93"/>
      <c r="FE131" s="120">
        <f t="shared" si="1963"/>
        <v>0</v>
      </c>
      <c r="FF131" s="101">
        <f t="shared" si="1963"/>
        <v>0</v>
      </c>
      <c r="FG131" s="101"/>
      <c r="FH131" s="121"/>
      <c r="FI131" s="122">
        <f t="shared" si="1964"/>
        <v>0</v>
      </c>
      <c r="FJ131" s="252">
        <f t="shared" si="1965"/>
        <v>0</v>
      </c>
      <c r="FK131" s="122"/>
      <c r="FL131" s="101"/>
      <c r="FM131" s="119"/>
      <c r="FN131" s="93"/>
      <c r="FO131" s="120">
        <f t="shared" si="1966"/>
        <v>0</v>
      </c>
      <c r="FP131" s="101">
        <f t="shared" si="1966"/>
        <v>0</v>
      </c>
      <c r="FQ131" s="101"/>
      <c r="FR131" s="121"/>
      <c r="FS131" s="122">
        <f t="shared" si="1967"/>
        <v>0</v>
      </c>
      <c r="FT131" s="252">
        <f t="shared" si="1968"/>
        <v>0</v>
      </c>
      <c r="FU131" s="122"/>
      <c r="FV131" s="101"/>
      <c r="FW131" s="119"/>
      <c r="FX131" s="93"/>
      <c r="FY131" s="120">
        <f t="shared" si="1969"/>
        <v>0</v>
      </c>
      <c r="FZ131" s="101">
        <f t="shared" si="1969"/>
        <v>0</v>
      </c>
      <c r="GA131" s="101"/>
      <c r="GB131" s="121"/>
      <c r="GC131" s="122">
        <f t="shared" si="1970"/>
        <v>0</v>
      </c>
      <c r="GD131" s="252">
        <f t="shared" si="1971"/>
        <v>0</v>
      </c>
      <c r="GE131" s="122"/>
      <c r="GF131" s="101"/>
      <c r="GG131" s="119"/>
      <c r="GH131" s="93"/>
      <c r="GI131" s="120">
        <f t="shared" si="1972"/>
        <v>0</v>
      </c>
      <c r="GJ131" s="101">
        <f t="shared" si="1972"/>
        <v>0</v>
      </c>
      <c r="GK131" s="101"/>
      <c r="GL131" s="121"/>
      <c r="GM131" s="122">
        <f t="shared" si="1973"/>
        <v>0</v>
      </c>
      <c r="GN131" s="252">
        <f t="shared" si="1974"/>
        <v>94</v>
      </c>
      <c r="GO131" s="122"/>
      <c r="GP131" s="101"/>
      <c r="GQ131" s="119"/>
      <c r="GR131" s="93"/>
      <c r="GS131" s="120">
        <f t="shared" si="1975"/>
        <v>10991.72393</v>
      </c>
      <c r="GT131" s="101">
        <f t="shared" si="1975"/>
        <v>1033222.05</v>
      </c>
      <c r="GU131" s="101"/>
      <c r="GV131" s="121"/>
      <c r="GW131" s="122">
        <f t="shared" si="1976"/>
        <v>1.0926400000000001</v>
      </c>
      <c r="GX131" s="252">
        <f t="shared" si="1977"/>
        <v>0</v>
      </c>
      <c r="GY131" s="122"/>
      <c r="GZ131" s="101"/>
      <c r="HA131" s="119"/>
      <c r="HB131" s="93"/>
      <c r="HC131" s="120">
        <f t="shared" si="1978"/>
        <v>0</v>
      </c>
      <c r="HD131" s="101">
        <f t="shared" si="1978"/>
        <v>0</v>
      </c>
      <c r="HE131" s="101"/>
      <c r="HF131" s="121"/>
      <c r="HG131" s="122">
        <f t="shared" si="1979"/>
        <v>0</v>
      </c>
      <c r="HH131" s="252">
        <f t="shared" si="1980"/>
        <v>0</v>
      </c>
      <c r="HI131" s="122"/>
      <c r="HJ131" s="101"/>
      <c r="HK131" s="119"/>
      <c r="HL131" s="93"/>
      <c r="HM131" s="120">
        <f t="shared" si="1981"/>
        <v>0</v>
      </c>
      <c r="HN131" s="101">
        <f t="shared" si="1981"/>
        <v>0</v>
      </c>
      <c r="HO131" s="101"/>
      <c r="HP131" s="121"/>
      <c r="HQ131" s="122">
        <f t="shared" si="1982"/>
        <v>0</v>
      </c>
      <c r="HR131" s="252">
        <f t="shared" si="1983"/>
        <v>0</v>
      </c>
      <c r="HS131" s="122"/>
      <c r="HT131" s="101"/>
      <c r="HU131" s="119"/>
      <c r="HV131" s="93"/>
      <c r="HW131" s="120">
        <f t="shared" si="1984"/>
        <v>0</v>
      </c>
      <c r="HX131" s="101">
        <f t="shared" si="1984"/>
        <v>0</v>
      </c>
      <c r="HY131" s="101"/>
      <c r="HZ131" s="121"/>
      <c r="IA131" s="122">
        <f t="shared" si="1985"/>
        <v>0</v>
      </c>
      <c r="IB131" s="252">
        <f t="shared" si="1986"/>
        <v>23</v>
      </c>
      <c r="IC131" s="122"/>
      <c r="ID131" s="101"/>
      <c r="IE131" s="119"/>
      <c r="IF131" s="93"/>
      <c r="IG131" s="120">
        <f t="shared" si="1987"/>
        <v>13395.01261</v>
      </c>
      <c r="IH131" s="101">
        <f t="shared" si="1987"/>
        <v>308085.28000000003</v>
      </c>
      <c r="II131" s="101"/>
      <c r="IJ131" s="121"/>
      <c r="IK131" s="122">
        <f t="shared" si="1988"/>
        <v>1.3315399999999999</v>
      </c>
      <c r="IL131" s="252">
        <f t="shared" si="1989"/>
        <v>0</v>
      </c>
      <c r="IM131" s="122"/>
      <c r="IN131" s="101"/>
      <c r="IO131" s="119"/>
      <c r="IP131" s="93"/>
      <c r="IQ131" s="120">
        <f t="shared" si="1990"/>
        <v>0</v>
      </c>
      <c r="IR131" s="101">
        <f t="shared" si="1990"/>
        <v>0</v>
      </c>
      <c r="IS131" s="101"/>
      <c r="IT131" s="121"/>
      <c r="IU131" s="122">
        <f t="shared" si="1991"/>
        <v>0</v>
      </c>
      <c r="IV131" s="252">
        <f t="shared" si="1992"/>
        <v>0</v>
      </c>
      <c r="IW131" s="122"/>
      <c r="IX131" s="101"/>
      <c r="IY131" s="119"/>
      <c r="IZ131" s="93"/>
      <c r="JA131" s="120">
        <f t="shared" si="1993"/>
        <v>0</v>
      </c>
      <c r="JB131" s="101">
        <f t="shared" si="1993"/>
        <v>0</v>
      </c>
      <c r="JC131" s="101"/>
      <c r="JD131" s="121"/>
      <c r="JE131" s="122">
        <f t="shared" si="1994"/>
        <v>0</v>
      </c>
      <c r="JF131" s="252">
        <f t="shared" si="1995"/>
        <v>43</v>
      </c>
      <c r="JG131" s="122"/>
      <c r="JH131" s="101"/>
      <c r="JI131" s="119"/>
      <c r="JJ131" s="93"/>
      <c r="JK131" s="120">
        <f t="shared" si="1996"/>
        <v>11585.987800000001</v>
      </c>
      <c r="JL131" s="101">
        <f t="shared" si="1996"/>
        <v>498197.47</v>
      </c>
      <c r="JM131" s="101"/>
      <c r="JN131" s="121"/>
      <c r="JO131" s="122">
        <f t="shared" si="1997"/>
        <v>1.15171</v>
      </c>
      <c r="JP131" s="252">
        <f t="shared" si="1998"/>
        <v>0</v>
      </c>
      <c r="JQ131" s="122"/>
      <c r="JR131" s="101"/>
      <c r="JS131" s="119"/>
      <c r="JT131" s="93"/>
      <c r="JU131" s="120">
        <f t="shared" si="1999"/>
        <v>0</v>
      </c>
      <c r="JV131" s="101">
        <f t="shared" si="1999"/>
        <v>0</v>
      </c>
      <c r="JW131" s="101"/>
      <c r="JX131" s="121"/>
      <c r="JY131" s="122">
        <f t="shared" si="2000"/>
        <v>0</v>
      </c>
      <c r="JZ131" s="252">
        <f t="shared" si="2001"/>
        <v>0</v>
      </c>
      <c r="KA131" s="122"/>
      <c r="KB131" s="101"/>
      <c r="KC131" s="119"/>
      <c r="KD131" s="93"/>
      <c r="KE131" s="120">
        <f t="shared" si="2002"/>
        <v>0</v>
      </c>
      <c r="KF131" s="101">
        <f t="shared" si="2002"/>
        <v>0</v>
      </c>
      <c r="KG131" s="101"/>
      <c r="KH131" s="121"/>
      <c r="KI131" s="122">
        <f t="shared" si="2003"/>
        <v>0</v>
      </c>
      <c r="KJ131" s="252">
        <f t="shared" si="2004"/>
        <v>29</v>
      </c>
      <c r="KK131" s="122"/>
      <c r="KL131" s="101"/>
      <c r="KM131" s="119"/>
      <c r="KN131" s="93"/>
      <c r="KO131" s="120">
        <f t="shared" si="2005"/>
        <v>8522.8824999999997</v>
      </c>
      <c r="KP131" s="101">
        <f t="shared" si="2005"/>
        <v>247163.6</v>
      </c>
      <c r="KQ131" s="101"/>
      <c r="KR131" s="121"/>
      <c r="KS131" s="122">
        <f t="shared" si="2006"/>
        <v>0.84721999999999997</v>
      </c>
      <c r="KT131" s="252">
        <f t="shared" si="2007"/>
        <v>14</v>
      </c>
      <c r="KU131" s="122"/>
      <c r="KV131" s="101"/>
      <c r="KW131" s="119"/>
      <c r="KX131" s="93"/>
      <c r="KY131" s="120">
        <f t="shared" si="2008"/>
        <v>10301.866760000001</v>
      </c>
      <c r="KZ131" s="101">
        <f t="shared" si="2008"/>
        <v>144226.13</v>
      </c>
      <c r="LA131" s="101"/>
      <c r="LB131" s="121"/>
      <c r="LC131" s="122">
        <f t="shared" si="2009"/>
        <v>1.02406</v>
      </c>
      <c r="LD131" s="252">
        <f t="shared" si="2010"/>
        <v>0</v>
      </c>
      <c r="LE131" s="122"/>
      <c r="LF131" s="101"/>
      <c r="LG131" s="119"/>
      <c r="LH131" s="93"/>
      <c r="LI131" s="120">
        <f t="shared" si="2011"/>
        <v>0</v>
      </c>
      <c r="LJ131" s="101">
        <f t="shared" si="2011"/>
        <v>0</v>
      </c>
      <c r="LK131" s="101"/>
      <c r="LL131" s="121"/>
      <c r="LM131" s="122">
        <f t="shared" si="2012"/>
        <v>0</v>
      </c>
      <c r="LN131" s="252">
        <f t="shared" si="2013"/>
        <v>13</v>
      </c>
      <c r="LO131" s="122"/>
      <c r="LP131" s="101"/>
      <c r="LQ131" s="119"/>
      <c r="LR131" s="93"/>
      <c r="LS131" s="120">
        <f t="shared" si="2014"/>
        <v>16026.39091</v>
      </c>
      <c r="LT131" s="101">
        <f t="shared" si="2014"/>
        <v>208343.09</v>
      </c>
      <c r="LU131" s="101"/>
      <c r="LV131" s="121"/>
      <c r="LW131" s="122">
        <f t="shared" si="2015"/>
        <v>1.59311</v>
      </c>
      <c r="LX131" s="252">
        <f t="shared" si="2016"/>
        <v>14</v>
      </c>
      <c r="LY131" s="122"/>
      <c r="LZ131" s="101"/>
      <c r="MA131" s="119"/>
      <c r="MB131" s="93"/>
      <c r="MC131" s="120">
        <f t="shared" si="2017"/>
        <v>10266.924559999999</v>
      </c>
      <c r="MD131" s="101">
        <f t="shared" si="2017"/>
        <v>143736.94</v>
      </c>
      <c r="ME131" s="101"/>
      <c r="MF131" s="121"/>
      <c r="MG131" s="122">
        <f t="shared" si="2018"/>
        <v>1.0205900000000001</v>
      </c>
      <c r="MH131" s="252">
        <f t="shared" si="2019"/>
        <v>61</v>
      </c>
      <c r="MI131" s="122"/>
      <c r="MJ131" s="101"/>
      <c r="MK131" s="119"/>
      <c r="ML131" s="93"/>
      <c r="MM131" s="120">
        <f t="shared" si="2020"/>
        <v>9869.5088199999991</v>
      </c>
      <c r="MN131" s="101">
        <f t="shared" si="2020"/>
        <v>602040.03</v>
      </c>
      <c r="MO131" s="101"/>
      <c r="MP131" s="121"/>
      <c r="MQ131" s="122">
        <f t="shared" si="2021"/>
        <v>0.98107999999999995</v>
      </c>
      <c r="MR131" s="252">
        <f t="shared" si="2022"/>
        <v>39</v>
      </c>
      <c r="MS131" s="122"/>
      <c r="MT131" s="101"/>
      <c r="MU131" s="119"/>
      <c r="MV131" s="93"/>
      <c r="MW131" s="120">
        <f t="shared" si="2023"/>
        <v>8694.6851399999996</v>
      </c>
      <c r="MX131" s="101">
        <f t="shared" si="2023"/>
        <v>339092.72</v>
      </c>
      <c r="MY131" s="101"/>
      <c r="MZ131" s="121"/>
      <c r="NA131" s="122">
        <f t="shared" si="2024"/>
        <v>0.86429999999999996</v>
      </c>
      <c r="NB131" s="252">
        <f t="shared" si="2025"/>
        <v>18</v>
      </c>
      <c r="NC131" s="122"/>
      <c r="ND131" s="101"/>
      <c r="NE131" s="119"/>
      <c r="NF131" s="93"/>
      <c r="NG131" s="120">
        <f t="shared" si="2026"/>
        <v>8955.1207300000005</v>
      </c>
      <c r="NH131" s="101">
        <f t="shared" si="2026"/>
        <v>161192.18</v>
      </c>
      <c r="NI131" s="101"/>
      <c r="NJ131" s="121"/>
      <c r="NK131" s="122">
        <f t="shared" si="2027"/>
        <v>0.89019000000000004</v>
      </c>
      <c r="NL131" s="252">
        <f t="shared" si="2028"/>
        <v>55</v>
      </c>
      <c r="NM131" s="122"/>
      <c r="NN131" s="101"/>
      <c r="NO131" s="119"/>
      <c r="NP131" s="93"/>
      <c r="NQ131" s="120">
        <f t="shared" si="2029"/>
        <v>9872.8094600000004</v>
      </c>
      <c r="NR131" s="101">
        <f t="shared" si="2029"/>
        <v>543004.51</v>
      </c>
      <c r="NS131" s="101"/>
      <c r="NT131" s="121"/>
      <c r="NU131" s="122">
        <f t="shared" si="2030"/>
        <v>0.98141</v>
      </c>
      <c r="NV131" s="252">
        <f t="shared" si="2031"/>
        <v>0</v>
      </c>
      <c r="NW131" s="122"/>
      <c r="NX131" s="101"/>
      <c r="NY131" s="119"/>
      <c r="NZ131" s="93"/>
      <c r="OA131" s="120">
        <f t="shared" si="2032"/>
        <v>0</v>
      </c>
      <c r="OB131" s="101">
        <f t="shared" si="2032"/>
        <v>0</v>
      </c>
      <c r="OC131" s="101"/>
      <c r="OD131" s="121"/>
      <c r="OE131" s="122">
        <f t="shared" si="2033"/>
        <v>0</v>
      </c>
      <c r="OF131" s="252">
        <f t="shared" si="2034"/>
        <v>0</v>
      </c>
      <c r="OG131" s="122"/>
      <c r="OH131" s="101"/>
      <c r="OI131" s="119"/>
      <c r="OJ131" s="93"/>
      <c r="OK131" s="120">
        <f t="shared" si="2035"/>
        <v>0</v>
      </c>
      <c r="OL131" s="101">
        <f t="shared" si="2035"/>
        <v>0</v>
      </c>
      <c r="OM131" s="101"/>
      <c r="ON131" s="121"/>
      <c r="OO131" s="122">
        <f t="shared" si="2036"/>
        <v>0</v>
      </c>
      <c r="OP131" s="252">
        <f t="shared" si="2037"/>
        <v>0</v>
      </c>
      <c r="OQ131" s="122"/>
      <c r="OR131" s="101"/>
      <c r="OS131" s="119"/>
      <c r="OT131" s="93"/>
      <c r="OU131" s="120">
        <f t="shared" si="2038"/>
        <v>0</v>
      </c>
      <c r="OV131" s="101">
        <f t="shared" si="2038"/>
        <v>0</v>
      </c>
      <c r="OW131" s="101"/>
      <c r="OX131" s="121"/>
      <c r="OY131" s="122">
        <f t="shared" si="2039"/>
        <v>0</v>
      </c>
      <c r="OZ131" s="252">
        <f t="shared" si="2040"/>
        <v>0</v>
      </c>
      <c r="PA131" s="122"/>
      <c r="PB131" s="101"/>
      <c r="PC131" s="119"/>
      <c r="PD131" s="93"/>
      <c r="PE131" s="120">
        <f t="shared" si="2041"/>
        <v>0</v>
      </c>
      <c r="PF131" s="101">
        <f t="shared" si="2041"/>
        <v>0</v>
      </c>
      <c r="PG131" s="101"/>
      <c r="PH131" s="121"/>
      <c r="PI131" s="122">
        <f t="shared" si="2042"/>
        <v>0</v>
      </c>
      <c r="PJ131" s="252">
        <f t="shared" si="2043"/>
        <v>0</v>
      </c>
      <c r="PK131" s="122"/>
      <c r="PL131" s="101"/>
      <c r="PM131" s="119"/>
      <c r="PN131" s="93"/>
      <c r="PO131" s="120">
        <f t="shared" si="2044"/>
        <v>0</v>
      </c>
      <c r="PP131" s="101">
        <f t="shared" si="2044"/>
        <v>0</v>
      </c>
      <c r="PQ131" s="101"/>
      <c r="PR131" s="121"/>
      <c r="PS131" s="122">
        <f t="shared" si="2045"/>
        <v>0</v>
      </c>
      <c r="PT131" s="252">
        <f t="shared" si="2046"/>
        <v>0</v>
      </c>
      <c r="PU131" s="122"/>
      <c r="PV131" s="101"/>
      <c r="PW131" s="119"/>
      <c r="PX131" s="93"/>
      <c r="PY131" s="120">
        <f t="shared" si="2047"/>
        <v>0</v>
      </c>
      <c r="PZ131" s="101">
        <f t="shared" si="2047"/>
        <v>0</v>
      </c>
      <c r="QA131" s="101"/>
      <c r="QB131" s="121"/>
      <c r="QC131" s="122">
        <f t="shared" si="2048"/>
        <v>0</v>
      </c>
      <c r="QD131" s="252">
        <f t="shared" si="2049"/>
        <v>0</v>
      </c>
      <c r="QE131" s="122"/>
      <c r="QF131" s="101"/>
      <c r="QG131" s="119"/>
      <c r="QH131" s="93"/>
      <c r="QI131" s="120">
        <f t="shared" si="2050"/>
        <v>0</v>
      </c>
      <c r="QJ131" s="101">
        <f t="shared" si="2050"/>
        <v>0</v>
      </c>
      <c r="QK131" s="101"/>
      <c r="QL131" s="121"/>
      <c r="QM131" s="122">
        <f t="shared" si="2051"/>
        <v>0</v>
      </c>
      <c r="QN131" s="252">
        <f t="shared" si="2052"/>
        <v>0</v>
      </c>
      <c r="QO131" s="122"/>
      <c r="QP131" s="101"/>
      <c r="QQ131" s="119"/>
      <c r="QR131" s="93"/>
      <c r="QS131" s="120">
        <f t="shared" si="2053"/>
        <v>0</v>
      </c>
      <c r="QT131" s="101">
        <f t="shared" si="2053"/>
        <v>0</v>
      </c>
      <c r="QU131" s="101"/>
      <c r="QV131" s="121"/>
      <c r="QW131" s="122">
        <f t="shared" si="2054"/>
        <v>0</v>
      </c>
      <c r="QX131" s="252">
        <f t="shared" si="2055"/>
        <v>0</v>
      </c>
      <c r="QY131" s="122"/>
      <c r="QZ131" s="101"/>
      <c r="RA131" s="119"/>
      <c r="RB131" s="93"/>
      <c r="RC131" s="120">
        <f t="shared" si="2056"/>
        <v>0</v>
      </c>
      <c r="RD131" s="101">
        <f t="shared" si="2056"/>
        <v>0</v>
      </c>
      <c r="RE131" s="101"/>
      <c r="RF131" s="121"/>
      <c r="RG131" s="122">
        <f t="shared" si="2057"/>
        <v>0</v>
      </c>
      <c r="RH131" s="252">
        <f t="shared" si="2058"/>
        <v>0</v>
      </c>
      <c r="RI131" s="122"/>
      <c r="RJ131" s="101"/>
      <c r="RK131" s="119"/>
      <c r="RL131" s="93"/>
      <c r="RM131" s="120">
        <f t="shared" si="2059"/>
        <v>0</v>
      </c>
      <c r="RN131" s="101">
        <f t="shared" si="2059"/>
        <v>0</v>
      </c>
      <c r="RO131" s="101"/>
      <c r="RP131" s="121"/>
      <c r="RQ131" s="122">
        <f t="shared" si="2060"/>
        <v>0</v>
      </c>
      <c r="RR131" s="252">
        <f t="shared" si="2061"/>
        <v>50</v>
      </c>
      <c r="RS131" s="122"/>
      <c r="RT131" s="101"/>
      <c r="RU131" s="119"/>
      <c r="RV131" s="93"/>
      <c r="RW131" s="120">
        <f t="shared" si="2062"/>
        <v>10657.71285</v>
      </c>
      <c r="RX131" s="101">
        <f t="shared" si="2062"/>
        <v>532885.64</v>
      </c>
      <c r="RY131" s="101"/>
      <c r="RZ131" s="121"/>
      <c r="SA131" s="122">
        <f t="shared" si="2063"/>
        <v>1.0594399999999999</v>
      </c>
      <c r="SB131" s="252">
        <f t="shared" si="2064"/>
        <v>0</v>
      </c>
      <c r="SC131" s="122"/>
      <c r="SD131" s="101"/>
      <c r="SE131" s="119"/>
      <c r="SF131" s="93"/>
      <c r="SG131" s="120">
        <f t="shared" si="2065"/>
        <v>0</v>
      </c>
      <c r="SH131" s="101">
        <f t="shared" si="2065"/>
        <v>0</v>
      </c>
      <c r="SI131" s="101"/>
      <c r="SJ131" s="121"/>
      <c r="SK131" s="122">
        <f t="shared" si="2066"/>
        <v>0</v>
      </c>
      <c r="SL131" s="252">
        <f t="shared" si="2067"/>
        <v>38</v>
      </c>
      <c r="SM131" s="122"/>
      <c r="SN131" s="101"/>
      <c r="SO131" s="119"/>
      <c r="SP131" s="93"/>
      <c r="SQ131" s="120">
        <f t="shared" si="2068"/>
        <v>9143.1981099999994</v>
      </c>
      <c r="SR131" s="101">
        <f t="shared" si="2068"/>
        <v>347441.53</v>
      </c>
      <c r="SS131" s="101"/>
      <c r="ST131" s="121"/>
      <c r="SU131" s="122">
        <f t="shared" si="2069"/>
        <v>0.90888000000000002</v>
      </c>
      <c r="SV131" s="252">
        <f t="shared" si="2070"/>
        <v>0</v>
      </c>
      <c r="SW131" s="122"/>
      <c r="SX131" s="101"/>
      <c r="SY131" s="119"/>
      <c r="SZ131" s="93"/>
      <c r="TA131" s="120">
        <f t="shared" si="2071"/>
        <v>0</v>
      </c>
      <c r="TB131" s="101">
        <f t="shared" si="2071"/>
        <v>0</v>
      </c>
      <c r="TC131" s="101"/>
      <c r="TD131" s="121"/>
      <c r="TE131" s="122">
        <f t="shared" si="2072"/>
        <v>0</v>
      </c>
      <c r="TF131" s="252">
        <f t="shared" si="2073"/>
        <v>0</v>
      </c>
      <c r="TG131" s="122"/>
      <c r="TH131" s="101"/>
      <c r="TI131" s="119"/>
      <c r="TJ131" s="93"/>
      <c r="TK131" s="120">
        <f t="shared" si="2074"/>
        <v>0</v>
      </c>
      <c r="TL131" s="101">
        <f t="shared" si="2074"/>
        <v>0</v>
      </c>
      <c r="TM131" s="101"/>
      <c r="TN131" s="121"/>
      <c r="TO131" s="122">
        <f t="shared" si="2075"/>
        <v>0</v>
      </c>
      <c r="TP131" s="252">
        <f t="shared" si="2076"/>
        <v>49</v>
      </c>
      <c r="TQ131" s="122"/>
      <c r="TR131" s="101"/>
      <c r="TS131" s="119"/>
      <c r="TT131" s="93"/>
      <c r="TU131" s="120">
        <f t="shared" si="2077"/>
        <v>7563.3654200000001</v>
      </c>
      <c r="TV131" s="101">
        <f t="shared" si="2077"/>
        <v>370604.91</v>
      </c>
      <c r="TW131" s="101"/>
      <c r="TX131" s="121"/>
      <c r="TY131" s="122">
        <f t="shared" si="2078"/>
        <v>0.75183999999999995</v>
      </c>
      <c r="TZ131" s="252">
        <f t="shared" si="2079"/>
        <v>0</v>
      </c>
      <c r="UA131" s="122"/>
      <c r="UB131" s="101"/>
      <c r="UC131" s="119"/>
      <c r="UD131" s="93"/>
      <c r="UE131" s="120">
        <f t="shared" si="2080"/>
        <v>0</v>
      </c>
      <c r="UF131" s="101">
        <f t="shared" si="2080"/>
        <v>0</v>
      </c>
      <c r="UG131" s="101"/>
      <c r="UH131" s="121"/>
      <c r="UI131" s="122">
        <f t="shared" si="2081"/>
        <v>0</v>
      </c>
      <c r="UJ131" s="252">
        <f t="shared" si="2082"/>
        <v>15</v>
      </c>
      <c r="UK131" s="122"/>
      <c r="UL131" s="101"/>
      <c r="UM131" s="119"/>
      <c r="UN131" s="93"/>
      <c r="UO131" s="120">
        <f t="shared" si="2083"/>
        <v>10824.56227</v>
      </c>
      <c r="UP131" s="101">
        <f t="shared" si="2083"/>
        <v>162368.43</v>
      </c>
      <c r="UQ131" s="101"/>
      <c r="UR131" s="121"/>
      <c r="US131" s="122">
        <f t="shared" si="2084"/>
        <v>1.07602</v>
      </c>
      <c r="UT131" s="252">
        <f t="shared" si="2085"/>
        <v>28</v>
      </c>
      <c r="UU131" s="122"/>
      <c r="UV131" s="101"/>
      <c r="UW131" s="119"/>
      <c r="UX131" s="93"/>
      <c r="UY131" s="120">
        <f t="shared" si="2086"/>
        <v>9208.5769299999993</v>
      </c>
      <c r="UZ131" s="101">
        <f t="shared" si="2086"/>
        <v>257840.15</v>
      </c>
      <c r="VA131" s="101"/>
      <c r="VB131" s="121"/>
      <c r="VC131" s="122">
        <f t="shared" si="2087"/>
        <v>0.91537999999999997</v>
      </c>
      <c r="VD131" s="252">
        <f t="shared" si="2088"/>
        <v>21</v>
      </c>
      <c r="VE131" s="122"/>
      <c r="VF131" s="101"/>
      <c r="VG131" s="119"/>
      <c r="VH131" s="93"/>
      <c r="VI131" s="120">
        <f t="shared" si="2089"/>
        <v>9203.5759999999991</v>
      </c>
      <c r="VJ131" s="101">
        <f t="shared" si="2089"/>
        <v>193275.1</v>
      </c>
      <c r="VK131" s="101"/>
      <c r="VL131" s="121"/>
      <c r="VM131" s="122">
        <f t="shared" si="2090"/>
        <v>0.91488999999999998</v>
      </c>
      <c r="VN131" s="252">
        <f t="shared" si="2091"/>
        <v>24</v>
      </c>
      <c r="VO131" s="122"/>
      <c r="VP131" s="101"/>
      <c r="VQ131" s="119"/>
      <c r="VR131" s="93"/>
      <c r="VS131" s="120">
        <f t="shared" si="2092"/>
        <v>9872.6057299999993</v>
      </c>
      <c r="VT131" s="101">
        <f t="shared" si="2092"/>
        <v>236942.54</v>
      </c>
      <c r="VU131" s="101"/>
      <c r="VV131" s="121"/>
      <c r="VW131" s="122">
        <f t="shared" si="2093"/>
        <v>0.98138999999999998</v>
      </c>
      <c r="VX131" s="231">
        <f t="shared" si="2094"/>
        <v>782</v>
      </c>
      <c r="VY131" s="122"/>
      <c r="VZ131" s="101"/>
      <c r="WA131" s="119"/>
      <c r="WB131" s="93"/>
      <c r="WC131" s="120">
        <f t="shared" si="2095"/>
        <v>10059.79666</v>
      </c>
      <c r="WD131" s="120">
        <f t="shared" si="2095"/>
        <v>7866760.9800000004</v>
      </c>
      <c r="WE131" s="101"/>
      <c r="WF131" s="121"/>
    </row>
    <row r="132" spans="1:604" ht="48">
      <c r="A132" s="5"/>
      <c r="B132" s="94" t="s">
        <v>431</v>
      </c>
      <c r="C132" s="12" t="s">
        <v>836</v>
      </c>
      <c r="D132" s="12" t="s">
        <v>438</v>
      </c>
      <c r="E132" s="4"/>
      <c r="F132" s="252">
        <f t="shared" si="1917"/>
        <v>0</v>
      </c>
      <c r="G132" s="122"/>
      <c r="H132" s="101"/>
      <c r="I132" s="119"/>
      <c r="J132" s="93"/>
      <c r="K132" s="120">
        <f t="shared" si="1918"/>
        <v>0</v>
      </c>
      <c r="L132" s="101">
        <f t="shared" si="1918"/>
        <v>0</v>
      </c>
      <c r="M132" s="101"/>
      <c r="N132" s="121"/>
      <c r="O132" s="122" t="e">
        <f t="shared" si="1919"/>
        <v>#DIV/0!</v>
      </c>
      <c r="P132" s="252">
        <f t="shared" si="1920"/>
        <v>0</v>
      </c>
      <c r="Q132" s="122"/>
      <c r="R132" s="101"/>
      <c r="S132" s="119"/>
      <c r="T132" s="93"/>
      <c r="U132" s="120">
        <f t="shared" si="1921"/>
        <v>0</v>
      </c>
      <c r="V132" s="101">
        <f t="shared" si="1921"/>
        <v>0</v>
      </c>
      <c r="W132" s="101"/>
      <c r="X132" s="121"/>
      <c r="Y132" s="122" t="e">
        <f t="shared" si="1922"/>
        <v>#DIV/0!</v>
      </c>
      <c r="Z132" s="252">
        <f t="shared" si="1923"/>
        <v>0</v>
      </c>
      <c r="AA132" s="122"/>
      <c r="AB132" s="101"/>
      <c r="AC132" s="119"/>
      <c r="AD132" s="93"/>
      <c r="AE132" s="120">
        <f t="shared" si="1924"/>
        <v>0</v>
      </c>
      <c r="AF132" s="101">
        <f t="shared" si="1924"/>
        <v>0</v>
      </c>
      <c r="AG132" s="101"/>
      <c r="AH132" s="121"/>
      <c r="AI132" s="122" t="e">
        <f t="shared" si="1925"/>
        <v>#DIV/0!</v>
      </c>
      <c r="AJ132" s="252">
        <f t="shared" si="1926"/>
        <v>0</v>
      </c>
      <c r="AK132" s="122"/>
      <c r="AL132" s="101"/>
      <c r="AM132" s="119"/>
      <c r="AN132" s="93"/>
      <c r="AO132" s="120">
        <f t="shared" si="1927"/>
        <v>0</v>
      </c>
      <c r="AP132" s="101">
        <f t="shared" si="1927"/>
        <v>0</v>
      </c>
      <c r="AQ132" s="101"/>
      <c r="AR132" s="121"/>
      <c r="AS132" s="122" t="e">
        <f t="shared" si="1928"/>
        <v>#DIV/0!</v>
      </c>
      <c r="AT132" s="252">
        <f t="shared" si="1929"/>
        <v>0</v>
      </c>
      <c r="AU132" s="122"/>
      <c r="AV132" s="101"/>
      <c r="AW132" s="119"/>
      <c r="AX132" s="93"/>
      <c r="AY132" s="120">
        <f t="shared" si="1930"/>
        <v>0</v>
      </c>
      <c r="AZ132" s="101">
        <f t="shared" si="1930"/>
        <v>0</v>
      </c>
      <c r="BA132" s="101"/>
      <c r="BB132" s="121"/>
      <c r="BC132" s="122" t="e">
        <f t="shared" si="1931"/>
        <v>#DIV/0!</v>
      </c>
      <c r="BD132" s="252">
        <f t="shared" si="1932"/>
        <v>0</v>
      </c>
      <c r="BE132" s="122"/>
      <c r="BF132" s="101"/>
      <c r="BG132" s="119"/>
      <c r="BH132" s="93"/>
      <c r="BI132" s="120">
        <f t="shared" si="1933"/>
        <v>0</v>
      </c>
      <c r="BJ132" s="101">
        <f t="shared" si="1933"/>
        <v>0</v>
      </c>
      <c r="BK132" s="101"/>
      <c r="BL132" s="121"/>
      <c r="BM132" s="122" t="e">
        <f t="shared" si="1934"/>
        <v>#DIV/0!</v>
      </c>
      <c r="BN132" s="252">
        <f t="shared" si="1935"/>
        <v>0</v>
      </c>
      <c r="BO132" s="122"/>
      <c r="BP132" s="101"/>
      <c r="BQ132" s="119"/>
      <c r="BR132" s="93"/>
      <c r="BS132" s="120">
        <f t="shared" si="1936"/>
        <v>0</v>
      </c>
      <c r="BT132" s="101">
        <f t="shared" si="1936"/>
        <v>0</v>
      </c>
      <c r="BU132" s="101"/>
      <c r="BV132" s="121"/>
      <c r="BW132" s="122" t="e">
        <f t="shared" si="1937"/>
        <v>#DIV/0!</v>
      </c>
      <c r="BX132" s="252">
        <f t="shared" si="1938"/>
        <v>0</v>
      </c>
      <c r="BY132" s="122"/>
      <c r="BZ132" s="101"/>
      <c r="CA132" s="119"/>
      <c r="CB132" s="93"/>
      <c r="CC132" s="120">
        <f t="shared" si="1939"/>
        <v>0</v>
      </c>
      <c r="CD132" s="101">
        <f t="shared" si="1939"/>
        <v>0</v>
      </c>
      <c r="CE132" s="101"/>
      <c r="CF132" s="121"/>
      <c r="CG132" s="122" t="e">
        <f t="shared" si="1940"/>
        <v>#DIV/0!</v>
      </c>
      <c r="CH132" s="252">
        <f t="shared" si="1941"/>
        <v>0</v>
      </c>
      <c r="CI132" s="122"/>
      <c r="CJ132" s="101"/>
      <c r="CK132" s="119"/>
      <c r="CL132" s="93"/>
      <c r="CM132" s="120">
        <f t="shared" si="1942"/>
        <v>0</v>
      </c>
      <c r="CN132" s="101">
        <f t="shared" si="1942"/>
        <v>0</v>
      </c>
      <c r="CO132" s="101"/>
      <c r="CP132" s="121"/>
      <c r="CQ132" s="122" t="e">
        <f t="shared" si="1943"/>
        <v>#DIV/0!</v>
      </c>
      <c r="CR132" s="252">
        <f t="shared" si="1944"/>
        <v>0</v>
      </c>
      <c r="CS132" s="122"/>
      <c r="CT132" s="101"/>
      <c r="CU132" s="119"/>
      <c r="CV132" s="93"/>
      <c r="CW132" s="120">
        <f t="shared" si="1945"/>
        <v>0</v>
      </c>
      <c r="CX132" s="101">
        <f t="shared" si="1945"/>
        <v>0</v>
      </c>
      <c r="CY132" s="101"/>
      <c r="CZ132" s="121"/>
      <c r="DA132" s="122" t="e">
        <f t="shared" si="1946"/>
        <v>#DIV/0!</v>
      </c>
      <c r="DB132" s="252">
        <f t="shared" si="1947"/>
        <v>0</v>
      </c>
      <c r="DC132" s="122"/>
      <c r="DD132" s="101"/>
      <c r="DE132" s="119"/>
      <c r="DF132" s="93"/>
      <c r="DG132" s="120">
        <f t="shared" si="1948"/>
        <v>0</v>
      </c>
      <c r="DH132" s="101">
        <f t="shared" si="1948"/>
        <v>0</v>
      </c>
      <c r="DI132" s="101"/>
      <c r="DJ132" s="121"/>
      <c r="DK132" s="122" t="e">
        <f t="shared" si="1949"/>
        <v>#DIV/0!</v>
      </c>
      <c r="DL132" s="252">
        <f t="shared" si="1950"/>
        <v>0</v>
      </c>
      <c r="DM132" s="122"/>
      <c r="DN132" s="101"/>
      <c r="DO132" s="119"/>
      <c r="DP132" s="93"/>
      <c r="DQ132" s="120">
        <f t="shared" si="1951"/>
        <v>0</v>
      </c>
      <c r="DR132" s="101">
        <f t="shared" si="1951"/>
        <v>0</v>
      </c>
      <c r="DS132" s="101"/>
      <c r="DT132" s="121"/>
      <c r="DU132" s="122" t="e">
        <f t="shared" si="1952"/>
        <v>#DIV/0!</v>
      </c>
      <c r="DV132" s="252">
        <f t="shared" si="1953"/>
        <v>0</v>
      </c>
      <c r="DW132" s="122"/>
      <c r="DX132" s="101"/>
      <c r="DY132" s="119"/>
      <c r="DZ132" s="93"/>
      <c r="EA132" s="120">
        <f t="shared" si="1954"/>
        <v>0</v>
      </c>
      <c r="EB132" s="101">
        <f t="shared" si="1954"/>
        <v>0</v>
      </c>
      <c r="EC132" s="101"/>
      <c r="ED132" s="121"/>
      <c r="EE132" s="122" t="e">
        <f t="shared" si="1955"/>
        <v>#DIV/0!</v>
      </c>
      <c r="EF132" s="252">
        <f t="shared" si="1956"/>
        <v>0</v>
      </c>
      <c r="EG132" s="122"/>
      <c r="EH132" s="101"/>
      <c r="EI132" s="119"/>
      <c r="EJ132" s="93"/>
      <c r="EK132" s="120">
        <f t="shared" si="1957"/>
        <v>0</v>
      </c>
      <c r="EL132" s="101">
        <f t="shared" si="1957"/>
        <v>0</v>
      </c>
      <c r="EM132" s="101"/>
      <c r="EN132" s="121"/>
      <c r="EO132" s="122" t="e">
        <f t="shared" si="1958"/>
        <v>#DIV/0!</v>
      </c>
      <c r="EP132" s="252">
        <f t="shared" si="1959"/>
        <v>0</v>
      </c>
      <c r="EQ132" s="122"/>
      <c r="ER132" s="101"/>
      <c r="ES132" s="119"/>
      <c r="ET132" s="93"/>
      <c r="EU132" s="120">
        <f t="shared" si="1960"/>
        <v>0</v>
      </c>
      <c r="EV132" s="101">
        <f t="shared" si="1960"/>
        <v>0</v>
      </c>
      <c r="EW132" s="101"/>
      <c r="EX132" s="121"/>
      <c r="EY132" s="122" t="e">
        <f t="shared" si="1961"/>
        <v>#DIV/0!</v>
      </c>
      <c r="EZ132" s="252">
        <f t="shared" si="1962"/>
        <v>0</v>
      </c>
      <c r="FA132" s="122"/>
      <c r="FB132" s="101"/>
      <c r="FC132" s="119"/>
      <c r="FD132" s="93"/>
      <c r="FE132" s="120">
        <f t="shared" si="1963"/>
        <v>0</v>
      </c>
      <c r="FF132" s="101">
        <f t="shared" si="1963"/>
        <v>0</v>
      </c>
      <c r="FG132" s="101"/>
      <c r="FH132" s="121"/>
      <c r="FI132" s="122" t="e">
        <f t="shared" si="1964"/>
        <v>#DIV/0!</v>
      </c>
      <c r="FJ132" s="252">
        <f t="shared" si="1965"/>
        <v>0</v>
      </c>
      <c r="FK132" s="122"/>
      <c r="FL132" s="101"/>
      <c r="FM132" s="119"/>
      <c r="FN132" s="93"/>
      <c r="FO132" s="120">
        <f t="shared" si="1966"/>
        <v>0</v>
      </c>
      <c r="FP132" s="101">
        <f t="shared" si="1966"/>
        <v>0</v>
      </c>
      <c r="FQ132" s="101"/>
      <c r="FR132" s="121"/>
      <c r="FS132" s="122" t="e">
        <f t="shared" si="1967"/>
        <v>#DIV/0!</v>
      </c>
      <c r="FT132" s="252">
        <f t="shared" si="1968"/>
        <v>0</v>
      </c>
      <c r="FU132" s="122"/>
      <c r="FV132" s="101"/>
      <c r="FW132" s="119"/>
      <c r="FX132" s="93"/>
      <c r="FY132" s="120">
        <f t="shared" si="1969"/>
        <v>0</v>
      </c>
      <c r="FZ132" s="101">
        <f t="shared" si="1969"/>
        <v>0</v>
      </c>
      <c r="GA132" s="101"/>
      <c r="GB132" s="121"/>
      <c r="GC132" s="122" t="e">
        <f t="shared" si="1970"/>
        <v>#DIV/0!</v>
      </c>
      <c r="GD132" s="252">
        <f t="shared" si="1971"/>
        <v>0</v>
      </c>
      <c r="GE132" s="122"/>
      <c r="GF132" s="101"/>
      <c r="GG132" s="119"/>
      <c r="GH132" s="93"/>
      <c r="GI132" s="120">
        <f t="shared" si="1972"/>
        <v>0</v>
      </c>
      <c r="GJ132" s="101">
        <f t="shared" si="1972"/>
        <v>0</v>
      </c>
      <c r="GK132" s="101"/>
      <c r="GL132" s="121"/>
      <c r="GM132" s="122" t="e">
        <f t="shared" si="1973"/>
        <v>#DIV/0!</v>
      </c>
      <c r="GN132" s="252">
        <f t="shared" si="1974"/>
        <v>0</v>
      </c>
      <c r="GO132" s="122"/>
      <c r="GP132" s="101"/>
      <c r="GQ132" s="119"/>
      <c r="GR132" s="93"/>
      <c r="GS132" s="120">
        <f t="shared" si="1975"/>
        <v>0</v>
      </c>
      <c r="GT132" s="101">
        <f t="shared" si="1975"/>
        <v>0</v>
      </c>
      <c r="GU132" s="101"/>
      <c r="GV132" s="121"/>
      <c r="GW132" s="122" t="e">
        <f t="shared" si="1976"/>
        <v>#DIV/0!</v>
      </c>
      <c r="GX132" s="252">
        <f t="shared" si="1977"/>
        <v>0</v>
      </c>
      <c r="GY132" s="122"/>
      <c r="GZ132" s="101"/>
      <c r="HA132" s="119"/>
      <c r="HB132" s="93"/>
      <c r="HC132" s="120">
        <f t="shared" si="1978"/>
        <v>0</v>
      </c>
      <c r="HD132" s="101">
        <f t="shared" si="1978"/>
        <v>0</v>
      </c>
      <c r="HE132" s="101"/>
      <c r="HF132" s="121"/>
      <c r="HG132" s="122" t="e">
        <f t="shared" si="1979"/>
        <v>#DIV/0!</v>
      </c>
      <c r="HH132" s="252">
        <f t="shared" si="1980"/>
        <v>0</v>
      </c>
      <c r="HI132" s="122"/>
      <c r="HJ132" s="101"/>
      <c r="HK132" s="119"/>
      <c r="HL132" s="93"/>
      <c r="HM132" s="120">
        <f t="shared" si="1981"/>
        <v>0</v>
      </c>
      <c r="HN132" s="101">
        <f t="shared" si="1981"/>
        <v>0</v>
      </c>
      <c r="HO132" s="101"/>
      <c r="HP132" s="121"/>
      <c r="HQ132" s="122" t="e">
        <f t="shared" si="1982"/>
        <v>#DIV/0!</v>
      </c>
      <c r="HR132" s="252">
        <f t="shared" si="1983"/>
        <v>0</v>
      </c>
      <c r="HS132" s="122"/>
      <c r="HT132" s="101"/>
      <c r="HU132" s="119"/>
      <c r="HV132" s="93"/>
      <c r="HW132" s="120">
        <f t="shared" si="1984"/>
        <v>0</v>
      </c>
      <c r="HX132" s="101">
        <f t="shared" si="1984"/>
        <v>0</v>
      </c>
      <c r="HY132" s="101"/>
      <c r="HZ132" s="121"/>
      <c r="IA132" s="122" t="e">
        <f t="shared" si="1985"/>
        <v>#DIV/0!</v>
      </c>
      <c r="IB132" s="252">
        <f t="shared" si="1986"/>
        <v>0</v>
      </c>
      <c r="IC132" s="122"/>
      <c r="ID132" s="101"/>
      <c r="IE132" s="119"/>
      <c r="IF132" s="93"/>
      <c r="IG132" s="120">
        <f t="shared" si="1987"/>
        <v>0</v>
      </c>
      <c r="IH132" s="101">
        <f t="shared" si="1987"/>
        <v>0</v>
      </c>
      <c r="II132" s="101"/>
      <c r="IJ132" s="121"/>
      <c r="IK132" s="122" t="e">
        <f t="shared" si="1988"/>
        <v>#DIV/0!</v>
      </c>
      <c r="IL132" s="252">
        <f t="shared" si="1989"/>
        <v>0</v>
      </c>
      <c r="IM132" s="122"/>
      <c r="IN132" s="101"/>
      <c r="IO132" s="119"/>
      <c r="IP132" s="93"/>
      <c r="IQ132" s="120">
        <f t="shared" si="1990"/>
        <v>0</v>
      </c>
      <c r="IR132" s="101">
        <f t="shared" si="1990"/>
        <v>0</v>
      </c>
      <c r="IS132" s="101"/>
      <c r="IT132" s="121"/>
      <c r="IU132" s="122" t="e">
        <f t="shared" si="1991"/>
        <v>#DIV/0!</v>
      </c>
      <c r="IV132" s="252">
        <f t="shared" si="1992"/>
        <v>0</v>
      </c>
      <c r="IW132" s="122"/>
      <c r="IX132" s="101"/>
      <c r="IY132" s="119"/>
      <c r="IZ132" s="93"/>
      <c r="JA132" s="120">
        <f t="shared" si="1993"/>
        <v>0</v>
      </c>
      <c r="JB132" s="101">
        <f t="shared" si="1993"/>
        <v>0</v>
      </c>
      <c r="JC132" s="101"/>
      <c r="JD132" s="121"/>
      <c r="JE132" s="122" t="e">
        <f t="shared" si="1994"/>
        <v>#DIV/0!</v>
      </c>
      <c r="JF132" s="252">
        <f t="shared" si="1995"/>
        <v>0</v>
      </c>
      <c r="JG132" s="122"/>
      <c r="JH132" s="101"/>
      <c r="JI132" s="119"/>
      <c r="JJ132" s="93"/>
      <c r="JK132" s="120">
        <f t="shared" si="1996"/>
        <v>0</v>
      </c>
      <c r="JL132" s="101">
        <f t="shared" si="1996"/>
        <v>0</v>
      </c>
      <c r="JM132" s="101"/>
      <c r="JN132" s="121"/>
      <c r="JO132" s="122" t="e">
        <f t="shared" si="1997"/>
        <v>#DIV/0!</v>
      </c>
      <c r="JP132" s="252">
        <f t="shared" si="1998"/>
        <v>0</v>
      </c>
      <c r="JQ132" s="122"/>
      <c r="JR132" s="101"/>
      <c r="JS132" s="119"/>
      <c r="JT132" s="93"/>
      <c r="JU132" s="120">
        <f t="shared" si="1999"/>
        <v>0</v>
      </c>
      <c r="JV132" s="101">
        <f t="shared" si="1999"/>
        <v>0</v>
      </c>
      <c r="JW132" s="101"/>
      <c r="JX132" s="121"/>
      <c r="JY132" s="122" t="e">
        <f t="shared" si="2000"/>
        <v>#DIV/0!</v>
      </c>
      <c r="JZ132" s="252">
        <f t="shared" si="2001"/>
        <v>0</v>
      </c>
      <c r="KA132" s="122"/>
      <c r="KB132" s="101"/>
      <c r="KC132" s="119"/>
      <c r="KD132" s="93"/>
      <c r="KE132" s="120">
        <f t="shared" si="2002"/>
        <v>0</v>
      </c>
      <c r="KF132" s="101">
        <f t="shared" si="2002"/>
        <v>0</v>
      </c>
      <c r="KG132" s="101"/>
      <c r="KH132" s="121"/>
      <c r="KI132" s="122" t="e">
        <f t="shared" si="2003"/>
        <v>#DIV/0!</v>
      </c>
      <c r="KJ132" s="252">
        <f t="shared" si="2004"/>
        <v>0</v>
      </c>
      <c r="KK132" s="122"/>
      <c r="KL132" s="101"/>
      <c r="KM132" s="119"/>
      <c r="KN132" s="93"/>
      <c r="KO132" s="120">
        <f t="shared" si="2005"/>
        <v>0</v>
      </c>
      <c r="KP132" s="101">
        <f t="shared" si="2005"/>
        <v>0</v>
      </c>
      <c r="KQ132" s="101"/>
      <c r="KR132" s="121"/>
      <c r="KS132" s="122" t="e">
        <f t="shared" si="2006"/>
        <v>#DIV/0!</v>
      </c>
      <c r="KT132" s="252">
        <f t="shared" si="2007"/>
        <v>0</v>
      </c>
      <c r="KU132" s="122"/>
      <c r="KV132" s="101"/>
      <c r="KW132" s="119"/>
      <c r="KX132" s="93"/>
      <c r="KY132" s="120">
        <f t="shared" si="2008"/>
        <v>0</v>
      </c>
      <c r="KZ132" s="101">
        <f t="shared" si="2008"/>
        <v>0</v>
      </c>
      <c r="LA132" s="101"/>
      <c r="LB132" s="121"/>
      <c r="LC132" s="122" t="e">
        <f t="shared" si="2009"/>
        <v>#DIV/0!</v>
      </c>
      <c r="LD132" s="252">
        <f t="shared" si="2010"/>
        <v>0</v>
      </c>
      <c r="LE132" s="122"/>
      <c r="LF132" s="101"/>
      <c r="LG132" s="119"/>
      <c r="LH132" s="93"/>
      <c r="LI132" s="120">
        <f t="shared" si="2011"/>
        <v>0</v>
      </c>
      <c r="LJ132" s="101">
        <f t="shared" si="2011"/>
        <v>0</v>
      </c>
      <c r="LK132" s="101"/>
      <c r="LL132" s="121"/>
      <c r="LM132" s="122" t="e">
        <f t="shared" si="2012"/>
        <v>#DIV/0!</v>
      </c>
      <c r="LN132" s="252">
        <f t="shared" si="2013"/>
        <v>0</v>
      </c>
      <c r="LO132" s="122"/>
      <c r="LP132" s="101"/>
      <c r="LQ132" s="119"/>
      <c r="LR132" s="93"/>
      <c r="LS132" s="120">
        <f t="shared" si="2014"/>
        <v>0</v>
      </c>
      <c r="LT132" s="101">
        <f t="shared" si="2014"/>
        <v>0</v>
      </c>
      <c r="LU132" s="101"/>
      <c r="LV132" s="121"/>
      <c r="LW132" s="122" t="e">
        <f t="shared" si="2015"/>
        <v>#DIV/0!</v>
      </c>
      <c r="LX132" s="252">
        <f t="shared" si="2016"/>
        <v>0</v>
      </c>
      <c r="LY132" s="122"/>
      <c r="LZ132" s="101"/>
      <c r="MA132" s="119"/>
      <c r="MB132" s="93"/>
      <c r="MC132" s="120">
        <f t="shared" si="2017"/>
        <v>0</v>
      </c>
      <c r="MD132" s="101">
        <f t="shared" si="2017"/>
        <v>0</v>
      </c>
      <c r="ME132" s="101"/>
      <c r="MF132" s="121"/>
      <c r="MG132" s="122" t="e">
        <f t="shared" si="2018"/>
        <v>#DIV/0!</v>
      </c>
      <c r="MH132" s="252">
        <f t="shared" si="2019"/>
        <v>0</v>
      </c>
      <c r="MI132" s="122"/>
      <c r="MJ132" s="101"/>
      <c r="MK132" s="119"/>
      <c r="ML132" s="93"/>
      <c r="MM132" s="120">
        <f t="shared" si="2020"/>
        <v>0</v>
      </c>
      <c r="MN132" s="101">
        <f t="shared" si="2020"/>
        <v>0</v>
      </c>
      <c r="MO132" s="101"/>
      <c r="MP132" s="121"/>
      <c r="MQ132" s="122" t="e">
        <f t="shared" si="2021"/>
        <v>#DIV/0!</v>
      </c>
      <c r="MR132" s="252">
        <f t="shared" si="2022"/>
        <v>0</v>
      </c>
      <c r="MS132" s="122"/>
      <c r="MT132" s="101"/>
      <c r="MU132" s="119"/>
      <c r="MV132" s="93"/>
      <c r="MW132" s="120">
        <f t="shared" si="2023"/>
        <v>0</v>
      </c>
      <c r="MX132" s="101">
        <f t="shared" si="2023"/>
        <v>0</v>
      </c>
      <c r="MY132" s="101"/>
      <c r="MZ132" s="121"/>
      <c r="NA132" s="122" t="e">
        <f t="shared" si="2024"/>
        <v>#DIV/0!</v>
      </c>
      <c r="NB132" s="252">
        <f t="shared" si="2025"/>
        <v>0</v>
      </c>
      <c r="NC132" s="122"/>
      <c r="ND132" s="101"/>
      <c r="NE132" s="119"/>
      <c r="NF132" s="93"/>
      <c r="NG132" s="120">
        <f t="shared" si="2026"/>
        <v>0</v>
      </c>
      <c r="NH132" s="101">
        <f t="shared" si="2026"/>
        <v>0</v>
      </c>
      <c r="NI132" s="101"/>
      <c r="NJ132" s="121"/>
      <c r="NK132" s="122" t="e">
        <f t="shared" si="2027"/>
        <v>#DIV/0!</v>
      </c>
      <c r="NL132" s="252">
        <f t="shared" si="2028"/>
        <v>0</v>
      </c>
      <c r="NM132" s="122"/>
      <c r="NN132" s="101"/>
      <c r="NO132" s="119"/>
      <c r="NP132" s="93"/>
      <c r="NQ132" s="120">
        <f t="shared" si="2029"/>
        <v>0</v>
      </c>
      <c r="NR132" s="101">
        <f t="shared" si="2029"/>
        <v>0</v>
      </c>
      <c r="NS132" s="101"/>
      <c r="NT132" s="121"/>
      <c r="NU132" s="122" t="e">
        <f t="shared" si="2030"/>
        <v>#DIV/0!</v>
      </c>
      <c r="NV132" s="252">
        <f t="shared" si="2031"/>
        <v>0</v>
      </c>
      <c r="NW132" s="122"/>
      <c r="NX132" s="101"/>
      <c r="NY132" s="119"/>
      <c r="NZ132" s="93"/>
      <c r="OA132" s="120">
        <f t="shared" si="2032"/>
        <v>0</v>
      </c>
      <c r="OB132" s="101">
        <f t="shared" si="2032"/>
        <v>0</v>
      </c>
      <c r="OC132" s="101"/>
      <c r="OD132" s="121"/>
      <c r="OE132" s="122" t="e">
        <f t="shared" si="2033"/>
        <v>#DIV/0!</v>
      </c>
      <c r="OF132" s="252">
        <f t="shared" si="2034"/>
        <v>0</v>
      </c>
      <c r="OG132" s="122"/>
      <c r="OH132" s="101"/>
      <c r="OI132" s="119"/>
      <c r="OJ132" s="93"/>
      <c r="OK132" s="120">
        <f t="shared" si="2035"/>
        <v>0</v>
      </c>
      <c r="OL132" s="101">
        <f t="shared" si="2035"/>
        <v>0</v>
      </c>
      <c r="OM132" s="101"/>
      <c r="ON132" s="121"/>
      <c r="OO132" s="122" t="e">
        <f t="shared" si="2036"/>
        <v>#DIV/0!</v>
      </c>
      <c r="OP132" s="252">
        <f t="shared" si="2037"/>
        <v>0</v>
      </c>
      <c r="OQ132" s="122"/>
      <c r="OR132" s="101"/>
      <c r="OS132" s="119"/>
      <c r="OT132" s="93"/>
      <c r="OU132" s="120">
        <f t="shared" si="2038"/>
        <v>0</v>
      </c>
      <c r="OV132" s="101">
        <f t="shared" si="2038"/>
        <v>0</v>
      </c>
      <c r="OW132" s="101"/>
      <c r="OX132" s="121"/>
      <c r="OY132" s="122" t="e">
        <f t="shared" si="2039"/>
        <v>#DIV/0!</v>
      </c>
      <c r="OZ132" s="252">
        <f t="shared" si="2040"/>
        <v>0</v>
      </c>
      <c r="PA132" s="122"/>
      <c r="PB132" s="101"/>
      <c r="PC132" s="119"/>
      <c r="PD132" s="93"/>
      <c r="PE132" s="120">
        <f t="shared" si="2041"/>
        <v>0</v>
      </c>
      <c r="PF132" s="101">
        <f t="shared" si="2041"/>
        <v>0</v>
      </c>
      <c r="PG132" s="101"/>
      <c r="PH132" s="121"/>
      <c r="PI132" s="122" t="e">
        <f t="shared" si="2042"/>
        <v>#DIV/0!</v>
      </c>
      <c r="PJ132" s="252">
        <f t="shared" si="2043"/>
        <v>0</v>
      </c>
      <c r="PK132" s="122"/>
      <c r="PL132" s="101"/>
      <c r="PM132" s="119"/>
      <c r="PN132" s="93"/>
      <c r="PO132" s="120">
        <f t="shared" si="2044"/>
        <v>0</v>
      </c>
      <c r="PP132" s="101">
        <f t="shared" si="2044"/>
        <v>0</v>
      </c>
      <c r="PQ132" s="101"/>
      <c r="PR132" s="121"/>
      <c r="PS132" s="122" t="e">
        <f t="shared" si="2045"/>
        <v>#DIV/0!</v>
      </c>
      <c r="PT132" s="252">
        <f t="shared" si="2046"/>
        <v>0</v>
      </c>
      <c r="PU132" s="122"/>
      <c r="PV132" s="101"/>
      <c r="PW132" s="119"/>
      <c r="PX132" s="93"/>
      <c r="PY132" s="120">
        <f t="shared" si="2047"/>
        <v>0</v>
      </c>
      <c r="PZ132" s="101">
        <f t="shared" si="2047"/>
        <v>0</v>
      </c>
      <c r="QA132" s="101"/>
      <c r="QB132" s="121"/>
      <c r="QC132" s="122" t="e">
        <f t="shared" si="2048"/>
        <v>#DIV/0!</v>
      </c>
      <c r="QD132" s="252">
        <f t="shared" si="2049"/>
        <v>0</v>
      </c>
      <c r="QE132" s="122"/>
      <c r="QF132" s="101"/>
      <c r="QG132" s="119"/>
      <c r="QH132" s="93"/>
      <c r="QI132" s="120">
        <f t="shared" si="2050"/>
        <v>0</v>
      </c>
      <c r="QJ132" s="101">
        <f t="shared" si="2050"/>
        <v>0</v>
      </c>
      <c r="QK132" s="101"/>
      <c r="QL132" s="121"/>
      <c r="QM132" s="122" t="e">
        <f t="shared" si="2051"/>
        <v>#DIV/0!</v>
      </c>
      <c r="QN132" s="252">
        <f t="shared" si="2052"/>
        <v>0</v>
      </c>
      <c r="QO132" s="122"/>
      <c r="QP132" s="101"/>
      <c r="QQ132" s="119"/>
      <c r="QR132" s="93"/>
      <c r="QS132" s="120">
        <f t="shared" si="2053"/>
        <v>0</v>
      </c>
      <c r="QT132" s="101">
        <f t="shared" si="2053"/>
        <v>0</v>
      </c>
      <c r="QU132" s="101"/>
      <c r="QV132" s="121"/>
      <c r="QW132" s="122" t="e">
        <f t="shared" si="2054"/>
        <v>#DIV/0!</v>
      </c>
      <c r="QX132" s="252">
        <f t="shared" si="2055"/>
        <v>0</v>
      </c>
      <c r="QY132" s="122"/>
      <c r="QZ132" s="101"/>
      <c r="RA132" s="119"/>
      <c r="RB132" s="93"/>
      <c r="RC132" s="120">
        <f t="shared" si="2056"/>
        <v>0</v>
      </c>
      <c r="RD132" s="101">
        <f t="shared" si="2056"/>
        <v>0</v>
      </c>
      <c r="RE132" s="101"/>
      <c r="RF132" s="121"/>
      <c r="RG132" s="122" t="e">
        <f t="shared" si="2057"/>
        <v>#DIV/0!</v>
      </c>
      <c r="RH132" s="252">
        <f t="shared" si="2058"/>
        <v>0</v>
      </c>
      <c r="RI132" s="122"/>
      <c r="RJ132" s="101"/>
      <c r="RK132" s="119"/>
      <c r="RL132" s="93"/>
      <c r="RM132" s="120">
        <f t="shared" si="2059"/>
        <v>0</v>
      </c>
      <c r="RN132" s="101">
        <f t="shared" si="2059"/>
        <v>0</v>
      </c>
      <c r="RO132" s="101"/>
      <c r="RP132" s="121"/>
      <c r="RQ132" s="122" t="e">
        <f t="shared" si="2060"/>
        <v>#DIV/0!</v>
      </c>
      <c r="RR132" s="252">
        <f t="shared" si="2061"/>
        <v>0</v>
      </c>
      <c r="RS132" s="122"/>
      <c r="RT132" s="101"/>
      <c r="RU132" s="119"/>
      <c r="RV132" s="93"/>
      <c r="RW132" s="120">
        <f t="shared" si="2062"/>
        <v>0</v>
      </c>
      <c r="RX132" s="101">
        <f t="shared" si="2062"/>
        <v>0</v>
      </c>
      <c r="RY132" s="101"/>
      <c r="RZ132" s="121"/>
      <c r="SA132" s="122" t="e">
        <f t="shared" si="2063"/>
        <v>#DIV/0!</v>
      </c>
      <c r="SB132" s="252">
        <f t="shared" si="2064"/>
        <v>0</v>
      </c>
      <c r="SC132" s="122"/>
      <c r="SD132" s="101"/>
      <c r="SE132" s="119"/>
      <c r="SF132" s="93"/>
      <c r="SG132" s="120">
        <f t="shared" si="2065"/>
        <v>0</v>
      </c>
      <c r="SH132" s="101">
        <f t="shared" si="2065"/>
        <v>0</v>
      </c>
      <c r="SI132" s="101"/>
      <c r="SJ132" s="121"/>
      <c r="SK132" s="122" t="e">
        <f t="shared" si="2066"/>
        <v>#DIV/0!</v>
      </c>
      <c r="SL132" s="252">
        <f t="shared" si="2067"/>
        <v>0</v>
      </c>
      <c r="SM132" s="122"/>
      <c r="SN132" s="101"/>
      <c r="SO132" s="119"/>
      <c r="SP132" s="93"/>
      <c r="SQ132" s="120">
        <f t="shared" si="2068"/>
        <v>0</v>
      </c>
      <c r="SR132" s="101">
        <f t="shared" si="2068"/>
        <v>0</v>
      </c>
      <c r="SS132" s="101"/>
      <c r="ST132" s="121"/>
      <c r="SU132" s="122" t="e">
        <f t="shared" si="2069"/>
        <v>#DIV/0!</v>
      </c>
      <c r="SV132" s="252">
        <f t="shared" si="2070"/>
        <v>0</v>
      </c>
      <c r="SW132" s="122"/>
      <c r="SX132" s="101"/>
      <c r="SY132" s="119"/>
      <c r="SZ132" s="93"/>
      <c r="TA132" s="120">
        <f t="shared" si="2071"/>
        <v>0</v>
      </c>
      <c r="TB132" s="101">
        <f t="shared" si="2071"/>
        <v>0</v>
      </c>
      <c r="TC132" s="101"/>
      <c r="TD132" s="121"/>
      <c r="TE132" s="122" t="e">
        <f t="shared" si="2072"/>
        <v>#DIV/0!</v>
      </c>
      <c r="TF132" s="252">
        <f t="shared" si="2073"/>
        <v>0</v>
      </c>
      <c r="TG132" s="122"/>
      <c r="TH132" s="101"/>
      <c r="TI132" s="119"/>
      <c r="TJ132" s="93"/>
      <c r="TK132" s="120">
        <f t="shared" si="2074"/>
        <v>0</v>
      </c>
      <c r="TL132" s="101">
        <f t="shared" si="2074"/>
        <v>0</v>
      </c>
      <c r="TM132" s="101"/>
      <c r="TN132" s="121"/>
      <c r="TO132" s="122" t="e">
        <f t="shared" si="2075"/>
        <v>#DIV/0!</v>
      </c>
      <c r="TP132" s="252">
        <f t="shared" si="2076"/>
        <v>0</v>
      </c>
      <c r="TQ132" s="122"/>
      <c r="TR132" s="101"/>
      <c r="TS132" s="119"/>
      <c r="TT132" s="93"/>
      <c r="TU132" s="120">
        <f t="shared" si="2077"/>
        <v>0</v>
      </c>
      <c r="TV132" s="101">
        <f t="shared" si="2077"/>
        <v>0</v>
      </c>
      <c r="TW132" s="101"/>
      <c r="TX132" s="121"/>
      <c r="TY132" s="122" t="e">
        <f t="shared" si="2078"/>
        <v>#DIV/0!</v>
      </c>
      <c r="TZ132" s="252">
        <f t="shared" si="2079"/>
        <v>0</v>
      </c>
      <c r="UA132" s="122"/>
      <c r="UB132" s="101"/>
      <c r="UC132" s="119"/>
      <c r="UD132" s="93"/>
      <c r="UE132" s="120">
        <f t="shared" si="2080"/>
        <v>0</v>
      </c>
      <c r="UF132" s="101">
        <f t="shared" si="2080"/>
        <v>0</v>
      </c>
      <c r="UG132" s="101"/>
      <c r="UH132" s="121"/>
      <c r="UI132" s="122" t="e">
        <f t="shared" si="2081"/>
        <v>#DIV/0!</v>
      </c>
      <c r="UJ132" s="252">
        <f t="shared" si="2082"/>
        <v>0</v>
      </c>
      <c r="UK132" s="122"/>
      <c r="UL132" s="101"/>
      <c r="UM132" s="119"/>
      <c r="UN132" s="93"/>
      <c r="UO132" s="120">
        <f t="shared" si="2083"/>
        <v>0</v>
      </c>
      <c r="UP132" s="101">
        <f t="shared" si="2083"/>
        <v>0</v>
      </c>
      <c r="UQ132" s="101"/>
      <c r="UR132" s="121"/>
      <c r="US132" s="122" t="e">
        <f t="shared" si="2084"/>
        <v>#DIV/0!</v>
      </c>
      <c r="UT132" s="252">
        <f t="shared" si="2085"/>
        <v>0</v>
      </c>
      <c r="UU132" s="122"/>
      <c r="UV132" s="101"/>
      <c r="UW132" s="119"/>
      <c r="UX132" s="93"/>
      <c r="UY132" s="120">
        <f t="shared" si="2086"/>
        <v>0</v>
      </c>
      <c r="UZ132" s="101">
        <f t="shared" si="2086"/>
        <v>0</v>
      </c>
      <c r="VA132" s="101"/>
      <c r="VB132" s="121"/>
      <c r="VC132" s="122" t="e">
        <f t="shared" si="2087"/>
        <v>#DIV/0!</v>
      </c>
      <c r="VD132" s="252">
        <f t="shared" si="2088"/>
        <v>0</v>
      </c>
      <c r="VE132" s="122"/>
      <c r="VF132" s="101"/>
      <c r="VG132" s="119"/>
      <c r="VH132" s="93"/>
      <c r="VI132" s="120">
        <f t="shared" si="2089"/>
        <v>0</v>
      </c>
      <c r="VJ132" s="101">
        <f t="shared" si="2089"/>
        <v>0</v>
      </c>
      <c r="VK132" s="101"/>
      <c r="VL132" s="121"/>
      <c r="VM132" s="122" t="e">
        <f t="shared" si="2090"/>
        <v>#DIV/0!</v>
      </c>
      <c r="VN132" s="252">
        <f t="shared" si="2091"/>
        <v>0</v>
      </c>
      <c r="VO132" s="122"/>
      <c r="VP132" s="101"/>
      <c r="VQ132" s="119"/>
      <c r="VR132" s="93"/>
      <c r="VS132" s="120">
        <f t="shared" si="2092"/>
        <v>0</v>
      </c>
      <c r="VT132" s="101">
        <f t="shared" si="2092"/>
        <v>0</v>
      </c>
      <c r="VU132" s="101"/>
      <c r="VV132" s="121"/>
      <c r="VW132" s="122" t="e">
        <f t="shared" si="2093"/>
        <v>#DIV/0!</v>
      </c>
      <c r="VX132" s="231">
        <f t="shared" si="2094"/>
        <v>0</v>
      </c>
      <c r="VY132" s="122"/>
      <c r="VZ132" s="101"/>
      <c r="WA132" s="119"/>
      <c r="WB132" s="93"/>
      <c r="WC132" s="120">
        <f t="shared" si="2095"/>
        <v>0</v>
      </c>
      <c r="WD132" s="120">
        <f t="shared" si="2095"/>
        <v>0</v>
      </c>
      <c r="WE132" s="101"/>
      <c r="WF132" s="121"/>
    </row>
    <row r="133" spans="1:604" ht="48">
      <c r="A133" s="5"/>
      <c r="B133" s="94" t="s">
        <v>427</v>
      </c>
      <c r="C133" s="12" t="s">
        <v>838</v>
      </c>
      <c r="D133" s="12" t="s">
        <v>439</v>
      </c>
      <c r="E133" s="4"/>
      <c r="F133" s="252">
        <f t="shared" si="1917"/>
        <v>0</v>
      </c>
      <c r="G133" s="122"/>
      <c r="H133" s="101"/>
      <c r="I133" s="119"/>
      <c r="J133" s="93"/>
      <c r="K133" s="120">
        <f t="shared" si="1918"/>
        <v>0</v>
      </c>
      <c r="L133" s="101">
        <f t="shared" si="1918"/>
        <v>0</v>
      </c>
      <c r="M133" s="101"/>
      <c r="N133" s="121"/>
      <c r="O133" s="122">
        <f t="shared" si="1919"/>
        <v>0</v>
      </c>
      <c r="P133" s="252">
        <f t="shared" si="1920"/>
        <v>0</v>
      </c>
      <c r="Q133" s="122"/>
      <c r="R133" s="101"/>
      <c r="S133" s="119"/>
      <c r="T133" s="93"/>
      <c r="U133" s="120">
        <f t="shared" si="1921"/>
        <v>0</v>
      </c>
      <c r="V133" s="101">
        <f t="shared" si="1921"/>
        <v>0</v>
      </c>
      <c r="W133" s="101"/>
      <c r="X133" s="121"/>
      <c r="Y133" s="122">
        <f t="shared" si="1922"/>
        <v>0</v>
      </c>
      <c r="Z133" s="252">
        <f t="shared" si="1923"/>
        <v>0</v>
      </c>
      <c r="AA133" s="122"/>
      <c r="AB133" s="101"/>
      <c r="AC133" s="119"/>
      <c r="AD133" s="93"/>
      <c r="AE133" s="120">
        <f t="shared" si="1924"/>
        <v>0</v>
      </c>
      <c r="AF133" s="101">
        <f t="shared" si="1924"/>
        <v>0</v>
      </c>
      <c r="AG133" s="101"/>
      <c r="AH133" s="121"/>
      <c r="AI133" s="122">
        <f t="shared" si="1925"/>
        <v>0</v>
      </c>
      <c r="AJ133" s="252">
        <f t="shared" si="1926"/>
        <v>0</v>
      </c>
      <c r="AK133" s="122"/>
      <c r="AL133" s="101"/>
      <c r="AM133" s="119"/>
      <c r="AN133" s="93"/>
      <c r="AO133" s="120">
        <f t="shared" si="1927"/>
        <v>0</v>
      </c>
      <c r="AP133" s="101">
        <f t="shared" si="1927"/>
        <v>0</v>
      </c>
      <c r="AQ133" s="101"/>
      <c r="AR133" s="121"/>
      <c r="AS133" s="122">
        <f t="shared" si="1928"/>
        <v>0</v>
      </c>
      <c r="AT133" s="252">
        <f t="shared" si="1929"/>
        <v>0</v>
      </c>
      <c r="AU133" s="122"/>
      <c r="AV133" s="101"/>
      <c r="AW133" s="119"/>
      <c r="AX133" s="93"/>
      <c r="AY133" s="120">
        <f t="shared" si="1930"/>
        <v>0</v>
      </c>
      <c r="AZ133" s="101">
        <f t="shared" si="1930"/>
        <v>0</v>
      </c>
      <c r="BA133" s="101"/>
      <c r="BB133" s="121"/>
      <c r="BC133" s="122">
        <f t="shared" si="1931"/>
        <v>0</v>
      </c>
      <c r="BD133" s="252">
        <f t="shared" si="1932"/>
        <v>0</v>
      </c>
      <c r="BE133" s="122"/>
      <c r="BF133" s="101"/>
      <c r="BG133" s="119"/>
      <c r="BH133" s="93"/>
      <c r="BI133" s="120">
        <f t="shared" si="1933"/>
        <v>0</v>
      </c>
      <c r="BJ133" s="101">
        <f t="shared" si="1933"/>
        <v>0</v>
      </c>
      <c r="BK133" s="101"/>
      <c r="BL133" s="121"/>
      <c r="BM133" s="122">
        <f t="shared" si="1934"/>
        <v>0</v>
      </c>
      <c r="BN133" s="252">
        <f t="shared" si="1935"/>
        <v>0</v>
      </c>
      <c r="BO133" s="122"/>
      <c r="BP133" s="101"/>
      <c r="BQ133" s="119"/>
      <c r="BR133" s="93"/>
      <c r="BS133" s="120">
        <f t="shared" si="1936"/>
        <v>0</v>
      </c>
      <c r="BT133" s="101">
        <f t="shared" si="1936"/>
        <v>0</v>
      </c>
      <c r="BU133" s="101"/>
      <c r="BV133" s="121"/>
      <c r="BW133" s="122">
        <f t="shared" si="1937"/>
        <v>0</v>
      </c>
      <c r="BX133" s="252">
        <f t="shared" si="1938"/>
        <v>0</v>
      </c>
      <c r="BY133" s="122"/>
      <c r="BZ133" s="101"/>
      <c r="CA133" s="119"/>
      <c r="CB133" s="93"/>
      <c r="CC133" s="120">
        <f t="shared" si="1939"/>
        <v>0</v>
      </c>
      <c r="CD133" s="101">
        <f t="shared" si="1939"/>
        <v>0</v>
      </c>
      <c r="CE133" s="101"/>
      <c r="CF133" s="121"/>
      <c r="CG133" s="122">
        <f t="shared" si="1940"/>
        <v>0</v>
      </c>
      <c r="CH133" s="252">
        <f t="shared" si="1941"/>
        <v>0</v>
      </c>
      <c r="CI133" s="122"/>
      <c r="CJ133" s="101"/>
      <c r="CK133" s="119"/>
      <c r="CL133" s="93"/>
      <c r="CM133" s="120">
        <f t="shared" si="1942"/>
        <v>0</v>
      </c>
      <c r="CN133" s="101">
        <f t="shared" si="1942"/>
        <v>0</v>
      </c>
      <c r="CO133" s="101"/>
      <c r="CP133" s="121"/>
      <c r="CQ133" s="122">
        <f t="shared" si="1943"/>
        <v>0</v>
      </c>
      <c r="CR133" s="252">
        <f t="shared" si="1944"/>
        <v>0</v>
      </c>
      <c r="CS133" s="122"/>
      <c r="CT133" s="101"/>
      <c r="CU133" s="119"/>
      <c r="CV133" s="93"/>
      <c r="CW133" s="120">
        <f t="shared" si="1945"/>
        <v>0</v>
      </c>
      <c r="CX133" s="101">
        <f t="shared" si="1945"/>
        <v>0</v>
      </c>
      <c r="CY133" s="101"/>
      <c r="CZ133" s="121"/>
      <c r="DA133" s="122">
        <f t="shared" si="1946"/>
        <v>0</v>
      </c>
      <c r="DB133" s="252">
        <f t="shared" si="1947"/>
        <v>0</v>
      </c>
      <c r="DC133" s="122"/>
      <c r="DD133" s="101"/>
      <c r="DE133" s="119"/>
      <c r="DF133" s="93"/>
      <c r="DG133" s="120">
        <f t="shared" si="1948"/>
        <v>0</v>
      </c>
      <c r="DH133" s="101">
        <f t="shared" si="1948"/>
        <v>0</v>
      </c>
      <c r="DI133" s="101"/>
      <c r="DJ133" s="121"/>
      <c r="DK133" s="122">
        <f t="shared" si="1949"/>
        <v>0</v>
      </c>
      <c r="DL133" s="252">
        <f t="shared" si="1950"/>
        <v>0</v>
      </c>
      <c r="DM133" s="122"/>
      <c r="DN133" s="101"/>
      <c r="DO133" s="119"/>
      <c r="DP133" s="93"/>
      <c r="DQ133" s="120">
        <f t="shared" si="1951"/>
        <v>0</v>
      </c>
      <c r="DR133" s="101">
        <f t="shared" si="1951"/>
        <v>0</v>
      </c>
      <c r="DS133" s="101"/>
      <c r="DT133" s="121"/>
      <c r="DU133" s="122">
        <f t="shared" si="1952"/>
        <v>0</v>
      </c>
      <c r="DV133" s="252">
        <f t="shared" si="1953"/>
        <v>0</v>
      </c>
      <c r="DW133" s="122"/>
      <c r="DX133" s="101"/>
      <c r="DY133" s="119"/>
      <c r="DZ133" s="93"/>
      <c r="EA133" s="120">
        <f t="shared" si="1954"/>
        <v>0</v>
      </c>
      <c r="EB133" s="101">
        <f t="shared" si="1954"/>
        <v>0</v>
      </c>
      <c r="EC133" s="101"/>
      <c r="ED133" s="121"/>
      <c r="EE133" s="122">
        <f t="shared" si="1955"/>
        <v>0</v>
      </c>
      <c r="EF133" s="252">
        <f t="shared" si="1956"/>
        <v>0</v>
      </c>
      <c r="EG133" s="122"/>
      <c r="EH133" s="101"/>
      <c r="EI133" s="119"/>
      <c r="EJ133" s="93"/>
      <c r="EK133" s="120">
        <f t="shared" si="1957"/>
        <v>0</v>
      </c>
      <c r="EL133" s="101">
        <f t="shared" si="1957"/>
        <v>0</v>
      </c>
      <c r="EM133" s="101"/>
      <c r="EN133" s="121"/>
      <c r="EO133" s="122">
        <f t="shared" si="1958"/>
        <v>0</v>
      </c>
      <c r="EP133" s="252">
        <f t="shared" si="1959"/>
        <v>0</v>
      </c>
      <c r="EQ133" s="122"/>
      <c r="ER133" s="101"/>
      <c r="ES133" s="119"/>
      <c r="ET133" s="93"/>
      <c r="EU133" s="120">
        <f t="shared" si="1960"/>
        <v>0</v>
      </c>
      <c r="EV133" s="101">
        <f t="shared" si="1960"/>
        <v>0</v>
      </c>
      <c r="EW133" s="101"/>
      <c r="EX133" s="121"/>
      <c r="EY133" s="122">
        <f t="shared" si="1961"/>
        <v>0</v>
      </c>
      <c r="EZ133" s="252">
        <f t="shared" si="1962"/>
        <v>0</v>
      </c>
      <c r="FA133" s="122"/>
      <c r="FB133" s="101"/>
      <c r="FC133" s="119"/>
      <c r="FD133" s="93"/>
      <c r="FE133" s="120">
        <f t="shared" si="1963"/>
        <v>0</v>
      </c>
      <c r="FF133" s="101">
        <f t="shared" si="1963"/>
        <v>0</v>
      </c>
      <c r="FG133" s="101"/>
      <c r="FH133" s="121"/>
      <c r="FI133" s="122">
        <f t="shared" si="1964"/>
        <v>0</v>
      </c>
      <c r="FJ133" s="252">
        <f t="shared" si="1965"/>
        <v>0</v>
      </c>
      <c r="FK133" s="122"/>
      <c r="FL133" s="101"/>
      <c r="FM133" s="119"/>
      <c r="FN133" s="93"/>
      <c r="FO133" s="120">
        <f t="shared" si="1966"/>
        <v>0</v>
      </c>
      <c r="FP133" s="101">
        <f t="shared" si="1966"/>
        <v>0</v>
      </c>
      <c r="FQ133" s="101"/>
      <c r="FR133" s="121"/>
      <c r="FS133" s="122">
        <f t="shared" si="1967"/>
        <v>0</v>
      </c>
      <c r="FT133" s="252">
        <f t="shared" si="1968"/>
        <v>0</v>
      </c>
      <c r="FU133" s="122"/>
      <c r="FV133" s="101"/>
      <c r="FW133" s="119"/>
      <c r="FX133" s="93"/>
      <c r="FY133" s="120">
        <f t="shared" si="1969"/>
        <v>0</v>
      </c>
      <c r="FZ133" s="101">
        <f t="shared" si="1969"/>
        <v>0</v>
      </c>
      <c r="GA133" s="101"/>
      <c r="GB133" s="121"/>
      <c r="GC133" s="122">
        <f t="shared" si="1970"/>
        <v>0</v>
      </c>
      <c r="GD133" s="252">
        <f t="shared" si="1971"/>
        <v>0</v>
      </c>
      <c r="GE133" s="122"/>
      <c r="GF133" s="101"/>
      <c r="GG133" s="119"/>
      <c r="GH133" s="93"/>
      <c r="GI133" s="120">
        <f t="shared" si="1972"/>
        <v>0</v>
      </c>
      <c r="GJ133" s="101">
        <f t="shared" si="1972"/>
        <v>0</v>
      </c>
      <c r="GK133" s="101"/>
      <c r="GL133" s="121"/>
      <c r="GM133" s="122">
        <f t="shared" si="1973"/>
        <v>0</v>
      </c>
      <c r="GN133" s="252">
        <f t="shared" si="1974"/>
        <v>0</v>
      </c>
      <c r="GO133" s="122"/>
      <c r="GP133" s="101"/>
      <c r="GQ133" s="119"/>
      <c r="GR133" s="93"/>
      <c r="GS133" s="120">
        <f t="shared" si="1975"/>
        <v>0</v>
      </c>
      <c r="GT133" s="101">
        <f t="shared" si="1975"/>
        <v>0</v>
      </c>
      <c r="GU133" s="101"/>
      <c r="GV133" s="121"/>
      <c r="GW133" s="122">
        <f t="shared" si="1976"/>
        <v>0</v>
      </c>
      <c r="GX133" s="252">
        <f t="shared" si="1977"/>
        <v>0</v>
      </c>
      <c r="GY133" s="122"/>
      <c r="GZ133" s="101"/>
      <c r="HA133" s="119"/>
      <c r="HB133" s="93"/>
      <c r="HC133" s="120">
        <f t="shared" si="1978"/>
        <v>0</v>
      </c>
      <c r="HD133" s="101">
        <f t="shared" si="1978"/>
        <v>0</v>
      </c>
      <c r="HE133" s="101"/>
      <c r="HF133" s="121"/>
      <c r="HG133" s="122">
        <f t="shared" si="1979"/>
        <v>0</v>
      </c>
      <c r="HH133" s="252">
        <f t="shared" si="1980"/>
        <v>0</v>
      </c>
      <c r="HI133" s="122"/>
      <c r="HJ133" s="101"/>
      <c r="HK133" s="119"/>
      <c r="HL133" s="93"/>
      <c r="HM133" s="120">
        <f t="shared" si="1981"/>
        <v>0</v>
      </c>
      <c r="HN133" s="101">
        <f t="shared" si="1981"/>
        <v>0</v>
      </c>
      <c r="HO133" s="101"/>
      <c r="HP133" s="121"/>
      <c r="HQ133" s="122">
        <f t="shared" si="1982"/>
        <v>0</v>
      </c>
      <c r="HR133" s="252">
        <f t="shared" si="1983"/>
        <v>0</v>
      </c>
      <c r="HS133" s="122"/>
      <c r="HT133" s="101"/>
      <c r="HU133" s="119"/>
      <c r="HV133" s="93"/>
      <c r="HW133" s="120">
        <f t="shared" si="1984"/>
        <v>0</v>
      </c>
      <c r="HX133" s="101">
        <f t="shared" si="1984"/>
        <v>0</v>
      </c>
      <c r="HY133" s="101"/>
      <c r="HZ133" s="121"/>
      <c r="IA133" s="122">
        <f t="shared" si="1985"/>
        <v>0</v>
      </c>
      <c r="IB133" s="252">
        <f t="shared" si="1986"/>
        <v>11</v>
      </c>
      <c r="IC133" s="122"/>
      <c r="ID133" s="101"/>
      <c r="IE133" s="119"/>
      <c r="IF133" s="93"/>
      <c r="IG133" s="120">
        <f t="shared" si="1987"/>
        <v>13395.376249999999</v>
      </c>
      <c r="IH133" s="101">
        <f t="shared" si="1987"/>
        <v>147349.14000000001</v>
      </c>
      <c r="II133" s="101"/>
      <c r="IJ133" s="121"/>
      <c r="IK133" s="122">
        <f t="shared" si="1988"/>
        <v>1.3311200000000001</v>
      </c>
      <c r="IL133" s="252">
        <f t="shared" si="1989"/>
        <v>0</v>
      </c>
      <c r="IM133" s="122"/>
      <c r="IN133" s="101"/>
      <c r="IO133" s="119"/>
      <c r="IP133" s="93"/>
      <c r="IQ133" s="120">
        <f t="shared" si="1990"/>
        <v>0</v>
      </c>
      <c r="IR133" s="101">
        <f t="shared" si="1990"/>
        <v>0</v>
      </c>
      <c r="IS133" s="101"/>
      <c r="IT133" s="121"/>
      <c r="IU133" s="122">
        <f t="shared" si="1991"/>
        <v>0</v>
      </c>
      <c r="IV133" s="252">
        <f t="shared" si="1992"/>
        <v>0</v>
      </c>
      <c r="IW133" s="122"/>
      <c r="IX133" s="101"/>
      <c r="IY133" s="119"/>
      <c r="IZ133" s="93"/>
      <c r="JA133" s="120">
        <f t="shared" si="1993"/>
        <v>0</v>
      </c>
      <c r="JB133" s="101">
        <f t="shared" si="1993"/>
        <v>0</v>
      </c>
      <c r="JC133" s="101"/>
      <c r="JD133" s="121"/>
      <c r="JE133" s="122">
        <f t="shared" si="1994"/>
        <v>0</v>
      </c>
      <c r="JF133" s="252">
        <f t="shared" si="1995"/>
        <v>0</v>
      </c>
      <c r="JG133" s="122"/>
      <c r="JH133" s="101"/>
      <c r="JI133" s="119"/>
      <c r="JJ133" s="93"/>
      <c r="JK133" s="120">
        <f t="shared" si="1996"/>
        <v>0</v>
      </c>
      <c r="JL133" s="101">
        <f t="shared" si="1996"/>
        <v>0</v>
      </c>
      <c r="JM133" s="101"/>
      <c r="JN133" s="121"/>
      <c r="JO133" s="122">
        <f t="shared" si="1997"/>
        <v>0</v>
      </c>
      <c r="JP133" s="252">
        <f t="shared" si="1998"/>
        <v>0</v>
      </c>
      <c r="JQ133" s="122"/>
      <c r="JR133" s="101"/>
      <c r="JS133" s="119"/>
      <c r="JT133" s="93"/>
      <c r="JU133" s="120">
        <f t="shared" si="1999"/>
        <v>0</v>
      </c>
      <c r="JV133" s="101">
        <f t="shared" si="1999"/>
        <v>0</v>
      </c>
      <c r="JW133" s="101"/>
      <c r="JX133" s="121"/>
      <c r="JY133" s="122">
        <f t="shared" si="2000"/>
        <v>0</v>
      </c>
      <c r="JZ133" s="252">
        <f t="shared" si="2001"/>
        <v>0</v>
      </c>
      <c r="KA133" s="122"/>
      <c r="KB133" s="101"/>
      <c r="KC133" s="119"/>
      <c r="KD133" s="93"/>
      <c r="KE133" s="120">
        <f t="shared" si="2002"/>
        <v>0</v>
      </c>
      <c r="KF133" s="101">
        <f t="shared" si="2002"/>
        <v>0</v>
      </c>
      <c r="KG133" s="101"/>
      <c r="KH133" s="121"/>
      <c r="KI133" s="122">
        <f t="shared" si="2003"/>
        <v>0</v>
      </c>
      <c r="KJ133" s="252">
        <f t="shared" si="2004"/>
        <v>0</v>
      </c>
      <c r="KK133" s="122"/>
      <c r="KL133" s="101"/>
      <c r="KM133" s="119"/>
      <c r="KN133" s="93"/>
      <c r="KO133" s="120">
        <f t="shared" si="2005"/>
        <v>0</v>
      </c>
      <c r="KP133" s="101">
        <f t="shared" si="2005"/>
        <v>0</v>
      </c>
      <c r="KQ133" s="101"/>
      <c r="KR133" s="121"/>
      <c r="KS133" s="122">
        <f t="shared" si="2006"/>
        <v>0</v>
      </c>
      <c r="KT133" s="252">
        <f t="shared" si="2007"/>
        <v>0</v>
      </c>
      <c r="KU133" s="122"/>
      <c r="KV133" s="101"/>
      <c r="KW133" s="119"/>
      <c r="KX133" s="93"/>
      <c r="KY133" s="120">
        <f t="shared" si="2008"/>
        <v>0</v>
      </c>
      <c r="KZ133" s="101">
        <f t="shared" si="2008"/>
        <v>0</v>
      </c>
      <c r="LA133" s="101"/>
      <c r="LB133" s="121"/>
      <c r="LC133" s="122">
        <f t="shared" si="2009"/>
        <v>0</v>
      </c>
      <c r="LD133" s="252">
        <f t="shared" si="2010"/>
        <v>0</v>
      </c>
      <c r="LE133" s="122"/>
      <c r="LF133" s="101"/>
      <c r="LG133" s="119"/>
      <c r="LH133" s="93"/>
      <c r="LI133" s="120">
        <f t="shared" si="2011"/>
        <v>0</v>
      </c>
      <c r="LJ133" s="101">
        <f t="shared" si="2011"/>
        <v>0</v>
      </c>
      <c r="LK133" s="101"/>
      <c r="LL133" s="121"/>
      <c r="LM133" s="122">
        <f t="shared" si="2012"/>
        <v>0</v>
      </c>
      <c r="LN133" s="252">
        <f t="shared" si="2013"/>
        <v>0</v>
      </c>
      <c r="LO133" s="122"/>
      <c r="LP133" s="101"/>
      <c r="LQ133" s="119"/>
      <c r="LR133" s="93"/>
      <c r="LS133" s="120">
        <f t="shared" si="2014"/>
        <v>0</v>
      </c>
      <c r="LT133" s="101">
        <f t="shared" si="2014"/>
        <v>0</v>
      </c>
      <c r="LU133" s="101"/>
      <c r="LV133" s="121"/>
      <c r="LW133" s="122">
        <f t="shared" si="2015"/>
        <v>0</v>
      </c>
      <c r="LX133" s="252">
        <f t="shared" si="2016"/>
        <v>0</v>
      </c>
      <c r="LY133" s="122"/>
      <c r="LZ133" s="101"/>
      <c r="MA133" s="119"/>
      <c r="MB133" s="93"/>
      <c r="MC133" s="120">
        <f t="shared" si="2017"/>
        <v>0</v>
      </c>
      <c r="MD133" s="101">
        <f t="shared" si="2017"/>
        <v>0</v>
      </c>
      <c r="ME133" s="101"/>
      <c r="MF133" s="121"/>
      <c r="MG133" s="122">
        <f t="shared" si="2018"/>
        <v>0</v>
      </c>
      <c r="MH133" s="252">
        <f t="shared" si="2019"/>
        <v>0</v>
      </c>
      <c r="MI133" s="122"/>
      <c r="MJ133" s="101"/>
      <c r="MK133" s="119"/>
      <c r="ML133" s="93"/>
      <c r="MM133" s="120">
        <f t="shared" si="2020"/>
        <v>0</v>
      </c>
      <c r="MN133" s="101">
        <f t="shared" si="2020"/>
        <v>0</v>
      </c>
      <c r="MO133" s="101"/>
      <c r="MP133" s="121"/>
      <c r="MQ133" s="122">
        <f t="shared" si="2021"/>
        <v>0</v>
      </c>
      <c r="MR133" s="252">
        <f t="shared" si="2022"/>
        <v>31</v>
      </c>
      <c r="MS133" s="122"/>
      <c r="MT133" s="101"/>
      <c r="MU133" s="119"/>
      <c r="MV133" s="93"/>
      <c r="MW133" s="120">
        <f t="shared" si="2023"/>
        <v>8694.6252399999994</v>
      </c>
      <c r="MX133" s="101">
        <f t="shared" si="2023"/>
        <v>269533.38</v>
      </c>
      <c r="MY133" s="101"/>
      <c r="MZ133" s="121"/>
      <c r="NA133" s="122">
        <f t="shared" si="2024"/>
        <v>0.86399999999999999</v>
      </c>
      <c r="NB133" s="252">
        <f t="shared" si="2025"/>
        <v>0</v>
      </c>
      <c r="NC133" s="122"/>
      <c r="ND133" s="101"/>
      <c r="NE133" s="119"/>
      <c r="NF133" s="93"/>
      <c r="NG133" s="120">
        <f t="shared" si="2026"/>
        <v>0</v>
      </c>
      <c r="NH133" s="101">
        <f t="shared" si="2026"/>
        <v>0</v>
      </c>
      <c r="NI133" s="101"/>
      <c r="NJ133" s="121"/>
      <c r="NK133" s="122">
        <f t="shared" si="2027"/>
        <v>0</v>
      </c>
      <c r="NL133" s="252">
        <f t="shared" si="2028"/>
        <v>0</v>
      </c>
      <c r="NM133" s="122"/>
      <c r="NN133" s="101"/>
      <c r="NO133" s="119"/>
      <c r="NP133" s="93"/>
      <c r="NQ133" s="120">
        <f t="shared" si="2029"/>
        <v>0</v>
      </c>
      <c r="NR133" s="101">
        <f t="shared" si="2029"/>
        <v>0</v>
      </c>
      <c r="NS133" s="101"/>
      <c r="NT133" s="121"/>
      <c r="NU133" s="122">
        <f t="shared" si="2030"/>
        <v>0</v>
      </c>
      <c r="NV133" s="252">
        <f t="shared" si="2031"/>
        <v>31</v>
      </c>
      <c r="NW133" s="122"/>
      <c r="NX133" s="101"/>
      <c r="NY133" s="119"/>
      <c r="NZ133" s="93"/>
      <c r="OA133" s="120">
        <f t="shared" si="2032"/>
        <v>9238.9436700000006</v>
      </c>
      <c r="OB133" s="101">
        <f t="shared" si="2032"/>
        <v>286407.25</v>
      </c>
      <c r="OC133" s="101"/>
      <c r="OD133" s="121"/>
      <c r="OE133" s="122">
        <f t="shared" si="2033"/>
        <v>0.91808999999999996</v>
      </c>
      <c r="OF133" s="252">
        <f t="shared" si="2034"/>
        <v>0</v>
      </c>
      <c r="OG133" s="122"/>
      <c r="OH133" s="101"/>
      <c r="OI133" s="119"/>
      <c r="OJ133" s="93"/>
      <c r="OK133" s="120">
        <f t="shared" si="2035"/>
        <v>0</v>
      </c>
      <c r="OL133" s="101">
        <f t="shared" si="2035"/>
        <v>0</v>
      </c>
      <c r="OM133" s="101"/>
      <c r="ON133" s="121"/>
      <c r="OO133" s="122">
        <f t="shared" si="2036"/>
        <v>0</v>
      </c>
      <c r="OP133" s="252">
        <f t="shared" si="2037"/>
        <v>0</v>
      </c>
      <c r="OQ133" s="122"/>
      <c r="OR133" s="101"/>
      <c r="OS133" s="119"/>
      <c r="OT133" s="93"/>
      <c r="OU133" s="120">
        <f t="shared" si="2038"/>
        <v>0</v>
      </c>
      <c r="OV133" s="101">
        <f t="shared" si="2038"/>
        <v>0</v>
      </c>
      <c r="OW133" s="101"/>
      <c r="OX133" s="121"/>
      <c r="OY133" s="122">
        <f t="shared" si="2039"/>
        <v>0</v>
      </c>
      <c r="OZ133" s="252">
        <f t="shared" si="2040"/>
        <v>0</v>
      </c>
      <c r="PA133" s="122"/>
      <c r="PB133" s="101"/>
      <c r="PC133" s="119"/>
      <c r="PD133" s="93"/>
      <c r="PE133" s="120">
        <f t="shared" si="2041"/>
        <v>0</v>
      </c>
      <c r="PF133" s="101">
        <f t="shared" si="2041"/>
        <v>0</v>
      </c>
      <c r="PG133" s="101"/>
      <c r="PH133" s="121"/>
      <c r="PI133" s="122">
        <f t="shared" si="2042"/>
        <v>0</v>
      </c>
      <c r="PJ133" s="252">
        <f t="shared" si="2043"/>
        <v>0</v>
      </c>
      <c r="PK133" s="122"/>
      <c r="PL133" s="101"/>
      <c r="PM133" s="119"/>
      <c r="PN133" s="93"/>
      <c r="PO133" s="120">
        <f t="shared" si="2044"/>
        <v>0</v>
      </c>
      <c r="PP133" s="101">
        <f t="shared" si="2044"/>
        <v>0</v>
      </c>
      <c r="PQ133" s="101"/>
      <c r="PR133" s="121"/>
      <c r="PS133" s="122">
        <f t="shared" si="2045"/>
        <v>0</v>
      </c>
      <c r="PT133" s="252">
        <f t="shared" si="2046"/>
        <v>0</v>
      </c>
      <c r="PU133" s="122"/>
      <c r="PV133" s="101"/>
      <c r="PW133" s="119"/>
      <c r="PX133" s="93"/>
      <c r="PY133" s="120">
        <f t="shared" si="2047"/>
        <v>0</v>
      </c>
      <c r="PZ133" s="101">
        <f t="shared" si="2047"/>
        <v>0</v>
      </c>
      <c r="QA133" s="101"/>
      <c r="QB133" s="121"/>
      <c r="QC133" s="122">
        <f t="shared" si="2048"/>
        <v>0</v>
      </c>
      <c r="QD133" s="252">
        <f t="shared" si="2049"/>
        <v>0</v>
      </c>
      <c r="QE133" s="122"/>
      <c r="QF133" s="101"/>
      <c r="QG133" s="119"/>
      <c r="QH133" s="93"/>
      <c r="QI133" s="120">
        <f t="shared" si="2050"/>
        <v>0</v>
      </c>
      <c r="QJ133" s="101">
        <f t="shared" si="2050"/>
        <v>0</v>
      </c>
      <c r="QK133" s="101"/>
      <c r="QL133" s="121"/>
      <c r="QM133" s="122">
        <f t="shared" si="2051"/>
        <v>0</v>
      </c>
      <c r="QN133" s="252">
        <f t="shared" si="2052"/>
        <v>0</v>
      </c>
      <c r="QO133" s="122"/>
      <c r="QP133" s="101"/>
      <c r="QQ133" s="119"/>
      <c r="QR133" s="93"/>
      <c r="QS133" s="120">
        <f t="shared" si="2053"/>
        <v>0</v>
      </c>
      <c r="QT133" s="101">
        <f t="shared" si="2053"/>
        <v>0</v>
      </c>
      <c r="QU133" s="101"/>
      <c r="QV133" s="121"/>
      <c r="QW133" s="122">
        <f t="shared" si="2054"/>
        <v>0</v>
      </c>
      <c r="QX133" s="252">
        <f t="shared" si="2055"/>
        <v>0</v>
      </c>
      <c r="QY133" s="122"/>
      <c r="QZ133" s="101"/>
      <c r="RA133" s="119"/>
      <c r="RB133" s="93"/>
      <c r="RC133" s="120">
        <f t="shared" si="2056"/>
        <v>0</v>
      </c>
      <c r="RD133" s="101">
        <f t="shared" si="2056"/>
        <v>0</v>
      </c>
      <c r="RE133" s="101"/>
      <c r="RF133" s="121"/>
      <c r="RG133" s="122">
        <f t="shared" si="2057"/>
        <v>0</v>
      </c>
      <c r="RH133" s="252">
        <f t="shared" si="2058"/>
        <v>0</v>
      </c>
      <c r="RI133" s="122"/>
      <c r="RJ133" s="101"/>
      <c r="RK133" s="119"/>
      <c r="RL133" s="93"/>
      <c r="RM133" s="120">
        <f t="shared" si="2059"/>
        <v>0</v>
      </c>
      <c r="RN133" s="101">
        <f t="shared" si="2059"/>
        <v>0</v>
      </c>
      <c r="RO133" s="101"/>
      <c r="RP133" s="121"/>
      <c r="RQ133" s="122">
        <f t="shared" si="2060"/>
        <v>0</v>
      </c>
      <c r="RR133" s="252">
        <f t="shared" si="2061"/>
        <v>0</v>
      </c>
      <c r="RS133" s="122"/>
      <c r="RT133" s="101"/>
      <c r="RU133" s="119"/>
      <c r="RV133" s="93"/>
      <c r="RW133" s="120">
        <f t="shared" si="2062"/>
        <v>0</v>
      </c>
      <c r="RX133" s="101">
        <f t="shared" si="2062"/>
        <v>0</v>
      </c>
      <c r="RY133" s="101"/>
      <c r="RZ133" s="121"/>
      <c r="SA133" s="122">
        <f t="shared" si="2063"/>
        <v>0</v>
      </c>
      <c r="SB133" s="252">
        <f t="shared" si="2064"/>
        <v>0</v>
      </c>
      <c r="SC133" s="122"/>
      <c r="SD133" s="101"/>
      <c r="SE133" s="119"/>
      <c r="SF133" s="93"/>
      <c r="SG133" s="120">
        <f t="shared" si="2065"/>
        <v>0</v>
      </c>
      <c r="SH133" s="101">
        <f t="shared" si="2065"/>
        <v>0</v>
      </c>
      <c r="SI133" s="101"/>
      <c r="SJ133" s="121"/>
      <c r="SK133" s="122">
        <f t="shared" si="2066"/>
        <v>0</v>
      </c>
      <c r="SL133" s="252">
        <f t="shared" si="2067"/>
        <v>0</v>
      </c>
      <c r="SM133" s="122"/>
      <c r="SN133" s="101"/>
      <c r="SO133" s="119"/>
      <c r="SP133" s="93"/>
      <c r="SQ133" s="120">
        <f t="shared" si="2068"/>
        <v>0</v>
      </c>
      <c r="SR133" s="101">
        <f t="shared" si="2068"/>
        <v>0</v>
      </c>
      <c r="SS133" s="101"/>
      <c r="ST133" s="121"/>
      <c r="SU133" s="122">
        <f t="shared" si="2069"/>
        <v>0</v>
      </c>
      <c r="SV133" s="252">
        <f t="shared" si="2070"/>
        <v>0</v>
      </c>
      <c r="SW133" s="122"/>
      <c r="SX133" s="101"/>
      <c r="SY133" s="119"/>
      <c r="SZ133" s="93"/>
      <c r="TA133" s="120">
        <f t="shared" si="2071"/>
        <v>0</v>
      </c>
      <c r="TB133" s="101">
        <f t="shared" si="2071"/>
        <v>0</v>
      </c>
      <c r="TC133" s="101"/>
      <c r="TD133" s="121"/>
      <c r="TE133" s="122">
        <f t="shared" si="2072"/>
        <v>0</v>
      </c>
      <c r="TF133" s="252">
        <f t="shared" si="2073"/>
        <v>0</v>
      </c>
      <c r="TG133" s="122"/>
      <c r="TH133" s="101"/>
      <c r="TI133" s="119"/>
      <c r="TJ133" s="93"/>
      <c r="TK133" s="120">
        <f t="shared" si="2074"/>
        <v>0</v>
      </c>
      <c r="TL133" s="101">
        <f t="shared" si="2074"/>
        <v>0</v>
      </c>
      <c r="TM133" s="101"/>
      <c r="TN133" s="121"/>
      <c r="TO133" s="122">
        <f t="shared" si="2075"/>
        <v>0</v>
      </c>
      <c r="TP133" s="252">
        <f t="shared" si="2076"/>
        <v>0</v>
      </c>
      <c r="TQ133" s="122"/>
      <c r="TR133" s="101"/>
      <c r="TS133" s="119"/>
      <c r="TT133" s="93"/>
      <c r="TU133" s="120">
        <f t="shared" si="2077"/>
        <v>0</v>
      </c>
      <c r="TV133" s="101">
        <f t="shared" si="2077"/>
        <v>0</v>
      </c>
      <c r="TW133" s="101"/>
      <c r="TX133" s="121"/>
      <c r="TY133" s="122">
        <f t="shared" si="2078"/>
        <v>0</v>
      </c>
      <c r="TZ133" s="252">
        <f t="shared" si="2079"/>
        <v>0</v>
      </c>
      <c r="UA133" s="122"/>
      <c r="UB133" s="101"/>
      <c r="UC133" s="119"/>
      <c r="UD133" s="93"/>
      <c r="UE133" s="120">
        <f t="shared" si="2080"/>
        <v>0</v>
      </c>
      <c r="UF133" s="101">
        <f t="shared" si="2080"/>
        <v>0</v>
      </c>
      <c r="UG133" s="101"/>
      <c r="UH133" s="121"/>
      <c r="UI133" s="122">
        <f t="shared" si="2081"/>
        <v>0</v>
      </c>
      <c r="UJ133" s="252">
        <f t="shared" si="2082"/>
        <v>0</v>
      </c>
      <c r="UK133" s="122"/>
      <c r="UL133" s="101"/>
      <c r="UM133" s="119"/>
      <c r="UN133" s="93"/>
      <c r="UO133" s="120">
        <f t="shared" si="2083"/>
        <v>0</v>
      </c>
      <c r="UP133" s="101">
        <f t="shared" si="2083"/>
        <v>0</v>
      </c>
      <c r="UQ133" s="101"/>
      <c r="UR133" s="121"/>
      <c r="US133" s="122">
        <f t="shared" si="2084"/>
        <v>0</v>
      </c>
      <c r="UT133" s="252">
        <f t="shared" si="2085"/>
        <v>0</v>
      </c>
      <c r="UU133" s="122"/>
      <c r="UV133" s="101"/>
      <c r="UW133" s="119"/>
      <c r="UX133" s="93"/>
      <c r="UY133" s="120">
        <f t="shared" si="2086"/>
        <v>0</v>
      </c>
      <c r="UZ133" s="101">
        <f t="shared" si="2086"/>
        <v>0</v>
      </c>
      <c r="VA133" s="101"/>
      <c r="VB133" s="121"/>
      <c r="VC133" s="122">
        <f t="shared" si="2087"/>
        <v>0</v>
      </c>
      <c r="VD133" s="252">
        <f t="shared" si="2088"/>
        <v>0</v>
      </c>
      <c r="VE133" s="122"/>
      <c r="VF133" s="101"/>
      <c r="VG133" s="119"/>
      <c r="VH133" s="93"/>
      <c r="VI133" s="120">
        <f t="shared" si="2089"/>
        <v>0</v>
      </c>
      <c r="VJ133" s="101">
        <f t="shared" si="2089"/>
        <v>0</v>
      </c>
      <c r="VK133" s="101"/>
      <c r="VL133" s="121"/>
      <c r="VM133" s="122">
        <f t="shared" si="2090"/>
        <v>0</v>
      </c>
      <c r="VN133" s="252">
        <f t="shared" si="2091"/>
        <v>0</v>
      </c>
      <c r="VO133" s="122"/>
      <c r="VP133" s="101"/>
      <c r="VQ133" s="119"/>
      <c r="VR133" s="93"/>
      <c r="VS133" s="120">
        <f t="shared" si="2092"/>
        <v>0</v>
      </c>
      <c r="VT133" s="101">
        <f t="shared" si="2092"/>
        <v>0</v>
      </c>
      <c r="VU133" s="101"/>
      <c r="VV133" s="121"/>
      <c r="VW133" s="122">
        <f t="shared" si="2093"/>
        <v>0</v>
      </c>
      <c r="VX133" s="231">
        <f t="shared" si="2094"/>
        <v>73</v>
      </c>
      <c r="VY133" s="122"/>
      <c r="VZ133" s="101"/>
      <c r="WA133" s="119"/>
      <c r="WB133" s="93"/>
      <c r="WC133" s="120">
        <f t="shared" si="2095"/>
        <v>10063.20073</v>
      </c>
      <c r="WD133" s="120">
        <f t="shared" si="2095"/>
        <v>734613.65</v>
      </c>
      <c r="WE133" s="101"/>
      <c r="WF133" s="121"/>
    </row>
    <row r="134" spans="1:604" ht="16.5" customHeight="1">
      <c r="A134" s="5"/>
      <c r="B134" s="88" t="s">
        <v>432</v>
      </c>
      <c r="C134" s="12" t="s">
        <v>837</v>
      </c>
      <c r="D134" s="12" t="s">
        <v>437</v>
      </c>
      <c r="E134" s="4"/>
      <c r="F134" s="252">
        <f t="shared" si="1917"/>
        <v>0</v>
      </c>
      <c r="G134" s="122"/>
      <c r="H134" s="101"/>
      <c r="I134" s="119"/>
      <c r="J134" s="93"/>
      <c r="K134" s="120">
        <f t="shared" si="1918"/>
        <v>0</v>
      </c>
      <c r="L134" s="101">
        <f t="shared" si="1918"/>
        <v>0</v>
      </c>
      <c r="M134" s="101"/>
      <c r="N134" s="121"/>
      <c r="O134" s="122" t="e">
        <f t="shared" si="1919"/>
        <v>#DIV/0!</v>
      </c>
      <c r="P134" s="252">
        <f t="shared" si="1920"/>
        <v>0</v>
      </c>
      <c r="Q134" s="122"/>
      <c r="R134" s="101"/>
      <c r="S134" s="119"/>
      <c r="T134" s="93"/>
      <c r="U134" s="120">
        <f t="shared" si="1921"/>
        <v>0</v>
      </c>
      <c r="V134" s="101">
        <f t="shared" si="1921"/>
        <v>0</v>
      </c>
      <c r="W134" s="101"/>
      <c r="X134" s="121"/>
      <c r="Y134" s="122" t="e">
        <f t="shared" si="1922"/>
        <v>#DIV/0!</v>
      </c>
      <c r="Z134" s="252">
        <f t="shared" si="1923"/>
        <v>0</v>
      </c>
      <c r="AA134" s="122"/>
      <c r="AB134" s="101"/>
      <c r="AC134" s="119"/>
      <c r="AD134" s="93"/>
      <c r="AE134" s="120">
        <f t="shared" si="1924"/>
        <v>0</v>
      </c>
      <c r="AF134" s="101">
        <f t="shared" si="1924"/>
        <v>0</v>
      </c>
      <c r="AG134" s="101"/>
      <c r="AH134" s="121"/>
      <c r="AI134" s="122" t="e">
        <f t="shared" si="1925"/>
        <v>#DIV/0!</v>
      </c>
      <c r="AJ134" s="252">
        <f t="shared" si="1926"/>
        <v>0</v>
      </c>
      <c r="AK134" s="122"/>
      <c r="AL134" s="101"/>
      <c r="AM134" s="119"/>
      <c r="AN134" s="93"/>
      <c r="AO134" s="120">
        <f t="shared" si="1927"/>
        <v>0</v>
      </c>
      <c r="AP134" s="101">
        <f t="shared" si="1927"/>
        <v>0</v>
      </c>
      <c r="AQ134" s="101"/>
      <c r="AR134" s="121"/>
      <c r="AS134" s="122" t="e">
        <f t="shared" si="1928"/>
        <v>#DIV/0!</v>
      </c>
      <c r="AT134" s="252">
        <f t="shared" si="1929"/>
        <v>0</v>
      </c>
      <c r="AU134" s="122"/>
      <c r="AV134" s="101"/>
      <c r="AW134" s="119"/>
      <c r="AX134" s="93"/>
      <c r="AY134" s="120">
        <f t="shared" si="1930"/>
        <v>0</v>
      </c>
      <c r="AZ134" s="101">
        <f t="shared" si="1930"/>
        <v>0</v>
      </c>
      <c r="BA134" s="101"/>
      <c r="BB134" s="121"/>
      <c r="BC134" s="122" t="e">
        <f t="shared" si="1931"/>
        <v>#DIV/0!</v>
      </c>
      <c r="BD134" s="252">
        <f t="shared" si="1932"/>
        <v>0</v>
      </c>
      <c r="BE134" s="122"/>
      <c r="BF134" s="101"/>
      <c r="BG134" s="119"/>
      <c r="BH134" s="93"/>
      <c r="BI134" s="120">
        <f t="shared" si="1933"/>
        <v>0</v>
      </c>
      <c r="BJ134" s="101">
        <f t="shared" si="1933"/>
        <v>0</v>
      </c>
      <c r="BK134" s="101"/>
      <c r="BL134" s="121"/>
      <c r="BM134" s="122" t="e">
        <f t="shared" si="1934"/>
        <v>#DIV/0!</v>
      </c>
      <c r="BN134" s="252">
        <f t="shared" si="1935"/>
        <v>0</v>
      </c>
      <c r="BO134" s="122"/>
      <c r="BP134" s="101"/>
      <c r="BQ134" s="119"/>
      <c r="BR134" s="93"/>
      <c r="BS134" s="120">
        <f t="shared" si="1936"/>
        <v>0</v>
      </c>
      <c r="BT134" s="101">
        <f t="shared" si="1936"/>
        <v>0</v>
      </c>
      <c r="BU134" s="101"/>
      <c r="BV134" s="121"/>
      <c r="BW134" s="122" t="e">
        <f t="shared" si="1937"/>
        <v>#DIV/0!</v>
      </c>
      <c r="BX134" s="252">
        <f t="shared" si="1938"/>
        <v>0</v>
      </c>
      <c r="BY134" s="122"/>
      <c r="BZ134" s="101"/>
      <c r="CA134" s="119"/>
      <c r="CB134" s="93"/>
      <c r="CC134" s="120">
        <f t="shared" si="1939"/>
        <v>0</v>
      </c>
      <c r="CD134" s="101">
        <f t="shared" si="1939"/>
        <v>0</v>
      </c>
      <c r="CE134" s="101"/>
      <c r="CF134" s="121"/>
      <c r="CG134" s="122" t="e">
        <f t="shared" si="1940"/>
        <v>#DIV/0!</v>
      </c>
      <c r="CH134" s="252">
        <f t="shared" si="1941"/>
        <v>0</v>
      </c>
      <c r="CI134" s="122"/>
      <c r="CJ134" s="101"/>
      <c r="CK134" s="119"/>
      <c r="CL134" s="93"/>
      <c r="CM134" s="120">
        <f t="shared" si="1942"/>
        <v>0</v>
      </c>
      <c r="CN134" s="101">
        <f t="shared" si="1942"/>
        <v>0</v>
      </c>
      <c r="CO134" s="101"/>
      <c r="CP134" s="121"/>
      <c r="CQ134" s="122" t="e">
        <f t="shared" si="1943"/>
        <v>#DIV/0!</v>
      </c>
      <c r="CR134" s="252">
        <f t="shared" si="1944"/>
        <v>0</v>
      </c>
      <c r="CS134" s="122"/>
      <c r="CT134" s="101"/>
      <c r="CU134" s="119"/>
      <c r="CV134" s="93"/>
      <c r="CW134" s="120">
        <f t="shared" si="1945"/>
        <v>0</v>
      </c>
      <c r="CX134" s="101">
        <f t="shared" si="1945"/>
        <v>0</v>
      </c>
      <c r="CY134" s="101"/>
      <c r="CZ134" s="121"/>
      <c r="DA134" s="122" t="e">
        <f t="shared" si="1946"/>
        <v>#DIV/0!</v>
      </c>
      <c r="DB134" s="252">
        <f t="shared" si="1947"/>
        <v>0</v>
      </c>
      <c r="DC134" s="122"/>
      <c r="DD134" s="101"/>
      <c r="DE134" s="119"/>
      <c r="DF134" s="93"/>
      <c r="DG134" s="120">
        <f t="shared" si="1948"/>
        <v>0</v>
      </c>
      <c r="DH134" s="101">
        <f t="shared" si="1948"/>
        <v>0</v>
      </c>
      <c r="DI134" s="101"/>
      <c r="DJ134" s="121"/>
      <c r="DK134" s="122" t="e">
        <f t="shared" si="1949"/>
        <v>#DIV/0!</v>
      </c>
      <c r="DL134" s="252">
        <f t="shared" si="1950"/>
        <v>0</v>
      </c>
      <c r="DM134" s="122"/>
      <c r="DN134" s="101"/>
      <c r="DO134" s="119"/>
      <c r="DP134" s="93"/>
      <c r="DQ134" s="120">
        <f t="shared" si="1951"/>
        <v>0</v>
      </c>
      <c r="DR134" s="101">
        <f t="shared" si="1951"/>
        <v>0</v>
      </c>
      <c r="DS134" s="101"/>
      <c r="DT134" s="121"/>
      <c r="DU134" s="122" t="e">
        <f t="shared" si="1952"/>
        <v>#DIV/0!</v>
      </c>
      <c r="DV134" s="252">
        <f t="shared" si="1953"/>
        <v>0</v>
      </c>
      <c r="DW134" s="122"/>
      <c r="DX134" s="101"/>
      <c r="DY134" s="119"/>
      <c r="DZ134" s="93"/>
      <c r="EA134" s="120">
        <f t="shared" si="1954"/>
        <v>0</v>
      </c>
      <c r="EB134" s="101">
        <f t="shared" si="1954"/>
        <v>0</v>
      </c>
      <c r="EC134" s="101"/>
      <c r="ED134" s="121"/>
      <c r="EE134" s="122" t="e">
        <f t="shared" si="1955"/>
        <v>#DIV/0!</v>
      </c>
      <c r="EF134" s="252">
        <f t="shared" si="1956"/>
        <v>0</v>
      </c>
      <c r="EG134" s="122"/>
      <c r="EH134" s="101"/>
      <c r="EI134" s="119"/>
      <c r="EJ134" s="93"/>
      <c r="EK134" s="120">
        <f t="shared" si="1957"/>
        <v>0</v>
      </c>
      <c r="EL134" s="101">
        <f t="shared" si="1957"/>
        <v>0</v>
      </c>
      <c r="EM134" s="101"/>
      <c r="EN134" s="121"/>
      <c r="EO134" s="122" t="e">
        <f t="shared" si="1958"/>
        <v>#DIV/0!</v>
      </c>
      <c r="EP134" s="252">
        <f t="shared" si="1959"/>
        <v>0</v>
      </c>
      <c r="EQ134" s="122"/>
      <c r="ER134" s="101"/>
      <c r="ES134" s="119"/>
      <c r="ET134" s="93"/>
      <c r="EU134" s="120">
        <f t="shared" si="1960"/>
        <v>0</v>
      </c>
      <c r="EV134" s="101">
        <f t="shared" si="1960"/>
        <v>0</v>
      </c>
      <c r="EW134" s="101"/>
      <c r="EX134" s="121"/>
      <c r="EY134" s="122" t="e">
        <f t="shared" si="1961"/>
        <v>#DIV/0!</v>
      </c>
      <c r="EZ134" s="252">
        <f t="shared" si="1962"/>
        <v>0</v>
      </c>
      <c r="FA134" s="122"/>
      <c r="FB134" s="101"/>
      <c r="FC134" s="119"/>
      <c r="FD134" s="93"/>
      <c r="FE134" s="120">
        <f t="shared" si="1963"/>
        <v>0</v>
      </c>
      <c r="FF134" s="101">
        <f t="shared" si="1963"/>
        <v>0</v>
      </c>
      <c r="FG134" s="101"/>
      <c r="FH134" s="121"/>
      <c r="FI134" s="122" t="e">
        <f t="shared" si="1964"/>
        <v>#DIV/0!</v>
      </c>
      <c r="FJ134" s="252">
        <f t="shared" si="1965"/>
        <v>0</v>
      </c>
      <c r="FK134" s="122"/>
      <c r="FL134" s="101"/>
      <c r="FM134" s="119"/>
      <c r="FN134" s="93"/>
      <c r="FO134" s="120">
        <f t="shared" si="1966"/>
        <v>0</v>
      </c>
      <c r="FP134" s="101">
        <f t="shared" si="1966"/>
        <v>0</v>
      </c>
      <c r="FQ134" s="101"/>
      <c r="FR134" s="121"/>
      <c r="FS134" s="122" t="e">
        <f t="shared" si="1967"/>
        <v>#DIV/0!</v>
      </c>
      <c r="FT134" s="252">
        <f t="shared" si="1968"/>
        <v>0</v>
      </c>
      <c r="FU134" s="122"/>
      <c r="FV134" s="101"/>
      <c r="FW134" s="119"/>
      <c r="FX134" s="93"/>
      <c r="FY134" s="120">
        <f t="shared" si="1969"/>
        <v>0</v>
      </c>
      <c r="FZ134" s="101">
        <f t="shared" si="1969"/>
        <v>0</v>
      </c>
      <c r="GA134" s="101"/>
      <c r="GB134" s="121"/>
      <c r="GC134" s="122" t="e">
        <f t="shared" si="1970"/>
        <v>#DIV/0!</v>
      </c>
      <c r="GD134" s="252">
        <f t="shared" si="1971"/>
        <v>0</v>
      </c>
      <c r="GE134" s="122"/>
      <c r="GF134" s="101"/>
      <c r="GG134" s="119"/>
      <c r="GH134" s="93"/>
      <c r="GI134" s="120">
        <f t="shared" si="1972"/>
        <v>0</v>
      </c>
      <c r="GJ134" s="101">
        <f t="shared" si="1972"/>
        <v>0</v>
      </c>
      <c r="GK134" s="101"/>
      <c r="GL134" s="121"/>
      <c r="GM134" s="122" t="e">
        <f t="shared" si="1973"/>
        <v>#DIV/0!</v>
      </c>
      <c r="GN134" s="252">
        <f t="shared" si="1974"/>
        <v>0</v>
      </c>
      <c r="GO134" s="122"/>
      <c r="GP134" s="101"/>
      <c r="GQ134" s="119"/>
      <c r="GR134" s="93"/>
      <c r="GS134" s="120">
        <f t="shared" si="1975"/>
        <v>0</v>
      </c>
      <c r="GT134" s="101">
        <f t="shared" si="1975"/>
        <v>0</v>
      </c>
      <c r="GU134" s="101"/>
      <c r="GV134" s="121"/>
      <c r="GW134" s="122" t="e">
        <f t="shared" si="1976"/>
        <v>#DIV/0!</v>
      </c>
      <c r="GX134" s="252">
        <f t="shared" si="1977"/>
        <v>0</v>
      </c>
      <c r="GY134" s="122"/>
      <c r="GZ134" s="101"/>
      <c r="HA134" s="119"/>
      <c r="HB134" s="93"/>
      <c r="HC134" s="120">
        <f t="shared" si="1978"/>
        <v>0</v>
      </c>
      <c r="HD134" s="101">
        <f t="shared" si="1978"/>
        <v>0</v>
      </c>
      <c r="HE134" s="101"/>
      <c r="HF134" s="121"/>
      <c r="HG134" s="122" t="e">
        <f t="shared" si="1979"/>
        <v>#DIV/0!</v>
      </c>
      <c r="HH134" s="252">
        <f t="shared" si="1980"/>
        <v>0</v>
      </c>
      <c r="HI134" s="122"/>
      <c r="HJ134" s="101"/>
      <c r="HK134" s="119"/>
      <c r="HL134" s="93"/>
      <c r="HM134" s="120">
        <f t="shared" si="1981"/>
        <v>0</v>
      </c>
      <c r="HN134" s="101">
        <f t="shared" si="1981"/>
        <v>0</v>
      </c>
      <c r="HO134" s="101"/>
      <c r="HP134" s="121"/>
      <c r="HQ134" s="122" t="e">
        <f t="shared" si="1982"/>
        <v>#DIV/0!</v>
      </c>
      <c r="HR134" s="252">
        <f t="shared" si="1983"/>
        <v>0</v>
      </c>
      <c r="HS134" s="122"/>
      <c r="HT134" s="101"/>
      <c r="HU134" s="119"/>
      <c r="HV134" s="93"/>
      <c r="HW134" s="120">
        <f t="shared" si="1984"/>
        <v>0</v>
      </c>
      <c r="HX134" s="101">
        <f t="shared" si="1984"/>
        <v>0</v>
      </c>
      <c r="HY134" s="101"/>
      <c r="HZ134" s="121"/>
      <c r="IA134" s="122" t="e">
        <f t="shared" si="1985"/>
        <v>#DIV/0!</v>
      </c>
      <c r="IB134" s="252">
        <f t="shared" si="1986"/>
        <v>0</v>
      </c>
      <c r="IC134" s="122"/>
      <c r="ID134" s="101"/>
      <c r="IE134" s="119"/>
      <c r="IF134" s="93"/>
      <c r="IG134" s="120">
        <f t="shared" si="1987"/>
        <v>0</v>
      </c>
      <c r="IH134" s="101">
        <f t="shared" si="1987"/>
        <v>0</v>
      </c>
      <c r="II134" s="101"/>
      <c r="IJ134" s="121"/>
      <c r="IK134" s="122" t="e">
        <f t="shared" si="1988"/>
        <v>#DIV/0!</v>
      </c>
      <c r="IL134" s="252">
        <f t="shared" si="1989"/>
        <v>0</v>
      </c>
      <c r="IM134" s="122"/>
      <c r="IN134" s="101"/>
      <c r="IO134" s="119"/>
      <c r="IP134" s="93"/>
      <c r="IQ134" s="120">
        <f t="shared" si="1990"/>
        <v>0</v>
      </c>
      <c r="IR134" s="101">
        <f t="shared" si="1990"/>
        <v>0</v>
      </c>
      <c r="IS134" s="101"/>
      <c r="IT134" s="121"/>
      <c r="IU134" s="122" t="e">
        <f t="shared" si="1991"/>
        <v>#DIV/0!</v>
      </c>
      <c r="IV134" s="252">
        <f t="shared" si="1992"/>
        <v>0</v>
      </c>
      <c r="IW134" s="122"/>
      <c r="IX134" s="101"/>
      <c r="IY134" s="119"/>
      <c r="IZ134" s="93"/>
      <c r="JA134" s="120">
        <f t="shared" si="1993"/>
        <v>0</v>
      </c>
      <c r="JB134" s="101">
        <f t="shared" si="1993"/>
        <v>0</v>
      </c>
      <c r="JC134" s="101"/>
      <c r="JD134" s="121"/>
      <c r="JE134" s="122" t="e">
        <f t="shared" si="1994"/>
        <v>#DIV/0!</v>
      </c>
      <c r="JF134" s="252">
        <f t="shared" si="1995"/>
        <v>0</v>
      </c>
      <c r="JG134" s="122"/>
      <c r="JH134" s="101"/>
      <c r="JI134" s="119"/>
      <c r="JJ134" s="93"/>
      <c r="JK134" s="120">
        <f t="shared" si="1996"/>
        <v>0</v>
      </c>
      <c r="JL134" s="101">
        <f t="shared" si="1996"/>
        <v>0</v>
      </c>
      <c r="JM134" s="101"/>
      <c r="JN134" s="121"/>
      <c r="JO134" s="122" t="e">
        <f t="shared" si="1997"/>
        <v>#DIV/0!</v>
      </c>
      <c r="JP134" s="252">
        <f t="shared" si="1998"/>
        <v>0</v>
      </c>
      <c r="JQ134" s="122"/>
      <c r="JR134" s="101"/>
      <c r="JS134" s="119"/>
      <c r="JT134" s="93"/>
      <c r="JU134" s="120">
        <f t="shared" si="1999"/>
        <v>0</v>
      </c>
      <c r="JV134" s="101">
        <f t="shared" si="1999"/>
        <v>0</v>
      </c>
      <c r="JW134" s="101"/>
      <c r="JX134" s="121"/>
      <c r="JY134" s="122" t="e">
        <f t="shared" si="2000"/>
        <v>#DIV/0!</v>
      </c>
      <c r="JZ134" s="252">
        <f t="shared" si="2001"/>
        <v>0</v>
      </c>
      <c r="KA134" s="122"/>
      <c r="KB134" s="101"/>
      <c r="KC134" s="119"/>
      <c r="KD134" s="93"/>
      <c r="KE134" s="120">
        <f t="shared" si="2002"/>
        <v>0</v>
      </c>
      <c r="KF134" s="101">
        <f t="shared" si="2002"/>
        <v>0</v>
      </c>
      <c r="KG134" s="101"/>
      <c r="KH134" s="121"/>
      <c r="KI134" s="122" t="e">
        <f t="shared" si="2003"/>
        <v>#DIV/0!</v>
      </c>
      <c r="KJ134" s="252">
        <f t="shared" si="2004"/>
        <v>0</v>
      </c>
      <c r="KK134" s="122"/>
      <c r="KL134" s="101"/>
      <c r="KM134" s="119"/>
      <c r="KN134" s="93"/>
      <c r="KO134" s="120">
        <f t="shared" si="2005"/>
        <v>0</v>
      </c>
      <c r="KP134" s="101">
        <f t="shared" si="2005"/>
        <v>0</v>
      </c>
      <c r="KQ134" s="101"/>
      <c r="KR134" s="121"/>
      <c r="KS134" s="122" t="e">
        <f t="shared" si="2006"/>
        <v>#DIV/0!</v>
      </c>
      <c r="KT134" s="252">
        <f t="shared" si="2007"/>
        <v>0</v>
      </c>
      <c r="KU134" s="122"/>
      <c r="KV134" s="101"/>
      <c r="KW134" s="119"/>
      <c r="KX134" s="93"/>
      <c r="KY134" s="120">
        <f t="shared" si="2008"/>
        <v>0</v>
      </c>
      <c r="KZ134" s="101">
        <f t="shared" si="2008"/>
        <v>0</v>
      </c>
      <c r="LA134" s="101"/>
      <c r="LB134" s="121"/>
      <c r="LC134" s="122" t="e">
        <f t="shared" si="2009"/>
        <v>#DIV/0!</v>
      </c>
      <c r="LD134" s="252">
        <f t="shared" si="2010"/>
        <v>0</v>
      </c>
      <c r="LE134" s="122"/>
      <c r="LF134" s="101"/>
      <c r="LG134" s="119"/>
      <c r="LH134" s="93"/>
      <c r="LI134" s="120">
        <f t="shared" si="2011"/>
        <v>0</v>
      </c>
      <c r="LJ134" s="101">
        <f t="shared" si="2011"/>
        <v>0</v>
      </c>
      <c r="LK134" s="101"/>
      <c r="LL134" s="121"/>
      <c r="LM134" s="122" t="e">
        <f t="shared" si="2012"/>
        <v>#DIV/0!</v>
      </c>
      <c r="LN134" s="252">
        <f t="shared" si="2013"/>
        <v>0</v>
      </c>
      <c r="LO134" s="122"/>
      <c r="LP134" s="101"/>
      <c r="LQ134" s="119"/>
      <c r="LR134" s="93"/>
      <c r="LS134" s="120">
        <f t="shared" si="2014"/>
        <v>0</v>
      </c>
      <c r="LT134" s="101">
        <f t="shared" si="2014"/>
        <v>0</v>
      </c>
      <c r="LU134" s="101"/>
      <c r="LV134" s="121"/>
      <c r="LW134" s="122" t="e">
        <f t="shared" si="2015"/>
        <v>#DIV/0!</v>
      </c>
      <c r="LX134" s="252">
        <f t="shared" si="2016"/>
        <v>0</v>
      </c>
      <c r="LY134" s="122"/>
      <c r="LZ134" s="101"/>
      <c r="MA134" s="119"/>
      <c r="MB134" s="93"/>
      <c r="MC134" s="120">
        <f t="shared" si="2017"/>
        <v>0</v>
      </c>
      <c r="MD134" s="101">
        <f t="shared" si="2017"/>
        <v>0</v>
      </c>
      <c r="ME134" s="101"/>
      <c r="MF134" s="121"/>
      <c r="MG134" s="122" t="e">
        <f t="shared" si="2018"/>
        <v>#DIV/0!</v>
      </c>
      <c r="MH134" s="252">
        <f t="shared" si="2019"/>
        <v>0</v>
      </c>
      <c r="MI134" s="122"/>
      <c r="MJ134" s="101"/>
      <c r="MK134" s="119"/>
      <c r="ML134" s="93"/>
      <c r="MM134" s="120">
        <f t="shared" si="2020"/>
        <v>0</v>
      </c>
      <c r="MN134" s="101">
        <f t="shared" si="2020"/>
        <v>0</v>
      </c>
      <c r="MO134" s="101"/>
      <c r="MP134" s="121"/>
      <c r="MQ134" s="122" t="e">
        <f t="shared" si="2021"/>
        <v>#DIV/0!</v>
      </c>
      <c r="MR134" s="252">
        <f t="shared" si="2022"/>
        <v>0</v>
      </c>
      <c r="MS134" s="122"/>
      <c r="MT134" s="101"/>
      <c r="MU134" s="119"/>
      <c r="MV134" s="93"/>
      <c r="MW134" s="120">
        <f t="shared" si="2023"/>
        <v>0</v>
      </c>
      <c r="MX134" s="101">
        <f t="shared" si="2023"/>
        <v>0</v>
      </c>
      <c r="MY134" s="101"/>
      <c r="MZ134" s="121"/>
      <c r="NA134" s="122" t="e">
        <f t="shared" si="2024"/>
        <v>#DIV/0!</v>
      </c>
      <c r="NB134" s="252">
        <f t="shared" si="2025"/>
        <v>0</v>
      </c>
      <c r="NC134" s="122"/>
      <c r="ND134" s="101"/>
      <c r="NE134" s="119"/>
      <c r="NF134" s="93"/>
      <c r="NG134" s="120">
        <f t="shared" si="2026"/>
        <v>0</v>
      </c>
      <c r="NH134" s="101">
        <f t="shared" si="2026"/>
        <v>0</v>
      </c>
      <c r="NI134" s="101"/>
      <c r="NJ134" s="121"/>
      <c r="NK134" s="122" t="e">
        <f t="shared" si="2027"/>
        <v>#DIV/0!</v>
      </c>
      <c r="NL134" s="252">
        <f t="shared" si="2028"/>
        <v>0</v>
      </c>
      <c r="NM134" s="122"/>
      <c r="NN134" s="101"/>
      <c r="NO134" s="119"/>
      <c r="NP134" s="93"/>
      <c r="NQ134" s="120">
        <f t="shared" si="2029"/>
        <v>0</v>
      </c>
      <c r="NR134" s="101">
        <f t="shared" si="2029"/>
        <v>0</v>
      </c>
      <c r="NS134" s="101"/>
      <c r="NT134" s="121"/>
      <c r="NU134" s="122" t="e">
        <f t="shared" si="2030"/>
        <v>#DIV/0!</v>
      </c>
      <c r="NV134" s="252">
        <f t="shared" si="2031"/>
        <v>0</v>
      </c>
      <c r="NW134" s="122"/>
      <c r="NX134" s="101"/>
      <c r="NY134" s="119"/>
      <c r="NZ134" s="93"/>
      <c r="OA134" s="120">
        <f t="shared" si="2032"/>
        <v>0</v>
      </c>
      <c r="OB134" s="101">
        <f t="shared" si="2032"/>
        <v>0</v>
      </c>
      <c r="OC134" s="101"/>
      <c r="OD134" s="121"/>
      <c r="OE134" s="122" t="e">
        <f t="shared" si="2033"/>
        <v>#DIV/0!</v>
      </c>
      <c r="OF134" s="252">
        <f t="shared" si="2034"/>
        <v>0</v>
      </c>
      <c r="OG134" s="122"/>
      <c r="OH134" s="101"/>
      <c r="OI134" s="119"/>
      <c r="OJ134" s="93"/>
      <c r="OK134" s="120">
        <f t="shared" si="2035"/>
        <v>0</v>
      </c>
      <c r="OL134" s="101">
        <f t="shared" si="2035"/>
        <v>0</v>
      </c>
      <c r="OM134" s="101"/>
      <c r="ON134" s="121"/>
      <c r="OO134" s="122" t="e">
        <f t="shared" si="2036"/>
        <v>#DIV/0!</v>
      </c>
      <c r="OP134" s="252">
        <f t="shared" si="2037"/>
        <v>0</v>
      </c>
      <c r="OQ134" s="122"/>
      <c r="OR134" s="101"/>
      <c r="OS134" s="119"/>
      <c r="OT134" s="93"/>
      <c r="OU134" s="120">
        <f t="shared" si="2038"/>
        <v>0</v>
      </c>
      <c r="OV134" s="101">
        <f t="shared" si="2038"/>
        <v>0</v>
      </c>
      <c r="OW134" s="101"/>
      <c r="OX134" s="121"/>
      <c r="OY134" s="122" t="e">
        <f t="shared" si="2039"/>
        <v>#DIV/0!</v>
      </c>
      <c r="OZ134" s="252">
        <f t="shared" si="2040"/>
        <v>0</v>
      </c>
      <c r="PA134" s="122"/>
      <c r="PB134" s="101"/>
      <c r="PC134" s="119"/>
      <c r="PD134" s="93"/>
      <c r="PE134" s="120">
        <f t="shared" si="2041"/>
        <v>0</v>
      </c>
      <c r="PF134" s="101">
        <f t="shared" si="2041"/>
        <v>0</v>
      </c>
      <c r="PG134" s="101"/>
      <c r="PH134" s="121"/>
      <c r="PI134" s="122" t="e">
        <f t="shared" si="2042"/>
        <v>#DIV/0!</v>
      </c>
      <c r="PJ134" s="252">
        <f t="shared" si="2043"/>
        <v>0</v>
      </c>
      <c r="PK134" s="122"/>
      <c r="PL134" s="101"/>
      <c r="PM134" s="119"/>
      <c r="PN134" s="93"/>
      <c r="PO134" s="120">
        <f t="shared" si="2044"/>
        <v>0</v>
      </c>
      <c r="PP134" s="101">
        <f t="shared" si="2044"/>
        <v>0</v>
      </c>
      <c r="PQ134" s="101"/>
      <c r="PR134" s="121"/>
      <c r="PS134" s="122" t="e">
        <f t="shared" si="2045"/>
        <v>#DIV/0!</v>
      </c>
      <c r="PT134" s="252">
        <f t="shared" si="2046"/>
        <v>0</v>
      </c>
      <c r="PU134" s="122"/>
      <c r="PV134" s="101"/>
      <c r="PW134" s="119"/>
      <c r="PX134" s="93"/>
      <c r="PY134" s="120">
        <f t="shared" si="2047"/>
        <v>0</v>
      </c>
      <c r="PZ134" s="101">
        <f t="shared" si="2047"/>
        <v>0</v>
      </c>
      <c r="QA134" s="101"/>
      <c r="QB134" s="121"/>
      <c r="QC134" s="122" t="e">
        <f t="shared" si="2048"/>
        <v>#DIV/0!</v>
      </c>
      <c r="QD134" s="252">
        <f t="shared" si="2049"/>
        <v>0</v>
      </c>
      <c r="QE134" s="122"/>
      <c r="QF134" s="101"/>
      <c r="QG134" s="119"/>
      <c r="QH134" s="93"/>
      <c r="QI134" s="120">
        <f t="shared" si="2050"/>
        <v>0</v>
      </c>
      <c r="QJ134" s="101">
        <f t="shared" si="2050"/>
        <v>0</v>
      </c>
      <c r="QK134" s="101"/>
      <c r="QL134" s="121"/>
      <c r="QM134" s="122" t="e">
        <f t="shared" si="2051"/>
        <v>#DIV/0!</v>
      </c>
      <c r="QN134" s="252">
        <f t="shared" si="2052"/>
        <v>0</v>
      </c>
      <c r="QO134" s="122"/>
      <c r="QP134" s="101"/>
      <c r="QQ134" s="119"/>
      <c r="QR134" s="93"/>
      <c r="QS134" s="120">
        <f t="shared" si="2053"/>
        <v>0</v>
      </c>
      <c r="QT134" s="101">
        <f t="shared" si="2053"/>
        <v>0</v>
      </c>
      <c r="QU134" s="101"/>
      <c r="QV134" s="121"/>
      <c r="QW134" s="122" t="e">
        <f t="shared" si="2054"/>
        <v>#DIV/0!</v>
      </c>
      <c r="QX134" s="252">
        <f t="shared" si="2055"/>
        <v>0</v>
      </c>
      <c r="QY134" s="122"/>
      <c r="QZ134" s="101"/>
      <c r="RA134" s="119"/>
      <c r="RB134" s="93"/>
      <c r="RC134" s="120">
        <f t="shared" si="2056"/>
        <v>0</v>
      </c>
      <c r="RD134" s="101">
        <f t="shared" si="2056"/>
        <v>0</v>
      </c>
      <c r="RE134" s="101"/>
      <c r="RF134" s="121"/>
      <c r="RG134" s="122" t="e">
        <f t="shared" si="2057"/>
        <v>#DIV/0!</v>
      </c>
      <c r="RH134" s="252">
        <f t="shared" si="2058"/>
        <v>0</v>
      </c>
      <c r="RI134" s="122"/>
      <c r="RJ134" s="101"/>
      <c r="RK134" s="119"/>
      <c r="RL134" s="93"/>
      <c r="RM134" s="120">
        <f t="shared" si="2059"/>
        <v>0</v>
      </c>
      <c r="RN134" s="101">
        <f t="shared" si="2059"/>
        <v>0</v>
      </c>
      <c r="RO134" s="101"/>
      <c r="RP134" s="121"/>
      <c r="RQ134" s="122" t="e">
        <f t="shared" si="2060"/>
        <v>#DIV/0!</v>
      </c>
      <c r="RR134" s="252">
        <f t="shared" si="2061"/>
        <v>0</v>
      </c>
      <c r="RS134" s="122"/>
      <c r="RT134" s="101"/>
      <c r="RU134" s="119"/>
      <c r="RV134" s="93"/>
      <c r="RW134" s="120">
        <f t="shared" si="2062"/>
        <v>0</v>
      </c>
      <c r="RX134" s="101">
        <f t="shared" si="2062"/>
        <v>0</v>
      </c>
      <c r="RY134" s="101"/>
      <c r="RZ134" s="121"/>
      <c r="SA134" s="122" t="e">
        <f t="shared" si="2063"/>
        <v>#DIV/0!</v>
      </c>
      <c r="SB134" s="252">
        <f t="shared" si="2064"/>
        <v>0</v>
      </c>
      <c r="SC134" s="122"/>
      <c r="SD134" s="101"/>
      <c r="SE134" s="119"/>
      <c r="SF134" s="93"/>
      <c r="SG134" s="120">
        <f t="shared" si="2065"/>
        <v>0</v>
      </c>
      <c r="SH134" s="101">
        <f t="shared" si="2065"/>
        <v>0</v>
      </c>
      <c r="SI134" s="101"/>
      <c r="SJ134" s="121"/>
      <c r="SK134" s="122" t="e">
        <f t="shared" si="2066"/>
        <v>#DIV/0!</v>
      </c>
      <c r="SL134" s="252">
        <f t="shared" si="2067"/>
        <v>0</v>
      </c>
      <c r="SM134" s="122"/>
      <c r="SN134" s="101"/>
      <c r="SO134" s="119"/>
      <c r="SP134" s="93"/>
      <c r="SQ134" s="120">
        <f t="shared" si="2068"/>
        <v>0</v>
      </c>
      <c r="SR134" s="101">
        <f t="shared" si="2068"/>
        <v>0</v>
      </c>
      <c r="SS134" s="101"/>
      <c r="ST134" s="121"/>
      <c r="SU134" s="122" t="e">
        <f t="shared" si="2069"/>
        <v>#DIV/0!</v>
      </c>
      <c r="SV134" s="252">
        <f t="shared" si="2070"/>
        <v>0</v>
      </c>
      <c r="SW134" s="122"/>
      <c r="SX134" s="101"/>
      <c r="SY134" s="119"/>
      <c r="SZ134" s="93"/>
      <c r="TA134" s="120">
        <f t="shared" si="2071"/>
        <v>0</v>
      </c>
      <c r="TB134" s="101">
        <f t="shared" si="2071"/>
        <v>0</v>
      </c>
      <c r="TC134" s="101"/>
      <c r="TD134" s="121"/>
      <c r="TE134" s="122" t="e">
        <f t="shared" si="2072"/>
        <v>#DIV/0!</v>
      </c>
      <c r="TF134" s="252">
        <f t="shared" si="2073"/>
        <v>0</v>
      </c>
      <c r="TG134" s="122"/>
      <c r="TH134" s="101"/>
      <c r="TI134" s="119"/>
      <c r="TJ134" s="93"/>
      <c r="TK134" s="120">
        <f t="shared" si="2074"/>
        <v>0</v>
      </c>
      <c r="TL134" s="101">
        <f t="shared" si="2074"/>
        <v>0</v>
      </c>
      <c r="TM134" s="101"/>
      <c r="TN134" s="121"/>
      <c r="TO134" s="122" t="e">
        <f t="shared" si="2075"/>
        <v>#DIV/0!</v>
      </c>
      <c r="TP134" s="252">
        <f t="shared" si="2076"/>
        <v>0</v>
      </c>
      <c r="TQ134" s="122"/>
      <c r="TR134" s="101"/>
      <c r="TS134" s="119"/>
      <c r="TT134" s="93"/>
      <c r="TU134" s="120">
        <f t="shared" si="2077"/>
        <v>0</v>
      </c>
      <c r="TV134" s="101">
        <f t="shared" si="2077"/>
        <v>0</v>
      </c>
      <c r="TW134" s="101"/>
      <c r="TX134" s="121"/>
      <c r="TY134" s="122" t="e">
        <f t="shared" si="2078"/>
        <v>#DIV/0!</v>
      </c>
      <c r="TZ134" s="252">
        <f t="shared" si="2079"/>
        <v>0</v>
      </c>
      <c r="UA134" s="122"/>
      <c r="UB134" s="101"/>
      <c r="UC134" s="119"/>
      <c r="UD134" s="93"/>
      <c r="UE134" s="120">
        <f t="shared" si="2080"/>
        <v>0</v>
      </c>
      <c r="UF134" s="101">
        <f t="shared" si="2080"/>
        <v>0</v>
      </c>
      <c r="UG134" s="101"/>
      <c r="UH134" s="121"/>
      <c r="UI134" s="122" t="e">
        <f t="shared" si="2081"/>
        <v>#DIV/0!</v>
      </c>
      <c r="UJ134" s="252">
        <f t="shared" si="2082"/>
        <v>0</v>
      </c>
      <c r="UK134" s="122"/>
      <c r="UL134" s="101"/>
      <c r="UM134" s="119"/>
      <c r="UN134" s="93"/>
      <c r="UO134" s="120">
        <f t="shared" si="2083"/>
        <v>0</v>
      </c>
      <c r="UP134" s="101">
        <f t="shared" si="2083"/>
        <v>0</v>
      </c>
      <c r="UQ134" s="101"/>
      <c r="UR134" s="121"/>
      <c r="US134" s="122" t="e">
        <f t="shared" si="2084"/>
        <v>#DIV/0!</v>
      </c>
      <c r="UT134" s="252">
        <f t="shared" si="2085"/>
        <v>0</v>
      </c>
      <c r="UU134" s="122"/>
      <c r="UV134" s="101"/>
      <c r="UW134" s="119"/>
      <c r="UX134" s="93"/>
      <c r="UY134" s="120">
        <f t="shared" si="2086"/>
        <v>0</v>
      </c>
      <c r="UZ134" s="101">
        <f t="shared" si="2086"/>
        <v>0</v>
      </c>
      <c r="VA134" s="101"/>
      <c r="VB134" s="121"/>
      <c r="VC134" s="122" t="e">
        <f t="shared" si="2087"/>
        <v>#DIV/0!</v>
      </c>
      <c r="VD134" s="252">
        <f t="shared" si="2088"/>
        <v>0</v>
      </c>
      <c r="VE134" s="122"/>
      <c r="VF134" s="101"/>
      <c r="VG134" s="119"/>
      <c r="VH134" s="93"/>
      <c r="VI134" s="120">
        <f t="shared" si="2089"/>
        <v>0</v>
      </c>
      <c r="VJ134" s="101">
        <f t="shared" si="2089"/>
        <v>0</v>
      </c>
      <c r="VK134" s="101"/>
      <c r="VL134" s="121"/>
      <c r="VM134" s="122" t="e">
        <f t="shared" si="2090"/>
        <v>#DIV/0!</v>
      </c>
      <c r="VN134" s="252">
        <f t="shared" si="2091"/>
        <v>0</v>
      </c>
      <c r="VO134" s="122"/>
      <c r="VP134" s="101"/>
      <c r="VQ134" s="119"/>
      <c r="VR134" s="93"/>
      <c r="VS134" s="120">
        <f t="shared" si="2092"/>
        <v>0</v>
      </c>
      <c r="VT134" s="101">
        <f t="shared" si="2092"/>
        <v>0</v>
      </c>
      <c r="VU134" s="101"/>
      <c r="VV134" s="121"/>
      <c r="VW134" s="122" t="e">
        <f t="shared" si="2093"/>
        <v>#DIV/0!</v>
      </c>
      <c r="VX134" s="231">
        <f t="shared" si="2094"/>
        <v>0</v>
      </c>
      <c r="VY134" s="122"/>
      <c r="VZ134" s="101"/>
      <c r="WA134" s="119"/>
      <c r="WB134" s="93"/>
      <c r="WC134" s="120">
        <f t="shared" si="2095"/>
        <v>0</v>
      </c>
      <c r="WD134" s="120">
        <f t="shared" si="2095"/>
        <v>0</v>
      </c>
      <c r="WE134" s="101"/>
      <c r="WF134" s="121"/>
    </row>
    <row r="135" spans="1:604" ht="16.5" customHeight="1">
      <c r="A135" s="5"/>
      <c r="B135" s="94" t="s">
        <v>428</v>
      </c>
      <c r="C135" s="12" t="s">
        <v>839</v>
      </c>
      <c r="D135" s="12" t="s">
        <v>440</v>
      </c>
      <c r="E135" s="4"/>
      <c r="F135" s="252">
        <f t="shared" si="1917"/>
        <v>0</v>
      </c>
      <c r="G135" s="122"/>
      <c r="H135" s="101"/>
      <c r="I135" s="119"/>
      <c r="J135" s="93"/>
      <c r="K135" s="120">
        <f t="shared" si="1918"/>
        <v>0</v>
      </c>
      <c r="L135" s="101">
        <f t="shared" si="1918"/>
        <v>0</v>
      </c>
      <c r="M135" s="101"/>
      <c r="N135" s="121"/>
      <c r="O135" s="122">
        <f t="shared" si="1919"/>
        <v>0</v>
      </c>
      <c r="P135" s="252">
        <f t="shared" si="1920"/>
        <v>0</v>
      </c>
      <c r="Q135" s="122"/>
      <c r="R135" s="101"/>
      <c r="S135" s="119"/>
      <c r="T135" s="93"/>
      <c r="U135" s="120">
        <f t="shared" si="1921"/>
        <v>0</v>
      </c>
      <c r="V135" s="101">
        <f t="shared" si="1921"/>
        <v>0</v>
      </c>
      <c r="W135" s="101"/>
      <c r="X135" s="121"/>
      <c r="Y135" s="122">
        <f t="shared" si="1922"/>
        <v>0</v>
      </c>
      <c r="Z135" s="252">
        <f t="shared" si="1923"/>
        <v>0</v>
      </c>
      <c r="AA135" s="122"/>
      <c r="AB135" s="101"/>
      <c r="AC135" s="119"/>
      <c r="AD135" s="93"/>
      <c r="AE135" s="120">
        <f t="shared" si="1924"/>
        <v>0</v>
      </c>
      <c r="AF135" s="101">
        <f t="shared" si="1924"/>
        <v>0</v>
      </c>
      <c r="AG135" s="101"/>
      <c r="AH135" s="121"/>
      <c r="AI135" s="122">
        <f t="shared" si="1925"/>
        <v>0</v>
      </c>
      <c r="AJ135" s="252">
        <f t="shared" si="1926"/>
        <v>0</v>
      </c>
      <c r="AK135" s="122"/>
      <c r="AL135" s="101"/>
      <c r="AM135" s="119"/>
      <c r="AN135" s="93"/>
      <c r="AO135" s="120">
        <f t="shared" si="1927"/>
        <v>0</v>
      </c>
      <c r="AP135" s="101">
        <f t="shared" si="1927"/>
        <v>0</v>
      </c>
      <c r="AQ135" s="101"/>
      <c r="AR135" s="121"/>
      <c r="AS135" s="122">
        <f t="shared" si="1928"/>
        <v>0</v>
      </c>
      <c r="AT135" s="252">
        <f t="shared" si="1929"/>
        <v>0</v>
      </c>
      <c r="AU135" s="122"/>
      <c r="AV135" s="101"/>
      <c r="AW135" s="119"/>
      <c r="AX135" s="93"/>
      <c r="AY135" s="120">
        <f t="shared" si="1930"/>
        <v>0</v>
      </c>
      <c r="AZ135" s="101">
        <f t="shared" si="1930"/>
        <v>0</v>
      </c>
      <c r="BA135" s="101"/>
      <c r="BB135" s="121"/>
      <c r="BC135" s="122">
        <f t="shared" si="1931"/>
        <v>0</v>
      </c>
      <c r="BD135" s="252">
        <f t="shared" si="1932"/>
        <v>0</v>
      </c>
      <c r="BE135" s="122"/>
      <c r="BF135" s="101"/>
      <c r="BG135" s="119"/>
      <c r="BH135" s="93"/>
      <c r="BI135" s="120">
        <f t="shared" si="1933"/>
        <v>0</v>
      </c>
      <c r="BJ135" s="101">
        <f t="shared" si="1933"/>
        <v>0</v>
      </c>
      <c r="BK135" s="101"/>
      <c r="BL135" s="121"/>
      <c r="BM135" s="122">
        <f t="shared" si="1934"/>
        <v>0</v>
      </c>
      <c r="BN135" s="252">
        <f t="shared" si="1935"/>
        <v>0</v>
      </c>
      <c r="BO135" s="122"/>
      <c r="BP135" s="101"/>
      <c r="BQ135" s="119"/>
      <c r="BR135" s="93"/>
      <c r="BS135" s="120">
        <f t="shared" si="1936"/>
        <v>0</v>
      </c>
      <c r="BT135" s="101">
        <f t="shared" si="1936"/>
        <v>0</v>
      </c>
      <c r="BU135" s="101"/>
      <c r="BV135" s="121"/>
      <c r="BW135" s="122">
        <f t="shared" si="1937"/>
        <v>0</v>
      </c>
      <c r="BX135" s="252">
        <f t="shared" si="1938"/>
        <v>0</v>
      </c>
      <c r="BY135" s="122"/>
      <c r="BZ135" s="101"/>
      <c r="CA135" s="119"/>
      <c r="CB135" s="93"/>
      <c r="CC135" s="120">
        <f t="shared" si="1939"/>
        <v>0</v>
      </c>
      <c r="CD135" s="101">
        <f t="shared" si="1939"/>
        <v>0</v>
      </c>
      <c r="CE135" s="101"/>
      <c r="CF135" s="121"/>
      <c r="CG135" s="122">
        <f t="shared" si="1940"/>
        <v>0</v>
      </c>
      <c r="CH135" s="252">
        <f t="shared" si="1941"/>
        <v>0</v>
      </c>
      <c r="CI135" s="122"/>
      <c r="CJ135" s="101"/>
      <c r="CK135" s="119"/>
      <c r="CL135" s="93"/>
      <c r="CM135" s="120">
        <f t="shared" si="1942"/>
        <v>0</v>
      </c>
      <c r="CN135" s="101">
        <f t="shared" si="1942"/>
        <v>0</v>
      </c>
      <c r="CO135" s="101"/>
      <c r="CP135" s="121"/>
      <c r="CQ135" s="122">
        <f t="shared" si="1943"/>
        <v>0</v>
      </c>
      <c r="CR135" s="252">
        <f t="shared" si="1944"/>
        <v>0</v>
      </c>
      <c r="CS135" s="122"/>
      <c r="CT135" s="101"/>
      <c r="CU135" s="119"/>
      <c r="CV135" s="93"/>
      <c r="CW135" s="120">
        <f t="shared" si="1945"/>
        <v>0</v>
      </c>
      <c r="CX135" s="101">
        <f t="shared" si="1945"/>
        <v>0</v>
      </c>
      <c r="CY135" s="101"/>
      <c r="CZ135" s="121"/>
      <c r="DA135" s="122">
        <f t="shared" si="1946"/>
        <v>0</v>
      </c>
      <c r="DB135" s="252">
        <f t="shared" si="1947"/>
        <v>0</v>
      </c>
      <c r="DC135" s="122"/>
      <c r="DD135" s="101"/>
      <c r="DE135" s="119"/>
      <c r="DF135" s="93"/>
      <c r="DG135" s="120">
        <f t="shared" si="1948"/>
        <v>0</v>
      </c>
      <c r="DH135" s="101">
        <f t="shared" si="1948"/>
        <v>0</v>
      </c>
      <c r="DI135" s="101"/>
      <c r="DJ135" s="121"/>
      <c r="DK135" s="122">
        <f t="shared" si="1949"/>
        <v>0</v>
      </c>
      <c r="DL135" s="252">
        <f t="shared" si="1950"/>
        <v>0</v>
      </c>
      <c r="DM135" s="122"/>
      <c r="DN135" s="101"/>
      <c r="DO135" s="119"/>
      <c r="DP135" s="93"/>
      <c r="DQ135" s="120">
        <f t="shared" si="1951"/>
        <v>0</v>
      </c>
      <c r="DR135" s="101">
        <f t="shared" si="1951"/>
        <v>0</v>
      </c>
      <c r="DS135" s="101"/>
      <c r="DT135" s="121"/>
      <c r="DU135" s="122">
        <f t="shared" si="1952"/>
        <v>0</v>
      </c>
      <c r="DV135" s="252">
        <f t="shared" si="1953"/>
        <v>0</v>
      </c>
      <c r="DW135" s="122"/>
      <c r="DX135" s="101"/>
      <c r="DY135" s="119"/>
      <c r="DZ135" s="93"/>
      <c r="EA135" s="120">
        <f t="shared" si="1954"/>
        <v>0</v>
      </c>
      <c r="EB135" s="101">
        <f t="shared" si="1954"/>
        <v>0</v>
      </c>
      <c r="EC135" s="101"/>
      <c r="ED135" s="121"/>
      <c r="EE135" s="122">
        <f t="shared" si="1955"/>
        <v>0</v>
      </c>
      <c r="EF135" s="252">
        <f t="shared" si="1956"/>
        <v>0</v>
      </c>
      <c r="EG135" s="122"/>
      <c r="EH135" s="101"/>
      <c r="EI135" s="119"/>
      <c r="EJ135" s="93"/>
      <c r="EK135" s="120">
        <f t="shared" si="1957"/>
        <v>0</v>
      </c>
      <c r="EL135" s="101">
        <f t="shared" si="1957"/>
        <v>0</v>
      </c>
      <c r="EM135" s="101"/>
      <c r="EN135" s="121"/>
      <c r="EO135" s="122">
        <f t="shared" si="1958"/>
        <v>0</v>
      </c>
      <c r="EP135" s="252">
        <f t="shared" si="1959"/>
        <v>0</v>
      </c>
      <c r="EQ135" s="122"/>
      <c r="ER135" s="101"/>
      <c r="ES135" s="119"/>
      <c r="ET135" s="93"/>
      <c r="EU135" s="120">
        <f t="shared" si="1960"/>
        <v>0</v>
      </c>
      <c r="EV135" s="101">
        <f t="shared" si="1960"/>
        <v>0</v>
      </c>
      <c r="EW135" s="101"/>
      <c r="EX135" s="121"/>
      <c r="EY135" s="122">
        <f t="shared" si="1961"/>
        <v>0</v>
      </c>
      <c r="EZ135" s="252">
        <f t="shared" si="1962"/>
        <v>0</v>
      </c>
      <c r="FA135" s="122"/>
      <c r="FB135" s="101"/>
      <c r="FC135" s="119"/>
      <c r="FD135" s="93"/>
      <c r="FE135" s="120">
        <f t="shared" si="1963"/>
        <v>0</v>
      </c>
      <c r="FF135" s="101">
        <f t="shared" si="1963"/>
        <v>0</v>
      </c>
      <c r="FG135" s="101"/>
      <c r="FH135" s="121"/>
      <c r="FI135" s="122">
        <f t="shared" si="1964"/>
        <v>0</v>
      </c>
      <c r="FJ135" s="252">
        <f t="shared" si="1965"/>
        <v>0</v>
      </c>
      <c r="FK135" s="122"/>
      <c r="FL135" s="101"/>
      <c r="FM135" s="119"/>
      <c r="FN135" s="93"/>
      <c r="FO135" s="120">
        <f t="shared" si="1966"/>
        <v>0</v>
      </c>
      <c r="FP135" s="101">
        <f t="shared" si="1966"/>
        <v>0</v>
      </c>
      <c r="FQ135" s="101"/>
      <c r="FR135" s="121"/>
      <c r="FS135" s="122">
        <f t="shared" si="1967"/>
        <v>0</v>
      </c>
      <c r="FT135" s="252">
        <f t="shared" si="1968"/>
        <v>0</v>
      </c>
      <c r="FU135" s="122"/>
      <c r="FV135" s="101"/>
      <c r="FW135" s="119"/>
      <c r="FX135" s="93"/>
      <c r="FY135" s="120">
        <f t="shared" si="1969"/>
        <v>0</v>
      </c>
      <c r="FZ135" s="101">
        <f t="shared" si="1969"/>
        <v>0</v>
      </c>
      <c r="GA135" s="101"/>
      <c r="GB135" s="121"/>
      <c r="GC135" s="122">
        <f t="shared" si="1970"/>
        <v>0</v>
      </c>
      <c r="GD135" s="252">
        <f t="shared" si="1971"/>
        <v>0</v>
      </c>
      <c r="GE135" s="122"/>
      <c r="GF135" s="101"/>
      <c r="GG135" s="119"/>
      <c r="GH135" s="93"/>
      <c r="GI135" s="120">
        <f t="shared" si="1972"/>
        <v>0</v>
      </c>
      <c r="GJ135" s="101">
        <f t="shared" si="1972"/>
        <v>0</v>
      </c>
      <c r="GK135" s="101"/>
      <c r="GL135" s="121"/>
      <c r="GM135" s="122">
        <f t="shared" si="1973"/>
        <v>0</v>
      </c>
      <c r="GN135" s="252">
        <f t="shared" si="1974"/>
        <v>0</v>
      </c>
      <c r="GO135" s="122"/>
      <c r="GP135" s="101"/>
      <c r="GQ135" s="119"/>
      <c r="GR135" s="93"/>
      <c r="GS135" s="120">
        <f t="shared" si="1975"/>
        <v>0</v>
      </c>
      <c r="GT135" s="101">
        <f t="shared" si="1975"/>
        <v>0</v>
      </c>
      <c r="GU135" s="101"/>
      <c r="GV135" s="121"/>
      <c r="GW135" s="122">
        <f t="shared" si="1976"/>
        <v>0</v>
      </c>
      <c r="GX135" s="252">
        <f t="shared" si="1977"/>
        <v>0</v>
      </c>
      <c r="GY135" s="122"/>
      <c r="GZ135" s="101"/>
      <c r="HA135" s="119"/>
      <c r="HB135" s="93"/>
      <c r="HC135" s="120">
        <f t="shared" si="1978"/>
        <v>0</v>
      </c>
      <c r="HD135" s="101">
        <f t="shared" si="1978"/>
        <v>0</v>
      </c>
      <c r="HE135" s="101"/>
      <c r="HF135" s="121"/>
      <c r="HG135" s="122">
        <f t="shared" si="1979"/>
        <v>0</v>
      </c>
      <c r="HH135" s="252">
        <f t="shared" si="1980"/>
        <v>0</v>
      </c>
      <c r="HI135" s="122"/>
      <c r="HJ135" s="101"/>
      <c r="HK135" s="119"/>
      <c r="HL135" s="93"/>
      <c r="HM135" s="120">
        <f t="shared" si="1981"/>
        <v>0</v>
      </c>
      <c r="HN135" s="101">
        <f t="shared" si="1981"/>
        <v>0</v>
      </c>
      <c r="HO135" s="101"/>
      <c r="HP135" s="121"/>
      <c r="HQ135" s="122">
        <f t="shared" si="1982"/>
        <v>0</v>
      </c>
      <c r="HR135" s="252">
        <f t="shared" si="1983"/>
        <v>0</v>
      </c>
      <c r="HS135" s="122"/>
      <c r="HT135" s="101"/>
      <c r="HU135" s="119"/>
      <c r="HV135" s="93"/>
      <c r="HW135" s="120">
        <f t="shared" si="1984"/>
        <v>0</v>
      </c>
      <c r="HX135" s="101">
        <f t="shared" si="1984"/>
        <v>0</v>
      </c>
      <c r="HY135" s="101"/>
      <c r="HZ135" s="121"/>
      <c r="IA135" s="122">
        <f t="shared" si="1985"/>
        <v>0</v>
      </c>
      <c r="IB135" s="252">
        <f t="shared" si="1986"/>
        <v>0</v>
      </c>
      <c r="IC135" s="122"/>
      <c r="ID135" s="101"/>
      <c r="IE135" s="119"/>
      <c r="IF135" s="93"/>
      <c r="IG135" s="120">
        <f t="shared" si="1987"/>
        <v>0</v>
      </c>
      <c r="IH135" s="101">
        <f t="shared" si="1987"/>
        <v>0</v>
      </c>
      <c r="II135" s="101"/>
      <c r="IJ135" s="121"/>
      <c r="IK135" s="122">
        <f t="shared" si="1988"/>
        <v>0</v>
      </c>
      <c r="IL135" s="252">
        <f t="shared" si="1989"/>
        <v>0</v>
      </c>
      <c r="IM135" s="122"/>
      <c r="IN135" s="101"/>
      <c r="IO135" s="119"/>
      <c r="IP135" s="93"/>
      <c r="IQ135" s="120">
        <f t="shared" si="1990"/>
        <v>0</v>
      </c>
      <c r="IR135" s="101">
        <f t="shared" si="1990"/>
        <v>0</v>
      </c>
      <c r="IS135" s="101"/>
      <c r="IT135" s="121"/>
      <c r="IU135" s="122">
        <f t="shared" si="1991"/>
        <v>0</v>
      </c>
      <c r="IV135" s="252">
        <f t="shared" si="1992"/>
        <v>0</v>
      </c>
      <c r="IW135" s="122"/>
      <c r="IX135" s="101"/>
      <c r="IY135" s="119"/>
      <c r="IZ135" s="93"/>
      <c r="JA135" s="120">
        <f t="shared" si="1993"/>
        <v>0</v>
      </c>
      <c r="JB135" s="101">
        <f t="shared" si="1993"/>
        <v>0</v>
      </c>
      <c r="JC135" s="101"/>
      <c r="JD135" s="121"/>
      <c r="JE135" s="122">
        <f t="shared" si="1994"/>
        <v>0</v>
      </c>
      <c r="JF135" s="252">
        <f t="shared" si="1995"/>
        <v>13</v>
      </c>
      <c r="JG135" s="122"/>
      <c r="JH135" s="101"/>
      <c r="JI135" s="119"/>
      <c r="JJ135" s="93"/>
      <c r="JK135" s="120">
        <f t="shared" si="1996"/>
        <v>11583.64435</v>
      </c>
      <c r="JL135" s="101">
        <f t="shared" si="1996"/>
        <v>150587.38</v>
      </c>
      <c r="JM135" s="101"/>
      <c r="JN135" s="121"/>
      <c r="JO135" s="122">
        <f t="shared" si="1997"/>
        <v>1.15421</v>
      </c>
      <c r="JP135" s="252">
        <f t="shared" si="1998"/>
        <v>0</v>
      </c>
      <c r="JQ135" s="122"/>
      <c r="JR135" s="101"/>
      <c r="JS135" s="119"/>
      <c r="JT135" s="93"/>
      <c r="JU135" s="120">
        <f t="shared" si="1999"/>
        <v>0</v>
      </c>
      <c r="JV135" s="101">
        <f t="shared" si="1999"/>
        <v>0</v>
      </c>
      <c r="JW135" s="101"/>
      <c r="JX135" s="121"/>
      <c r="JY135" s="122">
        <f t="shared" si="2000"/>
        <v>0</v>
      </c>
      <c r="JZ135" s="252">
        <f t="shared" si="2001"/>
        <v>0</v>
      </c>
      <c r="KA135" s="122"/>
      <c r="KB135" s="101"/>
      <c r="KC135" s="119"/>
      <c r="KD135" s="93"/>
      <c r="KE135" s="120">
        <f t="shared" si="2002"/>
        <v>0</v>
      </c>
      <c r="KF135" s="101">
        <f t="shared" si="2002"/>
        <v>0</v>
      </c>
      <c r="KG135" s="101"/>
      <c r="KH135" s="121"/>
      <c r="KI135" s="122">
        <f t="shared" si="2003"/>
        <v>0</v>
      </c>
      <c r="KJ135" s="252">
        <f t="shared" si="2004"/>
        <v>0</v>
      </c>
      <c r="KK135" s="122"/>
      <c r="KL135" s="101"/>
      <c r="KM135" s="119"/>
      <c r="KN135" s="93"/>
      <c r="KO135" s="120">
        <f t="shared" si="2005"/>
        <v>0</v>
      </c>
      <c r="KP135" s="101">
        <f t="shared" si="2005"/>
        <v>0</v>
      </c>
      <c r="KQ135" s="101"/>
      <c r="KR135" s="121"/>
      <c r="KS135" s="122">
        <f t="shared" si="2006"/>
        <v>0</v>
      </c>
      <c r="KT135" s="252">
        <f t="shared" si="2007"/>
        <v>0</v>
      </c>
      <c r="KU135" s="122"/>
      <c r="KV135" s="101"/>
      <c r="KW135" s="119"/>
      <c r="KX135" s="93"/>
      <c r="KY135" s="120">
        <f t="shared" si="2008"/>
        <v>0</v>
      </c>
      <c r="KZ135" s="101">
        <f t="shared" si="2008"/>
        <v>0</v>
      </c>
      <c r="LA135" s="101"/>
      <c r="LB135" s="121"/>
      <c r="LC135" s="122">
        <f t="shared" si="2009"/>
        <v>0</v>
      </c>
      <c r="LD135" s="252">
        <f t="shared" si="2010"/>
        <v>0</v>
      </c>
      <c r="LE135" s="122"/>
      <c r="LF135" s="101"/>
      <c r="LG135" s="119"/>
      <c r="LH135" s="93"/>
      <c r="LI135" s="120">
        <f t="shared" si="2011"/>
        <v>0</v>
      </c>
      <c r="LJ135" s="101">
        <f t="shared" si="2011"/>
        <v>0</v>
      </c>
      <c r="LK135" s="101"/>
      <c r="LL135" s="121"/>
      <c r="LM135" s="122">
        <f t="shared" si="2012"/>
        <v>0</v>
      </c>
      <c r="LN135" s="252">
        <f t="shared" si="2013"/>
        <v>0</v>
      </c>
      <c r="LO135" s="122"/>
      <c r="LP135" s="101"/>
      <c r="LQ135" s="119"/>
      <c r="LR135" s="93"/>
      <c r="LS135" s="120">
        <f t="shared" si="2014"/>
        <v>0</v>
      </c>
      <c r="LT135" s="101">
        <f t="shared" si="2014"/>
        <v>0</v>
      </c>
      <c r="LU135" s="101"/>
      <c r="LV135" s="121"/>
      <c r="LW135" s="122">
        <f t="shared" si="2015"/>
        <v>0</v>
      </c>
      <c r="LX135" s="252">
        <f t="shared" si="2016"/>
        <v>0</v>
      </c>
      <c r="LY135" s="122"/>
      <c r="LZ135" s="101"/>
      <c r="MA135" s="119"/>
      <c r="MB135" s="93"/>
      <c r="MC135" s="120">
        <f t="shared" si="2017"/>
        <v>0</v>
      </c>
      <c r="MD135" s="101">
        <f t="shared" si="2017"/>
        <v>0</v>
      </c>
      <c r="ME135" s="101"/>
      <c r="MF135" s="121"/>
      <c r="MG135" s="122">
        <f t="shared" si="2018"/>
        <v>0</v>
      </c>
      <c r="MH135" s="252">
        <f t="shared" si="2019"/>
        <v>0</v>
      </c>
      <c r="MI135" s="122"/>
      <c r="MJ135" s="101"/>
      <c r="MK135" s="119"/>
      <c r="ML135" s="93"/>
      <c r="MM135" s="120">
        <f t="shared" si="2020"/>
        <v>0</v>
      </c>
      <c r="MN135" s="101">
        <f t="shared" si="2020"/>
        <v>0</v>
      </c>
      <c r="MO135" s="101"/>
      <c r="MP135" s="121"/>
      <c r="MQ135" s="122">
        <f t="shared" si="2021"/>
        <v>0</v>
      </c>
      <c r="MR135" s="252">
        <f t="shared" si="2022"/>
        <v>0</v>
      </c>
      <c r="MS135" s="122"/>
      <c r="MT135" s="101"/>
      <c r="MU135" s="119"/>
      <c r="MV135" s="93"/>
      <c r="MW135" s="120">
        <f t="shared" si="2023"/>
        <v>0</v>
      </c>
      <c r="MX135" s="101">
        <f t="shared" si="2023"/>
        <v>0</v>
      </c>
      <c r="MY135" s="101"/>
      <c r="MZ135" s="121"/>
      <c r="NA135" s="122">
        <f t="shared" si="2024"/>
        <v>0</v>
      </c>
      <c r="NB135" s="252">
        <f t="shared" si="2025"/>
        <v>0</v>
      </c>
      <c r="NC135" s="122"/>
      <c r="ND135" s="101"/>
      <c r="NE135" s="119"/>
      <c r="NF135" s="93"/>
      <c r="NG135" s="120">
        <f t="shared" si="2026"/>
        <v>0</v>
      </c>
      <c r="NH135" s="101">
        <f t="shared" si="2026"/>
        <v>0</v>
      </c>
      <c r="NI135" s="101"/>
      <c r="NJ135" s="121"/>
      <c r="NK135" s="122">
        <f t="shared" si="2027"/>
        <v>0</v>
      </c>
      <c r="NL135" s="252">
        <f t="shared" si="2028"/>
        <v>0</v>
      </c>
      <c r="NM135" s="122"/>
      <c r="NN135" s="101"/>
      <c r="NO135" s="119"/>
      <c r="NP135" s="93"/>
      <c r="NQ135" s="120">
        <f t="shared" si="2029"/>
        <v>0</v>
      </c>
      <c r="NR135" s="101">
        <f t="shared" si="2029"/>
        <v>0</v>
      </c>
      <c r="NS135" s="101"/>
      <c r="NT135" s="121"/>
      <c r="NU135" s="122">
        <f t="shared" si="2030"/>
        <v>0</v>
      </c>
      <c r="NV135" s="252">
        <f t="shared" si="2031"/>
        <v>0</v>
      </c>
      <c r="NW135" s="122"/>
      <c r="NX135" s="101"/>
      <c r="NY135" s="119"/>
      <c r="NZ135" s="93"/>
      <c r="OA135" s="120">
        <f t="shared" si="2032"/>
        <v>0</v>
      </c>
      <c r="OB135" s="101">
        <f t="shared" si="2032"/>
        <v>0</v>
      </c>
      <c r="OC135" s="101"/>
      <c r="OD135" s="121"/>
      <c r="OE135" s="122">
        <f t="shared" si="2033"/>
        <v>0</v>
      </c>
      <c r="OF135" s="252">
        <f t="shared" si="2034"/>
        <v>0</v>
      </c>
      <c r="OG135" s="122"/>
      <c r="OH135" s="101"/>
      <c r="OI135" s="119"/>
      <c r="OJ135" s="93"/>
      <c r="OK135" s="120">
        <f t="shared" si="2035"/>
        <v>0</v>
      </c>
      <c r="OL135" s="101">
        <f t="shared" si="2035"/>
        <v>0</v>
      </c>
      <c r="OM135" s="101"/>
      <c r="ON135" s="121"/>
      <c r="OO135" s="122">
        <f t="shared" si="2036"/>
        <v>0</v>
      </c>
      <c r="OP135" s="252">
        <f t="shared" si="2037"/>
        <v>0</v>
      </c>
      <c r="OQ135" s="122"/>
      <c r="OR135" s="101"/>
      <c r="OS135" s="119"/>
      <c r="OT135" s="93"/>
      <c r="OU135" s="120">
        <f t="shared" si="2038"/>
        <v>0</v>
      </c>
      <c r="OV135" s="101">
        <f t="shared" si="2038"/>
        <v>0</v>
      </c>
      <c r="OW135" s="101"/>
      <c r="OX135" s="121"/>
      <c r="OY135" s="122">
        <f t="shared" si="2039"/>
        <v>0</v>
      </c>
      <c r="OZ135" s="252">
        <f t="shared" si="2040"/>
        <v>0</v>
      </c>
      <c r="PA135" s="122"/>
      <c r="PB135" s="101"/>
      <c r="PC135" s="119"/>
      <c r="PD135" s="93"/>
      <c r="PE135" s="120">
        <f t="shared" si="2041"/>
        <v>0</v>
      </c>
      <c r="PF135" s="101">
        <f t="shared" si="2041"/>
        <v>0</v>
      </c>
      <c r="PG135" s="101"/>
      <c r="PH135" s="121"/>
      <c r="PI135" s="122">
        <f t="shared" si="2042"/>
        <v>0</v>
      </c>
      <c r="PJ135" s="252">
        <f t="shared" si="2043"/>
        <v>0</v>
      </c>
      <c r="PK135" s="122"/>
      <c r="PL135" s="101"/>
      <c r="PM135" s="119"/>
      <c r="PN135" s="93"/>
      <c r="PO135" s="120">
        <f t="shared" si="2044"/>
        <v>0</v>
      </c>
      <c r="PP135" s="101">
        <f t="shared" si="2044"/>
        <v>0</v>
      </c>
      <c r="PQ135" s="101"/>
      <c r="PR135" s="121"/>
      <c r="PS135" s="122">
        <f t="shared" si="2045"/>
        <v>0</v>
      </c>
      <c r="PT135" s="252">
        <f t="shared" si="2046"/>
        <v>0</v>
      </c>
      <c r="PU135" s="122"/>
      <c r="PV135" s="101"/>
      <c r="PW135" s="119"/>
      <c r="PX135" s="93"/>
      <c r="PY135" s="120">
        <f t="shared" si="2047"/>
        <v>0</v>
      </c>
      <c r="PZ135" s="101">
        <f t="shared" si="2047"/>
        <v>0</v>
      </c>
      <c r="QA135" s="101"/>
      <c r="QB135" s="121"/>
      <c r="QC135" s="122">
        <f t="shared" si="2048"/>
        <v>0</v>
      </c>
      <c r="QD135" s="252">
        <f t="shared" si="2049"/>
        <v>0</v>
      </c>
      <c r="QE135" s="122"/>
      <c r="QF135" s="101"/>
      <c r="QG135" s="119"/>
      <c r="QH135" s="93"/>
      <c r="QI135" s="120">
        <f t="shared" si="2050"/>
        <v>0</v>
      </c>
      <c r="QJ135" s="101">
        <f t="shared" si="2050"/>
        <v>0</v>
      </c>
      <c r="QK135" s="101"/>
      <c r="QL135" s="121"/>
      <c r="QM135" s="122">
        <f t="shared" si="2051"/>
        <v>0</v>
      </c>
      <c r="QN135" s="252">
        <f t="shared" si="2052"/>
        <v>0</v>
      </c>
      <c r="QO135" s="122"/>
      <c r="QP135" s="101"/>
      <c r="QQ135" s="119"/>
      <c r="QR135" s="93"/>
      <c r="QS135" s="120">
        <f t="shared" si="2053"/>
        <v>0</v>
      </c>
      <c r="QT135" s="101">
        <f t="shared" si="2053"/>
        <v>0</v>
      </c>
      <c r="QU135" s="101"/>
      <c r="QV135" s="121"/>
      <c r="QW135" s="122">
        <f t="shared" si="2054"/>
        <v>0</v>
      </c>
      <c r="QX135" s="252">
        <f t="shared" si="2055"/>
        <v>0</v>
      </c>
      <c r="QY135" s="122"/>
      <c r="QZ135" s="101"/>
      <c r="RA135" s="119"/>
      <c r="RB135" s="93"/>
      <c r="RC135" s="120">
        <f t="shared" si="2056"/>
        <v>0</v>
      </c>
      <c r="RD135" s="101">
        <f t="shared" si="2056"/>
        <v>0</v>
      </c>
      <c r="RE135" s="101"/>
      <c r="RF135" s="121"/>
      <c r="RG135" s="122">
        <f t="shared" si="2057"/>
        <v>0</v>
      </c>
      <c r="RH135" s="252">
        <f t="shared" si="2058"/>
        <v>0</v>
      </c>
      <c r="RI135" s="122"/>
      <c r="RJ135" s="101"/>
      <c r="RK135" s="119"/>
      <c r="RL135" s="93"/>
      <c r="RM135" s="120">
        <f t="shared" si="2059"/>
        <v>0</v>
      </c>
      <c r="RN135" s="101">
        <f t="shared" si="2059"/>
        <v>0</v>
      </c>
      <c r="RO135" s="101"/>
      <c r="RP135" s="121"/>
      <c r="RQ135" s="122">
        <f t="shared" si="2060"/>
        <v>0</v>
      </c>
      <c r="RR135" s="252">
        <f t="shared" si="2061"/>
        <v>0</v>
      </c>
      <c r="RS135" s="122"/>
      <c r="RT135" s="101"/>
      <c r="RU135" s="119"/>
      <c r="RV135" s="93"/>
      <c r="RW135" s="120">
        <f t="shared" si="2062"/>
        <v>0</v>
      </c>
      <c r="RX135" s="101">
        <f t="shared" si="2062"/>
        <v>0</v>
      </c>
      <c r="RY135" s="101"/>
      <c r="RZ135" s="121"/>
      <c r="SA135" s="122">
        <f t="shared" si="2063"/>
        <v>0</v>
      </c>
      <c r="SB135" s="252">
        <f t="shared" si="2064"/>
        <v>0</v>
      </c>
      <c r="SC135" s="122"/>
      <c r="SD135" s="101"/>
      <c r="SE135" s="119"/>
      <c r="SF135" s="93"/>
      <c r="SG135" s="120">
        <f t="shared" si="2065"/>
        <v>0</v>
      </c>
      <c r="SH135" s="101">
        <f t="shared" si="2065"/>
        <v>0</v>
      </c>
      <c r="SI135" s="101"/>
      <c r="SJ135" s="121"/>
      <c r="SK135" s="122">
        <f t="shared" si="2066"/>
        <v>0</v>
      </c>
      <c r="SL135" s="252">
        <f t="shared" si="2067"/>
        <v>0</v>
      </c>
      <c r="SM135" s="122"/>
      <c r="SN135" s="101"/>
      <c r="SO135" s="119"/>
      <c r="SP135" s="93"/>
      <c r="SQ135" s="120">
        <f t="shared" si="2068"/>
        <v>0</v>
      </c>
      <c r="SR135" s="101">
        <f t="shared" si="2068"/>
        <v>0</v>
      </c>
      <c r="SS135" s="101"/>
      <c r="ST135" s="121"/>
      <c r="SU135" s="122">
        <f t="shared" si="2069"/>
        <v>0</v>
      </c>
      <c r="SV135" s="252">
        <f t="shared" si="2070"/>
        <v>0</v>
      </c>
      <c r="SW135" s="122"/>
      <c r="SX135" s="101"/>
      <c r="SY135" s="119"/>
      <c r="SZ135" s="93"/>
      <c r="TA135" s="120">
        <f t="shared" si="2071"/>
        <v>0</v>
      </c>
      <c r="TB135" s="101">
        <f t="shared" si="2071"/>
        <v>0</v>
      </c>
      <c r="TC135" s="101"/>
      <c r="TD135" s="121"/>
      <c r="TE135" s="122">
        <f t="shared" si="2072"/>
        <v>0</v>
      </c>
      <c r="TF135" s="252">
        <f t="shared" si="2073"/>
        <v>0</v>
      </c>
      <c r="TG135" s="122"/>
      <c r="TH135" s="101"/>
      <c r="TI135" s="119"/>
      <c r="TJ135" s="93"/>
      <c r="TK135" s="120">
        <f t="shared" si="2074"/>
        <v>0</v>
      </c>
      <c r="TL135" s="101">
        <f t="shared" si="2074"/>
        <v>0</v>
      </c>
      <c r="TM135" s="101"/>
      <c r="TN135" s="121"/>
      <c r="TO135" s="122">
        <f t="shared" si="2075"/>
        <v>0</v>
      </c>
      <c r="TP135" s="252">
        <f t="shared" si="2076"/>
        <v>0</v>
      </c>
      <c r="TQ135" s="122"/>
      <c r="TR135" s="101"/>
      <c r="TS135" s="119"/>
      <c r="TT135" s="93"/>
      <c r="TU135" s="120">
        <f t="shared" si="2077"/>
        <v>0</v>
      </c>
      <c r="TV135" s="101">
        <f t="shared" si="2077"/>
        <v>0</v>
      </c>
      <c r="TW135" s="101"/>
      <c r="TX135" s="121"/>
      <c r="TY135" s="122">
        <f t="shared" si="2078"/>
        <v>0</v>
      </c>
      <c r="TZ135" s="252">
        <f t="shared" si="2079"/>
        <v>0</v>
      </c>
      <c r="UA135" s="122"/>
      <c r="UB135" s="101"/>
      <c r="UC135" s="119"/>
      <c r="UD135" s="93"/>
      <c r="UE135" s="120">
        <f t="shared" si="2080"/>
        <v>0</v>
      </c>
      <c r="UF135" s="101">
        <f t="shared" si="2080"/>
        <v>0</v>
      </c>
      <c r="UG135" s="101"/>
      <c r="UH135" s="121"/>
      <c r="UI135" s="122">
        <f t="shared" si="2081"/>
        <v>0</v>
      </c>
      <c r="UJ135" s="252">
        <f t="shared" si="2082"/>
        <v>0</v>
      </c>
      <c r="UK135" s="122"/>
      <c r="UL135" s="101"/>
      <c r="UM135" s="119"/>
      <c r="UN135" s="93"/>
      <c r="UO135" s="120">
        <f t="shared" si="2083"/>
        <v>0</v>
      </c>
      <c r="UP135" s="101">
        <f t="shared" si="2083"/>
        <v>0</v>
      </c>
      <c r="UQ135" s="101"/>
      <c r="UR135" s="121"/>
      <c r="US135" s="122">
        <f t="shared" si="2084"/>
        <v>0</v>
      </c>
      <c r="UT135" s="252">
        <f t="shared" si="2085"/>
        <v>0</v>
      </c>
      <c r="UU135" s="122"/>
      <c r="UV135" s="101"/>
      <c r="UW135" s="119"/>
      <c r="UX135" s="93"/>
      <c r="UY135" s="120">
        <f t="shared" si="2086"/>
        <v>0</v>
      </c>
      <c r="UZ135" s="101">
        <f t="shared" si="2086"/>
        <v>0</v>
      </c>
      <c r="VA135" s="101"/>
      <c r="VB135" s="121"/>
      <c r="VC135" s="122">
        <f t="shared" si="2087"/>
        <v>0</v>
      </c>
      <c r="VD135" s="252">
        <f t="shared" si="2088"/>
        <v>0</v>
      </c>
      <c r="VE135" s="122"/>
      <c r="VF135" s="101"/>
      <c r="VG135" s="119"/>
      <c r="VH135" s="93"/>
      <c r="VI135" s="120">
        <f t="shared" si="2089"/>
        <v>0</v>
      </c>
      <c r="VJ135" s="101">
        <f t="shared" si="2089"/>
        <v>0</v>
      </c>
      <c r="VK135" s="101"/>
      <c r="VL135" s="121"/>
      <c r="VM135" s="122">
        <f t="shared" si="2090"/>
        <v>0</v>
      </c>
      <c r="VN135" s="252">
        <f t="shared" si="2091"/>
        <v>0</v>
      </c>
      <c r="VO135" s="122"/>
      <c r="VP135" s="101"/>
      <c r="VQ135" s="119"/>
      <c r="VR135" s="93"/>
      <c r="VS135" s="120">
        <f t="shared" si="2092"/>
        <v>0</v>
      </c>
      <c r="VT135" s="101">
        <f t="shared" si="2092"/>
        <v>0</v>
      </c>
      <c r="VU135" s="101"/>
      <c r="VV135" s="121"/>
      <c r="VW135" s="122">
        <f t="shared" si="2093"/>
        <v>0</v>
      </c>
      <c r="VX135" s="231">
        <f t="shared" si="2094"/>
        <v>13</v>
      </c>
      <c r="VY135" s="122"/>
      <c r="VZ135" s="101"/>
      <c r="WA135" s="119"/>
      <c r="WB135" s="93"/>
      <c r="WC135" s="120">
        <f t="shared" si="2095"/>
        <v>10035.97697</v>
      </c>
      <c r="WD135" s="120">
        <f t="shared" si="2095"/>
        <v>130467.7</v>
      </c>
      <c r="WE135" s="101"/>
      <c r="WF135" s="121"/>
    </row>
    <row r="136" spans="1:604" ht="15" customHeight="1">
      <c r="A136" s="5"/>
      <c r="B136" s="88" t="s">
        <v>433</v>
      </c>
      <c r="C136" s="12" t="s">
        <v>837</v>
      </c>
      <c r="D136" s="12" t="s">
        <v>437</v>
      </c>
      <c r="E136" s="4"/>
      <c r="F136" s="252">
        <f t="shared" si="1917"/>
        <v>0</v>
      </c>
      <c r="G136" s="122"/>
      <c r="H136" s="101"/>
      <c r="I136" s="119"/>
      <c r="J136" s="93"/>
      <c r="K136" s="120">
        <f t="shared" si="1918"/>
        <v>0</v>
      </c>
      <c r="L136" s="101">
        <f t="shared" si="1918"/>
        <v>0</v>
      </c>
      <c r="M136" s="101"/>
      <c r="N136" s="121"/>
      <c r="O136" s="122" t="e">
        <f t="shared" si="1919"/>
        <v>#DIV/0!</v>
      </c>
      <c r="P136" s="252">
        <f t="shared" si="1920"/>
        <v>0</v>
      </c>
      <c r="Q136" s="122"/>
      <c r="R136" s="101"/>
      <c r="S136" s="119"/>
      <c r="T136" s="93"/>
      <c r="U136" s="120">
        <f t="shared" si="1921"/>
        <v>0</v>
      </c>
      <c r="V136" s="101">
        <f t="shared" si="1921"/>
        <v>0</v>
      </c>
      <c r="W136" s="101"/>
      <c r="X136" s="121"/>
      <c r="Y136" s="122" t="e">
        <f t="shared" si="1922"/>
        <v>#DIV/0!</v>
      </c>
      <c r="Z136" s="252">
        <f t="shared" si="1923"/>
        <v>0</v>
      </c>
      <c r="AA136" s="122"/>
      <c r="AB136" s="101"/>
      <c r="AC136" s="119"/>
      <c r="AD136" s="93"/>
      <c r="AE136" s="120">
        <f t="shared" si="1924"/>
        <v>0</v>
      </c>
      <c r="AF136" s="101">
        <f t="shared" si="1924"/>
        <v>0</v>
      </c>
      <c r="AG136" s="101"/>
      <c r="AH136" s="121"/>
      <c r="AI136" s="122" t="e">
        <f t="shared" si="1925"/>
        <v>#DIV/0!</v>
      </c>
      <c r="AJ136" s="252">
        <f t="shared" si="1926"/>
        <v>0</v>
      </c>
      <c r="AK136" s="122"/>
      <c r="AL136" s="101"/>
      <c r="AM136" s="119"/>
      <c r="AN136" s="93"/>
      <c r="AO136" s="120">
        <f t="shared" si="1927"/>
        <v>0</v>
      </c>
      <c r="AP136" s="101">
        <f t="shared" si="1927"/>
        <v>0</v>
      </c>
      <c r="AQ136" s="101"/>
      <c r="AR136" s="121"/>
      <c r="AS136" s="122" t="e">
        <f t="shared" si="1928"/>
        <v>#DIV/0!</v>
      </c>
      <c r="AT136" s="252">
        <f t="shared" si="1929"/>
        <v>0</v>
      </c>
      <c r="AU136" s="122"/>
      <c r="AV136" s="101"/>
      <c r="AW136" s="119"/>
      <c r="AX136" s="93"/>
      <c r="AY136" s="120">
        <f t="shared" si="1930"/>
        <v>0</v>
      </c>
      <c r="AZ136" s="101">
        <f t="shared" si="1930"/>
        <v>0</v>
      </c>
      <c r="BA136" s="101"/>
      <c r="BB136" s="121"/>
      <c r="BC136" s="122" t="e">
        <f t="shared" si="1931"/>
        <v>#DIV/0!</v>
      </c>
      <c r="BD136" s="252">
        <f t="shared" si="1932"/>
        <v>0</v>
      </c>
      <c r="BE136" s="122"/>
      <c r="BF136" s="101"/>
      <c r="BG136" s="119"/>
      <c r="BH136" s="93"/>
      <c r="BI136" s="120">
        <f t="shared" si="1933"/>
        <v>0</v>
      </c>
      <c r="BJ136" s="101">
        <f t="shared" si="1933"/>
        <v>0</v>
      </c>
      <c r="BK136" s="101"/>
      <c r="BL136" s="121"/>
      <c r="BM136" s="122" t="e">
        <f t="shared" si="1934"/>
        <v>#DIV/0!</v>
      </c>
      <c r="BN136" s="252">
        <f t="shared" si="1935"/>
        <v>0</v>
      </c>
      <c r="BO136" s="122"/>
      <c r="BP136" s="101"/>
      <c r="BQ136" s="119"/>
      <c r="BR136" s="93"/>
      <c r="BS136" s="120">
        <f t="shared" si="1936"/>
        <v>0</v>
      </c>
      <c r="BT136" s="101">
        <f t="shared" si="1936"/>
        <v>0</v>
      </c>
      <c r="BU136" s="101"/>
      <c r="BV136" s="121"/>
      <c r="BW136" s="122" t="e">
        <f t="shared" si="1937"/>
        <v>#DIV/0!</v>
      </c>
      <c r="BX136" s="252">
        <f t="shared" si="1938"/>
        <v>0</v>
      </c>
      <c r="BY136" s="122"/>
      <c r="BZ136" s="101"/>
      <c r="CA136" s="119"/>
      <c r="CB136" s="93"/>
      <c r="CC136" s="120">
        <f t="shared" si="1939"/>
        <v>0</v>
      </c>
      <c r="CD136" s="101">
        <f t="shared" si="1939"/>
        <v>0</v>
      </c>
      <c r="CE136" s="101"/>
      <c r="CF136" s="121"/>
      <c r="CG136" s="122" t="e">
        <f t="shared" si="1940"/>
        <v>#DIV/0!</v>
      </c>
      <c r="CH136" s="252">
        <f t="shared" si="1941"/>
        <v>0</v>
      </c>
      <c r="CI136" s="122"/>
      <c r="CJ136" s="101"/>
      <c r="CK136" s="119"/>
      <c r="CL136" s="93"/>
      <c r="CM136" s="120">
        <f t="shared" si="1942"/>
        <v>0</v>
      </c>
      <c r="CN136" s="101">
        <f t="shared" si="1942"/>
        <v>0</v>
      </c>
      <c r="CO136" s="101"/>
      <c r="CP136" s="121"/>
      <c r="CQ136" s="122" t="e">
        <f t="shared" si="1943"/>
        <v>#DIV/0!</v>
      </c>
      <c r="CR136" s="252">
        <f t="shared" si="1944"/>
        <v>0</v>
      </c>
      <c r="CS136" s="122"/>
      <c r="CT136" s="101"/>
      <c r="CU136" s="119"/>
      <c r="CV136" s="93"/>
      <c r="CW136" s="120">
        <f t="shared" si="1945"/>
        <v>0</v>
      </c>
      <c r="CX136" s="101">
        <f t="shared" si="1945"/>
        <v>0</v>
      </c>
      <c r="CY136" s="101"/>
      <c r="CZ136" s="121"/>
      <c r="DA136" s="122" t="e">
        <f t="shared" si="1946"/>
        <v>#DIV/0!</v>
      </c>
      <c r="DB136" s="252">
        <f t="shared" si="1947"/>
        <v>0</v>
      </c>
      <c r="DC136" s="122"/>
      <c r="DD136" s="101"/>
      <c r="DE136" s="119"/>
      <c r="DF136" s="93"/>
      <c r="DG136" s="120">
        <f t="shared" si="1948"/>
        <v>0</v>
      </c>
      <c r="DH136" s="101">
        <f t="shared" si="1948"/>
        <v>0</v>
      </c>
      <c r="DI136" s="101"/>
      <c r="DJ136" s="121"/>
      <c r="DK136" s="122" t="e">
        <f t="shared" si="1949"/>
        <v>#DIV/0!</v>
      </c>
      <c r="DL136" s="252">
        <f t="shared" si="1950"/>
        <v>0</v>
      </c>
      <c r="DM136" s="122"/>
      <c r="DN136" s="101"/>
      <c r="DO136" s="119"/>
      <c r="DP136" s="93"/>
      <c r="DQ136" s="120">
        <f t="shared" si="1951"/>
        <v>0</v>
      </c>
      <c r="DR136" s="101">
        <f t="shared" si="1951"/>
        <v>0</v>
      </c>
      <c r="DS136" s="101"/>
      <c r="DT136" s="121"/>
      <c r="DU136" s="122" t="e">
        <f t="shared" si="1952"/>
        <v>#DIV/0!</v>
      </c>
      <c r="DV136" s="252">
        <f t="shared" si="1953"/>
        <v>0</v>
      </c>
      <c r="DW136" s="122"/>
      <c r="DX136" s="101"/>
      <c r="DY136" s="119"/>
      <c r="DZ136" s="93"/>
      <c r="EA136" s="120">
        <f t="shared" si="1954"/>
        <v>0</v>
      </c>
      <c r="EB136" s="101">
        <f t="shared" si="1954"/>
        <v>0</v>
      </c>
      <c r="EC136" s="101"/>
      <c r="ED136" s="121"/>
      <c r="EE136" s="122" t="e">
        <f t="shared" si="1955"/>
        <v>#DIV/0!</v>
      </c>
      <c r="EF136" s="252">
        <f t="shared" si="1956"/>
        <v>0</v>
      </c>
      <c r="EG136" s="122"/>
      <c r="EH136" s="101"/>
      <c r="EI136" s="119"/>
      <c r="EJ136" s="93"/>
      <c r="EK136" s="120">
        <f t="shared" si="1957"/>
        <v>0</v>
      </c>
      <c r="EL136" s="101">
        <f t="shared" si="1957"/>
        <v>0</v>
      </c>
      <c r="EM136" s="101"/>
      <c r="EN136" s="121"/>
      <c r="EO136" s="122" t="e">
        <f t="shared" si="1958"/>
        <v>#DIV/0!</v>
      </c>
      <c r="EP136" s="252">
        <f t="shared" si="1959"/>
        <v>0</v>
      </c>
      <c r="EQ136" s="122"/>
      <c r="ER136" s="101"/>
      <c r="ES136" s="119"/>
      <c r="ET136" s="93"/>
      <c r="EU136" s="120">
        <f t="shared" si="1960"/>
        <v>0</v>
      </c>
      <c r="EV136" s="101">
        <f t="shared" si="1960"/>
        <v>0</v>
      </c>
      <c r="EW136" s="101"/>
      <c r="EX136" s="121"/>
      <c r="EY136" s="122" t="e">
        <f t="shared" si="1961"/>
        <v>#DIV/0!</v>
      </c>
      <c r="EZ136" s="252">
        <f t="shared" si="1962"/>
        <v>0</v>
      </c>
      <c r="FA136" s="122"/>
      <c r="FB136" s="101"/>
      <c r="FC136" s="119"/>
      <c r="FD136" s="93"/>
      <c r="FE136" s="120">
        <f t="shared" si="1963"/>
        <v>0</v>
      </c>
      <c r="FF136" s="101">
        <f t="shared" si="1963"/>
        <v>0</v>
      </c>
      <c r="FG136" s="101"/>
      <c r="FH136" s="121"/>
      <c r="FI136" s="122" t="e">
        <f t="shared" si="1964"/>
        <v>#DIV/0!</v>
      </c>
      <c r="FJ136" s="252">
        <f t="shared" si="1965"/>
        <v>0</v>
      </c>
      <c r="FK136" s="122"/>
      <c r="FL136" s="101"/>
      <c r="FM136" s="119"/>
      <c r="FN136" s="93"/>
      <c r="FO136" s="120">
        <f t="shared" si="1966"/>
        <v>0</v>
      </c>
      <c r="FP136" s="101">
        <f t="shared" si="1966"/>
        <v>0</v>
      </c>
      <c r="FQ136" s="101"/>
      <c r="FR136" s="121"/>
      <c r="FS136" s="122" t="e">
        <f t="shared" si="1967"/>
        <v>#DIV/0!</v>
      </c>
      <c r="FT136" s="252">
        <f t="shared" si="1968"/>
        <v>0</v>
      </c>
      <c r="FU136" s="122"/>
      <c r="FV136" s="101"/>
      <c r="FW136" s="119"/>
      <c r="FX136" s="93"/>
      <c r="FY136" s="120">
        <f t="shared" si="1969"/>
        <v>0</v>
      </c>
      <c r="FZ136" s="101">
        <f t="shared" si="1969"/>
        <v>0</v>
      </c>
      <c r="GA136" s="101"/>
      <c r="GB136" s="121"/>
      <c r="GC136" s="122" t="e">
        <f t="shared" si="1970"/>
        <v>#DIV/0!</v>
      </c>
      <c r="GD136" s="252">
        <f t="shared" si="1971"/>
        <v>0</v>
      </c>
      <c r="GE136" s="122"/>
      <c r="GF136" s="101"/>
      <c r="GG136" s="119"/>
      <c r="GH136" s="93"/>
      <c r="GI136" s="120">
        <f t="shared" si="1972"/>
        <v>0</v>
      </c>
      <c r="GJ136" s="101">
        <f t="shared" si="1972"/>
        <v>0</v>
      </c>
      <c r="GK136" s="101"/>
      <c r="GL136" s="121"/>
      <c r="GM136" s="122" t="e">
        <f t="shared" si="1973"/>
        <v>#DIV/0!</v>
      </c>
      <c r="GN136" s="252">
        <f t="shared" si="1974"/>
        <v>0</v>
      </c>
      <c r="GO136" s="122"/>
      <c r="GP136" s="101"/>
      <c r="GQ136" s="119"/>
      <c r="GR136" s="93"/>
      <c r="GS136" s="120">
        <f t="shared" si="1975"/>
        <v>0</v>
      </c>
      <c r="GT136" s="101">
        <f t="shared" si="1975"/>
        <v>0</v>
      </c>
      <c r="GU136" s="101"/>
      <c r="GV136" s="121"/>
      <c r="GW136" s="122" t="e">
        <f t="shared" si="1976"/>
        <v>#DIV/0!</v>
      </c>
      <c r="GX136" s="252">
        <f t="shared" si="1977"/>
        <v>0</v>
      </c>
      <c r="GY136" s="122"/>
      <c r="GZ136" s="101"/>
      <c r="HA136" s="119"/>
      <c r="HB136" s="93"/>
      <c r="HC136" s="120">
        <f t="shared" si="1978"/>
        <v>0</v>
      </c>
      <c r="HD136" s="101">
        <f t="shared" si="1978"/>
        <v>0</v>
      </c>
      <c r="HE136" s="101"/>
      <c r="HF136" s="121"/>
      <c r="HG136" s="122" t="e">
        <f t="shared" si="1979"/>
        <v>#DIV/0!</v>
      </c>
      <c r="HH136" s="252">
        <f t="shared" si="1980"/>
        <v>0</v>
      </c>
      <c r="HI136" s="122"/>
      <c r="HJ136" s="101"/>
      <c r="HK136" s="119"/>
      <c r="HL136" s="93"/>
      <c r="HM136" s="120">
        <f t="shared" si="1981"/>
        <v>0</v>
      </c>
      <c r="HN136" s="101">
        <f t="shared" si="1981"/>
        <v>0</v>
      </c>
      <c r="HO136" s="101"/>
      <c r="HP136" s="121"/>
      <c r="HQ136" s="122" t="e">
        <f t="shared" si="1982"/>
        <v>#DIV/0!</v>
      </c>
      <c r="HR136" s="252">
        <f t="shared" si="1983"/>
        <v>0</v>
      </c>
      <c r="HS136" s="122"/>
      <c r="HT136" s="101"/>
      <c r="HU136" s="119"/>
      <c r="HV136" s="93"/>
      <c r="HW136" s="120">
        <f t="shared" si="1984"/>
        <v>0</v>
      </c>
      <c r="HX136" s="101">
        <f t="shared" si="1984"/>
        <v>0</v>
      </c>
      <c r="HY136" s="101"/>
      <c r="HZ136" s="121"/>
      <c r="IA136" s="122" t="e">
        <f t="shared" si="1985"/>
        <v>#DIV/0!</v>
      </c>
      <c r="IB136" s="252">
        <f t="shared" si="1986"/>
        <v>0</v>
      </c>
      <c r="IC136" s="122"/>
      <c r="ID136" s="101"/>
      <c r="IE136" s="119"/>
      <c r="IF136" s="93"/>
      <c r="IG136" s="120">
        <f t="shared" si="1987"/>
        <v>0</v>
      </c>
      <c r="IH136" s="101">
        <f t="shared" si="1987"/>
        <v>0</v>
      </c>
      <c r="II136" s="101"/>
      <c r="IJ136" s="121"/>
      <c r="IK136" s="122" t="e">
        <f t="shared" si="1988"/>
        <v>#DIV/0!</v>
      </c>
      <c r="IL136" s="252">
        <f t="shared" si="1989"/>
        <v>0</v>
      </c>
      <c r="IM136" s="122"/>
      <c r="IN136" s="101"/>
      <c r="IO136" s="119"/>
      <c r="IP136" s="93"/>
      <c r="IQ136" s="120">
        <f t="shared" si="1990"/>
        <v>0</v>
      </c>
      <c r="IR136" s="101">
        <f t="shared" si="1990"/>
        <v>0</v>
      </c>
      <c r="IS136" s="101"/>
      <c r="IT136" s="121"/>
      <c r="IU136" s="122" t="e">
        <f t="shared" si="1991"/>
        <v>#DIV/0!</v>
      </c>
      <c r="IV136" s="252">
        <f t="shared" si="1992"/>
        <v>0</v>
      </c>
      <c r="IW136" s="122"/>
      <c r="IX136" s="101"/>
      <c r="IY136" s="119"/>
      <c r="IZ136" s="93"/>
      <c r="JA136" s="120">
        <f t="shared" si="1993"/>
        <v>0</v>
      </c>
      <c r="JB136" s="101">
        <f t="shared" si="1993"/>
        <v>0</v>
      </c>
      <c r="JC136" s="101"/>
      <c r="JD136" s="121"/>
      <c r="JE136" s="122" t="e">
        <f t="shared" si="1994"/>
        <v>#DIV/0!</v>
      </c>
      <c r="JF136" s="252">
        <f t="shared" si="1995"/>
        <v>0</v>
      </c>
      <c r="JG136" s="122"/>
      <c r="JH136" s="101"/>
      <c r="JI136" s="119"/>
      <c r="JJ136" s="93"/>
      <c r="JK136" s="120">
        <f t="shared" si="1996"/>
        <v>0</v>
      </c>
      <c r="JL136" s="101">
        <f t="shared" si="1996"/>
        <v>0</v>
      </c>
      <c r="JM136" s="101"/>
      <c r="JN136" s="121"/>
      <c r="JO136" s="122" t="e">
        <f t="shared" si="1997"/>
        <v>#DIV/0!</v>
      </c>
      <c r="JP136" s="252">
        <f t="shared" si="1998"/>
        <v>0</v>
      </c>
      <c r="JQ136" s="122"/>
      <c r="JR136" s="101"/>
      <c r="JS136" s="119"/>
      <c r="JT136" s="93"/>
      <c r="JU136" s="120">
        <f t="shared" si="1999"/>
        <v>0</v>
      </c>
      <c r="JV136" s="101">
        <f t="shared" si="1999"/>
        <v>0</v>
      </c>
      <c r="JW136" s="101"/>
      <c r="JX136" s="121"/>
      <c r="JY136" s="122" t="e">
        <f t="shared" si="2000"/>
        <v>#DIV/0!</v>
      </c>
      <c r="JZ136" s="252">
        <f t="shared" si="2001"/>
        <v>0</v>
      </c>
      <c r="KA136" s="122"/>
      <c r="KB136" s="101"/>
      <c r="KC136" s="119"/>
      <c r="KD136" s="93"/>
      <c r="KE136" s="120">
        <f t="shared" si="2002"/>
        <v>0</v>
      </c>
      <c r="KF136" s="101">
        <f t="shared" si="2002"/>
        <v>0</v>
      </c>
      <c r="KG136" s="101"/>
      <c r="KH136" s="121"/>
      <c r="KI136" s="122" t="e">
        <f t="shared" si="2003"/>
        <v>#DIV/0!</v>
      </c>
      <c r="KJ136" s="252">
        <f t="shared" si="2004"/>
        <v>0</v>
      </c>
      <c r="KK136" s="122"/>
      <c r="KL136" s="101"/>
      <c r="KM136" s="119"/>
      <c r="KN136" s="93"/>
      <c r="KO136" s="120">
        <f t="shared" si="2005"/>
        <v>0</v>
      </c>
      <c r="KP136" s="101">
        <f t="shared" si="2005"/>
        <v>0</v>
      </c>
      <c r="KQ136" s="101"/>
      <c r="KR136" s="121"/>
      <c r="KS136" s="122" t="e">
        <f t="shared" si="2006"/>
        <v>#DIV/0!</v>
      </c>
      <c r="KT136" s="252">
        <f t="shared" si="2007"/>
        <v>0</v>
      </c>
      <c r="KU136" s="122"/>
      <c r="KV136" s="101"/>
      <c r="KW136" s="119"/>
      <c r="KX136" s="93"/>
      <c r="KY136" s="120">
        <f t="shared" si="2008"/>
        <v>0</v>
      </c>
      <c r="KZ136" s="101">
        <f t="shared" si="2008"/>
        <v>0</v>
      </c>
      <c r="LA136" s="101"/>
      <c r="LB136" s="121"/>
      <c r="LC136" s="122" t="e">
        <f t="shared" si="2009"/>
        <v>#DIV/0!</v>
      </c>
      <c r="LD136" s="252">
        <f t="shared" si="2010"/>
        <v>0</v>
      </c>
      <c r="LE136" s="122"/>
      <c r="LF136" s="101"/>
      <c r="LG136" s="119"/>
      <c r="LH136" s="93"/>
      <c r="LI136" s="120">
        <f t="shared" si="2011"/>
        <v>0</v>
      </c>
      <c r="LJ136" s="101">
        <f t="shared" si="2011"/>
        <v>0</v>
      </c>
      <c r="LK136" s="101"/>
      <c r="LL136" s="121"/>
      <c r="LM136" s="122" t="e">
        <f t="shared" si="2012"/>
        <v>#DIV/0!</v>
      </c>
      <c r="LN136" s="252">
        <f t="shared" si="2013"/>
        <v>0</v>
      </c>
      <c r="LO136" s="122"/>
      <c r="LP136" s="101"/>
      <c r="LQ136" s="119"/>
      <c r="LR136" s="93"/>
      <c r="LS136" s="120">
        <f t="shared" si="2014"/>
        <v>0</v>
      </c>
      <c r="LT136" s="101">
        <f t="shared" si="2014"/>
        <v>0</v>
      </c>
      <c r="LU136" s="101"/>
      <c r="LV136" s="121"/>
      <c r="LW136" s="122" t="e">
        <f t="shared" si="2015"/>
        <v>#DIV/0!</v>
      </c>
      <c r="LX136" s="252">
        <f t="shared" si="2016"/>
        <v>0</v>
      </c>
      <c r="LY136" s="122"/>
      <c r="LZ136" s="101"/>
      <c r="MA136" s="119"/>
      <c r="MB136" s="93"/>
      <c r="MC136" s="120">
        <f t="shared" si="2017"/>
        <v>0</v>
      </c>
      <c r="MD136" s="101">
        <f t="shared" si="2017"/>
        <v>0</v>
      </c>
      <c r="ME136" s="101"/>
      <c r="MF136" s="121"/>
      <c r="MG136" s="122" t="e">
        <f t="shared" si="2018"/>
        <v>#DIV/0!</v>
      </c>
      <c r="MH136" s="252">
        <f t="shared" si="2019"/>
        <v>0</v>
      </c>
      <c r="MI136" s="122"/>
      <c r="MJ136" s="101"/>
      <c r="MK136" s="119"/>
      <c r="ML136" s="93"/>
      <c r="MM136" s="120">
        <f t="shared" si="2020"/>
        <v>0</v>
      </c>
      <c r="MN136" s="101">
        <f t="shared" si="2020"/>
        <v>0</v>
      </c>
      <c r="MO136" s="101"/>
      <c r="MP136" s="121"/>
      <c r="MQ136" s="122" t="e">
        <f t="shared" si="2021"/>
        <v>#DIV/0!</v>
      </c>
      <c r="MR136" s="252">
        <f t="shared" si="2022"/>
        <v>0</v>
      </c>
      <c r="MS136" s="122"/>
      <c r="MT136" s="101"/>
      <c r="MU136" s="119"/>
      <c r="MV136" s="93"/>
      <c r="MW136" s="120">
        <f t="shared" si="2023"/>
        <v>0</v>
      </c>
      <c r="MX136" s="101">
        <f t="shared" si="2023"/>
        <v>0</v>
      </c>
      <c r="MY136" s="101"/>
      <c r="MZ136" s="121"/>
      <c r="NA136" s="122" t="e">
        <f t="shared" si="2024"/>
        <v>#DIV/0!</v>
      </c>
      <c r="NB136" s="252">
        <f t="shared" si="2025"/>
        <v>0</v>
      </c>
      <c r="NC136" s="122"/>
      <c r="ND136" s="101"/>
      <c r="NE136" s="119"/>
      <c r="NF136" s="93"/>
      <c r="NG136" s="120">
        <f t="shared" si="2026"/>
        <v>0</v>
      </c>
      <c r="NH136" s="101">
        <f t="shared" si="2026"/>
        <v>0</v>
      </c>
      <c r="NI136" s="101"/>
      <c r="NJ136" s="121"/>
      <c r="NK136" s="122" t="e">
        <f t="shared" si="2027"/>
        <v>#DIV/0!</v>
      </c>
      <c r="NL136" s="252">
        <f t="shared" si="2028"/>
        <v>0</v>
      </c>
      <c r="NM136" s="122"/>
      <c r="NN136" s="101"/>
      <c r="NO136" s="119"/>
      <c r="NP136" s="93"/>
      <c r="NQ136" s="120">
        <f t="shared" si="2029"/>
        <v>0</v>
      </c>
      <c r="NR136" s="101">
        <f t="shared" si="2029"/>
        <v>0</v>
      </c>
      <c r="NS136" s="101"/>
      <c r="NT136" s="121"/>
      <c r="NU136" s="122" t="e">
        <f t="shared" si="2030"/>
        <v>#DIV/0!</v>
      </c>
      <c r="NV136" s="252">
        <f t="shared" si="2031"/>
        <v>0</v>
      </c>
      <c r="NW136" s="122"/>
      <c r="NX136" s="101"/>
      <c r="NY136" s="119"/>
      <c r="NZ136" s="93"/>
      <c r="OA136" s="120">
        <f t="shared" si="2032"/>
        <v>0</v>
      </c>
      <c r="OB136" s="101">
        <f t="shared" si="2032"/>
        <v>0</v>
      </c>
      <c r="OC136" s="101"/>
      <c r="OD136" s="121"/>
      <c r="OE136" s="122" t="e">
        <f t="shared" si="2033"/>
        <v>#DIV/0!</v>
      </c>
      <c r="OF136" s="252">
        <f t="shared" si="2034"/>
        <v>0</v>
      </c>
      <c r="OG136" s="122"/>
      <c r="OH136" s="101"/>
      <c r="OI136" s="119"/>
      <c r="OJ136" s="93"/>
      <c r="OK136" s="120">
        <f t="shared" si="2035"/>
        <v>0</v>
      </c>
      <c r="OL136" s="101">
        <f t="shared" si="2035"/>
        <v>0</v>
      </c>
      <c r="OM136" s="101"/>
      <c r="ON136" s="121"/>
      <c r="OO136" s="122" t="e">
        <f t="shared" si="2036"/>
        <v>#DIV/0!</v>
      </c>
      <c r="OP136" s="252">
        <f t="shared" si="2037"/>
        <v>0</v>
      </c>
      <c r="OQ136" s="122"/>
      <c r="OR136" s="101"/>
      <c r="OS136" s="119"/>
      <c r="OT136" s="93"/>
      <c r="OU136" s="120">
        <f t="shared" si="2038"/>
        <v>0</v>
      </c>
      <c r="OV136" s="101">
        <f t="shared" si="2038"/>
        <v>0</v>
      </c>
      <c r="OW136" s="101"/>
      <c r="OX136" s="121"/>
      <c r="OY136" s="122" t="e">
        <f t="shared" si="2039"/>
        <v>#DIV/0!</v>
      </c>
      <c r="OZ136" s="252">
        <f t="shared" si="2040"/>
        <v>0</v>
      </c>
      <c r="PA136" s="122"/>
      <c r="PB136" s="101"/>
      <c r="PC136" s="119"/>
      <c r="PD136" s="93"/>
      <c r="PE136" s="120">
        <f t="shared" si="2041"/>
        <v>0</v>
      </c>
      <c r="PF136" s="101">
        <f t="shared" si="2041"/>
        <v>0</v>
      </c>
      <c r="PG136" s="101"/>
      <c r="PH136" s="121"/>
      <c r="PI136" s="122" t="e">
        <f t="shared" si="2042"/>
        <v>#DIV/0!</v>
      </c>
      <c r="PJ136" s="252">
        <f t="shared" si="2043"/>
        <v>0</v>
      </c>
      <c r="PK136" s="122"/>
      <c r="PL136" s="101"/>
      <c r="PM136" s="119"/>
      <c r="PN136" s="93"/>
      <c r="PO136" s="120">
        <f t="shared" si="2044"/>
        <v>0</v>
      </c>
      <c r="PP136" s="101">
        <f t="shared" si="2044"/>
        <v>0</v>
      </c>
      <c r="PQ136" s="101"/>
      <c r="PR136" s="121"/>
      <c r="PS136" s="122" t="e">
        <f t="shared" si="2045"/>
        <v>#DIV/0!</v>
      </c>
      <c r="PT136" s="252">
        <f t="shared" si="2046"/>
        <v>0</v>
      </c>
      <c r="PU136" s="122"/>
      <c r="PV136" s="101"/>
      <c r="PW136" s="119"/>
      <c r="PX136" s="93"/>
      <c r="PY136" s="120">
        <f t="shared" si="2047"/>
        <v>0</v>
      </c>
      <c r="PZ136" s="101">
        <f t="shared" si="2047"/>
        <v>0</v>
      </c>
      <c r="QA136" s="101"/>
      <c r="QB136" s="121"/>
      <c r="QC136" s="122" t="e">
        <f t="shared" si="2048"/>
        <v>#DIV/0!</v>
      </c>
      <c r="QD136" s="252">
        <f t="shared" si="2049"/>
        <v>0</v>
      </c>
      <c r="QE136" s="122"/>
      <c r="QF136" s="101"/>
      <c r="QG136" s="119"/>
      <c r="QH136" s="93"/>
      <c r="QI136" s="120">
        <f t="shared" si="2050"/>
        <v>0</v>
      </c>
      <c r="QJ136" s="101">
        <f t="shared" si="2050"/>
        <v>0</v>
      </c>
      <c r="QK136" s="101"/>
      <c r="QL136" s="121"/>
      <c r="QM136" s="122" t="e">
        <f t="shared" si="2051"/>
        <v>#DIV/0!</v>
      </c>
      <c r="QN136" s="252">
        <f t="shared" si="2052"/>
        <v>0</v>
      </c>
      <c r="QO136" s="122"/>
      <c r="QP136" s="101"/>
      <c r="QQ136" s="119"/>
      <c r="QR136" s="93"/>
      <c r="QS136" s="120">
        <f t="shared" si="2053"/>
        <v>0</v>
      </c>
      <c r="QT136" s="101">
        <f t="shared" si="2053"/>
        <v>0</v>
      </c>
      <c r="QU136" s="101"/>
      <c r="QV136" s="121"/>
      <c r="QW136" s="122" t="e">
        <f t="shared" si="2054"/>
        <v>#DIV/0!</v>
      </c>
      <c r="QX136" s="252">
        <f t="shared" si="2055"/>
        <v>0</v>
      </c>
      <c r="QY136" s="122"/>
      <c r="QZ136" s="101"/>
      <c r="RA136" s="119"/>
      <c r="RB136" s="93"/>
      <c r="RC136" s="120">
        <f t="shared" si="2056"/>
        <v>0</v>
      </c>
      <c r="RD136" s="101">
        <f t="shared" si="2056"/>
        <v>0</v>
      </c>
      <c r="RE136" s="101"/>
      <c r="RF136" s="121"/>
      <c r="RG136" s="122" t="e">
        <f t="shared" si="2057"/>
        <v>#DIV/0!</v>
      </c>
      <c r="RH136" s="252">
        <f t="shared" si="2058"/>
        <v>0</v>
      </c>
      <c r="RI136" s="122"/>
      <c r="RJ136" s="101"/>
      <c r="RK136" s="119"/>
      <c r="RL136" s="93"/>
      <c r="RM136" s="120">
        <f t="shared" si="2059"/>
        <v>0</v>
      </c>
      <c r="RN136" s="101">
        <f t="shared" si="2059"/>
        <v>0</v>
      </c>
      <c r="RO136" s="101"/>
      <c r="RP136" s="121"/>
      <c r="RQ136" s="122" t="e">
        <f t="shared" si="2060"/>
        <v>#DIV/0!</v>
      </c>
      <c r="RR136" s="252">
        <f t="shared" si="2061"/>
        <v>0</v>
      </c>
      <c r="RS136" s="122"/>
      <c r="RT136" s="101"/>
      <c r="RU136" s="119"/>
      <c r="RV136" s="93"/>
      <c r="RW136" s="120">
        <f t="shared" si="2062"/>
        <v>0</v>
      </c>
      <c r="RX136" s="101">
        <f t="shared" si="2062"/>
        <v>0</v>
      </c>
      <c r="RY136" s="101"/>
      <c r="RZ136" s="121"/>
      <c r="SA136" s="122" t="e">
        <f t="shared" si="2063"/>
        <v>#DIV/0!</v>
      </c>
      <c r="SB136" s="252">
        <f t="shared" si="2064"/>
        <v>0</v>
      </c>
      <c r="SC136" s="122"/>
      <c r="SD136" s="101"/>
      <c r="SE136" s="119"/>
      <c r="SF136" s="93"/>
      <c r="SG136" s="120">
        <f t="shared" si="2065"/>
        <v>0</v>
      </c>
      <c r="SH136" s="101">
        <f t="shared" si="2065"/>
        <v>0</v>
      </c>
      <c r="SI136" s="101"/>
      <c r="SJ136" s="121"/>
      <c r="SK136" s="122" t="e">
        <f t="shared" si="2066"/>
        <v>#DIV/0!</v>
      </c>
      <c r="SL136" s="252">
        <f t="shared" si="2067"/>
        <v>0</v>
      </c>
      <c r="SM136" s="122"/>
      <c r="SN136" s="101"/>
      <c r="SO136" s="119"/>
      <c r="SP136" s="93"/>
      <c r="SQ136" s="120">
        <f t="shared" si="2068"/>
        <v>0</v>
      </c>
      <c r="SR136" s="101">
        <f t="shared" si="2068"/>
        <v>0</v>
      </c>
      <c r="SS136" s="101"/>
      <c r="ST136" s="121"/>
      <c r="SU136" s="122" t="e">
        <f t="shared" si="2069"/>
        <v>#DIV/0!</v>
      </c>
      <c r="SV136" s="252">
        <f t="shared" si="2070"/>
        <v>0</v>
      </c>
      <c r="SW136" s="122"/>
      <c r="SX136" s="101"/>
      <c r="SY136" s="119"/>
      <c r="SZ136" s="93"/>
      <c r="TA136" s="120">
        <f t="shared" si="2071"/>
        <v>0</v>
      </c>
      <c r="TB136" s="101">
        <f t="shared" si="2071"/>
        <v>0</v>
      </c>
      <c r="TC136" s="101"/>
      <c r="TD136" s="121"/>
      <c r="TE136" s="122" t="e">
        <f t="shared" si="2072"/>
        <v>#DIV/0!</v>
      </c>
      <c r="TF136" s="252">
        <f t="shared" si="2073"/>
        <v>0</v>
      </c>
      <c r="TG136" s="122"/>
      <c r="TH136" s="101"/>
      <c r="TI136" s="119"/>
      <c r="TJ136" s="93"/>
      <c r="TK136" s="120">
        <f t="shared" si="2074"/>
        <v>0</v>
      </c>
      <c r="TL136" s="101">
        <f t="shared" si="2074"/>
        <v>0</v>
      </c>
      <c r="TM136" s="101"/>
      <c r="TN136" s="121"/>
      <c r="TO136" s="122" t="e">
        <f t="shared" si="2075"/>
        <v>#DIV/0!</v>
      </c>
      <c r="TP136" s="252">
        <f t="shared" si="2076"/>
        <v>0</v>
      </c>
      <c r="TQ136" s="122"/>
      <c r="TR136" s="101"/>
      <c r="TS136" s="119"/>
      <c r="TT136" s="93"/>
      <c r="TU136" s="120">
        <f t="shared" si="2077"/>
        <v>0</v>
      </c>
      <c r="TV136" s="101">
        <f t="shared" si="2077"/>
        <v>0</v>
      </c>
      <c r="TW136" s="101"/>
      <c r="TX136" s="121"/>
      <c r="TY136" s="122" t="e">
        <f t="shared" si="2078"/>
        <v>#DIV/0!</v>
      </c>
      <c r="TZ136" s="252">
        <f t="shared" si="2079"/>
        <v>0</v>
      </c>
      <c r="UA136" s="122"/>
      <c r="UB136" s="101"/>
      <c r="UC136" s="119"/>
      <c r="UD136" s="93"/>
      <c r="UE136" s="120">
        <f t="shared" si="2080"/>
        <v>0</v>
      </c>
      <c r="UF136" s="101">
        <f t="shared" si="2080"/>
        <v>0</v>
      </c>
      <c r="UG136" s="101"/>
      <c r="UH136" s="121"/>
      <c r="UI136" s="122" t="e">
        <f t="shared" si="2081"/>
        <v>#DIV/0!</v>
      </c>
      <c r="UJ136" s="252">
        <f t="shared" si="2082"/>
        <v>0</v>
      </c>
      <c r="UK136" s="122"/>
      <c r="UL136" s="101"/>
      <c r="UM136" s="119"/>
      <c r="UN136" s="93"/>
      <c r="UO136" s="120">
        <f t="shared" si="2083"/>
        <v>0</v>
      </c>
      <c r="UP136" s="101">
        <f t="shared" si="2083"/>
        <v>0</v>
      </c>
      <c r="UQ136" s="101"/>
      <c r="UR136" s="121"/>
      <c r="US136" s="122" t="e">
        <f t="shared" si="2084"/>
        <v>#DIV/0!</v>
      </c>
      <c r="UT136" s="252">
        <f t="shared" si="2085"/>
        <v>0</v>
      </c>
      <c r="UU136" s="122"/>
      <c r="UV136" s="101"/>
      <c r="UW136" s="119"/>
      <c r="UX136" s="93"/>
      <c r="UY136" s="120">
        <f t="shared" si="2086"/>
        <v>0</v>
      </c>
      <c r="UZ136" s="101">
        <f t="shared" si="2086"/>
        <v>0</v>
      </c>
      <c r="VA136" s="101"/>
      <c r="VB136" s="121"/>
      <c r="VC136" s="122" t="e">
        <f t="shared" si="2087"/>
        <v>#DIV/0!</v>
      </c>
      <c r="VD136" s="252">
        <f t="shared" si="2088"/>
        <v>0</v>
      </c>
      <c r="VE136" s="122"/>
      <c r="VF136" s="101"/>
      <c r="VG136" s="119"/>
      <c r="VH136" s="93"/>
      <c r="VI136" s="120">
        <f t="shared" si="2089"/>
        <v>0</v>
      </c>
      <c r="VJ136" s="101">
        <f t="shared" si="2089"/>
        <v>0</v>
      </c>
      <c r="VK136" s="101"/>
      <c r="VL136" s="121"/>
      <c r="VM136" s="122" t="e">
        <f t="shared" si="2090"/>
        <v>#DIV/0!</v>
      </c>
      <c r="VN136" s="252">
        <f t="shared" si="2091"/>
        <v>0</v>
      </c>
      <c r="VO136" s="122"/>
      <c r="VP136" s="101"/>
      <c r="VQ136" s="119"/>
      <c r="VR136" s="93"/>
      <c r="VS136" s="120">
        <f t="shared" si="2092"/>
        <v>0</v>
      </c>
      <c r="VT136" s="101">
        <f t="shared" si="2092"/>
        <v>0</v>
      </c>
      <c r="VU136" s="101"/>
      <c r="VV136" s="121"/>
      <c r="VW136" s="122" t="e">
        <f t="shared" si="2093"/>
        <v>#DIV/0!</v>
      </c>
      <c r="VX136" s="231">
        <f t="shared" si="2094"/>
        <v>0</v>
      </c>
      <c r="VY136" s="122"/>
      <c r="VZ136" s="101"/>
      <c r="WA136" s="119"/>
      <c r="WB136" s="93"/>
      <c r="WC136" s="120">
        <f t="shared" si="2095"/>
        <v>0</v>
      </c>
      <c r="WD136" s="120">
        <f t="shared" si="2095"/>
        <v>0</v>
      </c>
      <c r="WE136" s="101"/>
      <c r="WF136" s="121"/>
    </row>
    <row r="137" spans="1:604" ht="16.5" customHeight="1">
      <c r="A137" s="5"/>
      <c r="B137" s="94" t="s">
        <v>429</v>
      </c>
      <c r="C137" s="12" t="s">
        <v>839</v>
      </c>
      <c r="D137" s="12" t="s">
        <v>440</v>
      </c>
      <c r="E137" s="4"/>
      <c r="F137" s="252">
        <f t="shared" si="1917"/>
        <v>0</v>
      </c>
      <c r="G137" s="122"/>
      <c r="H137" s="101"/>
      <c r="I137" s="119"/>
      <c r="J137" s="93"/>
      <c r="K137" s="120">
        <f t="shared" si="1918"/>
        <v>0</v>
      </c>
      <c r="L137" s="101">
        <f t="shared" si="1918"/>
        <v>0</v>
      </c>
      <c r="M137" s="101"/>
      <c r="N137" s="121"/>
      <c r="O137" s="122">
        <f t="shared" si="1919"/>
        <v>0</v>
      </c>
      <c r="P137" s="252">
        <f t="shared" si="1920"/>
        <v>0</v>
      </c>
      <c r="Q137" s="122"/>
      <c r="R137" s="101"/>
      <c r="S137" s="119"/>
      <c r="T137" s="93"/>
      <c r="U137" s="120">
        <f t="shared" si="1921"/>
        <v>0</v>
      </c>
      <c r="V137" s="101">
        <f t="shared" si="1921"/>
        <v>0</v>
      </c>
      <c r="W137" s="101"/>
      <c r="X137" s="121"/>
      <c r="Y137" s="122">
        <f t="shared" si="1922"/>
        <v>0</v>
      </c>
      <c r="Z137" s="252">
        <f t="shared" si="1923"/>
        <v>0</v>
      </c>
      <c r="AA137" s="122"/>
      <c r="AB137" s="101"/>
      <c r="AC137" s="119"/>
      <c r="AD137" s="93"/>
      <c r="AE137" s="120">
        <f t="shared" si="1924"/>
        <v>0</v>
      </c>
      <c r="AF137" s="101">
        <f t="shared" si="1924"/>
        <v>0</v>
      </c>
      <c r="AG137" s="101"/>
      <c r="AH137" s="121"/>
      <c r="AI137" s="122">
        <f t="shared" si="1925"/>
        <v>0</v>
      </c>
      <c r="AJ137" s="252">
        <f t="shared" si="1926"/>
        <v>0</v>
      </c>
      <c r="AK137" s="122"/>
      <c r="AL137" s="101"/>
      <c r="AM137" s="119"/>
      <c r="AN137" s="93"/>
      <c r="AO137" s="120">
        <f t="shared" si="1927"/>
        <v>0</v>
      </c>
      <c r="AP137" s="101">
        <f t="shared" si="1927"/>
        <v>0</v>
      </c>
      <c r="AQ137" s="101"/>
      <c r="AR137" s="121"/>
      <c r="AS137" s="122">
        <f t="shared" si="1928"/>
        <v>0</v>
      </c>
      <c r="AT137" s="252">
        <f t="shared" si="1929"/>
        <v>0</v>
      </c>
      <c r="AU137" s="122"/>
      <c r="AV137" s="101"/>
      <c r="AW137" s="119"/>
      <c r="AX137" s="93"/>
      <c r="AY137" s="120">
        <f t="shared" si="1930"/>
        <v>0</v>
      </c>
      <c r="AZ137" s="101">
        <f t="shared" si="1930"/>
        <v>0</v>
      </c>
      <c r="BA137" s="101"/>
      <c r="BB137" s="121"/>
      <c r="BC137" s="122">
        <f t="shared" si="1931"/>
        <v>0</v>
      </c>
      <c r="BD137" s="252">
        <f t="shared" si="1932"/>
        <v>0</v>
      </c>
      <c r="BE137" s="122"/>
      <c r="BF137" s="101"/>
      <c r="BG137" s="119"/>
      <c r="BH137" s="93"/>
      <c r="BI137" s="120">
        <f t="shared" si="1933"/>
        <v>0</v>
      </c>
      <c r="BJ137" s="101">
        <f t="shared" si="1933"/>
        <v>0</v>
      </c>
      <c r="BK137" s="101"/>
      <c r="BL137" s="121"/>
      <c r="BM137" s="122">
        <f t="shared" si="1934"/>
        <v>0</v>
      </c>
      <c r="BN137" s="252">
        <f t="shared" si="1935"/>
        <v>0</v>
      </c>
      <c r="BO137" s="122"/>
      <c r="BP137" s="101"/>
      <c r="BQ137" s="119"/>
      <c r="BR137" s="93"/>
      <c r="BS137" s="120">
        <f t="shared" si="1936"/>
        <v>0</v>
      </c>
      <c r="BT137" s="101">
        <f t="shared" si="1936"/>
        <v>0</v>
      </c>
      <c r="BU137" s="101"/>
      <c r="BV137" s="121"/>
      <c r="BW137" s="122">
        <f t="shared" si="1937"/>
        <v>0</v>
      </c>
      <c r="BX137" s="252">
        <f t="shared" si="1938"/>
        <v>0</v>
      </c>
      <c r="BY137" s="122"/>
      <c r="BZ137" s="101"/>
      <c r="CA137" s="119"/>
      <c r="CB137" s="93"/>
      <c r="CC137" s="120">
        <f t="shared" si="1939"/>
        <v>0</v>
      </c>
      <c r="CD137" s="101">
        <f t="shared" si="1939"/>
        <v>0</v>
      </c>
      <c r="CE137" s="101"/>
      <c r="CF137" s="121"/>
      <c r="CG137" s="122">
        <f t="shared" si="1940"/>
        <v>0</v>
      </c>
      <c r="CH137" s="252">
        <f t="shared" si="1941"/>
        <v>0</v>
      </c>
      <c r="CI137" s="122"/>
      <c r="CJ137" s="101"/>
      <c r="CK137" s="119"/>
      <c r="CL137" s="93"/>
      <c r="CM137" s="120">
        <f t="shared" si="1942"/>
        <v>0</v>
      </c>
      <c r="CN137" s="101">
        <f t="shared" si="1942"/>
        <v>0</v>
      </c>
      <c r="CO137" s="101"/>
      <c r="CP137" s="121"/>
      <c r="CQ137" s="122">
        <f t="shared" si="1943"/>
        <v>0</v>
      </c>
      <c r="CR137" s="252">
        <f t="shared" si="1944"/>
        <v>0</v>
      </c>
      <c r="CS137" s="122"/>
      <c r="CT137" s="101"/>
      <c r="CU137" s="119"/>
      <c r="CV137" s="93"/>
      <c r="CW137" s="120">
        <f t="shared" si="1945"/>
        <v>0</v>
      </c>
      <c r="CX137" s="101">
        <f t="shared" si="1945"/>
        <v>0</v>
      </c>
      <c r="CY137" s="101"/>
      <c r="CZ137" s="121"/>
      <c r="DA137" s="122">
        <f t="shared" si="1946"/>
        <v>0</v>
      </c>
      <c r="DB137" s="252">
        <f t="shared" si="1947"/>
        <v>0</v>
      </c>
      <c r="DC137" s="122"/>
      <c r="DD137" s="101"/>
      <c r="DE137" s="119"/>
      <c r="DF137" s="93"/>
      <c r="DG137" s="120">
        <f t="shared" si="1948"/>
        <v>0</v>
      </c>
      <c r="DH137" s="101">
        <f t="shared" si="1948"/>
        <v>0</v>
      </c>
      <c r="DI137" s="101"/>
      <c r="DJ137" s="121"/>
      <c r="DK137" s="122">
        <f t="shared" si="1949"/>
        <v>0</v>
      </c>
      <c r="DL137" s="252">
        <f t="shared" si="1950"/>
        <v>0</v>
      </c>
      <c r="DM137" s="122"/>
      <c r="DN137" s="101"/>
      <c r="DO137" s="119"/>
      <c r="DP137" s="93"/>
      <c r="DQ137" s="120">
        <f t="shared" si="1951"/>
        <v>0</v>
      </c>
      <c r="DR137" s="101">
        <f t="shared" si="1951"/>
        <v>0</v>
      </c>
      <c r="DS137" s="101"/>
      <c r="DT137" s="121"/>
      <c r="DU137" s="122">
        <f t="shared" si="1952"/>
        <v>0</v>
      </c>
      <c r="DV137" s="252">
        <f t="shared" si="1953"/>
        <v>0</v>
      </c>
      <c r="DW137" s="122"/>
      <c r="DX137" s="101"/>
      <c r="DY137" s="119"/>
      <c r="DZ137" s="93"/>
      <c r="EA137" s="120">
        <f t="shared" si="1954"/>
        <v>0</v>
      </c>
      <c r="EB137" s="101">
        <f t="shared" si="1954"/>
        <v>0</v>
      </c>
      <c r="EC137" s="101"/>
      <c r="ED137" s="121"/>
      <c r="EE137" s="122">
        <f t="shared" si="1955"/>
        <v>0</v>
      </c>
      <c r="EF137" s="252">
        <f t="shared" si="1956"/>
        <v>0</v>
      </c>
      <c r="EG137" s="122"/>
      <c r="EH137" s="101"/>
      <c r="EI137" s="119"/>
      <c r="EJ137" s="93"/>
      <c r="EK137" s="120">
        <f t="shared" si="1957"/>
        <v>0</v>
      </c>
      <c r="EL137" s="101">
        <f t="shared" si="1957"/>
        <v>0</v>
      </c>
      <c r="EM137" s="101"/>
      <c r="EN137" s="121"/>
      <c r="EO137" s="122">
        <f t="shared" si="1958"/>
        <v>0</v>
      </c>
      <c r="EP137" s="252">
        <f t="shared" si="1959"/>
        <v>0</v>
      </c>
      <c r="EQ137" s="122"/>
      <c r="ER137" s="101"/>
      <c r="ES137" s="119"/>
      <c r="ET137" s="93"/>
      <c r="EU137" s="120">
        <f t="shared" si="1960"/>
        <v>0</v>
      </c>
      <c r="EV137" s="101">
        <f t="shared" si="1960"/>
        <v>0</v>
      </c>
      <c r="EW137" s="101"/>
      <c r="EX137" s="121"/>
      <c r="EY137" s="122">
        <f t="shared" si="1961"/>
        <v>0</v>
      </c>
      <c r="EZ137" s="252">
        <f t="shared" si="1962"/>
        <v>0</v>
      </c>
      <c r="FA137" s="122"/>
      <c r="FB137" s="101"/>
      <c r="FC137" s="119"/>
      <c r="FD137" s="93"/>
      <c r="FE137" s="120">
        <f t="shared" si="1963"/>
        <v>0</v>
      </c>
      <c r="FF137" s="101">
        <f t="shared" si="1963"/>
        <v>0</v>
      </c>
      <c r="FG137" s="101"/>
      <c r="FH137" s="121"/>
      <c r="FI137" s="122">
        <f t="shared" si="1964"/>
        <v>0</v>
      </c>
      <c r="FJ137" s="252">
        <f t="shared" si="1965"/>
        <v>0</v>
      </c>
      <c r="FK137" s="122"/>
      <c r="FL137" s="101"/>
      <c r="FM137" s="119"/>
      <c r="FN137" s="93"/>
      <c r="FO137" s="120">
        <f t="shared" si="1966"/>
        <v>0</v>
      </c>
      <c r="FP137" s="101">
        <f t="shared" si="1966"/>
        <v>0</v>
      </c>
      <c r="FQ137" s="101"/>
      <c r="FR137" s="121"/>
      <c r="FS137" s="122">
        <f t="shared" si="1967"/>
        <v>0</v>
      </c>
      <c r="FT137" s="252">
        <f t="shared" si="1968"/>
        <v>0</v>
      </c>
      <c r="FU137" s="122"/>
      <c r="FV137" s="101"/>
      <c r="FW137" s="119"/>
      <c r="FX137" s="93"/>
      <c r="FY137" s="120">
        <f t="shared" si="1969"/>
        <v>0</v>
      </c>
      <c r="FZ137" s="101">
        <f t="shared" si="1969"/>
        <v>0</v>
      </c>
      <c r="GA137" s="101"/>
      <c r="GB137" s="121"/>
      <c r="GC137" s="122">
        <f t="shared" si="1970"/>
        <v>0</v>
      </c>
      <c r="GD137" s="252">
        <f t="shared" si="1971"/>
        <v>0</v>
      </c>
      <c r="GE137" s="122"/>
      <c r="GF137" s="101"/>
      <c r="GG137" s="119"/>
      <c r="GH137" s="93"/>
      <c r="GI137" s="120">
        <f t="shared" si="1972"/>
        <v>0</v>
      </c>
      <c r="GJ137" s="101">
        <f t="shared" si="1972"/>
        <v>0</v>
      </c>
      <c r="GK137" s="101"/>
      <c r="GL137" s="121"/>
      <c r="GM137" s="122">
        <f t="shared" si="1973"/>
        <v>0</v>
      </c>
      <c r="GN137" s="252">
        <f t="shared" si="1974"/>
        <v>0</v>
      </c>
      <c r="GO137" s="122"/>
      <c r="GP137" s="101"/>
      <c r="GQ137" s="119"/>
      <c r="GR137" s="93"/>
      <c r="GS137" s="120">
        <f t="shared" si="1975"/>
        <v>0</v>
      </c>
      <c r="GT137" s="101">
        <f t="shared" si="1975"/>
        <v>0</v>
      </c>
      <c r="GU137" s="101"/>
      <c r="GV137" s="121"/>
      <c r="GW137" s="122">
        <f t="shared" si="1976"/>
        <v>0</v>
      </c>
      <c r="GX137" s="252">
        <f t="shared" si="1977"/>
        <v>0</v>
      </c>
      <c r="GY137" s="122"/>
      <c r="GZ137" s="101"/>
      <c r="HA137" s="119"/>
      <c r="HB137" s="93"/>
      <c r="HC137" s="120">
        <f t="shared" si="1978"/>
        <v>0</v>
      </c>
      <c r="HD137" s="101">
        <f t="shared" si="1978"/>
        <v>0</v>
      </c>
      <c r="HE137" s="101"/>
      <c r="HF137" s="121"/>
      <c r="HG137" s="122">
        <f t="shared" si="1979"/>
        <v>0</v>
      </c>
      <c r="HH137" s="252">
        <f t="shared" si="1980"/>
        <v>0</v>
      </c>
      <c r="HI137" s="122"/>
      <c r="HJ137" s="101"/>
      <c r="HK137" s="119"/>
      <c r="HL137" s="93"/>
      <c r="HM137" s="120">
        <f t="shared" si="1981"/>
        <v>0</v>
      </c>
      <c r="HN137" s="101">
        <f t="shared" si="1981"/>
        <v>0</v>
      </c>
      <c r="HO137" s="101"/>
      <c r="HP137" s="121"/>
      <c r="HQ137" s="122">
        <f t="shared" si="1982"/>
        <v>0</v>
      </c>
      <c r="HR137" s="252">
        <f t="shared" si="1983"/>
        <v>0</v>
      </c>
      <c r="HS137" s="122"/>
      <c r="HT137" s="101"/>
      <c r="HU137" s="119"/>
      <c r="HV137" s="93"/>
      <c r="HW137" s="120">
        <f t="shared" si="1984"/>
        <v>0</v>
      </c>
      <c r="HX137" s="101">
        <f t="shared" si="1984"/>
        <v>0</v>
      </c>
      <c r="HY137" s="101"/>
      <c r="HZ137" s="121"/>
      <c r="IA137" s="122">
        <f t="shared" si="1985"/>
        <v>0</v>
      </c>
      <c r="IB137" s="252">
        <f t="shared" si="1986"/>
        <v>0</v>
      </c>
      <c r="IC137" s="122"/>
      <c r="ID137" s="101"/>
      <c r="IE137" s="119"/>
      <c r="IF137" s="93"/>
      <c r="IG137" s="120">
        <f t="shared" si="1987"/>
        <v>0</v>
      </c>
      <c r="IH137" s="101">
        <f t="shared" si="1987"/>
        <v>0</v>
      </c>
      <c r="II137" s="101"/>
      <c r="IJ137" s="121"/>
      <c r="IK137" s="122">
        <f t="shared" si="1988"/>
        <v>0</v>
      </c>
      <c r="IL137" s="252">
        <f t="shared" si="1989"/>
        <v>0</v>
      </c>
      <c r="IM137" s="122"/>
      <c r="IN137" s="101"/>
      <c r="IO137" s="119"/>
      <c r="IP137" s="93"/>
      <c r="IQ137" s="120">
        <f t="shared" si="1990"/>
        <v>0</v>
      </c>
      <c r="IR137" s="101">
        <f t="shared" si="1990"/>
        <v>0</v>
      </c>
      <c r="IS137" s="101"/>
      <c r="IT137" s="121"/>
      <c r="IU137" s="122">
        <f t="shared" si="1991"/>
        <v>0</v>
      </c>
      <c r="IV137" s="252">
        <f t="shared" si="1992"/>
        <v>0</v>
      </c>
      <c r="IW137" s="122"/>
      <c r="IX137" s="101"/>
      <c r="IY137" s="119"/>
      <c r="IZ137" s="93"/>
      <c r="JA137" s="120">
        <f t="shared" si="1993"/>
        <v>0</v>
      </c>
      <c r="JB137" s="101">
        <f t="shared" si="1993"/>
        <v>0</v>
      </c>
      <c r="JC137" s="101"/>
      <c r="JD137" s="121"/>
      <c r="JE137" s="122">
        <f t="shared" si="1994"/>
        <v>0</v>
      </c>
      <c r="JF137" s="252">
        <f t="shared" si="1995"/>
        <v>0</v>
      </c>
      <c r="JG137" s="122"/>
      <c r="JH137" s="101"/>
      <c r="JI137" s="119"/>
      <c r="JJ137" s="93"/>
      <c r="JK137" s="120">
        <f t="shared" si="1996"/>
        <v>0</v>
      </c>
      <c r="JL137" s="101">
        <f t="shared" si="1996"/>
        <v>0</v>
      </c>
      <c r="JM137" s="101"/>
      <c r="JN137" s="121"/>
      <c r="JO137" s="122">
        <f t="shared" si="1997"/>
        <v>0</v>
      </c>
      <c r="JP137" s="252">
        <f t="shared" si="1998"/>
        <v>0</v>
      </c>
      <c r="JQ137" s="122"/>
      <c r="JR137" s="101"/>
      <c r="JS137" s="119"/>
      <c r="JT137" s="93"/>
      <c r="JU137" s="120">
        <f t="shared" si="1999"/>
        <v>0</v>
      </c>
      <c r="JV137" s="101">
        <f t="shared" si="1999"/>
        <v>0</v>
      </c>
      <c r="JW137" s="101"/>
      <c r="JX137" s="121"/>
      <c r="JY137" s="122">
        <f t="shared" si="2000"/>
        <v>0</v>
      </c>
      <c r="JZ137" s="252">
        <f t="shared" si="2001"/>
        <v>0</v>
      </c>
      <c r="KA137" s="122"/>
      <c r="KB137" s="101"/>
      <c r="KC137" s="119"/>
      <c r="KD137" s="93"/>
      <c r="KE137" s="120">
        <f t="shared" si="2002"/>
        <v>0</v>
      </c>
      <c r="KF137" s="101">
        <f t="shared" si="2002"/>
        <v>0</v>
      </c>
      <c r="KG137" s="101"/>
      <c r="KH137" s="121"/>
      <c r="KI137" s="122">
        <f t="shared" si="2003"/>
        <v>0</v>
      </c>
      <c r="KJ137" s="252">
        <f t="shared" si="2004"/>
        <v>0</v>
      </c>
      <c r="KK137" s="122"/>
      <c r="KL137" s="101"/>
      <c r="KM137" s="119"/>
      <c r="KN137" s="93"/>
      <c r="KO137" s="120">
        <f t="shared" si="2005"/>
        <v>0</v>
      </c>
      <c r="KP137" s="101">
        <f t="shared" si="2005"/>
        <v>0</v>
      </c>
      <c r="KQ137" s="101"/>
      <c r="KR137" s="121"/>
      <c r="KS137" s="122">
        <f t="shared" si="2006"/>
        <v>0</v>
      </c>
      <c r="KT137" s="252">
        <f t="shared" si="2007"/>
        <v>0</v>
      </c>
      <c r="KU137" s="122"/>
      <c r="KV137" s="101"/>
      <c r="KW137" s="119"/>
      <c r="KX137" s="93"/>
      <c r="KY137" s="120">
        <f t="shared" si="2008"/>
        <v>0</v>
      </c>
      <c r="KZ137" s="101">
        <f t="shared" si="2008"/>
        <v>0</v>
      </c>
      <c r="LA137" s="101"/>
      <c r="LB137" s="121"/>
      <c r="LC137" s="122">
        <f t="shared" si="2009"/>
        <v>0</v>
      </c>
      <c r="LD137" s="252">
        <f t="shared" si="2010"/>
        <v>0</v>
      </c>
      <c r="LE137" s="122"/>
      <c r="LF137" s="101"/>
      <c r="LG137" s="119"/>
      <c r="LH137" s="93"/>
      <c r="LI137" s="120">
        <f t="shared" si="2011"/>
        <v>0</v>
      </c>
      <c r="LJ137" s="101">
        <f t="shared" si="2011"/>
        <v>0</v>
      </c>
      <c r="LK137" s="101"/>
      <c r="LL137" s="121"/>
      <c r="LM137" s="122">
        <f t="shared" si="2012"/>
        <v>0</v>
      </c>
      <c r="LN137" s="252">
        <f t="shared" si="2013"/>
        <v>0</v>
      </c>
      <c r="LO137" s="122"/>
      <c r="LP137" s="101"/>
      <c r="LQ137" s="119"/>
      <c r="LR137" s="93"/>
      <c r="LS137" s="120">
        <f t="shared" si="2014"/>
        <v>0</v>
      </c>
      <c r="LT137" s="101">
        <f t="shared" si="2014"/>
        <v>0</v>
      </c>
      <c r="LU137" s="101"/>
      <c r="LV137" s="121"/>
      <c r="LW137" s="122">
        <f t="shared" si="2015"/>
        <v>0</v>
      </c>
      <c r="LX137" s="252">
        <f t="shared" si="2016"/>
        <v>0</v>
      </c>
      <c r="LY137" s="122"/>
      <c r="LZ137" s="101"/>
      <c r="MA137" s="119"/>
      <c r="MB137" s="93"/>
      <c r="MC137" s="120">
        <f t="shared" si="2017"/>
        <v>0</v>
      </c>
      <c r="MD137" s="101">
        <f t="shared" si="2017"/>
        <v>0</v>
      </c>
      <c r="ME137" s="101"/>
      <c r="MF137" s="121"/>
      <c r="MG137" s="122">
        <f t="shared" si="2018"/>
        <v>0</v>
      </c>
      <c r="MH137" s="252">
        <f t="shared" si="2019"/>
        <v>66</v>
      </c>
      <c r="MI137" s="122"/>
      <c r="MJ137" s="101"/>
      <c r="MK137" s="119"/>
      <c r="ML137" s="93"/>
      <c r="MM137" s="120">
        <f t="shared" si="2020"/>
        <v>9869.5996599999999</v>
      </c>
      <c r="MN137" s="101">
        <f t="shared" si="2020"/>
        <v>651393.57999999996</v>
      </c>
      <c r="MO137" s="101"/>
      <c r="MP137" s="121"/>
      <c r="MQ137" s="122">
        <f t="shared" si="2021"/>
        <v>0.98107</v>
      </c>
      <c r="MR137" s="252">
        <f t="shared" si="2022"/>
        <v>0</v>
      </c>
      <c r="MS137" s="122"/>
      <c r="MT137" s="101"/>
      <c r="MU137" s="119"/>
      <c r="MV137" s="93"/>
      <c r="MW137" s="120">
        <f t="shared" si="2023"/>
        <v>0</v>
      </c>
      <c r="MX137" s="101">
        <f t="shared" si="2023"/>
        <v>0</v>
      </c>
      <c r="MY137" s="101"/>
      <c r="MZ137" s="121"/>
      <c r="NA137" s="122">
        <f t="shared" si="2024"/>
        <v>0</v>
      </c>
      <c r="NB137" s="252">
        <f t="shared" si="2025"/>
        <v>0</v>
      </c>
      <c r="NC137" s="122"/>
      <c r="ND137" s="101"/>
      <c r="NE137" s="119"/>
      <c r="NF137" s="93"/>
      <c r="NG137" s="120">
        <f t="shared" si="2026"/>
        <v>0</v>
      </c>
      <c r="NH137" s="101">
        <f t="shared" si="2026"/>
        <v>0</v>
      </c>
      <c r="NI137" s="101"/>
      <c r="NJ137" s="121"/>
      <c r="NK137" s="122">
        <f t="shared" si="2027"/>
        <v>0</v>
      </c>
      <c r="NL137" s="252">
        <f t="shared" si="2028"/>
        <v>0</v>
      </c>
      <c r="NM137" s="122"/>
      <c r="NN137" s="101"/>
      <c r="NO137" s="119"/>
      <c r="NP137" s="93"/>
      <c r="NQ137" s="120">
        <f t="shared" si="2029"/>
        <v>0</v>
      </c>
      <c r="NR137" s="101">
        <f t="shared" si="2029"/>
        <v>0</v>
      </c>
      <c r="NS137" s="101"/>
      <c r="NT137" s="121"/>
      <c r="NU137" s="122">
        <f t="shared" si="2030"/>
        <v>0</v>
      </c>
      <c r="NV137" s="252">
        <f t="shared" si="2031"/>
        <v>0</v>
      </c>
      <c r="NW137" s="122"/>
      <c r="NX137" s="101"/>
      <c r="NY137" s="119"/>
      <c r="NZ137" s="93"/>
      <c r="OA137" s="120">
        <f t="shared" si="2032"/>
        <v>0</v>
      </c>
      <c r="OB137" s="101">
        <f t="shared" si="2032"/>
        <v>0</v>
      </c>
      <c r="OC137" s="101"/>
      <c r="OD137" s="121"/>
      <c r="OE137" s="122">
        <f t="shared" si="2033"/>
        <v>0</v>
      </c>
      <c r="OF137" s="252">
        <f t="shared" si="2034"/>
        <v>0</v>
      </c>
      <c r="OG137" s="122"/>
      <c r="OH137" s="101"/>
      <c r="OI137" s="119"/>
      <c r="OJ137" s="93"/>
      <c r="OK137" s="120">
        <f t="shared" si="2035"/>
        <v>0</v>
      </c>
      <c r="OL137" s="101">
        <f t="shared" si="2035"/>
        <v>0</v>
      </c>
      <c r="OM137" s="101"/>
      <c r="ON137" s="121"/>
      <c r="OO137" s="122">
        <f t="shared" si="2036"/>
        <v>0</v>
      </c>
      <c r="OP137" s="252">
        <f t="shared" si="2037"/>
        <v>0</v>
      </c>
      <c r="OQ137" s="122"/>
      <c r="OR137" s="101"/>
      <c r="OS137" s="119"/>
      <c r="OT137" s="93"/>
      <c r="OU137" s="120">
        <f t="shared" si="2038"/>
        <v>0</v>
      </c>
      <c r="OV137" s="101">
        <f t="shared" si="2038"/>
        <v>0</v>
      </c>
      <c r="OW137" s="101"/>
      <c r="OX137" s="121"/>
      <c r="OY137" s="122">
        <f t="shared" si="2039"/>
        <v>0</v>
      </c>
      <c r="OZ137" s="252">
        <f t="shared" si="2040"/>
        <v>0</v>
      </c>
      <c r="PA137" s="122"/>
      <c r="PB137" s="101"/>
      <c r="PC137" s="119"/>
      <c r="PD137" s="93"/>
      <c r="PE137" s="120">
        <f t="shared" si="2041"/>
        <v>0</v>
      </c>
      <c r="PF137" s="101">
        <f t="shared" si="2041"/>
        <v>0</v>
      </c>
      <c r="PG137" s="101"/>
      <c r="PH137" s="121"/>
      <c r="PI137" s="122">
        <f t="shared" si="2042"/>
        <v>0</v>
      </c>
      <c r="PJ137" s="252">
        <f t="shared" si="2043"/>
        <v>0</v>
      </c>
      <c r="PK137" s="122"/>
      <c r="PL137" s="101"/>
      <c r="PM137" s="119"/>
      <c r="PN137" s="93"/>
      <c r="PO137" s="120">
        <f t="shared" si="2044"/>
        <v>0</v>
      </c>
      <c r="PP137" s="101">
        <f t="shared" si="2044"/>
        <v>0</v>
      </c>
      <c r="PQ137" s="101"/>
      <c r="PR137" s="121"/>
      <c r="PS137" s="122">
        <f t="shared" si="2045"/>
        <v>0</v>
      </c>
      <c r="PT137" s="252">
        <f t="shared" si="2046"/>
        <v>0</v>
      </c>
      <c r="PU137" s="122"/>
      <c r="PV137" s="101"/>
      <c r="PW137" s="119"/>
      <c r="PX137" s="93"/>
      <c r="PY137" s="120">
        <f t="shared" si="2047"/>
        <v>0</v>
      </c>
      <c r="PZ137" s="101">
        <f t="shared" si="2047"/>
        <v>0</v>
      </c>
      <c r="QA137" s="101"/>
      <c r="QB137" s="121"/>
      <c r="QC137" s="122">
        <f t="shared" si="2048"/>
        <v>0</v>
      </c>
      <c r="QD137" s="252">
        <f t="shared" si="2049"/>
        <v>0</v>
      </c>
      <c r="QE137" s="122"/>
      <c r="QF137" s="101"/>
      <c r="QG137" s="119"/>
      <c r="QH137" s="93"/>
      <c r="QI137" s="120">
        <f t="shared" si="2050"/>
        <v>0</v>
      </c>
      <c r="QJ137" s="101">
        <f t="shared" si="2050"/>
        <v>0</v>
      </c>
      <c r="QK137" s="101"/>
      <c r="QL137" s="121"/>
      <c r="QM137" s="122">
        <f t="shared" si="2051"/>
        <v>0</v>
      </c>
      <c r="QN137" s="252">
        <f t="shared" si="2052"/>
        <v>0</v>
      </c>
      <c r="QO137" s="122"/>
      <c r="QP137" s="101"/>
      <c r="QQ137" s="119"/>
      <c r="QR137" s="93"/>
      <c r="QS137" s="120">
        <f t="shared" si="2053"/>
        <v>0</v>
      </c>
      <c r="QT137" s="101">
        <f t="shared" si="2053"/>
        <v>0</v>
      </c>
      <c r="QU137" s="101"/>
      <c r="QV137" s="121"/>
      <c r="QW137" s="122">
        <f t="shared" si="2054"/>
        <v>0</v>
      </c>
      <c r="QX137" s="252">
        <f t="shared" si="2055"/>
        <v>0</v>
      </c>
      <c r="QY137" s="122"/>
      <c r="QZ137" s="101"/>
      <c r="RA137" s="119"/>
      <c r="RB137" s="93"/>
      <c r="RC137" s="120">
        <f t="shared" si="2056"/>
        <v>0</v>
      </c>
      <c r="RD137" s="101">
        <f t="shared" si="2056"/>
        <v>0</v>
      </c>
      <c r="RE137" s="101"/>
      <c r="RF137" s="121"/>
      <c r="RG137" s="122">
        <f t="shared" si="2057"/>
        <v>0</v>
      </c>
      <c r="RH137" s="252">
        <f t="shared" si="2058"/>
        <v>0</v>
      </c>
      <c r="RI137" s="122"/>
      <c r="RJ137" s="101"/>
      <c r="RK137" s="119"/>
      <c r="RL137" s="93"/>
      <c r="RM137" s="120">
        <f t="shared" si="2059"/>
        <v>0</v>
      </c>
      <c r="RN137" s="101">
        <f t="shared" si="2059"/>
        <v>0</v>
      </c>
      <c r="RO137" s="101"/>
      <c r="RP137" s="121"/>
      <c r="RQ137" s="122">
        <f t="shared" si="2060"/>
        <v>0</v>
      </c>
      <c r="RR137" s="252">
        <f t="shared" si="2061"/>
        <v>0</v>
      </c>
      <c r="RS137" s="122"/>
      <c r="RT137" s="101"/>
      <c r="RU137" s="119"/>
      <c r="RV137" s="93"/>
      <c r="RW137" s="120">
        <f t="shared" si="2062"/>
        <v>0</v>
      </c>
      <c r="RX137" s="101">
        <f t="shared" si="2062"/>
        <v>0</v>
      </c>
      <c r="RY137" s="101"/>
      <c r="RZ137" s="121"/>
      <c r="SA137" s="122">
        <f t="shared" si="2063"/>
        <v>0</v>
      </c>
      <c r="SB137" s="252">
        <f t="shared" si="2064"/>
        <v>0</v>
      </c>
      <c r="SC137" s="122"/>
      <c r="SD137" s="101"/>
      <c r="SE137" s="119"/>
      <c r="SF137" s="93"/>
      <c r="SG137" s="120">
        <f t="shared" si="2065"/>
        <v>0</v>
      </c>
      <c r="SH137" s="101">
        <f t="shared" si="2065"/>
        <v>0</v>
      </c>
      <c r="SI137" s="101"/>
      <c r="SJ137" s="121"/>
      <c r="SK137" s="122">
        <f t="shared" si="2066"/>
        <v>0</v>
      </c>
      <c r="SL137" s="252">
        <f t="shared" si="2067"/>
        <v>0</v>
      </c>
      <c r="SM137" s="122"/>
      <c r="SN137" s="101"/>
      <c r="SO137" s="119"/>
      <c r="SP137" s="93"/>
      <c r="SQ137" s="120">
        <f t="shared" si="2068"/>
        <v>0</v>
      </c>
      <c r="SR137" s="101">
        <f t="shared" si="2068"/>
        <v>0</v>
      </c>
      <c r="SS137" s="101"/>
      <c r="ST137" s="121"/>
      <c r="SU137" s="122">
        <f t="shared" si="2069"/>
        <v>0</v>
      </c>
      <c r="SV137" s="252">
        <f t="shared" si="2070"/>
        <v>21</v>
      </c>
      <c r="SW137" s="122"/>
      <c r="SX137" s="101"/>
      <c r="SY137" s="119"/>
      <c r="SZ137" s="93"/>
      <c r="TA137" s="120">
        <f t="shared" si="2071"/>
        <v>14054.959000000001</v>
      </c>
      <c r="TB137" s="101">
        <f t="shared" si="2071"/>
        <v>295154.14</v>
      </c>
      <c r="TC137" s="101"/>
      <c r="TD137" s="121"/>
      <c r="TE137" s="122">
        <f t="shared" si="2072"/>
        <v>1.3971100000000001</v>
      </c>
      <c r="TF137" s="252">
        <f t="shared" si="2073"/>
        <v>0</v>
      </c>
      <c r="TG137" s="122"/>
      <c r="TH137" s="101"/>
      <c r="TI137" s="119"/>
      <c r="TJ137" s="93"/>
      <c r="TK137" s="120">
        <f t="shared" si="2074"/>
        <v>0</v>
      </c>
      <c r="TL137" s="101">
        <f t="shared" si="2074"/>
        <v>0</v>
      </c>
      <c r="TM137" s="101"/>
      <c r="TN137" s="121"/>
      <c r="TO137" s="122">
        <f t="shared" si="2075"/>
        <v>0</v>
      </c>
      <c r="TP137" s="252">
        <f t="shared" si="2076"/>
        <v>0</v>
      </c>
      <c r="TQ137" s="122"/>
      <c r="TR137" s="101"/>
      <c r="TS137" s="119"/>
      <c r="TT137" s="93"/>
      <c r="TU137" s="120">
        <f t="shared" si="2077"/>
        <v>0</v>
      </c>
      <c r="TV137" s="101">
        <f t="shared" si="2077"/>
        <v>0</v>
      </c>
      <c r="TW137" s="101"/>
      <c r="TX137" s="121"/>
      <c r="TY137" s="122">
        <f t="shared" si="2078"/>
        <v>0</v>
      </c>
      <c r="TZ137" s="252">
        <f t="shared" si="2079"/>
        <v>0</v>
      </c>
      <c r="UA137" s="122"/>
      <c r="UB137" s="101"/>
      <c r="UC137" s="119"/>
      <c r="UD137" s="93"/>
      <c r="UE137" s="120">
        <f t="shared" si="2080"/>
        <v>0</v>
      </c>
      <c r="UF137" s="101">
        <f t="shared" si="2080"/>
        <v>0</v>
      </c>
      <c r="UG137" s="101"/>
      <c r="UH137" s="121"/>
      <c r="UI137" s="122">
        <f t="shared" si="2081"/>
        <v>0</v>
      </c>
      <c r="UJ137" s="252">
        <f t="shared" si="2082"/>
        <v>0</v>
      </c>
      <c r="UK137" s="122"/>
      <c r="UL137" s="101"/>
      <c r="UM137" s="119"/>
      <c r="UN137" s="93"/>
      <c r="UO137" s="120">
        <f t="shared" si="2083"/>
        <v>0</v>
      </c>
      <c r="UP137" s="101">
        <f t="shared" si="2083"/>
        <v>0</v>
      </c>
      <c r="UQ137" s="101"/>
      <c r="UR137" s="121"/>
      <c r="US137" s="122">
        <f t="shared" si="2084"/>
        <v>0</v>
      </c>
      <c r="UT137" s="252">
        <f t="shared" si="2085"/>
        <v>0</v>
      </c>
      <c r="UU137" s="122"/>
      <c r="UV137" s="101"/>
      <c r="UW137" s="119"/>
      <c r="UX137" s="93"/>
      <c r="UY137" s="120">
        <f t="shared" si="2086"/>
        <v>0</v>
      </c>
      <c r="UZ137" s="101">
        <f t="shared" si="2086"/>
        <v>0</v>
      </c>
      <c r="VA137" s="101"/>
      <c r="VB137" s="121"/>
      <c r="VC137" s="122">
        <f t="shared" si="2087"/>
        <v>0</v>
      </c>
      <c r="VD137" s="252">
        <f t="shared" si="2088"/>
        <v>0</v>
      </c>
      <c r="VE137" s="122"/>
      <c r="VF137" s="101"/>
      <c r="VG137" s="119"/>
      <c r="VH137" s="93"/>
      <c r="VI137" s="120">
        <f t="shared" si="2089"/>
        <v>0</v>
      </c>
      <c r="VJ137" s="101">
        <f t="shared" si="2089"/>
        <v>0</v>
      </c>
      <c r="VK137" s="101"/>
      <c r="VL137" s="121"/>
      <c r="VM137" s="122">
        <f t="shared" si="2090"/>
        <v>0</v>
      </c>
      <c r="VN137" s="252">
        <f t="shared" si="2091"/>
        <v>0</v>
      </c>
      <c r="VO137" s="122"/>
      <c r="VP137" s="101"/>
      <c r="VQ137" s="119"/>
      <c r="VR137" s="93"/>
      <c r="VS137" s="120">
        <f t="shared" si="2092"/>
        <v>0</v>
      </c>
      <c r="VT137" s="101">
        <f t="shared" si="2092"/>
        <v>0</v>
      </c>
      <c r="VU137" s="101"/>
      <c r="VV137" s="121"/>
      <c r="VW137" s="122">
        <f t="shared" si="2093"/>
        <v>0</v>
      </c>
      <c r="VX137" s="231">
        <f t="shared" si="2094"/>
        <v>87</v>
      </c>
      <c r="VY137" s="122"/>
      <c r="VZ137" s="101"/>
      <c r="WA137" s="119"/>
      <c r="WB137" s="93"/>
      <c r="WC137" s="120">
        <f t="shared" si="2095"/>
        <v>10060.01432</v>
      </c>
      <c r="WD137" s="120">
        <f t="shared" si="2095"/>
        <v>875221.24</v>
      </c>
      <c r="WE137" s="101"/>
      <c r="WF137" s="121"/>
    </row>
    <row r="138" spans="1:604" ht="24">
      <c r="A138" s="5"/>
      <c r="B138" s="223" t="s">
        <v>1248</v>
      </c>
      <c r="C138" s="12"/>
      <c r="D138" s="12"/>
      <c r="E138" s="4"/>
      <c r="F138" s="252">
        <f>F25</f>
        <v>0</v>
      </c>
      <c r="G138" s="122"/>
      <c r="H138" s="101"/>
      <c r="I138" s="119"/>
      <c r="J138" s="93"/>
      <c r="K138" s="120">
        <f t="shared" si="1918"/>
        <v>0</v>
      </c>
      <c r="L138" s="101">
        <f t="shared" si="1918"/>
        <v>0</v>
      </c>
      <c r="M138" s="101"/>
      <c r="N138" s="121"/>
      <c r="O138" s="122">
        <f t="shared" si="1919"/>
        <v>0</v>
      </c>
      <c r="P138" s="252">
        <f>P25</f>
        <v>0</v>
      </c>
      <c r="Q138" s="122"/>
      <c r="R138" s="101"/>
      <c r="S138" s="119"/>
      <c r="T138" s="93"/>
      <c r="U138" s="120">
        <f t="shared" si="1921"/>
        <v>0</v>
      </c>
      <c r="V138" s="101">
        <f t="shared" si="1921"/>
        <v>0</v>
      </c>
      <c r="W138" s="101"/>
      <c r="X138" s="121"/>
      <c r="Y138" s="122">
        <f t="shared" si="1922"/>
        <v>0</v>
      </c>
      <c r="Z138" s="252">
        <f>Z25</f>
        <v>0</v>
      </c>
      <c r="AA138" s="122"/>
      <c r="AB138" s="101"/>
      <c r="AC138" s="119"/>
      <c r="AD138" s="93"/>
      <c r="AE138" s="120">
        <f t="shared" si="1924"/>
        <v>0</v>
      </c>
      <c r="AF138" s="101">
        <f t="shared" si="1924"/>
        <v>0</v>
      </c>
      <c r="AG138" s="101"/>
      <c r="AH138" s="121"/>
      <c r="AI138" s="122">
        <f t="shared" si="1925"/>
        <v>0</v>
      </c>
      <c r="AJ138" s="252">
        <f>AJ25</f>
        <v>0</v>
      </c>
      <c r="AK138" s="122"/>
      <c r="AL138" s="101"/>
      <c r="AM138" s="119"/>
      <c r="AN138" s="93"/>
      <c r="AO138" s="120">
        <f t="shared" si="1927"/>
        <v>0</v>
      </c>
      <c r="AP138" s="101">
        <f t="shared" si="1927"/>
        <v>0</v>
      </c>
      <c r="AQ138" s="101"/>
      <c r="AR138" s="121"/>
      <c r="AS138" s="122">
        <f t="shared" si="1928"/>
        <v>0</v>
      </c>
      <c r="AT138" s="252">
        <f>AT25</f>
        <v>0</v>
      </c>
      <c r="AU138" s="122"/>
      <c r="AV138" s="101"/>
      <c r="AW138" s="119"/>
      <c r="AX138" s="93"/>
      <c r="AY138" s="120">
        <f t="shared" si="1930"/>
        <v>0</v>
      </c>
      <c r="AZ138" s="101">
        <f t="shared" si="1930"/>
        <v>0</v>
      </c>
      <c r="BA138" s="101"/>
      <c r="BB138" s="121"/>
      <c r="BC138" s="122">
        <f t="shared" si="1931"/>
        <v>0</v>
      </c>
      <c r="BD138" s="252">
        <f>BD25</f>
        <v>0</v>
      </c>
      <c r="BE138" s="122"/>
      <c r="BF138" s="101"/>
      <c r="BG138" s="119"/>
      <c r="BH138" s="93"/>
      <c r="BI138" s="120">
        <f t="shared" si="1933"/>
        <v>0</v>
      </c>
      <c r="BJ138" s="101">
        <f t="shared" si="1933"/>
        <v>0</v>
      </c>
      <c r="BK138" s="101"/>
      <c r="BL138" s="121"/>
      <c r="BM138" s="122">
        <f t="shared" si="1934"/>
        <v>0</v>
      </c>
      <c r="BN138" s="252">
        <f>BN25</f>
        <v>0</v>
      </c>
      <c r="BO138" s="122"/>
      <c r="BP138" s="101"/>
      <c r="BQ138" s="119"/>
      <c r="BR138" s="93"/>
      <c r="BS138" s="120">
        <f t="shared" si="1936"/>
        <v>0</v>
      </c>
      <c r="BT138" s="101">
        <f t="shared" si="1936"/>
        <v>0</v>
      </c>
      <c r="BU138" s="101"/>
      <c r="BV138" s="121"/>
      <c r="BW138" s="122">
        <f t="shared" si="1937"/>
        <v>0</v>
      </c>
      <c r="BX138" s="252">
        <f>BX25</f>
        <v>0</v>
      </c>
      <c r="BY138" s="122"/>
      <c r="BZ138" s="101"/>
      <c r="CA138" s="119"/>
      <c r="CB138" s="93"/>
      <c r="CC138" s="120">
        <f t="shared" si="1939"/>
        <v>0</v>
      </c>
      <c r="CD138" s="101">
        <f t="shared" si="1939"/>
        <v>0</v>
      </c>
      <c r="CE138" s="101"/>
      <c r="CF138" s="121"/>
      <c r="CG138" s="122">
        <f t="shared" si="1940"/>
        <v>0</v>
      </c>
      <c r="CH138" s="252">
        <f>CH25</f>
        <v>0</v>
      </c>
      <c r="CI138" s="122"/>
      <c r="CJ138" s="101"/>
      <c r="CK138" s="119"/>
      <c r="CL138" s="93"/>
      <c r="CM138" s="120">
        <f t="shared" si="1942"/>
        <v>0</v>
      </c>
      <c r="CN138" s="101">
        <f t="shared" si="1942"/>
        <v>0</v>
      </c>
      <c r="CO138" s="101"/>
      <c r="CP138" s="121"/>
      <c r="CQ138" s="122">
        <f t="shared" si="1943"/>
        <v>0</v>
      </c>
      <c r="CR138" s="252">
        <f>CR25</f>
        <v>0</v>
      </c>
      <c r="CS138" s="122"/>
      <c r="CT138" s="101"/>
      <c r="CU138" s="119"/>
      <c r="CV138" s="93"/>
      <c r="CW138" s="120">
        <f t="shared" si="1945"/>
        <v>0</v>
      </c>
      <c r="CX138" s="101">
        <f t="shared" si="1945"/>
        <v>0</v>
      </c>
      <c r="CY138" s="101"/>
      <c r="CZ138" s="121"/>
      <c r="DA138" s="122">
        <f t="shared" si="1946"/>
        <v>0</v>
      </c>
      <c r="DB138" s="252">
        <f>DB25</f>
        <v>0</v>
      </c>
      <c r="DC138" s="122"/>
      <c r="DD138" s="101"/>
      <c r="DE138" s="119"/>
      <c r="DF138" s="93"/>
      <c r="DG138" s="120">
        <f t="shared" si="1948"/>
        <v>0</v>
      </c>
      <c r="DH138" s="101">
        <f t="shared" si="1948"/>
        <v>0</v>
      </c>
      <c r="DI138" s="101"/>
      <c r="DJ138" s="121"/>
      <c r="DK138" s="122">
        <f t="shared" si="1949"/>
        <v>0</v>
      </c>
      <c r="DL138" s="252">
        <f>DL25</f>
        <v>0</v>
      </c>
      <c r="DM138" s="122"/>
      <c r="DN138" s="101"/>
      <c r="DO138" s="119"/>
      <c r="DP138" s="93"/>
      <c r="DQ138" s="120">
        <f t="shared" si="1951"/>
        <v>0</v>
      </c>
      <c r="DR138" s="101">
        <f t="shared" si="1951"/>
        <v>0</v>
      </c>
      <c r="DS138" s="101"/>
      <c r="DT138" s="121"/>
      <c r="DU138" s="122">
        <f t="shared" si="1952"/>
        <v>0</v>
      </c>
      <c r="DV138" s="252">
        <f>DV25</f>
        <v>0</v>
      </c>
      <c r="DW138" s="122"/>
      <c r="DX138" s="101"/>
      <c r="DY138" s="119"/>
      <c r="DZ138" s="93"/>
      <c r="EA138" s="120">
        <f t="shared" si="1954"/>
        <v>0</v>
      </c>
      <c r="EB138" s="101">
        <f t="shared" si="1954"/>
        <v>0</v>
      </c>
      <c r="EC138" s="101"/>
      <c r="ED138" s="121"/>
      <c r="EE138" s="122">
        <f t="shared" si="1955"/>
        <v>0</v>
      </c>
      <c r="EF138" s="252">
        <f>EF25</f>
        <v>0</v>
      </c>
      <c r="EG138" s="122"/>
      <c r="EH138" s="101"/>
      <c r="EI138" s="119"/>
      <c r="EJ138" s="93"/>
      <c r="EK138" s="120">
        <f t="shared" si="1957"/>
        <v>0</v>
      </c>
      <c r="EL138" s="101">
        <f t="shared" si="1957"/>
        <v>0</v>
      </c>
      <c r="EM138" s="101"/>
      <c r="EN138" s="121"/>
      <c r="EO138" s="122">
        <f t="shared" si="1958"/>
        <v>0</v>
      </c>
      <c r="EP138" s="252">
        <f>EP25</f>
        <v>0</v>
      </c>
      <c r="EQ138" s="122"/>
      <c r="ER138" s="101"/>
      <c r="ES138" s="119"/>
      <c r="ET138" s="93"/>
      <c r="EU138" s="120">
        <f t="shared" si="1960"/>
        <v>0</v>
      </c>
      <c r="EV138" s="101">
        <f t="shared" si="1960"/>
        <v>0</v>
      </c>
      <c r="EW138" s="101"/>
      <c r="EX138" s="121"/>
      <c r="EY138" s="122">
        <f t="shared" si="1961"/>
        <v>0</v>
      </c>
      <c r="EZ138" s="252">
        <f>EZ25</f>
        <v>0</v>
      </c>
      <c r="FA138" s="122"/>
      <c r="FB138" s="101"/>
      <c r="FC138" s="119"/>
      <c r="FD138" s="93"/>
      <c r="FE138" s="120">
        <f t="shared" si="1963"/>
        <v>0</v>
      </c>
      <c r="FF138" s="101">
        <f t="shared" si="1963"/>
        <v>0</v>
      </c>
      <c r="FG138" s="101"/>
      <c r="FH138" s="121"/>
      <c r="FI138" s="122">
        <f t="shared" si="1964"/>
        <v>0</v>
      </c>
      <c r="FJ138" s="252">
        <f>FJ25</f>
        <v>0</v>
      </c>
      <c r="FK138" s="122"/>
      <c r="FL138" s="101"/>
      <c r="FM138" s="119"/>
      <c r="FN138" s="93"/>
      <c r="FO138" s="120">
        <f t="shared" si="1966"/>
        <v>0</v>
      </c>
      <c r="FP138" s="101">
        <f t="shared" si="1966"/>
        <v>0</v>
      </c>
      <c r="FQ138" s="101"/>
      <c r="FR138" s="121"/>
      <c r="FS138" s="122">
        <f t="shared" si="1967"/>
        <v>0</v>
      </c>
      <c r="FT138" s="252">
        <f>FT25</f>
        <v>0</v>
      </c>
      <c r="FU138" s="122"/>
      <c r="FV138" s="101"/>
      <c r="FW138" s="119"/>
      <c r="FX138" s="93"/>
      <c r="FY138" s="120">
        <f t="shared" si="1969"/>
        <v>0</v>
      </c>
      <c r="FZ138" s="101">
        <f t="shared" si="1969"/>
        <v>0</v>
      </c>
      <c r="GA138" s="101"/>
      <c r="GB138" s="121"/>
      <c r="GC138" s="122">
        <f t="shared" si="1970"/>
        <v>0</v>
      </c>
      <c r="GD138" s="252">
        <f>GD25</f>
        <v>0</v>
      </c>
      <c r="GE138" s="122"/>
      <c r="GF138" s="101"/>
      <c r="GG138" s="119"/>
      <c r="GH138" s="93"/>
      <c r="GI138" s="120">
        <f t="shared" si="1972"/>
        <v>0</v>
      </c>
      <c r="GJ138" s="101">
        <f t="shared" si="1972"/>
        <v>0</v>
      </c>
      <c r="GK138" s="101"/>
      <c r="GL138" s="121"/>
      <c r="GM138" s="122">
        <f t="shared" si="1973"/>
        <v>0</v>
      </c>
      <c r="GN138" s="252">
        <f>GN25</f>
        <v>0</v>
      </c>
      <c r="GO138" s="122"/>
      <c r="GP138" s="101"/>
      <c r="GQ138" s="119"/>
      <c r="GR138" s="93"/>
      <c r="GS138" s="120">
        <f t="shared" si="1975"/>
        <v>0</v>
      </c>
      <c r="GT138" s="101">
        <f t="shared" si="1975"/>
        <v>0</v>
      </c>
      <c r="GU138" s="101"/>
      <c r="GV138" s="121"/>
      <c r="GW138" s="122">
        <f t="shared" si="1976"/>
        <v>0</v>
      </c>
      <c r="GX138" s="252">
        <f>GX25</f>
        <v>0</v>
      </c>
      <c r="GY138" s="122"/>
      <c r="GZ138" s="101"/>
      <c r="HA138" s="119"/>
      <c r="HB138" s="93"/>
      <c r="HC138" s="120">
        <f t="shared" si="1978"/>
        <v>0</v>
      </c>
      <c r="HD138" s="101">
        <f t="shared" si="1978"/>
        <v>0</v>
      </c>
      <c r="HE138" s="101"/>
      <c r="HF138" s="121"/>
      <c r="HG138" s="122">
        <f t="shared" si="1979"/>
        <v>0</v>
      </c>
      <c r="HH138" s="252">
        <f>HH25</f>
        <v>0</v>
      </c>
      <c r="HI138" s="122"/>
      <c r="HJ138" s="101"/>
      <c r="HK138" s="119"/>
      <c r="HL138" s="93"/>
      <c r="HM138" s="120">
        <f t="shared" si="1981"/>
        <v>0</v>
      </c>
      <c r="HN138" s="101">
        <f t="shared" si="1981"/>
        <v>0</v>
      </c>
      <c r="HO138" s="101"/>
      <c r="HP138" s="121"/>
      <c r="HQ138" s="122">
        <f t="shared" si="1982"/>
        <v>0</v>
      </c>
      <c r="HR138" s="252">
        <f>HR25</f>
        <v>0</v>
      </c>
      <c r="HS138" s="122"/>
      <c r="HT138" s="101"/>
      <c r="HU138" s="119"/>
      <c r="HV138" s="93"/>
      <c r="HW138" s="120">
        <f t="shared" si="1984"/>
        <v>0</v>
      </c>
      <c r="HX138" s="101">
        <f t="shared" si="1984"/>
        <v>0</v>
      </c>
      <c r="HY138" s="101"/>
      <c r="HZ138" s="121"/>
      <c r="IA138" s="122">
        <f t="shared" si="1985"/>
        <v>0</v>
      </c>
      <c r="IB138" s="252">
        <f>IB25</f>
        <v>0</v>
      </c>
      <c r="IC138" s="122"/>
      <c r="ID138" s="101"/>
      <c r="IE138" s="119"/>
      <c r="IF138" s="93"/>
      <c r="IG138" s="120">
        <f t="shared" si="1987"/>
        <v>0</v>
      </c>
      <c r="IH138" s="101">
        <f t="shared" si="1987"/>
        <v>0</v>
      </c>
      <c r="II138" s="101"/>
      <c r="IJ138" s="121"/>
      <c r="IK138" s="122">
        <f t="shared" si="1988"/>
        <v>0</v>
      </c>
      <c r="IL138" s="252">
        <f>IL25</f>
        <v>0</v>
      </c>
      <c r="IM138" s="122"/>
      <c r="IN138" s="101"/>
      <c r="IO138" s="119"/>
      <c r="IP138" s="93"/>
      <c r="IQ138" s="120">
        <f t="shared" si="1990"/>
        <v>0</v>
      </c>
      <c r="IR138" s="101">
        <f t="shared" si="1990"/>
        <v>0</v>
      </c>
      <c r="IS138" s="101"/>
      <c r="IT138" s="121"/>
      <c r="IU138" s="122">
        <f t="shared" si="1991"/>
        <v>0</v>
      </c>
      <c r="IV138" s="252">
        <f>IV25</f>
        <v>0</v>
      </c>
      <c r="IW138" s="122"/>
      <c r="IX138" s="101"/>
      <c r="IY138" s="119"/>
      <c r="IZ138" s="93"/>
      <c r="JA138" s="120">
        <f t="shared" si="1993"/>
        <v>0</v>
      </c>
      <c r="JB138" s="101">
        <f t="shared" si="1993"/>
        <v>0</v>
      </c>
      <c r="JC138" s="101"/>
      <c r="JD138" s="121"/>
      <c r="JE138" s="122">
        <f t="shared" si="1994"/>
        <v>0</v>
      </c>
      <c r="JF138" s="252">
        <f>JF25</f>
        <v>28</v>
      </c>
      <c r="JG138" s="122"/>
      <c r="JH138" s="101"/>
      <c r="JI138" s="119"/>
      <c r="JJ138" s="93"/>
      <c r="JK138" s="120">
        <f t="shared" si="1996"/>
        <v>11585.28484</v>
      </c>
      <c r="JL138" s="101">
        <f t="shared" si="1996"/>
        <v>324387.98</v>
      </c>
      <c r="JM138" s="101"/>
      <c r="JN138" s="121"/>
      <c r="JO138" s="122">
        <f t="shared" si="1997"/>
        <v>1.1536500000000001</v>
      </c>
      <c r="JP138" s="252">
        <f>JP25</f>
        <v>0</v>
      </c>
      <c r="JQ138" s="122"/>
      <c r="JR138" s="101"/>
      <c r="JS138" s="119"/>
      <c r="JT138" s="93"/>
      <c r="JU138" s="120">
        <f t="shared" si="1999"/>
        <v>0</v>
      </c>
      <c r="JV138" s="101">
        <f t="shared" si="1999"/>
        <v>0</v>
      </c>
      <c r="JW138" s="101"/>
      <c r="JX138" s="121"/>
      <c r="JY138" s="122">
        <f t="shared" si="2000"/>
        <v>0</v>
      </c>
      <c r="JZ138" s="252">
        <f>JZ25</f>
        <v>0</v>
      </c>
      <c r="KA138" s="122"/>
      <c r="KB138" s="101"/>
      <c r="KC138" s="119"/>
      <c r="KD138" s="93"/>
      <c r="KE138" s="120">
        <f t="shared" si="2002"/>
        <v>0</v>
      </c>
      <c r="KF138" s="101">
        <f t="shared" si="2002"/>
        <v>0</v>
      </c>
      <c r="KG138" s="101"/>
      <c r="KH138" s="121"/>
      <c r="KI138" s="122">
        <f t="shared" si="2003"/>
        <v>0</v>
      </c>
      <c r="KJ138" s="252">
        <f>KJ25</f>
        <v>0</v>
      </c>
      <c r="KK138" s="122"/>
      <c r="KL138" s="101"/>
      <c r="KM138" s="119"/>
      <c r="KN138" s="93"/>
      <c r="KO138" s="120">
        <f t="shared" si="2005"/>
        <v>0</v>
      </c>
      <c r="KP138" s="101">
        <f t="shared" si="2005"/>
        <v>0</v>
      </c>
      <c r="KQ138" s="101"/>
      <c r="KR138" s="121"/>
      <c r="KS138" s="122">
        <f t="shared" si="2006"/>
        <v>0</v>
      </c>
      <c r="KT138" s="252">
        <f>KT25</f>
        <v>0</v>
      </c>
      <c r="KU138" s="122"/>
      <c r="KV138" s="101"/>
      <c r="KW138" s="119"/>
      <c r="KX138" s="93"/>
      <c r="KY138" s="120">
        <f t="shared" si="2008"/>
        <v>0</v>
      </c>
      <c r="KZ138" s="101">
        <f t="shared" si="2008"/>
        <v>0</v>
      </c>
      <c r="LA138" s="101"/>
      <c r="LB138" s="121"/>
      <c r="LC138" s="122">
        <f t="shared" si="2009"/>
        <v>0</v>
      </c>
      <c r="LD138" s="252">
        <f>LD25</f>
        <v>0</v>
      </c>
      <c r="LE138" s="122"/>
      <c r="LF138" s="101"/>
      <c r="LG138" s="119"/>
      <c r="LH138" s="93"/>
      <c r="LI138" s="120">
        <f t="shared" si="2011"/>
        <v>0</v>
      </c>
      <c r="LJ138" s="101">
        <f t="shared" si="2011"/>
        <v>0</v>
      </c>
      <c r="LK138" s="101"/>
      <c r="LL138" s="121"/>
      <c r="LM138" s="122">
        <f t="shared" si="2012"/>
        <v>0</v>
      </c>
      <c r="LN138" s="252">
        <f>LN25</f>
        <v>0</v>
      </c>
      <c r="LO138" s="122"/>
      <c r="LP138" s="101"/>
      <c r="LQ138" s="119"/>
      <c r="LR138" s="93"/>
      <c r="LS138" s="120">
        <f t="shared" si="2014"/>
        <v>0</v>
      </c>
      <c r="LT138" s="101">
        <f t="shared" si="2014"/>
        <v>0</v>
      </c>
      <c r="LU138" s="101"/>
      <c r="LV138" s="121"/>
      <c r="LW138" s="122">
        <f t="shared" si="2015"/>
        <v>0</v>
      </c>
      <c r="LX138" s="252">
        <f>LX25</f>
        <v>0</v>
      </c>
      <c r="LY138" s="122"/>
      <c r="LZ138" s="101"/>
      <c r="MA138" s="119"/>
      <c r="MB138" s="93"/>
      <c r="MC138" s="120">
        <f t="shared" si="2017"/>
        <v>0</v>
      </c>
      <c r="MD138" s="101">
        <f t="shared" si="2017"/>
        <v>0</v>
      </c>
      <c r="ME138" s="101"/>
      <c r="MF138" s="121"/>
      <c r="MG138" s="122">
        <f t="shared" si="2018"/>
        <v>0</v>
      </c>
      <c r="MH138" s="252">
        <f>MH25</f>
        <v>0</v>
      </c>
      <c r="MI138" s="122"/>
      <c r="MJ138" s="101"/>
      <c r="MK138" s="119"/>
      <c r="ML138" s="93"/>
      <c r="MM138" s="120">
        <f t="shared" si="2020"/>
        <v>0</v>
      </c>
      <c r="MN138" s="101">
        <f t="shared" si="2020"/>
        <v>0</v>
      </c>
      <c r="MO138" s="101"/>
      <c r="MP138" s="121"/>
      <c r="MQ138" s="122">
        <f t="shared" si="2021"/>
        <v>0</v>
      </c>
      <c r="MR138" s="252">
        <f>MR25</f>
        <v>0</v>
      </c>
      <c r="MS138" s="122"/>
      <c r="MT138" s="101"/>
      <c r="MU138" s="119"/>
      <c r="MV138" s="93"/>
      <c r="MW138" s="120">
        <f t="shared" si="2023"/>
        <v>0</v>
      </c>
      <c r="MX138" s="101">
        <f t="shared" si="2023"/>
        <v>0</v>
      </c>
      <c r="MY138" s="101"/>
      <c r="MZ138" s="121"/>
      <c r="NA138" s="122">
        <f t="shared" si="2024"/>
        <v>0</v>
      </c>
      <c r="NB138" s="252">
        <f>NB25</f>
        <v>0</v>
      </c>
      <c r="NC138" s="122"/>
      <c r="ND138" s="101"/>
      <c r="NE138" s="119"/>
      <c r="NF138" s="93"/>
      <c r="NG138" s="120">
        <f t="shared" si="2026"/>
        <v>0</v>
      </c>
      <c r="NH138" s="101">
        <f t="shared" si="2026"/>
        <v>0</v>
      </c>
      <c r="NI138" s="101"/>
      <c r="NJ138" s="121"/>
      <c r="NK138" s="122">
        <f t="shared" si="2027"/>
        <v>0</v>
      </c>
      <c r="NL138" s="252">
        <f>NL25</f>
        <v>0</v>
      </c>
      <c r="NM138" s="122"/>
      <c r="NN138" s="101"/>
      <c r="NO138" s="119"/>
      <c r="NP138" s="93"/>
      <c r="NQ138" s="120">
        <f t="shared" si="2029"/>
        <v>0</v>
      </c>
      <c r="NR138" s="101">
        <f t="shared" si="2029"/>
        <v>0</v>
      </c>
      <c r="NS138" s="101"/>
      <c r="NT138" s="121"/>
      <c r="NU138" s="122">
        <f t="shared" si="2030"/>
        <v>0</v>
      </c>
      <c r="NV138" s="252">
        <f>NV25</f>
        <v>0</v>
      </c>
      <c r="NW138" s="122"/>
      <c r="NX138" s="101"/>
      <c r="NY138" s="119"/>
      <c r="NZ138" s="93"/>
      <c r="OA138" s="120">
        <f t="shared" si="2032"/>
        <v>0</v>
      </c>
      <c r="OB138" s="101">
        <f t="shared" si="2032"/>
        <v>0</v>
      </c>
      <c r="OC138" s="101"/>
      <c r="OD138" s="121"/>
      <c r="OE138" s="122">
        <f t="shared" si="2033"/>
        <v>0</v>
      </c>
      <c r="OF138" s="252">
        <f>OF25</f>
        <v>0</v>
      </c>
      <c r="OG138" s="122"/>
      <c r="OH138" s="101"/>
      <c r="OI138" s="119"/>
      <c r="OJ138" s="93"/>
      <c r="OK138" s="120">
        <f t="shared" si="2035"/>
        <v>0</v>
      </c>
      <c r="OL138" s="101">
        <f t="shared" si="2035"/>
        <v>0</v>
      </c>
      <c r="OM138" s="101"/>
      <c r="ON138" s="121"/>
      <c r="OO138" s="122">
        <f t="shared" si="2036"/>
        <v>0</v>
      </c>
      <c r="OP138" s="252">
        <f>OP25</f>
        <v>0</v>
      </c>
      <c r="OQ138" s="122"/>
      <c r="OR138" s="101"/>
      <c r="OS138" s="119"/>
      <c r="OT138" s="93"/>
      <c r="OU138" s="120">
        <f t="shared" si="2038"/>
        <v>0</v>
      </c>
      <c r="OV138" s="101">
        <f t="shared" si="2038"/>
        <v>0</v>
      </c>
      <c r="OW138" s="101"/>
      <c r="OX138" s="121"/>
      <c r="OY138" s="122">
        <f t="shared" si="2039"/>
        <v>0</v>
      </c>
      <c r="OZ138" s="252">
        <f>OZ25</f>
        <v>0</v>
      </c>
      <c r="PA138" s="122"/>
      <c r="PB138" s="101"/>
      <c r="PC138" s="119"/>
      <c r="PD138" s="93"/>
      <c r="PE138" s="120">
        <f t="shared" si="2041"/>
        <v>0</v>
      </c>
      <c r="PF138" s="101">
        <f t="shared" si="2041"/>
        <v>0</v>
      </c>
      <c r="PG138" s="101"/>
      <c r="PH138" s="121"/>
      <c r="PI138" s="122">
        <f t="shared" si="2042"/>
        <v>0</v>
      </c>
      <c r="PJ138" s="252">
        <f>PJ25</f>
        <v>0</v>
      </c>
      <c r="PK138" s="122"/>
      <c r="PL138" s="101"/>
      <c r="PM138" s="119"/>
      <c r="PN138" s="93"/>
      <c r="PO138" s="120">
        <f t="shared" si="2044"/>
        <v>0</v>
      </c>
      <c r="PP138" s="101">
        <f t="shared" si="2044"/>
        <v>0</v>
      </c>
      <c r="PQ138" s="101"/>
      <c r="PR138" s="121"/>
      <c r="PS138" s="122">
        <f t="shared" si="2045"/>
        <v>0</v>
      </c>
      <c r="PT138" s="252">
        <f>PT25</f>
        <v>0</v>
      </c>
      <c r="PU138" s="122"/>
      <c r="PV138" s="101"/>
      <c r="PW138" s="119"/>
      <c r="PX138" s="93"/>
      <c r="PY138" s="120">
        <f t="shared" si="2047"/>
        <v>0</v>
      </c>
      <c r="PZ138" s="101">
        <f t="shared" si="2047"/>
        <v>0</v>
      </c>
      <c r="QA138" s="101"/>
      <c r="QB138" s="121"/>
      <c r="QC138" s="122">
        <f t="shared" si="2048"/>
        <v>0</v>
      </c>
      <c r="QD138" s="252">
        <f>QD25</f>
        <v>0</v>
      </c>
      <c r="QE138" s="122"/>
      <c r="QF138" s="101"/>
      <c r="QG138" s="119"/>
      <c r="QH138" s="93"/>
      <c r="QI138" s="120">
        <f t="shared" si="2050"/>
        <v>0</v>
      </c>
      <c r="QJ138" s="101">
        <f t="shared" si="2050"/>
        <v>0</v>
      </c>
      <c r="QK138" s="101"/>
      <c r="QL138" s="121"/>
      <c r="QM138" s="122">
        <f t="shared" si="2051"/>
        <v>0</v>
      </c>
      <c r="QN138" s="252">
        <f>QN25</f>
        <v>0</v>
      </c>
      <c r="QO138" s="122"/>
      <c r="QP138" s="101"/>
      <c r="QQ138" s="119"/>
      <c r="QR138" s="93"/>
      <c r="QS138" s="120">
        <f t="shared" si="2053"/>
        <v>0</v>
      </c>
      <c r="QT138" s="101">
        <f t="shared" si="2053"/>
        <v>0</v>
      </c>
      <c r="QU138" s="101"/>
      <c r="QV138" s="121"/>
      <c r="QW138" s="122">
        <f t="shared" si="2054"/>
        <v>0</v>
      </c>
      <c r="QX138" s="252">
        <f>QX25</f>
        <v>0</v>
      </c>
      <c r="QY138" s="122"/>
      <c r="QZ138" s="101"/>
      <c r="RA138" s="119"/>
      <c r="RB138" s="93"/>
      <c r="RC138" s="120">
        <f t="shared" si="2056"/>
        <v>0</v>
      </c>
      <c r="RD138" s="101">
        <f t="shared" si="2056"/>
        <v>0</v>
      </c>
      <c r="RE138" s="101"/>
      <c r="RF138" s="121"/>
      <c r="RG138" s="122">
        <f t="shared" si="2057"/>
        <v>0</v>
      </c>
      <c r="RH138" s="252">
        <f>RH25</f>
        <v>0</v>
      </c>
      <c r="RI138" s="122"/>
      <c r="RJ138" s="101"/>
      <c r="RK138" s="119"/>
      <c r="RL138" s="93"/>
      <c r="RM138" s="120">
        <f t="shared" si="2059"/>
        <v>0</v>
      </c>
      <c r="RN138" s="101">
        <f t="shared" si="2059"/>
        <v>0</v>
      </c>
      <c r="RO138" s="101"/>
      <c r="RP138" s="121"/>
      <c r="RQ138" s="122">
        <f t="shared" si="2060"/>
        <v>0</v>
      </c>
      <c r="RR138" s="252">
        <f>RR25</f>
        <v>0</v>
      </c>
      <c r="RS138" s="122"/>
      <c r="RT138" s="101"/>
      <c r="RU138" s="119"/>
      <c r="RV138" s="93"/>
      <c r="RW138" s="120">
        <f t="shared" si="2062"/>
        <v>0</v>
      </c>
      <c r="RX138" s="101">
        <f t="shared" si="2062"/>
        <v>0</v>
      </c>
      <c r="RY138" s="101"/>
      <c r="RZ138" s="121"/>
      <c r="SA138" s="122">
        <f t="shared" si="2063"/>
        <v>0</v>
      </c>
      <c r="SB138" s="252">
        <f>SB25</f>
        <v>0</v>
      </c>
      <c r="SC138" s="122"/>
      <c r="SD138" s="101"/>
      <c r="SE138" s="119"/>
      <c r="SF138" s="93"/>
      <c r="SG138" s="120">
        <f t="shared" si="2065"/>
        <v>0</v>
      </c>
      <c r="SH138" s="101">
        <f t="shared" si="2065"/>
        <v>0</v>
      </c>
      <c r="SI138" s="101"/>
      <c r="SJ138" s="121"/>
      <c r="SK138" s="122">
        <f t="shared" si="2066"/>
        <v>0</v>
      </c>
      <c r="SL138" s="252">
        <f>SL25</f>
        <v>0</v>
      </c>
      <c r="SM138" s="122"/>
      <c r="SN138" s="101"/>
      <c r="SO138" s="119"/>
      <c r="SP138" s="93"/>
      <c r="SQ138" s="120">
        <f t="shared" si="2068"/>
        <v>0</v>
      </c>
      <c r="SR138" s="101">
        <f t="shared" si="2068"/>
        <v>0</v>
      </c>
      <c r="SS138" s="101"/>
      <c r="ST138" s="121"/>
      <c r="SU138" s="122">
        <f t="shared" si="2069"/>
        <v>0</v>
      </c>
      <c r="SV138" s="252">
        <f>SV25</f>
        <v>0</v>
      </c>
      <c r="SW138" s="122"/>
      <c r="SX138" s="101"/>
      <c r="SY138" s="119"/>
      <c r="SZ138" s="93"/>
      <c r="TA138" s="120">
        <f t="shared" si="2071"/>
        <v>0</v>
      </c>
      <c r="TB138" s="101">
        <f t="shared" si="2071"/>
        <v>0</v>
      </c>
      <c r="TC138" s="101"/>
      <c r="TD138" s="121"/>
      <c r="TE138" s="122">
        <f t="shared" si="2072"/>
        <v>0</v>
      </c>
      <c r="TF138" s="252">
        <f>TF25</f>
        <v>0</v>
      </c>
      <c r="TG138" s="122"/>
      <c r="TH138" s="101"/>
      <c r="TI138" s="119"/>
      <c r="TJ138" s="93"/>
      <c r="TK138" s="120">
        <f t="shared" si="2074"/>
        <v>0</v>
      </c>
      <c r="TL138" s="101">
        <f t="shared" si="2074"/>
        <v>0</v>
      </c>
      <c r="TM138" s="101"/>
      <c r="TN138" s="121"/>
      <c r="TO138" s="122">
        <f t="shared" si="2075"/>
        <v>0</v>
      </c>
      <c r="TP138" s="252">
        <f>TP25</f>
        <v>0</v>
      </c>
      <c r="TQ138" s="122"/>
      <c r="TR138" s="101"/>
      <c r="TS138" s="119"/>
      <c r="TT138" s="93"/>
      <c r="TU138" s="120">
        <f t="shared" si="2077"/>
        <v>0</v>
      </c>
      <c r="TV138" s="101">
        <f t="shared" si="2077"/>
        <v>0</v>
      </c>
      <c r="TW138" s="101"/>
      <c r="TX138" s="121"/>
      <c r="TY138" s="122">
        <f t="shared" si="2078"/>
        <v>0</v>
      </c>
      <c r="TZ138" s="252">
        <f>TZ25</f>
        <v>0</v>
      </c>
      <c r="UA138" s="122"/>
      <c r="UB138" s="101"/>
      <c r="UC138" s="119"/>
      <c r="UD138" s="93"/>
      <c r="UE138" s="120">
        <f t="shared" si="2080"/>
        <v>0</v>
      </c>
      <c r="UF138" s="101">
        <f t="shared" si="2080"/>
        <v>0</v>
      </c>
      <c r="UG138" s="101"/>
      <c r="UH138" s="121"/>
      <c r="UI138" s="122">
        <f t="shared" si="2081"/>
        <v>0</v>
      </c>
      <c r="UJ138" s="252">
        <f>UJ25</f>
        <v>0</v>
      </c>
      <c r="UK138" s="122"/>
      <c r="UL138" s="101"/>
      <c r="UM138" s="119"/>
      <c r="UN138" s="93"/>
      <c r="UO138" s="120">
        <f t="shared" si="2083"/>
        <v>0</v>
      </c>
      <c r="UP138" s="101">
        <f t="shared" si="2083"/>
        <v>0</v>
      </c>
      <c r="UQ138" s="101"/>
      <c r="UR138" s="121"/>
      <c r="US138" s="122">
        <f t="shared" si="2084"/>
        <v>0</v>
      </c>
      <c r="UT138" s="252">
        <f>UT25</f>
        <v>0</v>
      </c>
      <c r="UU138" s="122"/>
      <c r="UV138" s="101"/>
      <c r="UW138" s="119"/>
      <c r="UX138" s="93"/>
      <c r="UY138" s="120">
        <f t="shared" si="2086"/>
        <v>0</v>
      </c>
      <c r="UZ138" s="101">
        <f t="shared" si="2086"/>
        <v>0</v>
      </c>
      <c r="VA138" s="101"/>
      <c r="VB138" s="121"/>
      <c r="VC138" s="122">
        <f t="shared" si="2087"/>
        <v>0</v>
      </c>
      <c r="VD138" s="252">
        <f>VD25</f>
        <v>0</v>
      </c>
      <c r="VE138" s="122"/>
      <c r="VF138" s="101"/>
      <c r="VG138" s="119"/>
      <c r="VH138" s="93"/>
      <c r="VI138" s="120">
        <f t="shared" si="2089"/>
        <v>0</v>
      </c>
      <c r="VJ138" s="101">
        <f t="shared" si="2089"/>
        <v>0</v>
      </c>
      <c r="VK138" s="101"/>
      <c r="VL138" s="121"/>
      <c r="VM138" s="122">
        <f t="shared" si="2090"/>
        <v>0</v>
      </c>
      <c r="VN138" s="252">
        <f>VN25</f>
        <v>0</v>
      </c>
      <c r="VO138" s="122"/>
      <c r="VP138" s="101"/>
      <c r="VQ138" s="119"/>
      <c r="VR138" s="93"/>
      <c r="VS138" s="120">
        <f t="shared" si="2092"/>
        <v>0</v>
      </c>
      <c r="VT138" s="101">
        <f t="shared" si="2092"/>
        <v>0</v>
      </c>
      <c r="VU138" s="101"/>
      <c r="VV138" s="121"/>
      <c r="VW138" s="122">
        <f t="shared" si="2093"/>
        <v>0</v>
      </c>
      <c r="VX138" s="231">
        <f t="shared" si="2094"/>
        <v>28</v>
      </c>
      <c r="VY138" s="122"/>
      <c r="VZ138" s="101"/>
      <c r="WA138" s="119"/>
      <c r="WB138" s="93"/>
      <c r="WC138" s="120">
        <f t="shared" si="2095"/>
        <v>10042.29415</v>
      </c>
      <c r="WD138" s="120">
        <f t="shared" si="2095"/>
        <v>281184.24</v>
      </c>
      <c r="WE138" s="101"/>
      <c r="WF138" s="121"/>
    </row>
  </sheetData>
  <mergeCells count="65">
    <mergeCell ref="VX5:WF5"/>
    <mergeCell ref="VX6:WF6"/>
    <mergeCell ref="UT6:VC6"/>
    <mergeCell ref="VD6:VM6"/>
    <mergeCell ref="VN6:VW6"/>
    <mergeCell ref="SV6:TE6"/>
    <mergeCell ref="TF6:TO6"/>
    <mergeCell ref="TP6:TY6"/>
    <mergeCell ref="TZ6:UI6"/>
    <mergeCell ref="UJ6:US6"/>
    <mergeCell ref="QX6:RG6"/>
    <mergeCell ref="RH6:RQ6"/>
    <mergeCell ref="RR6:SA6"/>
    <mergeCell ref="SB6:SK6"/>
    <mergeCell ref="SL6:SU6"/>
    <mergeCell ref="OZ6:PI6"/>
    <mergeCell ref="PJ6:PS6"/>
    <mergeCell ref="PT6:QC6"/>
    <mergeCell ref="QD6:QM6"/>
    <mergeCell ref="QN6:QW6"/>
    <mergeCell ref="NB6:NK6"/>
    <mergeCell ref="NL6:NU6"/>
    <mergeCell ref="NV6:OE6"/>
    <mergeCell ref="OF6:OO6"/>
    <mergeCell ref="OP6:OY6"/>
    <mergeCell ref="LD6:LM6"/>
    <mergeCell ref="LN6:LW6"/>
    <mergeCell ref="LX6:MG6"/>
    <mergeCell ref="MH6:MQ6"/>
    <mergeCell ref="MR6:NA6"/>
    <mergeCell ref="JF6:JO6"/>
    <mergeCell ref="JP6:JY6"/>
    <mergeCell ref="JZ6:KI6"/>
    <mergeCell ref="KJ6:KS6"/>
    <mergeCell ref="KT6:LC6"/>
    <mergeCell ref="HH6:HQ6"/>
    <mergeCell ref="HR6:IA6"/>
    <mergeCell ref="IB6:IK6"/>
    <mergeCell ref="IL6:IU6"/>
    <mergeCell ref="IV6:JE6"/>
    <mergeCell ref="FJ6:FS6"/>
    <mergeCell ref="FT6:GC6"/>
    <mergeCell ref="GD6:GM6"/>
    <mergeCell ref="GN6:GW6"/>
    <mergeCell ref="GX6:HG6"/>
    <mergeCell ref="DL6:DU6"/>
    <mergeCell ref="DV6:EE6"/>
    <mergeCell ref="EF6:EO6"/>
    <mergeCell ref="EP6:EY6"/>
    <mergeCell ref="EZ6:FI6"/>
    <mergeCell ref="BN6:BW6"/>
    <mergeCell ref="BX6:CG6"/>
    <mergeCell ref="CH6:CQ6"/>
    <mergeCell ref="CR6:DA6"/>
    <mergeCell ref="DB6:DK6"/>
    <mergeCell ref="Z6:AI6"/>
    <mergeCell ref="AJ6:AS6"/>
    <mergeCell ref="AT6:BC6"/>
    <mergeCell ref="BD6:BM6"/>
    <mergeCell ref="P6:Y6"/>
    <mergeCell ref="A2:E2"/>
    <mergeCell ref="A3:E3"/>
    <mergeCell ref="A4:E4"/>
    <mergeCell ref="A5:E5"/>
    <mergeCell ref="F6:O6"/>
  </mergeCells>
  <pageMargins left="0.70866141732283472" right="0.70866141732283472" top="0.74803149606299213" bottom="0.74803149606299213" header="0.31496062992125984" footer="0.31496062992125984"/>
  <pageSetup paperSize="9" scale="18" fitToWidth="0" orientation="landscape" verticalDpi="0" r:id="rId1"/>
  <colBreaks count="2" manualBreakCount="2">
    <brk id="25" max="107" man="1"/>
    <brk id="45" max="107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G80"/>
  <sheetViews>
    <sheetView view="pageBreakPreview" zoomScaleSheetLayoutView="100" workbookViewId="0">
      <pane xSplit="1" ySplit="14" topLeftCell="W60" activePane="bottomRight" state="frozen"/>
      <selection activeCell="G75" sqref="G75"/>
      <selection pane="topRight" activeCell="G75" sqref="G75"/>
      <selection pane="bottomLeft" activeCell="G75" sqref="G75"/>
      <selection pane="bottomRight" activeCell="AF1" sqref="AF1:AF1048576"/>
    </sheetView>
  </sheetViews>
  <sheetFormatPr defaultRowHeight="15.75"/>
  <cols>
    <col min="1" max="1" width="22" style="243" bestFit="1" customWidth="1"/>
    <col min="2" max="2" width="10.5703125" style="244" customWidth="1"/>
    <col min="3" max="3" width="9.7109375" style="246" customWidth="1"/>
    <col min="4" max="4" width="13.85546875" style="246" customWidth="1"/>
    <col min="5" max="6" width="13.85546875" style="383" customWidth="1"/>
    <col min="7" max="7" width="10" style="383" customWidth="1"/>
    <col min="8" max="8" width="8.42578125" style="246" customWidth="1"/>
    <col min="9" max="9" width="12.28515625" style="246" customWidth="1"/>
    <col min="10" max="11" width="12.140625" style="246" customWidth="1"/>
    <col min="12" max="12" width="13.85546875" style="383" customWidth="1"/>
    <col min="13" max="13" width="10" style="383" customWidth="1"/>
    <col min="14" max="14" width="8.85546875" style="244" customWidth="1"/>
    <col min="15" max="15" width="12.140625" style="246" customWidth="1"/>
    <col min="16" max="17" width="13.85546875" style="246" customWidth="1"/>
    <col min="18" max="18" width="13.85546875" style="383" customWidth="1"/>
    <col min="19" max="19" width="10" style="383" customWidth="1"/>
    <col min="20" max="20" width="8.7109375" style="245" customWidth="1"/>
    <col min="21" max="21" width="10.5703125" style="244" customWidth="1"/>
    <col min="22" max="22" width="8.7109375" style="243" customWidth="1"/>
    <col min="23" max="23" width="10.5703125" style="243" customWidth="1"/>
    <col min="24" max="25" width="12.140625" style="246" customWidth="1"/>
    <col min="26" max="28" width="13.140625" style="246" customWidth="1"/>
    <col min="29" max="29" width="13.85546875" style="383" customWidth="1"/>
    <col min="30" max="30" width="10" style="383" customWidth="1"/>
    <col min="31" max="31" width="14" style="243" customWidth="1"/>
    <col min="32" max="32" width="13.85546875" style="383" customWidth="1"/>
    <col min="33" max="33" width="10" style="383" customWidth="1"/>
    <col min="34" max="252" width="9.140625" style="243"/>
    <col min="253" max="253" width="0" style="243" hidden="1" customWidth="1"/>
    <col min="254" max="254" width="6.28515625" style="243" customWidth="1"/>
    <col min="255" max="255" width="1.42578125" style="243" customWidth="1"/>
    <col min="256" max="256" width="1.140625" style="243" customWidth="1"/>
    <col min="257" max="257" width="1.42578125" style="243" customWidth="1"/>
    <col min="258" max="258" width="1.140625" style="243" customWidth="1"/>
    <col min="259" max="261" width="1.5703125" style="243" customWidth="1"/>
    <col min="262" max="262" width="1.7109375" style="243" customWidth="1"/>
    <col min="263" max="263" width="1.28515625" style="243" customWidth="1"/>
    <col min="264" max="265" width="1.7109375" style="243" customWidth="1"/>
    <col min="266" max="266" width="1.140625" style="243" customWidth="1"/>
    <col min="267" max="267" width="1.5703125" style="243" customWidth="1"/>
    <col min="268" max="268" width="2" style="243" customWidth="1"/>
    <col min="269" max="269" width="1.140625" style="243" customWidth="1"/>
    <col min="270" max="270" width="1.28515625" style="243" customWidth="1"/>
    <col min="271" max="272" width="1.5703125" style="243" customWidth="1"/>
    <col min="273" max="273" width="1.85546875" style="243" customWidth="1"/>
    <col min="274" max="274" width="3.140625" style="243" customWidth="1"/>
    <col min="275" max="508" width="9.140625" style="243"/>
    <col min="509" max="509" width="0" style="243" hidden="1" customWidth="1"/>
    <col min="510" max="510" width="6.28515625" style="243" customWidth="1"/>
    <col min="511" max="511" width="1.42578125" style="243" customWidth="1"/>
    <col min="512" max="512" width="1.140625" style="243" customWidth="1"/>
    <col min="513" max="513" width="1.42578125" style="243" customWidth="1"/>
    <col min="514" max="514" width="1.140625" style="243" customWidth="1"/>
    <col min="515" max="517" width="1.5703125" style="243" customWidth="1"/>
    <col min="518" max="518" width="1.7109375" style="243" customWidth="1"/>
    <col min="519" max="519" width="1.28515625" style="243" customWidth="1"/>
    <col min="520" max="521" width="1.7109375" style="243" customWidth="1"/>
    <col min="522" max="522" width="1.140625" style="243" customWidth="1"/>
    <col min="523" max="523" width="1.5703125" style="243" customWidth="1"/>
    <col min="524" max="524" width="2" style="243" customWidth="1"/>
    <col min="525" max="525" width="1.140625" style="243" customWidth="1"/>
    <col min="526" max="526" width="1.28515625" style="243" customWidth="1"/>
    <col min="527" max="528" width="1.5703125" style="243" customWidth="1"/>
    <col min="529" max="529" width="1.85546875" style="243" customWidth="1"/>
    <col min="530" max="530" width="3.140625" style="243" customWidth="1"/>
    <col min="531" max="764" width="9.140625" style="243"/>
    <col min="765" max="765" width="0" style="243" hidden="1" customWidth="1"/>
    <col min="766" max="766" width="6.28515625" style="243" customWidth="1"/>
    <col min="767" max="767" width="1.42578125" style="243" customWidth="1"/>
    <col min="768" max="768" width="1.140625" style="243" customWidth="1"/>
    <col min="769" max="769" width="1.42578125" style="243" customWidth="1"/>
    <col min="770" max="770" width="1.140625" style="243" customWidth="1"/>
    <col min="771" max="773" width="1.5703125" style="243" customWidth="1"/>
    <col min="774" max="774" width="1.7109375" style="243" customWidth="1"/>
    <col min="775" max="775" width="1.28515625" style="243" customWidth="1"/>
    <col min="776" max="777" width="1.7109375" style="243" customWidth="1"/>
    <col min="778" max="778" width="1.140625" style="243" customWidth="1"/>
    <col min="779" max="779" width="1.5703125" style="243" customWidth="1"/>
    <col min="780" max="780" width="2" style="243" customWidth="1"/>
    <col min="781" max="781" width="1.140625" style="243" customWidth="1"/>
    <col min="782" max="782" width="1.28515625" style="243" customWidth="1"/>
    <col min="783" max="784" width="1.5703125" style="243" customWidth="1"/>
    <col min="785" max="785" width="1.85546875" style="243" customWidth="1"/>
    <col min="786" max="786" width="3.140625" style="243" customWidth="1"/>
    <col min="787" max="1020" width="9.140625" style="243"/>
    <col min="1021" max="1021" width="0" style="243" hidden="1" customWidth="1"/>
    <col min="1022" max="1022" width="6.28515625" style="243" customWidth="1"/>
    <col min="1023" max="1023" width="1.42578125" style="243" customWidth="1"/>
    <col min="1024" max="1024" width="1.140625" style="243" customWidth="1"/>
    <col min="1025" max="1025" width="1.42578125" style="243" customWidth="1"/>
    <col min="1026" max="1026" width="1.140625" style="243" customWidth="1"/>
    <col min="1027" max="1029" width="1.5703125" style="243" customWidth="1"/>
    <col min="1030" max="1030" width="1.7109375" style="243" customWidth="1"/>
    <col min="1031" max="1031" width="1.28515625" style="243" customWidth="1"/>
    <col min="1032" max="1033" width="1.7109375" style="243" customWidth="1"/>
    <col min="1034" max="1034" width="1.140625" style="243" customWidth="1"/>
    <col min="1035" max="1035" width="1.5703125" style="243" customWidth="1"/>
    <col min="1036" max="1036" width="2" style="243" customWidth="1"/>
    <col min="1037" max="1037" width="1.140625" style="243" customWidth="1"/>
    <col min="1038" max="1038" width="1.28515625" style="243" customWidth="1"/>
    <col min="1039" max="1040" width="1.5703125" style="243" customWidth="1"/>
    <col min="1041" max="1041" width="1.85546875" style="243" customWidth="1"/>
    <col min="1042" max="1042" width="3.140625" style="243" customWidth="1"/>
    <col min="1043" max="1276" width="9.140625" style="243"/>
    <col min="1277" max="1277" width="0" style="243" hidden="1" customWidth="1"/>
    <col min="1278" max="1278" width="6.28515625" style="243" customWidth="1"/>
    <col min="1279" max="1279" width="1.42578125" style="243" customWidth="1"/>
    <col min="1280" max="1280" width="1.140625" style="243" customWidth="1"/>
    <col min="1281" max="1281" width="1.42578125" style="243" customWidth="1"/>
    <col min="1282" max="1282" width="1.140625" style="243" customWidth="1"/>
    <col min="1283" max="1285" width="1.5703125" style="243" customWidth="1"/>
    <col min="1286" max="1286" width="1.7109375" style="243" customWidth="1"/>
    <col min="1287" max="1287" width="1.28515625" style="243" customWidth="1"/>
    <col min="1288" max="1289" width="1.7109375" style="243" customWidth="1"/>
    <col min="1290" max="1290" width="1.140625" style="243" customWidth="1"/>
    <col min="1291" max="1291" width="1.5703125" style="243" customWidth="1"/>
    <col min="1292" max="1292" width="2" style="243" customWidth="1"/>
    <col min="1293" max="1293" width="1.140625" style="243" customWidth="1"/>
    <col min="1294" max="1294" width="1.28515625" style="243" customWidth="1"/>
    <col min="1295" max="1296" width="1.5703125" style="243" customWidth="1"/>
    <col min="1297" max="1297" width="1.85546875" style="243" customWidth="1"/>
    <col min="1298" max="1298" width="3.140625" style="243" customWidth="1"/>
    <col min="1299" max="1532" width="9.140625" style="243"/>
    <col min="1533" max="1533" width="0" style="243" hidden="1" customWidth="1"/>
    <col min="1534" max="1534" width="6.28515625" style="243" customWidth="1"/>
    <col min="1535" max="1535" width="1.42578125" style="243" customWidth="1"/>
    <col min="1536" max="1536" width="1.140625" style="243" customWidth="1"/>
    <col min="1537" max="1537" width="1.42578125" style="243" customWidth="1"/>
    <col min="1538" max="1538" width="1.140625" style="243" customWidth="1"/>
    <col min="1539" max="1541" width="1.5703125" style="243" customWidth="1"/>
    <col min="1542" max="1542" width="1.7109375" style="243" customWidth="1"/>
    <col min="1543" max="1543" width="1.28515625" style="243" customWidth="1"/>
    <col min="1544" max="1545" width="1.7109375" style="243" customWidth="1"/>
    <col min="1546" max="1546" width="1.140625" style="243" customWidth="1"/>
    <col min="1547" max="1547" width="1.5703125" style="243" customWidth="1"/>
    <col min="1548" max="1548" width="2" style="243" customWidth="1"/>
    <col min="1549" max="1549" width="1.140625" style="243" customWidth="1"/>
    <col min="1550" max="1550" width="1.28515625" style="243" customWidth="1"/>
    <col min="1551" max="1552" width="1.5703125" style="243" customWidth="1"/>
    <col min="1553" max="1553" width="1.85546875" style="243" customWidth="1"/>
    <col min="1554" max="1554" width="3.140625" style="243" customWidth="1"/>
    <col min="1555" max="1788" width="9.140625" style="243"/>
    <col min="1789" max="1789" width="0" style="243" hidden="1" customWidth="1"/>
    <col min="1790" max="1790" width="6.28515625" style="243" customWidth="1"/>
    <col min="1791" max="1791" width="1.42578125" style="243" customWidth="1"/>
    <col min="1792" max="1792" width="1.140625" style="243" customWidth="1"/>
    <col min="1793" max="1793" width="1.42578125" style="243" customWidth="1"/>
    <col min="1794" max="1794" width="1.140625" style="243" customWidth="1"/>
    <col min="1795" max="1797" width="1.5703125" style="243" customWidth="1"/>
    <col min="1798" max="1798" width="1.7109375" style="243" customWidth="1"/>
    <col min="1799" max="1799" width="1.28515625" style="243" customWidth="1"/>
    <col min="1800" max="1801" width="1.7109375" style="243" customWidth="1"/>
    <col min="1802" max="1802" width="1.140625" style="243" customWidth="1"/>
    <col min="1803" max="1803" width="1.5703125" style="243" customWidth="1"/>
    <col min="1804" max="1804" width="2" style="243" customWidth="1"/>
    <col min="1805" max="1805" width="1.140625" style="243" customWidth="1"/>
    <col min="1806" max="1806" width="1.28515625" style="243" customWidth="1"/>
    <col min="1807" max="1808" width="1.5703125" style="243" customWidth="1"/>
    <col min="1809" max="1809" width="1.85546875" style="243" customWidth="1"/>
    <col min="1810" max="1810" width="3.140625" style="243" customWidth="1"/>
    <col min="1811" max="2044" width="9.140625" style="243"/>
    <col min="2045" max="2045" width="0" style="243" hidden="1" customWidth="1"/>
    <col min="2046" max="2046" width="6.28515625" style="243" customWidth="1"/>
    <col min="2047" max="2047" width="1.42578125" style="243" customWidth="1"/>
    <col min="2048" max="2048" width="1.140625" style="243" customWidth="1"/>
    <col min="2049" max="2049" width="1.42578125" style="243" customWidth="1"/>
    <col min="2050" max="2050" width="1.140625" style="243" customWidth="1"/>
    <col min="2051" max="2053" width="1.5703125" style="243" customWidth="1"/>
    <col min="2054" max="2054" width="1.7109375" style="243" customWidth="1"/>
    <col min="2055" max="2055" width="1.28515625" style="243" customWidth="1"/>
    <col min="2056" max="2057" width="1.7109375" style="243" customWidth="1"/>
    <col min="2058" max="2058" width="1.140625" style="243" customWidth="1"/>
    <col min="2059" max="2059" width="1.5703125" style="243" customWidth="1"/>
    <col min="2060" max="2060" width="2" style="243" customWidth="1"/>
    <col min="2061" max="2061" width="1.140625" style="243" customWidth="1"/>
    <col min="2062" max="2062" width="1.28515625" style="243" customWidth="1"/>
    <col min="2063" max="2064" width="1.5703125" style="243" customWidth="1"/>
    <col min="2065" max="2065" width="1.85546875" style="243" customWidth="1"/>
    <col min="2066" max="2066" width="3.140625" style="243" customWidth="1"/>
    <col min="2067" max="2300" width="9.140625" style="243"/>
    <col min="2301" max="2301" width="0" style="243" hidden="1" customWidth="1"/>
    <col min="2302" max="2302" width="6.28515625" style="243" customWidth="1"/>
    <col min="2303" max="2303" width="1.42578125" style="243" customWidth="1"/>
    <col min="2304" max="2304" width="1.140625" style="243" customWidth="1"/>
    <col min="2305" max="2305" width="1.42578125" style="243" customWidth="1"/>
    <col min="2306" max="2306" width="1.140625" style="243" customWidth="1"/>
    <col min="2307" max="2309" width="1.5703125" style="243" customWidth="1"/>
    <col min="2310" max="2310" width="1.7109375" style="243" customWidth="1"/>
    <col min="2311" max="2311" width="1.28515625" style="243" customWidth="1"/>
    <col min="2312" max="2313" width="1.7109375" style="243" customWidth="1"/>
    <col min="2314" max="2314" width="1.140625" style="243" customWidth="1"/>
    <col min="2315" max="2315" width="1.5703125" style="243" customWidth="1"/>
    <col min="2316" max="2316" width="2" style="243" customWidth="1"/>
    <col min="2317" max="2317" width="1.140625" style="243" customWidth="1"/>
    <col min="2318" max="2318" width="1.28515625" style="243" customWidth="1"/>
    <col min="2319" max="2320" width="1.5703125" style="243" customWidth="1"/>
    <col min="2321" max="2321" width="1.85546875" style="243" customWidth="1"/>
    <col min="2322" max="2322" width="3.140625" style="243" customWidth="1"/>
    <col min="2323" max="2556" width="9.140625" style="243"/>
    <col min="2557" max="2557" width="0" style="243" hidden="1" customWidth="1"/>
    <col min="2558" max="2558" width="6.28515625" style="243" customWidth="1"/>
    <col min="2559" max="2559" width="1.42578125" style="243" customWidth="1"/>
    <col min="2560" max="2560" width="1.140625" style="243" customWidth="1"/>
    <col min="2561" max="2561" width="1.42578125" style="243" customWidth="1"/>
    <col min="2562" max="2562" width="1.140625" style="243" customWidth="1"/>
    <col min="2563" max="2565" width="1.5703125" style="243" customWidth="1"/>
    <col min="2566" max="2566" width="1.7109375" style="243" customWidth="1"/>
    <col min="2567" max="2567" width="1.28515625" style="243" customWidth="1"/>
    <col min="2568" max="2569" width="1.7109375" style="243" customWidth="1"/>
    <col min="2570" max="2570" width="1.140625" style="243" customWidth="1"/>
    <col min="2571" max="2571" width="1.5703125" style="243" customWidth="1"/>
    <col min="2572" max="2572" width="2" style="243" customWidth="1"/>
    <col min="2573" max="2573" width="1.140625" style="243" customWidth="1"/>
    <col min="2574" max="2574" width="1.28515625" style="243" customWidth="1"/>
    <col min="2575" max="2576" width="1.5703125" style="243" customWidth="1"/>
    <col min="2577" max="2577" width="1.85546875" style="243" customWidth="1"/>
    <col min="2578" max="2578" width="3.140625" style="243" customWidth="1"/>
    <col min="2579" max="2812" width="9.140625" style="243"/>
    <col min="2813" max="2813" width="0" style="243" hidden="1" customWidth="1"/>
    <col min="2814" max="2814" width="6.28515625" style="243" customWidth="1"/>
    <col min="2815" max="2815" width="1.42578125" style="243" customWidth="1"/>
    <col min="2816" max="2816" width="1.140625" style="243" customWidth="1"/>
    <col min="2817" max="2817" width="1.42578125" style="243" customWidth="1"/>
    <col min="2818" max="2818" width="1.140625" style="243" customWidth="1"/>
    <col min="2819" max="2821" width="1.5703125" style="243" customWidth="1"/>
    <col min="2822" max="2822" width="1.7109375" style="243" customWidth="1"/>
    <col min="2823" max="2823" width="1.28515625" style="243" customWidth="1"/>
    <col min="2824" max="2825" width="1.7109375" style="243" customWidth="1"/>
    <col min="2826" max="2826" width="1.140625" style="243" customWidth="1"/>
    <col min="2827" max="2827" width="1.5703125" style="243" customWidth="1"/>
    <col min="2828" max="2828" width="2" style="243" customWidth="1"/>
    <col min="2829" max="2829" width="1.140625" style="243" customWidth="1"/>
    <col min="2830" max="2830" width="1.28515625" style="243" customWidth="1"/>
    <col min="2831" max="2832" width="1.5703125" style="243" customWidth="1"/>
    <col min="2833" max="2833" width="1.85546875" style="243" customWidth="1"/>
    <col min="2834" max="2834" width="3.140625" style="243" customWidth="1"/>
    <col min="2835" max="3068" width="9.140625" style="243"/>
    <col min="3069" max="3069" width="0" style="243" hidden="1" customWidth="1"/>
    <col min="3070" max="3070" width="6.28515625" style="243" customWidth="1"/>
    <col min="3071" max="3071" width="1.42578125" style="243" customWidth="1"/>
    <col min="3072" max="3072" width="1.140625" style="243" customWidth="1"/>
    <col min="3073" max="3073" width="1.42578125" style="243" customWidth="1"/>
    <col min="3074" max="3074" width="1.140625" style="243" customWidth="1"/>
    <col min="3075" max="3077" width="1.5703125" style="243" customWidth="1"/>
    <col min="3078" max="3078" width="1.7109375" style="243" customWidth="1"/>
    <col min="3079" max="3079" width="1.28515625" style="243" customWidth="1"/>
    <col min="3080" max="3081" width="1.7109375" style="243" customWidth="1"/>
    <col min="3082" max="3082" width="1.140625" style="243" customWidth="1"/>
    <col min="3083" max="3083" width="1.5703125" style="243" customWidth="1"/>
    <col min="3084" max="3084" width="2" style="243" customWidth="1"/>
    <col min="3085" max="3085" width="1.140625" style="243" customWidth="1"/>
    <col min="3086" max="3086" width="1.28515625" style="243" customWidth="1"/>
    <col min="3087" max="3088" width="1.5703125" style="243" customWidth="1"/>
    <col min="3089" max="3089" width="1.85546875" style="243" customWidth="1"/>
    <col min="3090" max="3090" width="3.140625" style="243" customWidth="1"/>
    <col min="3091" max="3324" width="9.140625" style="243"/>
    <col min="3325" max="3325" width="0" style="243" hidden="1" customWidth="1"/>
    <col min="3326" max="3326" width="6.28515625" style="243" customWidth="1"/>
    <col min="3327" max="3327" width="1.42578125" style="243" customWidth="1"/>
    <col min="3328" max="3328" width="1.140625" style="243" customWidth="1"/>
    <col min="3329" max="3329" width="1.42578125" style="243" customWidth="1"/>
    <col min="3330" max="3330" width="1.140625" style="243" customWidth="1"/>
    <col min="3331" max="3333" width="1.5703125" style="243" customWidth="1"/>
    <col min="3334" max="3334" width="1.7109375" style="243" customWidth="1"/>
    <col min="3335" max="3335" width="1.28515625" style="243" customWidth="1"/>
    <col min="3336" max="3337" width="1.7109375" style="243" customWidth="1"/>
    <col min="3338" max="3338" width="1.140625" style="243" customWidth="1"/>
    <col min="3339" max="3339" width="1.5703125" style="243" customWidth="1"/>
    <col min="3340" max="3340" width="2" style="243" customWidth="1"/>
    <col min="3341" max="3341" width="1.140625" style="243" customWidth="1"/>
    <col min="3342" max="3342" width="1.28515625" style="243" customWidth="1"/>
    <col min="3343" max="3344" width="1.5703125" style="243" customWidth="1"/>
    <col min="3345" max="3345" width="1.85546875" style="243" customWidth="1"/>
    <col min="3346" max="3346" width="3.140625" style="243" customWidth="1"/>
    <col min="3347" max="3580" width="9.140625" style="243"/>
    <col min="3581" max="3581" width="0" style="243" hidden="1" customWidth="1"/>
    <col min="3582" max="3582" width="6.28515625" style="243" customWidth="1"/>
    <col min="3583" max="3583" width="1.42578125" style="243" customWidth="1"/>
    <col min="3584" max="3584" width="1.140625" style="243" customWidth="1"/>
    <col min="3585" max="3585" width="1.42578125" style="243" customWidth="1"/>
    <col min="3586" max="3586" width="1.140625" style="243" customWidth="1"/>
    <col min="3587" max="3589" width="1.5703125" style="243" customWidth="1"/>
    <col min="3590" max="3590" width="1.7109375" style="243" customWidth="1"/>
    <col min="3591" max="3591" width="1.28515625" style="243" customWidth="1"/>
    <col min="3592" max="3593" width="1.7109375" style="243" customWidth="1"/>
    <col min="3594" max="3594" width="1.140625" style="243" customWidth="1"/>
    <col min="3595" max="3595" width="1.5703125" style="243" customWidth="1"/>
    <col min="3596" max="3596" width="2" style="243" customWidth="1"/>
    <col min="3597" max="3597" width="1.140625" style="243" customWidth="1"/>
    <col min="3598" max="3598" width="1.28515625" style="243" customWidth="1"/>
    <col min="3599" max="3600" width="1.5703125" style="243" customWidth="1"/>
    <col min="3601" max="3601" width="1.85546875" style="243" customWidth="1"/>
    <col min="3602" max="3602" width="3.140625" style="243" customWidth="1"/>
    <col min="3603" max="3836" width="9.140625" style="243"/>
    <col min="3837" max="3837" width="0" style="243" hidden="1" customWidth="1"/>
    <col min="3838" max="3838" width="6.28515625" style="243" customWidth="1"/>
    <col min="3839" max="3839" width="1.42578125" style="243" customWidth="1"/>
    <col min="3840" max="3840" width="1.140625" style="243" customWidth="1"/>
    <col min="3841" max="3841" width="1.42578125" style="243" customWidth="1"/>
    <col min="3842" max="3842" width="1.140625" style="243" customWidth="1"/>
    <col min="3843" max="3845" width="1.5703125" style="243" customWidth="1"/>
    <col min="3846" max="3846" width="1.7109375" style="243" customWidth="1"/>
    <col min="3847" max="3847" width="1.28515625" style="243" customWidth="1"/>
    <col min="3848" max="3849" width="1.7109375" style="243" customWidth="1"/>
    <col min="3850" max="3850" width="1.140625" style="243" customWidth="1"/>
    <col min="3851" max="3851" width="1.5703125" style="243" customWidth="1"/>
    <col min="3852" max="3852" width="2" style="243" customWidth="1"/>
    <col min="3853" max="3853" width="1.140625" style="243" customWidth="1"/>
    <col min="3854" max="3854" width="1.28515625" style="243" customWidth="1"/>
    <col min="3855" max="3856" width="1.5703125" style="243" customWidth="1"/>
    <col min="3857" max="3857" width="1.85546875" style="243" customWidth="1"/>
    <col min="3858" max="3858" width="3.140625" style="243" customWidth="1"/>
    <col min="3859" max="4092" width="9.140625" style="243"/>
    <col min="4093" max="4093" width="0" style="243" hidden="1" customWidth="1"/>
    <col min="4094" max="4094" width="6.28515625" style="243" customWidth="1"/>
    <col min="4095" max="4095" width="1.42578125" style="243" customWidth="1"/>
    <col min="4096" max="4096" width="1.140625" style="243" customWidth="1"/>
    <col min="4097" max="4097" width="1.42578125" style="243" customWidth="1"/>
    <col min="4098" max="4098" width="1.140625" style="243" customWidth="1"/>
    <col min="4099" max="4101" width="1.5703125" style="243" customWidth="1"/>
    <col min="4102" max="4102" width="1.7109375" style="243" customWidth="1"/>
    <col min="4103" max="4103" width="1.28515625" style="243" customWidth="1"/>
    <col min="4104" max="4105" width="1.7109375" style="243" customWidth="1"/>
    <col min="4106" max="4106" width="1.140625" style="243" customWidth="1"/>
    <col min="4107" max="4107" width="1.5703125" style="243" customWidth="1"/>
    <col min="4108" max="4108" width="2" style="243" customWidth="1"/>
    <col min="4109" max="4109" width="1.140625" style="243" customWidth="1"/>
    <col min="4110" max="4110" width="1.28515625" style="243" customWidth="1"/>
    <col min="4111" max="4112" width="1.5703125" style="243" customWidth="1"/>
    <col min="4113" max="4113" width="1.85546875" style="243" customWidth="1"/>
    <col min="4114" max="4114" width="3.140625" style="243" customWidth="1"/>
    <col min="4115" max="4348" width="9.140625" style="243"/>
    <col min="4349" max="4349" width="0" style="243" hidden="1" customWidth="1"/>
    <col min="4350" max="4350" width="6.28515625" style="243" customWidth="1"/>
    <col min="4351" max="4351" width="1.42578125" style="243" customWidth="1"/>
    <col min="4352" max="4352" width="1.140625" style="243" customWidth="1"/>
    <col min="4353" max="4353" width="1.42578125" style="243" customWidth="1"/>
    <col min="4354" max="4354" width="1.140625" style="243" customWidth="1"/>
    <col min="4355" max="4357" width="1.5703125" style="243" customWidth="1"/>
    <col min="4358" max="4358" width="1.7109375" style="243" customWidth="1"/>
    <col min="4359" max="4359" width="1.28515625" style="243" customWidth="1"/>
    <col min="4360" max="4361" width="1.7109375" style="243" customWidth="1"/>
    <col min="4362" max="4362" width="1.140625" style="243" customWidth="1"/>
    <col min="4363" max="4363" width="1.5703125" style="243" customWidth="1"/>
    <col min="4364" max="4364" width="2" style="243" customWidth="1"/>
    <col min="4365" max="4365" width="1.140625" style="243" customWidth="1"/>
    <col min="4366" max="4366" width="1.28515625" style="243" customWidth="1"/>
    <col min="4367" max="4368" width="1.5703125" style="243" customWidth="1"/>
    <col min="4369" max="4369" width="1.85546875" style="243" customWidth="1"/>
    <col min="4370" max="4370" width="3.140625" style="243" customWidth="1"/>
    <col min="4371" max="4604" width="9.140625" style="243"/>
    <col min="4605" max="4605" width="0" style="243" hidden="1" customWidth="1"/>
    <col min="4606" max="4606" width="6.28515625" style="243" customWidth="1"/>
    <col min="4607" max="4607" width="1.42578125" style="243" customWidth="1"/>
    <col min="4608" max="4608" width="1.140625" style="243" customWidth="1"/>
    <col min="4609" max="4609" width="1.42578125" style="243" customWidth="1"/>
    <col min="4610" max="4610" width="1.140625" style="243" customWidth="1"/>
    <col min="4611" max="4613" width="1.5703125" style="243" customWidth="1"/>
    <col min="4614" max="4614" width="1.7109375" style="243" customWidth="1"/>
    <col min="4615" max="4615" width="1.28515625" style="243" customWidth="1"/>
    <col min="4616" max="4617" width="1.7109375" style="243" customWidth="1"/>
    <col min="4618" max="4618" width="1.140625" style="243" customWidth="1"/>
    <col min="4619" max="4619" width="1.5703125" style="243" customWidth="1"/>
    <col min="4620" max="4620" width="2" style="243" customWidth="1"/>
    <col min="4621" max="4621" width="1.140625" style="243" customWidth="1"/>
    <col min="4622" max="4622" width="1.28515625" style="243" customWidth="1"/>
    <col min="4623" max="4624" width="1.5703125" style="243" customWidth="1"/>
    <col min="4625" max="4625" width="1.85546875" style="243" customWidth="1"/>
    <col min="4626" max="4626" width="3.140625" style="243" customWidth="1"/>
    <col min="4627" max="4860" width="9.140625" style="243"/>
    <col min="4861" max="4861" width="0" style="243" hidden="1" customWidth="1"/>
    <col min="4862" max="4862" width="6.28515625" style="243" customWidth="1"/>
    <col min="4863" max="4863" width="1.42578125" style="243" customWidth="1"/>
    <col min="4864" max="4864" width="1.140625" style="243" customWidth="1"/>
    <col min="4865" max="4865" width="1.42578125" style="243" customWidth="1"/>
    <col min="4866" max="4866" width="1.140625" style="243" customWidth="1"/>
    <col min="4867" max="4869" width="1.5703125" style="243" customWidth="1"/>
    <col min="4870" max="4870" width="1.7109375" style="243" customWidth="1"/>
    <col min="4871" max="4871" width="1.28515625" style="243" customWidth="1"/>
    <col min="4872" max="4873" width="1.7109375" style="243" customWidth="1"/>
    <col min="4874" max="4874" width="1.140625" style="243" customWidth="1"/>
    <col min="4875" max="4875" width="1.5703125" style="243" customWidth="1"/>
    <col min="4876" max="4876" width="2" style="243" customWidth="1"/>
    <col min="4877" max="4877" width="1.140625" style="243" customWidth="1"/>
    <col min="4878" max="4878" width="1.28515625" style="243" customWidth="1"/>
    <col min="4879" max="4880" width="1.5703125" style="243" customWidth="1"/>
    <col min="4881" max="4881" width="1.85546875" style="243" customWidth="1"/>
    <col min="4882" max="4882" width="3.140625" style="243" customWidth="1"/>
    <col min="4883" max="5116" width="9.140625" style="243"/>
    <col min="5117" max="5117" width="0" style="243" hidden="1" customWidth="1"/>
    <col min="5118" max="5118" width="6.28515625" style="243" customWidth="1"/>
    <col min="5119" max="5119" width="1.42578125" style="243" customWidth="1"/>
    <col min="5120" max="5120" width="1.140625" style="243" customWidth="1"/>
    <col min="5121" max="5121" width="1.42578125" style="243" customWidth="1"/>
    <col min="5122" max="5122" width="1.140625" style="243" customWidth="1"/>
    <col min="5123" max="5125" width="1.5703125" style="243" customWidth="1"/>
    <col min="5126" max="5126" width="1.7109375" style="243" customWidth="1"/>
    <col min="5127" max="5127" width="1.28515625" style="243" customWidth="1"/>
    <col min="5128" max="5129" width="1.7109375" style="243" customWidth="1"/>
    <col min="5130" max="5130" width="1.140625" style="243" customWidth="1"/>
    <col min="5131" max="5131" width="1.5703125" style="243" customWidth="1"/>
    <col min="5132" max="5132" width="2" style="243" customWidth="1"/>
    <col min="5133" max="5133" width="1.140625" style="243" customWidth="1"/>
    <col min="5134" max="5134" width="1.28515625" style="243" customWidth="1"/>
    <col min="5135" max="5136" width="1.5703125" style="243" customWidth="1"/>
    <col min="5137" max="5137" width="1.85546875" style="243" customWidth="1"/>
    <col min="5138" max="5138" width="3.140625" style="243" customWidth="1"/>
    <col min="5139" max="5372" width="9.140625" style="243"/>
    <col min="5373" max="5373" width="0" style="243" hidden="1" customWidth="1"/>
    <col min="5374" max="5374" width="6.28515625" style="243" customWidth="1"/>
    <col min="5375" max="5375" width="1.42578125" style="243" customWidth="1"/>
    <col min="5376" max="5376" width="1.140625" style="243" customWidth="1"/>
    <col min="5377" max="5377" width="1.42578125" style="243" customWidth="1"/>
    <col min="5378" max="5378" width="1.140625" style="243" customWidth="1"/>
    <col min="5379" max="5381" width="1.5703125" style="243" customWidth="1"/>
    <col min="5382" max="5382" width="1.7109375" style="243" customWidth="1"/>
    <col min="5383" max="5383" width="1.28515625" style="243" customWidth="1"/>
    <col min="5384" max="5385" width="1.7109375" style="243" customWidth="1"/>
    <col min="5386" max="5386" width="1.140625" style="243" customWidth="1"/>
    <col min="5387" max="5387" width="1.5703125" style="243" customWidth="1"/>
    <col min="5388" max="5388" width="2" style="243" customWidth="1"/>
    <col min="5389" max="5389" width="1.140625" style="243" customWidth="1"/>
    <col min="5390" max="5390" width="1.28515625" style="243" customWidth="1"/>
    <col min="5391" max="5392" width="1.5703125" style="243" customWidth="1"/>
    <col min="5393" max="5393" width="1.85546875" style="243" customWidth="1"/>
    <col min="5394" max="5394" width="3.140625" style="243" customWidth="1"/>
    <col min="5395" max="5628" width="9.140625" style="243"/>
    <col min="5629" max="5629" width="0" style="243" hidden="1" customWidth="1"/>
    <col min="5630" max="5630" width="6.28515625" style="243" customWidth="1"/>
    <col min="5631" max="5631" width="1.42578125" style="243" customWidth="1"/>
    <col min="5632" max="5632" width="1.140625" style="243" customWidth="1"/>
    <col min="5633" max="5633" width="1.42578125" style="243" customWidth="1"/>
    <col min="5634" max="5634" width="1.140625" style="243" customWidth="1"/>
    <col min="5635" max="5637" width="1.5703125" style="243" customWidth="1"/>
    <col min="5638" max="5638" width="1.7109375" style="243" customWidth="1"/>
    <col min="5639" max="5639" width="1.28515625" style="243" customWidth="1"/>
    <col min="5640" max="5641" width="1.7109375" style="243" customWidth="1"/>
    <col min="5642" max="5642" width="1.140625" style="243" customWidth="1"/>
    <col min="5643" max="5643" width="1.5703125" style="243" customWidth="1"/>
    <col min="5644" max="5644" width="2" style="243" customWidth="1"/>
    <col min="5645" max="5645" width="1.140625" style="243" customWidth="1"/>
    <col min="5646" max="5646" width="1.28515625" style="243" customWidth="1"/>
    <col min="5647" max="5648" width="1.5703125" style="243" customWidth="1"/>
    <col min="5649" max="5649" width="1.85546875" style="243" customWidth="1"/>
    <col min="5650" max="5650" width="3.140625" style="243" customWidth="1"/>
    <col min="5651" max="5884" width="9.140625" style="243"/>
    <col min="5885" max="5885" width="0" style="243" hidden="1" customWidth="1"/>
    <col min="5886" max="5886" width="6.28515625" style="243" customWidth="1"/>
    <col min="5887" max="5887" width="1.42578125" style="243" customWidth="1"/>
    <col min="5888" max="5888" width="1.140625" style="243" customWidth="1"/>
    <col min="5889" max="5889" width="1.42578125" style="243" customWidth="1"/>
    <col min="5890" max="5890" width="1.140625" style="243" customWidth="1"/>
    <col min="5891" max="5893" width="1.5703125" style="243" customWidth="1"/>
    <col min="5894" max="5894" width="1.7109375" style="243" customWidth="1"/>
    <col min="5895" max="5895" width="1.28515625" style="243" customWidth="1"/>
    <col min="5896" max="5897" width="1.7109375" style="243" customWidth="1"/>
    <col min="5898" max="5898" width="1.140625" style="243" customWidth="1"/>
    <col min="5899" max="5899" width="1.5703125" style="243" customWidth="1"/>
    <col min="5900" max="5900" width="2" style="243" customWidth="1"/>
    <col min="5901" max="5901" width="1.140625" style="243" customWidth="1"/>
    <col min="5902" max="5902" width="1.28515625" style="243" customWidth="1"/>
    <col min="5903" max="5904" width="1.5703125" style="243" customWidth="1"/>
    <col min="5905" max="5905" width="1.85546875" style="243" customWidth="1"/>
    <col min="5906" max="5906" width="3.140625" style="243" customWidth="1"/>
    <col min="5907" max="6140" width="9.140625" style="243"/>
    <col min="6141" max="6141" width="0" style="243" hidden="1" customWidth="1"/>
    <col min="6142" max="6142" width="6.28515625" style="243" customWidth="1"/>
    <col min="6143" max="6143" width="1.42578125" style="243" customWidth="1"/>
    <col min="6144" max="6144" width="1.140625" style="243" customWidth="1"/>
    <col min="6145" max="6145" width="1.42578125" style="243" customWidth="1"/>
    <col min="6146" max="6146" width="1.140625" style="243" customWidth="1"/>
    <col min="6147" max="6149" width="1.5703125" style="243" customWidth="1"/>
    <col min="6150" max="6150" width="1.7109375" style="243" customWidth="1"/>
    <col min="6151" max="6151" width="1.28515625" style="243" customWidth="1"/>
    <col min="6152" max="6153" width="1.7109375" style="243" customWidth="1"/>
    <col min="6154" max="6154" width="1.140625" style="243" customWidth="1"/>
    <col min="6155" max="6155" width="1.5703125" style="243" customWidth="1"/>
    <col min="6156" max="6156" width="2" style="243" customWidth="1"/>
    <col min="6157" max="6157" width="1.140625" style="243" customWidth="1"/>
    <col min="6158" max="6158" width="1.28515625" style="243" customWidth="1"/>
    <col min="6159" max="6160" width="1.5703125" style="243" customWidth="1"/>
    <col min="6161" max="6161" width="1.85546875" style="243" customWidth="1"/>
    <col min="6162" max="6162" width="3.140625" style="243" customWidth="1"/>
    <col min="6163" max="6396" width="9.140625" style="243"/>
    <col min="6397" max="6397" width="0" style="243" hidden="1" customWidth="1"/>
    <col min="6398" max="6398" width="6.28515625" style="243" customWidth="1"/>
    <col min="6399" max="6399" width="1.42578125" style="243" customWidth="1"/>
    <col min="6400" max="6400" width="1.140625" style="243" customWidth="1"/>
    <col min="6401" max="6401" width="1.42578125" style="243" customWidth="1"/>
    <col min="6402" max="6402" width="1.140625" style="243" customWidth="1"/>
    <col min="6403" max="6405" width="1.5703125" style="243" customWidth="1"/>
    <col min="6406" max="6406" width="1.7109375" style="243" customWidth="1"/>
    <col min="6407" max="6407" width="1.28515625" style="243" customWidth="1"/>
    <col min="6408" max="6409" width="1.7109375" style="243" customWidth="1"/>
    <col min="6410" max="6410" width="1.140625" style="243" customWidth="1"/>
    <col min="6411" max="6411" width="1.5703125" style="243" customWidth="1"/>
    <col min="6412" max="6412" width="2" style="243" customWidth="1"/>
    <col min="6413" max="6413" width="1.140625" style="243" customWidth="1"/>
    <col min="6414" max="6414" width="1.28515625" style="243" customWidth="1"/>
    <col min="6415" max="6416" width="1.5703125" style="243" customWidth="1"/>
    <col min="6417" max="6417" width="1.85546875" style="243" customWidth="1"/>
    <col min="6418" max="6418" width="3.140625" style="243" customWidth="1"/>
    <col min="6419" max="6652" width="9.140625" style="243"/>
    <col min="6653" max="6653" width="0" style="243" hidden="1" customWidth="1"/>
    <col min="6654" max="6654" width="6.28515625" style="243" customWidth="1"/>
    <col min="6655" max="6655" width="1.42578125" style="243" customWidth="1"/>
    <col min="6656" max="6656" width="1.140625" style="243" customWidth="1"/>
    <col min="6657" max="6657" width="1.42578125" style="243" customWidth="1"/>
    <col min="6658" max="6658" width="1.140625" style="243" customWidth="1"/>
    <col min="6659" max="6661" width="1.5703125" style="243" customWidth="1"/>
    <col min="6662" max="6662" width="1.7109375" style="243" customWidth="1"/>
    <col min="6663" max="6663" width="1.28515625" style="243" customWidth="1"/>
    <col min="6664" max="6665" width="1.7109375" style="243" customWidth="1"/>
    <col min="6666" max="6666" width="1.140625" style="243" customWidth="1"/>
    <col min="6667" max="6667" width="1.5703125" style="243" customWidth="1"/>
    <col min="6668" max="6668" width="2" style="243" customWidth="1"/>
    <col min="6669" max="6669" width="1.140625" style="243" customWidth="1"/>
    <col min="6670" max="6670" width="1.28515625" style="243" customWidth="1"/>
    <col min="6671" max="6672" width="1.5703125" style="243" customWidth="1"/>
    <col min="6673" max="6673" width="1.85546875" style="243" customWidth="1"/>
    <col min="6674" max="6674" width="3.140625" style="243" customWidth="1"/>
    <col min="6675" max="6908" width="9.140625" style="243"/>
    <col min="6909" max="6909" width="0" style="243" hidden="1" customWidth="1"/>
    <col min="6910" max="6910" width="6.28515625" style="243" customWidth="1"/>
    <col min="6911" max="6911" width="1.42578125" style="243" customWidth="1"/>
    <col min="6912" max="6912" width="1.140625" style="243" customWidth="1"/>
    <col min="6913" max="6913" width="1.42578125" style="243" customWidth="1"/>
    <col min="6914" max="6914" width="1.140625" style="243" customWidth="1"/>
    <col min="6915" max="6917" width="1.5703125" style="243" customWidth="1"/>
    <col min="6918" max="6918" width="1.7109375" style="243" customWidth="1"/>
    <col min="6919" max="6919" width="1.28515625" style="243" customWidth="1"/>
    <col min="6920" max="6921" width="1.7109375" style="243" customWidth="1"/>
    <col min="6922" max="6922" width="1.140625" style="243" customWidth="1"/>
    <col min="6923" max="6923" width="1.5703125" style="243" customWidth="1"/>
    <col min="6924" max="6924" width="2" style="243" customWidth="1"/>
    <col min="6925" max="6925" width="1.140625" style="243" customWidth="1"/>
    <col min="6926" max="6926" width="1.28515625" style="243" customWidth="1"/>
    <col min="6927" max="6928" width="1.5703125" style="243" customWidth="1"/>
    <col min="6929" max="6929" width="1.85546875" style="243" customWidth="1"/>
    <col min="6930" max="6930" width="3.140625" style="243" customWidth="1"/>
    <col min="6931" max="7164" width="9.140625" style="243"/>
    <col min="7165" max="7165" width="0" style="243" hidden="1" customWidth="1"/>
    <col min="7166" max="7166" width="6.28515625" style="243" customWidth="1"/>
    <col min="7167" max="7167" width="1.42578125" style="243" customWidth="1"/>
    <col min="7168" max="7168" width="1.140625" style="243" customWidth="1"/>
    <col min="7169" max="7169" width="1.42578125" style="243" customWidth="1"/>
    <col min="7170" max="7170" width="1.140625" style="243" customWidth="1"/>
    <col min="7171" max="7173" width="1.5703125" style="243" customWidth="1"/>
    <col min="7174" max="7174" width="1.7109375" style="243" customWidth="1"/>
    <col min="7175" max="7175" width="1.28515625" style="243" customWidth="1"/>
    <col min="7176" max="7177" width="1.7109375" style="243" customWidth="1"/>
    <col min="7178" max="7178" width="1.140625" style="243" customWidth="1"/>
    <col min="7179" max="7179" width="1.5703125" style="243" customWidth="1"/>
    <col min="7180" max="7180" width="2" style="243" customWidth="1"/>
    <col min="7181" max="7181" width="1.140625" style="243" customWidth="1"/>
    <col min="7182" max="7182" width="1.28515625" style="243" customWidth="1"/>
    <col min="7183" max="7184" width="1.5703125" style="243" customWidth="1"/>
    <col min="7185" max="7185" width="1.85546875" style="243" customWidth="1"/>
    <col min="7186" max="7186" width="3.140625" style="243" customWidth="1"/>
    <col min="7187" max="7420" width="9.140625" style="243"/>
    <col min="7421" max="7421" width="0" style="243" hidden="1" customWidth="1"/>
    <col min="7422" max="7422" width="6.28515625" style="243" customWidth="1"/>
    <col min="7423" max="7423" width="1.42578125" style="243" customWidth="1"/>
    <col min="7424" max="7424" width="1.140625" style="243" customWidth="1"/>
    <col min="7425" max="7425" width="1.42578125" style="243" customWidth="1"/>
    <col min="7426" max="7426" width="1.140625" style="243" customWidth="1"/>
    <col min="7427" max="7429" width="1.5703125" style="243" customWidth="1"/>
    <col min="7430" max="7430" width="1.7109375" style="243" customWidth="1"/>
    <col min="7431" max="7431" width="1.28515625" style="243" customWidth="1"/>
    <col min="7432" max="7433" width="1.7109375" style="243" customWidth="1"/>
    <col min="7434" max="7434" width="1.140625" style="243" customWidth="1"/>
    <col min="7435" max="7435" width="1.5703125" style="243" customWidth="1"/>
    <col min="7436" max="7436" width="2" style="243" customWidth="1"/>
    <col min="7437" max="7437" width="1.140625" style="243" customWidth="1"/>
    <col min="7438" max="7438" width="1.28515625" style="243" customWidth="1"/>
    <col min="7439" max="7440" width="1.5703125" style="243" customWidth="1"/>
    <col min="7441" max="7441" width="1.85546875" style="243" customWidth="1"/>
    <col min="7442" max="7442" width="3.140625" style="243" customWidth="1"/>
    <col min="7443" max="7676" width="9.140625" style="243"/>
    <col min="7677" max="7677" width="0" style="243" hidden="1" customWidth="1"/>
    <col min="7678" max="7678" width="6.28515625" style="243" customWidth="1"/>
    <col min="7679" max="7679" width="1.42578125" style="243" customWidth="1"/>
    <col min="7680" max="7680" width="1.140625" style="243" customWidth="1"/>
    <col min="7681" max="7681" width="1.42578125" style="243" customWidth="1"/>
    <col min="7682" max="7682" width="1.140625" style="243" customWidth="1"/>
    <col min="7683" max="7685" width="1.5703125" style="243" customWidth="1"/>
    <col min="7686" max="7686" width="1.7109375" style="243" customWidth="1"/>
    <col min="7687" max="7687" width="1.28515625" style="243" customWidth="1"/>
    <col min="7688" max="7689" width="1.7109375" style="243" customWidth="1"/>
    <col min="7690" max="7690" width="1.140625" style="243" customWidth="1"/>
    <col min="7691" max="7691" width="1.5703125" style="243" customWidth="1"/>
    <col min="7692" max="7692" width="2" style="243" customWidth="1"/>
    <col min="7693" max="7693" width="1.140625" style="243" customWidth="1"/>
    <col min="7694" max="7694" width="1.28515625" style="243" customWidth="1"/>
    <col min="7695" max="7696" width="1.5703125" style="243" customWidth="1"/>
    <col min="7697" max="7697" width="1.85546875" style="243" customWidth="1"/>
    <col min="7698" max="7698" width="3.140625" style="243" customWidth="1"/>
    <col min="7699" max="7932" width="9.140625" style="243"/>
    <col min="7933" max="7933" width="0" style="243" hidden="1" customWidth="1"/>
    <col min="7934" max="7934" width="6.28515625" style="243" customWidth="1"/>
    <col min="7935" max="7935" width="1.42578125" style="243" customWidth="1"/>
    <col min="7936" max="7936" width="1.140625" style="243" customWidth="1"/>
    <col min="7937" max="7937" width="1.42578125" style="243" customWidth="1"/>
    <col min="7938" max="7938" width="1.140625" style="243" customWidth="1"/>
    <col min="7939" max="7941" width="1.5703125" style="243" customWidth="1"/>
    <col min="7942" max="7942" width="1.7109375" style="243" customWidth="1"/>
    <col min="7943" max="7943" width="1.28515625" style="243" customWidth="1"/>
    <col min="7944" max="7945" width="1.7109375" style="243" customWidth="1"/>
    <col min="7946" max="7946" width="1.140625" style="243" customWidth="1"/>
    <col min="7947" max="7947" width="1.5703125" style="243" customWidth="1"/>
    <col min="7948" max="7948" width="2" style="243" customWidth="1"/>
    <col min="7949" max="7949" width="1.140625" style="243" customWidth="1"/>
    <col min="7950" max="7950" width="1.28515625" style="243" customWidth="1"/>
    <col min="7951" max="7952" width="1.5703125" style="243" customWidth="1"/>
    <col min="7953" max="7953" width="1.85546875" style="243" customWidth="1"/>
    <col min="7954" max="7954" width="3.140625" style="243" customWidth="1"/>
    <col min="7955" max="8188" width="9.140625" style="243"/>
    <col min="8189" max="8189" width="0" style="243" hidden="1" customWidth="1"/>
    <col min="8190" max="8190" width="6.28515625" style="243" customWidth="1"/>
    <col min="8191" max="8191" width="1.42578125" style="243" customWidth="1"/>
    <col min="8192" max="8192" width="1.140625" style="243" customWidth="1"/>
    <col min="8193" max="8193" width="1.42578125" style="243" customWidth="1"/>
    <col min="8194" max="8194" width="1.140625" style="243" customWidth="1"/>
    <col min="8195" max="8197" width="1.5703125" style="243" customWidth="1"/>
    <col min="8198" max="8198" width="1.7109375" style="243" customWidth="1"/>
    <col min="8199" max="8199" width="1.28515625" style="243" customWidth="1"/>
    <col min="8200" max="8201" width="1.7109375" style="243" customWidth="1"/>
    <col min="8202" max="8202" width="1.140625" style="243" customWidth="1"/>
    <col min="8203" max="8203" width="1.5703125" style="243" customWidth="1"/>
    <col min="8204" max="8204" width="2" style="243" customWidth="1"/>
    <col min="8205" max="8205" width="1.140625" style="243" customWidth="1"/>
    <col min="8206" max="8206" width="1.28515625" style="243" customWidth="1"/>
    <col min="8207" max="8208" width="1.5703125" style="243" customWidth="1"/>
    <col min="8209" max="8209" width="1.85546875" style="243" customWidth="1"/>
    <col min="8210" max="8210" width="3.140625" style="243" customWidth="1"/>
    <col min="8211" max="8444" width="9.140625" style="243"/>
    <col min="8445" max="8445" width="0" style="243" hidden="1" customWidth="1"/>
    <col min="8446" max="8446" width="6.28515625" style="243" customWidth="1"/>
    <col min="8447" max="8447" width="1.42578125" style="243" customWidth="1"/>
    <col min="8448" max="8448" width="1.140625" style="243" customWidth="1"/>
    <col min="8449" max="8449" width="1.42578125" style="243" customWidth="1"/>
    <col min="8450" max="8450" width="1.140625" style="243" customWidth="1"/>
    <col min="8451" max="8453" width="1.5703125" style="243" customWidth="1"/>
    <col min="8454" max="8454" width="1.7109375" style="243" customWidth="1"/>
    <col min="8455" max="8455" width="1.28515625" style="243" customWidth="1"/>
    <col min="8456" max="8457" width="1.7109375" style="243" customWidth="1"/>
    <col min="8458" max="8458" width="1.140625" style="243" customWidth="1"/>
    <col min="8459" max="8459" width="1.5703125" style="243" customWidth="1"/>
    <col min="8460" max="8460" width="2" style="243" customWidth="1"/>
    <col min="8461" max="8461" width="1.140625" style="243" customWidth="1"/>
    <col min="8462" max="8462" width="1.28515625" style="243" customWidth="1"/>
    <col min="8463" max="8464" width="1.5703125" style="243" customWidth="1"/>
    <col min="8465" max="8465" width="1.85546875" style="243" customWidth="1"/>
    <col min="8466" max="8466" width="3.140625" style="243" customWidth="1"/>
    <col min="8467" max="8700" width="9.140625" style="243"/>
    <col min="8701" max="8701" width="0" style="243" hidden="1" customWidth="1"/>
    <col min="8702" max="8702" width="6.28515625" style="243" customWidth="1"/>
    <col min="8703" max="8703" width="1.42578125" style="243" customWidth="1"/>
    <col min="8704" max="8704" width="1.140625" style="243" customWidth="1"/>
    <col min="8705" max="8705" width="1.42578125" style="243" customWidth="1"/>
    <col min="8706" max="8706" width="1.140625" style="243" customWidth="1"/>
    <col min="8707" max="8709" width="1.5703125" style="243" customWidth="1"/>
    <col min="8710" max="8710" width="1.7109375" style="243" customWidth="1"/>
    <col min="8711" max="8711" width="1.28515625" style="243" customWidth="1"/>
    <col min="8712" max="8713" width="1.7109375" style="243" customWidth="1"/>
    <col min="8714" max="8714" width="1.140625" style="243" customWidth="1"/>
    <col min="8715" max="8715" width="1.5703125" style="243" customWidth="1"/>
    <col min="8716" max="8716" width="2" style="243" customWidth="1"/>
    <col min="8717" max="8717" width="1.140625" style="243" customWidth="1"/>
    <col min="8718" max="8718" width="1.28515625" style="243" customWidth="1"/>
    <col min="8719" max="8720" width="1.5703125" style="243" customWidth="1"/>
    <col min="8721" max="8721" width="1.85546875" style="243" customWidth="1"/>
    <col min="8722" max="8722" width="3.140625" style="243" customWidth="1"/>
    <col min="8723" max="8956" width="9.140625" style="243"/>
    <col min="8957" max="8957" width="0" style="243" hidden="1" customWidth="1"/>
    <col min="8958" max="8958" width="6.28515625" style="243" customWidth="1"/>
    <col min="8959" max="8959" width="1.42578125" style="243" customWidth="1"/>
    <col min="8960" max="8960" width="1.140625" style="243" customWidth="1"/>
    <col min="8961" max="8961" width="1.42578125" style="243" customWidth="1"/>
    <col min="8962" max="8962" width="1.140625" style="243" customWidth="1"/>
    <col min="8963" max="8965" width="1.5703125" style="243" customWidth="1"/>
    <col min="8966" max="8966" width="1.7109375" style="243" customWidth="1"/>
    <col min="8967" max="8967" width="1.28515625" style="243" customWidth="1"/>
    <col min="8968" max="8969" width="1.7109375" style="243" customWidth="1"/>
    <col min="8970" max="8970" width="1.140625" style="243" customWidth="1"/>
    <col min="8971" max="8971" width="1.5703125" style="243" customWidth="1"/>
    <col min="8972" max="8972" width="2" style="243" customWidth="1"/>
    <col min="8973" max="8973" width="1.140625" style="243" customWidth="1"/>
    <col min="8974" max="8974" width="1.28515625" style="243" customWidth="1"/>
    <col min="8975" max="8976" width="1.5703125" style="243" customWidth="1"/>
    <col min="8977" max="8977" width="1.85546875" style="243" customWidth="1"/>
    <col min="8978" max="8978" width="3.140625" style="243" customWidth="1"/>
    <col min="8979" max="9212" width="9.140625" style="243"/>
    <col min="9213" max="9213" width="0" style="243" hidden="1" customWidth="1"/>
    <col min="9214" max="9214" width="6.28515625" style="243" customWidth="1"/>
    <col min="9215" max="9215" width="1.42578125" style="243" customWidth="1"/>
    <col min="9216" max="9216" width="1.140625" style="243" customWidth="1"/>
    <col min="9217" max="9217" width="1.42578125" style="243" customWidth="1"/>
    <col min="9218" max="9218" width="1.140625" style="243" customWidth="1"/>
    <col min="9219" max="9221" width="1.5703125" style="243" customWidth="1"/>
    <col min="9222" max="9222" width="1.7109375" style="243" customWidth="1"/>
    <col min="9223" max="9223" width="1.28515625" style="243" customWidth="1"/>
    <col min="9224" max="9225" width="1.7109375" style="243" customWidth="1"/>
    <col min="9226" max="9226" width="1.140625" style="243" customWidth="1"/>
    <col min="9227" max="9227" width="1.5703125" style="243" customWidth="1"/>
    <col min="9228" max="9228" width="2" style="243" customWidth="1"/>
    <col min="9229" max="9229" width="1.140625" style="243" customWidth="1"/>
    <col min="9230" max="9230" width="1.28515625" style="243" customWidth="1"/>
    <col min="9231" max="9232" width="1.5703125" style="243" customWidth="1"/>
    <col min="9233" max="9233" width="1.85546875" style="243" customWidth="1"/>
    <col min="9234" max="9234" width="3.140625" style="243" customWidth="1"/>
    <col min="9235" max="9468" width="9.140625" style="243"/>
    <col min="9469" max="9469" width="0" style="243" hidden="1" customWidth="1"/>
    <col min="9470" max="9470" width="6.28515625" style="243" customWidth="1"/>
    <col min="9471" max="9471" width="1.42578125" style="243" customWidth="1"/>
    <col min="9472" max="9472" width="1.140625" style="243" customWidth="1"/>
    <col min="9473" max="9473" width="1.42578125" style="243" customWidth="1"/>
    <col min="9474" max="9474" width="1.140625" style="243" customWidth="1"/>
    <col min="9475" max="9477" width="1.5703125" style="243" customWidth="1"/>
    <col min="9478" max="9478" width="1.7109375" style="243" customWidth="1"/>
    <col min="9479" max="9479" width="1.28515625" style="243" customWidth="1"/>
    <col min="9480" max="9481" width="1.7109375" style="243" customWidth="1"/>
    <col min="9482" max="9482" width="1.140625" style="243" customWidth="1"/>
    <col min="9483" max="9483" width="1.5703125" style="243" customWidth="1"/>
    <col min="9484" max="9484" width="2" style="243" customWidth="1"/>
    <col min="9485" max="9485" width="1.140625" style="243" customWidth="1"/>
    <col min="9486" max="9486" width="1.28515625" style="243" customWidth="1"/>
    <col min="9487" max="9488" width="1.5703125" style="243" customWidth="1"/>
    <col min="9489" max="9489" width="1.85546875" style="243" customWidth="1"/>
    <col min="9490" max="9490" width="3.140625" style="243" customWidth="1"/>
    <col min="9491" max="9724" width="9.140625" style="243"/>
    <col min="9725" max="9725" width="0" style="243" hidden="1" customWidth="1"/>
    <col min="9726" max="9726" width="6.28515625" style="243" customWidth="1"/>
    <col min="9727" max="9727" width="1.42578125" style="243" customWidth="1"/>
    <col min="9728" max="9728" width="1.140625" style="243" customWidth="1"/>
    <col min="9729" max="9729" width="1.42578125" style="243" customWidth="1"/>
    <col min="9730" max="9730" width="1.140625" style="243" customWidth="1"/>
    <col min="9731" max="9733" width="1.5703125" style="243" customWidth="1"/>
    <col min="9734" max="9734" width="1.7109375" style="243" customWidth="1"/>
    <col min="9735" max="9735" width="1.28515625" style="243" customWidth="1"/>
    <col min="9736" max="9737" width="1.7109375" style="243" customWidth="1"/>
    <col min="9738" max="9738" width="1.140625" style="243" customWidth="1"/>
    <col min="9739" max="9739" width="1.5703125" style="243" customWidth="1"/>
    <col min="9740" max="9740" width="2" style="243" customWidth="1"/>
    <col min="9741" max="9741" width="1.140625" style="243" customWidth="1"/>
    <col min="9742" max="9742" width="1.28515625" style="243" customWidth="1"/>
    <col min="9743" max="9744" width="1.5703125" style="243" customWidth="1"/>
    <col min="9745" max="9745" width="1.85546875" style="243" customWidth="1"/>
    <col min="9746" max="9746" width="3.140625" style="243" customWidth="1"/>
    <col min="9747" max="9980" width="9.140625" style="243"/>
    <col min="9981" max="9981" width="0" style="243" hidden="1" customWidth="1"/>
    <col min="9982" max="9982" width="6.28515625" style="243" customWidth="1"/>
    <col min="9983" max="9983" width="1.42578125" style="243" customWidth="1"/>
    <col min="9984" max="9984" width="1.140625" style="243" customWidth="1"/>
    <col min="9985" max="9985" width="1.42578125" style="243" customWidth="1"/>
    <col min="9986" max="9986" width="1.140625" style="243" customWidth="1"/>
    <col min="9987" max="9989" width="1.5703125" style="243" customWidth="1"/>
    <col min="9990" max="9990" width="1.7109375" style="243" customWidth="1"/>
    <col min="9991" max="9991" width="1.28515625" style="243" customWidth="1"/>
    <col min="9992" max="9993" width="1.7109375" style="243" customWidth="1"/>
    <col min="9994" max="9994" width="1.140625" style="243" customWidth="1"/>
    <col min="9995" max="9995" width="1.5703125" style="243" customWidth="1"/>
    <col min="9996" max="9996" width="2" style="243" customWidth="1"/>
    <col min="9997" max="9997" width="1.140625" style="243" customWidth="1"/>
    <col min="9998" max="9998" width="1.28515625" style="243" customWidth="1"/>
    <col min="9999" max="10000" width="1.5703125" style="243" customWidth="1"/>
    <col min="10001" max="10001" width="1.85546875" style="243" customWidth="1"/>
    <col min="10002" max="10002" width="3.140625" style="243" customWidth="1"/>
    <col min="10003" max="10236" width="9.140625" style="243"/>
    <col min="10237" max="10237" width="0" style="243" hidden="1" customWidth="1"/>
    <col min="10238" max="10238" width="6.28515625" style="243" customWidth="1"/>
    <col min="10239" max="10239" width="1.42578125" style="243" customWidth="1"/>
    <col min="10240" max="10240" width="1.140625" style="243" customWidth="1"/>
    <col min="10241" max="10241" width="1.42578125" style="243" customWidth="1"/>
    <col min="10242" max="10242" width="1.140625" style="243" customWidth="1"/>
    <col min="10243" max="10245" width="1.5703125" style="243" customWidth="1"/>
    <col min="10246" max="10246" width="1.7109375" style="243" customWidth="1"/>
    <col min="10247" max="10247" width="1.28515625" style="243" customWidth="1"/>
    <col min="10248" max="10249" width="1.7109375" style="243" customWidth="1"/>
    <col min="10250" max="10250" width="1.140625" style="243" customWidth="1"/>
    <col min="10251" max="10251" width="1.5703125" style="243" customWidth="1"/>
    <col min="10252" max="10252" width="2" style="243" customWidth="1"/>
    <col min="10253" max="10253" width="1.140625" style="243" customWidth="1"/>
    <col min="10254" max="10254" width="1.28515625" style="243" customWidth="1"/>
    <col min="10255" max="10256" width="1.5703125" style="243" customWidth="1"/>
    <col min="10257" max="10257" width="1.85546875" style="243" customWidth="1"/>
    <col min="10258" max="10258" width="3.140625" style="243" customWidth="1"/>
    <col min="10259" max="10492" width="9.140625" style="243"/>
    <col min="10493" max="10493" width="0" style="243" hidden="1" customWidth="1"/>
    <col min="10494" max="10494" width="6.28515625" style="243" customWidth="1"/>
    <col min="10495" max="10495" width="1.42578125" style="243" customWidth="1"/>
    <col min="10496" max="10496" width="1.140625" style="243" customWidth="1"/>
    <col min="10497" max="10497" width="1.42578125" style="243" customWidth="1"/>
    <col min="10498" max="10498" width="1.140625" style="243" customWidth="1"/>
    <col min="10499" max="10501" width="1.5703125" style="243" customWidth="1"/>
    <col min="10502" max="10502" width="1.7109375" style="243" customWidth="1"/>
    <col min="10503" max="10503" width="1.28515625" style="243" customWidth="1"/>
    <col min="10504" max="10505" width="1.7109375" style="243" customWidth="1"/>
    <col min="10506" max="10506" width="1.140625" style="243" customWidth="1"/>
    <col min="10507" max="10507" width="1.5703125" style="243" customWidth="1"/>
    <col min="10508" max="10508" width="2" style="243" customWidth="1"/>
    <col min="10509" max="10509" width="1.140625" style="243" customWidth="1"/>
    <col min="10510" max="10510" width="1.28515625" style="243" customWidth="1"/>
    <col min="10511" max="10512" width="1.5703125" style="243" customWidth="1"/>
    <col min="10513" max="10513" width="1.85546875" style="243" customWidth="1"/>
    <col min="10514" max="10514" width="3.140625" style="243" customWidth="1"/>
    <col min="10515" max="10748" width="9.140625" style="243"/>
    <col min="10749" max="10749" width="0" style="243" hidden="1" customWidth="1"/>
    <col min="10750" max="10750" width="6.28515625" style="243" customWidth="1"/>
    <col min="10751" max="10751" width="1.42578125" style="243" customWidth="1"/>
    <col min="10752" max="10752" width="1.140625" style="243" customWidth="1"/>
    <col min="10753" max="10753" width="1.42578125" style="243" customWidth="1"/>
    <col min="10754" max="10754" width="1.140625" style="243" customWidth="1"/>
    <col min="10755" max="10757" width="1.5703125" style="243" customWidth="1"/>
    <col min="10758" max="10758" width="1.7109375" style="243" customWidth="1"/>
    <col min="10759" max="10759" width="1.28515625" style="243" customWidth="1"/>
    <col min="10760" max="10761" width="1.7109375" style="243" customWidth="1"/>
    <col min="10762" max="10762" width="1.140625" style="243" customWidth="1"/>
    <col min="10763" max="10763" width="1.5703125" style="243" customWidth="1"/>
    <col min="10764" max="10764" width="2" style="243" customWidth="1"/>
    <col min="10765" max="10765" width="1.140625" style="243" customWidth="1"/>
    <col min="10766" max="10766" width="1.28515625" style="243" customWidth="1"/>
    <col min="10767" max="10768" width="1.5703125" style="243" customWidth="1"/>
    <col min="10769" max="10769" width="1.85546875" style="243" customWidth="1"/>
    <col min="10770" max="10770" width="3.140625" style="243" customWidth="1"/>
    <col min="10771" max="11004" width="9.140625" style="243"/>
    <col min="11005" max="11005" width="0" style="243" hidden="1" customWidth="1"/>
    <col min="11006" max="11006" width="6.28515625" style="243" customWidth="1"/>
    <col min="11007" max="11007" width="1.42578125" style="243" customWidth="1"/>
    <col min="11008" max="11008" width="1.140625" style="243" customWidth="1"/>
    <col min="11009" max="11009" width="1.42578125" style="243" customWidth="1"/>
    <col min="11010" max="11010" width="1.140625" style="243" customWidth="1"/>
    <col min="11011" max="11013" width="1.5703125" style="243" customWidth="1"/>
    <col min="11014" max="11014" width="1.7109375" style="243" customWidth="1"/>
    <col min="11015" max="11015" width="1.28515625" style="243" customWidth="1"/>
    <col min="11016" max="11017" width="1.7109375" style="243" customWidth="1"/>
    <col min="11018" max="11018" width="1.140625" style="243" customWidth="1"/>
    <col min="11019" max="11019" width="1.5703125" style="243" customWidth="1"/>
    <col min="11020" max="11020" width="2" style="243" customWidth="1"/>
    <col min="11021" max="11021" width="1.140625" style="243" customWidth="1"/>
    <col min="11022" max="11022" width="1.28515625" style="243" customWidth="1"/>
    <col min="11023" max="11024" width="1.5703125" style="243" customWidth="1"/>
    <col min="11025" max="11025" width="1.85546875" style="243" customWidth="1"/>
    <col min="11026" max="11026" width="3.140625" style="243" customWidth="1"/>
    <col min="11027" max="11260" width="9.140625" style="243"/>
    <col min="11261" max="11261" width="0" style="243" hidden="1" customWidth="1"/>
    <col min="11262" max="11262" width="6.28515625" style="243" customWidth="1"/>
    <col min="11263" max="11263" width="1.42578125" style="243" customWidth="1"/>
    <col min="11264" max="11264" width="1.140625" style="243" customWidth="1"/>
    <col min="11265" max="11265" width="1.42578125" style="243" customWidth="1"/>
    <col min="11266" max="11266" width="1.140625" style="243" customWidth="1"/>
    <col min="11267" max="11269" width="1.5703125" style="243" customWidth="1"/>
    <col min="11270" max="11270" width="1.7109375" style="243" customWidth="1"/>
    <col min="11271" max="11271" width="1.28515625" style="243" customWidth="1"/>
    <col min="11272" max="11273" width="1.7109375" style="243" customWidth="1"/>
    <col min="11274" max="11274" width="1.140625" style="243" customWidth="1"/>
    <col min="11275" max="11275" width="1.5703125" style="243" customWidth="1"/>
    <col min="11276" max="11276" width="2" style="243" customWidth="1"/>
    <col min="11277" max="11277" width="1.140625" style="243" customWidth="1"/>
    <col min="11278" max="11278" width="1.28515625" style="243" customWidth="1"/>
    <col min="11279" max="11280" width="1.5703125" style="243" customWidth="1"/>
    <col min="11281" max="11281" width="1.85546875" style="243" customWidth="1"/>
    <col min="11282" max="11282" width="3.140625" style="243" customWidth="1"/>
    <col min="11283" max="11516" width="9.140625" style="243"/>
    <col min="11517" max="11517" width="0" style="243" hidden="1" customWidth="1"/>
    <col min="11518" max="11518" width="6.28515625" style="243" customWidth="1"/>
    <col min="11519" max="11519" width="1.42578125" style="243" customWidth="1"/>
    <col min="11520" max="11520" width="1.140625" style="243" customWidth="1"/>
    <col min="11521" max="11521" width="1.42578125" style="243" customWidth="1"/>
    <col min="11522" max="11522" width="1.140625" style="243" customWidth="1"/>
    <col min="11523" max="11525" width="1.5703125" style="243" customWidth="1"/>
    <col min="11526" max="11526" width="1.7109375" style="243" customWidth="1"/>
    <col min="11527" max="11527" width="1.28515625" style="243" customWidth="1"/>
    <col min="11528" max="11529" width="1.7109375" style="243" customWidth="1"/>
    <col min="11530" max="11530" width="1.140625" style="243" customWidth="1"/>
    <col min="11531" max="11531" width="1.5703125" style="243" customWidth="1"/>
    <col min="11532" max="11532" width="2" style="243" customWidth="1"/>
    <col min="11533" max="11533" width="1.140625" style="243" customWidth="1"/>
    <col min="11534" max="11534" width="1.28515625" style="243" customWidth="1"/>
    <col min="11535" max="11536" width="1.5703125" style="243" customWidth="1"/>
    <col min="11537" max="11537" width="1.85546875" style="243" customWidth="1"/>
    <col min="11538" max="11538" width="3.140625" style="243" customWidth="1"/>
    <col min="11539" max="11772" width="9.140625" style="243"/>
    <col min="11773" max="11773" width="0" style="243" hidden="1" customWidth="1"/>
    <col min="11774" max="11774" width="6.28515625" style="243" customWidth="1"/>
    <col min="11775" max="11775" width="1.42578125" style="243" customWidth="1"/>
    <col min="11776" max="11776" width="1.140625" style="243" customWidth="1"/>
    <col min="11777" max="11777" width="1.42578125" style="243" customWidth="1"/>
    <col min="11778" max="11778" width="1.140625" style="243" customWidth="1"/>
    <col min="11779" max="11781" width="1.5703125" style="243" customWidth="1"/>
    <col min="11782" max="11782" width="1.7109375" style="243" customWidth="1"/>
    <col min="11783" max="11783" width="1.28515625" style="243" customWidth="1"/>
    <col min="11784" max="11785" width="1.7109375" style="243" customWidth="1"/>
    <col min="11786" max="11786" width="1.140625" style="243" customWidth="1"/>
    <col min="11787" max="11787" width="1.5703125" style="243" customWidth="1"/>
    <col min="11788" max="11788" width="2" style="243" customWidth="1"/>
    <col min="11789" max="11789" width="1.140625" style="243" customWidth="1"/>
    <col min="11790" max="11790" width="1.28515625" style="243" customWidth="1"/>
    <col min="11791" max="11792" width="1.5703125" style="243" customWidth="1"/>
    <col min="11793" max="11793" width="1.85546875" style="243" customWidth="1"/>
    <col min="11794" max="11794" width="3.140625" style="243" customWidth="1"/>
    <col min="11795" max="12028" width="9.140625" style="243"/>
    <col min="12029" max="12029" width="0" style="243" hidden="1" customWidth="1"/>
    <col min="12030" max="12030" width="6.28515625" style="243" customWidth="1"/>
    <col min="12031" max="12031" width="1.42578125" style="243" customWidth="1"/>
    <col min="12032" max="12032" width="1.140625" style="243" customWidth="1"/>
    <col min="12033" max="12033" width="1.42578125" style="243" customWidth="1"/>
    <col min="12034" max="12034" width="1.140625" style="243" customWidth="1"/>
    <col min="12035" max="12037" width="1.5703125" style="243" customWidth="1"/>
    <col min="12038" max="12038" width="1.7109375" style="243" customWidth="1"/>
    <col min="12039" max="12039" width="1.28515625" style="243" customWidth="1"/>
    <col min="12040" max="12041" width="1.7109375" style="243" customWidth="1"/>
    <col min="12042" max="12042" width="1.140625" style="243" customWidth="1"/>
    <col min="12043" max="12043" width="1.5703125" style="243" customWidth="1"/>
    <col min="12044" max="12044" width="2" style="243" customWidth="1"/>
    <col min="12045" max="12045" width="1.140625" style="243" customWidth="1"/>
    <col min="12046" max="12046" width="1.28515625" style="243" customWidth="1"/>
    <col min="12047" max="12048" width="1.5703125" style="243" customWidth="1"/>
    <col min="12049" max="12049" width="1.85546875" style="243" customWidth="1"/>
    <col min="12050" max="12050" width="3.140625" style="243" customWidth="1"/>
    <col min="12051" max="12284" width="9.140625" style="243"/>
    <col min="12285" max="12285" width="0" style="243" hidden="1" customWidth="1"/>
    <col min="12286" max="12286" width="6.28515625" style="243" customWidth="1"/>
    <col min="12287" max="12287" width="1.42578125" style="243" customWidth="1"/>
    <col min="12288" max="12288" width="1.140625" style="243" customWidth="1"/>
    <col min="12289" max="12289" width="1.42578125" style="243" customWidth="1"/>
    <col min="12290" max="12290" width="1.140625" style="243" customWidth="1"/>
    <col min="12291" max="12293" width="1.5703125" style="243" customWidth="1"/>
    <col min="12294" max="12294" width="1.7109375" style="243" customWidth="1"/>
    <col min="12295" max="12295" width="1.28515625" style="243" customWidth="1"/>
    <col min="12296" max="12297" width="1.7109375" style="243" customWidth="1"/>
    <col min="12298" max="12298" width="1.140625" style="243" customWidth="1"/>
    <col min="12299" max="12299" width="1.5703125" style="243" customWidth="1"/>
    <col min="12300" max="12300" width="2" style="243" customWidth="1"/>
    <col min="12301" max="12301" width="1.140625" style="243" customWidth="1"/>
    <col min="12302" max="12302" width="1.28515625" style="243" customWidth="1"/>
    <col min="12303" max="12304" width="1.5703125" style="243" customWidth="1"/>
    <col min="12305" max="12305" width="1.85546875" style="243" customWidth="1"/>
    <col min="12306" max="12306" width="3.140625" style="243" customWidth="1"/>
    <col min="12307" max="12540" width="9.140625" style="243"/>
    <col min="12541" max="12541" width="0" style="243" hidden="1" customWidth="1"/>
    <col min="12542" max="12542" width="6.28515625" style="243" customWidth="1"/>
    <col min="12543" max="12543" width="1.42578125" style="243" customWidth="1"/>
    <col min="12544" max="12544" width="1.140625" style="243" customWidth="1"/>
    <col min="12545" max="12545" width="1.42578125" style="243" customWidth="1"/>
    <col min="12546" max="12546" width="1.140625" style="243" customWidth="1"/>
    <col min="12547" max="12549" width="1.5703125" style="243" customWidth="1"/>
    <col min="12550" max="12550" width="1.7109375" style="243" customWidth="1"/>
    <col min="12551" max="12551" width="1.28515625" style="243" customWidth="1"/>
    <col min="12552" max="12553" width="1.7109375" style="243" customWidth="1"/>
    <col min="12554" max="12554" width="1.140625" style="243" customWidth="1"/>
    <col min="12555" max="12555" width="1.5703125" style="243" customWidth="1"/>
    <col min="12556" max="12556" width="2" style="243" customWidth="1"/>
    <col min="12557" max="12557" width="1.140625" style="243" customWidth="1"/>
    <col min="12558" max="12558" width="1.28515625" style="243" customWidth="1"/>
    <col min="12559" max="12560" width="1.5703125" style="243" customWidth="1"/>
    <col min="12561" max="12561" width="1.85546875" style="243" customWidth="1"/>
    <col min="12562" max="12562" width="3.140625" style="243" customWidth="1"/>
    <col min="12563" max="12796" width="9.140625" style="243"/>
    <col min="12797" max="12797" width="0" style="243" hidden="1" customWidth="1"/>
    <col min="12798" max="12798" width="6.28515625" style="243" customWidth="1"/>
    <col min="12799" max="12799" width="1.42578125" style="243" customWidth="1"/>
    <col min="12800" max="12800" width="1.140625" style="243" customWidth="1"/>
    <col min="12801" max="12801" width="1.42578125" style="243" customWidth="1"/>
    <col min="12802" max="12802" width="1.140625" style="243" customWidth="1"/>
    <col min="12803" max="12805" width="1.5703125" style="243" customWidth="1"/>
    <col min="12806" max="12806" width="1.7109375" style="243" customWidth="1"/>
    <col min="12807" max="12807" width="1.28515625" style="243" customWidth="1"/>
    <col min="12808" max="12809" width="1.7109375" style="243" customWidth="1"/>
    <col min="12810" max="12810" width="1.140625" style="243" customWidth="1"/>
    <col min="12811" max="12811" width="1.5703125" style="243" customWidth="1"/>
    <col min="12812" max="12812" width="2" style="243" customWidth="1"/>
    <col min="12813" max="12813" width="1.140625" style="243" customWidth="1"/>
    <col min="12814" max="12814" width="1.28515625" style="243" customWidth="1"/>
    <col min="12815" max="12816" width="1.5703125" style="243" customWidth="1"/>
    <col min="12817" max="12817" width="1.85546875" style="243" customWidth="1"/>
    <col min="12818" max="12818" width="3.140625" style="243" customWidth="1"/>
    <col min="12819" max="13052" width="9.140625" style="243"/>
    <col min="13053" max="13053" width="0" style="243" hidden="1" customWidth="1"/>
    <col min="13054" max="13054" width="6.28515625" style="243" customWidth="1"/>
    <col min="13055" max="13055" width="1.42578125" style="243" customWidth="1"/>
    <col min="13056" max="13056" width="1.140625" style="243" customWidth="1"/>
    <col min="13057" max="13057" width="1.42578125" style="243" customWidth="1"/>
    <col min="13058" max="13058" width="1.140625" style="243" customWidth="1"/>
    <col min="13059" max="13061" width="1.5703125" style="243" customWidth="1"/>
    <col min="13062" max="13062" width="1.7109375" style="243" customWidth="1"/>
    <col min="13063" max="13063" width="1.28515625" style="243" customWidth="1"/>
    <col min="13064" max="13065" width="1.7109375" style="243" customWidth="1"/>
    <col min="13066" max="13066" width="1.140625" style="243" customWidth="1"/>
    <col min="13067" max="13067" width="1.5703125" style="243" customWidth="1"/>
    <col min="13068" max="13068" width="2" style="243" customWidth="1"/>
    <col min="13069" max="13069" width="1.140625" style="243" customWidth="1"/>
    <col min="13070" max="13070" width="1.28515625" style="243" customWidth="1"/>
    <col min="13071" max="13072" width="1.5703125" style="243" customWidth="1"/>
    <col min="13073" max="13073" width="1.85546875" style="243" customWidth="1"/>
    <col min="13074" max="13074" width="3.140625" style="243" customWidth="1"/>
    <col min="13075" max="13308" width="9.140625" style="243"/>
    <col min="13309" max="13309" width="0" style="243" hidden="1" customWidth="1"/>
    <col min="13310" max="13310" width="6.28515625" style="243" customWidth="1"/>
    <col min="13311" max="13311" width="1.42578125" style="243" customWidth="1"/>
    <col min="13312" max="13312" width="1.140625" style="243" customWidth="1"/>
    <col min="13313" max="13313" width="1.42578125" style="243" customWidth="1"/>
    <col min="13314" max="13314" width="1.140625" style="243" customWidth="1"/>
    <col min="13315" max="13317" width="1.5703125" style="243" customWidth="1"/>
    <col min="13318" max="13318" width="1.7109375" style="243" customWidth="1"/>
    <col min="13319" max="13319" width="1.28515625" style="243" customWidth="1"/>
    <col min="13320" max="13321" width="1.7109375" style="243" customWidth="1"/>
    <col min="13322" max="13322" width="1.140625" style="243" customWidth="1"/>
    <col min="13323" max="13323" width="1.5703125" style="243" customWidth="1"/>
    <col min="13324" max="13324" width="2" style="243" customWidth="1"/>
    <col min="13325" max="13325" width="1.140625" style="243" customWidth="1"/>
    <col min="13326" max="13326" width="1.28515625" style="243" customWidth="1"/>
    <col min="13327" max="13328" width="1.5703125" style="243" customWidth="1"/>
    <col min="13329" max="13329" width="1.85546875" style="243" customWidth="1"/>
    <col min="13330" max="13330" width="3.140625" style="243" customWidth="1"/>
    <col min="13331" max="13564" width="9.140625" style="243"/>
    <col min="13565" max="13565" width="0" style="243" hidden="1" customWidth="1"/>
    <col min="13566" max="13566" width="6.28515625" style="243" customWidth="1"/>
    <col min="13567" max="13567" width="1.42578125" style="243" customWidth="1"/>
    <col min="13568" max="13568" width="1.140625" style="243" customWidth="1"/>
    <col min="13569" max="13569" width="1.42578125" style="243" customWidth="1"/>
    <col min="13570" max="13570" width="1.140625" style="243" customWidth="1"/>
    <col min="13571" max="13573" width="1.5703125" style="243" customWidth="1"/>
    <col min="13574" max="13574" width="1.7109375" style="243" customWidth="1"/>
    <col min="13575" max="13575" width="1.28515625" style="243" customWidth="1"/>
    <col min="13576" max="13577" width="1.7109375" style="243" customWidth="1"/>
    <col min="13578" max="13578" width="1.140625" style="243" customWidth="1"/>
    <col min="13579" max="13579" width="1.5703125" style="243" customWidth="1"/>
    <col min="13580" max="13580" width="2" style="243" customWidth="1"/>
    <col min="13581" max="13581" width="1.140625" style="243" customWidth="1"/>
    <col min="13582" max="13582" width="1.28515625" style="243" customWidth="1"/>
    <col min="13583" max="13584" width="1.5703125" style="243" customWidth="1"/>
    <col min="13585" max="13585" width="1.85546875" style="243" customWidth="1"/>
    <col min="13586" max="13586" width="3.140625" style="243" customWidth="1"/>
    <col min="13587" max="13820" width="9.140625" style="243"/>
    <col min="13821" max="13821" width="0" style="243" hidden="1" customWidth="1"/>
    <col min="13822" max="13822" width="6.28515625" style="243" customWidth="1"/>
    <col min="13823" max="13823" width="1.42578125" style="243" customWidth="1"/>
    <col min="13824" max="13824" width="1.140625" style="243" customWidth="1"/>
    <col min="13825" max="13825" width="1.42578125" style="243" customWidth="1"/>
    <col min="13826" max="13826" width="1.140625" style="243" customWidth="1"/>
    <col min="13827" max="13829" width="1.5703125" style="243" customWidth="1"/>
    <col min="13830" max="13830" width="1.7109375" style="243" customWidth="1"/>
    <col min="13831" max="13831" width="1.28515625" style="243" customWidth="1"/>
    <col min="13832" max="13833" width="1.7109375" style="243" customWidth="1"/>
    <col min="13834" max="13834" width="1.140625" style="243" customWidth="1"/>
    <col min="13835" max="13835" width="1.5703125" style="243" customWidth="1"/>
    <col min="13836" max="13836" width="2" style="243" customWidth="1"/>
    <col min="13837" max="13837" width="1.140625" style="243" customWidth="1"/>
    <col min="13838" max="13838" width="1.28515625" style="243" customWidth="1"/>
    <col min="13839" max="13840" width="1.5703125" style="243" customWidth="1"/>
    <col min="13841" max="13841" width="1.85546875" style="243" customWidth="1"/>
    <col min="13842" max="13842" width="3.140625" style="243" customWidth="1"/>
    <col min="13843" max="14076" width="9.140625" style="243"/>
    <col min="14077" max="14077" width="0" style="243" hidden="1" customWidth="1"/>
    <col min="14078" max="14078" width="6.28515625" style="243" customWidth="1"/>
    <col min="14079" max="14079" width="1.42578125" style="243" customWidth="1"/>
    <col min="14080" max="14080" width="1.140625" style="243" customWidth="1"/>
    <col min="14081" max="14081" width="1.42578125" style="243" customWidth="1"/>
    <col min="14082" max="14082" width="1.140625" style="243" customWidth="1"/>
    <col min="14083" max="14085" width="1.5703125" style="243" customWidth="1"/>
    <col min="14086" max="14086" width="1.7109375" style="243" customWidth="1"/>
    <col min="14087" max="14087" width="1.28515625" style="243" customWidth="1"/>
    <col min="14088" max="14089" width="1.7109375" style="243" customWidth="1"/>
    <col min="14090" max="14090" width="1.140625" style="243" customWidth="1"/>
    <col min="14091" max="14091" width="1.5703125" style="243" customWidth="1"/>
    <col min="14092" max="14092" width="2" style="243" customWidth="1"/>
    <col min="14093" max="14093" width="1.140625" style="243" customWidth="1"/>
    <col min="14094" max="14094" width="1.28515625" style="243" customWidth="1"/>
    <col min="14095" max="14096" width="1.5703125" style="243" customWidth="1"/>
    <col min="14097" max="14097" width="1.85546875" style="243" customWidth="1"/>
    <col min="14098" max="14098" width="3.140625" style="243" customWidth="1"/>
    <col min="14099" max="14332" width="9.140625" style="243"/>
    <col min="14333" max="14333" width="0" style="243" hidden="1" customWidth="1"/>
    <col min="14334" max="14334" width="6.28515625" style="243" customWidth="1"/>
    <col min="14335" max="14335" width="1.42578125" style="243" customWidth="1"/>
    <col min="14336" max="14336" width="1.140625" style="243" customWidth="1"/>
    <col min="14337" max="14337" width="1.42578125" style="243" customWidth="1"/>
    <col min="14338" max="14338" width="1.140625" style="243" customWidth="1"/>
    <col min="14339" max="14341" width="1.5703125" style="243" customWidth="1"/>
    <col min="14342" max="14342" width="1.7109375" style="243" customWidth="1"/>
    <col min="14343" max="14343" width="1.28515625" style="243" customWidth="1"/>
    <col min="14344" max="14345" width="1.7109375" style="243" customWidth="1"/>
    <col min="14346" max="14346" width="1.140625" style="243" customWidth="1"/>
    <col min="14347" max="14347" width="1.5703125" style="243" customWidth="1"/>
    <col min="14348" max="14348" width="2" style="243" customWidth="1"/>
    <col min="14349" max="14349" width="1.140625" style="243" customWidth="1"/>
    <col min="14350" max="14350" width="1.28515625" style="243" customWidth="1"/>
    <col min="14351" max="14352" width="1.5703125" style="243" customWidth="1"/>
    <col min="14353" max="14353" width="1.85546875" style="243" customWidth="1"/>
    <col min="14354" max="14354" width="3.140625" style="243" customWidth="1"/>
    <col min="14355" max="14588" width="9.140625" style="243"/>
    <col min="14589" max="14589" width="0" style="243" hidden="1" customWidth="1"/>
    <col min="14590" max="14590" width="6.28515625" style="243" customWidth="1"/>
    <col min="14591" max="14591" width="1.42578125" style="243" customWidth="1"/>
    <col min="14592" max="14592" width="1.140625" style="243" customWidth="1"/>
    <col min="14593" max="14593" width="1.42578125" style="243" customWidth="1"/>
    <col min="14594" max="14594" width="1.140625" style="243" customWidth="1"/>
    <col min="14595" max="14597" width="1.5703125" style="243" customWidth="1"/>
    <col min="14598" max="14598" width="1.7109375" style="243" customWidth="1"/>
    <col min="14599" max="14599" width="1.28515625" style="243" customWidth="1"/>
    <col min="14600" max="14601" width="1.7109375" style="243" customWidth="1"/>
    <col min="14602" max="14602" width="1.140625" style="243" customWidth="1"/>
    <col min="14603" max="14603" width="1.5703125" style="243" customWidth="1"/>
    <col min="14604" max="14604" width="2" style="243" customWidth="1"/>
    <col min="14605" max="14605" width="1.140625" style="243" customWidth="1"/>
    <col min="14606" max="14606" width="1.28515625" style="243" customWidth="1"/>
    <col min="14607" max="14608" width="1.5703125" style="243" customWidth="1"/>
    <col min="14609" max="14609" width="1.85546875" style="243" customWidth="1"/>
    <col min="14610" max="14610" width="3.140625" style="243" customWidth="1"/>
    <col min="14611" max="14844" width="9.140625" style="243"/>
    <col min="14845" max="14845" width="0" style="243" hidden="1" customWidth="1"/>
    <col min="14846" max="14846" width="6.28515625" style="243" customWidth="1"/>
    <col min="14847" max="14847" width="1.42578125" style="243" customWidth="1"/>
    <col min="14848" max="14848" width="1.140625" style="243" customWidth="1"/>
    <col min="14849" max="14849" width="1.42578125" style="243" customWidth="1"/>
    <col min="14850" max="14850" width="1.140625" style="243" customWidth="1"/>
    <col min="14851" max="14853" width="1.5703125" style="243" customWidth="1"/>
    <col min="14854" max="14854" width="1.7109375" style="243" customWidth="1"/>
    <col min="14855" max="14855" width="1.28515625" style="243" customWidth="1"/>
    <col min="14856" max="14857" width="1.7109375" style="243" customWidth="1"/>
    <col min="14858" max="14858" width="1.140625" style="243" customWidth="1"/>
    <col min="14859" max="14859" width="1.5703125" style="243" customWidth="1"/>
    <col min="14860" max="14860" width="2" style="243" customWidth="1"/>
    <col min="14861" max="14861" width="1.140625" style="243" customWidth="1"/>
    <col min="14862" max="14862" width="1.28515625" style="243" customWidth="1"/>
    <col min="14863" max="14864" width="1.5703125" style="243" customWidth="1"/>
    <col min="14865" max="14865" width="1.85546875" style="243" customWidth="1"/>
    <col min="14866" max="14866" width="3.140625" style="243" customWidth="1"/>
    <col min="14867" max="15100" width="9.140625" style="243"/>
    <col min="15101" max="15101" width="0" style="243" hidden="1" customWidth="1"/>
    <col min="15102" max="15102" width="6.28515625" style="243" customWidth="1"/>
    <col min="15103" max="15103" width="1.42578125" style="243" customWidth="1"/>
    <col min="15104" max="15104" width="1.140625" style="243" customWidth="1"/>
    <col min="15105" max="15105" width="1.42578125" style="243" customWidth="1"/>
    <col min="15106" max="15106" width="1.140625" style="243" customWidth="1"/>
    <col min="15107" max="15109" width="1.5703125" style="243" customWidth="1"/>
    <col min="15110" max="15110" width="1.7109375" style="243" customWidth="1"/>
    <col min="15111" max="15111" width="1.28515625" style="243" customWidth="1"/>
    <col min="15112" max="15113" width="1.7109375" style="243" customWidth="1"/>
    <col min="15114" max="15114" width="1.140625" style="243" customWidth="1"/>
    <col min="15115" max="15115" width="1.5703125" style="243" customWidth="1"/>
    <col min="15116" max="15116" width="2" style="243" customWidth="1"/>
    <col min="15117" max="15117" width="1.140625" style="243" customWidth="1"/>
    <col min="15118" max="15118" width="1.28515625" style="243" customWidth="1"/>
    <col min="15119" max="15120" width="1.5703125" style="243" customWidth="1"/>
    <col min="15121" max="15121" width="1.85546875" style="243" customWidth="1"/>
    <col min="15122" max="15122" width="3.140625" style="243" customWidth="1"/>
    <col min="15123" max="15356" width="9.140625" style="243"/>
    <col min="15357" max="15357" width="0" style="243" hidden="1" customWidth="1"/>
    <col min="15358" max="15358" width="6.28515625" style="243" customWidth="1"/>
    <col min="15359" max="15359" width="1.42578125" style="243" customWidth="1"/>
    <col min="15360" max="15360" width="1.140625" style="243" customWidth="1"/>
    <col min="15361" max="15361" width="1.42578125" style="243" customWidth="1"/>
    <col min="15362" max="15362" width="1.140625" style="243" customWidth="1"/>
    <col min="15363" max="15365" width="1.5703125" style="243" customWidth="1"/>
    <col min="15366" max="15366" width="1.7109375" style="243" customWidth="1"/>
    <col min="15367" max="15367" width="1.28515625" style="243" customWidth="1"/>
    <col min="15368" max="15369" width="1.7109375" style="243" customWidth="1"/>
    <col min="15370" max="15370" width="1.140625" style="243" customWidth="1"/>
    <col min="15371" max="15371" width="1.5703125" style="243" customWidth="1"/>
    <col min="15372" max="15372" width="2" style="243" customWidth="1"/>
    <col min="15373" max="15373" width="1.140625" style="243" customWidth="1"/>
    <col min="15374" max="15374" width="1.28515625" style="243" customWidth="1"/>
    <col min="15375" max="15376" width="1.5703125" style="243" customWidth="1"/>
    <col min="15377" max="15377" width="1.85546875" style="243" customWidth="1"/>
    <col min="15378" max="15378" width="3.140625" style="243" customWidth="1"/>
    <col min="15379" max="15612" width="9.140625" style="243"/>
    <col min="15613" max="15613" width="0" style="243" hidden="1" customWidth="1"/>
    <col min="15614" max="15614" width="6.28515625" style="243" customWidth="1"/>
    <col min="15615" max="15615" width="1.42578125" style="243" customWidth="1"/>
    <col min="15616" max="15616" width="1.140625" style="243" customWidth="1"/>
    <col min="15617" max="15617" width="1.42578125" style="243" customWidth="1"/>
    <col min="15618" max="15618" width="1.140625" style="243" customWidth="1"/>
    <col min="15619" max="15621" width="1.5703125" style="243" customWidth="1"/>
    <col min="15622" max="15622" width="1.7109375" style="243" customWidth="1"/>
    <col min="15623" max="15623" width="1.28515625" style="243" customWidth="1"/>
    <col min="15624" max="15625" width="1.7109375" style="243" customWidth="1"/>
    <col min="15626" max="15626" width="1.140625" style="243" customWidth="1"/>
    <col min="15627" max="15627" width="1.5703125" style="243" customWidth="1"/>
    <col min="15628" max="15628" width="2" style="243" customWidth="1"/>
    <col min="15629" max="15629" width="1.140625" style="243" customWidth="1"/>
    <col min="15630" max="15630" width="1.28515625" style="243" customWidth="1"/>
    <col min="15631" max="15632" width="1.5703125" style="243" customWidth="1"/>
    <col min="15633" max="15633" width="1.85546875" style="243" customWidth="1"/>
    <col min="15634" max="15634" width="3.140625" style="243" customWidth="1"/>
    <col min="15635" max="15868" width="9.140625" style="243"/>
    <col min="15869" max="15869" width="0" style="243" hidden="1" customWidth="1"/>
    <col min="15870" max="15870" width="6.28515625" style="243" customWidth="1"/>
    <col min="15871" max="15871" width="1.42578125" style="243" customWidth="1"/>
    <col min="15872" max="15872" width="1.140625" style="243" customWidth="1"/>
    <col min="15873" max="15873" width="1.42578125" style="243" customWidth="1"/>
    <col min="15874" max="15874" width="1.140625" style="243" customWidth="1"/>
    <col min="15875" max="15877" width="1.5703125" style="243" customWidth="1"/>
    <col min="15878" max="15878" width="1.7109375" style="243" customWidth="1"/>
    <col min="15879" max="15879" width="1.28515625" style="243" customWidth="1"/>
    <col min="15880" max="15881" width="1.7109375" style="243" customWidth="1"/>
    <col min="15882" max="15882" width="1.140625" style="243" customWidth="1"/>
    <col min="15883" max="15883" width="1.5703125" style="243" customWidth="1"/>
    <col min="15884" max="15884" width="2" style="243" customWidth="1"/>
    <col min="15885" max="15885" width="1.140625" style="243" customWidth="1"/>
    <col min="15886" max="15886" width="1.28515625" style="243" customWidth="1"/>
    <col min="15887" max="15888" width="1.5703125" style="243" customWidth="1"/>
    <col min="15889" max="15889" width="1.85546875" style="243" customWidth="1"/>
    <col min="15890" max="15890" width="3.140625" style="243" customWidth="1"/>
    <col min="15891" max="16124" width="9.140625" style="243"/>
    <col min="16125" max="16125" width="0" style="243" hidden="1" customWidth="1"/>
    <col min="16126" max="16126" width="6.28515625" style="243" customWidth="1"/>
    <col min="16127" max="16127" width="1.42578125" style="243" customWidth="1"/>
    <col min="16128" max="16128" width="1.140625" style="243" customWidth="1"/>
    <col min="16129" max="16129" width="1.42578125" style="243" customWidth="1"/>
    <col min="16130" max="16130" width="1.140625" style="243" customWidth="1"/>
    <col min="16131" max="16133" width="1.5703125" style="243" customWidth="1"/>
    <col min="16134" max="16134" width="1.7109375" style="243" customWidth="1"/>
    <col min="16135" max="16135" width="1.28515625" style="243" customWidth="1"/>
    <col min="16136" max="16137" width="1.7109375" style="243" customWidth="1"/>
    <col min="16138" max="16138" width="1.140625" style="243" customWidth="1"/>
    <col min="16139" max="16139" width="1.5703125" style="243" customWidth="1"/>
    <col min="16140" max="16140" width="2" style="243" customWidth="1"/>
    <col min="16141" max="16141" width="1.140625" style="243" customWidth="1"/>
    <col min="16142" max="16142" width="1.28515625" style="243" customWidth="1"/>
    <col min="16143" max="16144" width="1.5703125" style="243" customWidth="1"/>
    <col min="16145" max="16145" width="1.85546875" style="243" customWidth="1"/>
    <col min="16146" max="16146" width="3.140625" style="243" customWidth="1"/>
    <col min="16147" max="16369" width="9.140625" style="243"/>
    <col min="16370" max="16384" width="8.7109375" style="243" customWidth="1"/>
  </cols>
  <sheetData>
    <row r="1" spans="1:33" s="242" customFormat="1" ht="18" customHeight="1">
      <c r="A1" s="241"/>
      <c r="B1" s="241"/>
      <c r="C1" s="241"/>
      <c r="D1" s="241"/>
      <c r="E1" s="298"/>
      <c r="F1" s="298"/>
      <c r="G1" s="298"/>
      <c r="H1" s="241"/>
      <c r="I1" s="241"/>
      <c r="J1" s="241"/>
      <c r="K1" s="241"/>
      <c r="L1" s="298"/>
      <c r="M1" s="298"/>
      <c r="N1" s="241"/>
      <c r="O1" s="241"/>
      <c r="P1" s="241"/>
      <c r="Q1" s="241"/>
      <c r="R1" s="298"/>
      <c r="S1" s="298"/>
      <c r="T1" s="241"/>
      <c r="U1" s="241"/>
      <c r="V1" s="241"/>
      <c r="W1" s="241"/>
      <c r="X1" s="241"/>
      <c r="Y1" s="241"/>
      <c r="Z1" s="241"/>
      <c r="AA1" s="241"/>
      <c r="AB1" s="241"/>
      <c r="AC1" s="298"/>
      <c r="AD1" s="298"/>
      <c r="AE1" s="241"/>
      <c r="AF1" s="298"/>
      <c r="AG1" s="298"/>
    </row>
    <row r="2" spans="1:33">
      <c r="B2" s="632" t="s">
        <v>1355</v>
      </c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  <c r="W2" s="632"/>
      <c r="X2" s="632"/>
      <c r="Y2" s="632"/>
      <c r="Z2" s="632"/>
      <c r="AA2" s="632"/>
      <c r="AB2" s="632"/>
      <c r="AC2" s="632"/>
      <c r="AD2" s="632"/>
      <c r="AE2" s="632"/>
      <c r="AF2" s="342"/>
      <c r="AG2" s="342"/>
    </row>
    <row r="3" spans="1:33">
      <c r="B3" s="633" t="s">
        <v>920</v>
      </c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342"/>
      <c r="AG3" s="342"/>
    </row>
    <row r="4" spans="1:33">
      <c r="A4" s="928"/>
      <c r="B4" s="928"/>
      <c r="C4" s="928"/>
      <c r="D4" s="928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342"/>
      <c r="AG4" s="342"/>
    </row>
    <row r="5" spans="1:33">
      <c r="B5" s="633" t="s">
        <v>921</v>
      </c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2"/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2"/>
      <c r="AF5" s="342"/>
      <c r="AG5" s="342"/>
    </row>
    <row r="6" spans="1:33" ht="6.75" customHeight="1">
      <c r="A6" s="241"/>
      <c r="B6" s="241"/>
      <c r="C6" s="241"/>
      <c r="D6" s="241"/>
      <c r="E6" s="298"/>
      <c r="F6" s="298"/>
      <c r="G6" s="298"/>
      <c r="H6" s="241"/>
      <c r="I6" s="241"/>
      <c r="J6" s="241"/>
      <c r="K6" s="241"/>
      <c r="L6" s="298"/>
      <c r="M6" s="298"/>
      <c r="N6" s="241"/>
      <c r="O6" s="241"/>
      <c r="P6" s="241"/>
      <c r="Q6" s="241"/>
      <c r="R6" s="298"/>
      <c r="S6" s="298"/>
      <c r="T6" s="241"/>
      <c r="U6" s="241"/>
      <c r="V6" s="241"/>
      <c r="W6" s="241"/>
      <c r="X6" s="241"/>
      <c r="Y6" s="241"/>
      <c r="Z6" s="241"/>
      <c r="AA6" s="241"/>
      <c r="AB6" s="241"/>
      <c r="AC6" s="298"/>
      <c r="AD6" s="298"/>
      <c r="AE6" s="241"/>
      <c r="AF6" s="298"/>
      <c r="AG6" s="298"/>
    </row>
    <row r="7" spans="1:33" s="343" customFormat="1" ht="17.25" customHeight="1">
      <c r="A7" s="929" t="s">
        <v>922</v>
      </c>
      <c r="B7" s="930" t="s">
        <v>924</v>
      </c>
      <c r="C7" s="931"/>
      <c r="D7" s="931"/>
      <c r="E7" s="931"/>
      <c r="F7" s="931"/>
      <c r="G7" s="932"/>
      <c r="H7" s="933" t="s">
        <v>926</v>
      </c>
      <c r="I7" s="934"/>
      <c r="J7" s="934"/>
      <c r="K7" s="934"/>
      <c r="L7" s="934"/>
      <c r="M7" s="935"/>
      <c r="N7" s="930" t="s">
        <v>925</v>
      </c>
      <c r="O7" s="931"/>
      <c r="P7" s="931"/>
      <c r="Q7" s="931"/>
      <c r="R7" s="931"/>
      <c r="S7" s="932"/>
      <c r="T7" s="930" t="s">
        <v>923</v>
      </c>
      <c r="U7" s="931"/>
      <c r="V7" s="931"/>
      <c r="W7" s="931"/>
      <c r="X7" s="931"/>
      <c r="Y7" s="931"/>
      <c r="Z7" s="931"/>
      <c r="AA7" s="931"/>
      <c r="AB7" s="931"/>
      <c r="AC7" s="931"/>
      <c r="AD7" s="932"/>
      <c r="AE7" s="936" t="s">
        <v>1187</v>
      </c>
      <c r="AF7" s="927" t="s">
        <v>1188</v>
      </c>
      <c r="AG7" s="927"/>
    </row>
    <row r="8" spans="1:33" s="300" customFormat="1" ht="12.75" customHeight="1">
      <c r="A8" s="929"/>
      <c r="B8" s="918" t="s">
        <v>1037</v>
      </c>
      <c r="C8" s="915" t="s">
        <v>1038</v>
      </c>
      <c r="D8" s="918" t="s">
        <v>1039</v>
      </c>
      <c r="E8" s="918"/>
      <c r="F8" s="919" t="s">
        <v>1189</v>
      </c>
      <c r="G8" s="919" t="s">
        <v>1190</v>
      </c>
      <c r="H8" s="918" t="s">
        <v>1040</v>
      </c>
      <c r="I8" s="918" t="s">
        <v>1041</v>
      </c>
      <c r="J8" s="918" t="s">
        <v>1042</v>
      </c>
      <c r="K8" s="918"/>
      <c r="L8" s="919" t="s">
        <v>1189</v>
      </c>
      <c r="M8" s="919" t="s">
        <v>1190</v>
      </c>
      <c r="N8" s="918" t="s">
        <v>1043</v>
      </c>
      <c r="O8" s="918" t="s">
        <v>1044</v>
      </c>
      <c r="P8" s="918" t="s">
        <v>1045</v>
      </c>
      <c r="Q8" s="918"/>
      <c r="R8" s="919" t="s">
        <v>1189</v>
      </c>
      <c r="S8" s="919" t="s">
        <v>1190</v>
      </c>
      <c r="T8" s="915" t="s">
        <v>1046</v>
      </c>
      <c r="U8" s="922" t="s">
        <v>1047</v>
      </c>
      <c r="V8" s="915" t="s">
        <v>1048</v>
      </c>
      <c r="W8" s="915" t="s">
        <v>1049</v>
      </c>
      <c r="X8" s="918" t="s">
        <v>1050</v>
      </c>
      <c r="Y8" s="918"/>
      <c r="Z8" s="918"/>
      <c r="AA8" s="918"/>
      <c r="AB8" s="918"/>
      <c r="AC8" s="919" t="s">
        <v>1189</v>
      </c>
      <c r="AD8" s="919" t="s">
        <v>1190</v>
      </c>
      <c r="AE8" s="937"/>
      <c r="AF8" s="919" t="s">
        <v>1191</v>
      </c>
      <c r="AG8" s="919" t="s">
        <v>1192</v>
      </c>
    </row>
    <row r="9" spans="1:33" s="300" customFormat="1" ht="12.75" customHeight="1">
      <c r="A9" s="929"/>
      <c r="B9" s="918"/>
      <c r="C9" s="916"/>
      <c r="D9" s="918"/>
      <c r="E9" s="918"/>
      <c r="F9" s="920"/>
      <c r="G9" s="920"/>
      <c r="H9" s="918"/>
      <c r="I9" s="918"/>
      <c r="J9" s="918"/>
      <c r="K9" s="918"/>
      <c r="L9" s="920"/>
      <c r="M9" s="920"/>
      <c r="N9" s="918"/>
      <c r="O9" s="918"/>
      <c r="P9" s="918"/>
      <c r="Q9" s="918"/>
      <c r="R9" s="920"/>
      <c r="S9" s="920"/>
      <c r="T9" s="916"/>
      <c r="U9" s="923"/>
      <c r="V9" s="916"/>
      <c r="W9" s="916"/>
      <c r="X9" s="918"/>
      <c r="Y9" s="918"/>
      <c r="Z9" s="918"/>
      <c r="AA9" s="918"/>
      <c r="AB9" s="918"/>
      <c r="AC9" s="920"/>
      <c r="AD9" s="920"/>
      <c r="AE9" s="937"/>
      <c r="AF9" s="920"/>
      <c r="AG9" s="920"/>
    </row>
    <row r="10" spans="1:33" s="300" customFormat="1" ht="14.25" customHeight="1">
      <c r="A10" s="929"/>
      <c r="B10" s="918"/>
      <c r="C10" s="916"/>
      <c r="D10" s="918" t="s">
        <v>1051</v>
      </c>
      <c r="E10" s="926" t="s">
        <v>1193</v>
      </c>
      <c r="F10" s="920"/>
      <c r="G10" s="920"/>
      <c r="H10" s="918"/>
      <c r="I10" s="918"/>
      <c r="J10" s="918" t="s">
        <v>1051</v>
      </c>
      <c r="K10" s="926" t="s">
        <v>1193</v>
      </c>
      <c r="L10" s="920"/>
      <c r="M10" s="920"/>
      <c r="N10" s="918"/>
      <c r="O10" s="918"/>
      <c r="P10" s="918" t="s">
        <v>1051</v>
      </c>
      <c r="Q10" s="926" t="s">
        <v>1193</v>
      </c>
      <c r="R10" s="920"/>
      <c r="S10" s="920"/>
      <c r="T10" s="916"/>
      <c r="U10" s="923"/>
      <c r="V10" s="916"/>
      <c r="W10" s="916"/>
      <c r="X10" s="918" t="s">
        <v>927</v>
      </c>
      <c r="Y10" s="918" t="s">
        <v>928</v>
      </c>
      <c r="Z10" s="918" t="s">
        <v>1194</v>
      </c>
      <c r="AA10" s="918" t="s">
        <v>1051</v>
      </c>
      <c r="AB10" s="926" t="s">
        <v>1193</v>
      </c>
      <c r="AC10" s="920"/>
      <c r="AD10" s="920"/>
      <c r="AE10" s="937"/>
      <c r="AF10" s="920"/>
      <c r="AG10" s="920"/>
    </row>
    <row r="11" spans="1:33" s="300" customFormat="1" ht="14.25" customHeight="1">
      <c r="A11" s="929"/>
      <c r="B11" s="918"/>
      <c r="C11" s="916"/>
      <c r="D11" s="918"/>
      <c r="E11" s="926"/>
      <c r="F11" s="920"/>
      <c r="G11" s="920"/>
      <c r="H11" s="918"/>
      <c r="I11" s="918"/>
      <c r="J11" s="918"/>
      <c r="K11" s="926"/>
      <c r="L11" s="920"/>
      <c r="M11" s="920"/>
      <c r="N11" s="918"/>
      <c r="O11" s="918"/>
      <c r="P11" s="918"/>
      <c r="Q11" s="926"/>
      <c r="R11" s="920"/>
      <c r="S11" s="920"/>
      <c r="T11" s="916"/>
      <c r="U11" s="923"/>
      <c r="V11" s="916"/>
      <c r="W11" s="916"/>
      <c r="X11" s="918"/>
      <c r="Y11" s="918"/>
      <c r="Z11" s="918"/>
      <c r="AA11" s="918"/>
      <c r="AB11" s="926"/>
      <c r="AC11" s="920"/>
      <c r="AD11" s="920"/>
      <c r="AE11" s="937"/>
      <c r="AF11" s="920"/>
      <c r="AG11" s="920"/>
    </row>
    <row r="12" spans="1:33" s="300" customFormat="1" ht="41.25" customHeight="1">
      <c r="A12" s="929"/>
      <c r="B12" s="918"/>
      <c r="C12" s="917"/>
      <c r="D12" s="918"/>
      <c r="E12" s="926"/>
      <c r="F12" s="921"/>
      <c r="G12" s="921"/>
      <c r="H12" s="918"/>
      <c r="I12" s="918"/>
      <c r="J12" s="918"/>
      <c r="K12" s="926"/>
      <c r="L12" s="921"/>
      <c r="M12" s="921"/>
      <c r="N12" s="918"/>
      <c r="O12" s="918"/>
      <c r="P12" s="918"/>
      <c r="Q12" s="926"/>
      <c r="R12" s="921"/>
      <c r="S12" s="921"/>
      <c r="T12" s="917"/>
      <c r="U12" s="924"/>
      <c r="V12" s="917"/>
      <c r="W12" s="917"/>
      <c r="X12" s="918"/>
      <c r="Y12" s="918"/>
      <c r="Z12" s="918"/>
      <c r="AA12" s="918"/>
      <c r="AB12" s="926"/>
      <c r="AC12" s="921"/>
      <c r="AD12" s="921"/>
      <c r="AE12" s="938"/>
      <c r="AF12" s="921"/>
      <c r="AG12" s="921"/>
    </row>
    <row r="13" spans="1:33" s="300" customFormat="1" ht="16.5" customHeight="1">
      <c r="A13" s="929"/>
      <c r="B13" s="449" t="s">
        <v>932</v>
      </c>
      <c r="C13" s="344" t="s">
        <v>35</v>
      </c>
      <c r="D13" s="344" t="s">
        <v>931</v>
      </c>
      <c r="E13" s="345" t="s">
        <v>931</v>
      </c>
      <c r="F13" s="345"/>
      <c r="G13" s="345"/>
      <c r="H13" s="449" t="s">
        <v>935</v>
      </c>
      <c r="I13" s="344" t="s">
        <v>929</v>
      </c>
      <c r="J13" s="344" t="s">
        <v>931</v>
      </c>
      <c r="K13" s="344" t="s">
        <v>931</v>
      </c>
      <c r="L13" s="345"/>
      <c r="M13" s="345"/>
      <c r="N13" s="449" t="s">
        <v>933</v>
      </c>
      <c r="O13" s="344" t="s">
        <v>934</v>
      </c>
      <c r="P13" s="344" t="s">
        <v>931</v>
      </c>
      <c r="Q13" s="344" t="s">
        <v>931</v>
      </c>
      <c r="R13" s="345"/>
      <c r="S13" s="345"/>
      <c r="T13" s="346" t="s">
        <v>930</v>
      </c>
      <c r="U13" s="347" t="s">
        <v>929</v>
      </c>
      <c r="V13" s="346" t="s">
        <v>930</v>
      </c>
      <c r="W13" s="347" t="s">
        <v>929</v>
      </c>
      <c r="X13" s="344" t="s">
        <v>931</v>
      </c>
      <c r="Y13" s="344" t="s">
        <v>931</v>
      </c>
      <c r="Z13" s="344" t="s">
        <v>931</v>
      </c>
      <c r="AA13" s="344" t="s">
        <v>931</v>
      </c>
      <c r="AB13" s="344" t="s">
        <v>931</v>
      </c>
      <c r="AC13" s="345"/>
      <c r="AD13" s="345"/>
      <c r="AE13" s="344" t="s">
        <v>931</v>
      </c>
      <c r="AF13" s="345"/>
      <c r="AG13" s="345"/>
    </row>
    <row r="14" spans="1:33" s="300" customFormat="1" ht="12.75">
      <c r="A14" s="348">
        <v>1</v>
      </c>
      <c r="B14" s="348">
        <v>2</v>
      </c>
      <c r="C14" s="348">
        <v>3</v>
      </c>
      <c r="D14" s="348" t="s">
        <v>1052</v>
      </c>
      <c r="E14" s="349"/>
      <c r="F14" s="349"/>
      <c r="G14" s="349"/>
      <c r="H14" s="348">
        <v>5</v>
      </c>
      <c r="I14" s="348">
        <v>6</v>
      </c>
      <c r="J14" s="348" t="s">
        <v>1053</v>
      </c>
      <c r="K14" s="348"/>
      <c r="L14" s="349"/>
      <c r="M14" s="349"/>
      <c r="N14" s="348">
        <v>8</v>
      </c>
      <c r="O14" s="348">
        <v>9</v>
      </c>
      <c r="P14" s="348" t="s">
        <v>1054</v>
      </c>
      <c r="Q14" s="348"/>
      <c r="R14" s="349"/>
      <c r="S14" s="349"/>
      <c r="T14" s="348">
        <v>11</v>
      </c>
      <c r="U14" s="348">
        <v>12</v>
      </c>
      <c r="V14" s="348">
        <v>13</v>
      </c>
      <c r="W14" s="348">
        <v>14</v>
      </c>
      <c r="X14" s="348" t="s">
        <v>1055</v>
      </c>
      <c r="Y14" s="348" t="s">
        <v>1056</v>
      </c>
      <c r="Z14" s="348">
        <v>17</v>
      </c>
      <c r="AA14" s="348" t="s">
        <v>1057</v>
      </c>
      <c r="AB14" s="348"/>
      <c r="AC14" s="349"/>
      <c r="AD14" s="349"/>
      <c r="AE14" s="348" t="s">
        <v>1058</v>
      </c>
      <c r="AF14" s="349"/>
      <c r="AG14" s="349"/>
    </row>
    <row r="15" spans="1:33" s="301" customFormat="1">
      <c r="A15" s="350" t="s">
        <v>650</v>
      </c>
      <c r="B15" s="351">
        <v>2350</v>
      </c>
      <c r="C15" s="351">
        <v>462.68</v>
      </c>
      <c r="D15" s="352">
        <f t="shared" ref="D15:D69" si="0">B15*C15</f>
        <v>1087298</v>
      </c>
      <c r="E15" s="353">
        <v>1</v>
      </c>
      <c r="F15" s="354">
        <f>D15*E15</f>
        <v>1087298</v>
      </c>
      <c r="G15" s="355">
        <f t="shared" ref="G15:G20" si="1">F15/1000</f>
        <v>1087.3</v>
      </c>
      <c r="H15" s="351"/>
      <c r="I15" s="351"/>
      <c r="J15" s="352">
        <f t="shared" ref="J15:J69" si="2">H15*I15</f>
        <v>0</v>
      </c>
      <c r="K15" s="353">
        <v>1</v>
      </c>
      <c r="L15" s="354">
        <f>J15*K15</f>
        <v>0</v>
      </c>
      <c r="M15" s="355">
        <f>L15/1000</f>
        <v>0</v>
      </c>
      <c r="N15" s="351">
        <v>9.1</v>
      </c>
      <c r="O15" s="351">
        <v>125000</v>
      </c>
      <c r="P15" s="352">
        <f t="shared" ref="P15:P69" si="3">N15*O15</f>
        <v>1137500</v>
      </c>
      <c r="Q15" s="353">
        <v>1</v>
      </c>
      <c r="R15" s="354">
        <f>P15*Q15</f>
        <v>1137500</v>
      </c>
      <c r="S15" s="355">
        <f>R15/1000</f>
        <v>1137.5</v>
      </c>
      <c r="T15" s="351">
        <v>57.43</v>
      </c>
      <c r="U15" s="356">
        <v>6154</v>
      </c>
      <c r="V15" s="356">
        <v>38.18</v>
      </c>
      <c r="W15" s="356">
        <v>6154</v>
      </c>
      <c r="X15" s="352">
        <f>T15*U15</f>
        <v>353424.22</v>
      </c>
      <c r="Y15" s="352">
        <f>V15*W15</f>
        <v>234959.72</v>
      </c>
      <c r="Z15" s="351">
        <v>0</v>
      </c>
      <c r="AA15" s="357">
        <f t="shared" ref="AA15:AA69" si="4">Z15+X15+Y15</f>
        <v>588383.93999999994</v>
      </c>
      <c r="AB15" s="353">
        <v>1</v>
      </c>
      <c r="AC15" s="354">
        <f>AA15*AB15</f>
        <v>588383.93999999994</v>
      </c>
      <c r="AD15" s="355">
        <f>AC15/1000</f>
        <v>588.4</v>
      </c>
      <c r="AE15" s="358">
        <f>D15+J15+P15+AA15</f>
        <v>2813181.94</v>
      </c>
      <c r="AF15" s="354">
        <f>F15+L15+R15+AC15</f>
        <v>2813181.94</v>
      </c>
      <c r="AG15" s="354">
        <f>G15+M15+S15+AD15</f>
        <v>2813.2</v>
      </c>
    </row>
    <row r="16" spans="1:33" s="301" customFormat="1">
      <c r="A16" s="359" t="s">
        <v>651</v>
      </c>
      <c r="B16" s="351">
        <v>2350</v>
      </c>
      <c r="C16" s="351">
        <v>615.42999999999995</v>
      </c>
      <c r="D16" s="352">
        <f t="shared" si="0"/>
        <v>1446260.5</v>
      </c>
      <c r="E16" s="353">
        <v>1</v>
      </c>
      <c r="F16" s="354">
        <f t="shared" ref="F16:F69" si="5">D16*E16</f>
        <v>1446260.5</v>
      </c>
      <c r="G16" s="355">
        <f t="shared" si="1"/>
        <v>1446.3</v>
      </c>
      <c r="H16" s="351"/>
      <c r="I16" s="351"/>
      <c r="J16" s="352">
        <f t="shared" si="2"/>
        <v>0</v>
      </c>
      <c r="K16" s="353">
        <v>1</v>
      </c>
      <c r="L16" s="354">
        <f t="shared" ref="L16:L69" si="6">J16*K16</f>
        <v>0</v>
      </c>
      <c r="M16" s="355">
        <f t="shared" ref="M16:M68" si="7">L16/1000</f>
        <v>0</v>
      </c>
      <c r="N16" s="351">
        <v>9.1</v>
      </c>
      <c r="O16" s="351">
        <v>148910</v>
      </c>
      <c r="P16" s="352">
        <f t="shared" si="3"/>
        <v>1355081</v>
      </c>
      <c r="Q16" s="353">
        <v>1</v>
      </c>
      <c r="R16" s="354">
        <f t="shared" ref="R16:R69" si="8">P16*Q16</f>
        <v>1355081</v>
      </c>
      <c r="S16" s="355">
        <f t="shared" ref="S16:S68" si="9">R16/1000</f>
        <v>1355.1</v>
      </c>
      <c r="T16" s="351">
        <v>57.43</v>
      </c>
      <c r="U16" s="356">
        <v>5834</v>
      </c>
      <c r="V16" s="356">
        <v>38.18</v>
      </c>
      <c r="W16" s="356">
        <v>5834</v>
      </c>
      <c r="X16" s="352">
        <f t="shared" ref="X16:X69" si="10">T16*U16</f>
        <v>335046.62</v>
      </c>
      <c r="Y16" s="352">
        <f t="shared" ref="Y16:Y69" si="11">V16*W16</f>
        <v>222742.12</v>
      </c>
      <c r="Z16" s="351">
        <v>0</v>
      </c>
      <c r="AA16" s="357">
        <f t="shared" si="4"/>
        <v>557788.74</v>
      </c>
      <c r="AB16" s="353">
        <v>1</v>
      </c>
      <c r="AC16" s="354">
        <f t="shared" ref="AC16:AC69" si="12">AA16*AB16</f>
        <v>557788.74</v>
      </c>
      <c r="AD16" s="355">
        <f t="shared" ref="AD16:AD67" si="13">AC16/1000</f>
        <v>557.79999999999995</v>
      </c>
      <c r="AE16" s="358">
        <f t="shared" ref="AE16:AE69" si="14">D16+J16+P16+AA16</f>
        <v>3359130.24</v>
      </c>
      <c r="AF16" s="354">
        <f t="shared" ref="AF16:AG69" si="15">F16+L16+R16+AC16</f>
        <v>3359130.24</v>
      </c>
      <c r="AG16" s="354">
        <f t="shared" si="15"/>
        <v>3359.2</v>
      </c>
    </row>
    <row r="17" spans="1:33" s="302" customFormat="1">
      <c r="A17" s="359" t="s">
        <v>652</v>
      </c>
      <c r="B17" s="351">
        <v>2350</v>
      </c>
      <c r="C17" s="351">
        <v>276.57</v>
      </c>
      <c r="D17" s="352">
        <f t="shared" si="0"/>
        <v>649939.5</v>
      </c>
      <c r="E17" s="353">
        <v>1</v>
      </c>
      <c r="F17" s="354">
        <f t="shared" si="5"/>
        <v>649939.5</v>
      </c>
      <c r="G17" s="355">
        <f t="shared" si="1"/>
        <v>649.9</v>
      </c>
      <c r="H17" s="351"/>
      <c r="I17" s="351"/>
      <c r="J17" s="352">
        <f t="shared" si="2"/>
        <v>0</v>
      </c>
      <c r="K17" s="353">
        <v>1</v>
      </c>
      <c r="L17" s="354">
        <f t="shared" si="6"/>
        <v>0</v>
      </c>
      <c r="M17" s="355">
        <f t="shared" si="7"/>
        <v>0</v>
      </c>
      <c r="N17" s="351">
        <v>9.1</v>
      </c>
      <c r="O17" s="351">
        <v>117080</v>
      </c>
      <c r="P17" s="352">
        <f t="shared" si="3"/>
        <v>1065428</v>
      </c>
      <c r="Q17" s="353">
        <v>1</v>
      </c>
      <c r="R17" s="354">
        <f t="shared" si="8"/>
        <v>1065428</v>
      </c>
      <c r="S17" s="355">
        <f t="shared" si="9"/>
        <v>1065.4000000000001</v>
      </c>
      <c r="T17" s="351">
        <v>57.43</v>
      </c>
      <c r="U17" s="356">
        <v>2231</v>
      </c>
      <c r="V17" s="356">
        <v>38.18</v>
      </c>
      <c r="W17" s="356">
        <v>2231</v>
      </c>
      <c r="X17" s="352">
        <f t="shared" si="10"/>
        <v>128126.33</v>
      </c>
      <c r="Y17" s="352">
        <f t="shared" si="11"/>
        <v>85179.58</v>
      </c>
      <c r="Z17" s="351">
        <v>0</v>
      </c>
      <c r="AA17" s="357">
        <f t="shared" si="4"/>
        <v>213305.91</v>
      </c>
      <c r="AB17" s="353">
        <v>1</v>
      </c>
      <c r="AC17" s="354">
        <f t="shared" si="12"/>
        <v>213305.91</v>
      </c>
      <c r="AD17" s="355">
        <f t="shared" si="13"/>
        <v>213.3</v>
      </c>
      <c r="AE17" s="358">
        <f t="shared" si="14"/>
        <v>1928673.41</v>
      </c>
      <c r="AF17" s="354">
        <f t="shared" si="15"/>
        <v>1928673.41</v>
      </c>
      <c r="AG17" s="354">
        <f t="shared" si="15"/>
        <v>1928.6</v>
      </c>
    </row>
    <row r="18" spans="1:33" s="302" customFormat="1">
      <c r="A18" s="350" t="s">
        <v>653</v>
      </c>
      <c r="B18" s="351">
        <v>2350</v>
      </c>
      <c r="C18" s="351">
        <v>501.62</v>
      </c>
      <c r="D18" s="352">
        <f t="shared" si="0"/>
        <v>1178807</v>
      </c>
      <c r="E18" s="353">
        <v>1</v>
      </c>
      <c r="F18" s="354">
        <f t="shared" si="5"/>
        <v>1178807</v>
      </c>
      <c r="G18" s="355">
        <f t="shared" si="1"/>
        <v>1178.8</v>
      </c>
      <c r="H18" s="351"/>
      <c r="I18" s="351"/>
      <c r="J18" s="352">
        <f t="shared" si="2"/>
        <v>0</v>
      </c>
      <c r="K18" s="353">
        <v>1</v>
      </c>
      <c r="L18" s="354">
        <f t="shared" si="6"/>
        <v>0</v>
      </c>
      <c r="M18" s="355">
        <f t="shared" si="7"/>
        <v>0</v>
      </c>
      <c r="N18" s="351">
        <v>9.1</v>
      </c>
      <c r="O18" s="351">
        <v>177000</v>
      </c>
      <c r="P18" s="352">
        <f t="shared" si="3"/>
        <v>1610700</v>
      </c>
      <c r="Q18" s="353">
        <v>1</v>
      </c>
      <c r="R18" s="354">
        <f t="shared" si="8"/>
        <v>1610700</v>
      </c>
      <c r="S18" s="355">
        <f t="shared" si="9"/>
        <v>1610.7</v>
      </c>
      <c r="T18" s="351">
        <v>57.43</v>
      </c>
      <c r="U18" s="356">
        <v>8700</v>
      </c>
      <c r="V18" s="356">
        <v>38.18</v>
      </c>
      <c r="W18" s="356">
        <v>8700</v>
      </c>
      <c r="X18" s="352">
        <f t="shared" si="10"/>
        <v>499641</v>
      </c>
      <c r="Y18" s="352">
        <f t="shared" si="11"/>
        <v>332166</v>
      </c>
      <c r="Z18" s="351">
        <v>0</v>
      </c>
      <c r="AA18" s="357">
        <f t="shared" si="4"/>
        <v>831807</v>
      </c>
      <c r="AB18" s="353">
        <v>1</v>
      </c>
      <c r="AC18" s="354">
        <f t="shared" si="12"/>
        <v>831807</v>
      </c>
      <c r="AD18" s="355">
        <f>AC18/1000</f>
        <v>831.8</v>
      </c>
      <c r="AE18" s="358">
        <f t="shared" si="14"/>
        <v>3621314</v>
      </c>
      <c r="AF18" s="354">
        <f t="shared" si="15"/>
        <v>3621314</v>
      </c>
      <c r="AG18" s="354">
        <f t="shared" si="15"/>
        <v>3621.3</v>
      </c>
    </row>
    <row r="19" spans="1:33" s="302" customFormat="1">
      <c r="A19" s="359" t="s">
        <v>654</v>
      </c>
      <c r="B19" s="351">
        <v>2350</v>
      </c>
      <c r="C19" s="351">
        <v>186.96</v>
      </c>
      <c r="D19" s="352">
        <f t="shared" si="0"/>
        <v>439356</v>
      </c>
      <c r="E19" s="353">
        <v>1</v>
      </c>
      <c r="F19" s="354">
        <f t="shared" si="5"/>
        <v>439356</v>
      </c>
      <c r="G19" s="355">
        <f t="shared" si="1"/>
        <v>439.4</v>
      </c>
      <c r="H19" s="351"/>
      <c r="I19" s="351"/>
      <c r="J19" s="352">
        <f t="shared" si="2"/>
        <v>0</v>
      </c>
      <c r="K19" s="353">
        <v>1</v>
      </c>
      <c r="L19" s="354">
        <f t="shared" si="6"/>
        <v>0</v>
      </c>
      <c r="M19" s="355">
        <f t="shared" si="7"/>
        <v>0</v>
      </c>
      <c r="N19" s="351">
        <v>9.1</v>
      </c>
      <c r="O19" s="351">
        <v>64080</v>
      </c>
      <c r="P19" s="352">
        <f t="shared" si="3"/>
        <v>583128</v>
      </c>
      <c r="Q19" s="353">
        <v>1</v>
      </c>
      <c r="R19" s="354">
        <f t="shared" si="8"/>
        <v>583128</v>
      </c>
      <c r="S19" s="355">
        <f t="shared" si="9"/>
        <v>583.1</v>
      </c>
      <c r="T19" s="351">
        <v>57.43</v>
      </c>
      <c r="U19" s="356">
        <v>3180</v>
      </c>
      <c r="V19" s="356">
        <v>38.18</v>
      </c>
      <c r="W19" s="356">
        <v>3180</v>
      </c>
      <c r="X19" s="352">
        <f t="shared" si="10"/>
        <v>182627.4</v>
      </c>
      <c r="Y19" s="352">
        <f t="shared" si="11"/>
        <v>121412.4</v>
      </c>
      <c r="Z19" s="351">
        <v>0</v>
      </c>
      <c r="AA19" s="357">
        <f t="shared" si="4"/>
        <v>304039.8</v>
      </c>
      <c r="AB19" s="353">
        <v>1</v>
      </c>
      <c r="AC19" s="354">
        <f t="shared" si="12"/>
        <v>304039.8</v>
      </c>
      <c r="AD19" s="355">
        <f>AC19/1000</f>
        <v>304</v>
      </c>
      <c r="AE19" s="358">
        <f t="shared" si="14"/>
        <v>1326523.8</v>
      </c>
      <c r="AF19" s="354">
        <f t="shared" si="15"/>
        <v>1326523.8</v>
      </c>
      <c r="AG19" s="354">
        <f t="shared" si="15"/>
        <v>1326.5</v>
      </c>
    </row>
    <row r="20" spans="1:33" s="302" customFormat="1">
      <c r="A20" s="350" t="s">
        <v>936</v>
      </c>
      <c r="B20" s="351">
        <v>3800</v>
      </c>
      <c r="C20" s="351">
        <v>143.88999999999999</v>
      </c>
      <c r="D20" s="352">
        <f t="shared" si="0"/>
        <v>546782</v>
      </c>
      <c r="E20" s="353">
        <v>1</v>
      </c>
      <c r="F20" s="354">
        <f t="shared" si="5"/>
        <v>546782</v>
      </c>
      <c r="G20" s="355">
        <f t="shared" si="1"/>
        <v>546.79999999999995</v>
      </c>
      <c r="H20" s="351"/>
      <c r="I20" s="351"/>
      <c r="J20" s="352">
        <f t="shared" si="2"/>
        <v>0</v>
      </c>
      <c r="K20" s="353">
        <v>1</v>
      </c>
      <c r="L20" s="354">
        <f t="shared" si="6"/>
        <v>0</v>
      </c>
      <c r="M20" s="355">
        <f t="shared" si="7"/>
        <v>0</v>
      </c>
      <c r="N20" s="351">
        <v>9.1</v>
      </c>
      <c r="O20" s="351">
        <v>59350</v>
      </c>
      <c r="P20" s="352">
        <f t="shared" si="3"/>
        <v>540085</v>
      </c>
      <c r="Q20" s="353">
        <v>1</v>
      </c>
      <c r="R20" s="354">
        <f t="shared" si="8"/>
        <v>540085</v>
      </c>
      <c r="S20" s="355">
        <f t="shared" si="9"/>
        <v>540.1</v>
      </c>
      <c r="T20" s="351">
        <v>57.43</v>
      </c>
      <c r="U20" s="356">
        <v>1295</v>
      </c>
      <c r="V20" s="356">
        <v>38.18</v>
      </c>
      <c r="W20" s="356">
        <v>1295</v>
      </c>
      <c r="X20" s="352">
        <f t="shared" si="10"/>
        <v>74371.850000000006</v>
      </c>
      <c r="Y20" s="352">
        <f t="shared" si="11"/>
        <v>49443.1</v>
      </c>
      <c r="Z20" s="351">
        <v>0</v>
      </c>
      <c r="AA20" s="357">
        <f t="shared" si="4"/>
        <v>123814.95</v>
      </c>
      <c r="AB20" s="353">
        <v>1</v>
      </c>
      <c r="AC20" s="354">
        <f t="shared" si="12"/>
        <v>123814.95</v>
      </c>
      <c r="AD20" s="355">
        <f>AC20/1000</f>
        <v>123.8</v>
      </c>
      <c r="AE20" s="358">
        <f>D20+J20+P20+AA20</f>
        <v>1210681.95</v>
      </c>
      <c r="AF20" s="354">
        <f t="shared" si="15"/>
        <v>1210681.95</v>
      </c>
      <c r="AG20" s="354">
        <f t="shared" si="15"/>
        <v>1210.7</v>
      </c>
    </row>
    <row r="21" spans="1:33" s="302" customFormat="1">
      <c r="A21" s="359" t="s">
        <v>657</v>
      </c>
      <c r="B21" s="351">
        <v>3800</v>
      </c>
      <c r="C21" s="351">
        <v>265.58</v>
      </c>
      <c r="D21" s="634">
        <f t="shared" si="0"/>
        <v>1009204</v>
      </c>
      <c r="E21" s="635">
        <v>1</v>
      </c>
      <c r="F21" s="636">
        <f t="shared" si="5"/>
        <v>1009204</v>
      </c>
      <c r="G21" s="637">
        <f t="shared" ref="G21:G68" si="16">F21/1000</f>
        <v>1009.2</v>
      </c>
      <c r="H21" s="351"/>
      <c r="I21" s="351"/>
      <c r="J21" s="634">
        <f t="shared" si="2"/>
        <v>0</v>
      </c>
      <c r="K21" s="635">
        <v>1</v>
      </c>
      <c r="L21" s="636">
        <f t="shared" si="6"/>
        <v>0</v>
      </c>
      <c r="M21" s="637">
        <f t="shared" si="7"/>
        <v>0</v>
      </c>
      <c r="N21" s="351">
        <v>9.1</v>
      </c>
      <c r="O21" s="351">
        <v>34800</v>
      </c>
      <c r="P21" s="634">
        <f t="shared" si="3"/>
        <v>316680</v>
      </c>
      <c r="Q21" s="635">
        <v>1</v>
      </c>
      <c r="R21" s="636">
        <f t="shared" si="8"/>
        <v>316680</v>
      </c>
      <c r="S21" s="637">
        <f t="shared" si="9"/>
        <v>316.7</v>
      </c>
      <c r="T21" s="351">
        <v>57.43</v>
      </c>
      <c r="U21" s="356">
        <v>1352</v>
      </c>
      <c r="V21" s="356">
        <v>38.18</v>
      </c>
      <c r="W21" s="356">
        <v>1352</v>
      </c>
      <c r="X21" s="634">
        <f t="shared" si="10"/>
        <v>77645.36</v>
      </c>
      <c r="Y21" s="634">
        <f t="shared" si="11"/>
        <v>51619.360000000001</v>
      </c>
      <c r="Z21" s="351">
        <v>0</v>
      </c>
      <c r="AA21" s="638">
        <f t="shared" si="4"/>
        <v>129264.72</v>
      </c>
      <c r="AB21" s="635">
        <v>1</v>
      </c>
      <c r="AC21" s="636">
        <f t="shared" si="12"/>
        <v>129264.72</v>
      </c>
      <c r="AD21" s="637">
        <f t="shared" si="13"/>
        <v>129.30000000000001</v>
      </c>
      <c r="AE21" s="639">
        <f t="shared" si="14"/>
        <v>1455148.72</v>
      </c>
      <c r="AF21" s="636">
        <f t="shared" si="15"/>
        <v>1455148.72</v>
      </c>
      <c r="AG21" s="636">
        <f t="shared" si="15"/>
        <v>1455.2</v>
      </c>
    </row>
    <row r="22" spans="1:33" s="302" customFormat="1">
      <c r="A22" s="359" t="s">
        <v>659</v>
      </c>
      <c r="B22" s="351">
        <v>3800</v>
      </c>
      <c r="C22" s="351">
        <v>124.46</v>
      </c>
      <c r="D22" s="352">
        <f t="shared" si="0"/>
        <v>472948</v>
      </c>
      <c r="E22" s="353">
        <v>1</v>
      </c>
      <c r="F22" s="354">
        <f t="shared" si="5"/>
        <v>472948</v>
      </c>
      <c r="G22" s="355">
        <f t="shared" si="16"/>
        <v>472.9</v>
      </c>
      <c r="H22" s="351"/>
      <c r="I22" s="351"/>
      <c r="J22" s="352">
        <f t="shared" si="2"/>
        <v>0</v>
      </c>
      <c r="K22" s="353">
        <v>1</v>
      </c>
      <c r="L22" s="354">
        <f t="shared" si="6"/>
        <v>0</v>
      </c>
      <c r="M22" s="355">
        <f t="shared" si="7"/>
        <v>0</v>
      </c>
      <c r="N22" s="351">
        <v>9.1</v>
      </c>
      <c r="O22" s="351">
        <v>41400</v>
      </c>
      <c r="P22" s="352">
        <f t="shared" si="3"/>
        <v>376740</v>
      </c>
      <c r="Q22" s="353">
        <v>1</v>
      </c>
      <c r="R22" s="354">
        <f t="shared" si="8"/>
        <v>376740</v>
      </c>
      <c r="S22" s="355">
        <f t="shared" si="9"/>
        <v>376.7</v>
      </c>
      <c r="T22" s="351">
        <v>57.43</v>
      </c>
      <c r="U22" s="356">
        <v>1309</v>
      </c>
      <c r="V22" s="356">
        <v>38.18</v>
      </c>
      <c r="W22" s="356">
        <v>1309</v>
      </c>
      <c r="X22" s="352">
        <f t="shared" si="10"/>
        <v>75175.87</v>
      </c>
      <c r="Y22" s="352">
        <f t="shared" si="11"/>
        <v>49977.62</v>
      </c>
      <c r="Z22" s="351">
        <v>0</v>
      </c>
      <c r="AA22" s="357">
        <f t="shared" si="4"/>
        <v>125153.49</v>
      </c>
      <c r="AB22" s="353">
        <v>1</v>
      </c>
      <c r="AC22" s="354">
        <f t="shared" si="12"/>
        <v>125153.49</v>
      </c>
      <c r="AD22" s="355">
        <f t="shared" si="13"/>
        <v>125.2</v>
      </c>
      <c r="AE22" s="358">
        <f t="shared" si="14"/>
        <v>974841.49</v>
      </c>
      <c r="AF22" s="354">
        <f t="shared" si="15"/>
        <v>974841.49</v>
      </c>
      <c r="AG22" s="354">
        <f t="shared" si="15"/>
        <v>974.8</v>
      </c>
    </row>
    <row r="23" spans="1:33" s="302" customFormat="1">
      <c r="A23" s="359" t="s">
        <v>705</v>
      </c>
      <c r="B23" s="351">
        <v>2350</v>
      </c>
      <c r="C23" s="351">
        <v>309.95</v>
      </c>
      <c r="D23" s="352">
        <f t="shared" si="0"/>
        <v>728382.5</v>
      </c>
      <c r="E23" s="353">
        <v>1</v>
      </c>
      <c r="F23" s="354">
        <f t="shared" si="5"/>
        <v>728382.5</v>
      </c>
      <c r="G23" s="355">
        <f t="shared" si="16"/>
        <v>728.4</v>
      </c>
      <c r="H23" s="351"/>
      <c r="I23" s="351"/>
      <c r="J23" s="352">
        <f t="shared" si="2"/>
        <v>0</v>
      </c>
      <c r="K23" s="353">
        <v>1</v>
      </c>
      <c r="L23" s="354">
        <f t="shared" si="6"/>
        <v>0</v>
      </c>
      <c r="M23" s="355">
        <f t="shared" si="7"/>
        <v>0</v>
      </c>
      <c r="N23" s="351">
        <v>9.1</v>
      </c>
      <c r="O23" s="351">
        <v>80840</v>
      </c>
      <c r="P23" s="352">
        <f t="shared" si="3"/>
        <v>735644</v>
      </c>
      <c r="Q23" s="353">
        <v>1</v>
      </c>
      <c r="R23" s="354">
        <f t="shared" si="8"/>
        <v>735644</v>
      </c>
      <c r="S23" s="355">
        <f t="shared" si="9"/>
        <v>735.6</v>
      </c>
      <c r="T23" s="351">
        <v>57.43</v>
      </c>
      <c r="U23" s="356">
        <v>3004</v>
      </c>
      <c r="V23" s="356">
        <v>38.18</v>
      </c>
      <c r="W23" s="356">
        <f>U23*1</f>
        <v>3004</v>
      </c>
      <c r="X23" s="352">
        <f t="shared" si="10"/>
        <v>172519.72</v>
      </c>
      <c r="Y23" s="352">
        <f t="shared" si="11"/>
        <v>114692.72</v>
      </c>
      <c r="Z23" s="351">
        <v>0</v>
      </c>
      <c r="AA23" s="357">
        <f t="shared" si="4"/>
        <v>287212.44</v>
      </c>
      <c r="AB23" s="353">
        <v>1</v>
      </c>
      <c r="AC23" s="354">
        <f t="shared" si="12"/>
        <v>287212.44</v>
      </c>
      <c r="AD23" s="355">
        <f t="shared" si="13"/>
        <v>287.2</v>
      </c>
      <c r="AE23" s="358">
        <f t="shared" si="14"/>
        <v>1751238.94</v>
      </c>
      <c r="AF23" s="354">
        <f t="shared" si="15"/>
        <v>1751238.94</v>
      </c>
      <c r="AG23" s="354">
        <f t="shared" si="15"/>
        <v>1751.2</v>
      </c>
    </row>
    <row r="24" spans="1:33" s="302" customFormat="1">
      <c r="A24" s="359" t="s">
        <v>660</v>
      </c>
      <c r="B24" s="351">
        <v>3800</v>
      </c>
      <c r="C24" s="351">
        <v>364.69</v>
      </c>
      <c r="D24" s="352">
        <f t="shared" si="0"/>
        <v>1385822</v>
      </c>
      <c r="E24" s="353">
        <v>1</v>
      </c>
      <c r="F24" s="354">
        <f t="shared" si="5"/>
        <v>1385822</v>
      </c>
      <c r="G24" s="355">
        <f t="shared" si="16"/>
        <v>1385.8</v>
      </c>
      <c r="H24" s="351"/>
      <c r="I24" s="351"/>
      <c r="J24" s="352">
        <f t="shared" si="2"/>
        <v>0</v>
      </c>
      <c r="K24" s="353">
        <v>1</v>
      </c>
      <c r="L24" s="354">
        <f t="shared" si="6"/>
        <v>0</v>
      </c>
      <c r="M24" s="355">
        <f t="shared" si="7"/>
        <v>0</v>
      </c>
      <c r="N24" s="351">
        <v>9.1</v>
      </c>
      <c r="O24" s="351">
        <v>229690</v>
      </c>
      <c r="P24" s="352">
        <f t="shared" si="3"/>
        <v>2090179</v>
      </c>
      <c r="Q24" s="353">
        <v>1</v>
      </c>
      <c r="R24" s="354">
        <f t="shared" si="8"/>
        <v>2090179</v>
      </c>
      <c r="S24" s="355">
        <f t="shared" si="9"/>
        <v>2090.1999999999998</v>
      </c>
      <c r="T24" s="351">
        <v>57.43</v>
      </c>
      <c r="U24" s="356">
        <v>3359</v>
      </c>
      <c r="V24" s="356">
        <v>38.18</v>
      </c>
      <c r="W24" s="356">
        <f t="shared" ref="W24:W69" si="17">U24*1</f>
        <v>3359</v>
      </c>
      <c r="X24" s="352">
        <f t="shared" si="10"/>
        <v>192907.37</v>
      </c>
      <c r="Y24" s="352">
        <f t="shared" si="11"/>
        <v>128246.62</v>
      </c>
      <c r="Z24" s="351">
        <v>0</v>
      </c>
      <c r="AA24" s="357">
        <f t="shared" si="4"/>
        <v>321153.99</v>
      </c>
      <c r="AB24" s="353">
        <v>1</v>
      </c>
      <c r="AC24" s="354">
        <f t="shared" si="12"/>
        <v>321153.99</v>
      </c>
      <c r="AD24" s="355">
        <f t="shared" si="13"/>
        <v>321.2</v>
      </c>
      <c r="AE24" s="358">
        <f t="shared" si="14"/>
        <v>3797154.99</v>
      </c>
      <c r="AF24" s="354">
        <f t="shared" si="15"/>
        <v>3797154.99</v>
      </c>
      <c r="AG24" s="354">
        <f t="shared" si="15"/>
        <v>3797.2</v>
      </c>
    </row>
    <row r="25" spans="1:33" s="302" customFormat="1">
      <c r="A25" s="359" t="s">
        <v>661</v>
      </c>
      <c r="B25" s="351">
        <v>3800</v>
      </c>
      <c r="C25" s="351">
        <v>220.06</v>
      </c>
      <c r="D25" s="352">
        <f t="shared" si="0"/>
        <v>836228</v>
      </c>
      <c r="E25" s="353">
        <v>1</v>
      </c>
      <c r="F25" s="354">
        <f t="shared" si="5"/>
        <v>836228</v>
      </c>
      <c r="G25" s="355">
        <f>F25/1000</f>
        <v>836.2</v>
      </c>
      <c r="H25" s="351"/>
      <c r="I25" s="351"/>
      <c r="J25" s="352">
        <f t="shared" si="2"/>
        <v>0</v>
      </c>
      <c r="K25" s="353">
        <v>1</v>
      </c>
      <c r="L25" s="354">
        <f t="shared" si="6"/>
        <v>0</v>
      </c>
      <c r="M25" s="355">
        <f t="shared" si="7"/>
        <v>0</v>
      </c>
      <c r="N25" s="351">
        <v>9.1</v>
      </c>
      <c r="O25" s="351">
        <v>84320</v>
      </c>
      <c r="P25" s="352">
        <f t="shared" si="3"/>
        <v>767312</v>
      </c>
      <c r="Q25" s="353">
        <v>1</v>
      </c>
      <c r="R25" s="354">
        <f t="shared" si="8"/>
        <v>767312</v>
      </c>
      <c r="S25" s="355">
        <f t="shared" si="9"/>
        <v>767.3</v>
      </c>
      <c r="T25" s="351">
        <v>57.43</v>
      </c>
      <c r="U25" s="356">
        <v>1689</v>
      </c>
      <c r="V25" s="356">
        <v>38.18</v>
      </c>
      <c r="W25" s="356">
        <f t="shared" si="17"/>
        <v>1689</v>
      </c>
      <c r="X25" s="352">
        <f t="shared" si="10"/>
        <v>96999.27</v>
      </c>
      <c r="Y25" s="352">
        <f t="shared" si="11"/>
        <v>64486.02</v>
      </c>
      <c r="Z25" s="351">
        <v>0</v>
      </c>
      <c r="AA25" s="357">
        <f t="shared" si="4"/>
        <v>161485.29</v>
      </c>
      <c r="AB25" s="353">
        <v>1</v>
      </c>
      <c r="AC25" s="354">
        <f t="shared" si="12"/>
        <v>161485.29</v>
      </c>
      <c r="AD25" s="355">
        <f t="shared" si="13"/>
        <v>161.5</v>
      </c>
      <c r="AE25" s="358">
        <f t="shared" si="14"/>
        <v>1765025.29</v>
      </c>
      <c r="AF25" s="354">
        <f t="shared" si="15"/>
        <v>1765025.29</v>
      </c>
      <c r="AG25" s="354">
        <f t="shared" si="15"/>
        <v>1765</v>
      </c>
    </row>
    <row r="26" spans="1:33" s="302" customFormat="1">
      <c r="A26" s="359" t="s">
        <v>823</v>
      </c>
      <c r="B26" s="351"/>
      <c r="C26" s="351"/>
      <c r="D26" s="352"/>
      <c r="E26" s="353">
        <v>1</v>
      </c>
      <c r="F26" s="354">
        <f t="shared" si="5"/>
        <v>0</v>
      </c>
      <c r="G26" s="355">
        <f t="shared" ref="G26:G34" si="18">F26/1000</f>
        <v>0</v>
      </c>
      <c r="H26" s="351">
        <v>9.0500000000000007</v>
      </c>
      <c r="I26" s="351">
        <v>15000</v>
      </c>
      <c r="J26" s="352">
        <f t="shared" si="2"/>
        <v>135750</v>
      </c>
      <c r="K26" s="353">
        <v>1</v>
      </c>
      <c r="L26" s="354">
        <f t="shared" si="6"/>
        <v>135750</v>
      </c>
      <c r="M26" s="355">
        <f t="shared" si="7"/>
        <v>135.80000000000001</v>
      </c>
      <c r="N26" s="351">
        <v>9.1</v>
      </c>
      <c r="O26" s="351">
        <v>23200</v>
      </c>
      <c r="P26" s="352">
        <f t="shared" si="3"/>
        <v>211120</v>
      </c>
      <c r="Q26" s="353">
        <v>1</v>
      </c>
      <c r="R26" s="354">
        <f t="shared" si="8"/>
        <v>211120</v>
      </c>
      <c r="S26" s="355">
        <f t="shared" si="9"/>
        <v>211.1</v>
      </c>
      <c r="T26" s="351">
        <v>57.43</v>
      </c>
      <c r="U26" s="356">
        <v>842</v>
      </c>
      <c r="V26" s="356">
        <v>38.18</v>
      </c>
      <c r="W26" s="356">
        <f t="shared" si="17"/>
        <v>842</v>
      </c>
      <c r="X26" s="352">
        <f t="shared" si="10"/>
        <v>48356.06</v>
      </c>
      <c r="Y26" s="352">
        <f t="shared" si="11"/>
        <v>32147.56</v>
      </c>
      <c r="Z26" s="351">
        <v>0</v>
      </c>
      <c r="AA26" s="357">
        <f t="shared" si="4"/>
        <v>80503.62</v>
      </c>
      <c r="AB26" s="353">
        <v>1</v>
      </c>
      <c r="AC26" s="354">
        <f t="shared" si="12"/>
        <v>80503.62</v>
      </c>
      <c r="AD26" s="355">
        <f t="shared" si="13"/>
        <v>80.5</v>
      </c>
      <c r="AE26" s="358">
        <f t="shared" si="14"/>
        <v>427373.62</v>
      </c>
      <c r="AF26" s="354">
        <f t="shared" si="15"/>
        <v>427373.62</v>
      </c>
      <c r="AG26" s="354">
        <f t="shared" si="15"/>
        <v>427.4</v>
      </c>
    </row>
    <row r="27" spans="1:33" s="302" customFormat="1">
      <c r="A27" s="359" t="s">
        <v>662</v>
      </c>
      <c r="B27" s="351">
        <v>3800</v>
      </c>
      <c r="C27" s="351">
        <v>441.66</v>
      </c>
      <c r="D27" s="352">
        <f>B27*C27</f>
        <v>1678308</v>
      </c>
      <c r="E27" s="353">
        <v>1</v>
      </c>
      <c r="F27" s="354">
        <f t="shared" si="5"/>
        <v>1678308</v>
      </c>
      <c r="G27" s="355">
        <f t="shared" si="18"/>
        <v>1678.3</v>
      </c>
      <c r="H27" s="351"/>
      <c r="I27" s="351"/>
      <c r="J27" s="352">
        <f t="shared" si="2"/>
        <v>0</v>
      </c>
      <c r="K27" s="353">
        <v>1</v>
      </c>
      <c r="L27" s="354">
        <f t="shared" si="6"/>
        <v>0</v>
      </c>
      <c r="M27" s="355">
        <f t="shared" si="7"/>
        <v>0</v>
      </c>
      <c r="N27" s="351">
        <v>9.1</v>
      </c>
      <c r="O27" s="351">
        <v>17520</v>
      </c>
      <c r="P27" s="352">
        <f t="shared" si="3"/>
        <v>159432</v>
      </c>
      <c r="Q27" s="353">
        <v>1</v>
      </c>
      <c r="R27" s="354">
        <f t="shared" si="8"/>
        <v>159432</v>
      </c>
      <c r="S27" s="355">
        <f t="shared" si="9"/>
        <v>159.4</v>
      </c>
      <c r="T27" s="351">
        <v>57.43</v>
      </c>
      <c r="U27" s="356">
        <v>5898</v>
      </c>
      <c r="V27" s="356">
        <v>38.18</v>
      </c>
      <c r="W27" s="356">
        <f t="shared" si="17"/>
        <v>5898</v>
      </c>
      <c r="X27" s="352">
        <f t="shared" si="10"/>
        <v>338722.14</v>
      </c>
      <c r="Y27" s="352">
        <f t="shared" si="11"/>
        <v>225185.64</v>
      </c>
      <c r="Z27" s="351">
        <v>0</v>
      </c>
      <c r="AA27" s="357">
        <f t="shared" si="4"/>
        <v>563907.78</v>
      </c>
      <c r="AB27" s="353">
        <v>1</v>
      </c>
      <c r="AC27" s="354">
        <f t="shared" si="12"/>
        <v>563907.78</v>
      </c>
      <c r="AD27" s="355">
        <f t="shared" si="13"/>
        <v>563.9</v>
      </c>
      <c r="AE27" s="358">
        <f t="shared" si="14"/>
        <v>2401647.7799999998</v>
      </c>
      <c r="AF27" s="354">
        <f t="shared" si="15"/>
        <v>2401647.7799999998</v>
      </c>
      <c r="AG27" s="354">
        <f t="shared" si="15"/>
        <v>2401.6</v>
      </c>
    </row>
    <row r="28" spans="1:33" s="302" customFormat="1">
      <c r="A28" s="359" t="s">
        <v>663</v>
      </c>
      <c r="B28" s="351"/>
      <c r="C28" s="351"/>
      <c r="D28" s="352"/>
      <c r="E28" s="353">
        <v>1</v>
      </c>
      <c r="F28" s="354">
        <f t="shared" si="5"/>
        <v>0</v>
      </c>
      <c r="G28" s="355">
        <f t="shared" si="18"/>
        <v>0</v>
      </c>
      <c r="H28" s="351">
        <v>9.0500000000000007</v>
      </c>
      <c r="I28" s="351">
        <v>102200</v>
      </c>
      <c r="J28" s="352">
        <f t="shared" si="2"/>
        <v>924910</v>
      </c>
      <c r="K28" s="353">
        <v>1</v>
      </c>
      <c r="L28" s="354">
        <f t="shared" si="6"/>
        <v>924910</v>
      </c>
      <c r="M28" s="355">
        <f t="shared" si="7"/>
        <v>924.9</v>
      </c>
      <c r="N28" s="351">
        <v>9.1</v>
      </c>
      <c r="O28" s="351">
        <v>68900</v>
      </c>
      <c r="P28" s="352">
        <f t="shared" si="3"/>
        <v>626990</v>
      </c>
      <c r="Q28" s="353">
        <v>1</v>
      </c>
      <c r="R28" s="354">
        <f t="shared" si="8"/>
        <v>626990</v>
      </c>
      <c r="S28" s="355">
        <f t="shared" si="9"/>
        <v>627</v>
      </c>
      <c r="T28" s="351">
        <v>57.43</v>
      </c>
      <c r="U28" s="356">
        <v>3592</v>
      </c>
      <c r="V28" s="356">
        <v>38.18</v>
      </c>
      <c r="W28" s="356">
        <f t="shared" si="17"/>
        <v>3592</v>
      </c>
      <c r="X28" s="352">
        <f t="shared" si="10"/>
        <v>206288.56</v>
      </c>
      <c r="Y28" s="352">
        <f t="shared" si="11"/>
        <v>137142.56</v>
      </c>
      <c r="Z28" s="351">
        <v>0</v>
      </c>
      <c r="AA28" s="357">
        <f t="shared" si="4"/>
        <v>343431.12</v>
      </c>
      <c r="AB28" s="353">
        <v>1</v>
      </c>
      <c r="AC28" s="354">
        <f t="shared" si="12"/>
        <v>343431.12</v>
      </c>
      <c r="AD28" s="355">
        <f t="shared" si="13"/>
        <v>343.4</v>
      </c>
      <c r="AE28" s="358">
        <f t="shared" si="14"/>
        <v>1895331.12</v>
      </c>
      <c r="AF28" s="354">
        <f t="shared" si="15"/>
        <v>1895331.12</v>
      </c>
      <c r="AG28" s="354">
        <f t="shared" si="15"/>
        <v>1895.3</v>
      </c>
    </row>
    <row r="29" spans="1:33" s="302" customFormat="1">
      <c r="A29" s="359" t="s">
        <v>824</v>
      </c>
      <c r="B29" s="351">
        <v>2350</v>
      </c>
      <c r="C29" s="351">
        <v>172.17</v>
      </c>
      <c r="D29" s="352">
        <f t="shared" ref="D29:D34" si="19">B29*C29</f>
        <v>404599.5</v>
      </c>
      <c r="E29" s="353">
        <v>1</v>
      </c>
      <c r="F29" s="354">
        <f t="shared" si="5"/>
        <v>404599.5</v>
      </c>
      <c r="G29" s="355">
        <f t="shared" si="18"/>
        <v>404.6</v>
      </c>
      <c r="H29" s="351"/>
      <c r="I29" s="351"/>
      <c r="J29" s="352">
        <f t="shared" si="2"/>
        <v>0</v>
      </c>
      <c r="K29" s="353">
        <v>1</v>
      </c>
      <c r="L29" s="354">
        <f t="shared" si="6"/>
        <v>0</v>
      </c>
      <c r="M29" s="355">
        <f t="shared" si="7"/>
        <v>0</v>
      </c>
      <c r="N29" s="351">
        <v>9.1</v>
      </c>
      <c r="O29" s="351">
        <v>37300</v>
      </c>
      <c r="P29" s="352">
        <f t="shared" si="3"/>
        <v>339430</v>
      </c>
      <c r="Q29" s="353">
        <v>1</v>
      </c>
      <c r="R29" s="354">
        <f t="shared" si="8"/>
        <v>339430</v>
      </c>
      <c r="S29" s="355">
        <f t="shared" si="9"/>
        <v>339.4</v>
      </c>
      <c r="T29" s="351">
        <v>57.43</v>
      </c>
      <c r="U29" s="356">
        <v>875</v>
      </c>
      <c r="V29" s="356">
        <v>38.18</v>
      </c>
      <c r="W29" s="356">
        <f t="shared" si="17"/>
        <v>875</v>
      </c>
      <c r="X29" s="352">
        <f t="shared" si="10"/>
        <v>50251.25</v>
      </c>
      <c r="Y29" s="352">
        <f t="shared" si="11"/>
        <v>33407.5</v>
      </c>
      <c r="Z29" s="351">
        <v>0</v>
      </c>
      <c r="AA29" s="357">
        <f t="shared" si="4"/>
        <v>83658.75</v>
      </c>
      <c r="AB29" s="353">
        <v>1</v>
      </c>
      <c r="AC29" s="354">
        <f t="shared" si="12"/>
        <v>83658.75</v>
      </c>
      <c r="AD29" s="355">
        <f t="shared" si="13"/>
        <v>83.7</v>
      </c>
      <c r="AE29" s="358">
        <f t="shared" si="14"/>
        <v>827688.25</v>
      </c>
      <c r="AF29" s="354">
        <f t="shared" si="15"/>
        <v>827688.25</v>
      </c>
      <c r="AG29" s="354">
        <f t="shared" si="15"/>
        <v>827.7</v>
      </c>
    </row>
    <row r="30" spans="1:33" s="302" customFormat="1">
      <c r="A30" s="359" t="s">
        <v>937</v>
      </c>
      <c r="B30" s="351">
        <v>3800</v>
      </c>
      <c r="C30" s="351">
        <v>284.52999999999997</v>
      </c>
      <c r="D30" s="640">
        <f t="shared" si="19"/>
        <v>1081214</v>
      </c>
      <c r="E30" s="641">
        <v>1</v>
      </c>
      <c r="F30" s="642">
        <f t="shared" si="5"/>
        <v>1081214</v>
      </c>
      <c r="G30" s="643">
        <f t="shared" si="18"/>
        <v>1081.2</v>
      </c>
      <c r="H30" s="351"/>
      <c r="I30" s="351"/>
      <c r="J30" s="640">
        <f t="shared" si="2"/>
        <v>0</v>
      </c>
      <c r="K30" s="641">
        <v>1</v>
      </c>
      <c r="L30" s="642">
        <f t="shared" si="6"/>
        <v>0</v>
      </c>
      <c r="M30" s="643">
        <f t="shared" si="7"/>
        <v>0</v>
      </c>
      <c r="N30" s="351">
        <v>9.1</v>
      </c>
      <c r="O30" s="351">
        <v>67050</v>
      </c>
      <c r="P30" s="640">
        <f t="shared" si="3"/>
        <v>610155</v>
      </c>
      <c r="Q30" s="641">
        <v>1</v>
      </c>
      <c r="R30" s="642">
        <f t="shared" si="8"/>
        <v>610155</v>
      </c>
      <c r="S30" s="643">
        <f t="shared" si="9"/>
        <v>610.20000000000005</v>
      </c>
      <c r="T30" s="351">
        <v>57.43</v>
      </c>
      <c r="U30" s="356">
        <v>4790</v>
      </c>
      <c r="V30" s="356">
        <v>38.18</v>
      </c>
      <c r="W30" s="356">
        <f t="shared" si="17"/>
        <v>4790</v>
      </c>
      <c r="X30" s="640">
        <f t="shared" si="10"/>
        <v>275089.7</v>
      </c>
      <c r="Y30" s="640">
        <f t="shared" si="11"/>
        <v>182882.2</v>
      </c>
      <c r="Z30" s="351">
        <v>0</v>
      </c>
      <c r="AA30" s="644">
        <f t="shared" si="4"/>
        <v>457971.9</v>
      </c>
      <c r="AB30" s="641">
        <v>1</v>
      </c>
      <c r="AC30" s="642">
        <f t="shared" si="12"/>
        <v>457971.9</v>
      </c>
      <c r="AD30" s="643">
        <f t="shared" si="13"/>
        <v>458</v>
      </c>
      <c r="AE30" s="645">
        <f t="shared" si="14"/>
        <v>2149340.9</v>
      </c>
      <c r="AF30" s="642">
        <f t="shared" si="15"/>
        <v>2149340.9</v>
      </c>
      <c r="AG30" s="642">
        <f t="shared" si="15"/>
        <v>2149.4</v>
      </c>
    </row>
    <row r="31" spans="1:33" s="302" customFormat="1">
      <c r="A31" s="360" t="s">
        <v>665</v>
      </c>
      <c r="B31" s="351">
        <v>3800</v>
      </c>
      <c r="C31" s="351">
        <v>316.82</v>
      </c>
      <c r="D31" s="352">
        <f t="shared" si="19"/>
        <v>1203916</v>
      </c>
      <c r="E31" s="353">
        <v>1</v>
      </c>
      <c r="F31" s="354">
        <f t="shared" si="5"/>
        <v>1203916</v>
      </c>
      <c r="G31" s="355">
        <f t="shared" si="18"/>
        <v>1203.9000000000001</v>
      </c>
      <c r="H31" s="351"/>
      <c r="I31" s="351"/>
      <c r="J31" s="352">
        <f t="shared" si="2"/>
        <v>0</v>
      </c>
      <c r="K31" s="353">
        <v>1</v>
      </c>
      <c r="L31" s="354">
        <f t="shared" si="6"/>
        <v>0</v>
      </c>
      <c r="M31" s="355">
        <f t="shared" si="7"/>
        <v>0</v>
      </c>
      <c r="N31" s="351">
        <v>9.1</v>
      </c>
      <c r="O31" s="351">
        <v>92000</v>
      </c>
      <c r="P31" s="352">
        <f t="shared" si="3"/>
        <v>837200</v>
      </c>
      <c r="Q31" s="353">
        <v>1</v>
      </c>
      <c r="R31" s="354">
        <f t="shared" si="8"/>
        <v>837200</v>
      </c>
      <c r="S31" s="355">
        <f t="shared" si="9"/>
        <v>837.2</v>
      </c>
      <c r="T31" s="351">
        <v>57.43</v>
      </c>
      <c r="U31" s="356">
        <v>2790</v>
      </c>
      <c r="V31" s="356">
        <v>38.18</v>
      </c>
      <c r="W31" s="356">
        <f t="shared" si="17"/>
        <v>2790</v>
      </c>
      <c r="X31" s="352">
        <f t="shared" si="10"/>
        <v>160229.70000000001</v>
      </c>
      <c r="Y31" s="352">
        <f t="shared" si="11"/>
        <v>106522.2</v>
      </c>
      <c r="Z31" s="351">
        <v>0</v>
      </c>
      <c r="AA31" s="357">
        <f t="shared" si="4"/>
        <v>266751.90000000002</v>
      </c>
      <c r="AB31" s="353">
        <v>1</v>
      </c>
      <c r="AC31" s="354">
        <f t="shared" si="12"/>
        <v>266751.90000000002</v>
      </c>
      <c r="AD31" s="355">
        <f t="shared" si="13"/>
        <v>266.8</v>
      </c>
      <c r="AE31" s="358">
        <f t="shared" si="14"/>
        <v>2307867.9</v>
      </c>
      <c r="AF31" s="354">
        <f t="shared" si="15"/>
        <v>2307867.9</v>
      </c>
      <c r="AG31" s="354">
        <f t="shared" si="15"/>
        <v>2307.9</v>
      </c>
    </row>
    <row r="32" spans="1:33" s="302" customFormat="1">
      <c r="A32" s="359" t="s">
        <v>666</v>
      </c>
      <c r="B32" s="351">
        <v>2350</v>
      </c>
      <c r="C32" s="351">
        <v>199.44</v>
      </c>
      <c r="D32" s="352">
        <f t="shared" si="19"/>
        <v>468684</v>
      </c>
      <c r="E32" s="353">
        <v>1</v>
      </c>
      <c r="F32" s="354">
        <f t="shared" si="5"/>
        <v>468684</v>
      </c>
      <c r="G32" s="355">
        <f t="shared" si="18"/>
        <v>468.7</v>
      </c>
      <c r="H32" s="351"/>
      <c r="I32" s="351"/>
      <c r="J32" s="352">
        <f t="shared" si="2"/>
        <v>0</v>
      </c>
      <c r="K32" s="353">
        <v>1</v>
      </c>
      <c r="L32" s="354">
        <f t="shared" si="6"/>
        <v>0</v>
      </c>
      <c r="M32" s="355">
        <f t="shared" si="7"/>
        <v>0</v>
      </c>
      <c r="N32" s="351">
        <v>9.1</v>
      </c>
      <c r="O32" s="351">
        <v>80080</v>
      </c>
      <c r="P32" s="352">
        <f t="shared" si="3"/>
        <v>728728</v>
      </c>
      <c r="Q32" s="353">
        <v>1</v>
      </c>
      <c r="R32" s="354">
        <f t="shared" si="8"/>
        <v>728728</v>
      </c>
      <c r="S32" s="355">
        <f t="shared" si="9"/>
        <v>728.7</v>
      </c>
      <c r="T32" s="351">
        <v>57.43</v>
      </c>
      <c r="U32" s="356">
        <v>1567</v>
      </c>
      <c r="V32" s="356">
        <v>38.18</v>
      </c>
      <c r="W32" s="356">
        <f t="shared" si="17"/>
        <v>1567</v>
      </c>
      <c r="X32" s="352">
        <f t="shared" si="10"/>
        <v>89992.81</v>
      </c>
      <c r="Y32" s="352">
        <f t="shared" si="11"/>
        <v>59828.06</v>
      </c>
      <c r="Z32" s="351">
        <v>0</v>
      </c>
      <c r="AA32" s="357">
        <f t="shared" si="4"/>
        <v>149820.87</v>
      </c>
      <c r="AB32" s="353">
        <v>1</v>
      </c>
      <c r="AC32" s="354">
        <f t="shared" si="12"/>
        <v>149820.87</v>
      </c>
      <c r="AD32" s="355">
        <f t="shared" si="13"/>
        <v>149.80000000000001</v>
      </c>
      <c r="AE32" s="358">
        <f t="shared" si="14"/>
        <v>1347232.87</v>
      </c>
      <c r="AF32" s="354">
        <f t="shared" si="15"/>
        <v>1347232.87</v>
      </c>
      <c r="AG32" s="354">
        <f t="shared" si="15"/>
        <v>1347.2</v>
      </c>
    </row>
    <row r="33" spans="1:33" s="302" customFormat="1">
      <c r="A33" s="359" t="s">
        <v>667</v>
      </c>
      <c r="B33" s="351">
        <v>2350</v>
      </c>
      <c r="C33" s="351">
        <v>170.41</v>
      </c>
      <c r="D33" s="352">
        <f t="shared" si="19"/>
        <v>400463.5</v>
      </c>
      <c r="E33" s="353">
        <v>1</v>
      </c>
      <c r="F33" s="354">
        <f t="shared" si="5"/>
        <v>400463.5</v>
      </c>
      <c r="G33" s="355">
        <f t="shared" si="18"/>
        <v>400.5</v>
      </c>
      <c r="H33" s="351"/>
      <c r="I33" s="351"/>
      <c r="J33" s="352">
        <f t="shared" si="2"/>
        <v>0</v>
      </c>
      <c r="K33" s="353">
        <v>1</v>
      </c>
      <c r="L33" s="354">
        <f t="shared" si="6"/>
        <v>0</v>
      </c>
      <c r="M33" s="355">
        <f t="shared" si="7"/>
        <v>0</v>
      </c>
      <c r="N33" s="351">
        <v>9.1</v>
      </c>
      <c r="O33" s="351">
        <v>46160</v>
      </c>
      <c r="P33" s="352">
        <f t="shared" si="3"/>
        <v>420056</v>
      </c>
      <c r="Q33" s="353">
        <v>1</v>
      </c>
      <c r="R33" s="354">
        <f t="shared" si="8"/>
        <v>420056</v>
      </c>
      <c r="S33" s="355">
        <f t="shared" si="9"/>
        <v>420.1</v>
      </c>
      <c r="T33" s="351">
        <v>57.43</v>
      </c>
      <c r="U33" s="356">
        <v>1655</v>
      </c>
      <c r="V33" s="356">
        <v>38.18</v>
      </c>
      <c r="W33" s="356">
        <f t="shared" si="17"/>
        <v>1655</v>
      </c>
      <c r="X33" s="352">
        <f t="shared" si="10"/>
        <v>95046.65</v>
      </c>
      <c r="Y33" s="352">
        <f t="shared" si="11"/>
        <v>63187.9</v>
      </c>
      <c r="Z33" s="351">
        <v>0</v>
      </c>
      <c r="AA33" s="357">
        <f t="shared" si="4"/>
        <v>158234.54999999999</v>
      </c>
      <c r="AB33" s="353">
        <v>1</v>
      </c>
      <c r="AC33" s="354">
        <f t="shared" si="12"/>
        <v>158234.54999999999</v>
      </c>
      <c r="AD33" s="355">
        <f t="shared" si="13"/>
        <v>158.19999999999999</v>
      </c>
      <c r="AE33" s="358">
        <f t="shared" si="14"/>
        <v>978754.05</v>
      </c>
      <c r="AF33" s="354">
        <f t="shared" si="15"/>
        <v>978754.05</v>
      </c>
      <c r="AG33" s="354">
        <f t="shared" si="15"/>
        <v>978.8</v>
      </c>
    </row>
    <row r="34" spans="1:33" s="302" customFormat="1">
      <c r="A34" s="359" t="s">
        <v>669</v>
      </c>
      <c r="B34" s="351">
        <v>2350</v>
      </c>
      <c r="C34" s="351">
        <v>256.26</v>
      </c>
      <c r="D34" s="352">
        <f t="shared" si="19"/>
        <v>602211</v>
      </c>
      <c r="E34" s="353">
        <v>1</v>
      </c>
      <c r="F34" s="354">
        <f t="shared" si="5"/>
        <v>602211</v>
      </c>
      <c r="G34" s="355">
        <f t="shared" si="18"/>
        <v>602.20000000000005</v>
      </c>
      <c r="H34" s="351"/>
      <c r="I34" s="351"/>
      <c r="J34" s="352">
        <f t="shared" si="2"/>
        <v>0</v>
      </c>
      <c r="K34" s="353">
        <v>1</v>
      </c>
      <c r="L34" s="354">
        <f t="shared" si="6"/>
        <v>0</v>
      </c>
      <c r="M34" s="355">
        <f t="shared" si="7"/>
        <v>0</v>
      </c>
      <c r="N34" s="351">
        <v>9.1</v>
      </c>
      <c r="O34" s="351">
        <v>198480</v>
      </c>
      <c r="P34" s="352">
        <f t="shared" si="3"/>
        <v>1806168</v>
      </c>
      <c r="Q34" s="353">
        <v>1</v>
      </c>
      <c r="R34" s="354">
        <f t="shared" si="8"/>
        <v>1806168</v>
      </c>
      <c r="S34" s="355">
        <f t="shared" si="9"/>
        <v>1806.2</v>
      </c>
      <c r="T34" s="351">
        <v>57.43</v>
      </c>
      <c r="U34" s="356">
        <v>3740</v>
      </c>
      <c r="V34" s="356">
        <v>38.18</v>
      </c>
      <c r="W34" s="356">
        <f t="shared" si="17"/>
        <v>3740</v>
      </c>
      <c r="X34" s="352">
        <f t="shared" si="10"/>
        <v>214788.2</v>
      </c>
      <c r="Y34" s="352">
        <f t="shared" si="11"/>
        <v>142793.20000000001</v>
      </c>
      <c r="Z34" s="351">
        <v>0</v>
      </c>
      <c r="AA34" s="357">
        <f t="shared" si="4"/>
        <v>357581.4</v>
      </c>
      <c r="AB34" s="353">
        <v>1</v>
      </c>
      <c r="AC34" s="354">
        <f t="shared" si="12"/>
        <v>357581.4</v>
      </c>
      <c r="AD34" s="355">
        <f t="shared" si="13"/>
        <v>357.6</v>
      </c>
      <c r="AE34" s="358">
        <f t="shared" si="14"/>
        <v>2765960.4</v>
      </c>
      <c r="AF34" s="354">
        <f t="shared" si="15"/>
        <v>2765960.4</v>
      </c>
      <c r="AG34" s="354">
        <f t="shared" si="15"/>
        <v>2766</v>
      </c>
    </row>
    <row r="35" spans="1:33" s="302" customFormat="1">
      <c r="A35" s="361" t="s">
        <v>670</v>
      </c>
      <c r="B35" s="351">
        <v>3800</v>
      </c>
      <c r="C35" s="351">
        <v>376.6</v>
      </c>
      <c r="D35" s="352">
        <f t="shared" si="0"/>
        <v>1431080</v>
      </c>
      <c r="E35" s="353">
        <v>1</v>
      </c>
      <c r="F35" s="354">
        <f t="shared" si="5"/>
        <v>1431080</v>
      </c>
      <c r="G35" s="355">
        <f t="shared" si="16"/>
        <v>1431.1</v>
      </c>
      <c r="H35" s="351"/>
      <c r="I35" s="351"/>
      <c r="J35" s="352">
        <f t="shared" si="2"/>
        <v>0</v>
      </c>
      <c r="K35" s="353">
        <v>1</v>
      </c>
      <c r="L35" s="354">
        <f t="shared" si="6"/>
        <v>0</v>
      </c>
      <c r="M35" s="355">
        <f t="shared" si="7"/>
        <v>0</v>
      </c>
      <c r="N35" s="351">
        <v>9.1</v>
      </c>
      <c r="O35" s="351">
        <v>218200</v>
      </c>
      <c r="P35" s="352">
        <f t="shared" si="3"/>
        <v>1985620</v>
      </c>
      <c r="Q35" s="353">
        <v>1</v>
      </c>
      <c r="R35" s="354">
        <f t="shared" si="8"/>
        <v>1985620</v>
      </c>
      <c r="S35" s="355">
        <f t="shared" si="9"/>
        <v>1985.6</v>
      </c>
      <c r="T35" s="351">
        <v>57.43</v>
      </c>
      <c r="U35" s="356">
        <v>5494</v>
      </c>
      <c r="V35" s="356">
        <v>38.18</v>
      </c>
      <c r="W35" s="356">
        <f t="shared" si="17"/>
        <v>5494</v>
      </c>
      <c r="X35" s="352">
        <f t="shared" si="10"/>
        <v>315520.42</v>
      </c>
      <c r="Y35" s="352">
        <f t="shared" si="11"/>
        <v>209760.92</v>
      </c>
      <c r="Z35" s="351">
        <v>0</v>
      </c>
      <c r="AA35" s="357">
        <f t="shared" si="4"/>
        <v>525281.34</v>
      </c>
      <c r="AB35" s="353">
        <v>1</v>
      </c>
      <c r="AC35" s="354">
        <f t="shared" si="12"/>
        <v>525281.34</v>
      </c>
      <c r="AD35" s="355">
        <f t="shared" si="13"/>
        <v>525.29999999999995</v>
      </c>
      <c r="AE35" s="358">
        <f t="shared" si="14"/>
        <v>3941981.34</v>
      </c>
      <c r="AF35" s="354">
        <f t="shared" si="15"/>
        <v>3941981.34</v>
      </c>
      <c r="AG35" s="354">
        <f t="shared" si="15"/>
        <v>3942</v>
      </c>
    </row>
    <row r="36" spans="1:33" s="302" customFormat="1">
      <c r="A36" s="359" t="s">
        <v>938</v>
      </c>
      <c r="B36" s="351">
        <v>3800</v>
      </c>
      <c r="C36" s="351">
        <v>289.58</v>
      </c>
      <c r="D36" s="352">
        <f t="shared" si="0"/>
        <v>1100404</v>
      </c>
      <c r="E36" s="353">
        <v>1</v>
      </c>
      <c r="F36" s="354">
        <f t="shared" si="5"/>
        <v>1100404</v>
      </c>
      <c r="G36" s="355">
        <f t="shared" si="16"/>
        <v>1100.4000000000001</v>
      </c>
      <c r="H36" s="351"/>
      <c r="I36" s="351"/>
      <c r="J36" s="352">
        <f t="shared" si="2"/>
        <v>0</v>
      </c>
      <c r="K36" s="353">
        <v>1</v>
      </c>
      <c r="L36" s="354">
        <f t="shared" si="6"/>
        <v>0</v>
      </c>
      <c r="M36" s="355">
        <f t="shared" si="7"/>
        <v>0</v>
      </c>
      <c r="N36" s="351">
        <v>9.1</v>
      </c>
      <c r="O36" s="351">
        <v>80830</v>
      </c>
      <c r="P36" s="352">
        <f t="shared" si="3"/>
        <v>735553</v>
      </c>
      <c r="Q36" s="353">
        <v>1</v>
      </c>
      <c r="R36" s="354">
        <f t="shared" si="8"/>
        <v>735553</v>
      </c>
      <c r="S36" s="355">
        <f t="shared" si="9"/>
        <v>735.6</v>
      </c>
      <c r="T36" s="351">
        <v>57.43</v>
      </c>
      <c r="U36" s="356">
        <v>1784</v>
      </c>
      <c r="V36" s="356">
        <v>38.18</v>
      </c>
      <c r="W36" s="356">
        <f t="shared" si="17"/>
        <v>1784</v>
      </c>
      <c r="X36" s="352">
        <f t="shared" si="10"/>
        <v>102455.12</v>
      </c>
      <c r="Y36" s="352">
        <f t="shared" si="11"/>
        <v>68113.119999999995</v>
      </c>
      <c r="Z36" s="351">
        <v>0</v>
      </c>
      <c r="AA36" s="357">
        <f t="shared" si="4"/>
        <v>170568.24</v>
      </c>
      <c r="AB36" s="353">
        <v>1</v>
      </c>
      <c r="AC36" s="354">
        <f t="shared" si="12"/>
        <v>170568.24</v>
      </c>
      <c r="AD36" s="355">
        <f t="shared" si="13"/>
        <v>170.6</v>
      </c>
      <c r="AE36" s="358">
        <f t="shared" si="14"/>
        <v>2006525.24</v>
      </c>
      <c r="AF36" s="354">
        <f t="shared" si="15"/>
        <v>2006525.24</v>
      </c>
      <c r="AG36" s="354">
        <f t="shared" si="15"/>
        <v>2006.6</v>
      </c>
    </row>
    <row r="37" spans="1:33" s="302" customFormat="1">
      <c r="A37" s="359" t="s">
        <v>672</v>
      </c>
      <c r="B37" s="351">
        <v>3800</v>
      </c>
      <c r="C37" s="351">
        <v>176.37</v>
      </c>
      <c r="D37" s="352">
        <f t="shared" si="0"/>
        <v>670206</v>
      </c>
      <c r="E37" s="353">
        <v>1</v>
      </c>
      <c r="F37" s="354">
        <f t="shared" si="5"/>
        <v>670206</v>
      </c>
      <c r="G37" s="355">
        <f t="shared" si="16"/>
        <v>670.2</v>
      </c>
      <c r="H37" s="351"/>
      <c r="I37" s="351"/>
      <c r="J37" s="352">
        <f t="shared" si="2"/>
        <v>0</v>
      </c>
      <c r="K37" s="353">
        <v>1</v>
      </c>
      <c r="L37" s="354">
        <f t="shared" si="6"/>
        <v>0</v>
      </c>
      <c r="M37" s="355">
        <f t="shared" si="7"/>
        <v>0</v>
      </c>
      <c r="N37" s="351">
        <v>9.1</v>
      </c>
      <c r="O37" s="351">
        <v>34470</v>
      </c>
      <c r="P37" s="352">
        <f t="shared" si="3"/>
        <v>313677</v>
      </c>
      <c r="Q37" s="353">
        <v>1</v>
      </c>
      <c r="R37" s="354">
        <f t="shared" si="8"/>
        <v>313677</v>
      </c>
      <c r="S37" s="355">
        <f t="shared" si="9"/>
        <v>313.7</v>
      </c>
      <c r="T37" s="351">
        <v>57.43</v>
      </c>
      <c r="U37" s="356">
        <v>1089</v>
      </c>
      <c r="V37" s="356">
        <v>38.18</v>
      </c>
      <c r="W37" s="356">
        <f t="shared" si="17"/>
        <v>1089</v>
      </c>
      <c r="X37" s="352">
        <f t="shared" si="10"/>
        <v>62541.27</v>
      </c>
      <c r="Y37" s="352">
        <f t="shared" si="11"/>
        <v>41578.019999999997</v>
      </c>
      <c r="Z37" s="351">
        <v>0</v>
      </c>
      <c r="AA37" s="357">
        <f t="shared" si="4"/>
        <v>104119.29</v>
      </c>
      <c r="AB37" s="353">
        <v>1</v>
      </c>
      <c r="AC37" s="354">
        <f t="shared" si="12"/>
        <v>104119.29</v>
      </c>
      <c r="AD37" s="355">
        <f t="shared" si="13"/>
        <v>104.1</v>
      </c>
      <c r="AE37" s="358">
        <f t="shared" si="14"/>
        <v>1088002.29</v>
      </c>
      <c r="AF37" s="354">
        <f t="shared" si="15"/>
        <v>1088002.29</v>
      </c>
      <c r="AG37" s="354">
        <f t="shared" si="15"/>
        <v>1088</v>
      </c>
    </row>
    <row r="38" spans="1:33" s="302" customFormat="1">
      <c r="A38" s="362" t="s">
        <v>1020</v>
      </c>
      <c r="B38" s="351">
        <v>3800</v>
      </c>
      <c r="C38" s="351">
        <v>444.37</v>
      </c>
      <c r="D38" s="352">
        <f t="shared" si="0"/>
        <v>1688606</v>
      </c>
      <c r="E38" s="353">
        <v>1</v>
      </c>
      <c r="F38" s="354">
        <f t="shared" si="5"/>
        <v>1688606</v>
      </c>
      <c r="G38" s="355">
        <f t="shared" si="16"/>
        <v>1688.6</v>
      </c>
      <c r="H38" s="351"/>
      <c r="I38" s="351"/>
      <c r="J38" s="352">
        <f t="shared" si="2"/>
        <v>0</v>
      </c>
      <c r="K38" s="353">
        <v>1</v>
      </c>
      <c r="L38" s="354">
        <f t="shared" si="6"/>
        <v>0</v>
      </c>
      <c r="M38" s="355">
        <f t="shared" si="7"/>
        <v>0</v>
      </c>
      <c r="N38" s="351">
        <v>9.1</v>
      </c>
      <c r="O38" s="351">
        <v>238130</v>
      </c>
      <c r="P38" s="352">
        <f t="shared" si="3"/>
        <v>2166983</v>
      </c>
      <c r="Q38" s="353">
        <v>1</v>
      </c>
      <c r="R38" s="354">
        <f t="shared" si="8"/>
        <v>2166983</v>
      </c>
      <c r="S38" s="355">
        <f t="shared" si="9"/>
        <v>2167</v>
      </c>
      <c r="T38" s="351">
        <v>57.43</v>
      </c>
      <c r="U38" s="356">
        <v>3186</v>
      </c>
      <c r="V38" s="356">
        <v>38.18</v>
      </c>
      <c r="W38" s="356">
        <f t="shared" si="17"/>
        <v>3186</v>
      </c>
      <c r="X38" s="352">
        <f t="shared" si="10"/>
        <v>182971.98</v>
      </c>
      <c r="Y38" s="352">
        <f t="shared" si="11"/>
        <v>121641.48</v>
      </c>
      <c r="Z38" s="351">
        <v>0</v>
      </c>
      <c r="AA38" s="357">
        <f t="shared" si="4"/>
        <v>304613.46000000002</v>
      </c>
      <c r="AB38" s="353">
        <v>1</v>
      </c>
      <c r="AC38" s="354">
        <f t="shared" si="12"/>
        <v>304613.46000000002</v>
      </c>
      <c r="AD38" s="355">
        <f t="shared" si="13"/>
        <v>304.60000000000002</v>
      </c>
      <c r="AE38" s="358">
        <f t="shared" si="14"/>
        <v>4160202.46</v>
      </c>
      <c r="AF38" s="354">
        <f t="shared" si="15"/>
        <v>4160202.46</v>
      </c>
      <c r="AG38" s="354">
        <f t="shared" si="15"/>
        <v>4160.2</v>
      </c>
    </row>
    <row r="39" spans="1:33" s="302" customFormat="1">
      <c r="A39" s="359" t="s">
        <v>674</v>
      </c>
      <c r="B39" s="351">
        <v>3800</v>
      </c>
      <c r="C39" s="351">
        <v>407.5</v>
      </c>
      <c r="D39" s="352">
        <f t="shared" si="0"/>
        <v>1548500</v>
      </c>
      <c r="E39" s="353">
        <v>1</v>
      </c>
      <c r="F39" s="354">
        <f t="shared" si="5"/>
        <v>1548500</v>
      </c>
      <c r="G39" s="355">
        <f t="shared" si="16"/>
        <v>1548.5</v>
      </c>
      <c r="H39" s="351"/>
      <c r="I39" s="351"/>
      <c r="J39" s="352">
        <f t="shared" si="2"/>
        <v>0</v>
      </c>
      <c r="K39" s="353">
        <v>1</v>
      </c>
      <c r="L39" s="354">
        <f t="shared" si="6"/>
        <v>0</v>
      </c>
      <c r="M39" s="355">
        <f t="shared" si="7"/>
        <v>0</v>
      </c>
      <c r="N39" s="351">
        <v>9.1</v>
      </c>
      <c r="O39" s="351">
        <v>139870</v>
      </c>
      <c r="P39" s="352">
        <f t="shared" si="3"/>
        <v>1272817</v>
      </c>
      <c r="Q39" s="353">
        <v>1</v>
      </c>
      <c r="R39" s="354">
        <f t="shared" si="8"/>
        <v>1272817</v>
      </c>
      <c r="S39" s="355">
        <f t="shared" si="9"/>
        <v>1272.8</v>
      </c>
      <c r="T39" s="351">
        <v>57.43</v>
      </c>
      <c r="U39" s="356">
        <v>3742</v>
      </c>
      <c r="V39" s="356">
        <v>38.18</v>
      </c>
      <c r="W39" s="356">
        <f t="shared" si="17"/>
        <v>3742</v>
      </c>
      <c r="X39" s="352">
        <f t="shared" si="10"/>
        <v>214903.06</v>
      </c>
      <c r="Y39" s="352">
        <f t="shared" si="11"/>
        <v>142869.56</v>
      </c>
      <c r="Z39" s="351">
        <v>0</v>
      </c>
      <c r="AA39" s="357">
        <f t="shared" si="4"/>
        <v>357772.62</v>
      </c>
      <c r="AB39" s="353">
        <v>1</v>
      </c>
      <c r="AC39" s="354">
        <f t="shared" si="12"/>
        <v>357772.62</v>
      </c>
      <c r="AD39" s="355">
        <f t="shared" si="13"/>
        <v>357.8</v>
      </c>
      <c r="AE39" s="358">
        <f t="shared" si="14"/>
        <v>3179089.62</v>
      </c>
      <c r="AF39" s="354">
        <f t="shared" si="15"/>
        <v>3179089.62</v>
      </c>
      <c r="AG39" s="354">
        <f t="shared" si="15"/>
        <v>3179.1</v>
      </c>
    </row>
    <row r="40" spans="1:33" s="302" customFormat="1">
      <c r="A40" s="359" t="s">
        <v>676</v>
      </c>
      <c r="B40" s="351">
        <v>2350</v>
      </c>
      <c r="C40" s="351">
        <v>148.33000000000001</v>
      </c>
      <c r="D40" s="352">
        <f t="shared" si="0"/>
        <v>348575.5</v>
      </c>
      <c r="E40" s="353">
        <v>1</v>
      </c>
      <c r="F40" s="354">
        <f t="shared" si="5"/>
        <v>348575.5</v>
      </c>
      <c r="G40" s="355">
        <f t="shared" si="16"/>
        <v>348.6</v>
      </c>
      <c r="H40" s="351"/>
      <c r="I40" s="351"/>
      <c r="J40" s="352">
        <f t="shared" si="2"/>
        <v>0</v>
      </c>
      <c r="K40" s="353">
        <v>1</v>
      </c>
      <c r="L40" s="354">
        <f t="shared" si="6"/>
        <v>0</v>
      </c>
      <c r="M40" s="355">
        <f t="shared" si="7"/>
        <v>0</v>
      </c>
      <c r="N40" s="351">
        <v>9.1</v>
      </c>
      <c r="O40" s="351">
        <v>50060</v>
      </c>
      <c r="P40" s="352">
        <f t="shared" si="3"/>
        <v>455546</v>
      </c>
      <c r="Q40" s="353">
        <v>1</v>
      </c>
      <c r="R40" s="354">
        <f t="shared" si="8"/>
        <v>455546</v>
      </c>
      <c r="S40" s="355">
        <f t="shared" si="9"/>
        <v>455.5</v>
      </c>
      <c r="T40" s="351">
        <v>57.43</v>
      </c>
      <c r="U40" s="356">
        <v>2135</v>
      </c>
      <c r="V40" s="356">
        <v>38.18</v>
      </c>
      <c r="W40" s="356">
        <f t="shared" si="17"/>
        <v>2135</v>
      </c>
      <c r="X40" s="352">
        <f t="shared" si="10"/>
        <v>122613.05</v>
      </c>
      <c r="Y40" s="352">
        <f t="shared" si="11"/>
        <v>81514.3</v>
      </c>
      <c r="Z40" s="351">
        <v>0</v>
      </c>
      <c r="AA40" s="357">
        <f t="shared" si="4"/>
        <v>204127.35</v>
      </c>
      <c r="AB40" s="353">
        <v>1</v>
      </c>
      <c r="AC40" s="354">
        <f t="shared" si="12"/>
        <v>204127.35</v>
      </c>
      <c r="AD40" s="355">
        <f t="shared" si="13"/>
        <v>204.1</v>
      </c>
      <c r="AE40" s="358">
        <f t="shared" si="14"/>
        <v>1008248.85</v>
      </c>
      <c r="AF40" s="354">
        <f t="shared" si="15"/>
        <v>1008248.85</v>
      </c>
      <c r="AG40" s="354">
        <f t="shared" si="15"/>
        <v>1008.2</v>
      </c>
    </row>
    <row r="41" spans="1:33" s="302" customFormat="1">
      <c r="A41" s="363" t="s">
        <v>677</v>
      </c>
      <c r="B41" s="351">
        <v>2350</v>
      </c>
      <c r="C41" s="351">
        <v>494.97</v>
      </c>
      <c r="D41" s="352">
        <f t="shared" si="0"/>
        <v>1163179.5</v>
      </c>
      <c r="E41" s="353">
        <v>1</v>
      </c>
      <c r="F41" s="354">
        <f t="shared" si="5"/>
        <v>1163179.5</v>
      </c>
      <c r="G41" s="355">
        <f t="shared" si="16"/>
        <v>1163.2</v>
      </c>
      <c r="H41" s="351"/>
      <c r="I41" s="351"/>
      <c r="J41" s="352">
        <f t="shared" si="2"/>
        <v>0</v>
      </c>
      <c r="K41" s="353">
        <v>1</v>
      </c>
      <c r="L41" s="354">
        <f t="shared" si="6"/>
        <v>0</v>
      </c>
      <c r="M41" s="355">
        <f t="shared" si="7"/>
        <v>0</v>
      </c>
      <c r="N41" s="351">
        <v>9.1</v>
      </c>
      <c r="O41" s="351">
        <v>130440</v>
      </c>
      <c r="P41" s="352">
        <f t="shared" si="3"/>
        <v>1187004</v>
      </c>
      <c r="Q41" s="353">
        <v>1</v>
      </c>
      <c r="R41" s="354">
        <f t="shared" si="8"/>
        <v>1187004</v>
      </c>
      <c r="S41" s="355">
        <f t="shared" si="9"/>
        <v>1187</v>
      </c>
      <c r="T41" s="351">
        <v>57.43</v>
      </c>
      <c r="U41" s="356">
        <v>4710</v>
      </c>
      <c r="V41" s="356">
        <v>38.18</v>
      </c>
      <c r="W41" s="356">
        <f t="shared" si="17"/>
        <v>4710</v>
      </c>
      <c r="X41" s="352">
        <f t="shared" si="10"/>
        <v>270495.3</v>
      </c>
      <c r="Y41" s="352">
        <f t="shared" si="11"/>
        <v>179827.8</v>
      </c>
      <c r="Z41" s="351">
        <v>0</v>
      </c>
      <c r="AA41" s="357">
        <f t="shared" si="4"/>
        <v>450323.1</v>
      </c>
      <c r="AB41" s="353">
        <v>1</v>
      </c>
      <c r="AC41" s="354">
        <f t="shared" si="12"/>
        <v>450323.1</v>
      </c>
      <c r="AD41" s="355">
        <f t="shared" si="13"/>
        <v>450.3</v>
      </c>
      <c r="AE41" s="358">
        <f t="shared" si="14"/>
        <v>2800506.6</v>
      </c>
      <c r="AF41" s="354">
        <f t="shared" si="15"/>
        <v>2800506.6</v>
      </c>
      <c r="AG41" s="354">
        <f t="shared" si="15"/>
        <v>2800.5</v>
      </c>
    </row>
    <row r="42" spans="1:33" s="302" customFormat="1">
      <c r="A42" s="359" t="s">
        <v>1011</v>
      </c>
      <c r="B42" s="351">
        <v>3800</v>
      </c>
      <c r="C42" s="351">
        <v>483.57</v>
      </c>
      <c r="D42" s="352">
        <f t="shared" si="0"/>
        <v>1837566</v>
      </c>
      <c r="E42" s="353">
        <v>1</v>
      </c>
      <c r="F42" s="354">
        <f t="shared" si="5"/>
        <v>1837566</v>
      </c>
      <c r="G42" s="355">
        <f t="shared" si="16"/>
        <v>1837.6</v>
      </c>
      <c r="H42" s="351"/>
      <c r="I42" s="351"/>
      <c r="J42" s="352">
        <f t="shared" si="2"/>
        <v>0</v>
      </c>
      <c r="K42" s="353">
        <v>1</v>
      </c>
      <c r="L42" s="354">
        <f t="shared" si="6"/>
        <v>0</v>
      </c>
      <c r="M42" s="355">
        <f t="shared" si="7"/>
        <v>0</v>
      </c>
      <c r="N42" s="351">
        <v>9.1</v>
      </c>
      <c r="O42" s="351">
        <v>79170</v>
      </c>
      <c r="P42" s="352">
        <f t="shared" si="3"/>
        <v>720447</v>
      </c>
      <c r="Q42" s="353">
        <v>1</v>
      </c>
      <c r="R42" s="354">
        <f t="shared" si="8"/>
        <v>720447</v>
      </c>
      <c r="S42" s="355">
        <f t="shared" si="9"/>
        <v>720.4</v>
      </c>
      <c r="T42" s="351">
        <v>57.43</v>
      </c>
      <c r="U42" s="356">
        <v>3090</v>
      </c>
      <c r="V42" s="356">
        <v>38.18</v>
      </c>
      <c r="W42" s="356">
        <f t="shared" si="17"/>
        <v>3090</v>
      </c>
      <c r="X42" s="352">
        <f t="shared" si="10"/>
        <v>177458.7</v>
      </c>
      <c r="Y42" s="352">
        <f t="shared" si="11"/>
        <v>117976.2</v>
      </c>
      <c r="Z42" s="351">
        <v>0</v>
      </c>
      <c r="AA42" s="357">
        <f t="shared" si="4"/>
        <v>295434.90000000002</v>
      </c>
      <c r="AB42" s="353">
        <v>1</v>
      </c>
      <c r="AC42" s="354">
        <f t="shared" si="12"/>
        <v>295434.90000000002</v>
      </c>
      <c r="AD42" s="355">
        <f t="shared" si="13"/>
        <v>295.39999999999998</v>
      </c>
      <c r="AE42" s="358">
        <f t="shared" si="14"/>
        <v>2853447.9</v>
      </c>
      <c r="AF42" s="354">
        <f t="shared" si="15"/>
        <v>2853447.9</v>
      </c>
      <c r="AG42" s="354">
        <f t="shared" si="15"/>
        <v>2853.4</v>
      </c>
    </row>
    <row r="43" spans="1:33" s="302" customFormat="1">
      <c r="A43" s="359" t="s">
        <v>679</v>
      </c>
      <c r="B43" s="351">
        <v>2350</v>
      </c>
      <c r="C43" s="351">
        <v>544.38</v>
      </c>
      <c r="D43" s="352">
        <f t="shared" si="0"/>
        <v>1279293</v>
      </c>
      <c r="E43" s="353">
        <v>1</v>
      </c>
      <c r="F43" s="354">
        <f t="shared" si="5"/>
        <v>1279293</v>
      </c>
      <c r="G43" s="355">
        <f t="shared" si="16"/>
        <v>1279.3</v>
      </c>
      <c r="H43" s="351"/>
      <c r="I43" s="351"/>
      <c r="J43" s="352">
        <f t="shared" si="2"/>
        <v>0</v>
      </c>
      <c r="K43" s="353">
        <v>1</v>
      </c>
      <c r="L43" s="354">
        <f t="shared" si="6"/>
        <v>0</v>
      </c>
      <c r="M43" s="355">
        <f t="shared" si="7"/>
        <v>0</v>
      </c>
      <c r="N43" s="351">
        <v>9.1</v>
      </c>
      <c r="O43" s="351">
        <v>56310</v>
      </c>
      <c r="P43" s="352">
        <f t="shared" si="3"/>
        <v>512421</v>
      </c>
      <c r="Q43" s="353">
        <v>1</v>
      </c>
      <c r="R43" s="354">
        <f t="shared" si="8"/>
        <v>512421</v>
      </c>
      <c r="S43" s="355">
        <f t="shared" si="9"/>
        <v>512.4</v>
      </c>
      <c r="T43" s="351">
        <v>57.43</v>
      </c>
      <c r="U43" s="356">
        <v>2322</v>
      </c>
      <c r="V43" s="356">
        <v>38.18</v>
      </c>
      <c r="W43" s="356">
        <f t="shared" si="17"/>
        <v>2322</v>
      </c>
      <c r="X43" s="352">
        <f t="shared" si="10"/>
        <v>133352.46</v>
      </c>
      <c r="Y43" s="352">
        <f t="shared" si="11"/>
        <v>88653.96</v>
      </c>
      <c r="Z43" s="351">
        <v>0</v>
      </c>
      <c r="AA43" s="357">
        <f t="shared" si="4"/>
        <v>222006.42</v>
      </c>
      <c r="AB43" s="353">
        <v>1</v>
      </c>
      <c r="AC43" s="354">
        <f t="shared" si="12"/>
        <v>222006.42</v>
      </c>
      <c r="AD43" s="355">
        <f t="shared" si="13"/>
        <v>222</v>
      </c>
      <c r="AE43" s="358">
        <f t="shared" si="14"/>
        <v>2013720.42</v>
      </c>
      <c r="AF43" s="354">
        <f t="shared" si="15"/>
        <v>2013720.42</v>
      </c>
      <c r="AG43" s="354">
        <f t="shared" si="15"/>
        <v>2013.7</v>
      </c>
    </row>
    <row r="44" spans="1:33" s="302" customFormat="1">
      <c r="A44" s="359" t="s">
        <v>939</v>
      </c>
      <c r="B44" s="351">
        <v>3800</v>
      </c>
      <c r="C44" s="351">
        <v>322.89</v>
      </c>
      <c r="D44" s="352">
        <f t="shared" si="0"/>
        <v>1226982</v>
      </c>
      <c r="E44" s="353">
        <v>1</v>
      </c>
      <c r="F44" s="354">
        <f t="shared" si="5"/>
        <v>1226982</v>
      </c>
      <c r="G44" s="355">
        <f t="shared" si="16"/>
        <v>1227</v>
      </c>
      <c r="H44" s="351"/>
      <c r="I44" s="351"/>
      <c r="J44" s="352">
        <f t="shared" si="2"/>
        <v>0</v>
      </c>
      <c r="K44" s="353">
        <v>1</v>
      </c>
      <c r="L44" s="354">
        <f t="shared" si="6"/>
        <v>0</v>
      </c>
      <c r="M44" s="355">
        <f t="shared" si="7"/>
        <v>0</v>
      </c>
      <c r="N44" s="351">
        <v>9.1</v>
      </c>
      <c r="O44" s="351">
        <v>82340</v>
      </c>
      <c r="P44" s="352">
        <f t="shared" si="3"/>
        <v>749294</v>
      </c>
      <c r="Q44" s="353">
        <v>1</v>
      </c>
      <c r="R44" s="354">
        <f t="shared" si="8"/>
        <v>749294</v>
      </c>
      <c r="S44" s="355">
        <f t="shared" si="9"/>
        <v>749.3</v>
      </c>
      <c r="T44" s="351">
        <v>57.43</v>
      </c>
      <c r="U44" s="356">
        <v>1875</v>
      </c>
      <c r="V44" s="356">
        <v>38.18</v>
      </c>
      <c r="W44" s="356">
        <f t="shared" si="17"/>
        <v>1875</v>
      </c>
      <c r="X44" s="352">
        <f t="shared" si="10"/>
        <v>107681.25</v>
      </c>
      <c r="Y44" s="352">
        <f t="shared" si="11"/>
        <v>71587.5</v>
      </c>
      <c r="Z44" s="351">
        <v>0</v>
      </c>
      <c r="AA44" s="357">
        <f t="shared" si="4"/>
        <v>179268.75</v>
      </c>
      <c r="AB44" s="353">
        <v>1</v>
      </c>
      <c r="AC44" s="354">
        <f t="shared" si="12"/>
        <v>179268.75</v>
      </c>
      <c r="AD44" s="355">
        <f t="shared" si="13"/>
        <v>179.3</v>
      </c>
      <c r="AE44" s="358">
        <f t="shared" si="14"/>
        <v>2155544.75</v>
      </c>
      <c r="AF44" s="354">
        <f t="shared" si="15"/>
        <v>2155544.75</v>
      </c>
      <c r="AG44" s="354">
        <f t="shared" si="15"/>
        <v>2155.6</v>
      </c>
    </row>
    <row r="45" spans="1:33" s="302" customFormat="1" ht="25.5">
      <c r="A45" s="359" t="s">
        <v>681</v>
      </c>
      <c r="B45" s="351">
        <v>2350</v>
      </c>
      <c r="C45" s="364">
        <v>262.37</v>
      </c>
      <c r="D45" s="365">
        <f t="shared" si="0"/>
        <v>616569.5</v>
      </c>
      <c r="E45" s="353">
        <v>1</v>
      </c>
      <c r="F45" s="354">
        <f t="shared" si="5"/>
        <v>616569.5</v>
      </c>
      <c r="G45" s="355">
        <f t="shared" si="16"/>
        <v>616.6</v>
      </c>
      <c r="H45" s="364"/>
      <c r="I45" s="364"/>
      <c r="J45" s="365">
        <f t="shared" si="2"/>
        <v>0</v>
      </c>
      <c r="K45" s="353">
        <v>1</v>
      </c>
      <c r="L45" s="354">
        <f t="shared" si="6"/>
        <v>0</v>
      </c>
      <c r="M45" s="355">
        <f t="shared" si="7"/>
        <v>0</v>
      </c>
      <c r="N45" s="351">
        <v>9.1</v>
      </c>
      <c r="O45" s="364">
        <v>45130</v>
      </c>
      <c r="P45" s="365">
        <f t="shared" si="3"/>
        <v>410683</v>
      </c>
      <c r="Q45" s="353">
        <v>1</v>
      </c>
      <c r="R45" s="354">
        <f t="shared" si="8"/>
        <v>410683</v>
      </c>
      <c r="S45" s="355">
        <f t="shared" si="9"/>
        <v>410.7</v>
      </c>
      <c r="T45" s="351">
        <v>57.43</v>
      </c>
      <c r="U45" s="366">
        <v>2962</v>
      </c>
      <c r="V45" s="356">
        <v>38.18</v>
      </c>
      <c r="W45" s="356">
        <f t="shared" si="17"/>
        <v>2962</v>
      </c>
      <c r="X45" s="365">
        <f t="shared" si="10"/>
        <v>170107.66</v>
      </c>
      <c r="Y45" s="365">
        <f t="shared" si="11"/>
        <v>113089.16</v>
      </c>
      <c r="Z45" s="351">
        <v>0</v>
      </c>
      <c r="AA45" s="357">
        <f t="shared" si="4"/>
        <v>283196.82</v>
      </c>
      <c r="AB45" s="353">
        <v>1</v>
      </c>
      <c r="AC45" s="354">
        <f t="shared" si="12"/>
        <v>283196.82</v>
      </c>
      <c r="AD45" s="355">
        <f t="shared" si="13"/>
        <v>283.2</v>
      </c>
      <c r="AE45" s="358">
        <f t="shared" si="14"/>
        <v>1310449.32</v>
      </c>
      <c r="AF45" s="354">
        <f t="shared" si="15"/>
        <v>1310449.32</v>
      </c>
      <c r="AG45" s="354">
        <f t="shared" si="15"/>
        <v>1310.5</v>
      </c>
    </row>
    <row r="46" spans="1:33" s="302" customFormat="1">
      <c r="A46" s="359" t="s">
        <v>682</v>
      </c>
      <c r="B46" s="351">
        <v>3800</v>
      </c>
      <c r="C46" s="364">
        <v>501.22</v>
      </c>
      <c r="D46" s="365">
        <f t="shared" si="0"/>
        <v>1904636</v>
      </c>
      <c r="E46" s="353">
        <v>1</v>
      </c>
      <c r="F46" s="354">
        <f t="shared" si="5"/>
        <v>1904636</v>
      </c>
      <c r="G46" s="355">
        <f t="shared" si="16"/>
        <v>1904.6</v>
      </c>
      <c r="H46" s="364"/>
      <c r="I46" s="364"/>
      <c r="J46" s="365">
        <f t="shared" si="2"/>
        <v>0</v>
      </c>
      <c r="K46" s="353">
        <v>1</v>
      </c>
      <c r="L46" s="354">
        <f t="shared" si="6"/>
        <v>0</v>
      </c>
      <c r="M46" s="355">
        <f t="shared" si="7"/>
        <v>0</v>
      </c>
      <c r="N46" s="351">
        <v>9.1</v>
      </c>
      <c r="O46" s="364">
        <v>72330</v>
      </c>
      <c r="P46" s="365">
        <f t="shared" si="3"/>
        <v>658203</v>
      </c>
      <c r="Q46" s="353">
        <v>1</v>
      </c>
      <c r="R46" s="354">
        <f t="shared" si="8"/>
        <v>658203</v>
      </c>
      <c r="S46" s="355">
        <f t="shared" si="9"/>
        <v>658.2</v>
      </c>
      <c r="T46" s="351">
        <v>57.43</v>
      </c>
      <c r="U46" s="366">
        <v>3479</v>
      </c>
      <c r="V46" s="356">
        <v>38.18</v>
      </c>
      <c r="W46" s="356">
        <f t="shared" si="17"/>
        <v>3479</v>
      </c>
      <c r="X46" s="365">
        <f t="shared" si="10"/>
        <v>199798.97</v>
      </c>
      <c r="Y46" s="365">
        <f t="shared" si="11"/>
        <v>132828.22</v>
      </c>
      <c r="Z46" s="351">
        <v>0</v>
      </c>
      <c r="AA46" s="357">
        <f t="shared" si="4"/>
        <v>332627.19</v>
      </c>
      <c r="AB46" s="353">
        <v>1</v>
      </c>
      <c r="AC46" s="354">
        <f t="shared" si="12"/>
        <v>332627.19</v>
      </c>
      <c r="AD46" s="355">
        <f t="shared" si="13"/>
        <v>332.6</v>
      </c>
      <c r="AE46" s="358">
        <f t="shared" si="14"/>
        <v>2895466.19</v>
      </c>
      <c r="AF46" s="354">
        <f t="shared" si="15"/>
        <v>2895466.19</v>
      </c>
      <c r="AG46" s="354">
        <f t="shared" si="15"/>
        <v>2895.4</v>
      </c>
    </row>
    <row r="47" spans="1:33" s="302" customFormat="1">
      <c r="A47" s="359" t="s">
        <v>683</v>
      </c>
      <c r="B47" s="351">
        <v>2350</v>
      </c>
      <c r="C47" s="364">
        <v>155.80000000000001</v>
      </c>
      <c r="D47" s="365">
        <f t="shared" si="0"/>
        <v>366130</v>
      </c>
      <c r="E47" s="353">
        <v>1</v>
      </c>
      <c r="F47" s="354">
        <f t="shared" si="5"/>
        <v>366130</v>
      </c>
      <c r="G47" s="355">
        <f t="shared" si="16"/>
        <v>366.1</v>
      </c>
      <c r="H47" s="364"/>
      <c r="I47" s="364"/>
      <c r="J47" s="365">
        <f t="shared" si="2"/>
        <v>0</v>
      </c>
      <c r="K47" s="353">
        <v>1</v>
      </c>
      <c r="L47" s="354">
        <f t="shared" si="6"/>
        <v>0</v>
      </c>
      <c r="M47" s="355">
        <f t="shared" si="7"/>
        <v>0</v>
      </c>
      <c r="N47" s="351">
        <v>9.1</v>
      </c>
      <c r="O47" s="364">
        <v>43000</v>
      </c>
      <c r="P47" s="365">
        <f t="shared" si="3"/>
        <v>391300</v>
      </c>
      <c r="Q47" s="353">
        <v>1</v>
      </c>
      <c r="R47" s="354">
        <f t="shared" si="8"/>
        <v>391300</v>
      </c>
      <c r="S47" s="355">
        <f t="shared" si="9"/>
        <v>391.3</v>
      </c>
      <c r="T47" s="351">
        <v>57.43</v>
      </c>
      <c r="U47" s="366">
        <v>1221</v>
      </c>
      <c r="V47" s="356">
        <v>38.18</v>
      </c>
      <c r="W47" s="356">
        <f t="shared" si="17"/>
        <v>1221</v>
      </c>
      <c r="X47" s="365">
        <f t="shared" si="10"/>
        <v>70122.03</v>
      </c>
      <c r="Y47" s="365">
        <f t="shared" si="11"/>
        <v>46617.78</v>
      </c>
      <c r="Z47" s="351">
        <v>0</v>
      </c>
      <c r="AA47" s="357">
        <f t="shared" si="4"/>
        <v>116739.81</v>
      </c>
      <c r="AB47" s="353">
        <v>1</v>
      </c>
      <c r="AC47" s="354">
        <f t="shared" si="12"/>
        <v>116739.81</v>
      </c>
      <c r="AD47" s="355">
        <f t="shared" si="13"/>
        <v>116.7</v>
      </c>
      <c r="AE47" s="358">
        <f t="shared" si="14"/>
        <v>874169.81</v>
      </c>
      <c r="AF47" s="354">
        <f t="shared" si="15"/>
        <v>874169.81</v>
      </c>
      <c r="AG47" s="354">
        <f t="shared" si="15"/>
        <v>874.1</v>
      </c>
    </row>
    <row r="48" spans="1:33" s="302" customFormat="1" ht="25.5">
      <c r="A48" s="359" t="s">
        <v>940</v>
      </c>
      <c r="B48" s="351">
        <v>3800</v>
      </c>
      <c r="C48" s="364">
        <v>169.05</v>
      </c>
      <c r="D48" s="365">
        <f t="shared" si="0"/>
        <v>642390</v>
      </c>
      <c r="E48" s="353">
        <v>1</v>
      </c>
      <c r="F48" s="354">
        <f t="shared" si="5"/>
        <v>642390</v>
      </c>
      <c r="G48" s="355">
        <f t="shared" si="16"/>
        <v>642.4</v>
      </c>
      <c r="H48" s="364"/>
      <c r="I48" s="364"/>
      <c r="J48" s="365">
        <f t="shared" si="2"/>
        <v>0</v>
      </c>
      <c r="K48" s="353">
        <v>1</v>
      </c>
      <c r="L48" s="354">
        <f t="shared" si="6"/>
        <v>0</v>
      </c>
      <c r="M48" s="355">
        <f t="shared" si="7"/>
        <v>0</v>
      </c>
      <c r="N48" s="351">
        <v>9.1</v>
      </c>
      <c r="O48" s="364">
        <v>60090</v>
      </c>
      <c r="P48" s="365">
        <f t="shared" si="3"/>
        <v>546819</v>
      </c>
      <c r="Q48" s="353">
        <v>1</v>
      </c>
      <c r="R48" s="354">
        <f t="shared" si="8"/>
        <v>546819</v>
      </c>
      <c r="S48" s="355">
        <f t="shared" si="9"/>
        <v>546.79999999999995</v>
      </c>
      <c r="T48" s="351">
        <v>57.43</v>
      </c>
      <c r="U48" s="366">
        <v>1360</v>
      </c>
      <c r="V48" s="356">
        <v>38.18</v>
      </c>
      <c r="W48" s="356">
        <f t="shared" si="17"/>
        <v>1360</v>
      </c>
      <c r="X48" s="365">
        <f t="shared" si="10"/>
        <v>78104.800000000003</v>
      </c>
      <c r="Y48" s="365">
        <f t="shared" si="11"/>
        <v>51924.800000000003</v>
      </c>
      <c r="Z48" s="351">
        <v>0</v>
      </c>
      <c r="AA48" s="357">
        <f t="shared" si="4"/>
        <v>130029.6</v>
      </c>
      <c r="AB48" s="353">
        <v>1</v>
      </c>
      <c r="AC48" s="354">
        <f t="shared" si="12"/>
        <v>130029.6</v>
      </c>
      <c r="AD48" s="355">
        <f t="shared" si="13"/>
        <v>130</v>
      </c>
      <c r="AE48" s="358">
        <f t="shared" si="14"/>
        <v>1319238.6000000001</v>
      </c>
      <c r="AF48" s="354">
        <f t="shared" si="15"/>
        <v>1319238.6000000001</v>
      </c>
      <c r="AG48" s="354">
        <f t="shared" si="15"/>
        <v>1319.2</v>
      </c>
    </row>
    <row r="49" spans="1:33" s="302" customFormat="1">
      <c r="A49" s="367" t="s">
        <v>1178</v>
      </c>
      <c r="B49" s="351">
        <v>3800</v>
      </c>
      <c r="C49" s="364">
        <v>747.13</v>
      </c>
      <c r="D49" s="365">
        <f t="shared" si="0"/>
        <v>2839094</v>
      </c>
      <c r="E49" s="353">
        <v>1</v>
      </c>
      <c r="F49" s="354">
        <f t="shared" si="5"/>
        <v>2839094</v>
      </c>
      <c r="G49" s="355">
        <f t="shared" si="16"/>
        <v>2839.1</v>
      </c>
      <c r="H49" s="364"/>
      <c r="I49" s="364"/>
      <c r="J49" s="365">
        <f t="shared" si="2"/>
        <v>0</v>
      </c>
      <c r="K49" s="353">
        <v>1</v>
      </c>
      <c r="L49" s="354">
        <f t="shared" si="6"/>
        <v>0</v>
      </c>
      <c r="M49" s="355">
        <f>L49/1000</f>
        <v>0</v>
      </c>
      <c r="N49" s="351">
        <v>9.1</v>
      </c>
      <c r="O49" s="364">
        <v>144930</v>
      </c>
      <c r="P49" s="365">
        <f t="shared" si="3"/>
        <v>1318863</v>
      </c>
      <c r="Q49" s="353">
        <v>1</v>
      </c>
      <c r="R49" s="354">
        <f t="shared" si="8"/>
        <v>1318863</v>
      </c>
      <c r="S49" s="355">
        <f>R49/1000</f>
        <v>1318.9</v>
      </c>
      <c r="T49" s="351">
        <v>57.43</v>
      </c>
      <c r="U49" s="366">
        <v>5707</v>
      </c>
      <c r="V49" s="356">
        <v>38.18</v>
      </c>
      <c r="W49" s="356">
        <f t="shared" si="17"/>
        <v>5707</v>
      </c>
      <c r="X49" s="365">
        <f t="shared" si="10"/>
        <v>327753.01</v>
      </c>
      <c r="Y49" s="365">
        <f t="shared" si="11"/>
        <v>217893.26</v>
      </c>
      <c r="Z49" s="351">
        <v>0</v>
      </c>
      <c r="AA49" s="357">
        <f t="shared" si="4"/>
        <v>545646.27</v>
      </c>
      <c r="AB49" s="353">
        <v>1</v>
      </c>
      <c r="AC49" s="354">
        <f t="shared" si="12"/>
        <v>545646.27</v>
      </c>
      <c r="AD49" s="355">
        <f>AC49/1000</f>
        <v>545.6</v>
      </c>
      <c r="AE49" s="358">
        <f t="shared" si="14"/>
        <v>4703603.2699999996</v>
      </c>
      <c r="AF49" s="354">
        <f t="shared" si="15"/>
        <v>4703603.2699999996</v>
      </c>
      <c r="AG49" s="354">
        <f t="shared" si="15"/>
        <v>4703.6000000000004</v>
      </c>
    </row>
    <row r="50" spans="1:33" s="302" customFormat="1">
      <c r="A50" s="359" t="s">
        <v>685</v>
      </c>
      <c r="B50" s="351">
        <v>3800</v>
      </c>
      <c r="C50" s="351">
        <v>280.89</v>
      </c>
      <c r="D50" s="352">
        <f t="shared" si="0"/>
        <v>1067382</v>
      </c>
      <c r="E50" s="353">
        <v>1</v>
      </c>
      <c r="F50" s="354">
        <f t="shared" si="5"/>
        <v>1067382</v>
      </c>
      <c r="G50" s="355">
        <f t="shared" si="16"/>
        <v>1067.4000000000001</v>
      </c>
      <c r="H50" s="351"/>
      <c r="I50" s="351"/>
      <c r="J50" s="352">
        <f t="shared" si="2"/>
        <v>0</v>
      </c>
      <c r="K50" s="353">
        <v>1</v>
      </c>
      <c r="L50" s="354">
        <f t="shared" si="6"/>
        <v>0</v>
      </c>
      <c r="M50" s="355">
        <f t="shared" si="7"/>
        <v>0</v>
      </c>
      <c r="N50" s="351">
        <v>9.1</v>
      </c>
      <c r="O50" s="351">
        <v>36520</v>
      </c>
      <c r="P50" s="352">
        <f t="shared" si="3"/>
        <v>332332</v>
      </c>
      <c r="Q50" s="353">
        <v>1</v>
      </c>
      <c r="R50" s="354">
        <f t="shared" si="8"/>
        <v>332332</v>
      </c>
      <c r="S50" s="355">
        <f t="shared" si="9"/>
        <v>332.3</v>
      </c>
      <c r="T50" s="351">
        <v>57.43</v>
      </c>
      <c r="U50" s="356">
        <v>1265</v>
      </c>
      <c r="V50" s="356">
        <v>38.18</v>
      </c>
      <c r="W50" s="356">
        <f t="shared" si="17"/>
        <v>1265</v>
      </c>
      <c r="X50" s="352">
        <f t="shared" si="10"/>
        <v>72648.95</v>
      </c>
      <c r="Y50" s="352">
        <f t="shared" si="11"/>
        <v>48297.7</v>
      </c>
      <c r="Z50" s="351">
        <v>0</v>
      </c>
      <c r="AA50" s="357">
        <f t="shared" si="4"/>
        <v>120946.65</v>
      </c>
      <c r="AB50" s="353">
        <v>1</v>
      </c>
      <c r="AC50" s="354">
        <f t="shared" si="12"/>
        <v>120946.65</v>
      </c>
      <c r="AD50" s="355">
        <f t="shared" si="13"/>
        <v>120.9</v>
      </c>
      <c r="AE50" s="358">
        <f t="shared" si="14"/>
        <v>1520660.65</v>
      </c>
      <c r="AF50" s="354">
        <f t="shared" si="15"/>
        <v>1520660.65</v>
      </c>
      <c r="AG50" s="354">
        <f t="shared" si="15"/>
        <v>1520.6</v>
      </c>
    </row>
    <row r="51" spans="1:33" s="302" customFormat="1">
      <c r="A51" s="350" t="s">
        <v>957</v>
      </c>
      <c r="B51" s="351">
        <v>2350</v>
      </c>
      <c r="C51" s="351">
        <v>181.09</v>
      </c>
      <c r="D51" s="352">
        <f t="shared" si="0"/>
        <v>425561.5</v>
      </c>
      <c r="E51" s="353">
        <v>1</v>
      </c>
      <c r="F51" s="354">
        <f t="shared" si="5"/>
        <v>425561.5</v>
      </c>
      <c r="G51" s="355">
        <f t="shared" si="16"/>
        <v>425.6</v>
      </c>
      <c r="H51" s="351"/>
      <c r="I51" s="351"/>
      <c r="J51" s="352">
        <f t="shared" si="2"/>
        <v>0</v>
      </c>
      <c r="K51" s="353">
        <v>1</v>
      </c>
      <c r="L51" s="354">
        <f t="shared" si="6"/>
        <v>0</v>
      </c>
      <c r="M51" s="355">
        <f t="shared" si="7"/>
        <v>0</v>
      </c>
      <c r="N51" s="351">
        <v>9.1</v>
      </c>
      <c r="O51" s="351">
        <v>51220</v>
      </c>
      <c r="P51" s="352">
        <f t="shared" si="3"/>
        <v>466102</v>
      </c>
      <c r="Q51" s="353">
        <v>1</v>
      </c>
      <c r="R51" s="354">
        <f t="shared" si="8"/>
        <v>466102</v>
      </c>
      <c r="S51" s="355">
        <f>R51/1000</f>
        <v>466.1</v>
      </c>
      <c r="T51" s="351">
        <v>57.43</v>
      </c>
      <c r="U51" s="356">
        <v>1314</v>
      </c>
      <c r="V51" s="356">
        <v>38.18</v>
      </c>
      <c r="W51" s="356">
        <f t="shared" si="17"/>
        <v>1314</v>
      </c>
      <c r="X51" s="352">
        <f t="shared" si="10"/>
        <v>75463.02</v>
      </c>
      <c r="Y51" s="352">
        <f t="shared" si="11"/>
        <v>50168.52</v>
      </c>
      <c r="Z51" s="351">
        <v>0</v>
      </c>
      <c r="AA51" s="357">
        <f t="shared" si="4"/>
        <v>125631.54</v>
      </c>
      <c r="AB51" s="353">
        <v>1</v>
      </c>
      <c r="AC51" s="354">
        <f t="shared" si="12"/>
        <v>125631.54</v>
      </c>
      <c r="AD51" s="355">
        <f>AC51/1000</f>
        <v>125.6</v>
      </c>
      <c r="AE51" s="358">
        <f t="shared" si="14"/>
        <v>1017295.04</v>
      </c>
      <c r="AF51" s="354">
        <f t="shared" si="15"/>
        <v>1017295.04</v>
      </c>
      <c r="AG51" s="354">
        <f t="shared" si="15"/>
        <v>1017.3</v>
      </c>
    </row>
    <row r="52" spans="1:33" s="302" customFormat="1">
      <c r="A52" s="359" t="s">
        <v>941</v>
      </c>
      <c r="B52" s="351">
        <v>3800</v>
      </c>
      <c r="C52" s="351">
        <v>151.07</v>
      </c>
      <c r="D52" s="352">
        <f t="shared" si="0"/>
        <v>574066</v>
      </c>
      <c r="E52" s="353">
        <v>1</v>
      </c>
      <c r="F52" s="354">
        <f t="shared" si="5"/>
        <v>574066</v>
      </c>
      <c r="G52" s="355">
        <f t="shared" si="16"/>
        <v>574.1</v>
      </c>
      <c r="H52" s="351"/>
      <c r="I52" s="351"/>
      <c r="J52" s="352">
        <f t="shared" si="2"/>
        <v>0</v>
      </c>
      <c r="K52" s="353">
        <v>1</v>
      </c>
      <c r="L52" s="354">
        <f t="shared" si="6"/>
        <v>0</v>
      </c>
      <c r="M52" s="355">
        <f t="shared" si="7"/>
        <v>0</v>
      </c>
      <c r="N52" s="351">
        <v>9.1</v>
      </c>
      <c r="O52" s="351">
        <v>116310</v>
      </c>
      <c r="P52" s="352">
        <f t="shared" si="3"/>
        <v>1058421</v>
      </c>
      <c r="Q52" s="353">
        <v>1</v>
      </c>
      <c r="R52" s="354">
        <f t="shared" si="8"/>
        <v>1058421</v>
      </c>
      <c r="S52" s="355">
        <f t="shared" si="9"/>
        <v>1058.4000000000001</v>
      </c>
      <c r="T52" s="351">
        <v>57.43</v>
      </c>
      <c r="U52" s="356">
        <v>2061</v>
      </c>
      <c r="V52" s="356">
        <v>38.18</v>
      </c>
      <c r="W52" s="356">
        <f t="shared" si="17"/>
        <v>2061</v>
      </c>
      <c r="X52" s="352">
        <f t="shared" si="10"/>
        <v>118363.23</v>
      </c>
      <c r="Y52" s="352">
        <f t="shared" si="11"/>
        <v>78688.98</v>
      </c>
      <c r="Z52" s="351">
        <v>0</v>
      </c>
      <c r="AA52" s="357">
        <f t="shared" si="4"/>
        <v>197052.21</v>
      </c>
      <c r="AB52" s="353">
        <v>1</v>
      </c>
      <c r="AC52" s="354">
        <f t="shared" si="12"/>
        <v>197052.21</v>
      </c>
      <c r="AD52" s="355">
        <f t="shared" si="13"/>
        <v>197.1</v>
      </c>
      <c r="AE52" s="358">
        <f t="shared" si="14"/>
        <v>1829539.21</v>
      </c>
      <c r="AF52" s="354">
        <f t="shared" si="15"/>
        <v>1829539.21</v>
      </c>
      <c r="AG52" s="354">
        <f t="shared" si="15"/>
        <v>1829.6</v>
      </c>
    </row>
    <row r="53" spans="1:33" s="302" customFormat="1">
      <c r="A53" s="359" t="s">
        <v>687</v>
      </c>
      <c r="B53" s="351">
        <v>3800</v>
      </c>
      <c r="C53" s="351">
        <v>101.61</v>
      </c>
      <c r="D53" s="352">
        <f t="shared" si="0"/>
        <v>386118</v>
      </c>
      <c r="E53" s="353">
        <v>1</v>
      </c>
      <c r="F53" s="354">
        <f t="shared" si="5"/>
        <v>386118</v>
      </c>
      <c r="G53" s="355">
        <f t="shared" si="16"/>
        <v>386.1</v>
      </c>
      <c r="H53" s="351"/>
      <c r="I53" s="351"/>
      <c r="J53" s="352">
        <f t="shared" si="2"/>
        <v>0</v>
      </c>
      <c r="K53" s="353">
        <v>1</v>
      </c>
      <c r="L53" s="354">
        <f t="shared" si="6"/>
        <v>0</v>
      </c>
      <c r="M53" s="355">
        <f t="shared" si="7"/>
        <v>0</v>
      </c>
      <c r="N53" s="351">
        <v>9.1</v>
      </c>
      <c r="O53" s="351">
        <v>38160</v>
      </c>
      <c r="P53" s="352">
        <f t="shared" si="3"/>
        <v>347256</v>
      </c>
      <c r="Q53" s="353">
        <v>1</v>
      </c>
      <c r="R53" s="354">
        <f t="shared" si="8"/>
        <v>347256</v>
      </c>
      <c r="S53" s="355">
        <f t="shared" si="9"/>
        <v>347.3</v>
      </c>
      <c r="T53" s="351">
        <v>57.43</v>
      </c>
      <c r="U53" s="356">
        <v>853</v>
      </c>
      <c r="V53" s="356">
        <v>38.18</v>
      </c>
      <c r="W53" s="356">
        <f t="shared" si="17"/>
        <v>853</v>
      </c>
      <c r="X53" s="352">
        <f t="shared" si="10"/>
        <v>48987.79</v>
      </c>
      <c r="Y53" s="352">
        <f t="shared" si="11"/>
        <v>32567.54</v>
      </c>
      <c r="Z53" s="351">
        <v>0</v>
      </c>
      <c r="AA53" s="357">
        <f t="shared" si="4"/>
        <v>81555.33</v>
      </c>
      <c r="AB53" s="353">
        <v>1</v>
      </c>
      <c r="AC53" s="354">
        <f t="shared" si="12"/>
        <v>81555.33</v>
      </c>
      <c r="AD53" s="355">
        <f t="shared" si="13"/>
        <v>81.599999999999994</v>
      </c>
      <c r="AE53" s="358">
        <f t="shared" si="14"/>
        <v>814929.33</v>
      </c>
      <c r="AF53" s="354">
        <f t="shared" si="15"/>
        <v>814929.33</v>
      </c>
      <c r="AG53" s="354">
        <f t="shared" si="15"/>
        <v>815</v>
      </c>
    </row>
    <row r="54" spans="1:33" s="302" customFormat="1">
      <c r="A54" s="359" t="s">
        <v>688</v>
      </c>
      <c r="B54" s="351">
        <v>3800</v>
      </c>
      <c r="C54" s="351">
        <v>257.62</v>
      </c>
      <c r="D54" s="352">
        <f t="shared" si="0"/>
        <v>978956</v>
      </c>
      <c r="E54" s="353">
        <v>1</v>
      </c>
      <c r="F54" s="354">
        <f t="shared" si="5"/>
        <v>978956</v>
      </c>
      <c r="G54" s="355">
        <f t="shared" si="16"/>
        <v>979</v>
      </c>
      <c r="H54" s="351"/>
      <c r="I54" s="351"/>
      <c r="J54" s="352">
        <f t="shared" si="2"/>
        <v>0</v>
      </c>
      <c r="K54" s="353">
        <v>1</v>
      </c>
      <c r="L54" s="354">
        <f t="shared" si="6"/>
        <v>0</v>
      </c>
      <c r="M54" s="355">
        <f t="shared" si="7"/>
        <v>0</v>
      </c>
      <c r="N54" s="351">
        <v>9.1</v>
      </c>
      <c r="O54" s="351">
        <v>34800</v>
      </c>
      <c r="P54" s="352">
        <f t="shared" si="3"/>
        <v>316680</v>
      </c>
      <c r="Q54" s="353">
        <v>1</v>
      </c>
      <c r="R54" s="354">
        <f t="shared" si="8"/>
        <v>316680</v>
      </c>
      <c r="S54" s="355">
        <f t="shared" si="9"/>
        <v>316.7</v>
      </c>
      <c r="T54" s="351">
        <v>57.43</v>
      </c>
      <c r="U54" s="356">
        <v>2084</v>
      </c>
      <c r="V54" s="356">
        <v>38.18</v>
      </c>
      <c r="W54" s="356">
        <f t="shared" si="17"/>
        <v>2084</v>
      </c>
      <c r="X54" s="352">
        <f t="shared" si="10"/>
        <v>119684.12</v>
      </c>
      <c r="Y54" s="352">
        <f t="shared" si="11"/>
        <v>79567.12</v>
      </c>
      <c r="Z54" s="351">
        <v>0</v>
      </c>
      <c r="AA54" s="357">
        <f t="shared" si="4"/>
        <v>199251.24</v>
      </c>
      <c r="AB54" s="353">
        <v>1</v>
      </c>
      <c r="AC54" s="354">
        <f t="shared" si="12"/>
        <v>199251.24</v>
      </c>
      <c r="AD54" s="355">
        <f t="shared" si="13"/>
        <v>199.3</v>
      </c>
      <c r="AE54" s="358">
        <f t="shared" si="14"/>
        <v>1494887.24</v>
      </c>
      <c r="AF54" s="354">
        <f t="shared" si="15"/>
        <v>1494887.24</v>
      </c>
      <c r="AG54" s="354">
        <f t="shared" si="15"/>
        <v>1495</v>
      </c>
    </row>
    <row r="55" spans="1:33" s="302" customFormat="1">
      <c r="A55" s="359" t="s">
        <v>690</v>
      </c>
      <c r="B55" s="351">
        <v>3800</v>
      </c>
      <c r="C55" s="351">
        <v>185.01</v>
      </c>
      <c r="D55" s="352">
        <f t="shared" si="0"/>
        <v>703038</v>
      </c>
      <c r="E55" s="353">
        <v>1</v>
      </c>
      <c r="F55" s="354">
        <f t="shared" si="5"/>
        <v>703038</v>
      </c>
      <c r="G55" s="355">
        <f t="shared" si="16"/>
        <v>703</v>
      </c>
      <c r="H55" s="351"/>
      <c r="I55" s="351"/>
      <c r="J55" s="352">
        <f t="shared" si="2"/>
        <v>0</v>
      </c>
      <c r="K55" s="353">
        <v>1</v>
      </c>
      <c r="L55" s="354">
        <f t="shared" si="6"/>
        <v>0</v>
      </c>
      <c r="M55" s="355">
        <f t="shared" si="7"/>
        <v>0</v>
      </c>
      <c r="N55" s="351">
        <v>9.1</v>
      </c>
      <c r="O55" s="351">
        <v>97710</v>
      </c>
      <c r="P55" s="352">
        <f t="shared" si="3"/>
        <v>889161</v>
      </c>
      <c r="Q55" s="353">
        <v>1</v>
      </c>
      <c r="R55" s="354">
        <f t="shared" si="8"/>
        <v>889161</v>
      </c>
      <c r="S55" s="355">
        <f t="shared" si="9"/>
        <v>889.2</v>
      </c>
      <c r="T55" s="351">
        <v>57.43</v>
      </c>
      <c r="U55" s="356">
        <v>1540</v>
      </c>
      <c r="V55" s="356">
        <v>38.18</v>
      </c>
      <c r="W55" s="356">
        <f t="shared" si="17"/>
        <v>1540</v>
      </c>
      <c r="X55" s="352">
        <f t="shared" si="10"/>
        <v>88442.2</v>
      </c>
      <c r="Y55" s="352">
        <f t="shared" si="11"/>
        <v>58797.2</v>
      </c>
      <c r="Z55" s="351">
        <v>0</v>
      </c>
      <c r="AA55" s="357">
        <f t="shared" si="4"/>
        <v>147239.4</v>
      </c>
      <c r="AB55" s="353">
        <v>1</v>
      </c>
      <c r="AC55" s="354">
        <f t="shared" si="12"/>
        <v>147239.4</v>
      </c>
      <c r="AD55" s="355">
        <f t="shared" si="13"/>
        <v>147.19999999999999</v>
      </c>
      <c r="AE55" s="358">
        <f t="shared" si="14"/>
        <v>1739438.4</v>
      </c>
      <c r="AF55" s="354">
        <f t="shared" si="15"/>
        <v>1739438.4</v>
      </c>
      <c r="AG55" s="354">
        <f t="shared" si="15"/>
        <v>1739.4</v>
      </c>
    </row>
    <row r="56" spans="1:33" s="302" customFormat="1">
      <c r="A56" s="363" t="s">
        <v>691</v>
      </c>
      <c r="B56" s="351">
        <v>2350</v>
      </c>
      <c r="C56" s="351">
        <v>210.32</v>
      </c>
      <c r="D56" s="352">
        <f t="shared" si="0"/>
        <v>494252</v>
      </c>
      <c r="E56" s="353">
        <v>1</v>
      </c>
      <c r="F56" s="354">
        <f t="shared" si="5"/>
        <v>494252</v>
      </c>
      <c r="G56" s="355">
        <f t="shared" si="16"/>
        <v>494.3</v>
      </c>
      <c r="H56" s="351"/>
      <c r="I56" s="351"/>
      <c r="J56" s="352">
        <f t="shared" si="2"/>
        <v>0</v>
      </c>
      <c r="K56" s="353">
        <v>1</v>
      </c>
      <c r="L56" s="354">
        <f t="shared" si="6"/>
        <v>0</v>
      </c>
      <c r="M56" s="355">
        <f t="shared" si="7"/>
        <v>0</v>
      </c>
      <c r="N56" s="351">
        <v>9.1</v>
      </c>
      <c r="O56" s="351">
        <v>52530</v>
      </c>
      <c r="P56" s="352">
        <f t="shared" si="3"/>
        <v>478023</v>
      </c>
      <c r="Q56" s="353">
        <v>1</v>
      </c>
      <c r="R56" s="354">
        <f t="shared" si="8"/>
        <v>478023</v>
      </c>
      <c r="S56" s="355">
        <f t="shared" si="9"/>
        <v>478</v>
      </c>
      <c r="T56" s="351">
        <v>57.43</v>
      </c>
      <c r="U56" s="356">
        <v>1551</v>
      </c>
      <c r="V56" s="356">
        <v>38.18</v>
      </c>
      <c r="W56" s="356">
        <f t="shared" si="17"/>
        <v>1551</v>
      </c>
      <c r="X56" s="352">
        <f t="shared" si="10"/>
        <v>89073.93</v>
      </c>
      <c r="Y56" s="352">
        <f t="shared" si="11"/>
        <v>59217.18</v>
      </c>
      <c r="Z56" s="351">
        <v>0</v>
      </c>
      <c r="AA56" s="357">
        <f t="shared" si="4"/>
        <v>148291.10999999999</v>
      </c>
      <c r="AB56" s="353">
        <v>1</v>
      </c>
      <c r="AC56" s="354">
        <f t="shared" si="12"/>
        <v>148291.10999999999</v>
      </c>
      <c r="AD56" s="355">
        <f t="shared" si="13"/>
        <v>148.30000000000001</v>
      </c>
      <c r="AE56" s="358">
        <f t="shared" si="14"/>
        <v>1120566.1100000001</v>
      </c>
      <c r="AF56" s="354">
        <f t="shared" si="15"/>
        <v>1120566.1100000001</v>
      </c>
      <c r="AG56" s="354">
        <f t="shared" si="15"/>
        <v>1120.5999999999999</v>
      </c>
    </row>
    <row r="57" spans="1:33" s="302" customFormat="1">
      <c r="A57" s="359" t="s">
        <v>692</v>
      </c>
      <c r="B57" s="351">
        <v>3800</v>
      </c>
      <c r="C57" s="351">
        <v>270.32</v>
      </c>
      <c r="D57" s="352">
        <f t="shared" si="0"/>
        <v>1027216</v>
      </c>
      <c r="E57" s="353">
        <v>1</v>
      </c>
      <c r="F57" s="354">
        <f t="shared" si="5"/>
        <v>1027216</v>
      </c>
      <c r="G57" s="355">
        <f t="shared" si="16"/>
        <v>1027.2</v>
      </c>
      <c r="H57" s="351"/>
      <c r="I57" s="351"/>
      <c r="J57" s="352">
        <f t="shared" si="2"/>
        <v>0</v>
      </c>
      <c r="K57" s="353">
        <v>1</v>
      </c>
      <c r="L57" s="354">
        <f t="shared" si="6"/>
        <v>0</v>
      </c>
      <c r="M57" s="355">
        <f t="shared" si="7"/>
        <v>0</v>
      </c>
      <c r="N57" s="351">
        <v>9.1</v>
      </c>
      <c r="O57" s="351">
        <v>47370</v>
      </c>
      <c r="P57" s="352">
        <f t="shared" si="3"/>
        <v>431067</v>
      </c>
      <c r="Q57" s="353">
        <v>1</v>
      </c>
      <c r="R57" s="354">
        <f t="shared" si="8"/>
        <v>431067</v>
      </c>
      <c r="S57" s="355">
        <f t="shared" si="9"/>
        <v>431.1</v>
      </c>
      <c r="T57" s="351">
        <v>57.43</v>
      </c>
      <c r="U57" s="356">
        <v>1586</v>
      </c>
      <c r="V57" s="356">
        <v>38.18</v>
      </c>
      <c r="W57" s="356">
        <f t="shared" si="17"/>
        <v>1586</v>
      </c>
      <c r="X57" s="352">
        <f t="shared" si="10"/>
        <v>91083.98</v>
      </c>
      <c r="Y57" s="352">
        <f t="shared" si="11"/>
        <v>60553.48</v>
      </c>
      <c r="Z57" s="351">
        <v>0</v>
      </c>
      <c r="AA57" s="357">
        <f t="shared" si="4"/>
        <v>151637.46</v>
      </c>
      <c r="AB57" s="353">
        <v>1</v>
      </c>
      <c r="AC57" s="354">
        <f t="shared" si="12"/>
        <v>151637.46</v>
      </c>
      <c r="AD57" s="355">
        <f t="shared" si="13"/>
        <v>151.6</v>
      </c>
      <c r="AE57" s="358">
        <f t="shared" si="14"/>
        <v>1609920.46</v>
      </c>
      <c r="AF57" s="354">
        <f t="shared" si="15"/>
        <v>1609920.46</v>
      </c>
      <c r="AG57" s="354">
        <f t="shared" si="15"/>
        <v>1609.9</v>
      </c>
    </row>
    <row r="58" spans="1:33" s="302" customFormat="1">
      <c r="A58" s="359" t="s">
        <v>693</v>
      </c>
      <c r="B58" s="351">
        <v>3800</v>
      </c>
      <c r="C58" s="351">
        <v>272.98</v>
      </c>
      <c r="D58" s="352">
        <f t="shared" si="0"/>
        <v>1037324</v>
      </c>
      <c r="E58" s="353">
        <v>1</v>
      </c>
      <c r="F58" s="354">
        <f t="shared" si="5"/>
        <v>1037324</v>
      </c>
      <c r="G58" s="355">
        <f t="shared" si="16"/>
        <v>1037.3</v>
      </c>
      <c r="H58" s="351"/>
      <c r="I58" s="351"/>
      <c r="J58" s="352">
        <f t="shared" si="2"/>
        <v>0</v>
      </c>
      <c r="K58" s="353">
        <v>1</v>
      </c>
      <c r="L58" s="354">
        <f t="shared" si="6"/>
        <v>0</v>
      </c>
      <c r="M58" s="355">
        <f t="shared" si="7"/>
        <v>0</v>
      </c>
      <c r="N58" s="351">
        <v>9.1</v>
      </c>
      <c r="O58" s="351">
        <v>64830</v>
      </c>
      <c r="P58" s="352">
        <f t="shared" si="3"/>
        <v>589953</v>
      </c>
      <c r="Q58" s="353">
        <v>1</v>
      </c>
      <c r="R58" s="354">
        <f t="shared" si="8"/>
        <v>589953</v>
      </c>
      <c r="S58" s="355">
        <f t="shared" si="9"/>
        <v>590</v>
      </c>
      <c r="T58" s="351">
        <v>57.43</v>
      </c>
      <c r="U58" s="356">
        <v>1635</v>
      </c>
      <c r="V58" s="356">
        <v>38.18</v>
      </c>
      <c r="W58" s="356">
        <f t="shared" si="17"/>
        <v>1635</v>
      </c>
      <c r="X58" s="352">
        <f t="shared" si="10"/>
        <v>93898.05</v>
      </c>
      <c r="Y58" s="352">
        <f t="shared" si="11"/>
        <v>62424.3</v>
      </c>
      <c r="Z58" s="351">
        <v>0</v>
      </c>
      <c r="AA58" s="357">
        <f t="shared" si="4"/>
        <v>156322.35</v>
      </c>
      <c r="AB58" s="353">
        <v>1</v>
      </c>
      <c r="AC58" s="354">
        <f t="shared" si="12"/>
        <v>156322.35</v>
      </c>
      <c r="AD58" s="355">
        <f>AC58/1000</f>
        <v>156.30000000000001</v>
      </c>
      <c r="AE58" s="358">
        <f t="shared" si="14"/>
        <v>1783599.35</v>
      </c>
      <c r="AF58" s="354">
        <f t="shared" si="15"/>
        <v>1783599.35</v>
      </c>
      <c r="AG58" s="354">
        <f t="shared" si="15"/>
        <v>1783.6</v>
      </c>
    </row>
    <row r="59" spans="1:33" s="302" customFormat="1" ht="25.5">
      <c r="A59" s="359" t="s">
        <v>942</v>
      </c>
      <c r="B59" s="351">
        <v>3800</v>
      </c>
      <c r="C59" s="364">
        <v>563.55999999999995</v>
      </c>
      <c r="D59" s="365">
        <f t="shared" si="0"/>
        <v>2141528</v>
      </c>
      <c r="E59" s="353">
        <v>1</v>
      </c>
      <c r="F59" s="354">
        <f t="shared" si="5"/>
        <v>2141528</v>
      </c>
      <c r="G59" s="355">
        <f>F59/1000</f>
        <v>2141.5</v>
      </c>
      <c r="H59" s="364"/>
      <c r="I59" s="364"/>
      <c r="J59" s="365">
        <f t="shared" si="2"/>
        <v>0</v>
      </c>
      <c r="K59" s="353">
        <v>1</v>
      </c>
      <c r="L59" s="354">
        <f t="shared" si="6"/>
        <v>0</v>
      </c>
      <c r="M59" s="355">
        <f t="shared" si="7"/>
        <v>0</v>
      </c>
      <c r="N59" s="351">
        <v>9.1</v>
      </c>
      <c r="O59" s="364">
        <v>106560</v>
      </c>
      <c r="P59" s="365">
        <f t="shared" si="3"/>
        <v>969696</v>
      </c>
      <c r="Q59" s="353">
        <v>1</v>
      </c>
      <c r="R59" s="354">
        <f t="shared" si="8"/>
        <v>969696</v>
      </c>
      <c r="S59" s="355">
        <f t="shared" si="9"/>
        <v>969.7</v>
      </c>
      <c r="T59" s="351">
        <v>57.43</v>
      </c>
      <c r="U59" s="366">
        <v>4073</v>
      </c>
      <c r="V59" s="356">
        <v>38.18</v>
      </c>
      <c r="W59" s="356">
        <f t="shared" si="17"/>
        <v>4073</v>
      </c>
      <c r="X59" s="365">
        <f t="shared" si="10"/>
        <v>233912.39</v>
      </c>
      <c r="Y59" s="365">
        <f t="shared" si="11"/>
        <v>155507.14000000001</v>
      </c>
      <c r="Z59" s="351">
        <v>0</v>
      </c>
      <c r="AA59" s="357">
        <f t="shared" si="4"/>
        <v>389419.53</v>
      </c>
      <c r="AB59" s="353">
        <v>1</v>
      </c>
      <c r="AC59" s="354">
        <f t="shared" si="12"/>
        <v>389419.53</v>
      </c>
      <c r="AD59" s="355">
        <f t="shared" si="13"/>
        <v>389.4</v>
      </c>
      <c r="AE59" s="358">
        <f t="shared" si="14"/>
        <v>3500643.53</v>
      </c>
      <c r="AF59" s="354">
        <f t="shared" si="15"/>
        <v>3500643.53</v>
      </c>
      <c r="AG59" s="354">
        <f t="shared" si="15"/>
        <v>3500.6</v>
      </c>
    </row>
    <row r="60" spans="1:33" s="302" customFormat="1">
      <c r="A60" s="359" t="s">
        <v>704</v>
      </c>
      <c r="B60" s="351"/>
      <c r="C60" s="351"/>
      <c r="D60" s="352"/>
      <c r="E60" s="353">
        <v>1</v>
      </c>
      <c r="F60" s="354">
        <f t="shared" si="5"/>
        <v>0</v>
      </c>
      <c r="G60" s="355">
        <f t="shared" si="16"/>
        <v>0</v>
      </c>
      <c r="H60" s="351">
        <v>9.0500000000000007</v>
      </c>
      <c r="I60" s="351">
        <v>20600</v>
      </c>
      <c r="J60" s="352">
        <f t="shared" si="2"/>
        <v>186430</v>
      </c>
      <c r="K60" s="353">
        <v>1</v>
      </c>
      <c r="L60" s="354">
        <f t="shared" si="6"/>
        <v>186430</v>
      </c>
      <c r="M60" s="355">
        <f t="shared" si="7"/>
        <v>186.4</v>
      </c>
      <c r="N60" s="351">
        <v>9.1</v>
      </c>
      <c r="O60" s="351">
        <v>24780</v>
      </c>
      <c r="P60" s="352">
        <f t="shared" si="3"/>
        <v>225498</v>
      </c>
      <c r="Q60" s="353">
        <v>1</v>
      </c>
      <c r="R60" s="354">
        <f t="shared" si="8"/>
        <v>225498</v>
      </c>
      <c r="S60" s="355">
        <f t="shared" si="9"/>
        <v>225.5</v>
      </c>
      <c r="T60" s="351">
        <v>57.43</v>
      </c>
      <c r="U60" s="356">
        <v>1460</v>
      </c>
      <c r="V60" s="356">
        <v>38.18</v>
      </c>
      <c r="W60" s="356">
        <f t="shared" si="17"/>
        <v>1460</v>
      </c>
      <c r="X60" s="352">
        <f t="shared" si="10"/>
        <v>83847.8</v>
      </c>
      <c r="Y60" s="352">
        <f t="shared" si="11"/>
        <v>55742.8</v>
      </c>
      <c r="Z60" s="351">
        <v>0</v>
      </c>
      <c r="AA60" s="357">
        <f t="shared" si="4"/>
        <v>139590.6</v>
      </c>
      <c r="AB60" s="353">
        <v>1</v>
      </c>
      <c r="AC60" s="354">
        <f t="shared" si="12"/>
        <v>139590.6</v>
      </c>
      <c r="AD60" s="355">
        <f t="shared" si="13"/>
        <v>139.6</v>
      </c>
      <c r="AE60" s="358">
        <f t="shared" si="14"/>
        <v>551518.6</v>
      </c>
      <c r="AF60" s="354">
        <f t="shared" si="15"/>
        <v>551518.6</v>
      </c>
      <c r="AG60" s="354">
        <f t="shared" si="15"/>
        <v>551.5</v>
      </c>
    </row>
    <row r="61" spans="1:33" s="302" customFormat="1">
      <c r="A61" s="359" t="s">
        <v>695</v>
      </c>
      <c r="B61" s="351">
        <v>2350</v>
      </c>
      <c r="C61" s="351">
        <v>517.87</v>
      </c>
      <c r="D61" s="352">
        <f t="shared" si="0"/>
        <v>1216994.5</v>
      </c>
      <c r="E61" s="353">
        <v>1</v>
      </c>
      <c r="F61" s="354">
        <f t="shared" si="5"/>
        <v>1216994.5</v>
      </c>
      <c r="G61" s="355">
        <f t="shared" si="16"/>
        <v>1217</v>
      </c>
      <c r="H61" s="351"/>
      <c r="I61" s="351"/>
      <c r="J61" s="352">
        <f t="shared" si="2"/>
        <v>0</v>
      </c>
      <c r="K61" s="353">
        <v>1</v>
      </c>
      <c r="L61" s="354">
        <f t="shared" si="6"/>
        <v>0</v>
      </c>
      <c r="M61" s="355">
        <f t="shared" si="7"/>
        <v>0</v>
      </c>
      <c r="N61" s="351">
        <v>9.1</v>
      </c>
      <c r="O61" s="351">
        <v>114720</v>
      </c>
      <c r="P61" s="352">
        <f t="shared" si="3"/>
        <v>1043952</v>
      </c>
      <c r="Q61" s="353">
        <v>1</v>
      </c>
      <c r="R61" s="354">
        <f t="shared" si="8"/>
        <v>1043952</v>
      </c>
      <c r="S61" s="355">
        <f t="shared" si="9"/>
        <v>1044</v>
      </c>
      <c r="T61" s="351">
        <v>57.43</v>
      </c>
      <c r="U61" s="356">
        <v>3342</v>
      </c>
      <c r="V61" s="356">
        <v>38.18</v>
      </c>
      <c r="W61" s="356">
        <f t="shared" si="17"/>
        <v>3342</v>
      </c>
      <c r="X61" s="352">
        <f t="shared" si="10"/>
        <v>191931.06</v>
      </c>
      <c r="Y61" s="352">
        <f t="shared" si="11"/>
        <v>127597.56</v>
      </c>
      <c r="Z61" s="351">
        <v>0</v>
      </c>
      <c r="AA61" s="357">
        <f t="shared" si="4"/>
        <v>319528.62</v>
      </c>
      <c r="AB61" s="353">
        <v>1</v>
      </c>
      <c r="AC61" s="354">
        <f t="shared" si="12"/>
        <v>319528.62</v>
      </c>
      <c r="AD61" s="355">
        <f t="shared" si="13"/>
        <v>319.5</v>
      </c>
      <c r="AE61" s="358">
        <f t="shared" si="14"/>
        <v>2580475.12</v>
      </c>
      <c r="AF61" s="354">
        <f t="shared" si="15"/>
        <v>2580475.12</v>
      </c>
      <c r="AG61" s="354">
        <f t="shared" si="15"/>
        <v>2580.5</v>
      </c>
    </row>
    <row r="62" spans="1:33" s="302" customFormat="1">
      <c r="A62" s="359" t="s">
        <v>1012</v>
      </c>
      <c r="B62" s="351">
        <v>3800</v>
      </c>
      <c r="C62" s="351">
        <v>369.99</v>
      </c>
      <c r="D62" s="352">
        <f t="shared" si="0"/>
        <v>1405962</v>
      </c>
      <c r="E62" s="353">
        <v>1</v>
      </c>
      <c r="F62" s="354">
        <f t="shared" si="5"/>
        <v>1405962</v>
      </c>
      <c r="G62" s="355">
        <f t="shared" si="16"/>
        <v>1406</v>
      </c>
      <c r="H62" s="351"/>
      <c r="I62" s="351"/>
      <c r="J62" s="352">
        <f t="shared" si="2"/>
        <v>0</v>
      </c>
      <c r="K62" s="353">
        <v>1</v>
      </c>
      <c r="L62" s="354">
        <f t="shared" si="6"/>
        <v>0</v>
      </c>
      <c r="M62" s="355">
        <f t="shared" si="7"/>
        <v>0</v>
      </c>
      <c r="N62" s="351">
        <v>9.1</v>
      </c>
      <c r="O62" s="351">
        <v>226760</v>
      </c>
      <c r="P62" s="352">
        <f t="shared" si="3"/>
        <v>2063516</v>
      </c>
      <c r="Q62" s="353">
        <v>1</v>
      </c>
      <c r="R62" s="354">
        <f t="shared" si="8"/>
        <v>2063516</v>
      </c>
      <c r="S62" s="355">
        <f t="shared" si="9"/>
        <v>2063.5</v>
      </c>
      <c r="T62" s="351">
        <v>57.43</v>
      </c>
      <c r="U62" s="356">
        <v>3924</v>
      </c>
      <c r="V62" s="356">
        <v>38.18</v>
      </c>
      <c r="W62" s="356">
        <f t="shared" si="17"/>
        <v>3924</v>
      </c>
      <c r="X62" s="352">
        <f t="shared" si="10"/>
        <v>225355.32</v>
      </c>
      <c r="Y62" s="352">
        <f t="shared" si="11"/>
        <v>149818.32</v>
      </c>
      <c r="Z62" s="351">
        <v>0</v>
      </c>
      <c r="AA62" s="357">
        <f t="shared" si="4"/>
        <v>375173.64</v>
      </c>
      <c r="AB62" s="353">
        <v>1</v>
      </c>
      <c r="AC62" s="354">
        <f t="shared" si="12"/>
        <v>375173.64</v>
      </c>
      <c r="AD62" s="355">
        <f t="shared" si="13"/>
        <v>375.2</v>
      </c>
      <c r="AE62" s="358">
        <f t="shared" si="14"/>
        <v>3844651.64</v>
      </c>
      <c r="AF62" s="354">
        <f t="shared" si="15"/>
        <v>3844651.64</v>
      </c>
      <c r="AG62" s="354">
        <f t="shared" si="15"/>
        <v>3844.7</v>
      </c>
    </row>
    <row r="63" spans="1:33" s="302" customFormat="1">
      <c r="A63" s="359" t="s">
        <v>697</v>
      </c>
      <c r="B63" s="351">
        <v>3800</v>
      </c>
      <c r="C63" s="351">
        <v>257.94</v>
      </c>
      <c r="D63" s="352">
        <f t="shared" si="0"/>
        <v>980172</v>
      </c>
      <c r="E63" s="353">
        <v>1</v>
      </c>
      <c r="F63" s="354">
        <f t="shared" si="5"/>
        <v>980172</v>
      </c>
      <c r="G63" s="355">
        <f t="shared" si="16"/>
        <v>980.2</v>
      </c>
      <c r="H63" s="351"/>
      <c r="I63" s="351"/>
      <c r="J63" s="352">
        <f t="shared" si="2"/>
        <v>0</v>
      </c>
      <c r="K63" s="353">
        <v>1</v>
      </c>
      <c r="L63" s="354">
        <f t="shared" si="6"/>
        <v>0</v>
      </c>
      <c r="M63" s="355">
        <f t="shared" si="7"/>
        <v>0</v>
      </c>
      <c r="N63" s="351">
        <v>9.1</v>
      </c>
      <c r="O63" s="351">
        <v>54400</v>
      </c>
      <c r="P63" s="352">
        <f t="shared" si="3"/>
        <v>495040</v>
      </c>
      <c r="Q63" s="353">
        <v>1</v>
      </c>
      <c r="R63" s="354">
        <f t="shared" si="8"/>
        <v>495040</v>
      </c>
      <c r="S63" s="355">
        <f t="shared" si="9"/>
        <v>495</v>
      </c>
      <c r="T63" s="351">
        <v>57.43</v>
      </c>
      <c r="U63" s="356">
        <v>1782</v>
      </c>
      <c r="V63" s="356">
        <v>38.18</v>
      </c>
      <c r="W63" s="356">
        <f t="shared" si="17"/>
        <v>1782</v>
      </c>
      <c r="X63" s="352">
        <f t="shared" si="10"/>
        <v>102340.26</v>
      </c>
      <c r="Y63" s="352">
        <f t="shared" si="11"/>
        <v>68036.759999999995</v>
      </c>
      <c r="Z63" s="351">
        <v>0</v>
      </c>
      <c r="AA63" s="357">
        <f t="shared" si="4"/>
        <v>170377.02</v>
      </c>
      <c r="AB63" s="353">
        <v>1</v>
      </c>
      <c r="AC63" s="354">
        <f t="shared" si="12"/>
        <v>170377.02</v>
      </c>
      <c r="AD63" s="355">
        <f t="shared" si="13"/>
        <v>170.4</v>
      </c>
      <c r="AE63" s="358">
        <f t="shared" si="14"/>
        <v>1645589.02</v>
      </c>
      <c r="AF63" s="354">
        <f t="shared" si="15"/>
        <v>1645589.02</v>
      </c>
      <c r="AG63" s="354">
        <f t="shared" si="15"/>
        <v>1645.6</v>
      </c>
    </row>
    <row r="64" spans="1:33" s="302" customFormat="1">
      <c r="A64" s="359" t="s">
        <v>706</v>
      </c>
      <c r="B64" s="351">
        <v>2350</v>
      </c>
      <c r="C64" s="351">
        <v>423.21</v>
      </c>
      <c r="D64" s="352">
        <f t="shared" si="0"/>
        <v>994543.5</v>
      </c>
      <c r="E64" s="353">
        <v>1</v>
      </c>
      <c r="F64" s="354">
        <f t="shared" si="5"/>
        <v>994543.5</v>
      </c>
      <c r="G64" s="355">
        <f>F64/1000</f>
        <v>994.5</v>
      </c>
      <c r="H64" s="351"/>
      <c r="I64" s="351"/>
      <c r="J64" s="352">
        <f t="shared" si="2"/>
        <v>0</v>
      </c>
      <c r="K64" s="353">
        <v>1</v>
      </c>
      <c r="L64" s="354">
        <f t="shared" si="6"/>
        <v>0</v>
      </c>
      <c r="M64" s="355">
        <f t="shared" si="7"/>
        <v>0</v>
      </c>
      <c r="N64" s="351">
        <v>9.1</v>
      </c>
      <c r="O64" s="351">
        <v>67850</v>
      </c>
      <c r="P64" s="352">
        <f t="shared" si="3"/>
        <v>617435</v>
      </c>
      <c r="Q64" s="353">
        <v>1</v>
      </c>
      <c r="R64" s="354">
        <f t="shared" si="8"/>
        <v>617435</v>
      </c>
      <c r="S64" s="355">
        <f t="shared" si="9"/>
        <v>617.4</v>
      </c>
      <c r="T64" s="351">
        <v>57.43</v>
      </c>
      <c r="U64" s="356">
        <v>3795</v>
      </c>
      <c r="V64" s="356">
        <v>38.18</v>
      </c>
      <c r="W64" s="356">
        <f t="shared" si="17"/>
        <v>3795</v>
      </c>
      <c r="X64" s="352">
        <f t="shared" si="10"/>
        <v>217946.85</v>
      </c>
      <c r="Y64" s="352">
        <f t="shared" si="11"/>
        <v>144893.1</v>
      </c>
      <c r="Z64" s="351">
        <v>0</v>
      </c>
      <c r="AA64" s="357">
        <f t="shared" si="4"/>
        <v>362839.95</v>
      </c>
      <c r="AB64" s="353">
        <v>1</v>
      </c>
      <c r="AC64" s="354">
        <f t="shared" si="12"/>
        <v>362839.95</v>
      </c>
      <c r="AD64" s="355">
        <f t="shared" si="13"/>
        <v>362.8</v>
      </c>
      <c r="AE64" s="358">
        <f t="shared" si="14"/>
        <v>1974818.45</v>
      </c>
      <c r="AF64" s="354">
        <f t="shared" si="15"/>
        <v>1974818.45</v>
      </c>
      <c r="AG64" s="354">
        <f t="shared" si="15"/>
        <v>1974.7</v>
      </c>
    </row>
    <row r="65" spans="1:33" s="302" customFormat="1">
      <c r="A65" s="359" t="s">
        <v>699</v>
      </c>
      <c r="B65" s="351">
        <v>2350</v>
      </c>
      <c r="C65" s="351">
        <v>283.42</v>
      </c>
      <c r="D65" s="352">
        <f t="shared" si="0"/>
        <v>666037</v>
      </c>
      <c r="E65" s="353">
        <v>1</v>
      </c>
      <c r="F65" s="354">
        <f t="shared" si="5"/>
        <v>666037</v>
      </c>
      <c r="G65" s="355">
        <f>F65/1000</f>
        <v>666</v>
      </c>
      <c r="H65" s="351"/>
      <c r="I65" s="351"/>
      <c r="J65" s="352">
        <f t="shared" si="2"/>
        <v>0</v>
      </c>
      <c r="K65" s="353">
        <v>1</v>
      </c>
      <c r="L65" s="354">
        <f t="shared" si="6"/>
        <v>0</v>
      </c>
      <c r="M65" s="355">
        <f t="shared" si="7"/>
        <v>0</v>
      </c>
      <c r="N65" s="351">
        <v>9.1</v>
      </c>
      <c r="O65" s="351">
        <v>73850</v>
      </c>
      <c r="P65" s="352">
        <f t="shared" si="3"/>
        <v>672035</v>
      </c>
      <c r="Q65" s="353">
        <v>1</v>
      </c>
      <c r="R65" s="354">
        <f t="shared" si="8"/>
        <v>672035</v>
      </c>
      <c r="S65" s="355">
        <f t="shared" si="9"/>
        <v>672</v>
      </c>
      <c r="T65" s="351">
        <v>57.43</v>
      </c>
      <c r="U65" s="356">
        <v>2920</v>
      </c>
      <c r="V65" s="356">
        <v>38.18</v>
      </c>
      <c r="W65" s="356">
        <f t="shared" si="17"/>
        <v>2920</v>
      </c>
      <c r="X65" s="352">
        <f t="shared" si="10"/>
        <v>167695.6</v>
      </c>
      <c r="Y65" s="352">
        <f t="shared" si="11"/>
        <v>111485.6</v>
      </c>
      <c r="Z65" s="351">
        <v>0</v>
      </c>
      <c r="AA65" s="357">
        <f t="shared" si="4"/>
        <v>279181.2</v>
      </c>
      <c r="AB65" s="353">
        <v>1</v>
      </c>
      <c r="AC65" s="354">
        <f t="shared" si="12"/>
        <v>279181.2</v>
      </c>
      <c r="AD65" s="355">
        <f t="shared" si="13"/>
        <v>279.2</v>
      </c>
      <c r="AE65" s="358">
        <f t="shared" si="14"/>
        <v>1617253.2</v>
      </c>
      <c r="AF65" s="354">
        <f t="shared" si="15"/>
        <v>1617253.2</v>
      </c>
      <c r="AG65" s="354">
        <f t="shared" si="15"/>
        <v>1617.2</v>
      </c>
    </row>
    <row r="66" spans="1:33" s="302" customFormat="1">
      <c r="A66" s="359" t="s">
        <v>700</v>
      </c>
      <c r="B66" s="351">
        <v>2350</v>
      </c>
      <c r="C66" s="351">
        <v>475.19</v>
      </c>
      <c r="D66" s="352">
        <f t="shared" si="0"/>
        <v>1116696.5</v>
      </c>
      <c r="E66" s="353">
        <v>1</v>
      </c>
      <c r="F66" s="354">
        <f t="shared" si="5"/>
        <v>1116696.5</v>
      </c>
      <c r="G66" s="355">
        <f t="shared" si="16"/>
        <v>1116.7</v>
      </c>
      <c r="H66" s="351"/>
      <c r="I66" s="351"/>
      <c r="J66" s="352">
        <f t="shared" si="2"/>
        <v>0</v>
      </c>
      <c r="K66" s="353">
        <v>1</v>
      </c>
      <c r="L66" s="354">
        <f t="shared" si="6"/>
        <v>0</v>
      </c>
      <c r="M66" s="355">
        <f t="shared" si="7"/>
        <v>0</v>
      </c>
      <c r="N66" s="351">
        <v>9.1</v>
      </c>
      <c r="O66" s="351">
        <v>190400</v>
      </c>
      <c r="P66" s="352">
        <f t="shared" si="3"/>
        <v>1732640</v>
      </c>
      <c r="Q66" s="353">
        <v>1</v>
      </c>
      <c r="R66" s="354">
        <f t="shared" si="8"/>
        <v>1732640</v>
      </c>
      <c r="S66" s="355">
        <f t="shared" si="9"/>
        <v>1732.6</v>
      </c>
      <c r="T66" s="351">
        <v>57.43</v>
      </c>
      <c r="U66" s="356">
        <v>5370</v>
      </c>
      <c r="V66" s="356">
        <v>38.18</v>
      </c>
      <c r="W66" s="356">
        <f t="shared" si="17"/>
        <v>5370</v>
      </c>
      <c r="X66" s="352">
        <f t="shared" si="10"/>
        <v>308399.09999999998</v>
      </c>
      <c r="Y66" s="352">
        <f t="shared" si="11"/>
        <v>205026.6</v>
      </c>
      <c r="Z66" s="351">
        <v>0</v>
      </c>
      <c r="AA66" s="357">
        <f t="shared" si="4"/>
        <v>513425.7</v>
      </c>
      <c r="AB66" s="353">
        <v>1</v>
      </c>
      <c r="AC66" s="354">
        <f t="shared" si="12"/>
        <v>513425.7</v>
      </c>
      <c r="AD66" s="355">
        <f t="shared" si="13"/>
        <v>513.4</v>
      </c>
      <c r="AE66" s="358">
        <f t="shared" si="14"/>
        <v>3362762.2</v>
      </c>
      <c r="AF66" s="354">
        <f t="shared" si="15"/>
        <v>3362762.2</v>
      </c>
      <c r="AG66" s="354">
        <f t="shared" si="15"/>
        <v>3362.7</v>
      </c>
    </row>
    <row r="67" spans="1:33" s="302" customFormat="1">
      <c r="A67" s="359" t="s">
        <v>1013</v>
      </c>
      <c r="B67" s="351">
        <v>2350</v>
      </c>
      <c r="C67" s="351">
        <v>614.73</v>
      </c>
      <c r="D67" s="352">
        <f t="shared" si="0"/>
        <v>1444615.5</v>
      </c>
      <c r="E67" s="353">
        <v>1</v>
      </c>
      <c r="F67" s="354">
        <f t="shared" si="5"/>
        <v>1444615.5</v>
      </c>
      <c r="G67" s="355">
        <f t="shared" si="16"/>
        <v>1444.6</v>
      </c>
      <c r="H67" s="351"/>
      <c r="I67" s="351"/>
      <c r="J67" s="352">
        <f t="shared" si="2"/>
        <v>0</v>
      </c>
      <c r="K67" s="353">
        <v>1</v>
      </c>
      <c r="L67" s="354">
        <f t="shared" si="6"/>
        <v>0</v>
      </c>
      <c r="M67" s="355">
        <f t="shared" si="7"/>
        <v>0</v>
      </c>
      <c r="N67" s="351">
        <v>9.1</v>
      </c>
      <c r="O67" s="351">
        <v>96170</v>
      </c>
      <c r="P67" s="352">
        <f t="shared" si="3"/>
        <v>875147</v>
      </c>
      <c r="Q67" s="353">
        <v>1</v>
      </c>
      <c r="R67" s="354">
        <f t="shared" si="8"/>
        <v>875147</v>
      </c>
      <c r="S67" s="355">
        <f t="shared" si="9"/>
        <v>875.1</v>
      </c>
      <c r="T67" s="351">
        <v>57.43</v>
      </c>
      <c r="U67" s="356">
        <v>5146</v>
      </c>
      <c r="V67" s="356">
        <v>38.18</v>
      </c>
      <c r="W67" s="356">
        <f t="shared" si="17"/>
        <v>5146</v>
      </c>
      <c r="X67" s="352">
        <f t="shared" si="10"/>
        <v>295534.78000000003</v>
      </c>
      <c r="Y67" s="352">
        <f t="shared" si="11"/>
        <v>196474.28</v>
      </c>
      <c r="Z67" s="351">
        <v>0</v>
      </c>
      <c r="AA67" s="357">
        <f t="shared" si="4"/>
        <v>492009.06</v>
      </c>
      <c r="AB67" s="353">
        <v>1</v>
      </c>
      <c r="AC67" s="354">
        <f t="shared" si="12"/>
        <v>492009.06</v>
      </c>
      <c r="AD67" s="355">
        <f t="shared" si="13"/>
        <v>492</v>
      </c>
      <c r="AE67" s="358">
        <f t="shared" si="14"/>
        <v>2811771.56</v>
      </c>
      <c r="AF67" s="354">
        <f t="shared" si="15"/>
        <v>2811771.56</v>
      </c>
      <c r="AG67" s="354">
        <f t="shared" si="15"/>
        <v>2811.7</v>
      </c>
    </row>
    <row r="68" spans="1:33" s="302" customFormat="1">
      <c r="A68" s="359" t="s">
        <v>702</v>
      </c>
      <c r="B68" s="351">
        <v>2350</v>
      </c>
      <c r="C68" s="351">
        <v>474.94</v>
      </c>
      <c r="D68" s="352">
        <f t="shared" si="0"/>
        <v>1116109</v>
      </c>
      <c r="E68" s="353">
        <v>1</v>
      </c>
      <c r="F68" s="354">
        <f t="shared" si="5"/>
        <v>1116109</v>
      </c>
      <c r="G68" s="355">
        <f t="shared" si="16"/>
        <v>1116.0999999999999</v>
      </c>
      <c r="H68" s="351"/>
      <c r="I68" s="351"/>
      <c r="J68" s="352">
        <f t="shared" si="2"/>
        <v>0</v>
      </c>
      <c r="K68" s="353">
        <v>1</v>
      </c>
      <c r="L68" s="354">
        <f t="shared" si="6"/>
        <v>0</v>
      </c>
      <c r="M68" s="355">
        <f t="shared" si="7"/>
        <v>0</v>
      </c>
      <c r="N68" s="351">
        <v>9.1</v>
      </c>
      <c r="O68" s="351">
        <v>302520</v>
      </c>
      <c r="P68" s="352">
        <f t="shared" si="3"/>
        <v>2752932</v>
      </c>
      <c r="Q68" s="353">
        <v>1</v>
      </c>
      <c r="R68" s="354">
        <f t="shared" si="8"/>
        <v>2752932</v>
      </c>
      <c r="S68" s="355">
        <f t="shared" si="9"/>
        <v>2752.9</v>
      </c>
      <c r="T68" s="351">
        <v>57.43</v>
      </c>
      <c r="U68" s="356">
        <v>8754</v>
      </c>
      <c r="V68" s="356">
        <v>38.18</v>
      </c>
      <c r="W68" s="356">
        <f t="shared" si="17"/>
        <v>8754</v>
      </c>
      <c r="X68" s="352">
        <f t="shared" si="10"/>
        <v>502742.22</v>
      </c>
      <c r="Y68" s="352">
        <f t="shared" si="11"/>
        <v>334227.71999999997</v>
      </c>
      <c r="Z68" s="351">
        <v>0</v>
      </c>
      <c r="AA68" s="357">
        <f t="shared" si="4"/>
        <v>836969.94</v>
      </c>
      <c r="AB68" s="353">
        <v>1</v>
      </c>
      <c r="AC68" s="354">
        <f t="shared" si="12"/>
        <v>836969.94</v>
      </c>
      <c r="AD68" s="355">
        <f>AC68/1000</f>
        <v>837</v>
      </c>
      <c r="AE68" s="358">
        <f t="shared" si="14"/>
        <v>4706010.9400000004</v>
      </c>
      <c r="AF68" s="354">
        <f t="shared" si="15"/>
        <v>4706010.9400000004</v>
      </c>
      <c r="AG68" s="354">
        <f t="shared" si="15"/>
        <v>4706</v>
      </c>
    </row>
    <row r="69" spans="1:33" s="302" customFormat="1" ht="16.5" thickBot="1">
      <c r="A69" s="368" t="s">
        <v>1014</v>
      </c>
      <c r="B69" s="351">
        <v>2350</v>
      </c>
      <c r="C69" s="369">
        <v>599.09</v>
      </c>
      <c r="D69" s="370">
        <f t="shared" si="0"/>
        <v>1407861.5</v>
      </c>
      <c r="E69" s="353">
        <v>1</v>
      </c>
      <c r="F69" s="371">
        <f t="shared" si="5"/>
        <v>1407861.5</v>
      </c>
      <c r="G69" s="355">
        <f>F69/1000</f>
        <v>1407.9</v>
      </c>
      <c r="H69" s="369"/>
      <c r="I69" s="369"/>
      <c r="J69" s="370">
        <f t="shared" si="2"/>
        <v>0</v>
      </c>
      <c r="K69" s="353">
        <v>1</v>
      </c>
      <c r="L69" s="371">
        <f t="shared" si="6"/>
        <v>0</v>
      </c>
      <c r="M69" s="372">
        <f>L69/1000</f>
        <v>0</v>
      </c>
      <c r="N69" s="351">
        <v>9.1</v>
      </c>
      <c r="O69" s="369">
        <v>168960</v>
      </c>
      <c r="P69" s="370">
        <f t="shared" si="3"/>
        <v>1537536</v>
      </c>
      <c r="Q69" s="353">
        <v>1</v>
      </c>
      <c r="R69" s="371">
        <f t="shared" si="8"/>
        <v>1537536</v>
      </c>
      <c r="S69" s="372">
        <f>R69/1000</f>
        <v>1537.5</v>
      </c>
      <c r="T69" s="351">
        <v>57.43</v>
      </c>
      <c r="U69" s="373">
        <v>3938</v>
      </c>
      <c r="V69" s="356">
        <v>38.18</v>
      </c>
      <c r="W69" s="356">
        <f t="shared" si="17"/>
        <v>3938</v>
      </c>
      <c r="X69" s="370">
        <f t="shared" si="10"/>
        <v>226159.34</v>
      </c>
      <c r="Y69" s="370">
        <f t="shared" si="11"/>
        <v>150352.84</v>
      </c>
      <c r="Z69" s="351">
        <v>0</v>
      </c>
      <c r="AA69" s="374">
        <f t="shared" si="4"/>
        <v>376512.18</v>
      </c>
      <c r="AB69" s="353">
        <v>1</v>
      </c>
      <c r="AC69" s="371">
        <f t="shared" si="12"/>
        <v>376512.18</v>
      </c>
      <c r="AD69" s="372">
        <f>AC69/1000</f>
        <v>376.5</v>
      </c>
      <c r="AE69" s="375">
        <f t="shared" si="14"/>
        <v>3321909.68</v>
      </c>
      <c r="AF69" s="371">
        <f t="shared" si="15"/>
        <v>3321909.68</v>
      </c>
      <c r="AG69" s="371">
        <f t="shared" si="15"/>
        <v>3321.9</v>
      </c>
    </row>
    <row r="70" spans="1:33" s="300" customFormat="1" ht="16.5" thickBot="1">
      <c r="A70" s="376" t="s">
        <v>828</v>
      </c>
      <c r="B70" s="377">
        <f>D70/C70</f>
        <v>3085.62</v>
      </c>
      <c r="C70" s="378">
        <f>SUM(C15:C69)</f>
        <v>17328.16</v>
      </c>
      <c r="D70" s="378">
        <f>SUM(D15:D69)</f>
        <v>53468068</v>
      </c>
      <c r="E70" s="378"/>
      <c r="F70" s="378">
        <f>SUM(F15:F69)</f>
        <v>53468068</v>
      </c>
      <c r="G70" s="378">
        <f>SUM(G15:G69)</f>
        <v>53468.2</v>
      </c>
      <c r="H70" s="377"/>
      <c r="I70" s="378">
        <f>SUM(I15:I69)</f>
        <v>137800</v>
      </c>
      <c r="J70" s="378">
        <f>SUM(J15:J69)</f>
        <v>1247090</v>
      </c>
      <c r="K70" s="378"/>
      <c r="L70" s="378">
        <f>SUM(L15:L69)</f>
        <v>1247090</v>
      </c>
      <c r="M70" s="378">
        <f>SUM(M15:M69)</f>
        <v>1247.0999999999999</v>
      </c>
      <c r="N70" s="377">
        <f>P70/O70</f>
        <v>9.1</v>
      </c>
      <c r="O70" s="378">
        <f>SUM(O15:O69)</f>
        <v>5234880</v>
      </c>
      <c r="P70" s="378">
        <f>SUM(P15:P69)</f>
        <v>47637408</v>
      </c>
      <c r="Q70" s="378"/>
      <c r="R70" s="378">
        <f>SUM(R15:R69)</f>
        <v>47637408</v>
      </c>
      <c r="S70" s="378">
        <f>SUM(S15:S69)</f>
        <v>47637.2</v>
      </c>
      <c r="T70" s="377">
        <f>X70/U70</f>
        <v>57.43</v>
      </c>
      <c r="U70" s="378">
        <f>SUM(U15:U69)</f>
        <v>166405</v>
      </c>
      <c r="V70" s="377">
        <f>Y70/W70</f>
        <v>38.18</v>
      </c>
      <c r="W70" s="378">
        <f t="shared" ref="W70:AG70" si="20">SUM(W15:W69)</f>
        <v>166405</v>
      </c>
      <c r="X70" s="378">
        <f t="shared" si="20"/>
        <v>9556639.1500000004</v>
      </c>
      <c r="Y70" s="378">
        <f t="shared" si="20"/>
        <v>6353342.9000000004</v>
      </c>
      <c r="Z70" s="378">
        <f t="shared" si="20"/>
        <v>0</v>
      </c>
      <c r="AA70" s="378">
        <f t="shared" si="20"/>
        <v>15909982.050000001</v>
      </c>
      <c r="AB70" s="378"/>
      <c r="AC70" s="378">
        <f t="shared" si="20"/>
        <v>15909982.050000001</v>
      </c>
      <c r="AD70" s="378">
        <f t="shared" si="20"/>
        <v>15909.9</v>
      </c>
      <c r="AE70" s="378">
        <f t="shared" si="20"/>
        <v>118262548.05</v>
      </c>
      <c r="AF70" s="378">
        <f t="shared" si="20"/>
        <v>118262548.05</v>
      </c>
      <c r="AG70" s="379">
        <f t="shared" si="20"/>
        <v>118262.39999999999</v>
      </c>
    </row>
    <row r="71" spans="1:33" s="300" customFormat="1">
      <c r="A71" s="380" t="s">
        <v>707</v>
      </c>
      <c r="B71" s="381">
        <f>D71/C71</f>
        <v>3099.09</v>
      </c>
      <c r="C71" s="382">
        <f>C70-C72</f>
        <v>15291.75</v>
      </c>
      <c r="D71" s="382">
        <f>D70-D72</f>
        <v>47390525.5</v>
      </c>
      <c r="E71" s="382"/>
      <c r="F71" s="382">
        <f>F70-F72</f>
        <v>47390525.5</v>
      </c>
      <c r="G71" s="382">
        <f>G70-G72</f>
        <v>47390.6</v>
      </c>
      <c r="H71" s="381"/>
      <c r="I71" s="382">
        <f>I70-I72</f>
        <v>137800</v>
      </c>
      <c r="J71" s="382">
        <f>J70-J72</f>
        <v>1247090</v>
      </c>
      <c r="K71" s="382"/>
      <c r="L71" s="382">
        <f>L70-L72</f>
        <v>1247090</v>
      </c>
      <c r="M71" s="382">
        <f>M70-M72</f>
        <v>1247.0999999999999</v>
      </c>
      <c r="N71" s="381">
        <f>P71/O71</f>
        <v>9.1</v>
      </c>
      <c r="O71" s="382">
        <f>O70-O72</f>
        <v>4677380</v>
      </c>
      <c r="P71" s="382">
        <f>P70-P72</f>
        <v>42564158</v>
      </c>
      <c r="Q71" s="382"/>
      <c r="R71" s="382">
        <f>R70-R72</f>
        <v>42564158</v>
      </c>
      <c r="S71" s="382">
        <f>S70-S72</f>
        <v>42563.9</v>
      </c>
      <c r="T71" s="381">
        <f>X71/U71</f>
        <v>57.43</v>
      </c>
      <c r="U71" s="382">
        <f>U70-U72</f>
        <v>143235</v>
      </c>
      <c r="V71" s="381">
        <f>Y71/W71</f>
        <v>38.18</v>
      </c>
      <c r="W71" s="382">
        <f t="shared" ref="W71:AG71" si="21">W70-W72</f>
        <v>143235</v>
      </c>
      <c r="X71" s="382">
        <f t="shared" si="21"/>
        <v>8225986.0499999998</v>
      </c>
      <c r="Y71" s="382">
        <f t="shared" si="21"/>
        <v>5468712.2999999998</v>
      </c>
      <c r="Z71" s="382">
        <f t="shared" si="21"/>
        <v>0</v>
      </c>
      <c r="AA71" s="382">
        <f t="shared" si="21"/>
        <v>13694698.35</v>
      </c>
      <c r="AB71" s="382"/>
      <c r="AC71" s="382">
        <f t="shared" si="21"/>
        <v>13694698.35</v>
      </c>
      <c r="AD71" s="382">
        <f t="shared" si="21"/>
        <v>13694.7</v>
      </c>
      <c r="AE71" s="382">
        <f t="shared" si="21"/>
        <v>104896471.84999999</v>
      </c>
      <c r="AF71" s="382">
        <f t="shared" si="21"/>
        <v>104896471.84999999</v>
      </c>
      <c r="AG71" s="382">
        <f t="shared" si="21"/>
        <v>104896.3</v>
      </c>
    </row>
    <row r="72" spans="1:33" s="300" customFormat="1">
      <c r="A72" s="646" t="s">
        <v>708</v>
      </c>
      <c r="B72" s="647">
        <f>D72/C72</f>
        <v>2984.44</v>
      </c>
      <c r="C72" s="648">
        <f>C15+C18+C20+C49+C51</f>
        <v>2036.41</v>
      </c>
      <c r="D72" s="648">
        <f>D15+D18+D20+D49+D51</f>
        <v>6077542.5</v>
      </c>
      <c r="E72" s="648"/>
      <c r="F72" s="648">
        <f>F15+F18+F20+F49+F51</f>
        <v>6077542.5</v>
      </c>
      <c r="G72" s="648">
        <f>G15+G18+G20+G49+G51</f>
        <v>6077.6</v>
      </c>
      <c r="H72" s="647"/>
      <c r="I72" s="648">
        <f>I15+I18+I20+I49+I51</f>
        <v>0</v>
      </c>
      <c r="J72" s="648">
        <f>J15+J18+J20+J49+J51</f>
        <v>0</v>
      </c>
      <c r="K72" s="648"/>
      <c r="L72" s="648">
        <f>L15+L18+L20+L49+L51</f>
        <v>0</v>
      </c>
      <c r="M72" s="648">
        <f>M15+M18+M20+M49+M51</f>
        <v>0</v>
      </c>
      <c r="N72" s="647">
        <f>P72/O72</f>
        <v>9.1</v>
      </c>
      <c r="O72" s="648">
        <f>O15+O18+O20+O49+O51</f>
        <v>557500</v>
      </c>
      <c r="P72" s="648">
        <f>P15+P18+P20+P49+P51</f>
        <v>5073250</v>
      </c>
      <c r="Q72" s="648"/>
      <c r="R72" s="648">
        <f>R15+R18+R20+R49+R51</f>
        <v>5073250</v>
      </c>
      <c r="S72" s="648">
        <f>S15+S18+S20+S49+S51</f>
        <v>5073.3</v>
      </c>
      <c r="T72" s="647">
        <f>X72/U72</f>
        <v>57.43</v>
      </c>
      <c r="U72" s="648">
        <f>U15+U18+U20+U49+U51</f>
        <v>23170</v>
      </c>
      <c r="V72" s="647">
        <f>Y72/W72</f>
        <v>38.18</v>
      </c>
      <c r="W72" s="648">
        <f>W15+W18+W20+W49+W51</f>
        <v>23170</v>
      </c>
      <c r="X72" s="648">
        <f>X15+X18+X20+X49+X51</f>
        <v>1330653.1000000001</v>
      </c>
      <c r="Y72" s="648">
        <f>Y15+Y18+Y20+Y49+Y51</f>
        <v>884630.6</v>
      </c>
      <c r="Z72" s="648">
        <f>Z15+Z18+Z20+Z49+Z51</f>
        <v>0</v>
      </c>
      <c r="AA72" s="648">
        <f>AA15+AA18+AA20+AA49+AA51</f>
        <v>2215283.7000000002</v>
      </c>
      <c r="AB72" s="648"/>
      <c r="AC72" s="648">
        <f>AC15+AC18+AC20+AC49+AC51</f>
        <v>2215283.7000000002</v>
      </c>
      <c r="AD72" s="648">
        <f>AD15+AD18+AD20+AD49+AD51</f>
        <v>2215.1999999999998</v>
      </c>
      <c r="AE72" s="648">
        <f>AE15+AE18+AE20+AE49+AE51</f>
        <v>13366076.199999999</v>
      </c>
      <c r="AF72" s="648">
        <f>AF15+AF18+AF20+AF49+AF51</f>
        <v>13366076.199999999</v>
      </c>
      <c r="AG72" s="648">
        <f>AG15+AG18+AG20+AG49+AG51</f>
        <v>13366.1</v>
      </c>
    </row>
    <row r="73" spans="1:33">
      <c r="A73" s="300"/>
      <c r="B73" s="303"/>
      <c r="N73" s="303"/>
      <c r="T73" s="300"/>
      <c r="U73" s="303"/>
      <c r="V73" s="300"/>
      <c r="W73" s="300"/>
      <c r="AE73" s="300"/>
      <c r="AF73" s="384">
        <f>F70+L70+R70+AC70</f>
        <v>118262548.05</v>
      </c>
    </row>
    <row r="74" spans="1:33" s="386" customFormat="1" ht="15" customHeight="1">
      <c r="A74" s="243"/>
      <c r="B74" s="299" t="s">
        <v>313</v>
      </c>
      <c r="C74" s="241"/>
      <c r="D74" s="241"/>
      <c r="E74" s="925" t="s">
        <v>1179</v>
      </c>
      <c r="F74" s="925"/>
      <c r="G74" s="925"/>
      <c r="H74" s="925"/>
      <c r="I74" s="925"/>
      <c r="J74" s="925"/>
      <c r="K74" s="925"/>
      <c r="L74" s="925"/>
      <c r="M74" s="925"/>
      <c r="N74" s="925"/>
      <c r="AF74" s="387"/>
      <c r="AG74" s="388"/>
    </row>
    <row r="75" spans="1:33" s="386" customFormat="1">
      <c r="A75" s="243"/>
      <c r="B75" s="241"/>
      <c r="C75" s="241"/>
      <c r="D75" s="241"/>
      <c r="E75" s="298"/>
      <c r="F75" s="298"/>
      <c r="G75" s="298"/>
      <c r="H75" s="241"/>
      <c r="I75" s="320"/>
      <c r="J75" s="320"/>
      <c r="K75" s="320"/>
      <c r="L75" s="298"/>
      <c r="M75" s="298"/>
      <c r="N75" s="320"/>
      <c r="R75" s="298"/>
      <c r="S75" s="298"/>
      <c r="AC75" s="298"/>
      <c r="AD75" s="298"/>
      <c r="AF75" s="298"/>
      <c r="AG75" s="298"/>
    </row>
    <row r="76" spans="1:33" s="386" customFormat="1" ht="15" customHeight="1">
      <c r="A76" s="243"/>
      <c r="B76" s="299" t="s">
        <v>314</v>
      </c>
      <c r="C76" s="241"/>
      <c r="D76" s="241"/>
      <c r="E76" s="925" t="s">
        <v>1180</v>
      </c>
      <c r="F76" s="925"/>
      <c r="G76" s="925"/>
      <c r="H76" s="925"/>
      <c r="I76" s="925"/>
      <c r="J76" s="925"/>
      <c r="K76" s="925"/>
      <c r="L76" s="925"/>
      <c r="M76" s="925"/>
      <c r="N76" s="925"/>
      <c r="AF76" s="388"/>
      <c r="AG76" s="388"/>
    </row>
    <row r="77" spans="1:33">
      <c r="B77" s="241"/>
      <c r="C77" s="241"/>
      <c r="D77" s="241"/>
      <c r="E77" s="298"/>
      <c r="F77" s="298"/>
      <c r="G77" s="298"/>
      <c r="H77" s="241"/>
      <c r="I77" s="320"/>
      <c r="J77" s="320"/>
      <c r="K77" s="320"/>
      <c r="L77" s="298"/>
      <c r="M77" s="298"/>
      <c r="N77" s="320"/>
      <c r="R77" s="298"/>
      <c r="S77" s="298"/>
      <c r="AC77" s="298"/>
      <c r="AD77" s="298"/>
      <c r="AF77" s="298"/>
      <c r="AG77" s="298"/>
    </row>
    <row r="78" spans="1:33">
      <c r="B78" s="299" t="s">
        <v>1195</v>
      </c>
      <c r="C78" s="241"/>
      <c r="D78" s="241"/>
      <c r="E78" s="298"/>
      <c r="F78" s="298"/>
      <c r="G78" s="298"/>
      <c r="H78" s="241"/>
      <c r="I78" s="320"/>
      <c r="J78" s="320"/>
      <c r="K78" s="320"/>
      <c r="L78" s="298"/>
      <c r="M78" s="298"/>
      <c r="N78" s="320"/>
      <c r="R78" s="298"/>
      <c r="S78" s="298"/>
      <c r="AC78" s="298"/>
      <c r="AD78" s="298"/>
      <c r="AF78" s="298"/>
      <c r="AG78" s="298"/>
    </row>
    <row r="79" spans="1:33">
      <c r="B79" s="299" t="s">
        <v>1356</v>
      </c>
      <c r="C79" s="241"/>
      <c r="D79" s="241"/>
      <c r="E79" s="298"/>
      <c r="F79" s="298"/>
      <c r="G79" s="298"/>
      <c r="H79" s="241"/>
      <c r="I79" s="320"/>
      <c r="J79" s="320"/>
      <c r="K79" s="320"/>
      <c r="L79" s="298"/>
      <c r="M79" s="298"/>
      <c r="N79" s="320"/>
      <c r="R79" s="298"/>
      <c r="S79" s="298"/>
      <c r="AC79" s="298"/>
      <c r="AD79" s="298"/>
      <c r="AF79" s="298"/>
      <c r="AG79" s="298"/>
    </row>
    <row r="80" spans="1:33">
      <c r="A80" s="241"/>
      <c r="B80" s="385"/>
      <c r="C80" s="241"/>
      <c r="D80" s="241"/>
      <c r="E80" s="298"/>
      <c r="F80" s="298"/>
      <c r="G80" s="298"/>
      <c r="H80" s="241"/>
      <c r="I80" s="320"/>
      <c r="J80" s="320"/>
      <c r="K80" s="320"/>
      <c r="L80" s="298"/>
      <c r="M80" s="298"/>
      <c r="N80" s="320"/>
      <c r="R80" s="298"/>
      <c r="S80" s="298"/>
      <c r="AC80" s="298"/>
      <c r="AD80" s="298"/>
      <c r="AF80" s="298"/>
      <c r="AG80" s="298"/>
    </row>
  </sheetData>
  <mergeCells count="45">
    <mergeCell ref="A4:AE4"/>
    <mergeCell ref="A7:A13"/>
    <mergeCell ref="B7:G7"/>
    <mergeCell ref="H7:M7"/>
    <mergeCell ref="N7:S7"/>
    <mergeCell ref="T7:AD7"/>
    <mergeCell ref="AE7:AE12"/>
    <mergeCell ref="M8:M12"/>
    <mergeCell ref="N8:N12"/>
    <mergeCell ref="O8:O12"/>
    <mergeCell ref="V8:V12"/>
    <mergeCell ref="Z10:Z12"/>
    <mergeCell ref="AA10:AA12"/>
    <mergeCell ref="AB10:AB12"/>
    <mergeCell ref="P10:P12"/>
    <mergeCell ref="Q10:Q12"/>
    <mergeCell ref="AF7:AG7"/>
    <mergeCell ref="B8:B12"/>
    <mergeCell ref="C8:C12"/>
    <mergeCell ref="D8:E9"/>
    <mergeCell ref="F8:F12"/>
    <mergeCell ref="G8:G12"/>
    <mergeCell ref="H8:H12"/>
    <mergeCell ref="I8:I12"/>
    <mergeCell ref="J8:K9"/>
    <mergeCell ref="L8:L12"/>
    <mergeCell ref="AC8:AC12"/>
    <mergeCell ref="AD8:AD12"/>
    <mergeCell ref="AF8:AF12"/>
    <mergeCell ref="AG8:AG12"/>
    <mergeCell ref="X10:X12"/>
    <mergeCell ref="Y10:Y12"/>
    <mergeCell ref="E74:N74"/>
    <mergeCell ref="E76:N76"/>
    <mergeCell ref="D10:D12"/>
    <mergeCell ref="E10:E12"/>
    <mergeCell ref="J10:J12"/>
    <mergeCell ref="K10:K12"/>
    <mergeCell ref="W8:W12"/>
    <mergeCell ref="X8:AB9"/>
    <mergeCell ref="P8:Q9"/>
    <mergeCell ref="R8:R12"/>
    <mergeCell ref="S8:S12"/>
    <mergeCell ref="T8:T12"/>
    <mergeCell ref="U8:U12"/>
  </mergeCells>
  <printOptions horizontalCentered="1"/>
  <pageMargins left="0.19685039370078741" right="0.39370078740157483" top="0.19685039370078741" bottom="0.23622047244094491" header="0.19685039370078741" footer="0.19685039370078741"/>
  <pageSetup paperSize="9" scale="61" firstPageNumber="0" orientation="portrait" horizontalDpi="300" verticalDpi="300" r:id="rId1"/>
  <headerFooter alignWithMargins="0"/>
  <colBreaks count="2" manualBreakCount="2">
    <brk id="11" max="78" man="1"/>
    <brk id="22" max="7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AG74"/>
  <sheetViews>
    <sheetView view="pageBreakPreview" zoomScaleSheetLayoutView="100" workbookViewId="0">
      <pane xSplit="2" ySplit="9" topLeftCell="C28" activePane="bottomRight" state="frozen"/>
      <selection activeCell="G75" sqref="G75"/>
      <selection pane="topRight" activeCell="G75" sqref="G75"/>
      <selection pane="bottomLeft" activeCell="G75" sqref="G75"/>
      <selection pane="bottomRight" activeCell="K34" sqref="K34"/>
    </sheetView>
  </sheetViews>
  <sheetFormatPr defaultColWidth="8.7109375" defaultRowHeight="15"/>
  <cols>
    <col min="1" max="1" width="8.7109375" style="241"/>
    <col min="2" max="2" width="26.7109375" style="241" customWidth="1"/>
    <col min="3" max="4" width="14.28515625" style="241" customWidth="1"/>
    <col min="5" max="5" width="11.85546875" style="241" customWidth="1"/>
    <col min="6" max="6" width="19.5703125" style="241" customWidth="1"/>
    <col min="7" max="7" width="10.140625" style="304" customWidth="1"/>
    <col min="8" max="8" width="11.85546875" style="304" customWidth="1"/>
    <col min="9" max="9" width="10.5703125" style="304" customWidth="1"/>
    <col min="10" max="14" width="8.7109375" style="304"/>
    <col min="15" max="16384" width="8.7109375" style="241"/>
  </cols>
  <sheetData>
    <row r="1" spans="2:14">
      <c r="B1" s="389"/>
    </row>
    <row r="2" spans="2:14" ht="15.75">
      <c r="B2" s="940" t="s">
        <v>1357</v>
      </c>
      <c r="C2" s="940"/>
      <c r="D2" s="940"/>
      <c r="E2" s="940"/>
      <c r="F2" s="940"/>
    </row>
    <row r="3" spans="2:14" ht="15.75">
      <c r="B3" s="940" t="s">
        <v>1059</v>
      </c>
      <c r="C3" s="940"/>
      <c r="D3" s="940"/>
      <c r="E3" s="940"/>
      <c r="F3" s="940"/>
    </row>
    <row r="4" spans="2:14" ht="15.75">
      <c r="B4" s="940" t="s">
        <v>921</v>
      </c>
      <c r="C4" s="940"/>
      <c r="D4" s="940"/>
      <c r="E4" s="940"/>
      <c r="F4" s="940"/>
    </row>
    <row r="5" spans="2:14">
      <c r="B5" s="941"/>
      <c r="C5" s="941"/>
      <c r="D5" s="941"/>
      <c r="E5" s="941"/>
      <c r="F5" s="941"/>
      <c r="G5" s="305"/>
      <c r="H5" s="305"/>
      <c r="I5" s="305"/>
      <c r="J5" s="305"/>
      <c r="K5" s="305"/>
      <c r="L5" s="305"/>
    </row>
    <row r="6" spans="2:14" ht="15.75" customHeight="1">
      <c r="B6" s="942" t="s">
        <v>1010</v>
      </c>
      <c r="C6" s="943" t="s">
        <v>1060</v>
      </c>
      <c r="D6" s="943"/>
      <c r="E6" s="943"/>
      <c r="F6" s="943"/>
      <c r="G6" s="919" t="s">
        <v>1193</v>
      </c>
      <c r="H6" s="927" t="s">
        <v>1188</v>
      </c>
      <c r="I6" s="927"/>
      <c r="J6" s="305"/>
      <c r="K6" s="305"/>
      <c r="L6" s="305"/>
    </row>
    <row r="7" spans="2:14" ht="15" customHeight="1">
      <c r="B7" s="942"/>
      <c r="C7" s="939" t="s">
        <v>1061</v>
      </c>
      <c r="D7" s="939"/>
      <c r="E7" s="939"/>
      <c r="F7" s="939"/>
      <c r="G7" s="920"/>
      <c r="H7" s="919" t="s">
        <v>1191</v>
      </c>
      <c r="I7" s="919" t="s">
        <v>1192</v>
      </c>
    </row>
    <row r="8" spans="2:14" s="306" customFormat="1" ht="63" customHeight="1">
      <c r="B8" s="942"/>
      <c r="C8" s="649" t="s">
        <v>1197</v>
      </c>
      <c r="D8" s="650" t="s">
        <v>1062</v>
      </c>
      <c r="E8" s="651" t="s">
        <v>1063</v>
      </c>
      <c r="F8" s="651" t="s">
        <v>1064</v>
      </c>
      <c r="G8" s="920"/>
      <c r="H8" s="920"/>
      <c r="I8" s="920"/>
      <c r="J8" s="390"/>
      <c r="K8" s="390"/>
      <c r="L8" s="390"/>
      <c r="M8" s="390"/>
      <c r="N8" s="390"/>
    </row>
    <row r="9" spans="2:14" s="307" customFormat="1" ht="21" customHeight="1">
      <c r="B9" s="652">
        <v>1</v>
      </c>
      <c r="C9" s="652">
        <v>2</v>
      </c>
      <c r="D9" s="652">
        <v>3</v>
      </c>
      <c r="E9" s="652">
        <v>4</v>
      </c>
      <c r="F9" s="652" t="s">
        <v>1065</v>
      </c>
      <c r="G9" s="652">
        <v>6</v>
      </c>
      <c r="H9" s="652">
        <v>7</v>
      </c>
      <c r="I9" s="652">
        <v>8</v>
      </c>
      <c r="J9" s="391"/>
      <c r="K9" s="391"/>
      <c r="L9" s="391"/>
      <c r="M9" s="391"/>
      <c r="N9" s="391"/>
    </row>
    <row r="10" spans="2:14">
      <c r="B10" s="350" t="s">
        <v>650</v>
      </c>
      <c r="C10" s="653">
        <v>14.4</v>
      </c>
      <c r="D10" s="654">
        <v>890</v>
      </c>
      <c r="E10" s="655">
        <v>12</v>
      </c>
      <c r="F10" s="656">
        <f>C10*D10*E10</f>
        <v>153792</v>
      </c>
      <c r="G10" s="657">
        <v>1</v>
      </c>
      <c r="H10" s="658">
        <f>F10*G10</f>
        <v>153792</v>
      </c>
      <c r="I10" s="659">
        <f>H10/1000</f>
        <v>153.80000000000001</v>
      </c>
    </row>
    <row r="11" spans="2:14">
      <c r="B11" s="359" t="s">
        <v>651</v>
      </c>
      <c r="C11" s="654">
        <v>30</v>
      </c>
      <c r="D11" s="654">
        <v>890</v>
      </c>
      <c r="E11" s="655">
        <v>12</v>
      </c>
      <c r="F11" s="656">
        <f t="shared" ref="F11:F64" si="0">C11*D11*E11</f>
        <v>320400</v>
      </c>
      <c r="G11" s="657">
        <v>1</v>
      </c>
      <c r="H11" s="658">
        <f t="shared" ref="H11:H64" si="1">F11*G11</f>
        <v>320400</v>
      </c>
      <c r="I11" s="659">
        <f t="shared" ref="I11:I63" si="2">H11/1000</f>
        <v>320.39999999999998</v>
      </c>
    </row>
    <row r="12" spans="2:14">
      <c r="B12" s="359" t="s">
        <v>652</v>
      </c>
      <c r="C12" s="654">
        <v>14</v>
      </c>
      <c r="D12" s="654">
        <v>890</v>
      </c>
      <c r="E12" s="655">
        <v>12</v>
      </c>
      <c r="F12" s="656">
        <f t="shared" si="0"/>
        <v>149520</v>
      </c>
      <c r="G12" s="657">
        <v>1</v>
      </c>
      <c r="H12" s="658">
        <f t="shared" si="1"/>
        <v>149520</v>
      </c>
      <c r="I12" s="659">
        <f t="shared" si="2"/>
        <v>149.5</v>
      </c>
    </row>
    <row r="13" spans="2:14">
      <c r="B13" s="350" t="s">
        <v>653</v>
      </c>
      <c r="C13" s="660">
        <v>30</v>
      </c>
      <c r="D13" s="654">
        <v>890</v>
      </c>
      <c r="E13" s="655">
        <v>12</v>
      </c>
      <c r="F13" s="656">
        <f t="shared" si="0"/>
        <v>320400</v>
      </c>
      <c r="G13" s="657">
        <v>1</v>
      </c>
      <c r="H13" s="658">
        <f t="shared" si="1"/>
        <v>320400</v>
      </c>
      <c r="I13" s="659">
        <f>H13/1000</f>
        <v>320.39999999999998</v>
      </c>
    </row>
    <row r="14" spans="2:14">
      <c r="B14" s="359" t="s">
        <v>654</v>
      </c>
      <c r="C14" s="654">
        <v>8</v>
      </c>
      <c r="D14" s="654">
        <v>890</v>
      </c>
      <c r="E14" s="655">
        <v>12</v>
      </c>
      <c r="F14" s="656">
        <f t="shared" si="0"/>
        <v>85440</v>
      </c>
      <c r="G14" s="657">
        <v>1</v>
      </c>
      <c r="H14" s="658">
        <f t="shared" si="1"/>
        <v>85440</v>
      </c>
      <c r="I14" s="659">
        <f t="shared" si="2"/>
        <v>85.4</v>
      </c>
    </row>
    <row r="15" spans="2:14">
      <c r="B15" s="350" t="s">
        <v>936</v>
      </c>
      <c r="C15" s="654">
        <v>25</v>
      </c>
      <c r="D15" s="654">
        <v>890</v>
      </c>
      <c r="E15" s="655">
        <v>12</v>
      </c>
      <c r="F15" s="656">
        <f t="shared" si="0"/>
        <v>267000</v>
      </c>
      <c r="G15" s="657">
        <v>1</v>
      </c>
      <c r="H15" s="658">
        <f t="shared" si="1"/>
        <v>267000</v>
      </c>
      <c r="I15" s="659">
        <f t="shared" si="2"/>
        <v>267</v>
      </c>
    </row>
    <row r="16" spans="2:14">
      <c r="B16" s="359" t="s">
        <v>657</v>
      </c>
      <c r="C16" s="654">
        <v>12.51</v>
      </c>
      <c r="D16" s="654">
        <v>890</v>
      </c>
      <c r="E16" s="655">
        <v>12</v>
      </c>
      <c r="F16" s="656">
        <f t="shared" si="0"/>
        <v>133606.79999999999</v>
      </c>
      <c r="G16" s="657">
        <v>1</v>
      </c>
      <c r="H16" s="658">
        <f t="shared" si="1"/>
        <v>133606.79999999999</v>
      </c>
      <c r="I16" s="659">
        <f t="shared" si="2"/>
        <v>133.6</v>
      </c>
    </row>
    <row r="17" spans="2:9">
      <c r="B17" s="359" t="s">
        <v>659</v>
      </c>
      <c r="C17" s="654">
        <v>12.51</v>
      </c>
      <c r="D17" s="654">
        <v>890</v>
      </c>
      <c r="E17" s="655">
        <v>12</v>
      </c>
      <c r="F17" s="656">
        <f t="shared" si="0"/>
        <v>133606.79999999999</v>
      </c>
      <c r="G17" s="657">
        <v>1</v>
      </c>
      <c r="H17" s="658">
        <f t="shared" si="1"/>
        <v>133606.79999999999</v>
      </c>
      <c r="I17" s="659">
        <f t="shared" si="2"/>
        <v>133.6</v>
      </c>
    </row>
    <row r="18" spans="2:9">
      <c r="B18" s="359" t="s">
        <v>705</v>
      </c>
      <c r="C18" s="654">
        <v>13</v>
      </c>
      <c r="D18" s="654">
        <v>890</v>
      </c>
      <c r="E18" s="655">
        <v>12</v>
      </c>
      <c r="F18" s="656">
        <f t="shared" si="0"/>
        <v>138840</v>
      </c>
      <c r="G18" s="657">
        <v>1</v>
      </c>
      <c r="H18" s="658">
        <f t="shared" si="1"/>
        <v>138840</v>
      </c>
      <c r="I18" s="659">
        <f t="shared" si="2"/>
        <v>138.80000000000001</v>
      </c>
    </row>
    <row r="19" spans="2:9">
      <c r="B19" s="359" t="s">
        <v>660</v>
      </c>
      <c r="C19" s="654">
        <v>13.5</v>
      </c>
      <c r="D19" s="654">
        <v>890</v>
      </c>
      <c r="E19" s="655">
        <v>12</v>
      </c>
      <c r="F19" s="656">
        <f t="shared" si="0"/>
        <v>144180</v>
      </c>
      <c r="G19" s="657">
        <v>1</v>
      </c>
      <c r="H19" s="658">
        <f t="shared" si="1"/>
        <v>144180</v>
      </c>
      <c r="I19" s="659">
        <f t="shared" si="2"/>
        <v>144.19999999999999</v>
      </c>
    </row>
    <row r="20" spans="2:9">
      <c r="B20" s="359" t="s">
        <v>661</v>
      </c>
      <c r="C20" s="654">
        <v>9.1300000000000008</v>
      </c>
      <c r="D20" s="654">
        <v>890</v>
      </c>
      <c r="E20" s="655">
        <v>12</v>
      </c>
      <c r="F20" s="656">
        <f t="shared" si="0"/>
        <v>97508.4</v>
      </c>
      <c r="G20" s="657">
        <v>1</v>
      </c>
      <c r="H20" s="658">
        <f t="shared" si="1"/>
        <v>97508.4</v>
      </c>
      <c r="I20" s="659">
        <f t="shared" si="2"/>
        <v>97.5</v>
      </c>
    </row>
    <row r="21" spans="2:9">
      <c r="B21" s="359" t="s">
        <v>823</v>
      </c>
      <c r="C21" s="654">
        <v>9</v>
      </c>
      <c r="D21" s="654">
        <v>890</v>
      </c>
      <c r="E21" s="655">
        <v>12</v>
      </c>
      <c r="F21" s="656">
        <f t="shared" si="0"/>
        <v>96120</v>
      </c>
      <c r="G21" s="657">
        <v>1</v>
      </c>
      <c r="H21" s="658">
        <f t="shared" si="1"/>
        <v>96120</v>
      </c>
      <c r="I21" s="659">
        <f t="shared" si="2"/>
        <v>96.1</v>
      </c>
    </row>
    <row r="22" spans="2:9">
      <c r="B22" s="359" t="s">
        <v>662</v>
      </c>
      <c r="C22" s="654">
        <v>9</v>
      </c>
      <c r="D22" s="654">
        <v>890</v>
      </c>
      <c r="E22" s="655">
        <v>12</v>
      </c>
      <c r="F22" s="656">
        <f t="shared" si="0"/>
        <v>96120</v>
      </c>
      <c r="G22" s="657">
        <v>1</v>
      </c>
      <c r="H22" s="658">
        <f t="shared" si="1"/>
        <v>96120</v>
      </c>
      <c r="I22" s="659">
        <f t="shared" si="2"/>
        <v>96.1</v>
      </c>
    </row>
    <row r="23" spans="2:9">
      <c r="B23" s="359" t="s">
        <v>663</v>
      </c>
      <c r="C23" s="654">
        <v>12.5</v>
      </c>
      <c r="D23" s="654">
        <v>890</v>
      </c>
      <c r="E23" s="655">
        <v>12</v>
      </c>
      <c r="F23" s="656">
        <f t="shared" si="0"/>
        <v>133500</v>
      </c>
      <c r="G23" s="657">
        <v>1</v>
      </c>
      <c r="H23" s="658">
        <f t="shared" si="1"/>
        <v>133500</v>
      </c>
      <c r="I23" s="659">
        <f>H23/1000</f>
        <v>133.5</v>
      </c>
    </row>
    <row r="24" spans="2:9">
      <c r="B24" s="359" t="s">
        <v>824</v>
      </c>
      <c r="C24" s="654">
        <v>4.4400000000000004</v>
      </c>
      <c r="D24" s="654">
        <v>890</v>
      </c>
      <c r="E24" s="655">
        <v>12</v>
      </c>
      <c r="F24" s="656">
        <f t="shared" si="0"/>
        <v>47419.199999999997</v>
      </c>
      <c r="G24" s="657">
        <v>1</v>
      </c>
      <c r="H24" s="658">
        <f t="shared" si="1"/>
        <v>47419.199999999997</v>
      </c>
      <c r="I24" s="659">
        <f t="shared" si="2"/>
        <v>47.4</v>
      </c>
    </row>
    <row r="25" spans="2:9">
      <c r="B25" s="359" t="s">
        <v>937</v>
      </c>
      <c r="C25" s="654">
        <v>9</v>
      </c>
      <c r="D25" s="654">
        <v>890</v>
      </c>
      <c r="E25" s="655">
        <v>12</v>
      </c>
      <c r="F25" s="656">
        <f t="shared" si="0"/>
        <v>96120</v>
      </c>
      <c r="G25" s="657">
        <v>1</v>
      </c>
      <c r="H25" s="658">
        <f t="shared" si="1"/>
        <v>96120</v>
      </c>
      <c r="I25" s="659">
        <f t="shared" si="2"/>
        <v>96.1</v>
      </c>
    </row>
    <row r="26" spans="2:9">
      <c r="B26" s="360" t="s">
        <v>665</v>
      </c>
      <c r="C26" s="654">
        <v>20</v>
      </c>
      <c r="D26" s="654">
        <v>890</v>
      </c>
      <c r="E26" s="655">
        <v>12</v>
      </c>
      <c r="F26" s="656">
        <f t="shared" si="0"/>
        <v>213600</v>
      </c>
      <c r="G26" s="657">
        <v>1</v>
      </c>
      <c r="H26" s="658">
        <f t="shared" si="1"/>
        <v>213600</v>
      </c>
      <c r="I26" s="659">
        <f t="shared" si="2"/>
        <v>213.6</v>
      </c>
    </row>
    <row r="27" spans="2:9">
      <c r="B27" s="359" t="s">
        <v>666</v>
      </c>
      <c r="C27" s="654">
        <v>9.19</v>
      </c>
      <c r="D27" s="654">
        <v>890</v>
      </c>
      <c r="E27" s="655">
        <v>12</v>
      </c>
      <c r="F27" s="656">
        <f t="shared" si="0"/>
        <v>98149.2</v>
      </c>
      <c r="G27" s="657">
        <v>1</v>
      </c>
      <c r="H27" s="658">
        <f t="shared" si="1"/>
        <v>98149.2</v>
      </c>
      <c r="I27" s="659">
        <f t="shared" si="2"/>
        <v>98.1</v>
      </c>
    </row>
    <row r="28" spans="2:9">
      <c r="B28" s="359" t="s">
        <v>667</v>
      </c>
      <c r="C28" s="654">
        <v>5.0999999999999996</v>
      </c>
      <c r="D28" s="654">
        <v>890</v>
      </c>
      <c r="E28" s="655">
        <v>12</v>
      </c>
      <c r="F28" s="656">
        <f t="shared" si="0"/>
        <v>54468</v>
      </c>
      <c r="G28" s="657">
        <v>1</v>
      </c>
      <c r="H28" s="658">
        <f t="shared" si="1"/>
        <v>54468</v>
      </c>
      <c r="I28" s="659">
        <f t="shared" si="2"/>
        <v>54.5</v>
      </c>
    </row>
    <row r="29" spans="2:9">
      <c r="B29" s="359" t="s">
        <v>669</v>
      </c>
      <c r="C29" s="654">
        <v>19.5</v>
      </c>
      <c r="D29" s="654">
        <v>890</v>
      </c>
      <c r="E29" s="655">
        <v>12</v>
      </c>
      <c r="F29" s="656">
        <f t="shared" si="0"/>
        <v>208260</v>
      </c>
      <c r="G29" s="657">
        <v>1</v>
      </c>
      <c r="H29" s="658">
        <f t="shared" si="1"/>
        <v>208260</v>
      </c>
      <c r="I29" s="659">
        <f t="shared" si="2"/>
        <v>208.3</v>
      </c>
    </row>
    <row r="30" spans="2:9">
      <c r="B30" s="359" t="s">
        <v>670</v>
      </c>
      <c r="C30" s="661">
        <v>12.25</v>
      </c>
      <c r="D30" s="654">
        <v>890</v>
      </c>
      <c r="E30" s="655">
        <v>12</v>
      </c>
      <c r="F30" s="656">
        <f t="shared" si="0"/>
        <v>130830</v>
      </c>
      <c r="G30" s="657">
        <v>1</v>
      </c>
      <c r="H30" s="658">
        <f t="shared" si="1"/>
        <v>130830</v>
      </c>
      <c r="I30" s="659">
        <f t="shared" si="2"/>
        <v>130.80000000000001</v>
      </c>
    </row>
    <row r="31" spans="2:9">
      <c r="B31" s="359" t="s">
        <v>938</v>
      </c>
      <c r="C31" s="654">
        <v>9.0399999999999991</v>
      </c>
      <c r="D31" s="654">
        <v>890</v>
      </c>
      <c r="E31" s="655">
        <v>12</v>
      </c>
      <c r="F31" s="656">
        <f t="shared" si="0"/>
        <v>96547.199999999997</v>
      </c>
      <c r="G31" s="657">
        <v>1</v>
      </c>
      <c r="H31" s="658">
        <f t="shared" si="1"/>
        <v>96547.199999999997</v>
      </c>
      <c r="I31" s="659">
        <f t="shared" si="2"/>
        <v>96.5</v>
      </c>
    </row>
    <row r="32" spans="2:9">
      <c r="B32" s="359" t="s">
        <v>672</v>
      </c>
      <c r="C32" s="654">
        <v>9.1300000000000008</v>
      </c>
      <c r="D32" s="654">
        <v>890</v>
      </c>
      <c r="E32" s="655">
        <v>12</v>
      </c>
      <c r="F32" s="656">
        <f t="shared" si="0"/>
        <v>97508.4</v>
      </c>
      <c r="G32" s="657">
        <v>1</v>
      </c>
      <c r="H32" s="658">
        <f t="shared" si="1"/>
        <v>97508.4</v>
      </c>
      <c r="I32" s="659">
        <f>H32/1000</f>
        <v>97.5</v>
      </c>
    </row>
    <row r="33" spans="2:9">
      <c r="B33" s="362" t="s">
        <v>1020</v>
      </c>
      <c r="C33" s="662">
        <v>16.75</v>
      </c>
      <c r="D33" s="654">
        <v>890</v>
      </c>
      <c r="E33" s="655">
        <v>12</v>
      </c>
      <c r="F33" s="656">
        <f t="shared" si="0"/>
        <v>178890</v>
      </c>
      <c r="G33" s="657">
        <v>1</v>
      </c>
      <c r="H33" s="658">
        <f t="shared" si="1"/>
        <v>178890</v>
      </c>
      <c r="I33" s="659">
        <f t="shared" si="2"/>
        <v>178.9</v>
      </c>
    </row>
    <row r="34" spans="2:9">
      <c r="B34" s="359" t="s">
        <v>674</v>
      </c>
      <c r="C34" s="654">
        <v>18</v>
      </c>
      <c r="D34" s="654">
        <v>890</v>
      </c>
      <c r="E34" s="655">
        <v>12</v>
      </c>
      <c r="F34" s="656">
        <f t="shared" si="0"/>
        <v>192240</v>
      </c>
      <c r="G34" s="657">
        <v>1</v>
      </c>
      <c r="H34" s="658">
        <f t="shared" si="1"/>
        <v>192240</v>
      </c>
      <c r="I34" s="659">
        <f t="shared" si="2"/>
        <v>192.2</v>
      </c>
    </row>
    <row r="35" spans="2:9">
      <c r="B35" s="359" t="s">
        <v>676</v>
      </c>
      <c r="C35" s="654">
        <v>9.19</v>
      </c>
      <c r="D35" s="654">
        <v>890</v>
      </c>
      <c r="E35" s="655">
        <v>12</v>
      </c>
      <c r="F35" s="656">
        <f t="shared" si="0"/>
        <v>98149.2</v>
      </c>
      <c r="G35" s="657">
        <v>1</v>
      </c>
      <c r="H35" s="658">
        <f t="shared" si="1"/>
        <v>98149.2</v>
      </c>
      <c r="I35" s="659">
        <f t="shared" si="2"/>
        <v>98.1</v>
      </c>
    </row>
    <row r="36" spans="2:9">
      <c r="B36" s="363" t="s">
        <v>677</v>
      </c>
      <c r="C36" s="654">
        <v>19.5</v>
      </c>
      <c r="D36" s="654">
        <v>890</v>
      </c>
      <c r="E36" s="655">
        <v>12</v>
      </c>
      <c r="F36" s="656">
        <f t="shared" si="0"/>
        <v>208260</v>
      </c>
      <c r="G36" s="657">
        <v>1</v>
      </c>
      <c r="H36" s="658">
        <f t="shared" si="1"/>
        <v>208260</v>
      </c>
      <c r="I36" s="659">
        <f t="shared" si="2"/>
        <v>208.3</v>
      </c>
    </row>
    <row r="37" spans="2:9">
      <c r="B37" s="359" t="s">
        <v>1011</v>
      </c>
      <c r="C37" s="654">
        <v>20.25</v>
      </c>
      <c r="D37" s="654">
        <v>890</v>
      </c>
      <c r="E37" s="655">
        <v>12</v>
      </c>
      <c r="F37" s="656">
        <f t="shared" si="0"/>
        <v>216270</v>
      </c>
      <c r="G37" s="657">
        <v>1</v>
      </c>
      <c r="H37" s="658">
        <f t="shared" si="1"/>
        <v>216270</v>
      </c>
      <c r="I37" s="659">
        <f t="shared" si="2"/>
        <v>216.3</v>
      </c>
    </row>
    <row r="38" spans="2:9">
      <c r="B38" s="359" t="s">
        <v>679</v>
      </c>
      <c r="C38" s="654">
        <v>18.38</v>
      </c>
      <c r="D38" s="654">
        <v>890</v>
      </c>
      <c r="E38" s="655">
        <v>12</v>
      </c>
      <c r="F38" s="656">
        <f t="shared" si="0"/>
        <v>196298.4</v>
      </c>
      <c r="G38" s="657">
        <v>1</v>
      </c>
      <c r="H38" s="658">
        <f t="shared" si="1"/>
        <v>196298.4</v>
      </c>
      <c r="I38" s="659">
        <f t="shared" si="2"/>
        <v>196.3</v>
      </c>
    </row>
    <row r="39" spans="2:9">
      <c r="B39" s="359" t="s">
        <v>939</v>
      </c>
      <c r="C39" s="663">
        <v>9.75</v>
      </c>
      <c r="D39" s="654">
        <v>890</v>
      </c>
      <c r="E39" s="655">
        <v>12</v>
      </c>
      <c r="F39" s="656">
        <f t="shared" si="0"/>
        <v>104130</v>
      </c>
      <c r="G39" s="657">
        <v>1</v>
      </c>
      <c r="H39" s="658">
        <f t="shared" si="1"/>
        <v>104130</v>
      </c>
      <c r="I39" s="659">
        <f t="shared" si="2"/>
        <v>104.1</v>
      </c>
    </row>
    <row r="40" spans="2:9" ht="25.5">
      <c r="B40" s="359" t="s">
        <v>681</v>
      </c>
      <c r="C40" s="654">
        <v>9</v>
      </c>
      <c r="D40" s="654">
        <v>890</v>
      </c>
      <c r="E40" s="655">
        <v>12</v>
      </c>
      <c r="F40" s="656">
        <f t="shared" si="0"/>
        <v>96120</v>
      </c>
      <c r="G40" s="657">
        <v>1</v>
      </c>
      <c r="H40" s="658">
        <f t="shared" si="1"/>
        <v>96120</v>
      </c>
      <c r="I40" s="659">
        <f t="shared" si="2"/>
        <v>96.1</v>
      </c>
    </row>
    <row r="41" spans="2:9">
      <c r="B41" s="359" t="s">
        <v>682</v>
      </c>
      <c r="C41" s="654">
        <v>10.75</v>
      </c>
      <c r="D41" s="654">
        <v>890</v>
      </c>
      <c r="E41" s="655">
        <v>12</v>
      </c>
      <c r="F41" s="656">
        <f t="shared" si="0"/>
        <v>114810</v>
      </c>
      <c r="G41" s="657">
        <v>1</v>
      </c>
      <c r="H41" s="658">
        <f t="shared" si="1"/>
        <v>114810</v>
      </c>
      <c r="I41" s="659">
        <f t="shared" si="2"/>
        <v>114.8</v>
      </c>
    </row>
    <row r="42" spans="2:9">
      <c r="B42" s="359" t="s">
        <v>683</v>
      </c>
      <c r="C42" s="654">
        <v>9.33</v>
      </c>
      <c r="D42" s="654">
        <v>890</v>
      </c>
      <c r="E42" s="655">
        <v>12</v>
      </c>
      <c r="F42" s="656">
        <f t="shared" si="0"/>
        <v>99644.4</v>
      </c>
      <c r="G42" s="657">
        <v>1</v>
      </c>
      <c r="H42" s="658">
        <f t="shared" si="1"/>
        <v>99644.4</v>
      </c>
      <c r="I42" s="659">
        <f>H42/1000</f>
        <v>99.6</v>
      </c>
    </row>
    <row r="43" spans="2:9">
      <c r="B43" s="359" t="s">
        <v>940</v>
      </c>
      <c r="C43" s="654">
        <v>14</v>
      </c>
      <c r="D43" s="654">
        <v>890</v>
      </c>
      <c r="E43" s="655">
        <v>12</v>
      </c>
      <c r="F43" s="656">
        <f t="shared" si="0"/>
        <v>149520</v>
      </c>
      <c r="G43" s="657">
        <v>1</v>
      </c>
      <c r="H43" s="658">
        <f t="shared" si="1"/>
        <v>149520</v>
      </c>
      <c r="I43" s="659">
        <f t="shared" si="2"/>
        <v>149.5</v>
      </c>
    </row>
    <row r="44" spans="2:9">
      <c r="B44" s="367" t="s">
        <v>1178</v>
      </c>
      <c r="C44" s="654">
        <v>25.5</v>
      </c>
      <c r="D44" s="654">
        <v>890</v>
      </c>
      <c r="E44" s="655">
        <v>12</v>
      </c>
      <c r="F44" s="656">
        <f t="shared" si="0"/>
        <v>272340</v>
      </c>
      <c r="G44" s="657">
        <v>1</v>
      </c>
      <c r="H44" s="658">
        <f t="shared" si="1"/>
        <v>272340</v>
      </c>
      <c r="I44" s="659">
        <f t="shared" si="2"/>
        <v>272.3</v>
      </c>
    </row>
    <row r="45" spans="2:9">
      <c r="B45" s="359" t="s">
        <v>685</v>
      </c>
      <c r="C45" s="654">
        <v>9</v>
      </c>
      <c r="D45" s="654">
        <v>890</v>
      </c>
      <c r="E45" s="655">
        <v>12</v>
      </c>
      <c r="F45" s="656">
        <f t="shared" si="0"/>
        <v>96120</v>
      </c>
      <c r="G45" s="657">
        <v>1</v>
      </c>
      <c r="H45" s="658">
        <f t="shared" si="1"/>
        <v>96120</v>
      </c>
      <c r="I45" s="659">
        <f>H45/1000</f>
        <v>96.1</v>
      </c>
    </row>
    <row r="46" spans="2:9">
      <c r="B46" s="350" t="s">
        <v>957</v>
      </c>
      <c r="C46" s="654">
        <v>7.5</v>
      </c>
      <c r="D46" s="654">
        <v>890</v>
      </c>
      <c r="E46" s="655">
        <v>12</v>
      </c>
      <c r="F46" s="656">
        <f t="shared" si="0"/>
        <v>80100</v>
      </c>
      <c r="G46" s="657">
        <v>1</v>
      </c>
      <c r="H46" s="658">
        <f t="shared" si="1"/>
        <v>80100</v>
      </c>
      <c r="I46" s="659">
        <f>H46/1000</f>
        <v>80.099999999999994</v>
      </c>
    </row>
    <row r="47" spans="2:9">
      <c r="B47" s="359" t="s">
        <v>941</v>
      </c>
      <c r="C47" s="654">
        <v>12.75</v>
      </c>
      <c r="D47" s="654">
        <v>890</v>
      </c>
      <c r="E47" s="655">
        <v>12</v>
      </c>
      <c r="F47" s="656">
        <f t="shared" si="0"/>
        <v>136170</v>
      </c>
      <c r="G47" s="657">
        <v>1</v>
      </c>
      <c r="H47" s="658">
        <f t="shared" si="1"/>
        <v>136170</v>
      </c>
      <c r="I47" s="659">
        <f t="shared" si="2"/>
        <v>136.19999999999999</v>
      </c>
    </row>
    <row r="48" spans="2:9">
      <c r="B48" s="359" t="s">
        <v>687</v>
      </c>
      <c r="C48" s="654">
        <v>6.5</v>
      </c>
      <c r="D48" s="654">
        <v>890</v>
      </c>
      <c r="E48" s="655">
        <v>12</v>
      </c>
      <c r="F48" s="656">
        <f t="shared" si="0"/>
        <v>69420</v>
      </c>
      <c r="G48" s="657">
        <v>1</v>
      </c>
      <c r="H48" s="658">
        <f t="shared" si="1"/>
        <v>69420</v>
      </c>
      <c r="I48" s="659">
        <f t="shared" si="2"/>
        <v>69.400000000000006</v>
      </c>
    </row>
    <row r="49" spans="2:9">
      <c r="B49" s="359" t="s">
        <v>688</v>
      </c>
      <c r="C49" s="654">
        <v>9</v>
      </c>
      <c r="D49" s="654">
        <v>890</v>
      </c>
      <c r="E49" s="655">
        <v>12</v>
      </c>
      <c r="F49" s="656">
        <f t="shared" si="0"/>
        <v>96120</v>
      </c>
      <c r="G49" s="657">
        <v>1</v>
      </c>
      <c r="H49" s="658">
        <f t="shared" si="1"/>
        <v>96120</v>
      </c>
      <c r="I49" s="659">
        <f t="shared" si="2"/>
        <v>96.1</v>
      </c>
    </row>
    <row r="50" spans="2:9">
      <c r="B50" s="359" t="s">
        <v>690</v>
      </c>
      <c r="C50" s="654">
        <v>38.25</v>
      </c>
      <c r="D50" s="654">
        <v>890</v>
      </c>
      <c r="E50" s="655">
        <v>12</v>
      </c>
      <c r="F50" s="656">
        <f t="shared" si="0"/>
        <v>408510</v>
      </c>
      <c r="G50" s="657">
        <v>1</v>
      </c>
      <c r="H50" s="658">
        <f t="shared" si="1"/>
        <v>408510</v>
      </c>
      <c r="I50" s="659">
        <f t="shared" si="2"/>
        <v>408.5</v>
      </c>
    </row>
    <row r="51" spans="2:9">
      <c r="B51" s="363" t="s">
        <v>691</v>
      </c>
      <c r="C51" s="654">
        <v>9.57</v>
      </c>
      <c r="D51" s="654">
        <v>890</v>
      </c>
      <c r="E51" s="655">
        <v>12</v>
      </c>
      <c r="F51" s="656">
        <f t="shared" si="0"/>
        <v>102207.6</v>
      </c>
      <c r="G51" s="657">
        <v>1</v>
      </c>
      <c r="H51" s="658">
        <f t="shared" si="1"/>
        <v>102207.6</v>
      </c>
      <c r="I51" s="659">
        <f t="shared" si="2"/>
        <v>102.2</v>
      </c>
    </row>
    <row r="52" spans="2:9">
      <c r="B52" s="359" t="s">
        <v>692</v>
      </c>
      <c r="C52" s="654">
        <v>10.07</v>
      </c>
      <c r="D52" s="654">
        <v>890</v>
      </c>
      <c r="E52" s="655">
        <v>12</v>
      </c>
      <c r="F52" s="656">
        <f t="shared" si="0"/>
        <v>107547.6</v>
      </c>
      <c r="G52" s="657">
        <v>1</v>
      </c>
      <c r="H52" s="658">
        <f t="shared" si="1"/>
        <v>107547.6</v>
      </c>
      <c r="I52" s="659">
        <f t="shared" si="2"/>
        <v>107.5</v>
      </c>
    </row>
    <row r="53" spans="2:9">
      <c r="B53" s="359" t="s">
        <v>693</v>
      </c>
      <c r="C53" s="654">
        <v>9.75</v>
      </c>
      <c r="D53" s="654">
        <v>890</v>
      </c>
      <c r="E53" s="655">
        <v>12</v>
      </c>
      <c r="F53" s="656">
        <f t="shared" si="0"/>
        <v>104130</v>
      </c>
      <c r="G53" s="657">
        <v>1</v>
      </c>
      <c r="H53" s="658">
        <f t="shared" si="1"/>
        <v>104130</v>
      </c>
      <c r="I53" s="659">
        <f t="shared" si="2"/>
        <v>104.1</v>
      </c>
    </row>
    <row r="54" spans="2:9" ht="25.5">
      <c r="B54" s="359" t="s">
        <v>942</v>
      </c>
      <c r="C54" s="654">
        <v>19.5</v>
      </c>
      <c r="D54" s="654">
        <v>890</v>
      </c>
      <c r="E54" s="655">
        <v>12</v>
      </c>
      <c r="F54" s="656">
        <f t="shared" si="0"/>
        <v>208260</v>
      </c>
      <c r="G54" s="657">
        <v>1</v>
      </c>
      <c r="H54" s="658">
        <f t="shared" si="1"/>
        <v>208260</v>
      </c>
      <c r="I54" s="659">
        <f t="shared" si="2"/>
        <v>208.3</v>
      </c>
    </row>
    <row r="55" spans="2:9">
      <c r="B55" s="359" t="s">
        <v>704</v>
      </c>
      <c r="C55" s="654">
        <v>7.47</v>
      </c>
      <c r="D55" s="654">
        <v>890</v>
      </c>
      <c r="E55" s="655">
        <v>12</v>
      </c>
      <c r="F55" s="656">
        <f t="shared" si="0"/>
        <v>79779.600000000006</v>
      </c>
      <c r="G55" s="657">
        <v>1</v>
      </c>
      <c r="H55" s="658">
        <f t="shared" si="1"/>
        <v>79779.600000000006</v>
      </c>
      <c r="I55" s="659">
        <f t="shared" si="2"/>
        <v>79.8</v>
      </c>
    </row>
    <row r="56" spans="2:9">
      <c r="B56" s="359" t="s">
        <v>695</v>
      </c>
      <c r="C56" s="654">
        <v>19.5</v>
      </c>
      <c r="D56" s="654">
        <v>890</v>
      </c>
      <c r="E56" s="655">
        <v>12</v>
      </c>
      <c r="F56" s="656">
        <f t="shared" si="0"/>
        <v>208260</v>
      </c>
      <c r="G56" s="657">
        <v>1</v>
      </c>
      <c r="H56" s="658">
        <f t="shared" si="1"/>
        <v>208260</v>
      </c>
      <c r="I56" s="659">
        <f t="shared" si="2"/>
        <v>208.3</v>
      </c>
    </row>
    <row r="57" spans="2:9">
      <c r="B57" s="359" t="s">
        <v>1012</v>
      </c>
      <c r="C57" s="654">
        <v>19</v>
      </c>
      <c r="D57" s="654">
        <v>890</v>
      </c>
      <c r="E57" s="655">
        <v>12</v>
      </c>
      <c r="F57" s="656">
        <f t="shared" si="0"/>
        <v>202920</v>
      </c>
      <c r="G57" s="657">
        <v>1</v>
      </c>
      <c r="H57" s="658">
        <f t="shared" si="1"/>
        <v>202920</v>
      </c>
      <c r="I57" s="659">
        <f t="shared" si="2"/>
        <v>202.9</v>
      </c>
    </row>
    <row r="58" spans="2:9">
      <c r="B58" s="359" t="s">
        <v>697</v>
      </c>
      <c r="C58" s="654">
        <v>9.35</v>
      </c>
      <c r="D58" s="654">
        <v>890</v>
      </c>
      <c r="E58" s="655">
        <v>12</v>
      </c>
      <c r="F58" s="656">
        <f t="shared" si="0"/>
        <v>99858</v>
      </c>
      <c r="G58" s="657">
        <v>1</v>
      </c>
      <c r="H58" s="658">
        <f t="shared" si="1"/>
        <v>99858</v>
      </c>
      <c r="I58" s="659">
        <f t="shared" si="2"/>
        <v>99.9</v>
      </c>
    </row>
    <row r="59" spans="2:9">
      <c r="B59" s="359" t="s">
        <v>706</v>
      </c>
      <c r="C59" s="654">
        <v>18.350000000000001</v>
      </c>
      <c r="D59" s="654">
        <v>890</v>
      </c>
      <c r="E59" s="655">
        <v>12</v>
      </c>
      <c r="F59" s="656">
        <f t="shared" si="0"/>
        <v>195978</v>
      </c>
      <c r="G59" s="657">
        <v>1</v>
      </c>
      <c r="H59" s="658">
        <f t="shared" si="1"/>
        <v>195978</v>
      </c>
      <c r="I59" s="659">
        <f t="shared" si="2"/>
        <v>196</v>
      </c>
    </row>
    <row r="60" spans="2:9">
      <c r="B60" s="359" t="s">
        <v>699</v>
      </c>
      <c r="C60" s="654">
        <v>9.35</v>
      </c>
      <c r="D60" s="654">
        <v>890</v>
      </c>
      <c r="E60" s="655">
        <v>12</v>
      </c>
      <c r="F60" s="656">
        <f t="shared" si="0"/>
        <v>99858</v>
      </c>
      <c r="G60" s="657">
        <v>1</v>
      </c>
      <c r="H60" s="658">
        <f t="shared" si="1"/>
        <v>99858</v>
      </c>
      <c r="I60" s="659">
        <f t="shared" si="2"/>
        <v>99.9</v>
      </c>
    </row>
    <row r="61" spans="2:9">
      <c r="B61" s="359" t="s">
        <v>700</v>
      </c>
      <c r="C61" s="654">
        <v>18.63</v>
      </c>
      <c r="D61" s="654">
        <v>890</v>
      </c>
      <c r="E61" s="655">
        <v>12</v>
      </c>
      <c r="F61" s="656">
        <f t="shared" si="0"/>
        <v>198968.4</v>
      </c>
      <c r="G61" s="657">
        <v>1</v>
      </c>
      <c r="H61" s="658">
        <f t="shared" si="1"/>
        <v>198968.4</v>
      </c>
      <c r="I61" s="659">
        <f t="shared" si="2"/>
        <v>199</v>
      </c>
    </row>
    <row r="62" spans="2:9">
      <c r="B62" s="359" t="s">
        <v>1013</v>
      </c>
      <c r="C62" s="654">
        <v>13.5</v>
      </c>
      <c r="D62" s="654">
        <v>890</v>
      </c>
      <c r="E62" s="655">
        <v>12</v>
      </c>
      <c r="F62" s="656">
        <f t="shared" si="0"/>
        <v>144180</v>
      </c>
      <c r="G62" s="657">
        <v>1</v>
      </c>
      <c r="H62" s="658">
        <f t="shared" si="1"/>
        <v>144180</v>
      </c>
      <c r="I62" s="659">
        <f t="shared" si="2"/>
        <v>144.19999999999999</v>
      </c>
    </row>
    <row r="63" spans="2:9">
      <c r="B63" s="359" t="s">
        <v>702</v>
      </c>
      <c r="C63" s="660">
        <v>36</v>
      </c>
      <c r="D63" s="654">
        <v>890</v>
      </c>
      <c r="E63" s="655">
        <v>12</v>
      </c>
      <c r="F63" s="656">
        <f t="shared" si="0"/>
        <v>384480</v>
      </c>
      <c r="G63" s="657">
        <v>1</v>
      </c>
      <c r="H63" s="658">
        <f t="shared" si="1"/>
        <v>384480</v>
      </c>
      <c r="I63" s="659">
        <f t="shared" si="2"/>
        <v>384.5</v>
      </c>
    </row>
    <row r="64" spans="2:9">
      <c r="B64" s="359" t="s">
        <v>1014</v>
      </c>
      <c r="C64" s="663">
        <v>12.5</v>
      </c>
      <c r="D64" s="654">
        <v>890</v>
      </c>
      <c r="E64" s="655">
        <v>12</v>
      </c>
      <c r="F64" s="656">
        <f t="shared" si="0"/>
        <v>133500</v>
      </c>
      <c r="G64" s="657">
        <v>1</v>
      </c>
      <c r="H64" s="658">
        <f t="shared" si="1"/>
        <v>133500</v>
      </c>
      <c r="I64" s="659">
        <f>H64/1000</f>
        <v>133.5</v>
      </c>
    </row>
    <row r="65" spans="1:33" ht="15.75">
      <c r="B65" s="646" t="s">
        <v>828</v>
      </c>
      <c r="C65" s="648">
        <f>SUM(C10:C64)</f>
        <v>786.14</v>
      </c>
      <c r="D65" s="648"/>
      <c r="E65" s="648"/>
      <c r="F65" s="648">
        <f>SUM(F10:F64)</f>
        <v>8395975.1999999993</v>
      </c>
      <c r="G65" s="664"/>
      <c r="H65" s="648">
        <f>SUM(H10:H64)</f>
        <v>8395975.1999999993</v>
      </c>
      <c r="I65" s="665">
        <f>SUM(I10:I64)</f>
        <v>8395.7000000000007</v>
      </c>
    </row>
    <row r="66" spans="1:33" ht="15.75">
      <c r="B66" s="646" t="s">
        <v>707</v>
      </c>
      <c r="C66" s="648">
        <f>C65-C67</f>
        <v>683.74</v>
      </c>
      <c r="D66" s="648"/>
      <c r="E66" s="648"/>
      <c r="F66" s="648">
        <f>F65-F67</f>
        <v>7302343.2000000002</v>
      </c>
      <c r="G66" s="664"/>
      <c r="H66" s="648">
        <f>H65-H67</f>
        <v>7302343.2000000002</v>
      </c>
      <c r="I66" s="665">
        <f>I65-I67</f>
        <v>7302.1</v>
      </c>
    </row>
    <row r="67" spans="1:33" ht="15.75">
      <c r="B67" s="646" t="s">
        <v>708</v>
      </c>
      <c r="C67" s="648">
        <f>C10+C13+C15+C44+C46</f>
        <v>102.4</v>
      </c>
      <c r="D67" s="648"/>
      <c r="E67" s="648"/>
      <c r="F67" s="648">
        <f>F10+F13+F15+F44+F46</f>
        <v>1093632</v>
      </c>
      <c r="G67" s="664"/>
      <c r="H67" s="648">
        <f>H10+H13+H15+H44+H46</f>
        <v>1093632</v>
      </c>
      <c r="I67" s="665">
        <f>I10+I13+I15+I44+I46</f>
        <v>1093.5999999999999</v>
      </c>
    </row>
    <row r="69" spans="1:33" s="386" customFormat="1" ht="15" customHeight="1">
      <c r="A69" s="299" t="s">
        <v>313</v>
      </c>
      <c r="B69" s="385"/>
      <c r="C69" s="241"/>
      <c r="D69" s="241"/>
      <c r="E69" s="925" t="s">
        <v>1179</v>
      </c>
      <c r="F69" s="925"/>
      <c r="G69" s="925"/>
      <c r="H69" s="925"/>
      <c r="I69" s="925"/>
      <c r="J69" s="925"/>
      <c r="K69" s="925"/>
      <c r="L69" s="925"/>
      <c r="M69" s="925"/>
      <c r="N69" s="925"/>
      <c r="AF69" s="387"/>
      <c r="AG69" s="388"/>
    </row>
    <row r="70" spans="1:33" s="386" customFormat="1" ht="15.75">
      <c r="A70" s="241"/>
      <c r="B70" s="385"/>
      <c r="C70" s="241"/>
      <c r="D70" s="241"/>
      <c r="E70" s="298"/>
      <c r="F70" s="298"/>
      <c r="G70" s="298"/>
      <c r="H70" s="241"/>
      <c r="I70" s="320"/>
      <c r="J70" s="320"/>
      <c r="K70" s="320"/>
      <c r="L70" s="298"/>
      <c r="M70" s="298"/>
      <c r="N70" s="320"/>
      <c r="R70" s="298"/>
      <c r="S70" s="298"/>
      <c r="AC70" s="298"/>
      <c r="AD70" s="298"/>
      <c r="AF70" s="298"/>
      <c r="AG70" s="298"/>
    </row>
    <row r="71" spans="1:33" s="386" customFormat="1" ht="15" customHeight="1">
      <c r="A71" s="299" t="s">
        <v>314</v>
      </c>
      <c r="B71" s="385"/>
      <c r="C71" s="241"/>
      <c r="D71" s="241"/>
      <c r="E71" s="925" t="s">
        <v>1180</v>
      </c>
      <c r="F71" s="925"/>
      <c r="G71" s="925"/>
      <c r="H71" s="925"/>
      <c r="I71" s="925"/>
      <c r="J71" s="925"/>
      <c r="K71" s="925"/>
      <c r="L71" s="925"/>
      <c r="M71" s="925"/>
      <c r="N71" s="925"/>
      <c r="AF71" s="388"/>
      <c r="AG71" s="388"/>
    </row>
    <row r="72" spans="1:33" s="243" customFormat="1" ht="15.75">
      <c r="A72" s="241"/>
      <c r="B72" s="385"/>
      <c r="C72" s="241"/>
      <c r="D72" s="241"/>
      <c r="E72" s="298"/>
      <c r="F72" s="298"/>
      <c r="G72" s="298"/>
      <c r="H72" s="241"/>
      <c r="I72" s="320"/>
      <c r="J72" s="320"/>
      <c r="K72" s="320"/>
      <c r="L72" s="298"/>
      <c r="M72" s="298"/>
      <c r="N72" s="320"/>
      <c r="O72" s="246"/>
      <c r="P72" s="246"/>
      <c r="Q72" s="246"/>
      <c r="R72" s="298"/>
      <c r="S72" s="298"/>
      <c r="T72" s="245"/>
      <c r="U72" s="244"/>
      <c r="X72" s="246"/>
      <c r="Y72" s="246"/>
      <c r="Z72" s="246"/>
      <c r="AA72" s="246"/>
      <c r="AB72" s="246"/>
      <c r="AC72" s="298"/>
      <c r="AD72" s="298"/>
      <c r="AF72" s="298"/>
      <c r="AG72" s="298"/>
    </row>
    <row r="73" spans="1:33" s="243" customFormat="1" ht="15.75">
      <c r="A73" s="299" t="s">
        <v>1195</v>
      </c>
      <c r="B73" s="385"/>
      <c r="C73" s="241"/>
      <c r="D73" s="241"/>
      <c r="E73" s="298"/>
      <c r="F73" s="298"/>
      <c r="G73" s="298"/>
      <c r="H73" s="241"/>
      <c r="I73" s="320"/>
      <c r="J73" s="320"/>
      <c r="K73" s="320"/>
      <c r="L73" s="298"/>
      <c r="M73" s="298"/>
      <c r="N73" s="320"/>
      <c r="O73" s="246"/>
      <c r="P73" s="246"/>
      <c r="Q73" s="246"/>
      <c r="R73" s="298"/>
      <c r="S73" s="298"/>
      <c r="T73" s="245"/>
      <c r="U73" s="244"/>
      <c r="X73" s="246"/>
      <c r="Y73" s="246"/>
      <c r="Z73" s="246"/>
      <c r="AA73" s="246"/>
      <c r="AB73" s="246"/>
      <c r="AC73" s="298"/>
      <c r="AD73" s="298"/>
      <c r="AF73" s="298"/>
      <c r="AG73" s="298"/>
    </row>
    <row r="74" spans="1:33" ht="15.75">
      <c r="A74" s="299" t="s">
        <v>1356</v>
      </c>
      <c r="C74" s="385"/>
      <c r="G74" s="241"/>
      <c r="H74" s="320"/>
      <c r="I74" s="320"/>
      <c r="J74" s="320"/>
      <c r="K74" s="320"/>
    </row>
  </sheetData>
  <mergeCells count="13">
    <mergeCell ref="B2:F2"/>
    <mergeCell ref="B3:F3"/>
    <mergeCell ref="B4:F4"/>
    <mergeCell ref="B5:F5"/>
    <mergeCell ref="B6:B8"/>
    <mergeCell ref="C6:F6"/>
    <mergeCell ref="E71:N71"/>
    <mergeCell ref="G6:G8"/>
    <mergeCell ref="H6:I6"/>
    <mergeCell ref="C7:F7"/>
    <mergeCell ref="H7:H8"/>
    <mergeCell ref="I7:I8"/>
    <mergeCell ref="E69:N69"/>
  </mergeCells>
  <pageMargins left="0" right="0" top="0.15748031496062992" bottom="0.23" header="0.19" footer="0.23"/>
  <pageSetup paperSize="9" scale="70" fitToHeight="2" orientation="portrait" r:id="rId1"/>
  <rowBreaks count="1" manualBreakCount="1">
    <brk id="74" min="1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9">
    <tabColor rgb="FF92D050"/>
  </sheetPr>
  <dimension ref="A1:Q298"/>
  <sheetViews>
    <sheetView workbookViewId="0">
      <pane xSplit="2" ySplit="31" topLeftCell="C278" activePane="bottomRight" state="frozen"/>
      <selection pane="topRight" activeCell="C1" sqref="C1"/>
      <selection pane="bottomLeft" activeCell="A32" sqref="A32"/>
      <selection pane="bottomRight" activeCell="K282" sqref="K282:K295"/>
    </sheetView>
  </sheetViews>
  <sheetFormatPr defaultColWidth="9.140625"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6">
      <c r="P1" s="321" t="s">
        <v>1221</v>
      </c>
    </row>
    <row r="2" spans="1:16">
      <c r="B2" s="903" t="s">
        <v>48</v>
      </c>
      <c r="C2" s="903"/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</row>
    <row r="3" spans="1:16">
      <c r="B3" s="903" t="s">
        <v>49</v>
      </c>
      <c r="C3" s="903"/>
      <c r="D3" s="903"/>
      <c r="E3" s="903"/>
      <c r="F3" s="903"/>
      <c r="G3" s="903"/>
      <c r="H3" s="903"/>
      <c r="I3" s="903"/>
      <c r="J3" s="903"/>
      <c r="K3" s="903"/>
      <c r="L3" s="903"/>
      <c r="M3" s="903"/>
      <c r="N3" s="903"/>
      <c r="O3" s="903"/>
      <c r="P3" s="903"/>
    </row>
    <row r="4" spans="1:16">
      <c r="B4" s="903" t="s">
        <v>248</v>
      </c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</row>
    <row r="5" spans="1:16">
      <c r="B5" s="904" t="s">
        <v>371</v>
      </c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</row>
    <row r="6" spans="1:16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</row>
    <row r="7" spans="1:16" hidden="1">
      <c r="A7" s="1" t="s">
        <v>316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</row>
    <row r="8" spans="1:16" hidden="1">
      <c r="A8" s="31" t="s">
        <v>315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</row>
    <row r="9" spans="1:16" hidden="1">
      <c r="A9" s="31" t="s">
        <v>317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</row>
    <row r="10" spans="1:16" hidden="1">
      <c r="A10" s="31" t="s">
        <v>372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</row>
    <row r="11" spans="1:16" hidden="1">
      <c r="A11" s="31" t="s">
        <v>318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</row>
    <row r="12" spans="1:16" hidden="1">
      <c r="A12" s="31" t="s">
        <v>319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</row>
    <row r="13" spans="1:16" hidden="1">
      <c r="A13" s="31" t="s">
        <v>320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</row>
    <row r="14" spans="1:16" hidden="1">
      <c r="A14" s="31" t="s">
        <v>321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</row>
    <row r="15" spans="1:16" hidden="1">
      <c r="A15" s="31" t="s">
        <v>322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</row>
    <row r="16" spans="1:16" hidden="1">
      <c r="A16" s="31" t="s">
        <v>333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</row>
    <row r="17" spans="1:17" hidden="1">
      <c r="A17" s="31" t="s">
        <v>323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</row>
    <row r="18" spans="1:17" hidden="1">
      <c r="A18" s="31" t="s">
        <v>325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</row>
    <row r="19" spans="1:17" hidden="1">
      <c r="A19" s="31" t="s">
        <v>324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</row>
    <row r="20" spans="1:17" hidden="1">
      <c r="A20" s="34" t="s">
        <v>326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</row>
    <row r="21" spans="1:17" hidden="1">
      <c r="A21" s="34" t="s">
        <v>328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</row>
    <row r="22" spans="1:17" hidden="1">
      <c r="A22" s="34" t="s">
        <v>327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</row>
    <row r="23" spans="1:17" hidden="1">
      <c r="A23" s="34" t="s">
        <v>344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</row>
    <row r="24" spans="1:17" hidden="1">
      <c r="A24" s="34" t="s">
        <v>331</v>
      </c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</row>
    <row r="25" spans="1:17" hidden="1">
      <c r="A25" s="34" t="s">
        <v>329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</row>
    <row r="26" spans="1:17" hidden="1">
      <c r="A26" s="34" t="s">
        <v>330</v>
      </c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</row>
    <row r="27" spans="1:17" hidden="1">
      <c r="A27" s="34" t="s">
        <v>332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</row>
    <row r="28" spans="1:17" ht="60" customHeight="1">
      <c r="A28" s="955" t="s">
        <v>220</v>
      </c>
      <c r="B28" s="957" t="s">
        <v>3</v>
      </c>
      <c r="C28" s="950" t="s">
        <v>50</v>
      </c>
      <c r="D28" s="958" t="s">
        <v>1175</v>
      </c>
      <c r="E28" s="960" t="s">
        <v>204</v>
      </c>
      <c r="F28" s="961"/>
      <c r="G28" s="950" t="s">
        <v>58</v>
      </c>
      <c r="H28" s="952" t="s">
        <v>31</v>
      </c>
      <c r="I28" s="953"/>
      <c r="J28" s="954"/>
      <c r="K28" s="950" t="s">
        <v>63</v>
      </c>
      <c r="L28" s="950" t="s">
        <v>62</v>
      </c>
      <c r="M28" s="952" t="s">
        <v>31</v>
      </c>
      <c r="N28" s="953"/>
      <c r="O28" s="954"/>
      <c r="P28" s="893" t="s">
        <v>51</v>
      </c>
      <c r="Q28" s="948" t="s">
        <v>1176</v>
      </c>
    </row>
    <row r="29" spans="1:17" ht="65.25" customHeight="1">
      <c r="A29" s="956"/>
      <c r="B29" s="828"/>
      <c r="C29" s="951"/>
      <c r="D29" s="959"/>
      <c r="E29" s="38" t="s">
        <v>192</v>
      </c>
      <c r="F29" s="38" t="s">
        <v>193</v>
      </c>
      <c r="G29" s="951"/>
      <c r="H29" s="38" t="s">
        <v>147</v>
      </c>
      <c r="I29" s="38" t="s">
        <v>223</v>
      </c>
      <c r="J29" s="38" t="s">
        <v>148</v>
      </c>
      <c r="K29" s="951"/>
      <c r="L29" s="951"/>
      <c r="M29" s="38" t="s">
        <v>147</v>
      </c>
      <c r="N29" s="38" t="s">
        <v>223</v>
      </c>
      <c r="O29" s="38" t="s">
        <v>148</v>
      </c>
      <c r="P29" s="848"/>
      <c r="Q29" s="949"/>
    </row>
    <row r="30" spans="1:17" ht="33.75">
      <c r="A30" s="59">
        <v>1</v>
      </c>
      <c r="B30" s="151">
        <v>2</v>
      </c>
      <c r="C30" s="3">
        <v>3</v>
      </c>
      <c r="D30" s="3">
        <v>4</v>
      </c>
      <c r="E30" s="3">
        <v>5</v>
      </c>
      <c r="F30" s="3">
        <v>6</v>
      </c>
      <c r="G30" s="3" t="s">
        <v>250</v>
      </c>
      <c r="H30" s="3" t="s">
        <v>251</v>
      </c>
      <c r="I30" s="3" t="s">
        <v>252</v>
      </c>
      <c r="J30" s="3">
        <v>9</v>
      </c>
      <c r="K30" s="3">
        <v>10</v>
      </c>
      <c r="L30" s="3" t="s">
        <v>253</v>
      </c>
      <c r="M30" s="3" t="s">
        <v>254</v>
      </c>
      <c r="N30" s="3" t="s">
        <v>255</v>
      </c>
      <c r="O30" s="3" t="s">
        <v>256</v>
      </c>
      <c r="P30" s="3">
        <v>14</v>
      </c>
      <c r="Q30" s="3">
        <v>15</v>
      </c>
    </row>
    <row r="31" spans="1:17">
      <c r="A31" s="52"/>
      <c r="B31" s="944" t="s">
        <v>72</v>
      </c>
      <c r="C31" s="944"/>
      <c r="D31" s="944"/>
      <c r="E31" s="944"/>
      <c r="F31" s="944"/>
      <c r="G31" s="944"/>
      <c r="H31" s="944"/>
      <c r="I31" s="944"/>
      <c r="J31" s="944"/>
      <c r="K31" s="944"/>
      <c r="L31" s="944"/>
      <c r="M31" s="944"/>
      <c r="N31" s="944"/>
      <c r="O31" s="944"/>
      <c r="P31" s="945"/>
      <c r="Q31" s="53"/>
    </row>
    <row r="32" spans="1:17" ht="22.5">
      <c r="A32" s="47"/>
      <c r="B32" s="37" t="s">
        <v>53</v>
      </c>
      <c r="C32" s="19">
        <v>5</v>
      </c>
      <c r="D32" s="21">
        <v>136</v>
      </c>
      <c r="E32" s="25">
        <f>1+1+2+1+1</f>
        <v>6</v>
      </c>
      <c r="F32" s="25">
        <f>1*13/10</f>
        <v>1</v>
      </c>
      <c r="G32" s="22">
        <f>(E32+F32)/D32/C32</f>
        <v>1.0290000000000001E-2</v>
      </c>
      <c r="H32" s="22">
        <f>G32-J32</f>
        <v>1.0290000000000001E-2</v>
      </c>
      <c r="I32" s="22">
        <f>(F32)/D32/C32</f>
        <v>1.47E-3</v>
      </c>
      <c r="J32" s="22"/>
      <c r="K32" s="19">
        <v>40000</v>
      </c>
      <c r="L32" s="23">
        <f>G32*K32</f>
        <v>411.6</v>
      </c>
      <c r="M32" s="23">
        <f>H32*K32</f>
        <v>411.6</v>
      </c>
      <c r="N32" s="23">
        <f>I32*K32</f>
        <v>58.8</v>
      </c>
      <c r="O32" s="23">
        <f>L32-M32</f>
        <v>0</v>
      </c>
      <c r="P32" s="20" t="s">
        <v>140</v>
      </c>
      <c r="Q32" s="20"/>
    </row>
    <row r="33" spans="1:17" ht="22.5">
      <c r="A33" s="47"/>
      <c r="B33" s="37" t="s">
        <v>54</v>
      </c>
      <c r="C33" s="19">
        <v>5</v>
      </c>
      <c r="D33" s="21">
        <v>136</v>
      </c>
      <c r="E33" s="25">
        <f>E32</f>
        <v>6</v>
      </c>
      <c r="F33" s="25">
        <f>F32</f>
        <v>1</v>
      </c>
      <c r="G33" s="22">
        <f>(E33+F33)/D33/C33</f>
        <v>1.0290000000000001E-2</v>
      </c>
      <c r="H33" s="22">
        <f t="shared" ref="H33:H39" si="0">G33-J33</f>
        <v>1.0290000000000001E-2</v>
      </c>
      <c r="I33" s="22">
        <f>(F33)/D33/C33</f>
        <v>1.47E-3</v>
      </c>
      <c r="J33" s="22"/>
      <c r="K33" s="19">
        <v>6700</v>
      </c>
      <c r="L33" s="23">
        <f>G33*K33</f>
        <v>68.94</v>
      </c>
      <c r="M33" s="23">
        <f t="shared" ref="M33:M39" si="1">H33*K33</f>
        <v>68.94</v>
      </c>
      <c r="N33" s="23">
        <f t="shared" ref="N33:N39" si="2">I33*K33</f>
        <v>9.85</v>
      </c>
      <c r="O33" s="23">
        <f t="shared" ref="O33:O39" si="3">L33-M33</f>
        <v>0</v>
      </c>
      <c r="P33" s="20" t="s">
        <v>140</v>
      </c>
      <c r="Q33" s="20"/>
    </row>
    <row r="34" spans="1:17" ht="33.75">
      <c r="A34" s="47"/>
      <c r="B34" s="37" t="s">
        <v>55</v>
      </c>
      <c r="C34" s="19">
        <v>5</v>
      </c>
      <c r="D34" s="21">
        <v>136</v>
      </c>
      <c r="E34" s="25">
        <v>1</v>
      </c>
      <c r="F34" s="25"/>
      <c r="G34" s="22">
        <f>(E34+F34)/D34/C34</f>
        <v>1.47E-3</v>
      </c>
      <c r="H34" s="22">
        <f t="shared" si="0"/>
        <v>1.47E-3</v>
      </c>
      <c r="I34" s="22"/>
      <c r="J34" s="22"/>
      <c r="K34" s="19">
        <v>25800</v>
      </c>
      <c r="L34" s="23">
        <f>G34*K34</f>
        <v>37.93</v>
      </c>
      <c r="M34" s="23">
        <f t="shared" si="1"/>
        <v>37.93</v>
      </c>
      <c r="N34" s="23">
        <f t="shared" si="2"/>
        <v>0</v>
      </c>
      <c r="O34" s="23">
        <f t="shared" si="3"/>
        <v>0</v>
      </c>
      <c r="P34" s="19" t="s">
        <v>65</v>
      </c>
      <c r="Q34" s="20"/>
    </row>
    <row r="35" spans="1:17">
      <c r="A35" s="47"/>
      <c r="B35" s="37" t="s">
        <v>56</v>
      </c>
      <c r="C35" s="19">
        <v>5</v>
      </c>
      <c r="D35" s="21">
        <v>136</v>
      </c>
      <c r="E35" s="25">
        <v>1</v>
      </c>
      <c r="F35" s="25"/>
      <c r="G35" s="22">
        <f>(E35+F35)/D35/C35</f>
        <v>1.47E-3</v>
      </c>
      <c r="H35" s="22">
        <f t="shared" si="0"/>
        <v>1.47E-3</v>
      </c>
      <c r="I35" s="22"/>
      <c r="J35" s="22"/>
      <c r="K35" s="19">
        <v>7500</v>
      </c>
      <c r="L35" s="23">
        <f>G35*K35</f>
        <v>11.03</v>
      </c>
      <c r="M35" s="23">
        <f t="shared" si="1"/>
        <v>11.03</v>
      </c>
      <c r="N35" s="23">
        <f t="shared" si="2"/>
        <v>0</v>
      </c>
      <c r="O35" s="23">
        <f t="shared" si="3"/>
        <v>0</v>
      </c>
      <c r="P35" s="19" t="s">
        <v>64</v>
      </c>
      <c r="Q35" s="20"/>
    </row>
    <row r="36" spans="1:17" ht="22.5">
      <c r="A36" s="47"/>
      <c r="B36" s="37" t="s">
        <v>60</v>
      </c>
      <c r="C36" s="19">
        <v>1</v>
      </c>
      <c r="D36" s="21">
        <v>136</v>
      </c>
      <c r="E36" s="25">
        <f>1*E33/5</f>
        <v>1</v>
      </c>
      <c r="F36" s="25">
        <f>1*F33/5</f>
        <v>0</v>
      </c>
      <c r="G36" s="22">
        <f t="shared" ref="G36:G96" si="4">(E36+F36)/D36/C36</f>
        <v>7.3499999999999998E-3</v>
      </c>
      <c r="H36" s="22">
        <f t="shared" si="0"/>
        <v>7.3499999999999998E-3</v>
      </c>
      <c r="I36" s="22">
        <f>(F36)/D36/C36</f>
        <v>0</v>
      </c>
      <c r="J36" s="22"/>
      <c r="K36" s="19">
        <v>7000</v>
      </c>
      <c r="L36" s="23">
        <f t="shared" ref="L36:L96" si="5">G36*K36</f>
        <v>51.45</v>
      </c>
      <c r="M36" s="23">
        <f t="shared" si="1"/>
        <v>51.45</v>
      </c>
      <c r="N36" s="23">
        <f t="shared" si="2"/>
        <v>0</v>
      </c>
      <c r="O36" s="23">
        <f t="shared" si="3"/>
        <v>0</v>
      </c>
      <c r="P36" s="19" t="s">
        <v>194</v>
      </c>
      <c r="Q36" s="20"/>
    </row>
    <row r="37" spans="1:17">
      <c r="A37" s="47"/>
      <c r="B37" s="37" t="s">
        <v>61</v>
      </c>
      <c r="C37" s="19">
        <v>1</v>
      </c>
      <c r="D37" s="21">
        <v>136</v>
      </c>
      <c r="E37" s="25">
        <f>1*E34</f>
        <v>1</v>
      </c>
      <c r="F37" s="25">
        <f>1*F34</f>
        <v>0</v>
      </c>
      <c r="G37" s="22">
        <f t="shared" si="4"/>
        <v>7.3499999999999998E-3</v>
      </c>
      <c r="H37" s="22">
        <f t="shared" si="0"/>
        <v>7.3499999999999998E-3</v>
      </c>
      <c r="I37" s="22"/>
      <c r="J37" s="22"/>
      <c r="K37" s="19">
        <v>9000</v>
      </c>
      <c r="L37" s="23">
        <f t="shared" si="5"/>
        <v>66.150000000000006</v>
      </c>
      <c r="M37" s="23">
        <f t="shared" si="1"/>
        <v>66.150000000000006</v>
      </c>
      <c r="N37" s="23">
        <f t="shared" si="2"/>
        <v>0</v>
      </c>
      <c r="O37" s="23">
        <f t="shared" si="3"/>
        <v>0</v>
      </c>
      <c r="P37" s="19" t="s">
        <v>59</v>
      </c>
      <c r="Q37" s="20"/>
    </row>
    <row r="38" spans="1:17" ht="22.5">
      <c r="A38" s="47"/>
      <c r="B38" s="37" t="s">
        <v>57</v>
      </c>
      <c r="C38" s="19">
        <v>1</v>
      </c>
      <c r="D38" s="21">
        <v>136</v>
      </c>
      <c r="E38" s="25">
        <f>1*E35*12</f>
        <v>12</v>
      </c>
      <c r="F38" s="25">
        <f>1*F35*12</f>
        <v>0</v>
      </c>
      <c r="G38" s="22">
        <f t="shared" si="4"/>
        <v>8.8239999999999999E-2</v>
      </c>
      <c r="H38" s="22">
        <f t="shared" si="0"/>
        <v>8.8239999999999999E-2</v>
      </c>
      <c r="I38" s="22"/>
      <c r="J38" s="22"/>
      <c r="K38" s="19">
        <v>90</v>
      </c>
      <c r="L38" s="23">
        <f t="shared" si="5"/>
        <v>7.94</v>
      </c>
      <c r="M38" s="23">
        <f t="shared" si="1"/>
        <v>7.94</v>
      </c>
      <c r="N38" s="23">
        <f t="shared" si="2"/>
        <v>0</v>
      </c>
      <c r="O38" s="23">
        <f t="shared" si="3"/>
        <v>0</v>
      </c>
      <c r="P38" s="19" t="s">
        <v>66</v>
      </c>
      <c r="Q38" s="20"/>
    </row>
    <row r="39" spans="1:17" ht="33.75">
      <c r="A39" s="47"/>
      <c r="B39" s="37" t="s">
        <v>52</v>
      </c>
      <c r="C39" s="19">
        <v>1</v>
      </c>
      <c r="D39" s="21">
        <v>136</v>
      </c>
      <c r="E39" s="21">
        <f>(1+4+1+2)*12</f>
        <v>96</v>
      </c>
      <c r="F39" s="21">
        <f>2*13*4</f>
        <v>104</v>
      </c>
      <c r="G39" s="22">
        <f t="shared" si="4"/>
        <v>1.4705900000000001</v>
      </c>
      <c r="H39" s="22">
        <f t="shared" si="0"/>
        <v>1.4705900000000001</v>
      </c>
      <c r="I39" s="22">
        <f>(F39)/D39/C39</f>
        <v>0.76471</v>
      </c>
      <c r="J39" s="22"/>
      <c r="K39" s="19">
        <v>220</v>
      </c>
      <c r="L39" s="23">
        <f t="shared" si="5"/>
        <v>323.52999999999997</v>
      </c>
      <c r="M39" s="23">
        <f t="shared" si="1"/>
        <v>323.52999999999997</v>
      </c>
      <c r="N39" s="23">
        <f t="shared" si="2"/>
        <v>168.24</v>
      </c>
      <c r="O39" s="23">
        <f t="shared" si="3"/>
        <v>0</v>
      </c>
      <c r="P39" s="20" t="s">
        <v>141</v>
      </c>
      <c r="Q39" s="20"/>
    </row>
    <row r="40" spans="1:17">
      <c r="A40" s="47"/>
      <c r="B40" s="946" t="s">
        <v>67</v>
      </c>
      <c r="C40" s="946"/>
      <c r="D40" s="946"/>
      <c r="E40" s="946"/>
      <c r="F40" s="946"/>
      <c r="G40" s="946"/>
      <c r="H40" s="946"/>
      <c r="I40" s="946"/>
      <c r="J40" s="946"/>
      <c r="K40" s="946"/>
      <c r="L40" s="946"/>
      <c r="M40" s="946"/>
      <c r="N40" s="946"/>
      <c r="O40" s="946"/>
      <c r="P40" s="947"/>
      <c r="Q40" s="20"/>
    </row>
    <row r="41" spans="1:17" ht="45">
      <c r="A41" s="47"/>
      <c r="B41" s="37" t="s">
        <v>68</v>
      </c>
      <c r="C41" s="19">
        <v>3</v>
      </c>
      <c r="D41" s="21">
        <v>136</v>
      </c>
      <c r="E41" s="25">
        <f>1*6+1+1</f>
        <v>8</v>
      </c>
      <c r="F41" s="25">
        <f>1*13</f>
        <v>13</v>
      </c>
      <c r="G41" s="22">
        <f t="shared" si="4"/>
        <v>5.1470000000000002E-2</v>
      </c>
      <c r="H41" s="22">
        <f>G41-J41</f>
        <v>5.1470000000000002E-2</v>
      </c>
      <c r="I41" s="22"/>
      <c r="J41" s="22"/>
      <c r="K41" s="19">
        <v>500</v>
      </c>
      <c r="L41" s="23">
        <f t="shared" si="5"/>
        <v>25.74</v>
      </c>
      <c r="M41" s="23">
        <f>H41*K41</f>
        <v>25.74</v>
      </c>
      <c r="N41" s="23">
        <f>I41*K41</f>
        <v>0</v>
      </c>
      <c r="O41" s="23">
        <f>L41-M41</f>
        <v>0</v>
      </c>
      <c r="P41" s="20" t="s">
        <v>142</v>
      </c>
      <c r="Q41" s="20"/>
    </row>
    <row r="42" spans="1:17">
      <c r="A42" s="47"/>
      <c r="B42" s="37" t="s">
        <v>69</v>
      </c>
      <c r="C42" s="19">
        <v>5</v>
      </c>
      <c r="D42" s="21">
        <v>136</v>
      </c>
      <c r="E42" s="21">
        <v>2</v>
      </c>
      <c r="F42" s="21"/>
      <c r="G42" s="22">
        <f t="shared" si="4"/>
        <v>2.9399999999999999E-3</v>
      </c>
      <c r="H42" s="22">
        <f>G42-J42</f>
        <v>2.9399999999999999E-3</v>
      </c>
      <c r="I42" s="22"/>
      <c r="J42" s="22"/>
      <c r="K42" s="19">
        <v>5500</v>
      </c>
      <c r="L42" s="23">
        <f t="shared" si="5"/>
        <v>16.170000000000002</v>
      </c>
      <c r="M42" s="23">
        <f>H42*K42</f>
        <v>16.170000000000002</v>
      </c>
      <c r="N42" s="23">
        <f>I42*K42</f>
        <v>0</v>
      </c>
      <c r="O42" s="23">
        <f>L42-M42</f>
        <v>0</v>
      </c>
      <c r="P42" s="19" t="s">
        <v>70</v>
      </c>
      <c r="Q42" s="20"/>
    </row>
    <row r="43" spans="1:17">
      <c r="A43" s="47"/>
      <c r="B43" s="44" t="s">
        <v>212</v>
      </c>
      <c r="C43" s="40"/>
      <c r="D43" s="41"/>
      <c r="E43" s="41"/>
      <c r="F43" s="41"/>
      <c r="G43" s="42"/>
      <c r="H43" s="42"/>
      <c r="I43" s="42"/>
      <c r="J43" s="42"/>
      <c r="K43" s="40"/>
      <c r="L43" s="43">
        <f>SUM(L32:L39,L41:L42)</f>
        <v>1020.48</v>
      </c>
      <c r="M43" s="43">
        <f>SUM(M32:M39,M41:M42)</f>
        <v>1020.48</v>
      </c>
      <c r="N43" s="43">
        <f>SUM(N32:N39,N41:N42)</f>
        <v>236.89</v>
      </c>
      <c r="O43" s="43">
        <f>SUM(O32:O39,O41:O42)</f>
        <v>0</v>
      </c>
      <c r="P43" s="40"/>
      <c r="Q43" s="20"/>
    </row>
    <row r="44" spans="1:17">
      <c r="A44" s="47" t="s">
        <v>221</v>
      </c>
      <c r="B44" s="44"/>
      <c r="C44" s="40"/>
      <c r="D44" s="41"/>
      <c r="E44" s="41"/>
      <c r="F44" s="41"/>
      <c r="G44" s="42"/>
      <c r="H44" s="42"/>
      <c r="I44" s="42"/>
      <c r="J44" s="42"/>
      <c r="K44" s="40"/>
      <c r="L44" s="43">
        <f>SUM(M44:O44)</f>
        <v>236.89</v>
      </c>
      <c r="M44" s="43"/>
      <c r="N44" s="43">
        <f>N43</f>
        <v>236.89</v>
      </c>
      <c r="O44" s="43"/>
      <c r="P44" s="40" t="s">
        <v>291</v>
      </c>
      <c r="Q44" s="20"/>
    </row>
    <row r="45" spans="1:17">
      <c r="A45" s="47" t="s">
        <v>222</v>
      </c>
      <c r="B45" s="44"/>
      <c r="C45" s="40"/>
      <c r="D45" s="41"/>
      <c r="E45" s="41"/>
      <c r="F45" s="41"/>
      <c r="G45" s="42"/>
      <c r="H45" s="42"/>
      <c r="I45" s="42"/>
      <c r="J45" s="42"/>
      <c r="K45" s="40"/>
      <c r="L45" s="43">
        <f>SUM(M45:O45)</f>
        <v>783.59</v>
      </c>
      <c r="M45" s="43">
        <f>M43-N44</f>
        <v>783.59</v>
      </c>
      <c r="N45" s="43"/>
      <c r="O45" s="43"/>
      <c r="P45" s="40" t="s">
        <v>291</v>
      </c>
      <c r="Q45" s="20"/>
    </row>
    <row r="46" spans="1:17">
      <c r="A46" s="52"/>
      <c r="B46" s="944" t="s">
        <v>71</v>
      </c>
      <c r="C46" s="944"/>
      <c r="D46" s="944"/>
      <c r="E46" s="944"/>
      <c r="F46" s="944"/>
      <c r="G46" s="944"/>
      <c r="H46" s="944"/>
      <c r="I46" s="944"/>
      <c r="J46" s="944"/>
      <c r="K46" s="944"/>
      <c r="L46" s="944"/>
      <c r="M46" s="944"/>
      <c r="N46" s="944"/>
      <c r="O46" s="944"/>
      <c r="P46" s="945"/>
      <c r="Q46" s="53"/>
    </row>
    <row r="47" spans="1:17" ht="22.5">
      <c r="A47" s="47"/>
      <c r="B47" s="37" t="s">
        <v>73</v>
      </c>
      <c r="C47" s="19">
        <v>1</v>
      </c>
      <c r="D47" s="21">
        <v>136</v>
      </c>
      <c r="E47" s="21">
        <f>6*1</f>
        <v>6</v>
      </c>
      <c r="F47" s="25">
        <f>13</f>
        <v>13</v>
      </c>
      <c r="G47" s="22">
        <f t="shared" si="4"/>
        <v>0.13971</v>
      </c>
      <c r="H47" s="22">
        <f t="shared" ref="H47:H87" si="6">G47-J47</f>
        <v>0.13971</v>
      </c>
      <c r="I47" s="22">
        <f t="shared" ref="I47:I87" si="7">(F47)/D47/C47</f>
        <v>9.5589999999999994E-2</v>
      </c>
      <c r="J47" s="22"/>
      <c r="K47" s="19">
        <v>170</v>
      </c>
      <c r="L47" s="23">
        <f t="shared" si="5"/>
        <v>23.75</v>
      </c>
      <c r="M47" s="23">
        <f t="shared" ref="M47:M87" si="8">H47*K47</f>
        <v>23.75</v>
      </c>
      <c r="N47" s="23">
        <f t="shared" ref="N47:N87" si="9">I47*K47</f>
        <v>16.25</v>
      </c>
      <c r="O47" s="23">
        <f t="shared" ref="O47:O87" si="10">L47-M47</f>
        <v>0</v>
      </c>
      <c r="P47" s="19" t="s">
        <v>143</v>
      </c>
      <c r="Q47" s="20"/>
    </row>
    <row r="48" spans="1:17">
      <c r="A48" s="47"/>
      <c r="B48" s="37" t="s">
        <v>74</v>
      </c>
      <c r="C48" s="19">
        <v>5</v>
      </c>
      <c r="D48" s="21">
        <v>136</v>
      </c>
      <c r="E48" s="21">
        <f>6*1</f>
        <v>6</v>
      </c>
      <c r="F48" s="25">
        <f>13</f>
        <v>13</v>
      </c>
      <c r="G48" s="22">
        <f t="shared" si="4"/>
        <v>2.794E-2</v>
      </c>
      <c r="H48" s="22">
        <f t="shared" si="6"/>
        <v>2.794E-2</v>
      </c>
      <c r="I48" s="22">
        <f t="shared" si="7"/>
        <v>1.9120000000000002E-2</v>
      </c>
      <c r="J48" s="22"/>
      <c r="K48" s="19">
        <v>360</v>
      </c>
      <c r="L48" s="23">
        <f t="shared" si="5"/>
        <v>10.06</v>
      </c>
      <c r="M48" s="23">
        <f t="shared" si="8"/>
        <v>10.06</v>
      </c>
      <c r="N48" s="23">
        <f t="shared" si="9"/>
        <v>6.88</v>
      </c>
      <c r="O48" s="23">
        <f t="shared" si="10"/>
        <v>0</v>
      </c>
      <c r="P48" s="19" t="s">
        <v>143</v>
      </c>
      <c r="Q48" s="20"/>
    </row>
    <row r="49" spans="1:17">
      <c r="A49" s="47"/>
      <c r="B49" s="37" t="s">
        <v>75</v>
      </c>
      <c r="C49" s="19">
        <v>3</v>
      </c>
      <c r="D49" s="21">
        <v>136</v>
      </c>
      <c r="E49" s="21">
        <f>6*1</f>
        <v>6</v>
      </c>
      <c r="F49" s="25">
        <f>13</f>
        <v>13</v>
      </c>
      <c r="G49" s="22">
        <f t="shared" si="4"/>
        <v>4.657E-2</v>
      </c>
      <c r="H49" s="22">
        <f t="shared" si="6"/>
        <v>4.657E-2</v>
      </c>
      <c r="I49" s="22">
        <f t="shared" si="7"/>
        <v>3.1859999999999999E-2</v>
      </c>
      <c r="J49" s="22"/>
      <c r="K49" s="19">
        <v>20</v>
      </c>
      <c r="L49" s="23">
        <f t="shared" si="5"/>
        <v>0.93</v>
      </c>
      <c r="M49" s="23">
        <f t="shared" si="8"/>
        <v>0.93</v>
      </c>
      <c r="N49" s="23">
        <f t="shared" si="9"/>
        <v>0.64</v>
      </c>
      <c r="O49" s="23">
        <f t="shared" si="10"/>
        <v>0</v>
      </c>
      <c r="P49" s="19" t="s">
        <v>143</v>
      </c>
      <c r="Q49" s="20"/>
    </row>
    <row r="50" spans="1:17">
      <c r="A50" s="47"/>
      <c r="B50" s="37" t="s">
        <v>76</v>
      </c>
      <c r="C50" s="19">
        <v>1</v>
      </c>
      <c r="D50" s="21">
        <v>136</v>
      </c>
      <c r="E50" s="21">
        <f>6*1</f>
        <v>6</v>
      </c>
      <c r="F50" s="25">
        <f>13</f>
        <v>13</v>
      </c>
      <c r="G50" s="22">
        <f t="shared" si="4"/>
        <v>0.13971</v>
      </c>
      <c r="H50" s="22">
        <f t="shared" si="6"/>
        <v>0.13971</v>
      </c>
      <c r="I50" s="22">
        <f t="shared" si="7"/>
        <v>9.5589999999999994E-2</v>
      </c>
      <c r="J50" s="22"/>
      <c r="K50" s="19">
        <v>20</v>
      </c>
      <c r="L50" s="23">
        <f t="shared" si="5"/>
        <v>2.79</v>
      </c>
      <c r="M50" s="23">
        <f t="shared" si="8"/>
        <v>2.79</v>
      </c>
      <c r="N50" s="23">
        <f t="shared" si="9"/>
        <v>1.91</v>
      </c>
      <c r="O50" s="23">
        <f t="shared" si="10"/>
        <v>0</v>
      </c>
      <c r="P50" s="19" t="s">
        <v>143</v>
      </c>
      <c r="Q50" s="20"/>
    </row>
    <row r="51" spans="1:17">
      <c r="A51" s="47"/>
      <c r="B51" s="37" t="s">
        <v>77</v>
      </c>
      <c r="C51" s="19">
        <v>1</v>
      </c>
      <c r="D51" s="21">
        <v>136</v>
      </c>
      <c r="E51" s="21">
        <v>5</v>
      </c>
      <c r="F51" s="21"/>
      <c r="G51" s="22">
        <f t="shared" si="4"/>
        <v>3.6760000000000001E-2</v>
      </c>
      <c r="H51" s="22">
        <f t="shared" si="6"/>
        <v>3.6760000000000001E-2</v>
      </c>
      <c r="I51" s="22">
        <f t="shared" si="7"/>
        <v>0</v>
      </c>
      <c r="J51" s="22"/>
      <c r="K51" s="19">
        <v>120</v>
      </c>
      <c r="L51" s="23">
        <f t="shared" si="5"/>
        <v>4.41</v>
      </c>
      <c r="M51" s="23">
        <f t="shared" si="8"/>
        <v>4.41</v>
      </c>
      <c r="N51" s="23">
        <f t="shared" si="9"/>
        <v>0</v>
      </c>
      <c r="O51" s="23">
        <f t="shared" si="10"/>
        <v>0</v>
      </c>
      <c r="P51" s="19" t="s">
        <v>78</v>
      </c>
      <c r="Q51" s="20"/>
    </row>
    <row r="52" spans="1:17">
      <c r="A52" s="47"/>
      <c r="B52" s="37" t="s">
        <v>79</v>
      </c>
      <c r="C52" s="19">
        <v>1</v>
      </c>
      <c r="D52" s="21">
        <v>136</v>
      </c>
      <c r="E52" s="25">
        <f>6*4</f>
        <v>24</v>
      </c>
      <c r="F52" s="25">
        <f>4*8</f>
        <v>32</v>
      </c>
      <c r="G52" s="22">
        <f t="shared" si="4"/>
        <v>0.41176000000000001</v>
      </c>
      <c r="H52" s="22">
        <f t="shared" si="6"/>
        <v>0.41176000000000001</v>
      </c>
      <c r="I52" s="22">
        <f t="shared" si="7"/>
        <v>0.23529</v>
      </c>
      <c r="J52" s="22"/>
      <c r="K52" s="19">
        <v>15</v>
      </c>
      <c r="L52" s="23">
        <f t="shared" si="5"/>
        <v>6.18</v>
      </c>
      <c r="M52" s="23">
        <f t="shared" si="8"/>
        <v>6.18</v>
      </c>
      <c r="N52" s="23">
        <f t="shared" si="9"/>
        <v>3.53</v>
      </c>
      <c r="O52" s="23">
        <f t="shared" si="10"/>
        <v>0</v>
      </c>
      <c r="P52" s="27" t="s">
        <v>80</v>
      </c>
      <c r="Q52" s="20"/>
    </row>
    <row r="53" spans="1:17">
      <c r="A53" s="47"/>
      <c r="B53" s="37" t="s">
        <v>81</v>
      </c>
      <c r="C53" s="19">
        <v>1</v>
      </c>
      <c r="D53" s="21">
        <v>136</v>
      </c>
      <c r="E53" s="25">
        <f>6*4</f>
        <v>24</v>
      </c>
      <c r="F53" s="25">
        <f>4*136</f>
        <v>544</v>
      </c>
      <c r="G53" s="22">
        <f t="shared" si="4"/>
        <v>4.1764700000000001</v>
      </c>
      <c r="H53" s="22">
        <f t="shared" si="6"/>
        <v>4.1764700000000001</v>
      </c>
      <c r="I53" s="22">
        <f t="shared" si="7"/>
        <v>4</v>
      </c>
      <c r="J53" s="22"/>
      <c r="K53" s="19">
        <v>15</v>
      </c>
      <c r="L53" s="23">
        <f t="shared" si="5"/>
        <v>62.65</v>
      </c>
      <c r="M53" s="23">
        <f t="shared" si="8"/>
        <v>62.65</v>
      </c>
      <c r="N53" s="23">
        <f t="shared" si="9"/>
        <v>60</v>
      </c>
      <c r="O53" s="23">
        <f t="shared" si="10"/>
        <v>0</v>
      </c>
      <c r="P53" s="27" t="s">
        <v>373</v>
      </c>
      <c r="Q53" s="20"/>
    </row>
    <row r="54" spans="1:17" ht="22.5">
      <c r="A54" s="47"/>
      <c r="B54" s="37" t="s">
        <v>82</v>
      </c>
      <c r="C54" s="19">
        <v>1</v>
      </c>
      <c r="D54" s="21">
        <v>136</v>
      </c>
      <c r="E54" s="21">
        <f>6*1</f>
        <v>6</v>
      </c>
      <c r="F54" s="21">
        <f>13*1</f>
        <v>13</v>
      </c>
      <c r="G54" s="22">
        <f t="shared" si="4"/>
        <v>0.13971</v>
      </c>
      <c r="H54" s="22">
        <f t="shared" si="6"/>
        <v>0.13971</v>
      </c>
      <c r="I54" s="22">
        <f t="shared" si="7"/>
        <v>9.5589999999999994E-2</v>
      </c>
      <c r="J54" s="22"/>
      <c r="K54" s="19">
        <v>250</v>
      </c>
      <c r="L54" s="23">
        <f t="shared" si="5"/>
        <v>34.93</v>
      </c>
      <c r="M54" s="23">
        <f t="shared" si="8"/>
        <v>34.93</v>
      </c>
      <c r="N54" s="23">
        <f t="shared" si="9"/>
        <v>23.9</v>
      </c>
      <c r="O54" s="23">
        <f t="shared" si="10"/>
        <v>0</v>
      </c>
      <c r="P54" s="26" t="s">
        <v>84</v>
      </c>
      <c r="Q54" s="20"/>
    </row>
    <row r="55" spans="1:17">
      <c r="A55" s="47"/>
      <c r="B55" s="37" t="s">
        <v>83</v>
      </c>
      <c r="C55" s="19">
        <v>1</v>
      </c>
      <c r="D55" s="21">
        <v>136</v>
      </c>
      <c r="E55" s="21">
        <f>6*1</f>
        <v>6</v>
      </c>
      <c r="F55" s="21">
        <f>13*1</f>
        <v>13</v>
      </c>
      <c r="G55" s="22">
        <f t="shared" si="4"/>
        <v>0.13971</v>
      </c>
      <c r="H55" s="22">
        <f t="shared" si="6"/>
        <v>0.13971</v>
      </c>
      <c r="I55" s="22">
        <f t="shared" si="7"/>
        <v>9.5589999999999994E-2</v>
      </c>
      <c r="J55" s="22"/>
      <c r="K55" s="19">
        <v>260</v>
      </c>
      <c r="L55" s="23">
        <f t="shared" si="5"/>
        <v>36.32</v>
      </c>
      <c r="M55" s="23">
        <f t="shared" si="8"/>
        <v>36.32</v>
      </c>
      <c r="N55" s="23">
        <f t="shared" si="9"/>
        <v>24.85</v>
      </c>
      <c r="O55" s="23">
        <f t="shared" si="10"/>
        <v>0</v>
      </c>
      <c r="P55" s="27" t="s">
        <v>143</v>
      </c>
      <c r="Q55" s="20"/>
    </row>
    <row r="56" spans="1:17">
      <c r="A56" s="47"/>
      <c r="B56" s="37" t="s">
        <v>85</v>
      </c>
      <c r="C56" s="19">
        <v>1</v>
      </c>
      <c r="D56" s="21">
        <v>136</v>
      </c>
      <c r="E56" s="25">
        <f>6*4</f>
        <v>24</v>
      </c>
      <c r="F56" s="25">
        <f>4*8</f>
        <v>32</v>
      </c>
      <c r="G56" s="22">
        <f t="shared" si="4"/>
        <v>0.41176000000000001</v>
      </c>
      <c r="H56" s="22">
        <f t="shared" si="6"/>
        <v>0.41176000000000001</v>
      </c>
      <c r="I56" s="22">
        <f t="shared" si="7"/>
        <v>0.23529</v>
      </c>
      <c r="J56" s="22"/>
      <c r="K56" s="19">
        <v>10</v>
      </c>
      <c r="L56" s="23">
        <f t="shared" si="5"/>
        <v>4.12</v>
      </c>
      <c r="M56" s="23">
        <f t="shared" si="8"/>
        <v>4.12</v>
      </c>
      <c r="N56" s="23">
        <f t="shared" si="9"/>
        <v>2.35</v>
      </c>
      <c r="O56" s="23">
        <f t="shared" si="10"/>
        <v>0</v>
      </c>
      <c r="P56" s="27" t="s">
        <v>80</v>
      </c>
      <c r="Q56" s="20"/>
    </row>
    <row r="57" spans="1:17">
      <c r="A57" s="47"/>
      <c r="B57" s="37" t="s">
        <v>86</v>
      </c>
      <c r="C57" s="19">
        <v>5</v>
      </c>
      <c r="D57" s="21">
        <v>136</v>
      </c>
      <c r="E57" s="21">
        <f>6*1</f>
        <v>6</v>
      </c>
      <c r="F57" s="21">
        <f>13*1</f>
        <v>13</v>
      </c>
      <c r="G57" s="22">
        <f t="shared" si="4"/>
        <v>2.794E-2</v>
      </c>
      <c r="H57" s="22">
        <f t="shared" si="6"/>
        <v>2.794E-2</v>
      </c>
      <c r="I57" s="22">
        <f t="shared" si="7"/>
        <v>1.9120000000000002E-2</v>
      </c>
      <c r="J57" s="22"/>
      <c r="K57" s="19">
        <v>27</v>
      </c>
      <c r="L57" s="23">
        <f t="shared" si="5"/>
        <v>0.75</v>
      </c>
      <c r="M57" s="23">
        <f t="shared" si="8"/>
        <v>0.75</v>
      </c>
      <c r="N57" s="23">
        <f t="shared" si="9"/>
        <v>0.52</v>
      </c>
      <c r="O57" s="23">
        <f t="shared" si="10"/>
        <v>0</v>
      </c>
      <c r="P57" s="19" t="s">
        <v>143</v>
      </c>
      <c r="Q57" s="20"/>
    </row>
    <row r="58" spans="1:17">
      <c r="A58" s="47"/>
      <c r="B58" s="37" t="s">
        <v>87</v>
      </c>
      <c r="C58" s="19">
        <v>3</v>
      </c>
      <c r="D58" s="21">
        <v>136</v>
      </c>
      <c r="E58" s="21">
        <f>6*1</f>
        <v>6</v>
      </c>
      <c r="F58" s="21">
        <f>13*1</f>
        <v>13</v>
      </c>
      <c r="G58" s="22">
        <f t="shared" si="4"/>
        <v>4.657E-2</v>
      </c>
      <c r="H58" s="22">
        <f t="shared" si="6"/>
        <v>4.657E-2</v>
      </c>
      <c r="I58" s="22">
        <f t="shared" si="7"/>
        <v>3.1859999999999999E-2</v>
      </c>
      <c r="J58" s="22"/>
      <c r="K58" s="19">
        <v>250</v>
      </c>
      <c r="L58" s="23">
        <f t="shared" si="5"/>
        <v>11.64</v>
      </c>
      <c r="M58" s="23">
        <f t="shared" si="8"/>
        <v>11.64</v>
      </c>
      <c r="N58" s="23">
        <f t="shared" si="9"/>
        <v>7.97</v>
      </c>
      <c r="O58" s="23">
        <f t="shared" si="10"/>
        <v>0</v>
      </c>
      <c r="P58" s="19" t="s">
        <v>143</v>
      </c>
      <c r="Q58" s="20"/>
    </row>
    <row r="59" spans="1:17">
      <c r="A59" s="47"/>
      <c r="B59" s="37" t="s">
        <v>88</v>
      </c>
      <c r="C59" s="19">
        <v>3</v>
      </c>
      <c r="D59" s="21">
        <v>136</v>
      </c>
      <c r="E59" s="21">
        <f>6*1</f>
        <v>6</v>
      </c>
      <c r="F59" s="21">
        <f>13*1</f>
        <v>13</v>
      </c>
      <c r="G59" s="22">
        <f t="shared" si="4"/>
        <v>4.657E-2</v>
      </c>
      <c r="H59" s="22">
        <f t="shared" si="6"/>
        <v>4.657E-2</v>
      </c>
      <c r="I59" s="22">
        <f t="shared" si="7"/>
        <v>3.1859999999999999E-2</v>
      </c>
      <c r="J59" s="22"/>
      <c r="K59" s="19">
        <v>316</v>
      </c>
      <c r="L59" s="23">
        <f t="shared" si="5"/>
        <v>14.72</v>
      </c>
      <c r="M59" s="23">
        <f t="shared" si="8"/>
        <v>14.72</v>
      </c>
      <c r="N59" s="23">
        <f t="shared" si="9"/>
        <v>10.07</v>
      </c>
      <c r="O59" s="23">
        <f t="shared" si="10"/>
        <v>0</v>
      </c>
      <c r="P59" s="19" t="s">
        <v>143</v>
      </c>
      <c r="Q59" s="20"/>
    </row>
    <row r="60" spans="1:17">
      <c r="A60" s="47"/>
      <c r="B60" s="37" t="s">
        <v>89</v>
      </c>
      <c r="C60" s="19">
        <v>1</v>
      </c>
      <c r="D60" s="21">
        <v>136</v>
      </c>
      <c r="E60" s="21">
        <f>6*4</f>
        <v>24</v>
      </c>
      <c r="F60" s="21">
        <f>13*4</f>
        <v>52</v>
      </c>
      <c r="G60" s="22">
        <f t="shared" si="4"/>
        <v>0.55881999999999998</v>
      </c>
      <c r="H60" s="22">
        <f t="shared" si="6"/>
        <v>0.55881999999999998</v>
      </c>
      <c r="I60" s="22">
        <f t="shared" si="7"/>
        <v>0.38235000000000002</v>
      </c>
      <c r="J60" s="22"/>
      <c r="K60" s="19">
        <v>20</v>
      </c>
      <c r="L60" s="23">
        <f t="shared" si="5"/>
        <v>11.18</v>
      </c>
      <c r="M60" s="23">
        <f t="shared" si="8"/>
        <v>11.18</v>
      </c>
      <c r="N60" s="23">
        <f t="shared" si="9"/>
        <v>7.65</v>
      </c>
      <c r="O60" s="23">
        <f t="shared" si="10"/>
        <v>0</v>
      </c>
      <c r="P60" s="19" t="s">
        <v>145</v>
      </c>
      <c r="Q60" s="20"/>
    </row>
    <row r="61" spans="1:17">
      <c r="A61" s="47"/>
      <c r="B61" s="37" t="s">
        <v>90</v>
      </c>
      <c r="C61" s="19">
        <v>1</v>
      </c>
      <c r="D61" s="21">
        <v>136</v>
      </c>
      <c r="E61" s="21">
        <f>6*4</f>
        <v>24</v>
      </c>
      <c r="F61" s="21">
        <f>13*4</f>
        <v>52</v>
      </c>
      <c r="G61" s="22">
        <f t="shared" si="4"/>
        <v>0.55881999999999998</v>
      </c>
      <c r="H61" s="22">
        <f t="shared" si="6"/>
        <v>0.55881999999999998</v>
      </c>
      <c r="I61" s="22">
        <f t="shared" si="7"/>
        <v>0.38235000000000002</v>
      </c>
      <c r="J61" s="22"/>
      <c r="K61" s="19">
        <v>30</v>
      </c>
      <c r="L61" s="23">
        <f t="shared" si="5"/>
        <v>16.760000000000002</v>
      </c>
      <c r="M61" s="23">
        <f t="shared" si="8"/>
        <v>16.760000000000002</v>
      </c>
      <c r="N61" s="23">
        <f t="shared" si="9"/>
        <v>11.47</v>
      </c>
      <c r="O61" s="23">
        <f t="shared" si="10"/>
        <v>0</v>
      </c>
      <c r="P61" s="19" t="s">
        <v>145</v>
      </c>
      <c r="Q61" s="20"/>
    </row>
    <row r="62" spans="1:17">
      <c r="A62" s="47"/>
      <c r="B62" s="37" t="s">
        <v>334</v>
      </c>
      <c r="C62" s="19">
        <v>1</v>
      </c>
      <c r="D62" s="21">
        <v>136</v>
      </c>
      <c r="E62" s="21">
        <f>6*1</f>
        <v>6</v>
      </c>
      <c r="F62" s="21">
        <f>13*1</f>
        <v>13</v>
      </c>
      <c r="G62" s="22">
        <f t="shared" si="4"/>
        <v>0.13971</v>
      </c>
      <c r="H62" s="22">
        <f t="shared" si="6"/>
        <v>0.13971</v>
      </c>
      <c r="I62" s="22">
        <f t="shared" si="7"/>
        <v>9.5589999999999994E-2</v>
      </c>
      <c r="J62" s="22"/>
      <c r="K62" s="19">
        <v>20</v>
      </c>
      <c r="L62" s="23">
        <f t="shared" si="5"/>
        <v>2.79</v>
      </c>
      <c r="M62" s="23">
        <f t="shared" si="8"/>
        <v>2.79</v>
      </c>
      <c r="N62" s="23">
        <f t="shared" si="9"/>
        <v>1.91</v>
      </c>
      <c r="O62" s="23">
        <f t="shared" si="10"/>
        <v>0</v>
      </c>
      <c r="P62" s="19" t="s">
        <v>143</v>
      </c>
      <c r="Q62" s="20"/>
    </row>
    <row r="63" spans="1:17">
      <c r="A63" s="47"/>
      <c r="B63" s="37" t="s">
        <v>91</v>
      </c>
      <c r="C63" s="19">
        <v>1</v>
      </c>
      <c r="D63" s="21">
        <v>136</v>
      </c>
      <c r="E63" s="21">
        <f>6*4</f>
        <v>24</v>
      </c>
      <c r="F63" s="21">
        <f>13*4</f>
        <v>52</v>
      </c>
      <c r="G63" s="22">
        <f t="shared" si="4"/>
        <v>0.55881999999999998</v>
      </c>
      <c r="H63" s="22">
        <f t="shared" si="6"/>
        <v>0.55881999999999998</v>
      </c>
      <c r="I63" s="22">
        <f t="shared" si="7"/>
        <v>0.38235000000000002</v>
      </c>
      <c r="J63" s="22"/>
      <c r="K63" s="19">
        <v>25</v>
      </c>
      <c r="L63" s="23">
        <f t="shared" si="5"/>
        <v>13.97</v>
      </c>
      <c r="M63" s="23">
        <f t="shared" si="8"/>
        <v>13.97</v>
      </c>
      <c r="N63" s="23">
        <f t="shared" si="9"/>
        <v>9.56</v>
      </c>
      <c r="O63" s="23">
        <f t="shared" si="10"/>
        <v>0</v>
      </c>
      <c r="P63" s="19" t="s">
        <v>145</v>
      </c>
      <c r="Q63" s="20"/>
    </row>
    <row r="64" spans="1:17">
      <c r="A64" s="47"/>
      <c r="B64" s="37" t="s">
        <v>92</v>
      </c>
      <c r="C64" s="19">
        <v>1</v>
      </c>
      <c r="D64" s="21">
        <v>136</v>
      </c>
      <c r="E64" s="21">
        <f>6*1</f>
        <v>6</v>
      </c>
      <c r="F64" s="21">
        <f>13*1</f>
        <v>13</v>
      </c>
      <c r="G64" s="22">
        <f t="shared" si="4"/>
        <v>0.13971</v>
      </c>
      <c r="H64" s="22">
        <f t="shared" si="6"/>
        <v>0.13971</v>
      </c>
      <c r="I64" s="22">
        <f t="shared" si="7"/>
        <v>9.5589999999999994E-2</v>
      </c>
      <c r="J64" s="22"/>
      <c r="K64" s="19">
        <v>60</v>
      </c>
      <c r="L64" s="23">
        <f t="shared" si="5"/>
        <v>8.3800000000000008</v>
      </c>
      <c r="M64" s="23">
        <f t="shared" si="8"/>
        <v>8.3800000000000008</v>
      </c>
      <c r="N64" s="23">
        <f t="shared" si="9"/>
        <v>5.74</v>
      </c>
      <c r="O64" s="23">
        <f t="shared" si="10"/>
        <v>0</v>
      </c>
      <c r="P64" s="19" t="s">
        <v>143</v>
      </c>
      <c r="Q64" s="20"/>
    </row>
    <row r="65" spans="1:17">
      <c r="A65" s="47"/>
      <c r="B65" s="37" t="s">
        <v>93</v>
      </c>
      <c r="C65" s="19">
        <v>1</v>
      </c>
      <c r="D65" s="21">
        <v>136</v>
      </c>
      <c r="E65" s="21">
        <f>6*1</f>
        <v>6</v>
      </c>
      <c r="F65" s="21">
        <f>13*1</f>
        <v>13</v>
      </c>
      <c r="G65" s="22">
        <f t="shared" si="4"/>
        <v>0.13971</v>
      </c>
      <c r="H65" s="22">
        <f t="shared" si="6"/>
        <v>0.13971</v>
      </c>
      <c r="I65" s="22">
        <f t="shared" si="7"/>
        <v>9.5589999999999994E-2</v>
      </c>
      <c r="J65" s="22"/>
      <c r="K65" s="19">
        <v>60</v>
      </c>
      <c r="L65" s="23">
        <f t="shared" si="5"/>
        <v>8.3800000000000008</v>
      </c>
      <c r="M65" s="23">
        <f t="shared" si="8"/>
        <v>8.3800000000000008</v>
      </c>
      <c r="N65" s="23">
        <f t="shared" si="9"/>
        <v>5.74</v>
      </c>
      <c r="O65" s="23">
        <f t="shared" si="10"/>
        <v>0</v>
      </c>
      <c r="P65" s="19" t="s">
        <v>143</v>
      </c>
      <c r="Q65" s="20"/>
    </row>
    <row r="66" spans="1:17">
      <c r="A66" s="47"/>
      <c r="B66" s="37" t="s">
        <v>94</v>
      </c>
      <c r="C66" s="19">
        <v>5</v>
      </c>
      <c r="D66" s="21">
        <v>136</v>
      </c>
      <c r="E66" s="21">
        <f>6*1</f>
        <v>6</v>
      </c>
      <c r="F66" s="21">
        <f>13*1</f>
        <v>13</v>
      </c>
      <c r="G66" s="22">
        <f t="shared" si="4"/>
        <v>2.794E-2</v>
      </c>
      <c r="H66" s="22">
        <f t="shared" si="6"/>
        <v>2.794E-2</v>
      </c>
      <c r="I66" s="22">
        <f t="shared" si="7"/>
        <v>1.9120000000000002E-2</v>
      </c>
      <c r="J66" s="22"/>
      <c r="K66" s="19">
        <v>1000</v>
      </c>
      <c r="L66" s="23">
        <f t="shared" si="5"/>
        <v>27.94</v>
      </c>
      <c r="M66" s="23">
        <f t="shared" si="8"/>
        <v>27.94</v>
      </c>
      <c r="N66" s="23">
        <f t="shared" si="9"/>
        <v>19.12</v>
      </c>
      <c r="O66" s="23">
        <f t="shared" si="10"/>
        <v>0</v>
      </c>
      <c r="P66" s="19" t="s">
        <v>143</v>
      </c>
      <c r="Q66" s="20"/>
    </row>
    <row r="67" spans="1:17">
      <c r="A67" s="47"/>
      <c r="B67" s="37" t="s">
        <v>95</v>
      </c>
      <c r="C67" s="19">
        <v>1</v>
      </c>
      <c r="D67" s="21">
        <v>136</v>
      </c>
      <c r="E67" s="21">
        <f>6*4</f>
        <v>24</v>
      </c>
      <c r="F67" s="21">
        <f>13*4</f>
        <v>52</v>
      </c>
      <c r="G67" s="22">
        <f t="shared" si="4"/>
        <v>0.55881999999999998</v>
      </c>
      <c r="H67" s="22">
        <f t="shared" si="6"/>
        <v>0.55881999999999998</v>
      </c>
      <c r="I67" s="22">
        <f t="shared" si="7"/>
        <v>0.38235000000000002</v>
      </c>
      <c r="J67" s="22"/>
      <c r="K67" s="19">
        <v>20</v>
      </c>
      <c r="L67" s="23">
        <f t="shared" si="5"/>
        <v>11.18</v>
      </c>
      <c r="M67" s="23">
        <f t="shared" si="8"/>
        <v>11.18</v>
      </c>
      <c r="N67" s="23">
        <f t="shared" si="9"/>
        <v>7.65</v>
      </c>
      <c r="O67" s="23">
        <f t="shared" si="10"/>
        <v>0</v>
      </c>
      <c r="P67" s="19" t="s">
        <v>145</v>
      </c>
      <c r="Q67" s="20"/>
    </row>
    <row r="68" spans="1:17">
      <c r="A68" s="47"/>
      <c r="B68" s="37" t="s">
        <v>96</v>
      </c>
      <c r="C68" s="19">
        <v>1</v>
      </c>
      <c r="D68" s="21">
        <v>136</v>
      </c>
      <c r="E68" s="21">
        <f>6*1</f>
        <v>6</v>
      </c>
      <c r="F68" s="21">
        <f>13*1</f>
        <v>13</v>
      </c>
      <c r="G68" s="22">
        <f t="shared" si="4"/>
        <v>0.13971</v>
      </c>
      <c r="H68" s="22">
        <f t="shared" si="6"/>
        <v>0.13971</v>
      </c>
      <c r="I68" s="22">
        <f t="shared" si="7"/>
        <v>9.5589999999999994E-2</v>
      </c>
      <c r="J68" s="22"/>
      <c r="K68" s="19">
        <v>25</v>
      </c>
      <c r="L68" s="23">
        <f t="shared" si="5"/>
        <v>3.49</v>
      </c>
      <c r="M68" s="23">
        <f t="shared" si="8"/>
        <v>3.49</v>
      </c>
      <c r="N68" s="23">
        <f t="shared" si="9"/>
        <v>2.39</v>
      </c>
      <c r="O68" s="23">
        <f t="shared" si="10"/>
        <v>0</v>
      </c>
      <c r="P68" s="19" t="s">
        <v>143</v>
      </c>
      <c r="Q68" s="20"/>
    </row>
    <row r="69" spans="1:17">
      <c r="A69" s="47"/>
      <c r="B69" s="37" t="s">
        <v>97</v>
      </c>
      <c r="C69" s="19">
        <v>5</v>
      </c>
      <c r="D69" s="21">
        <v>136</v>
      </c>
      <c r="E69" s="21">
        <f>6*1</f>
        <v>6</v>
      </c>
      <c r="F69" s="21">
        <f>13*1</f>
        <v>13</v>
      </c>
      <c r="G69" s="22">
        <f t="shared" si="4"/>
        <v>2.794E-2</v>
      </c>
      <c r="H69" s="22">
        <f t="shared" si="6"/>
        <v>2.794E-2</v>
      </c>
      <c r="I69" s="22">
        <f t="shared" si="7"/>
        <v>1.9120000000000002E-2</v>
      </c>
      <c r="J69" s="22"/>
      <c r="K69" s="19">
        <v>60</v>
      </c>
      <c r="L69" s="23">
        <f t="shared" si="5"/>
        <v>1.68</v>
      </c>
      <c r="M69" s="23">
        <f t="shared" si="8"/>
        <v>1.68</v>
      </c>
      <c r="N69" s="23">
        <f t="shared" si="9"/>
        <v>1.1499999999999999</v>
      </c>
      <c r="O69" s="23">
        <f t="shared" si="10"/>
        <v>0</v>
      </c>
      <c r="P69" s="19" t="s">
        <v>143</v>
      </c>
      <c r="Q69" s="20"/>
    </row>
    <row r="70" spans="1:17">
      <c r="A70" s="47"/>
      <c r="B70" s="37" t="s">
        <v>98</v>
      </c>
      <c r="C70" s="19">
        <v>5</v>
      </c>
      <c r="D70" s="21">
        <v>136</v>
      </c>
      <c r="E70" s="21">
        <v>4</v>
      </c>
      <c r="F70" s="21"/>
      <c r="G70" s="22">
        <f t="shared" si="4"/>
        <v>5.8799999999999998E-3</v>
      </c>
      <c r="H70" s="22">
        <f t="shared" si="6"/>
        <v>5.8799999999999998E-3</v>
      </c>
      <c r="I70" s="22">
        <f t="shared" si="7"/>
        <v>0</v>
      </c>
      <c r="J70" s="22"/>
      <c r="K70" s="19">
        <v>250</v>
      </c>
      <c r="L70" s="23">
        <f t="shared" si="5"/>
        <v>1.47</v>
      </c>
      <c r="M70" s="23">
        <f t="shared" si="8"/>
        <v>1.47</v>
      </c>
      <c r="N70" s="23">
        <f t="shared" si="9"/>
        <v>0</v>
      </c>
      <c r="O70" s="23">
        <f t="shared" si="10"/>
        <v>0</v>
      </c>
      <c r="P70" s="20" t="s">
        <v>286</v>
      </c>
      <c r="Q70" s="20"/>
    </row>
    <row r="71" spans="1:17">
      <c r="A71" s="47"/>
      <c r="B71" s="37" t="s">
        <v>99</v>
      </c>
      <c r="C71" s="19">
        <v>1</v>
      </c>
      <c r="D71" s="21">
        <v>136</v>
      </c>
      <c r="E71" s="21">
        <f t="shared" ref="E71:E77" si="11">6*1</f>
        <v>6</v>
      </c>
      <c r="F71" s="21">
        <f t="shared" ref="F71:F77" si="12">13*1</f>
        <v>13</v>
      </c>
      <c r="G71" s="22">
        <f t="shared" si="4"/>
        <v>0.13971</v>
      </c>
      <c r="H71" s="22">
        <f t="shared" si="6"/>
        <v>0.13971</v>
      </c>
      <c r="I71" s="22">
        <f t="shared" si="7"/>
        <v>9.5589999999999994E-2</v>
      </c>
      <c r="J71" s="22"/>
      <c r="K71" s="19">
        <v>3</v>
      </c>
      <c r="L71" s="23">
        <f t="shared" si="5"/>
        <v>0.42</v>
      </c>
      <c r="M71" s="23">
        <f t="shared" si="8"/>
        <v>0.42</v>
      </c>
      <c r="N71" s="23">
        <f t="shared" si="9"/>
        <v>0.28999999999999998</v>
      </c>
      <c r="O71" s="23">
        <f t="shared" si="10"/>
        <v>0</v>
      </c>
      <c r="P71" s="19" t="s">
        <v>143</v>
      </c>
      <c r="Q71" s="20"/>
    </row>
    <row r="72" spans="1:17">
      <c r="A72" s="47"/>
      <c r="B72" s="37" t="s">
        <v>100</v>
      </c>
      <c r="C72" s="19">
        <v>1</v>
      </c>
      <c r="D72" s="21">
        <v>136</v>
      </c>
      <c r="E72" s="21">
        <f t="shared" si="11"/>
        <v>6</v>
      </c>
      <c r="F72" s="21">
        <f t="shared" si="12"/>
        <v>13</v>
      </c>
      <c r="G72" s="22">
        <f t="shared" si="4"/>
        <v>0.13971</v>
      </c>
      <c r="H72" s="22">
        <f t="shared" si="6"/>
        <v>0.13971</v>
      </c>
      <c r="I72" s="22">
        <f t="shared" si="7"/>
        <v>9.5589999999999994E-2</v>
      </c>
      <c r="J72" s="22"/>
      <c r="K72" s="19">
        <v>6</v>
      </c>
      <c r="L72" s="23">
        <f t="shared" si="5"/>
        <v>0.84</v>
      </c>
      <c r="M72" s="23">
        <f t="shared" si="8"/>
        <v>0.84</v>
      </c>
      <c r="N72" s="23">
        <f t="shared" si="9"/>
        <v>0.56999999999999995</v>
      </c>
      <c r="O72" s="23">
        <f t="shared" si="10"/>
        <v>0</v>
      </c>
      <c r="P72" s="19" t="s">
        <v>143</v>
      </c>
      <c r="Q72" s="20"/>
    </row>
    <row r="73" spans="1:17">
      <c r="A73" s="47"/>
      <c r="B73" s="37" t="s">
        <v>101</v>
      </c>
      <c r="C73" s="19">
        <v>1</v>
      </c>
      <c r="D73" s="21">
        <v>136</v>
      </c>
      <c r="E73" s="21">
        <f t="shared" si="11"/>
        <v>6</v>
      </c>
      <c r="F73" s="21">
        <f t="shared" si="12"/>
        <v>13</v>
      </c>
      <c r="G73" s="22">
        <f t="shared" si="4"/>
        <v>0.13971</v>
      </c>
      <c r="H73" s="22">
        <f t="shared" si="6"/>
        <v>0.13971</v>
      </c>
      <c r="I73" s="22">
        <f t="shared" si="7"/>
        <v>9.5589999999999994E-2</v>
      </c>
      <c r="J73" s="22"/>
      <c r="K73" s="19">
        <v>13</v>
      </c>
      <c r="L73" s="23">
        <f t="shared" si="5"/>
        <v>1.82</v>
      </c>
      <c r="M73" s="23">
        <f t="shared" si="8"/>
        <v>1.82</v>
      </c>
      <c r="N73" s="23">
        <f t="shared" si="9"/>
        <v>1.24</v>
      </c>
      <c r="O73" s="23">
        <f t="shared" si="10"/>
        <v>0</v>
      </c>
      <c r="P73" s="19" t="s">
        <v>143</v>
      </c>
      <c r="Q73" s="20"/>
    </row>
    <row r="74" spans="1:17" ht="22.5">
      <c r="A74" s="47"/>
      <c r="B74" s="37" t="s">
        <v>102</v>
      </c>
      <c r="C74" s="19">
        <v>2</v>
      </c>
      <c r="D74" s="21">
        <v>136</v>
      </c>
      <c r="E74" s="21">
        <f t="shared" si="11"/>
        <v>6</v>
      </c>
      <c r="F74" s="21">
        <f t="shared" si="12"/>
        <v>13</v>
      </c>
      <c r="G74" s="22">
        <f t="shared" si="4"/>
        <v>6.9849999999999995E-2</v>
      </c>
      <c r="H74" s="22">
        <f t="shared" si="6"/>
        <v>6.9849999999999995E-2</v>
      </c>
      <c r="I74" s="22">
        <f t="shared" si="7"/>
        <v>4.7789999999999999E-2</v>
      </c>
      <c r="J74" s="22"/>
      <c r="K74" s="19">
        <v>50</v>
      </c>
      <c r="L74" s="23">
        <f t="shared" si="5"/>
        <v>3.49</v>
      </c>
      <c r="M74" s="23">
        <f t="shared" si="8"/>
        <v>3.49</v>
      </c>
      <c r="N74" s="23">
        <f t="shared" si="9"/>
        <v>2.39</v>
      </c>
      <c r="O74" s="23">
        <f t="shared" si="10"/>
        <v>0</v>
      </c>
      <c r="P74" s="19" t="s">
        <v>143</v>
      </c>
      <c r="Q74" s="20"/>
    </row>
    <row r="75" spans="1:17">
      <c r="A75" s="47"/>
      <c r="B75" s="37" t="s">
        <v>103</v>
      </c>
      <c r="C75" s="19">
        <v>1</v>
      </c>
      <c r="D75" s="21">
        <v>136</v>
      </c>
      <c r="E75" s="21">
        <f t="shared" si="11"/>
        <v>6</v>
      </c>
      <c r="F75" s="21">
        <f t="shared" si="12"/>
        <v>13</v>
      </c>
      <c r="G75" s="22">
        <f t="shared" si="4"/>
        <v>0.13971</v>
      </c>
      <c r="H75" s="22">
        <f t="shared" si="6"/>
        <v>0.13971</v>
      </c>
      <c r="I75" s="22">
        <f t="shared" si="7"/>
        <v>9.5589999999999994E-2</v>
      </c>
      <c r="J75" s="22"/>
      <c r="K75" s="19">
        <v>50</v>
      </c>
      <c r="L75" s="23">
        <f t="shared" si="5"/>
        <v>6.99</v>
      </c>
      <c r="M75" s="23">
        <f t="shared" si="8"/>
        <v>6.99</v>
      </c>
      <c r="N75" s="23">
        <f t="shared" si="9"/>
        <v>4.78</v>
      </c>
      <c r="O75" s="23">
        <f t="shared" si="10"/>
        <v>0</v>
      </c>
      <c r="P75" s="19" t="s">
        <v>143</v>
      </c>
      <c r="Q75" s="20"/>
    </row>
    <row r="76" spans="1:17">
      <c r="A76" s="47"/>
      <c r="B76" s="37" t="s">
        <v>104</v>
      </c>
      <c r="C76" s="19">
        <v>1</v>
      </c>
      <c r="D76" s="21">
        <v>136</v>
      </c>
      <c r="E76" s="21">
        <f t="shared" si="11"/>
        <v>6</v>
      </c>
      <c r="F76" s="21">
        <f t="shared" si="12"/>
        <v>13</v>
      </c>
      <c r="G76" s="22">
        <f t="shared" si="4"/>
        <v>0.13971</v>
      </c>
      <c r="H76" s="22">
        <f t="shared" si="6"/>
        <v>0.13971</v>
      </c>
      <c r="I76" s="22">
        <f t="shared" si="7"/>
        <v>9.5589999999999994E-2</v>
      </c>
      <c r="J76" s="22"/>
      <c r="K76" s="19">
        <v>50</v>
      </c>
      <c r="L76" s="23">
        <f t="shared" si="5"/>
        <v>6.99</v>
      </c>
      <c r="M76" s="23">
        <f t="shared" si="8"/>
        <v>6.99</v>
      </c>
      <c r="N76" s="23">
        <f t="shared" si="9"/>
        <v>4.78</v>
      </c>
      <c r="O76" s="23">
        <f t="shared" si="10"/>
        <v>0</v>
      </c>
      <c r="P76" s="19" t="s">
        <v>143</v>
      </c>
      <c r="Q76" s="20"/>
    </row>
    <row r="77" spans="1:17">
      <c r="A77" s="47"/>
      <c r="B77" s="37" t="s">
        <v>105</v>
      </c>
      <c r="C77" s="19">
        <v>5</v>
      </c>
      <c r="D77" s="21">
        <v>136</v>
      </c>
      <c r="E77" s="21">
        <f t="shared" si="11"/>
        <v>6</v>
      </c>
      <c r="F77" s="21">
        <f t="shared" si="12"/>
        <v>13</v>
      </c>
      <c r="G77" s="22">
        <f t="shared" si="4"/>
        <v>2.794E-2</v>
      </c>
      <c r="H77" s="22">
        <f t="shared" si="6"/>
        <v>2.794E-2</v>
      </c>
      <c r="I77" s="22">
        <f t="shared" si="7"/>
        <v>1.9120000000000002E-2</v>
      </c>
      <c r="J77" s="22"/>
      <c r="K77" s="19">
        <v>100</v>
      </c>
      <c r="L77" s="23">
        <f t="shared" si="5"/>
        <v>2.79</v>
      </c>
      <c r="M77" s="23">
        <f t="shared" si="8"/>
        <v>2.79</v>
      </c>
      <c r="N77" s="23">
        <f t="shared" si="9"/>
        <v>1.91</v>
      </c>
      <c r="O77" s="23">
        <f t="shared" si="10"/>
        <v>0</v>
      </c>
      <c r="P77" s="19" t="s">
        <v>143</v>
      </c>
      <c r="Q77" s="20"/>
    </row>
    <row r="78" spans="1:17" ht="33.75">
      <c r="A78" s="47"/>
      <c r="B78" s="37" t="s">
        <v>106</v>
      </c>
      <c r="C78" s="19">
        <v>1</v>
      </c>
      <c r="D78" s="21">
        <v>136</v>
      </c>
      <c r="E78" s="21">
        <f>6*2</f>
        <v>12</v>
      </c>
      <c r="F78" s="21">
        <f>13*2</f>
        <v>26</v>
      </c>
      <c r="G78" s="22">
        <f t="shared" si="4"/>
        <v>0.27940999999999999</v>
      </c>
      <c r="H78" s="22">
        <f t="shared" si="6"/>
        <v>0.27940999999999999</v>
      </c>
      <c r="I78" s="22">
        <f t="shared" si="7"/>
        <v>0.19117999999999999</v>
      </c>
      <c r="J78" s="22"/>
      <c r="K78" s="19">
        <v>40</v>
      </c>
      <c r="L78" s="23">
        <f t="shared" si="5"/>
        <v>11.18</v>
      </c>
      <c r="M78" s="23">
        <f t="shared" si="8"/>
        <v>11.18</v>
      </c>
      <c r="N78" s="23">
        <f t="shared" si="9"/>
        <v>7.65</v>
      </c>
      <c r="O78" s="23">
        <f t="shared" si="10"/>
        <v>0</v>
      </c>
      <c r="P78" s="19" t="s">
        <v>144</v>
      </c>
      <c r="Q78" s="20"/>
    </row>
    <row r="79" spans="1:17" ht="22.5">
      <c r="A79" s="47"/>
      <c r="B79" s="37" t="s">
        <v>107</v>
      </c>
      <c r="C79" s="19">
        <v>1</v>
      </c>
      <c r="D79" s="21">
        <v>136</v>
      </c>
      <c r="E79" s="21">
        <f>6*2</f>
        <v>12</v>
      </c>
      <c r="F79" s="21">
        <f>13*2</f>
        <v>26</v>
      </c>
      <c r="G79" s="22">
        <f t="shared" si="4"/>
        <v>0.27940999999999999</v>
      </c>
      <c r="H79" s="22">
        <f t="shared" si="6"/>
        <v>0.27940999999999999</v>
      </c>
      <c r="I79" s="22">
        <f t="shared" si="7"/>
        <v>0.19117999999999999</v>
      </c>
      <c r="J79" s="22"/>
      <c r="K79" s="19">
        <v>200</v>
      </c>
      <c r="L79" s="23">
        <f t="shared" si="5"/>
        <v>55.88</v>
      </c>
      <c r="M79" s="23">
        <f t="shared" si="8"/>
        <v>55.88</v>
      </c>
      <c r="N79" s="23">
        <f t="shared" si="9"/>
        <v>38.24</v>
      </c>
      <c r="O79" s="23">
        <f t="shared" si="10"/>
        <v>0</v>
      </c>
      <c r="P79" s="19" t="s">
        <v>144</v>
      </c>
      <c r="Q79" s="20"/>
    </row>
    <row r="80" spans="1:17">
      <c r="A80" s="47"/>
      <c r="B80" s="37" t="s">
        <v>108</v>
      </c>
      <c r="C80" s="19">
        <v>1</v>
      </c>
      <c r="D80" s="21">
        <v>136</v>
      </c>
      <c r="E80" s="21">
        <f>6*1</f>
        <v>6</v>
      </c>
      <c r="F80" s="21">
        <f>13*1</f>
        <v>13</v>
      </c>
      <c r="G80" s="22">
        <f t="shared" si="4"/>
        <v>0.13971</v>
      </c>
      <c r="H80" s="22">
        <f t="shared" si="6"/>
        <v>0.13971</v>
      </c>
      <c r="I80" s="22">
        <f t="shared" si="7"/>
        <v>9.5589999999999994E-2</v>
      </c>
      <c r="J80" s="22"/>
      <c r="K80" s="19">
        <v>50</v>
      </c>
      <c r="L80" s="23">
        <f t="shared" si="5"/>
        <v>6.99</v>
      </c>
      <c r="M80" s="23">
        <f t="shared" si="8"/>
        <v>6.99</v>
      </c>
      <c r="N80" s="23">
        <f t="shared" si="9"/>
        <v>4.78</v>
      </c>
      <c r="O80" s="23">
        <f t="shared" si="10"/>
        <v>0</v>
      </c>
      <c r="P80" s="19" t="s">
        <v>143</v>
      </c>
      <c r="Q80" s="20"/>
    </row>
    <row r="81" spans="1:17">
      <c r="A81" s="47"/>
      <c r="B81" s="37" t="s">
        <v>109</v>
      </c>
      <c r="C81" s="19">
        <v>1</v>
      </c>
      <c r="D81" s="21">
        <v>136</v>
      </c>
      <c r="E81" s="21">
        <f>6*2</f>
        <v>12</v>
      </c>
      <c r="F81" s="21">
        <f>13*2</f>
        <v>26</v>
      </c>
      <c r="G81" s="22">
        <f t="shared" si="4"/>
        <v>0.27940999999999999</v>
      </c>
      <c r="H81" s="22">
        <f t="shared" si="6"/>
        <v>0.27940999999999999</v>
      </c>
      <c r="I81" s="22">
        <f t="shared" si="7"/>
        <v>0.19117999999999999</v>
      </c>
      <c r="J81" s="22"/>
      <c r="K81" s="19">
        <v>45</v>
      </c>
      <c r="L81" s="23">
        <f t="shared" si="5"/>
        <v>12.57</v>
      </c>
      <c r="M81" s="23">
        <f t="shared" si="8"/>
        <v>12.57</v>
      </c>
      <c r="N81" s="23">
        <f t="shared" si="9"/>
        <v>8.6</v>
      </c>
      <c r="O81" s="23">
        <f t="shared" si="10"/>
        <v>0</v>
      </c>
      <c r="P81" s="19" t="s">
        <v>144</v>
      </c>
      <c r="Q81" s="20"/>
    </row>
    <row r="82" spans="1:17">
      <c r="A82" s="47"/>
      <c r="B82" s="37" t="s">
        <v>110</v>
      </c>
      <c r="C82" s="19">
        <v>3</v>
      </c>
      <c r="D82" s="21">
        <v>136</v>
      </c>
      <c r="E82" s="21">
        <f>6*1</f>
        <v>6</v>
      </c>
      <c r="F82" s="21">
        <f>13*1</f>
        <v>13</v>
      </c>
      <c r="G82" s="22">
        <f t="shared" si="4"/>
        <v>4.657E-2</v>
      </c>
      <c r="H82" s="22">
        <f t="shared" si="6"/>
        <v>4.657E-2</v>
      </c>
      <c r="I82" s="22">
        <f t="shared" si="7"/>
        <v>3.1859999999999999E-2</v>
      </c>
      <c r="J82" s="22"/>
      <c r="K82" s="19">
        <v>60</v>
      </c>
      <c r="L82" s="23">
        <f t="shared" si="5"/>
        <v>2.79</v>
      </c>
      <c r="M82" s="23">
        <f t="shared" si="8"/>
        <v>2.79</v>
      </c>
      <c r="N82" s="23">
        <f t="shared" si="9"/>
        <v>1.91</v>
      </c>
      <c r="O82" s="23">
        <f t="shared" si="10"/>
        <v>0</v>
      </c>
      <c r="P82" s="19" t="s">
        <v>143</v>
      </c>
      <c r="Q82" s="20"/>
    </row>
    <row r="83" spans="1:17">
      <c r="A83" s="47"/>
      <c r="B83" s="37" t="s">
        <v>111</v>
      </c>
      <c r="C83" s="19">
        <v>1</v>
      </c>
      <c r="D83" s="21">
        <v>136</v>
      </c>
      <c r="E83" s="21">
        <f>6*1</f>
        <v>6</v>
      </c>
      <c r="F83" s="21">
        <f>13*1</f>
        <v>13</v>
      </c>
      <c r="G83" s="22">
        <f t="shared" si="4"/>
        <v>0.13971</v>
      </c>
      <c r="H83" s="22">
        <f t="shared" si="6"/>
        <v>0.13971</v>
      </c>
      <c r="I83" s="22">
        <f t="shared" si="7"/>
        <v>9.5589999999999994E-2</v>
      </c>
      <c r="J83" s="22"/>
      <c r="K83" s="19">
        <v>60</v>
      </c>
      <c r="L83" s="23">
        <f t="shared" si="5"/>
        <v>8.3800000000000008</v>
      </c>
      <c r="M83" s="23">
        <f t="shared" si="8"/>
        <v>8.3800000000000008</v>
      </c>
      <c r="N83" s="23">
        <f t="shared" si="9"/>
        <v>5.74</v>
      </c>
      <c r="O83" s="23">
        <f t="shared" si="10"/>
        <v>0</v>
      </c>
      <c r="P83" s="19" t="s">
        <v>143</v>
      </c>
      <c r="Q83" s="20"/>
    </row>
    <row r="84" spans="1:17">
      <c r="A84" s="47"/>
      <c r="B84" s="37" t="s">
        <v>112</v>
      </c>
      <c r="C84" s="19">
        <v>5</v>
      </c>
      <c r="D84" s="21">
        <v>136</v>
      </c>
      <c r="E84" s="21">
        <f>6*1</f>
        <v>6</v>
      </c>
      <c r="F84" s="21">
        <f>13*1</f>
        <v>13</v>
      </c>
      <c r="G84" s="22">
        <f t="shared" si="4"/>
        <v>2.794E-2</v>
      </c>
      <c r="H84" s="22">
        <f t="shared" si="6"/>
        <v>2.794E-2</v>
      </c>
      <c r="I84" s="22">
        <f t="shared" si="7"/>
        <v>1.9120000000000002E-2</v>
      </c>
      <c r="J84" s="22"/>
      <c r="K84" s="19">
        <v>150</v>
      </c>
      <c r="L84" s="23">
        <f t="shared" si="5"/>
        <v>4.1900000000000004</v>
      </c>
      <c r="M84" s="23">
        <f t="shared" si="8"/>
        <v>4.1900000000000004</v>
      </c>
      <c r="N84" s="23">
        <f t="shared" si="9"/>
        <v>2.87</v>
      </c>
      <c r="O84" s="23">
        <f t="shared" si="10"/>
        <v>0</v>
      </c>
      <c r="P84" s="19" t="s">
        <v>143</v>
      </c>
      <c r="Q84" s="20"/>
    </row>
    <row r="85" spans="1:17">
      <c r="A85" s="47"/>
      <c r="B85" s="37" t="s">
        <v>113</v>
      </c>
      <c r="C85" s="19">
        <v>5</v>
      </c>
      <c r="D85" s="21">
        <v>136</v>
      </c>
      <c r="E85" s="21">
        <f>6*1</f>
        <v>6</v>
      </c>
      <c r="F85" s="21">
        <f>13*1</f>
        <v>13</v>
      </c>
      <c r="G85" s="22">
        <f t="shared" si="4"/>
        <v>2.794E-2</v>
      </c>
      <c r="H85" s="22">
        <f t="shared" si="6"/>
        <v>2.794E-2</v>
      </c>
      <c r="I85" s="22">
        <f t="shared" si="7"/>
        <v>1.9120000000000002E-2</v>
      </c>
      <c r="J85" s="22"/>
      <c r="K85" s="19">
        <v>300</v>
      </c>
      <c r="L85" s="23">
        <f t="shared" si="5"/>
        <v>8.3800000000000008</v>
      </c>
      <c r="M85" s="23">
        <f t="shared" si="8"/>
        <v>8.3800000000000008</v>
      </c>
      <c r="N85" s="23">
        <f t="shared" si="9"/>
        <v>5.74</v>
      </c>
      <c r="O85" s="23">
        <f t="shared" si="10"/>
        <v>0</v>
      </c>
      <c r="P85" s="19" t="s">
        <v>143</v>
      </c>
      <c r="Q85" s="20"/>
    </row>
    <row r="86" spans="1:17">
      <c r="A86" s="47"/>
      <c r="B86" s="37" t="s">
        <v>114</v>
      </c>
      <c r="C86" s="19">
        <v>1</v>
      </c>
      <c r="D86" s="21">
        <v>136</v>
      </c>
      <c r="E86" s="21">
        <v>2</v>
      </c>
      <c r="F86" s="21"/>
      <c r="G86" s="22">
        <f t="shared" si="4"/>
        <v>1.4710000000000001E-2</v>
      </c>
      <c r="H86" s="22">
        <f t="shared" si="6"/>
        <v>1.4710000000000001E-2</v>
      </c>
      <c r="I86" s="22">
        <f t="shared" si="7"/>
        <v>0</v>
      </c>
      <c r="J86" s="22"/>
      <c r="K86" s="19">
        <v>60</v>
      </c>
      <c r="L86" s="23">
        <f t="shared" si="5"/>
        <v>0.88</v>
      </c>
      <c r="M86" s="23">
        <f t="shared" si="8"/>
        <v>0.88</v>
      </c>
      <c r="N86" s="23">
        <f t="shared" si="9"/>
        <v>0</v>
      </c>
      <c r="O86" s="23">
        <f t="shared" si="10"/>
        <v>0</v>
      </c>
      <c r="P86" s="19" t="s">
        <v>116</v>
      </c>
      <c r="Q86" s="20"/>
    </row>
    <row r="87" spans="1:17">
      <c r="A87" s="47"/>
      <c r="B87" s="37" t="s">
        <v>115</v>
      </c>
      <c r="C87" s="19">
        <v>1</v>
      </c>
      <c r="D87" s="21">
        <v>136</v>
      </c>
      <c r="E87" s="21">
        <f>6*1</f>
        <v>6</v>
      </c>
      <c r="F87" s="21">
        <f>13*1</f>
        <v>13</v>
      </c>
      <c r="G87" s="22">
        <f t="shared" si="4"/>
        <v>0.13971</v>
      </c>
      <c r="H87" s="22">
        <f t="shared" si="6"/>
        <v>0.13971</v>
      </c>
      <c r="I87" s="22">
        <f t="shared" si="7"/>
        <v>9.5589999999999994E-2</v>
      </c>
      <c r="J87" s="22"/>
      <c r="K87" s="19">
        <v>600</v>
      </c>
      <c r="L87" s="23">
        <f t="shared" si="5"/>
        <v>83.83</v>
      </c>
      <c r="M87" s="23">
        <f t="shared" si="8"/>
        <v>83.83</v>
      </c>
      <c r="N87" s="23">
        <f t="shared" si="9"/>
        <v>57.35</v>
      </c>
      <c r="O87" s="23">
        <f t="shared" si="10"/>
        <v>0</v>
      </c>
      <c r="P87" s="19" t="s">
        <v>143</v>
      </c>
      <c r="Q87" s="20"/>
    </row>
    <row r="88" spans="1:17">
      <c r="A88" s="47"/>
      <c r="B88" s="44" t="s">
        <v>212</v>
      </c>
      <c r="C88" s="40"/>
      <c r="D88" s="41"/>
      <c r="E88" s="41"/>
      <c r="F88" s="41"/>
      <c r="G88" s="42"/>
      <c r="H88" s="42"/>
      <c r="I88" s="42"/>
      <c r="J88" s="42"/>
      <c r="K88" s="40"/>
      <c r="L88" s="43">
        <f>SUM(L47:L87)</f>
        <v>538.88</v>
      </c>
      <c r="M88" s="43">
        <f>SUM(M47:M87)</f>
        <v>538.88</v>
      </c>
      <c r="N88" s="43">
        <f>SUM(N47:N87)</f>
        <v>380.09</v>
      </c>
      <c r="O88" s="43">
        <f>SUM(O47:O87)</f>
        <v>0</v>
      </c>
      <c r="P88" s="40"/>
      <c r="Q88" s="20"/>
    </row>
    <row r="89" spans="1:17">
      <c r="A89" s="47" t="s">
        <v>221</v>
      </c>
      <c r="B89" s="44"/>
      <c r="C89" s="40"/>
      <c r="D89" s="41"/>
      <c r="E89" s="41"/>
      <c r="F89" s="41"/>
      <c r="G89" s="42"/>
      <c r="H89" s="42"/>
      <c r="I89" s="42"/>
      <c r="J89" s="42"/>
      <c r="K89" s="40"/>
      <c r="L89" s="43">
        <f>SUM(M89:O89)</f>
        <v>380.09</v>
      </c>
      <c r="M89" s="43"/>
      <c r="N89" s="43">
        <f>N88</f>
        <v>380.09</v>
      </c>
      <c r="O89" s="43"/>
      <c r="P89" s="40" t="s">
        <v>291</v>
      </c>
      <c r="Q89" s="20"/>
    </row>
    <row r="90" spans="1:17">
      <c r="A90" s="47" t="s">
        <v>222</v>
      </c>
      <c r="B90" s="44"/>
      <c r="C90" s="40"/>
      <c r="D90" s="41"/>
      <c r="E90" s="41"/>
      <c r="F90" s="41"/>
      <c r="G90" s="42"/>
      <c r="H90" s="42"/>
      <c r="I90" s="42"/>
      <c r="J90" s="42"/>
      <c r="K90" s="40"/>
      <c r="L90" s="43">
        <f>SUM(M90:O90)</f>
        <v>158.79</v>
      </c>
      <c r="M90" s="43">
        <f>M88-N89</f>
        <v>158.79</v>
      </c>
      <c r="N90" s="43"/>
      <c r="O90" s="43"/>
      <c r="P90" s="40" t="s">
        <v>291</v>
      </c>
      <c r="Q90" s="20"/>
    </row>
    <row r="91" spans="1:17">
      <c r="A91" s="52"/>
      <c r="B91" s="944" t="s">
        <v>336</v>
      </c>
      <c r="C91" s="944"/>
      <c r="D91" s="944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5"/>
      <c r="Q91" s="53"/>
    </row>
    <row r="92" spans="1:17">
      <c r="A92" s="47"/>
      <c r="B92" s="432" t="s">
        <v>117</v>
      </c>
      <c r="C92" s="433">
        <v>5</v>
      </c>
      <c r="D92" s="25">
        <v>136</v>
      </c>
      <c r="E92" s="25">
        <f>6*1</f>
        <v>6</v>
      </c>
      <c r="F92" s="25">
        <f>9*1</f>
        <v>9</v>
      </c>
      <c r="G92" s="22">
        <f t="shared" si="4"/>
        <v>2.206E-2</v>
      </c>
      <c r="H92" s="22">
        <f t="shared" ref="H92:H108" si="13">G92-J92</f>
        <v>2.206E-2</v>
      </c>
      <c r="I92" s="22"/>
      <c r="J92" s="22"/>
      <c r="K92" s="19">
        <v>80</v>
      </c>
      <c r="L92" s="23">
        <f t="shared" si="5"/>
        <v>1.76</v>
      </c>
      <c r="M92" s="23">
        <f t="shared" ref="M92:M108" si="14">H92*K92</f>
        <v>1.76</v>
      </c>
      <c r="N92" s="23">
        <f t="shared" ref="N92:N108" si="15">I92*K92</f>
        <v>0</v>
      </c>
      <c r="O92" s="23">
        <f t="shared" ref="O92:O108" si="16">L92-M92</f>
        <v>0</v>
      </c>
      <c r="P92" s="19" t="s">
        <v>335</v>
      </c>
      <c r="Q92" s="20"/>
    </row>
    <row r="93" spans="1:17">
      <c r="A93" s="47"/>
      <c r="B93" s="432" t="s">
        <v>120</v>
      </c>
      <c r="C93" s="433">
        <v>5</v>
      </c>
      <c r="D93" s="25">
        <v>136</v>
      </c>
      <c r="E93" s="25">
        <v>2</v>
      </c>
      <c r="F93" s="25"/>
      <c r="G93" s="22">
        <f>(E93+F93)/D93/C93</f>
        <v>2.9399999999999999E-3</v>
      </c>
      <c r="H93" s="22">
        <f t="shared" si="13"/>
        <v>2.9399999999999999E-3</v>
      </c>
      <c r="I93" s="22"/>
      <c r="J93" s="22"/>
      <c r="K93" s="19">
        <v>80</v>
      </c>
      <c r="L93" s="23">
        <f>G93*K93</f>
        <v>0.24</v>
      </c>
      <c r="M93" s="23">
        <f t="shared" si="14"/>
        <v>0.24</v>
      </c>
      <c r="N93" s="23">
        <f t="shared" si="15"/>
        <v>0</v>
      </c>
      <c r="O93" s="23">
        <f t="shared" si="16"/>
        <v>0</v>
      </c>
      <c r="P93" s="20" t="s">
        <v>337</v>
      </c>
      <c r="Q93" s="20"/>
    </row>
    <row r="94" spans="1:17" ht="33.75">
      <c r="A94" s="47"/>
      <c r="B94" s="432" t="s">
        <v>121</v>
      </c>
      <c r="C94" s="433">
        <v>1</v>
      </c>
      <c r="D94" s="25">
        <v>136</v>
      </c>
      <c r="E94" s="25">
        <f>(E92+E93)*12</f>
        <v>96</v>
      </c>
      <c r="F94" s="25">
        <f>(F92+F93)*12</f>
        <v>108</v>
      </c>
      <c r="G94" s="22">
        <f>(E94+F94)/D94/C94</f>
        <v>1.5</v>
      </c>
      <c r="H94" s="22">
        <f t="shared" si="13"/>
        <v>1.5</v>
      </c>
      <c r="I94" s="22"/>
      <c r="J94" s="22"/>
      <c r="K94" s="19">
        <v>16</v>
      </c>
      <c r="L94" s="23">
        <f>G94*K94</f>
        <v>24</v>
      </c>
      <c r="M94" s="23">
        <f t="shared" si="14"/>
        <v>24</v>
      </c>
      <c r="N94" s="23">
        <f t="shared" si="15"/>
        <v>0</v>
      </c>
      <c r="O94" s="23">
        <f t="shared" si="16"/>
        <v>0</v>
      </c>
      <c r="P94" s="20" t="s">
        <v>338</v>
      </c>
      <c r="Q94" s="20"/>
    </row>
    <row r="95" spans="1:17">
      <c r="A95" s="47"/>
      <c r="B95" s="432" t="s">
        <v>118</v>
      </c>
      <c r="C95" s="433">
        <v>10</v>
      </c>
      <c r="D95" s="25">
        <v>136</v>
      </c>
      <c r="E95" s="25">
        <f>6*1</f>
        <v>6</v>
      </c>
      <c r="F95" s="25">
        <f>13*1</f>
        <v>13</v>
      </c>
      <c r="G95" s="22">
        <f t="shared" si="4"/>
        <v>1.397E-2</v>
      </c>
      <c r="H95" s="22">
        <f t="shared" si="13"/>
        <v>1.397E-2</v>
      </c>
      <c r="I95" s="22"/>
      <c r="J95" s="22"/>
      <c r="K95" s="19">
        <v>100</v>
      </c>
      <c r="L95" s="23">
        <f t="shared" si="5"/>
        <v>1.4</v>
      </c>
      <c r="M95" s="23">
        <f t="shared" si="14"/>
        <v>1.4</v>
      </c>
      <c r="N95" s="23">
        <f t="shared" si="15"/>
        <v>0</v>
      </c>
      <c r="O95" s="23">
        <f t="shared" si="16"/>
        <v>0</v>
      </c>
      <c r="P95" s="19" t="s">
        <v>143</v>
      </c>
      <c r="Q95" s="20"/>
    </row>
    <row r="96" spans="1:17" ht="22.5">
      <c r="A96" s="47"/>
      <c r="B96" s="432" t="s">
        <v>119</v>
      </c>
      <c r="C96" s="433">
        <v>1</v>
      </c>
      <c r="D96" s="25">
        <v>136</v>
      </c>
      <c r="E96" s="25">
        <v>2</v>
      </c>
      <c r="F96" s="25">
        <v>1</v>
      </c>
      <c r="G96" s="22">
        <f t="shared" si="4"/>
        <v>2.206E-2</v>
      </c>
      <c r="H96" s="22">
        <f t="shared" si="13"/>
        <v>2.206E-2</v>
      </c>
      <c r="I96" s="22"/>
      <c r="J96" s="22"/>
      <c r="K96" s="19">
        <v>30</v>
      </c>
      <c r="L96" s="23">
        <f t="shared" si="5"/>
        <v>0.66</v>
      </c>
      <c r="M96" s="23">
        <f t="shared" si="14"/>
        <v>0.66</v>
      </c>
      <c r="N96" s="23">
        <f t="shared" si="15"/>
        <v>0</v>
      </c>
      <c r="O96" s="23">
        <f t="shared" si="16"/>
        <v>0</v>
      </c>
      <c r="P96" s="20" t="s">
        <v>137</v>
      </c>
      <c r="Q96" s="20"/>
    </row>
    <row r="97" spans="1:17">
      <c r="A97" s="47"/>
      <c r="B97" s="432" t="s">
        <v>123</v>
      </c>
      <c r="C97" s="433">
        <v>1</v>
      </c>
      <c r="D97" s="25">
        <v>136</v>
      </c>
      <c r="E97" s="25">
        <f>1+1+2+1+1</f>
        <v>6</v>
      </c>
      <c r="F97" s="25">
        <f>1*13/10</f>
        <v>1</v>
      </c>
      <c r="G97" s="22">
        <f>(E97+F97)/D97/C97</f>
        <v>5.1470000000000002E-2</v>
      </c>
      <c r="H97" s="22">
        <f t="shared" si="13"/>
        <v>5.1470000000000002E-2</v>
      </c>
      <c r="I97" s="22"/>
      <c r="J97" s="22"/>
      <c r="K97" s="19">
        <v>200</v>
      </c>
      <c r="L97" s="23">
        <f>G97*K97</f>
        <v>10.29</v>
      </c>
      <c r="M97" s="23">
        <f t="shared" si="14"/>
        <v>10.29</v>
      </c>
      <c r="N97" s="23">
        <f t="shared" si="15"/>
        <v>0</v>
      </c>
      <c r="O97" s="23">
        <f t="shared" si="16"/>
        <v>0</v>
      </c>
      <c r="P97" s="19" t="s">
        <v>134</v>
      </c>
      <c r="Q97" s="20"/>
    </row>
    <row r="98" spans="1:17" ht="22.5">
      <c r="A98" s="47"/>
      <c r="B98" s="432" t="s">
        <v>128</v>
      </c>
      <c r="C98" s="433">
        <v>1</v>
      </c>
      <c r="D98" s="25">
        <v>136</v>
      </c>
      <c r="E98" s="434">
        <f>12*1</f>
        <v>12</v>
      </c>
      <c r="F98" s="25"/>
      <c r="G98" s="22">
        <f>(E98+F98)/D98/C98</f>
        <v>8.8239999999999999E-2</v>
      </c>
      <c r="H98" s="22">
        <f t="shared" si="13"/>
        <v>8.8239999999999999E-2</v>
      </c>
      <c r="I98" s="22"/>
      <c r="J98" s="22"/>
      <c r="K98" s="19">
        <v>55</v>
      </c>
      <c r="L98" s="23">
        <f>G98*K98</f>
        <v>4.8499999999999996</v>
      </c>
      <c r="M98" s="23">
        <f t="shared" si="14"/>
        <v>4.8499999999999996</v>
      </c>
      <c r="N98" s="23">
        <f t="shared" si="15"/>
        <v>0</v>
      </c>
      <c r="O98" s="23">
        <f t="shared" si="16"/>
        <v>0</v>
      </c>
      <c r="P98" s="19" t="s">
        <v>287</v>
      </c>
      <c r="Q98" s="20"/>
    </row>
    <row r="99" spans="1:17" ht="22.5">
      <c r="A99" s="47"/>
      <c r="B99" s="432" t="s">
        <v>129</v>
      </c>
      <c r="C99" s="433">
        <v>5</v>
      </c>
      <c r="D99" s="25">
        <v>136</v>
      </c>
      <c r="E99" s="25">
        <v>1</v>
      </c>
      <c r="F99" s="25"/>
      <c r="G99" s="22">
        <f t="shared" ref="G99:G108" si="17">(E99+F99)/D99/C99</f>
        <v>1.47E-3</v>
      </c>
      <c r="H99" s="22">
        <f t="shared" si="13"/>
        <v>1.47E-3</v>
      </c>
      <c r="I99" s="22"/>
      <c r="J99" s="22"/>
      <c r="K99" s="19">
        <v>250</v>
      </c>
      <c r="L99" s="23">
        <f t="shared" ref="L99:L108" si="18">G99*K99</f>
        <v>0.37</v>
      </c>
      <c r="M99" s="23">
        <f t="shared" si="14"/>
        <v>0.37</v>
      </c>
      <c r="N99" s="23">
        <f t="shared" si="15"/>
        <v>0</v>
      </c>
      <c r="O99" s="23">
        <f t="shared" si="16"/>
        <v>0</v>
      </c>
      <c r="P99" s="27" t="s">
        <v>206</v>
      </c>
      <c r="Q99" s="20"/>
    </row>
    <row r="100" spans="1:17" ht="22.5">
      <c r="A100" s="47"/>
      <c r="B100" s="432" t="s">
        <v>133</v>
      </c>
      <c r="C100" s="433">
        <v>5</v>
      </c>
      <c r="D100" s="25">
        <v>136</v>
      </c>
      <c r="E100" s="25">
        <v>1</v>
      </c>
      <c r="F100" s="25"/>
      <c r="G100" s="22">
        <f t="shared" si="17"/>
        <v>1.47E-3</v>
      </c>
      <c r="H100" s="22">
        <f t="shared" si="13"/>
        <v>1.47E-3</v>
      </c>
      <c r="I100" s="22"/>
      <c r="J100" s="22"/>
      <c r="K100" s="19">
        <v>1282</v>
      </c>
      <c r="L100" s="23">
        <f t="shared" si="18"/>
        <v>1.88</v>
      </c>
      <c r="M100" s="23">
        <f t="shared" si="14"/>
        <v>1.88</v>
      </c>
      <c r="N100" s="23">
        <f t="shared" si="15"/>
        <v>0</v>
      </c>
      <c r="O100" s="23">
        <f t="shared" si="16"/>
        <v>0</v>
      </c>
      <c r="P100" s="27" t="s">
        <v>206</v>
      </c>
      <c r="Q100" s="20"/>
    </row>
    <row r="101" spans="1:17" ht="22.5">
      <c r="A101" s="47"/>
      <c r="B101" s="432" t="s">
        <v>130</v>
      </c>
      <c r="C101" s="433">
        <v>1</v>
      </c>
      <c r="D101" s="25">
        <v>136</v>
      </c>
      <c r="E101" s="25">
        <f>4*1</f>
        <v>4</v>
      </c>
      <c r="F101" s="25"/>
      <c r="G101" s="22">
        <f t="shared" si="17"/>
        <v>2.9409999999999999E-2</v>
      </c>
      <c r="H101" s="22">
        <f t="shared" si="13"/>
        <v>2.9409999999999999E-2</v>
      </c>
      <c r="I101" s="22"/>
      <c r="J101" s="22"/>
      <c r="K101" s="19">
        <v>270</v>
      </c>
      <c r="L101" s="23">
        <f t="shared" si="18"/>
        <v>7.94</v>
      </c>
      <c r="M101" s="23">
        <f t="shared" si="14"/>
        <v>7.94</v>
      </c>
      <c r="N101" s="23">
        <f t="shared" si="15"/>
        <v>0</v>
      </c>
      <c r="O101" s="23">
        <f t="shared" si="16"/>
        <v>0</v>
      </c>
      <c r="P101" s="27" t="s">
        <v>374</v>
      </c>
      <c r="Q101" s="20"/>
    </row>
    <row r="102" spans="1:17" ht="22.5">
      <c r="A102" s="47"/>
      <c r="B102" s="432" t="s">
        <v>124</v>
      </c>
      <c r="C102" s="433">
        <v>1</v>
      </c>
      <c r="D102" s="25">
        <v>136</v>
      </c>
      <c r="E102" s="25">
        <v>2</v>
      </c>
      <c r="F102" s="25"/>
      <c r="G102" s="22">
        <f t="shared" si="17"/>
        <v>1.4710000000000001E-2</v>
      </c>
      <c r="H102" s="22">
        <f t="shared" si="13"/>
        <v>1.4710000000000001E-2</v>
      </c>
      <c r="I102" s="22"/>
      <c r="J102" s="22"/>
      <c r="K102" s="19">
        <v>150</v>
      </c>
      <c r="L102" s="23">
        <f t="shared" si="18"/>
        <v>2.21</v>
      </c>
      <c r="M102" s="23">
        <f t="shared" si="14"/>
        <v>2.21</v>
      </c>
      <c r="N102" s="23">
        <f t="shared" si="15"/>
        <v>0</v>
      </c>
      <c r="O102" s="23">
        <f t="shared" si="16"/>
        <v>0</v>
      </c>
      <c r="P102" s="20" t="s">
        <v>340</v>
      </c>
      <c r="Q102" s="20"/>
    </row>
    <row r="103" spans="1:17" ht="22.5">
      <c r="A103" s="47"/>
      <c r="B103" s="432" t="s">
        <v>135</v>
      </c>
      <c r="C103" s="433">
        <v>1</v>
      </c>
      <c r="D103" s="25">
        <v>136</v>
      </c>
      <c r="E103" s="25">
        <f>4*1</f>
        <v>4</v>
      </c>
      <c r="F103" s="25"/>
      <c r="G103" s="22">
        <f>(E103+F103)/D103/C103</f>
        <v>2.9409999999999999E-2</v>
      </c>
      <c r="H103" s="22">
        <f t="shared" si="13"/>
        <v>2.9409999999999999E-2</v>
      </c>
      <c r="I103" s="22"/>
      <c r="J103" s="22"/>
      <c r="K103" s="19">
        <v>150</v>
      </c>
      <c r="L103" s="23">
        <f>G103*K103</f>
        <v>4.41</v>
      </c>
      <c r="M103" s="23">
        <f t="shared" si="14"/>
        <v>4.41</v>
      </c>
      <c r="N103" s="23">
        <f t="shared" si="15"/>
        <v>0</v>
      </c>
      <c r="O103" s="23">
        <f t="shared" si="16"/>
        <v>0</v>
      </c>
      <c r="P103" s="20" t="s">
        <v>288</v>
      </c>
      <c r="Q103" s="20"/>
    </row>
    <row r="104" spans="1:17" ht="22.5">
      <c r="A104" s="47"/>
      <c r="B104" s="432" t="s">
        <v>207</v>
      </c>
      <c r="C104" s="433">
        <v>1</v>
      </c>
      <c r="D104" s="25">
        <v>136</v>
      </c>
      <c r="E104" s="25">
        <v>2</v>
      </c>
      <c r="F104" s="25">
        <f>0.5*9</f>
        <v>5</v>
      </c>
      <c r="G104" s="22">
        <f>(E104+F104)/D104/C104</f>
        <v>5.1470000000000002E-2</v>
      </c>
      <c r="H104" s="22">
        <f t="shared" si="13"/>
        <v>5.1470000000000002E-2</v>
      </c>
      <c r="I104" s="22"/>
      <c r="J104" s="22"/>
      <c r="K104" s="19">
        <v>300</v>
      </c>
      <c r="L104" s="23">
        <f>G104*K104</f>
        <v>15.44</v>
      </c>
      <c r="M104" s="23">
        <f t="shared" si="14"/>
        <v>15.44</v>
      </c>
      <c r="N104" s="23">
        <f t="shared" si="15"/>
        <v>0</v>
      </c>
      <c r="O104" s="23">
        <f t="shared" si="16"/>
        <v>0</v>
      </c>
      <c r="P104" s="26" t="s">
        <v>341</v>
      </c>
      <c r="Q104" s="20"/>
    </row>
    <row r="105" spans="1:17">
      <c r="A105" s="47"/>
      <c r="B105" s="432" t="s">
        <v>131</v>
      </c>
      <c r="C105" s="433">
        <v>1</v>
      </c>
      <c r="D105" s="25">
        <v>136</v>
      </c>
      <c r="E105" s="25">
        <f>2*12*1</f>
        <v>24</v>
      </c>
      <c r="F105" s="25"/>
      <c r="G105" s="22">
        <f t="shared" si="17"/>
        <v>0.17646999999999999</v>
      </c>
      <c r="H105" s="22">
        <f t="shared" si="13"/>
        <v>0.17646999999999999</v>
      </c>
      <c r="I105" s="22"/>
      <c r="J105" s="22"/>
      <c r="K105" s="19">
        <v>50</v>
      </c>
      <c r="L105" s="23">
        <f t="shared" si="18"/>
        <v>8.82</v>
      </c>
      <c r="M105" s="23">
        <f t="shared" si="14"/>
        <v>8.82</v>
      </c>
      <c r="N105" s="23">
        <f t="shared" si="15"/>
        <v>0</v>
      </c>
      <c r="O105" s="23">
        <f t="shared" si="16"/>
        <v>0</v>
      </c>
      <c r="P105" s="19" t="s">
        <v>138</v>
      </c>
      <c r="Q105" s="20"/>
    </row>
    <row r="106" spans="1:17">
      <c r="A106" s="47"/>
      <c r="B106" s="432" t="s">
        <v>132</v>
      </c>
      <c r="C106" s="433">
        <v>1</v>
      </c>
      <c r="D106" s="25">
        <v>136</v>
      </c>
      <c r="E106" s="25">
        <f>4*12</f>
        <v>48</v>
      </c>
      <c r="F106" s="25"/>
      <c r="G106" s="22">
        <f t="shared" si="17"/>
        <v>0.35293999999999998</v>
      </c>
      <c r="H106" s="22">
        <f t="shared" si="13"/>
        <v>0.35293999999999998</v>
      </c>
      <c r="I106" s="22"/>
      <c r="J106" s="22"/>
      <c r="K106" s="19">
        <v>13</v>
      </c>
      <c r="L106" s="23">
        <f t="shared" si="18"/>
        <v>4.59</v>
      </c>
      <c r="M106" s="23">
        <f t="shared" si="14"/>
        <v>4.59</v>
      </c>
      <c r="N106" s="23">
        <f t="shared" si="15"/>
        <v>0</v>
      </c>
      <c r="O106" s="23">
        <f t="shared" si="16"/>
        <v>0</v>
      </c>
      <c r="P106" s="20" t="s">
        <v>342</v>
      </c>
      <c r="Q106" s="20"/>
    </row>
    <row r="107" spans="1:17">
      <c r="A107" s="47"/>
      <c r="B107" s="432" t="s">
        <v>122</v>
      </c>
      <c r="C107" s="433">
        <v>1</v>
      </c>
      <c r="D107" s="25">
        <v>136</v>
      </c>
      <c r="E107" s="25">
        <f>2*12</f>
        <v>24</v>
      </c>
      <c r="F107" s="25"/>
      <c r="G107" s="22">
        <f t="shared" si="17"/>
        <v>0.17646999999999999</v>
      </c>
      <c r="H107" s="22">
        <f t="shared" si="13"/>
        <v>0.17646999999999999</v>
      </c>
      <c r="I107" s="22"/>
      <c r="J107" s="22"/>
      <c r="K107" s="19">
        <v>60</v>
      </c>
      <c r="L107" s="23">
        <f t="shared" si="18"/>
        <v>10.59</v>
      </c>
      <c r="M107" s="23">
        <f t="shared" si="14"/>
        <v>10.59</v>
      </c>
      <c r="N107" s="23">
        <f t="shared" si="15"/>
        <v>0</v>
      </c>
      <c r="O107" s="23">
        <f t="shared" si="16"/>
        <v>0</v>
      </c>
      <c r="P107" s="20" t="s">
        <v>343</v>
      </c>
      <c r="Q107" s="20"/>
    </row>
    <row r="108" spans="1:17" ht="22.5">
      <c r="A108" s="47"/>
      <c r="B108" s="432" t="s">
        <v>205</v>
      </c>
      <c r="C108" s="435">
        <v>5</v>
      </c>
      <c r="D108" s="25">
        <v>136</v>
      </c>
      <c r="E108" s="434">
        <f>1*1</f>
        <v>1</v>
      </c>
      <c r="F108" s="434"/>
      <c r="G108" s="29">
        <f t="shared" si="17"/>
        <v>1.47E-3</v>
      </c>
      <c r="H108" s="22">
        <f t="shared" si="13"/>
        <v>1.47E-3</v>
      </c>
      <c r="I108" s="22"/>
      <c r="J108" s="29"/>
      <c r="K108" s="27">
        <v>750</v>
      </c>
      <c r="L108" s="30">
        <f t="shared" si="18"/>
        <v>1.1000000000000001</v>
      </c>
      <c r="M108" s="23">
        <f t="shared" si="14"/>
        <v>1.1000000000000001</v>
      </c>
      <c r="N108" s="23">
        <f t="shared" si="15"/>
        <v>0</v>
      </c>
      <c r="O108" s="23">
        <f t="shared" si="16"/>
        <v>0</v>
      </c>
      <c r="P108" s="19" t="s">
        <v>206</v>
      </c>
      <c r="Q108" s="20"/>
    </row>
    <row r="109" spans="1:17">
      <c r="A109" s="47" t="s">
        <v>222</v>
      </c>
      <c r="B109" s="436" t="s">
        <v>212</v>
      </c>
      <c r="C109" s="437"/>
      <c r="D109" s="438"/>
      <c r="E109" s="438"/>
      <c r="F109" s="438"/>
      <c r="G109" s="42"/>
      <c r="H109" s="42"/>
      <c r="I109" s="42"/>
      <c r="J109" s="42"/>
      <c r="K109" s="40"/>
      <c r="L109" s="43">
        <f>SUM(L92:L108)</f>
        <v>100.55</v>
      </c>
      <c r="M109" s="43">
        <f>SUM(M92:M108)</f>
        <v>100.55</v>
      </c>
      <c r="N109" s="43">
        <f>SUM(N92:N108)</f>
        <v>0</v>
      </c>
      <c r="O109" s="43">
        <f>SUM(O92:O108)</f>
        <v>0</v>
      </c>
      <c r="P109" s="40" t="s">
        <v>291</v>
      </c>
      <c r="Q109" s="20"/>
    </row>
    <row r="110" spans="1:17">
      <c r="A110" s="52"/>
      <c r="B110" s="944" t="s">
        <v>339</v>
      </c>
      <c r="C110" s="944"/>
      <c r="D110" s="944"/>
      <c r="E110" s="944"/>
      <c r="F110" s="944"/>
      <c r="G110" s="944"/>
      <c r="H110" s="944"/>
      <c r="I110" s="944"/>
      <c r="J110" s="944"/>
      <c r="K110" s="944"/>
      <c r="L110" s="944"/>
      <c r="M110" s="944"/>
      <c r="N110" s="944"/>
      <c r="O110" s="944"/>
      <c r="P110" s="945"/>
      <c r="Q110" s="53"/>
    </row>
    <row r="111" spans="1:17">
      <c r="A111" s="47"/>
      <c r="B111" s="45" t="s">
        <v>127</v>
      </c>
      <c r="C111" s="27">
        <v>10</v>
      </c>
      <c r="D111" s="21">
        <v>136</v>
      </c>
      <c r="E111" s="28">
        <f>1*1+28*1</f>
        <v>29</v>
      </c>
      <c r="F111" s="28"/>
      <c r="G111" s="29">
        <f>(E111+F111)/D111/C111</f>
        <v>2.1319999999999999E-2</v>
      </c>
      <c r="H111" s="22">
        <f>G111-J111</f>
        <v>0</v>
      </c>
      <c r="I111" s="22"/>
      <c r="J111" s="22">
        <f>E111/D111/C111</f>
        <v>2.1319999999999999E-2</v>
      </c>
      <c r="K111" s="27"/>
      <c r="L111" s="30">
        <f>G111*K111</f>
        <v>0</v>
      </c>
      <c r="M111" s="23">
        <f>H111*K111</f>
        <v>0</v>
      </c>
      <c r="N111" s="23">
        <f>I111*K111</f>
        <v>0</v>
      </c>
      <c r="O111" s="23">
        <f>L111-M111</f>
        <v>0</v>
      </c>
      <c r="P111" s="27" t="s">
        <v>136</v>
      </c>
      <c r="Q111" s="20"/>
    </row>
    <row r="112" spans="1:17">
      <c r="A112" s="47"/>
      <c r="B112" s="37" t="s">
        <v>125</v>
      </c>
      <c r="C112" s="19">
        <v>1</v>
      </c>
      <c r="D112" s="21">
        <v>136</v>
      </c>
      <c r="E112" s="21">
        <f>1*1+28*1</f>
        <v>29</v>
      </c>
      <c r="F112" s="21"/>
      <c r="G112" s="22">
        <f>(E112+F112)/D112/C112</f>
        <v>0.21324000000000001</v>
      </c>
      <c r="H112" s="22">
        <f>G112-J112</f>
        <v>0</v>
      </c>
      <c r="I112" s="22"/>
      <c r="J112" s="22">
        <f>E112/D112/C112</f>
        <v>0.21324000000000001</v>
      </c>
      <c r="K112" s="19">
        <f>250-250</f>
        <v>0</v>
      </c>
      <c r="L112" s="23">
        <f>G112*K112</f>
        <v>0</v>
      </c>
      <c r="M112" s="23">
        <f>H112*K112</f>
        <v>0</v>
      </c>
      <c r="N112" s="23">
        <f>I112*K112</f>
        <v>0</v>
      </c>
      <c r="O112" s="23">
        <f>L112-M112</f>
        <v>0</v>
      </c>
      <c r="P112" s="19" t="s">
        <v>126</v>
      </c>
      <c r="Q112" s="20"/>
    </row>
    <row r="113" spans="1:17" hidden="1">
      <c r="A113" s="47"/>
      <c r="B113" s="46" t="s">
        <v>304</v>
      </c>
      <c r="C113" s="19">
        <v>1</v>
      </c>
      <c r="D113" s="21">
        <v>136</v>
      </c>
      <c r="E113" s="24"/>
      <c r="F113" s="24"/>
      <c r="G113" s="22">
        <f>(E113+F113)/D113/C113</f>
        <v>0</v>
      </c>
      <c r="H113" s="22">
        <f>G113-J113</f>
        <v>0</v>
      </c>
      <c r="I113" s="22"/>
      <c r="J113" s="22">
        <f>E113/D113/C113</f>
        <v>0</v>
      </c>
      <c r="K113" s="19">
        <v>3.5</v>
      </c>
      <c r="L113" s="23">
        <f>G113*K113</f>
        <v>0</v>
      </c>
      <c r="M113" s="23">
        <f>H113*K113</f>
        <v>0</v>
      </c>
      <c r="N113" s="23">
        <f>I113*K113</f>
        <v>0</v>
      </c>
      <c r="O113" s="23">
        <f>L113-M113</f>
        <v>0</v>
      </c>
      <c r="P113" s="20"/>
      <c r="Q113" s="20"/>
    </row>
    <row r="114" spans="1:17" ht="22.5" hidden="1">
      <c r="A114" s="47"/>
      <c r="B114" s="46" t="s">
        <v>305</v>
      </c>
      <c r="C114" s="19">
        <v>1</v>
      </c>
      <c r="D114" s="21">
        <v>136</v>
      </c>
      <c r="E114" s="24"/>
      <c r="F114" s="24"/>
      <c r="G114" s="22">
        <f>(E114+F114)/D114/C114</f>
        <v>0</v>
      </c>
      <c r="H114" s="22">
        <f>G114-J114</f>
        <v>0</v>
      </c>
      <c r="I114" s="22"/>
      <c r="J114" s="22">
        <f>E114/D114/C114</f>
        <v>0</v>
      </c>
      <c r="K114" s="19">
        <v>0.6</v>
      </c>
      <c r="L114" s="23">
        <f>G114*K114</f>
        <v>0</v>
      </c>
      <c r="M114" s="23">
        <f>H114*K114</f>
        <v>0</v>
      </c>
      <c r="N114" s="23">
        <f>I114*K114</f>
        <v>0</v>
      </c>
      <c r="O114" s="23">
        <f>L114-M114</f>
        <v>0</v>
      </c>
      <c r="P114" s="20"/>
      <c r="Q114" s="20"/>
    </row>
    <row r="115" spans="1:17">
      <c r="A115" s="47"/>
      <c r="B115" s="45" t="s">
        <v>414</v>
      </c>
      <c r="C115" s="19">
        <v>5</v>
      </c>
      <c r="D115" s="21">
        <v>136</v>
      </c>
      <c r="E115" s="25">
        <v>1</v>
      </c>
      <c r="F115" s="24"/>
      <c r="G115" s="22">
        <f t="shared" ref="G115:G129" si="19">(E115+F115)/D115/C115</f>
        <v>1.47E-3</v>
      </c>
      <c r="H115" s="22">
        <f t="shared" ref="H115:H129" si="20">G115-J115</f>
        <v>0</v>
      </c>
      <c r="I115" s="22"/>
      <c r="J115" s="22">
        <f t="shared" ref="J115:J129" si="21">E115/D115/C115</f>
        <v>1.47E-3</v>
      </c>
      <c r="K115" s="19">
        <v>25000</v>
      </c>
      <c r="L115" s="23">
        <f t="shared" ref="L115:L129" si="22">G115*K115</f>
        <v>36.75</v>
      </c>
      <c r="M115" s="23">
        <f t="shared" ref="M115:M129" si="23">H115*K115</f>
        <v>0</v>
      </c>
      <c r="N115" s="23">
        <f t="shared" ref="N115:N129" si="24">I115*K115</f>
        <v>0</v>
      </c>
      <c r="O115" s="23">
        <f t="shared" ref="O115:O129" si="25">L115-M115</f>
        <v>36.75</v>
      </c>
      <c r="P115" s="20" t="s">
        <v>64</v>
      </c>
      <c r="Q115" s="20"/>
    </row>
    <row r="116" spans="1:17">
      <c r="A116" s="47"/>
      <c r="B116" s="45" t="s">
        <v>402</v>
      </c>
      <c r="C116" s="19">
        <v>5</v>
      </c>
      <c r="D116" s="21">
        <v>136</v>
      </c>
      <c r="E116" s="25">
        <v>1</v>
      </c>
      <c r="F116" s="24"/>
      <c r="G116" s="22">
        <f t="shared" si="19"/>
        <v>1.47E-3</v>
      </c>
      <c r="H116" s="22">
        <f t="shared" si="20"/>
        <v>0</v>
      </c>
      <c r="I116" s="22"/>
      <c r="J116" s="22">
        <f t="shared" si="21"/>
        <v>1.47E-3</v>
      </c>
      <c r="K116" s="19">
        <v>35000</v>
      </c>
      <c r="L116" s="23">
        <f t="shared" si="22"/>
        <v>51.45</v>
      </c>
      <c r="M116" s="23">
        <f t="shared" si="23"/>
        <v>0</v>
      </c>
      <c r="N116" s="23">
        <f t="shared" si="24"/>
        <v>0</v>
      </c>
      <c r="O116" s="23">
        <f t="shared" si="25"/>
        <v>51.45</v>
      </c>
      <c r="P116" s="20" t="s">
        <v>64</v>
      </c>
      <c r="Q116" s="20"/>
    </row>
    <row r="117" spans="1:17" ht="22.5">
      <c r="A117" s="47"/>
      <c r="B117" s="45" t="s">
        <v>412</v>
      </c>
      <c r="C117" s="19">
        <v>5</v>
      </c>
      <c r="D117" s="21">
        <v>136</v>
      </c>
      <c r="E117" s="25">
        <v>1</v>
      </c>
      <c r="F117" s="24"/>
      <c r="G117" s="22">
        <f t="shared" si="19"/>
        <v>1.47E-3</v>
      </c>
      <c r="H117" s="22">
        <f t="shared" si="20"/>
        <v>0</v>
      </c>
      <c r="I117" s="22"/>
      <c r="J117" s="22">
        <f t="shared" si="21"/>
        <v>1.47E-3</v>
      </c>
      <c r="K117" s="19">
        <v>25000</v>
      </c>
      <c r="L117" s="23">
        <f t="shared" si="22"/>
        <v>36.75</v>
      </c>
      <c r="M117" s="23">
        <f t="shared" si="23"/>
        <v>0</v>
      </c>
      <c r="N117" s="23">
        <f t="shared" si="24"/>
        <v>0</v>
      </c>
      <c r="O117" s="23">
        <f t="shared" si="25"/>
        <v>36.75</v>
      </c>
      <c r="P117" s="20" t="s">
        <v>64</v>
      </c>
      <c r="Q117" s="20"/>
    </row>
    <row r="118" spans="1:17">
      <c r="A118" s="47"/>
      <c r="B118" s="45" t="s">
        <v>403</v>
      </c>
      <c r="C118" s="19">
        <v>5</v>
      </c>
      <c r="D118" s="21">
        <v>136</v>
      </c>
      <c r="E118" s="25">
        <v>1</v>
      </c>
      <c r="F118" s="24"/>
      <c r="G118" s="22">
        <f t="shared" si="19"/>
        <v>1.47E-3</v>
      </c>
      <c r="H118" s="22">
        <f t="shared" si="20"/>
        <v>0</v>
      </c>
      <c r="I118" s="22"/>
      <c r="J118" s="22">
        <f t="shared" si="21"/>
        <v>1.47E-3</v>
      </c>
      <c r="K118" s="19">
        <v>65000</v>
      </c>
      <c r="L118" s="23">
        <f t="shared" si="22"/>
        <v>95.55</v>
      </c>
      <c r="M118" s="23">
        <f t="shared" si="23"/>
        <v>0</v>
      </c>
      <c r="N118" s="23">
        <f t="shared" si="24"/>
        <v>0</v>
      </c>
      <c r="O118" s="23">
        <f t="shared" si="25"/>
        <v>95.55</v>
      </c>
      <c r="P118" s="20" t="s">
        <v>64</v>
      </c>
      <c r="Q118" s="20"/>
    </row>
    <row r="119" spans="1:17">
      <c r="A119" s="47"/>
      <c r="B119" s="45" t="s">
        <v>404</v>
      </c>
      <c r="C119" s="19">
        <v>5</v>
      </c>
      <c r="D119" s="21">
        <v>136</v>
      </c>
      <c r="E119" s="25">
        <v>1</v>
      </c>
      <c r="F119" s="24"/>
      <c r="G119" s="22">
        <f t="shared" si="19"/>
        <v>1.47E-3</v>
      </c>
      <c r="H119" s="22">
        <f t="shared" si="20"/>
        <v>0</v>
      </c>
      <c r="I119" s="22"/>
      <c r="J119" s="22">
        <f t="shared" si="21"/>
        <v>1.47E-3</v>
      </c>
      <c r="K119" s="19">
        <v>50000</v>
      </c>
      <c r="L119" s="23">
        <f t="shared" si="22"/>
        <v>73.5</v>
      </c>
      <c r="M119" s="23">
        <f t="shared" si="23"/>
        <v>0</v>
      </c>
      <c r="N119" s="23">
        <f t="shared" si="24"/>
        <v>0</v>
      </c>
      <c r="O119" s="23">
        <f t="shared" si="25"/>
        <v>73.5</v>
      </c>
      <c r="P119" s="20" t="s">
        <v>64</v>
      </c>
      <c r="Q119" s="20"/>
    </row>
    <row r="120" spans="1:17">
      <c r="A120" s="47"/>
      <c r="B120" s="45" t="s">
        <v>405</v>
      </c>
      <c r="C120" s="19">
        <v>5</v>
      </c>
      <c r="D120" s="21">
        <v>136</v>
      </c>
      <c r="E120" s="25">
        <v>1</v>
      </c>
      <c r="F120" s="24"/>
      <c r="G120" s="22">
        <f t="shared" si="19"/>
        <v>1.47E-3</v>
      </c>
      <c r="H120" s="22">
        <f t="shared" si="20"/>
        <v>0</v>
      </c>
      <c r="I120" s="22"/>
      <c r="J120" s="22">
        <f t="shared" si="21"/>
        <v>1.47E-3</v>
      </c>
      <c r="K120" s="19">
        <v>50000</v>
      </c>
      <c r="L120" s="23">
        <f t="shared" si="22"/>
        <v>73.5</v>
      </c>
      <c r="M120" s="23">
        <f t="shared" si="23"/>
        <v>0</v>
      </c>
      <c r="N120" s="23">
        <f t="shared" si="24"/>
        <v>0</v>
      </c>
      <c r="O120" s="23">
        <f t="shared" si="25"/>
        <v>73.5</v>
      </c>
      <c r="P120" s="20" t="s">
        <v>64</v>
      </c>
      <c r="Q120" s="20"/>
    </row>
    <row r="121" spans="1:17">
      <c r="A121" s="47"/>
      <c r="B121" s="45" t="s">
        <v>406</v>
      </c>
      <c r="C121" s="19">
        <v>5</v>
      </c>
      <c r="D121" s="21">
        <v>136</v>
      </c>
      <c r="E121" s="25">
        <v>1</v>
      </c>
      <c r="F121" s="24"/>
      <c r="G121" s="22">
        <f t="shared" si="19"/>
        <v>1.47E-3</v>
      </c>
      <c r="H121" s="22">
        <f t="shared" si="20"/>
        <v>0</v>
      </c>
      <c r="I121" s="22"/>
      <c r="J121" s="22">
        <f t="shared" si="21"/>
        <v>1.47E-3</v>
      </c>
      <c r="K121" s="19">
        <v>25000</v>
      </c>
      <c r="L121" s="23">
        <f t="shared" si="22"/>
        <v>36.75</v>
      </c>
      <c r="M121" s="23">
        <f t="shared" si="23"/>
        <v>0</v>
      </c>
      <c r="N121" s="23">
        <f t="shared" si="24"/>
        <v>0</v>
      </c>
      <c r="O121" s="23">
        <f t="shared" si="25"/>
        <v>36.75</v>
      </c>
      <c r="P121" s="20" t="s">
        <v>64</v>
      </c>
      <c r="Q121" s="20"/>
    </row>
    <row r="122" spans="1:17">
      <c r="A122" s="47"/>
      <c r="B122" s="45" t="s">
        <v>407</v>
      </c>
      <c r="C122" s="19">
        <v>5</v>
      </c>
      <c r="D122" s="21">
        <v>136</v>
      </c>
      <c r="E122" s="25">
        <v>1</v>
      </c>
      <c r="F122" s="24"/>
      <c r="G122" s="22">
        <f t="shared" si="19"/>
        <v>1.47E-3</v>
      </c>
      <c r="H122" s="22">
        <f t="shared" si="20"/>
        <v>0</v>
      </c>
      <c r="I122" s="22"/>
      <c r="J122" s="22">
        <f t="shared" si="21"/>
        <v>1.47E-3</v>
      </c>
      <c r="K122" s="19">
        <v>50000</v>
      </c>
      <c r="L122" s="23">
        <f t="shared" si="22"/>
        <v>73.5</v>
      </c>
      <c r="M122" s="23">
        <f t="shared" si="23"/>
        <v>0</v>
      </c>
      <c r="N122" s="23">
        <f t="shared" si="24"/>
        <v>0</v>
      </c>
      <c r="O122" s="23">
        <f t="shared" si="25"/>
        <v>73.5</v>
      </c>
      <c r="P122" s="20" t="s">
        <v>64</v>
      </c>
      <c r="Q122" s="20"/>
    </row>
    <row r="123" spans="1:17">
      <c r="A123" s="47"/>
      <c r="B123" s="45" t="s">
        <v>410</v>
      </c>
      <c r="C123" s="19">
        <v>5</v>
      </c>
      <c r="D123" s="21">
        <v>136</v>
      </c>
      <c r="E123" s="25">
        <v>1</v>
      </c>
      <c r="F123" s="24"/>
      <c r="G123" s="22">
        <f>(E123+F123)/D123/C123</f>
        <v>1.47E-3</v>
      </c>
      <c r="H123" s="22">
        <f>G123-J123</f>
        <v>0</v>
      </c>
      <c r="I123" s="22"/>
      <c r="J123" s="22">
        <f>E123/D123/C123</f>
        <v>1.47E-3</v>
      </c>
      <c r="K123" s="19">
        <v>50000</v>
      </c>
      <c r="L123" s="23">
        <f>G123*K123</f>
        <v>73.5</v>
      </c>
      <c r="M123" s="23">
        <f>H123*K123</f>
        <v>0</v>
      </c>
      <c r="N123" s="23">
        <f>I123*K123</f>
        <v>0</v>
      </c>
      <c r="O123" s="23">
        <f>L123-M123</f>
        <v>73.5</v>
      </c>
      <c r="P123" s="20" t="s">
        <v>64</v>
      </c>
      <c r="Q123" s="20"/>
    </row>
    <row r="124" spans="1:17">
      <c r="A124" s="47"/>
      <c r="B124" s="45" t="s">
        <v>413</v>
      </c>
      <c r="C124" s="19">
        <v>5</v>
      </c>
      <c r="D124" s="21">
        <v>136</v>
      </c>
      <c r="E124" s="25">
        <v>1</v>
      </c>
      <c r="F124" s="24"/>
      <c r="G124" s="22">
        <f>(E124+F124)/D124/C124</f>
        <v>1.47E-3</v>
      </c>
      <c r="H124" s="22">
        <f>G124-J124</f>
        <v>0</v>
      </c>
      <c r="I124" s="22"/>
      <c r="J124" s="22">
        <f>E124/D124/C124</f>
        <v>1.47E-3</v>
      </c>
      <c r="K124" s="19">
        <v>30000</v>
      </c>
      <c r="L124" s="23">
        <f>G124*K124</f>
        <v>44.1</v>
      </c>
      <c r="M124" s="23">
        <f>H124*K124</f>
        <v>0</v>
      </c>
      <c r="N124" s="23">
        <f>I124*K124</f>
        <v>0</v>
      </c>
      <c r="O124" s="23">
        <f>L124-M124</f>
        <v>44.1</v>
      </c>
      <c r="P124" s="20" t="s">
        <v>64</v>
      </c>
      <c r="Q124" s="20"/>
    </row>
    <row r="125" spans="1:17">
      <c r="A125" s="47"/>
      <c r="B125" s="45" t="s">
        <v>409</v>
      </c>
      <c r="C125" s="19">
        <v>5</v>
      </c>
      <c r="D125" s="21">
        <v>136</v>
      </c>
      <c r="E125" s="25">
        <v>1</v>
      </c>
      <c r="F125" s="24"/>
      <c r="G125" s="22">
        <f>(E125+F125)/D125/C125</f>
        <v>1.47E-3</v>
      </c>
      <c r="H125" s="22">
        <f>G125-J125</f>
        <v>0</v>
      </c>
      <c r="I125" s="22"/>
      <c r="J125" s="22">
        <f>E125/D125/C125</f>
        <v>1.47E-3</v>
      </c>
      <c r="K125" s="19">
        <v>4000</v>
      </c>
      <c r="L125" s="23">
        <f>G125*K125</f>
        <v>5.88</v>
      </c>
      <c r="M125" s="23">
        <f>H125*K125</f>
        <v>0</v>
      </c>
      <c r="N125" s="23">
        <f>I125*K125</f>
        <v>0</v>
      </c>
      <c r="O125" s="23">
        <f>L125-M125</f>
        <v>5.88</v>
      </c>
      <c r="P125" s="20" t="s">
        <v>64</v>
      </c>
      <c r="Q125" s="20"/>
    </row>
    <row r="126" spans="1:17">
      <c r="A126" s="47"/>
      <c r="B126" s="45" t="s">
        <v>408</v>
      </c>
      <c r="C126" s="19">
        <v>5</v>
      </c>
      <c r="D126" s="21">
        <v>136</v>
      </c>
      <c r="E126" s="25">
        <v>1</v>
      </c>
      <c r="F126" s="24"/>
      <c r="G126" s="22">
        <f t="shared" si="19"/>
        <v>1.47E-3</v>
      </c>
      <c r="H126" s="22">
        <f t="shared" si="20"/>
        <v>0</v>
      </c>
      <c r="I126" s="22"/>
      <c r="J126" s="22">
        <f t="shared" si="21"/>
        <v>1.47E-3</v>
      </c>
      <c r="K126" s="19">
        <v>1500</v>
      </c>
      <c r="L126" s="23">
        <f t="shared" si="22"/>
        <v>2.21</v>
      </c>
      <c r="M126" s="23">
        <f t="shared" si="23"/>
        <v>0</v>
      </c>
      <c r="N126" s="23">
        <f t="shared" si="24"/>
        <v>0</v>
      </c>
      <c r="O126" s="23">
        <f t="shared" si="25"/>
        <v>2.21</v>
      </c>
      <c r="P126" s="20" t="s">
        <v>64</v>
      </c>
      <c r="Q126" s="20"/>
    </row>
    <row r="127" spans="1:17">
      <c r="A127" s="47"/>
      <c r="B127" s="45" t="s">
        <v>411</v>
      </c>
      <c r="C127" s="19">
        <v>5</v>
      </c>
      <c r="D127" s="21">
        <v>136</v>
      </c>
      <c r="E127" s="25">
        <v>1</v>
      </c>
      <c r="F127" s="24"/>
      <c r="G127" s="22">
        <f t="shared" si="19"/>
        <v>1.47E-3</v>
      </c>
      <c r="H127" s="22">
        <f t="shared" si="20"/>
        <v>0</v>
      </c>
      <c r="I127" s="22"/>
      <c r="J127" s="22">
        <f t="shared" si="21"/>
        <v>1.47E-3</v>
      </c>
      <c r="K127" s="19">
        <v>1500</v>
      </c>
      <c r="L127" s="23">
        <f t="shared" si="22"/>
        <v>2.21</v>
      </c>
      <c r="M127" s="23">
        <f t="shared" si="23"/>
        <v>0</v>
      </c>
      <c r="N127" s="23">
        <f t="shared" si="24"/>
        <v>0</v>
      </c>
      <c r="O127" s="23">
        <f t="shared" si="25"/>
        <v>2.21</v>
      </c>
      <c r="P127" s="20" t="s">
        <v>64</v>
      </c>
      <c r="Q127" s="20"/>
    </row>
    <row r="128" spans="1:17">
      <c r="A128" s="47"/>
      <c r="B128" s="45" t="s">
        <v>415</v>
      </c>
      <c r="C128" s="19">
        <v>5</v>
      </c>
      <c r="D128" s="21">
        <v>136</v>
      </c>
      <c r="E128" s="25">
        <v>1</v>
      </c>
      <c r="F128" s="24"/>
      <c r="G128" s="22">
        <f t="shared" si="19"/>
        <v>1.47E-3</v>
      </c>
      <c r="H128" s="22">
        <f t="shared" si="20"/>
        <v>0</v>
      </c>
      <c r="I128" s="22"/>
      <c r="J128" s="22">
        <f t="shared" si="21"/>
        <v>1.47E-3</v>
      </c>
      <c r="K128" s="19">
        <v>25000</v>
      </c>
      <c r="L128" s="23">
        <f t="shared" si="22"/>
        <v>36.75</v>
      </c>
      <c r="M128" s="23">
        <f t="shared" si="23"/>
        <v>0</v>
      </c>
      <c r="N128" s="23">
        <f t="shared" si="24"/>
        <v>0</v>
      </c>
      <c r="O128" s="23">
        <f t="shared" si="25"/>
        <v>36.75</v>
      </c>
      <c r="P128" s="20" t="s">
        <v>64</v>
      </c>
      <c r="Q128" s="20"/>
    </row>
    <row r="129" spans="1:17">
      <c r="A129" s="47"/>
      <c r="B129" s="45" t="s">
        <v>416</v>
      </c>
      <c r="C129" s="19">
        <v>5</v>
      </c>
      <c r="D129" s="21">
        <v>136</v>
      </c>
      <c r="E129" s="25">
        <v>1</v>
      </c>
      <c r="F129" s="24"/>
      <c r="G129" s="22">
        <f t="shared" si="19"/>
        <v>1.47E-3</v>
      </c>
      <c r="H129" s="22">
        <f t="shared" si="20"/>
        <v>0</v>
      </c>
      <c r="I129" s="22"/>
      <c r="J129" s="22">
        <f t="shared" si="21"/>
        <v>1.47E-3</v>
      </c>
      <c r="K129" s="19">
        <v>20000</v>
      </c>
      <c r="L129" s="23">
        <f t="shared" si="22"/>
        <v>29.4</v>
      </c>
      <c r="M129" s="23">
        <f t="shared" si="23"/>
        <v>0</v>
      </c>
      <c r="N129" s="23">
        <f t="shared" si="24"/>
        <v>0</v>
      </c>
      <c r="O129" s="23">
        <f t="shared" si="25"/>
        <v>29.4</v>
      </c>
      <c r="P129" s="20" t="s">
        <v>64</v>
      </c>
      <c r="Q129" s="20"/>
    </row>
    <row r="130" spans="1:17">
      <c r="A130" s="47" t="s">
        <v>224</v>
      </c>
      <c r="B130" s="44" t="s">
        <v>212</v>
      </c>
      <c r="C130" s="40"/>
      <c r="D130" s="41"/>
      <c r="E130" s="41"/>
      <c r="F130" s="41"/>
      <c r="G130" s="42"/>
      <c r="H130" s="42"/>
      <c r="I130" s="42"/>
      <c r="J130" s="42"/>
      <c r="K130" s="40"/>
      <c r="L130" s="43">
        <f>SUM(L111:L129)</f>
        <v>671.8</v>
      </c>
      <c r="M130" s="43">
        <f>SUM(M111:M129)</f>
        <v>0</v>
      </c>
      <c r="N130" s="43">
        <f>SUM(N111:N129)</f>
        <v>0</v>
      </c>
      <c r="O130" s="43">
        <f>SUM(O111:O129)</f>
        <v>671.8</v>
      </c>
      <c r="P130" s="40" t="s">
        <v>292</v>
      </c>
      <c r="Q130" s="20"/>
    </row>
    <row r="131" spans="1:17">
      <c r="A131" s="52"/>
      <c r="B131" s="944" t="s">
        <v>146</v>
      </c>
      <c r="C131" s="944"/>
      <c r="D131" s="944"/>
      <c r="E131" s="944"/>
      <c r="F131" s="944"/>
      <c r="G131" s="944"/>
      <c r="H131" s="944"/>
      <c r="I131" s="944"/>
      <c r="J131" s="944"/>
      <c r="K131" s="944"/>
      <c r="L131" s="944"/>
      <c r="M131" s="944"/>
      <c r="N131" s="944"/>
      <c r="O131" s="944"/>
      <c r="P131" s="945"/>
      <c r="Q131" s="53"/>
    </row>
    <row r="132" spans="1:17" ht="22.5">
      <c r="A132" s="47"/>
      <c r="B132" s="37" t="s">
        <v>149</v>
      </c>
      <c r="C132" s="19">
        <v>1</v>
      </c>
      <c r="D132" s="21">
        <v>136</v>
      </c>
      <c r="E132" s="21">
        <v>1</v>
      </c>
      <c r="F132" s="21"/>
      <c r="G132" s="22">
        <f t="shared" ref="G132:G195" si="26">(E132+F132)/D132/C132</f>
        <v>7.3499999999999998E-3</v>
      </c>
      <c r="H132" s="22">
        <f t="shared" ref="H132:H137" si="27">G132-J132</f>
        <v>0</v>
      </c>
      <c r="I132" s="22"/>
      <c r="J132" s="22">
        <f t="shared" ref="J132:J137" si="28">E132/D132/C132</f>
        <v>7.3499999999999998E-3</v>
      </c>
      <c r="K132" s="19">
        <v>1200</v>
      </c>
      <c r="L132" s="23">
        <f t="shared" ref="L132:L195" si="29">G132*K132</f>
        <v>8.82</v>
      </c>
      <c r="M132" s="23">
        <f t="shared" ref="M132:M137" si="30">H132*K132</f>
        <v>0</v>
      </c>
      <c r="N132" s="23">
        <f t="shared" ref="N132:N137" si="31">I132*K132</f>
        <v>0</v>
      </c>
      <c r="O132" s="23">
        <f t="shared" ref="O132:O137" si="32">L132-M132</f>
        <v>8.82</v>
      </c>
      <c r="P132" s="19" t="s">
        <v>154</v>
      </c>
      <c r="Q132" s="20"/>
    </row>
    <row r="133" spans="1:17">
      <c r="A133" s="47"/>
      <c r="B133" s="37" t="s">
        <v>150</v>
      </c>
      <c r="C133" s="19">
        <v>1</v>
      </c>
      <c r="D133" s="21">
        <v>136</v>
      </c>
      <c r="E133" s="21">
        <v>1</v>
      </c>
      <c r="F133" s="21"/>
      <c r="G133" s="22">
        <f t="shared" si="26"/>
        <v>7.3499999999999998E-3</v>
      </c>
      <c r="H133" s="22">
        <f t="shared" si="27"/>
        <v>0</v>
      </c>
      <c r="I133" s="22"/>
      <c r="J133" s="22">
        <f t="shared" si="28"/>
        <v>7.3499999999999998E-3</v>
      </c>
      <c r="K133" s="19">
        <v>1200</v>
      </c>
      <c r="L133" s="23">
        <f t="shared" si="29"/>
        <v>8.82</v>
      </c>
      <c r="M133" s="23">
        <f t="shared" si="30"/>
        <v>0</v>
      </c>
      <c r="N133" s="23">
        <f t="shared" si="31"/>
        <v>0</v>
      </c>
      <c r="O133" s="23">
        <f t="shared" si="32"/>
        <v>8.82</v>
      </c>
      <c r="P133" s="19" t="s">
        <v>154</v>
      </c>
      <c r="Q133" s="20"/>
    </row>
    <row r="134" spans="1:17" ht="22.5">
      <c r="A134" s="47"/>
      <c r="B134" s="37" t="s">
        <v>152</v>
      </c>
      <c r="C134" s="19">
        <v>1</v>
      </c>
      <c r="D134" s="21">
        <v>136</v>
      </c>
      <c r="E134" s="21">
        <v>2</v>
      </c>
      <c r="F134" s="21"/>
      <c r="G134" s="22">
        <f t="shared" si="26"/>
        <v>1.4710000000000001E-2</v>
      </c>
      <c r="H134" s="22">
        <f t="shared" si="27"/>
        <v>0</v>
      </c>
      <c r="I134" s="22"/>
      <c r="J134" s="22">
        <f t="shared" si="28"/>
        <v>1.4710000000000001E-2</v>
      </c>
      <c r="K134" s="19">
        <v>1200</v>
      </c>
      <c r="L134" s="23">
        <f t="shared" si="29"/>
        <v>17.649999999999999</v>
      </c>
      <c r="M134" s="23">
        <f t="shared" si="30"/>
        <v>0</v>
      </c>
      <c r="N134" s="23">
        <f t="shared" si="31"/>
        <v>0</v>
      </c>
      <c r="O134" s="23">
        <f t="shared" si="32"/>
        <v>17.649999999999999</v>
      </c>
      <c r="P134" s="19" t="s">
        <v>155</v>
      </c>
      <c r="Q134" s="20"/>
    </row>
    <row r="135" spans="1:17">
      <c r="A135" s="47"/>
      <c r="B135" s="37" t="s">
        <v>151</v>
      </c>
      <c r="C135" s="19">
        <v>1</v>
      </c>
      <c r="D135" s="21">
        <v>136</v>
      </c>
      <c r="E135" s="21">
        <v>2</v>
      </c>
      <c r="F135" s="21"/>
      <c r="G135" s="22">
        <f t="shared" si="26"/>
        <v>1.4710000000000001E-2</v>
      </c>
      <c r="H135" s="22">
        <f t="shared" si="27"/>
        <v>0</v>
      </c>
      <c r="I135" s="22"/>
      <c r="J135" s="22">
        <f t="shared" si="28"/>
        <v>1.4710000000000001E-2</v>
      </c>
      <c r="K135" s="19">
        <v>1500</v>
      </c>
      <c r="L135" s="23">
        <f t="shared" si="29"/>
        <v>22.07</v>
      </c>
      <c r="M135" s="23">
        <f t="shared" si="30"/>
        <v>0</v>
      </c>
      <c r="N135" s="23">
        <f t="shared" si="31"/>
        <v>0</v>
      </c>
      <c r="O135" s="23">
        <f t="shared" si="32"/>
        <v>22.07</v>
      </c>
      <c r="P135" s="19" t="s">
        <v>155</v>
      </c>
      <c r="Q135" s="20"/>
    </row>
    <row r="136" spans="1:17">
      <c r="A136" s="47"/>
      <c r="B136" s="37" t="s">
        <v>153</v>
      </c>
      <c r="C136" s="19">
        <v>1</v>
      </c>
      <c r="D136" s="21">
        <v>136</v>
      </c>
      <c r="E136" s="21">
        <v>44</v>
      </c>
      <c r="F136" s="21"/>
      <c r="G136" s="22">
        <f t="shared" si="26"/>
        <v>0.32352999999999998</v>
      </c>
      <c r="H136" s="22">
        <f t="shared" si="27"/>
        <v>0</v>
      </c>
      <c r="I136" s="22"/>
      <c r="J136" s="22">
        <f t="shared" si="28"/>
        <v>0.32352999999999998</v>
      </c>
      <c r="K136" s="19">
        <v>350</v>
      </c>
      <c r="L136" s="23">
        <f t="shared" si="29"/>
        <v>113.24</v>
      </c>
      <c r="M136" s="23">
        <f t="shared" si="30"/>
        <v>0</v>
      </c>
      <c r="N136" s="23">
        <f t="shared" si="31"/>
        <v>0</v>
      </c>
      <c r="O136" s="23">
        <f t="shared" si="32"/>
        <v>113.24</v>
      </c>
      <c r="P136" s="19" t="s">
        <v>156</v>
      </c>
      <c r="Q136" s="20"/>
    </row>
    <row r="137" spans="1:17" ht="22.5">
      <c r="A137" s="47"/>
      <c r="B137" s="37" t="s">
        <v>139</v>
      </c>
      <c r="C137" s="19">
        <v>1</v>
      </c>
      <c r="D137" s="21">
        <v>136</v>
      </c>
      <c r="E137" s="21">
        <v>1</v>
      </c>
      <c r="F137" s="21"/>
      <c r="G137" s="22">
        <f t="shared" si="26"/>
        <v>7.3499999999999998E-3</v>
      </c>
      <c r="H137" s="22">
        <f t="shared" si="27"/>
        <v>0</v>
      </c>
      <c r="I137" s="22"/>
      <c r="J137" s="22">
        <f t="shared" si="28"/>
        <v>7.3499999999999998E-3</v>
      </c>
      <c r="K137" s="19">
        <v>1200</v>
      </c>
      <c r="L137" s="23">
        <f t="shared" si="29"/>
        <v>8.82</v>
      </c>
      <c r="M137" s="23">
        <f t="shared" si="30"/>
        <v>0</v>
      </c>
      <c r="N137" s="23">
        <f t="shared" si="31"/>
        <v>0</v>
      </c>
      <c r="O137" s="23">
        <f t="shared" si="32"/>
        <v>8.82</v>
      </c>
      <c r="P137" s="19" t="s">
        <v>154</v>
      </c>
      <c r="Q137" s="20"/>
    </row>
    <row r="138" spans="1:17">
      <c r="A138" s="47" t="s">
        <v>224</v>
      </c>
      <c r="B138" s="44" t="s">
        <v>212</v>
      </c>
      <c r="C138" s="40"/>
      <c r="D138" s="41"/>
      <c r="E138" s="41"/>
      <c r="F138" s="41"/>
      <c r="G138" s="42"/>
      <c r="H138" s="42"/>
      <c r="I138" s="42"/>
      <c r="J138" s="42"/>
      <c r="K138" s="40"/>
      <c r="L138" s="43">
        <f>SUM(L132:L137)</f>
        <v>179.42</v>
      </c>
      <c r="M138" s="43">
        <f>SUM(M132:M137)</f>
        <v>0</v>
      </c>
      <c r="N138" s="43">
        <f>SUM(N132:N137)</f>
        <v>0</v>
      </c>
      <c r="O138" s="43">
        <f>SUM(O132:O137)</f>
        <v>179.42</v>
      </c>
      <c r="P138" s="40" t="s">
        <v>292</v>
      </c>
      <c r="Q138" s="20"/>
    </row>
    <row r="139" spans="1:17">
      <c r="A139" s="52"/>
      <c r="B139" s="944" t="s">
        <v>352</v>
      </c>
      <c r="C139" s="944"/>
      <c r="D139" s="944"/>
      <c r="E139" s="944"/>
      <c r="F139" s="944"/>
      <c r="G139" s="944"/>
      <c r="H139" s="944"/>
      <c r="I139" s="944"/>
      <c r="J139" s="944"/>
      <c r="K139" s="944"/>
      <c r="L139" s="944"/>
      <c r="M139" s="944"/>
      <c r="N139" s="944"/>
      <c r="O139" s="944"/>
      <c r="P139" s="945"/>
      <c r="Q139" s="53"/>
    </row>
    <row r="140" spans="1:17">
      <c r="A140" s="47"/>
      <c r="B140" s="37" t="s">
        <v>157</v>
      </c>
      <c r="C140" s="19">
        <v>1</v>
      </c>
      <c r="D140" s="21">
        <v>136</v>
      </c>
      <c r="E140" s="28">
        <v>3</v>
      </c>
      <c r="F140" s="28">
        <v>1</v>
      </c>
      <c r="G140" s="22">
        <f t="shared" si="26"/>
        <v>2.9409999999999999E-2</v>
      </c>
      <c r="H140" s="22">
        <f t="shared" ref="H140:H146" si="33">G140-J140</f>
        <v>7.3499999999999998E-3</v>
      </c>
      <c r="I140" s="22">
        <f>(F140)/D140/C140</f>
        <v>7.3499999999999998E-3</v>
      </c>
      <c r="J140" s="22">
        <f t="shared" ref="J140:J146" si="34">E140/D140/C140</f>
        <v>2.206E-2</v>
      </c>
      <c r="K140" s="19">
        <v>1323</v>
      </c>
      <c r="L140" s="23">
        <f t="shared" si="29"/>
        <v>38.909999999999997</v>
      </c>
      <c r="M140" s="23">
        <f t="shared" ref="M140:M146" si="35">H140*K140</f>
        <v>9.7200000000000006</v>
      </c>
      <c r="N140" s="23">
        <f t="shared" ref="N140:N146" si="36">I140*K140</f>
        <v>9.7200000000000006</v>
      </c>
      <c r="O140" s="23">
        <f t="shared" ref="O140:O146" si="37">L140-M140</f>
        <v>29.19</v>
      </c>
      <c r="P140" s="19" t="s">
        <v>178</v>
      </c>
      <c r="Q140" s="20"/>
    </row>
    <row r="141" spans="1:17">
      <c r="A141" s="47"/>
      <c r="B141" s="37" t="s">
        <v>158</v>
      </c>
      <c r="C141" s="19">
        <v>1</v>
      </c>
      <c r="D141" s="21">
        <v>136</v>
      </c>
      <c r="E141" s="28">
        <v>23</v>
      </c>
      <c r="F141" s="28">
        <v>17</v>
      </c>
      <c r="G141" s="22">
        <f t="shared" si="26"/>
        <v>0.29411999999999999</v>
      </c>
      <c r="H141" s="22">
        <f>G141-J141</f>
        <v>0.125</v>
      </c>
      <c r="I141" s="22">
        <f>(F141)/D141/C141</f>
        <v>0.125</v>
      </c>
      <c r="J141" s="22">
        <f t="shared" si="34"/>
        <v>0.16911999999999999</v>
      </c>
      <c r="K141" s="19">
        <v>1745</v>
      </c>
      <c r="L141" s="23">
        <f t="shared" si="29"/>
        <v>513.24</v>
      </c>
      <c r="M141" s="23">
        <f t="shared" si="35"/>
        <v>218.13</v>
      </c>
      <c r="N141" s="23">
        <f t="shared" si="36"/>
        <v>218.13</v>
      </c>
      <c r="O141" s="23">
        <f t="shared" si="37"/>
        <v>295.11</v>
      </c>
      <c r="P141" s="19" t="s">
        <v>178</v>
      </c>
      <c r="Q141" s="20"/>
    </row>
    <row r="142" spans="1:17">
      <c r="A142" s="47"/>
      <c r="B142" s="45" t="s">
        <v>159</v>
      </c>
      <c r="C142" s="19">
        <v>1</v>
      </c>
      <c r="D142" s="28">
        <v>209</v>
      </c>
      <c r="E142" s="21">
        <v>2300</v>
      </c>
      <c r="F142" s="21"/>
      <c r="G142" s="22">
        <f t="shared" si="26"/>
        <v>11.00478</v>
      </c>
      <c r="H142" s="22">
        <f t="shared" si="33"/>
        <v>0</v>
      </c>
      <c r="I142" s="22"/>
      <c r="J142" s="22">
        <f t="shared" si="34"/>
        <v>11.00478</v>
      </c>
      <c r="K142" s="19">
        <v>0.22</v>
      </c>
      <c r="L142" s="23">
        <f t="shared" si="29"/>
        <v>2.42</v>
      </c>
      <c r="M142" s="23">
        <f t="shared" si="35"/>
        <v>0</v>
      </c>
      <c r="N142" s="23">
        <f t="shared" si="36"/>
        <v>0</v>
      </c>
      <c r="O142" s="23">
        <f t="shared" si="37"/>
        <v>2.42</v>
      </c>
      <c r="P142" s="20" t="s">
        <v>289</v>
      </c>
      <c r="Q142" s="20" t="s">
        <v>353</v>
      </c>
    </row>
    <row r="143" spans="1:17">
      <c r="A143" s="47"/>
      <c r="B143" s="37" t="s">
        <v>160</v>
      </c>
      <c r="C143" s="19">
        <v>1</v>
      </c>
      <c r="D143" s="28">
        <v>209</v>
      </c>
      <c r="E143" s="21">
        <v>2300</v>
      </c>
      <c r="F143" s="21"/>
      <c r="G143" s="22">
        <f t="shared" si="26"/>
        <v>11.00478</v>
      </c>
      <c r="H143" s="22">
        <f t="shared" si="33"/>
        <v>0</v>
      </c>
      <c r="I143" s="22"/>
      <c r="J143" s="22">
        <f t="shared" si="34"/>
        <v>11.00478</v>
      </c>
      <c r="K143" s="19">
        <v>0.8</v>
      </c>
      <c r="L143" s="23">
        <f t="shared" si="29"/>
        <v>8.8000000000000007</v>
      </c>
      <c r="M143" s="23">
        <f t="shared" si="35"/>
        <v>0</v>
      </c>
      <c r="N143" s="23">
        <f t="shared" si="36"/>
        <v>0</v>
      </c>
      <c r="O143" s="23">
        <f t="shared" si="37"/>
        <v>8.8000000000000007</v>
      </c>
      <c r="P143" s="20" t="s">
        <v>289</v>
      </c>
      <c r="Q143" s="20" t="s">
        <v>353</v>
      </c>
    </row>
    <row r="144" spans="1:17">
      <c r="A144" s="47"/>
      <c r="B144" s="37" t="s">
        <v>161</v>
      </c>
      <c r="C144" s="19">
        <v>1</v>
      </c>
      <c r="D144" s="28">
        <v>209</v>
      </c>
      <c r="E144" s="21">
        <f>600*2</f>
        <v>1200</v>
      </c>
      <c r="F144" s="21"/>
      <c r="G144" s="22">
        <f t="shared" si="26"/>
        <v>5.7416299999999998</v>
      </c>
      <c r="H144" s="22">
        <f t="shared" si="33"/>
        <v>0</v>
      </c>
      <c r="I144" s="22"/>
      <c r="J144" s="22">
        <f t="shared" si="34"/>
        <v>5.7416299999999998</v>
      </c>
      <c r="K144" s="19">
        <f>400/1000</f>
        <v>0.4</v>
      </c>
      <c r="L144" s="23">
        <f t="shared" si="29"/>
        <v>2.2999999999999998</v>
      </c>
      <c r="M144" s="23">
        <f t="shared" si="35"/>
        <v>0</v>
      </c>
      <c r="N144" s="23">
        <f t="shared" si="36"/>
        <v>0</v>
      </c>
      <c r="O144" s="23">
        <f t="shared" si="37"/>
        <v>2.2999999999999998</v>
      </c>
      <c r="P144" s="20" t="s">
        <v>354</v>
      </c>
      <c r="Q144" s="20" t="s">
        <v>353</v>
      </c>
    </row>
    <row r="145" spans="1:17">
      <c r="A145" s="47"/>
      <c r="B145" s="37" t="s">
        <v>162</v>
      </c>
      <c r="C145" s="19">
        <v>1</v>
      </c>
      <c r="D145" s="28">
        <v>209</v>
      </c>
      <c r="E145" s="21">
        <v>6</v>
      </c>
      <c r="F145" s="21"/>
      <c r="G145" s="22">
        <f t="shared" si="26"/>
        <v>2.8709999999999999E-2</v>
      </c>
      <c r="H145" s="22">
        <f t="shared" si="33"/>
        <v>0</v>
      </c>
      <c r="I145" s="22"/>
      <c r="J145" s="22">
        <f t="shared" si="34"/>
        <v>2.8709999999999999E-2</v>
      </c>
      <c r="K145" s="19">
        <v>1220</v>
      </c>
      <c r="L145" s="23">
        <f t="shared" si="29"/>
        <v>35.03</v>
      </c>
      <c r="M145" s="23">
        <f t="shared" si="35"/>
        <v>0</v>
      </c>
      <c r="N145" s="23">
        <f t="shared" si="36"/>
        <v>0</v>
      </c>
      <c r="O145" s="23">
        <f t="shared" si="37"/>
        <v>35.03</v>
      </c>
      <c r="P145" s="19" t="s">
        <v>355</v>
      </c>
      <c r="Q145" s="20" t="s">
        <v>353</v>
      </c>
    </row>
    <row r="146" spans="1:17" ht="14.25" customHeight="1">
      <c r="A146" s="47"/>
      <c r="B146" s="45" t="s">
        <v>163</v>
      </c>
      <c r="C146" s="19">
        <v>1</v>
      </c>
      <c r="D146" s="28">
        <v>209</v>
      </c>
      <c r="E146" s="21">
        <v>2</v>
      </c>
      <c r="F146" s="21"/>
      <c r="G146" s="22">
        <f t="shared" si="26"/>
        <v>9.5700000000000004E-3</v>
      </c>
      <c r="H146" s="22">
        <f t="shared" si="33"/>
        <v>0</v>
      </c>
      <c r="I146" s="22"/>
      <c r="J146" s="22">
        <f t="shared" si="34"/>
        <v>9.5700000000000004E-3</v>
      </c>
      <c r="K146" s="19">
        <v>1320</v>
      </c>
      <c r="L146" s="23">
        <f t="shared" si="29"/>
        <v>12.63</v>
      </c>
      <c r="M146" s="23">
        <f t="shared" si="35"/>
        <v>0</v>
      </c>
      <c r="N146" s="23">
        <f t="shared" si="36"/>
        <v>0</v>
      </c>
      <c r="O146" s="23">
        <f t="shared" si="37"/>
        <v>12.63</v>
      </c>
      <c r="P146" s="19" t="s">
        <v>356</v>
      </c>
      <c r="Q146" s="20" t="s">
        <v>353</v>
      </c>
    </row>
    <row r="147" spans="1:17">
      <c r="A147" s="47"/>
      <c r="B147" s="44" t="s">
        <v>212</v>
      </c>
      <c r="C147" s="40"/>
      <c r="D147" s="41"/>
      <c r="E147" s="41"/>
      <c r="F147" s="41"/>
      <c r="G147" s="42"/>
      <c r="H147" s="42"/>
      <c r="I147" s="42"/>
      <c r="J147" s="42"/>
      <c r="K147" s="40"/>
      <c r="L147" s="43">
        <f>SUM(L140:L146)</f>
        <v>613.33000000000004</v>
      </c>
      <c r="M147" s="43">
        <f>SUM(M140:M146)</f>
        <v>227.85</v>
      </c>
      <c r="N147" s="43">
        <f>SUM(N140:N146)</f>
        <v>227.85</v>
      </c>
      <c r="O147" s="43">
        <f>SUM(O140:O146)</f>
        <v>385.48</v>
      </c>
      <c r="P147" s="40"/>
      <c r="Q147" s="20"/>
    </row>
    <row r="148" spans="1:17">
      <c r="A148" s="47" t="s">
        <v>222</v>
      </c>
      <c r="B148" s="44"/>
      <c r="C148" s="40"/>
      <c r="D148" s="41"/>
      <c r="E148" s="41"/>
      <c r="F148" s="41"/>
      <c r="G148" s="42"/>
      <c r="H148" s="42"/>
      <c r="I148" s="42"/>
      <c r="J148" s="42"/>
      <c r="K148" s="40"/>
      <c r="L148" s="43">
        <f>SUM(M148:O148)</f>
        <v>227.85</v>
      </c>
      <c r="M148" s="43"/>
      <c r="N148" s="43">
        <f>N147</f>
        <v>227.85</v>
      </c>
      <c r="O148" s="43"/>
      <c r="P148" s="40" t="s">
        <v>291</v>
      </c>
      <c r="Q148" s="20"/>
    </row>
    <row r="149" spans="1:17">
      <c r="A149" s="47" t="s">
        <v>224</v>
      </c>
      <c r="B149" s="44"/>
      <c r="C149" s="40"/>
      <c r="D149" s="41"/>
      <c r="E149" s="41"/>
      <c r="F149" s="41"/>
      <c r="G149" s="42"/>
      <c r="H149" s="42"/>
      <c r="I149" s="42"/>
      <c r="J149" s="42"/>
      <c r="K149" s="40"/>
      <c r="L149" s="43">
        <f>SUM(M149:O149)</f>
        <v>385.48</v>
      </c>
      <c r="M149" s="43">
        <f>M147-N148</f>
        <v>0</v>
      </c>
      <c r="N149" s="43"/>
      <c r="O149" s="43">
        <f>O147</f>
        <v>385.48</v>
      </c>
      <c r="P149" s="40" t="s">
        <v>292</v>
      </c>
      <c r="Q149" s="20"/>
    </row>
    <row r="150" spans="1:17">
      <c r="A150" s="52"/>
      <c r="B150" s="944" t="s">
        <v>165</v>
      </c>
      <c r="C150" s="944"/>
      <c r="D150" s="944"/>
      <c r="E150" s="944"/>
      <c r="F150" s="944"/>
      <c r="G150" s="944"/>
      <c r="H150" s="944"/>
      <c r="I150" s="944"/>
      <c r="J150" s="944"/>
      <c r="K150" s="944"/>
      <c r="L150" s="944"/>
      <c r="M150" s="944"/>
      <c r="N150" s="944"/>
      <c r="O150" s="944"/>
      <c r="P150" s="945"/>
      <c r="Q150" s="53"/>
    </row>
    <row r="151" spans="1:17">
      <c r="A151" s="47"/>
      <c r="B151" s="37" t="s">
        <v>166</v>
      </c>
      <c r="C151" s="19">
        <v>1</v>
      </c>
      <c r="D151" s="21">
        <v>136</v>
      </c>
      <c r="E151" s="21">
        <v>12</v>
      </c>
      <c r="F151" s="21"/>
      <c r="G151" s="22">
        <f t="shared" si="26"/>
        <v>8.8239999999999999E-2</v>
      </c>
      <c r="H151" s="22">
        <f>G151-J151</f>
        <v>8.8239999999999999E-2</v>
      </c>
      <c r="I151" s="22"/>
      <c r="J151" s="22"/>
      <c r="K151" s="21">
        <v>2000</v>
      </c>
      <c r="L151" s="23">
        <f t="shared" si="29"/>
        <v>176.48</v>
      </c>
      <c r="M151" s="23">
        <f>H151*K151</f>
        <v>176.48</v>
      </c>
      <c r="N151" s="23">
        <f>I151*K151</f>
        <v>0</v>
      </c>
      <c r="O151" s="23">
        <f>L151-M151</f>
        <v>0</v>
      </c>
      <c r="P151" s="19" t="s">
        <v>170</v>
      </c>
      <c r="Q151" s="20"/>
    </row>
    <row r="152" spans="1:17">
      <c r="A152" s="47"/>
      <c r="B152" s="37" t="s">
        <v>167</v>
      </c>
      <c r="C152" s="19">
        <v>1</v>
      </c>
      <c r="D152" s="21">
        <v>136</v>
      </c>
      <c r="E152" s="21">
        <v>12</v>
      </c>
      <c r="F152" s="21"/>
      <c r="G152" s="22">
        <f t="shared" si="26"/>
        <v>8.8239999999999999E-2</v>
      </c>
      <c r="H152" s="22">
        <f>G152-J152</f>
        <v>8.8239999999999999E-2</v>
      </c>
      <c r="I152" s="22"/>
      <c r="J152" s="22"/>
      <c r="K152" s="21">
        <v>6000</v>
      </c>
      <c r="L152" s="23">
        <f t="shared" si="29"/>
        <v>529.44000000000005</v>
      </c>
      <c r="M152" s="23">
        <f>H152*K152</f>
        <v>529.44000000000005</v>
      </c>
      <c r="N152" s="23">
        <f>I152*K152</f>
        <v>0</v>
      </c>
      <c r="O152" s="23">
        <f>L152-M152</f>
        <v>0</v>
      </c>
      <c r="P152" s="19" t="s">
        <v>170</v>
      </c>
      <c r="Q152" s="20"/>
    </row>
    <row r="153" spans="1:17">
      <c r="A153" s="47"/>
      <c r="B153" s="37" t="s">
        <v>168</v>
      </c>
      <c r="C153" s="19">
        <v>1</v>
      </c>
      <c r="D153" s="21">
        <v>136</v>
      </c>
      <c r="E153" s="21">
        <v>12</v>
      </c>
      <c r="F153" s="21"/>
      <c r="G153" s="22">
        <f t="shared" si="26"/>
        <v>8.8239999999999999E-2</v>
      </c>
      <c r="H153" s="22">
        <f>G153-J153</f>
        <v>8.8239999999999999E-2</v>
      </c>
      <c r="I153" s="22"/>
      <c r="J153" s="22"/>
      <c r="K153" s="21">
        <v>380</v>
      </c>
      <c r="L153" s="23">
        <f t="shared" si="29"/>
        <v>33.53</v>
      </c>
      <c r="M153" s="23">
        <f>H153*K153</f>
        <v>33.53</v>
      </c>
      <c r="N153" s="23">
        <f>I153*K153</f>
        <v>0</v>
      </c>
      <c r="O153" s="23">
        <f>L153-M153</f>
        <v>0</v>
      </c>
      <c r="P153" s="19" t="s">
        <v>170</v>
      </c>
      <c r="Q153" s="20"/>
    </row>
    <row r="154" spans="1:17">
      <c r="A154" s="47"/>
      <c r="B154" s="37" t="s">
        <v>169</v>
      </c>
      <c r="C154" s="19">
        <v>1</v>
      </c>
      <c r="D154" s="21">
        <v>136</v>
      </c>
      <c r="E154" s="21">
        <v>12</v>
      </c>
      <c r="F154" s="21"/>
      <c r="G154" s="22">
        <f t="shared" si="26"/>
        <v>8.8239999999999999E-2</v>
      </c>
      <c r="H154" s="22">
        <f>G154-J154</f>
        <v>8.8239999999999999E-2</v>
      </c>
      <c r="I154" s="22"/>
      <c r="J154" s="22"/>
      <c r="K154" s="21">
        <v>260</v>
      </c>
      <c r="L154" s="23">
        <f t="shared" si="29"/>
        <v>22.94</v>
      </c>
      <c r="M154" s="23">
        <f>H154*K154</f>
        <v>22.94</v>
      </c>
      <c r="N154" s="23">
        <f>I154*K154</f>
        <v>0</v>
      </c>
      <c r="O154" s="23">
        <f>L154-M154</f>
        <v>0</v>
      </c>
      <c r="P154" s="19" t="s">
        <v>170</v>
      </c>
      <c r="Q154" s="20"/>
    </row>
    <row r="155" spans="1:17" ht="22.5">
      <c r="A155" s="47"/>
      <c r="B155" s="37" t="s">
        <v>195</v>
      </c>
      <c r="C155" s="19">
        <v>1</v>
      </c>
      <c r="D155" s="21">
        <v>136</v>
      </c>
      <c r="E155" s="21">
        <v>1</v>
      </c>
      <c r="F155" s="21"/>
      <c r="G155" s="22">
        <f t="shared" si="26"/>
        <v>7.3499999999999998E-3</v>
      </c>
      <c r="H155" s="22">
        <f>G155-J155</f>
        <v>7.3499999999999998E-3</v>
      </c>
      <c r="I155" s="22"/>
      <c r="J155" s="22"/>
      <c r="K155" s="21">
        <v>6320</v>
      </c>
      <c r="L155" s="23">
        <f t="shared" si="29"/>
        <v>46.45</v>
      </c>
      <c r="M155" s="23">
        <f>H155*K155</f>
        <v>46.45</v>
      </c>
      <c r="N155" s="23">
        <f>I155*K155</f>
        <v>0</v>
      </c>
      <c r="O155" s="23">
        <f>L155-M155</f>
        <v>0</v>
      </c>
      <c r="P155" s="19" t="s">
        <v>171</v>
      </c>
      <c r="Q155" s="20"/>
    </row>
    <row r="156" spans="1:17">
      <c r="A156" s="47"/>
      <c r="B156" s="44" t="s">
        <v>212</v>
      </c>
      <c r="C156" s="40"/>
      <c r="D156" s="41"/>
      <c r="E156" s="41"/>
      <c r="F156" s="41"/>
      <c r="G156" s="42"/>
      <c r="H156" s="42"/>
      <c r="I156" s="42"/>
      <c r="J156" s="42"/>
      <c r="K156" s="40"/>
      <c r="L156" s="43">
        <f>SUM(L151:L155)</f>
        <v>808.84</v>
      </c>
      <c r="M156" s="43">
        <f>SUM(M151:M155)</f>
        <v>808.84</v>
      </c>
      <c r="N156" s="43">
        <f>SUM(N151:N155)</f>
        <v>0</v>
      </c>
      <c r="O156" s="43">
        <f>SUM(O151:O155)</f>
        <v>0</v>
      </c>
      <c r="P156" s="40"/>
      <c r="Q156" s="20"/>
    </row>
    <row r="157" spans="1:17">
      <c r="A157" s="47" t="s">
        <v>222</v>
      </c>
      <c r="B157" s="44"/>
      <c r="C157" s="40"/>
      <c r="D157" s="41"/>
      <c r="E157" s="41"/>
      <c r="F157" s="41"/>
      <c r="G157" s="42"/>
      <c r="H157" s="42"/>
      <c r="I157" s="42"/>
      <c r="J157" s="42"/>
      <c r="K157" s="40"/>
      <c r="L157" s="43">
        <f>SUM(M157:O157)</f>
        <v>808.84</v>
      </c>
      <c r="M157" s="43">
        <f>M156</f>
        <v>808.84</v>
      </c>
      <c r="N157" s="43">
        <f>N156</f>
        <v>0</v>
      </c>
      <c r="O157" s="74"/>
      <c r="P157" s="40" t="s">
        <v>291</v>
      </c>
      <c r="Q157" s="20"/>
    </row>
    <row r="158" spans="1:17">
      <c r="A158" s="47" t="s">
        <v>241</v>
      </c>
      <c r="B158" s="44"/>
      <c r="C158" s="40"/>
      <c r="D158" s="41"/>
      <c r="E158" s="41"/>
      <c r="F158" s="41"/>
      <c r="G158" s="42"/>
      <c r="H158" s="42"/>
      <c r="I158" s="42"/>
      <c r="J158" s="42"/>
      <c r="K158" s="40"/>
      <c r="L158" s="43">
        <f>SUM(M158:O158)</f>
        <v>0</v>
      </c>
      <c r="M158" s="74"/>
      <c r="N158" s="74"/>
      <c r="O158" s="43">
        <f>O156</f>
        <v>0</v>
      </c>
      <c r="P158" s="40" t="s">
        <v>292</v>
      </c>
      <c r="Q158" s="20"/>
    </row>
    <row r="159" spans="1:17">
      <c r="A159" s="52"/>
      <c r="B159" s="944" t="s">
        <v>172</v>
      </c>
      <c r="C159" s="944"/>
      <c r="D159" s="944"/>
      <c r="E159" s="944"/>
      <c r="F159" s="944"/>
      <c r="G159" s="944"/>
      <c r="H159" s="944"/>
      <c r="I159" s="944"/>
      <c r="J159" s="944"/>
      <c r="K159" s="944"/>
      <c r="L159" s="944"/>
      <c r="M159" s="944"/>
      <c r="N159" s="944"/>
      <c r="O159" s="944"/>
      <c r="P159" s="945"/>
      <c r="Q159" s="53"/>
    </row>
    <row r="160" spans="1:17" hidden="1">
      <c r="A160" s="47"/>
      <c r="B160" s="37" t="s">
        <v>177</v>
      </c>
      <c r="C160" s="19">
        <v>1</v>
      </c>
      <c r="D160" s="36">
        <v>209</v>
      </c>
      <c r="E160" s="21">
        <v>12</v>
      </c>
      <c r="F160" s="21"/>
      <c r="G160" s="22">
        <f t="shared" si="26"/>
        <v>5.7419999999999999E-2</v>
      </c>
      <c r="H160" s="22">
        <f>G160-J160</f>
        <v>0</v>
      </c>
      <c r="I160" s="22"/>
      <c r="J160" s="22">
        <f>E160/D160/C160</f>
        <v>5.7419999999999999E-2</v>
      </c>
      <c r="K160" s="21">
        <f>2340-2340</f>
        <v>0</v>
      </c>
      <c r="L160" s="23">
        <f t="shared" si="29"/>
        <v>0</v>
      </c>
      <c r="M160" s="23">
        <f>H160*K160</f>
        <v>0</v>
      </c>
      <c r="N160" s="23">
        <f>I160*K160</f>
        <v>0</v>
      </c>
      <c r="O160" s="23">
        <f>L160-M160</f>
        <v>0</v>
      </c>
      <c r="P160" s="19" t="s">
        <v>170</v>
      </c>
      <c r="Q160" s="20" t="s">
        <v>353</v>
      </c>
    </row>
    <row r="161" spans="1:17">
      <c r="A161" s="47"/>
      <c r="B161" s="37" t="s">
        <v>175</v>
      </c>
      <c r="C161" s="19">
        <v>1</v>
      </c>
      <c r="D161" s="28">
        <v>209</v>
      </c>
      <c r="E161" s="32">
        <v>2436</v>
      </c>
      <c r="F161" s="21"/>
      <c r="G161" s="22">
        <f t="shared" si="26"/>
        <v>11.6555</v>
      </c>
      <c r="H161" s="22">
        <f>G161-J161</f>
        <v>0</v>
      </c>
      <c r="I161" s="22"/>
      <c r="J161" s="22">
        <f>E161/D161/C161</f>
        <v>11.6555</v>
      </c>
      <c r="K161" s="19">
        <v>0.64</v>
      </c>
      <c r="L161" s="23">
        <f t="shared" si="29"/>
        <v>7.46</v>
      </c>
      <c r="M161" s="23">
        <f>H161*K161</f>
        <v>0</v>
      </c>
      <c r="N161" s="23">
        <f>I161*K161</f>
        <v>0</v>
      </c>
      <c r="O161" s="23">
        <f>L161-M161</f>
        <v>7.46</v>
      </c>
      <c r="P161" s="20" t="s">
        <v>173</v>
      </c>
      <c r="Q161" s="20" t="s">
        <v>353</v>
      </c>
    </row>
    <row r="162" spans="1:17">
      <c r="A162" s="47"/>
      <c r="B162" s="37" t="s">
        <v>176</v>
      </c>
      <c r="C162" s="19">
        <v>1</v>
      </c>
      <c r="D162" s="28">
        <v>209</v>
      </c>
      <c r="E162" s="32">
        <v>2436</v>
      </c>
      <c r="F162" s="21"/>
      <c r="G162" s="22">
        <f t="shared" si="26"/>
        <v>11.6555</v>
      </c>
      <c r="H162" s="22">
        <f>G162-J162</f>
        <v>0</v>
      </c>
      <c r="I162" s="22"/>
      <c r="J162" s="22">
        <f>E162/D162/C162</f>
        <v>11.6555</v>
      </c>
      <c r="K162" s="33">
        <v>0.73</v>
      </c>
      <c r="L162" s="23">
        <f t="shared" si="29"/>
        <v>8.51</v>
      </c>
      <c r="M162" s="23">
        <f>H162*K162</f>
        <v>0</v>
      </c>
      <c r="N162" s="23">
        <f>I162*K162</f>
        <v>0</v>
      </c>
      <c r="O162" s="23">
        <f>L162-M162</f>
        <v>8.51</v>
      </c>
      <c r="P162" s="20" t="s">
        <v>174</v>
      </c>
      <c r="Q162" s="20" t="s">
        <v>353</v>
      </c>
    </row>
    <row r="163" spans="1:17">
      <c r="A163" s="47" t="s">
        <v>242</v>
      </c>
      <c r="B163" s="44" t="s">
        <v>212</v>
      </c>
      <c r="C163" s="40"/>
      <c r="D163" s="41"/>
      <c r="E163" s="41"/>
      <c r="F163" s="41"/>
      <c r="G163" s="42"/>
      <c r="H163" s="42"/>
      <c r="I163" s="42"/>
      <c r="J163" s="42"/>
      <c r="K163" s="40"/>
      <c r="L163" s="43">
        <f>SUM(L160:L162)</f>
        <v>15.97</v>
      </c>
      <c r="M163" s="43">
        <f>SUM(M160:M162)</f>
        <v>0</v>
      </c>
      <c r="N163" s="43">
        <f>SUM(N160:N162)</f>
        <v>0</v>
      </c>
      <c r="O163" s="43">
        <f>SUM(O160:O162)</f>
        <v>15.97</v>
      </c>
      <c r="P163" s="40" t="s">
        <v>292</v>
      </c>
      <c r="Q163" s="20"/>
    </row>
    <row r="164" spans="1:17">
      <c r="A164" s="52"/>
      <c r="B164" s="944" t="s">
        <v>180</v>
      </c>
      <c r="C164" s="944"/>
      <c r="D164" s="944"/>
      <c r="E164" s="944"/>
      <c r="F164" s="944"/>
      <c r="G164" s="944"/>
      <c r="H164" s="944"/>
      <c r="I164" s="944"/>
      <c r="J164" s="944"/>
      <c r="K164" s="944"/>
      <c r="L164" s="944"/>
      <c r="M164" s="944"/>
      <c r="N164" s="944"/>
      <c r="O164" s="944"/>
      <c r="P164" s="945"/>
      <c r="Q164" s="53"/>
    </row>
    <row r="165" spans="1:17">
      <c r="A165" s="47"/>
      <c r="B165" s="37" t="s">
        <v>179</v>
      </c>
      <c r="C165" s="19">
        <v>1</v>
      </c>
      <c r="D165" s="28">
        <v>100</v>
      </c>
      <c r="E165" s="21">
        <v>1</v>
      </c>
      <c r="F165" s="21"/>
      <c r="G165" s="22">
        <f t="shared" si="26"/>
        <v>0.01</v>
      </c>
      <c r="H165" s="22">
        <f>G165-J165</f>
        <v>0</v>
      </c>
      <c r="I165" s="22"/>
      <c r="J165" s="22">
        <f>E165/D165/C165</f>
        <v>0.01</v>
      </c>
      <c r="K165" s="27">
        <v>5000</v>
      </c>
      <c r="L165" s="23">
        <f t="shared" si="29"/>
        <v>50</v>
      </c>
      <c r="M165" s="23">
        <f t="shared" ref="M165:M178" si="38">H165*K165</f>
        <v>0</v>
      </c>
      <c r="N165" s="23">
        <f t="shared" ref="N165:N178" si="39">I165*K165</f>
        <v>0</v>
      </c>
      <c r="O165" s="23">
        <f t="shared" ref="O165:O178" si="40">L165-M165</f>
        <v>50</v>
      </c>
      <c r="P165" s="19" t="s">
        <v>171</v>
      </c>
      <c r="Q165" s="20" t="s">
        <v>357</v>
      </c>
    </row>
    <row r="166" spans="1:17">
      <c r="A166" s="47"/>
      <c r="B166" s="37" t="s">
        <v>181</v>
      </c>
      <c r="C166" s="19">
        <v>1</v>
      </c>
      <c r="D166" s="28">
        <v>100</v>
      </c>
      <c r="E166" s="21">
        <v>1</v>
      </c>
      <c r="F166" s="21"/>
      <c r="G166" s="22">
        <f t="shared" si="26"/>
        <v>0.01</v>
      </c>
      <c r="H166" s="22">
        <f>G166-J166</f>
        <v>0</v>
      </c>
      <c r="I166" s="22"/>
      <c r="J166" s="22">
        <f>E166/D166/C166</f>
        <v>0.01</v>
      </c>
      <c r="K166" s="27">
        <v>11000</v>
      </c>
      <c r="L166" s="23">
        <f t="shared" si="29"/>
        <v>110</v>
      </c>
      <c r="M166" s="23">
        <f t="shared" si="38"/>
        <v>0</v>
      </c>
      <c r="N166" s="23">
        <f t="shared" si="39"/>
        <v>0</v>
      </c>
      <c r="O166" s="23">
        <f t="shared" si="40"/>
        <v>110</v>
      </c>
      <c r="P166" s="19" t="s">
        <v>171</v>
      </c>
      <c r="Q166" s="20" t="s">
        <v>357</v>
      </c>
    </row>
    <row r="167" spans="1:17" ht="22.5">
      <c r="A167" s="47"/>
      <c r="B167" s="37" t="s">
        <v>182</v>
      </c>
      <c r="C167" s="19">
        <v>1</v>
      </c>
      <c r="D167" s="28">
        <v>100</v>
      </c>
      <c r="E167" s="21">
        <v>1</v>
      </c>
      <c r="F167" s="21"/>
      <c r="G167" s="22">
        <f t="shared" si="26"/>
        <v>0.01</v>
      </c>
      <c r="H167" s="22">
        <f>G167-J167</f>
        <v>0</v>
      </c>
      <c r="I167" s="22"/>
      <c r="J167" s="22">
        <f>E167/D167/C167</f>
        <v>0.01</v>
      </c>
      <c r="K167" s="27">
        <v>600</v>
      </c>
      <c r="L167" s="23">
        <f t="shared" si="29"/>
        <v>6</v>
      </c>
      <c r="M167" s="23">
        <f t="shared" si="38"/>
        <v>0</v>
      </c>
      <c r="N167" s="23">
        <f t="shared" si="39"/>
        <v>0</v>
      </c>
      <c r="O167" s="23">
        <f t="shared" si="40"/>
        <v>6</v>
      </c>
      <c r="P167" s="19" t="s">
        <v>171</v>
      </c>
      <c r="Q167" s="20" t="s">
        <v>357</v>
      </c>
    </row>
    <row r="168" spans="1:17">
      <c r="A168" s="47"/>
      <c r="B168" s="37" t="s">
        <v>183</v>
      </c>
      <c r="C168" s="19">
        <v>1</v>
      </c>
      <c r="D168" s="28">
        <v>100</v>
      </c>
      <c r="E168" s="21">
        <v>1</v>
      </c>
      <c r="F168" s="21"/>
      <c r="G168" s="22">
        <f t="shared" si="26"/>
        <v>0.01</v>
      </c>
      <c r="H168" s="22">
        <f>G168-J168</f>
        <v>0</v>
      </c>
      <c r="I168" s="22"/>
      <c r="J168" s="22">
        <f>E168/D168/C168</f>
        <v>0.01</v>
      </c>
      <c r="K168" s="27">
        <v>13200</v>
      </c>
      <c r="L168" s="23">
        <f t="shared" si="29"/>
        <v>132</v>
      </c>
      <c r="M168" s="23">
        <f t="shared" si="38"/>
        <v>0</v>
      </c>
      <c r="N168" s="23">
        <f t="shared" si="39"/>
        <v>0</v>
      </c>
      <c r="O168" s="23">
        <f t="shared" si="40"/>
        <v>132</v>
      </c>
      <c r="P168" s="19" t="s">
        <v>171</v>
      </c>
      <c r="Q168" s="20" t="s">
        <v>357</v>
      </c>
    </row>
    <row r="169" spans="1:17" ht="22.5">
      <c r="A169" s="47"/>
      <c r="B169" s="37" t="s">
        <v>184</v>
      </c>
      <c r="C169" s="19">
        <v>1</v>
      </c>
      <c r="D169" s="28">
        <v>100</v>
      </c>
      <c r="E169" s="21">
        <v>1</v>
      </c>
      <c r="F169" s="21"/>
      <c r="G169" s="22">
        <f t="shared" si="26"/>
        <v>0.01</v>
      </c>
      <c r="H169" s="22">
        <f>G169-J169</f>
        <v>0</v>
      </c>
      <c r="I169" s="22"/>
      <c r="J169" s="22">
        <f>E169/D169/C169</f>
        <v>0.01</v>
      </c>
      <c r="K169" s="27">
        <v>2800</v>
      </c>
      <c r="L169" s="23">
        <f t="shared" si="29"/>
        <v>28</v>
      </c>
      <c r="M169" s="23">
        <f t="shared" si="38"/>
        <v>0</v>
      </c>
      <c r="N169" s="23">
        <f t="shared" si="39"/>
        <v>0</v>
      </c>
      <c r="O169" s="23">
        <f t="shared" si="40"/>
        <v>28</v>
      </c>
      <c r="P169" s="19" t="s">
        <v>171</v>
      </c>
      <c r="Q169" s="20" t="s">
        <v>357</v>
      </c>
    </row>
    <row r="170" spans="1:17">
      <c r="A170" s="47"/>
      <c r="B170" s="37"/>
      <c r="C170" s="19"/>
      <c r="D170" s="21"/>
      <c r="E170" s="21"/>
      <c r="F170" s="21"/>
      <c r="G170" s="22"/>
      <c r="H170" s="22"/>
      <c r="I170" s="22"/>
      <c r="J170" s="22"/>
      <c r="K170" s="19"/>
      <c r="L170" s="23"/>
      <c r="M170" s="23">
        <f t="shared" si="38"/>
        <v>0</v>
      </c>
      <c r="N170" s="23">
        <f t="shared" si="39"/>
        <v>0</v>
      </c>
      <c r="O170" s="23">
        <f t="shared" si="40"/>
        <v>0</v>
      </c>
      <c r="P170" s="19"/>
      <c r="Q170" s="20"/>
    </row>
    <row r="171" spans="1:17">
      <c r="A171" s="47"/>
      <c r="B171" s="37" t="s">
        <v>187</v>
      </c>
      <c r="C171" s="19">
        <v>1</v>
      </c>
      <c r="D171" s="21">
        <v>136</v>
      </c>
      <c r="E171" s="21">
        <f>12*3</f>
        <v>36</v>
      </c>
      <c r="F171" s="21"/>
      <c r="G171" s="22">
        <f t="shared" si="26"/>
        <v>0.26471</v>
      </c>
      <c r="H171" s="22">
        <f>G171-J171</f>
        <v>0.26471</v>
      </c>
      <c r="I171" s="22">
        <f>(F171)/D171/C171</f>
        <v>0</v>
      </c>
      <c r="J171" s="22"/>
      <c r="K171" s="21">
        <v>578</v>
      </c>
      <c r="L171" s="23">
        <f t="shared" si="29"/>
        <v>153</v>
      </c>
      <c r="M171" s="23">
        <f t="shared" si="38"/>
        <v>153</v>
      </c>
      <c r="N171" s="23">
        <f t="shared" si="39"/>
        <v>0</v>
      </c>
      <c r="O171" s="23">
        <f t="shared" si="40"/>
        <v>0</v>
      </c>
      <c r="P171" s="19" t="s">
        <v>293</v>
      </c>
      <c r="Q171" s="20"/>
    </row>
    <row r="172" spans="1:17">
      <c r="A172" s="47"/>
      <c r="B172" s="37" t="s">
        <v>185</v>
      </c>
      <c r="C172" s="19">
        <v>1</v>
      </c>
      <c r="D172" s="21">
        <v>136</v>
      </c>
      <c r="E172" s="21">
        <f>12*1</f>
        <v>12</v>
      </c>
      <c r="F172" s="21"/>
      <c r="G172" s="22">
        <f t="shared" si="26"/>
        <v>8.8239999999999999E-2</v>
      </c>
      <c r="H172" s="22">
        <f>G172-J172</f>
        <v>8.8239999999999999E-2</v>
      </c>
      <c r="I172" s="22">
        <f>(F172)/D172/C172</f>
        <v>0</v>
      </c>
      <c r="J172" s="22"/>
      <c r="K172" s="21">
        <v>2000</v>
      </c>
      <c r="L172" s="23">
        <f t="shared" si="29"/>
        <v>176.48</v>
      </c>
      <c r="M172" s="23">
        <f t="shared" si="38"/>
        <v>176.48</v>
      </c>
      <c r="N172" s="23">
        <f t="shared" si="39"/>
        <v>0</v>
      </c>
      <c r="O172" s="23">
        <f t="shared" si="40"/>
        <v>0</v>
      </c>
      <c r="P172" s="19" t="s">
        <v>189</v>
      </c>
      <c r="Q172" s="20"/>
    </row>
    <row r="173" spans="1:17">
      <c r="A173" s="47"/>
      <c r="B173" s="37" t="s">
        <v>186</v>
      </c>
      <c r="C173" s="19">
        <v>1</v>
      </c>
      <c r="D173" s="21">
        <v>136</v>
      </c>
      <c r="E173" s="21">
        <f>1*2</f>
        <v>2</v>
      </c>
      <c r="F173" s="21"/>
      <c r="G173" s="22">
        <f t="shared" si="26"/>
        <v>1.4710000000000001E-2</v>
      </c>
      <c r="H173" s="22">
        <f>G173-J173</f>
        <v>1.4710000000000001E-2</v>
      </c>
      <c r="I173" s="22">
        <f>(F173)/D173/C173</f>
        <v>0</v>
      </c>
      <c r="J173" s="22"/>
      <c r="K173" s="21">
        <v>7000</v>
      </c>
      <c r="L173" s="23">
        <f t="shared" si="29"/>
        <v>102.97</v>
      </c>
      <c r="M173" s="23">
        <f t="shared" si="38"/>
        <v>102.97</v>
      </c>
      <c r="N173" s="23">
        <f t="shared" si="39"/>
        <v>0</v>
      </c>
      <c r="O173" s="23">
        <f t="shared" si="40"/>
        <v>0</v>
      </c>
      <c r="P173" s="19" t="s">
        <v>294</v>
      </c>
      <c r="Q173" s="20"/>
    </row>
    <row r="174" spans="1:17" ht="22.5">
      <c r="A174" s="47"/>
      <c r="B174" s="37" t="s">
        <v>188</v>
      </c>
      <c r="C174" s="19">
        <v>1</v>
      </c>
      <c r="D174" s="21">
        <v>136</v>
      </c>
      <c r="E174" s="21">
        <f>1*4</f>
        <v>4</v>
      </c>
      <c r="F174" s="21"/>
      <c r="G174" s="22">
        <f t="shared" si="26"/>
        <v>2.9409999999999999E-2</v>
      </c>
      <c r="H174" s="22">
        <f>G174-J174</f>
        <v>2.9409999999999999E-2</v>
      </c>
      <c r="I174" s="22">
        <f>(F174)/D174/C174</f>
        <v>0</v>
      </c>
      <c r="J174" s="22"/>
      <c r="K174" s="21">
        <v>4692</v>
      </c>
      <c r="L174" s="23">
        <f t="shared" si="29"/>
        <v>137.99</v>
      </c>
      <c r="M174" s="23">
        <f t="shared" si="38"/>
        <v>137.99</v>
      </c>
      <c r="N174" s="23">
        <f t="shared" si="39"/>
        <v>0</v>
      </c>
      <c r="O174" s="23">
        <f t="shared" si="40"/>
        <v>0</v>
      </c>
      <c r="P174" s="19" t="s">
        <v>190</v>
      </c>
      <c r="Q174" s="20"/>
    </row>
    <row r="175" spans="1:17">
      <c r="A175" s="47"/>
      <c r="B175" s="37"/>
      <c r="C175" s="19"/>
      <c r="D175" s="21"/>
      <c r="E175" s="21"/>
      <c r="F175" s="21"/>
      <c r="G175" s="22"/>
      <c r="H175" s="22"/>
      <c r="I175" s="22"/>
      <c r="J175" s="22"/>
      <c r="K175" s="21"/>
      <c r="L175" s="23"/>
      <c r="M175" s="23"/>
      <c r="N175" s="23"/>
      <c r="O175" s="23"/>
      <c r="P175" s="19"/>
      <c r="Q175" s="20"/>
    </row>
    <row r="176" spans="1:17" ht="15" hidden="1" customHeight="1">
      <c r="A176" s="47"/>
      <c r="B176" s="46" t="s">
        <v>296</v>
      </c>
      <c r="C176" s="19">
        <v>1</v>
      </c>
      <c r="D176" s="36">
        <v>1000</v>
      </c>
      <c r="E176" s="21">
        <v>1</v>
      </c>
      <c r="F176" s="21"/>
      <c r="G176" s="22">
        <f>(E176+F176)/D176/C176</f>
        <v>1E-3</v>
      </c>
      <c r="H176" s="22">
        <f>G176-J176</f>
        <v>0</v>
      </c>
      <c r="I176" s="22"/>
      <c r="J176" s="22">
        <f>E176/D176/C176</f>
        <v>1E-3</v>
      </c>
      <c r="K176" s="21">
        <v>0</v>
      </c>
      <c r="L176" s="23">
        <f>G176*K176</f>
        <v>0</v>
      </c>
      <c r="M176" s="23">
        <f>H176*K176</f>
        <v>0</v>
      </c>
      <c r="N176" s="23">
        <f>I176*K176</f>
        <v>0</v>
      </c>
      <c r="O176" s="23">
        <f>L176-M176</f>
        <v>0</v>
      </c>
      <c r="P176" s="19" t="s">
        <v>295</v>
      </c>
      <c r="Q176" s="20"/>
    </row>
    <row r="177" spans="1:17" ht="78.75">
      <c r="A177" s="47"/>
      <c r="B177" s="37" t="s">
        <v>297</v>
      </c>
      <c r="C177" s="19">
        <v>1</v>
      </c>
      <c r="D177" s="28">
        <v>215</v>
      </c>
      <c r="E177" s="21">
        <v>1</v>
      </c>
      <c r="F177" s="21"/>
      <c r="G177" s="22">
        <f>(E177+F177)/D177/C177</f>
        <v>4.6499999999999996E-3</v>
      </c>
      <c r="H177" s="22">
        <f>G177-J177</f>
        <v>0</v>
      </c>
      <c r="I177" s="22"/>
      <c r="J177" s="22">
        <f>E177/D177/C177</f>
        <v>4.6499999999999996E-3</v>
      </c>
      <c r="K177" s="21">
        <v>9000</v>
      </c>
      <c r="L177" s="23">
        <f>G177*K177</f>
        <v>41.85</v>
      </c>
      <c r="M177" s="23">
        <f>H177*K177</f>
        <v>0</v>
      </c>
      <c r="N177" s="23">
        <f>I177*K177</f>
        <v>0</v>
      </c>
      <c r="O177" s="23">
        <f>L177-M177</f>
        <v>41.85</v>
      </c>
      <c r="P177" s="19" t="s">
        <v>295</v>
      </c>
      <c r="Q177" s="20" t="s">
        <v>358</v>
      </c>
    </row>
    <row r="178" spans="1:17" ht="33.75">
      <c r="A178" s="47"/>
      <c r="B178" s="37" t="s">
        <v>359</v>
      </c>
      <c r="C178" s="19">
        <v>1</v>
      </c>
      <c r="D178" s="28">
        <v>743</v>
      </c>
      <c r="E178" s="21">
        <v>1</v>
      </c>
      <c r="F178" s="21"/>
      <c r="G178" s="22">
        <f t="shared" si="26"/>
        <v>1.3500000000000001E-3</v>
      </c>
      <c r="H178" s="22">
        <f>G178-J178</f>
        <v>0</v>
      </c>
      <c r="I178" s="22"/>
      <c r="J178" s="22">
        <f>E178/D178/C178</f>
        <v>1.3500000000000001E-3</v>
      </c>
      <c r="K178" s="21">
        <v>55734.720000000001</v>
      </c>
      <c r="L178" s="23">
        <f t="shared" si="29"/>
        <v>75.239999999999995</v>
      </c>
      <c r="M178" s="23">
        <f t="shared" si="38"/>
        <v>0</v>
      </c>
      <c r="N178" s="23">
        <f t="shared" si="39"/>
        <v>0</v>
      </c>
      <c r="O178" s="23">
        <f t="shared" si="40"/>
        <v>75.239999999999995</v>
      </c>
      <c r="P178" s="19" t="s">
        <v>295</v>
      </c>
      <c r="Q178" s="20" t="s">
        <v>360</v>
      </c>
    </row>
    <row r="179" spans="1:17">
      <c r="A179" s="47"/>
      <c r="B179" s="44" t="s">
        <v>212</v>
      </c>
      <c r="C179" s="40"/>
      <c r="D179" s="41"/>
      <c r="E179" s="41"/>
      <c r="F179" s="41"/>
      <c r="G179" s="42"/>
      <c r="H179" s="42"/>
      <c r="I179" s="42"/>
      <c r="J179" s="42"/>
      <c r="K179" s="40"/>
      <c r="L179" s="43">
        <f>SUM(L165:L178)</f>
        <v>1013.53</v>
      </c>
      <c r="M179" s="43">
        <f>SUM(M165:M178)</f>
        <v>570.44000000000005</v>
      </c>
      <c r="N179" s="43">
        <f>SUM(N165:N178)</f>
        <v>0</v>
      </c>
      <c r="O179" s="43">
        <f>SUM(O165:O178)</f>
        <v>443.09</v>
      </c>
      <c r="P179" s="40"/>
      <c r="Q179" s="20"/>
    </row>
    <row r="180" spans="1:17">
      <c r="A180" s="47" t="s">
        <v>222</v>
      </c>
      <c r="B180" s="44"/>
      <c r="C180" s="40"/>
      <c r="D180" s="41"/>
      <c r="E180" s="41"/>
      <c r="F180" s="41"/>
      <c r="G180" s="42"/>
      <c r="H180" s="42"/>
      <c r="I180" s="42"/>
      <c r="J180" s="42"/>
      <c r="K180" s="40"/>
      <c r="L180" s="43">
        <f>SUM(M180:O180)</f>
        <v>570.44000000000005</v>
      </c>
      <c r="M180" s="43">
        <f>M179</f>
        <v>570.44000000000005</v>
      </c>
      <c r="N180" s="43">
        <f>N179</f>
        <v>0</v>
      </c>
      <c r="O180" s="43"/>
      <c r="P180" s="40" t="s">
        <v>291</v>
      </c>
      <c r="Q180" s="20"/>
    </row>
    <row r="181" spans="1:17">
      <c r="A181" s="47" t="s">
        <v>243</v>
      </c>
      <c r="B181" s="44"/>
      <c r="C181" s="40"/>
      <c r="D181" s="41"/>
      <c r="E181" s="41"/>
      <c r="F181" s="41"/>
      <c r="G181" s="42"/>
      <c r="H181" s="42"/>
      <c r="I181" s="42"/>
      <c r="J181" s="42"/>
      <c r="K181" s="40"/>
      <c r="L181" s="43">
        <f>SUM(M181:O181)</f>
        <v>443.09</v>
      </c>
      <c r="M181" s="43"/>
      <c r="N181" s="43"/>
      <c r="O181" s="43">
        <f>O179</f>
        <v>443.09</v>
      </c>
      <c r="P181" s="40" t="s">
        <v>292</v>
      </c>
      <c r="Q181" s="20"/>
    </row>
    <row r="182" spans="1:17" hidden="1">
      <c r="A182" s="52"/>
      <c r="B182" s="944" t="s">
        <v>302</v>
      </c>
      <c r="C182" s="944"/>
      <c r="D182" s="944"/>
      <c r="E182" s="944"/>
      <c r="F182" s="944"/>
      <c r="G182" s="944"/>
      <c r="H182" s="944"/>
      <c r="I182" s="944"/>
      <c r="J182" s="944"/>
      <c r="K182" s="944"/>
      <c r="L182" s="944"/>
      <c r="M182" s="944"/>
      <c r="N182" s="944"/>
      <c r="O182" s="944"/>
      <c r="P182" s="945"/>
      <c r="Q182" s="53"/>
    </row>
    <row r="183" spans="1:17" hidden="1">
      <c r="A183" s="47"/>
      <c r="B183" s="37" t="s">
        <v>361</v>
      </c>
      <c r="C183" s="19">
        <v>1</v>
      </c>
      <c r="D183" s="36">
        <v>230</v>
      </c>
      <c r="E183" s="21">
        <v>12</v>
      </c>
      <c r="F183" s="21"/>
      <c r="G183" s="22">
        <f>(E183+F183)/D183/C183</f>
        <v>5.2170000000000001E-2</v>
      </c>
      <c r="H183" s="22">
        <f>G183-J183</f>
        <v>0</v>
      </c>
      <c r="I183" s="22"/>
      <c r="J183" s="22">
        <f>E183/D183/C183</f>
        <v>5.2170000000000001E-2</v>
      </c>
      <c r="K183" s="21">
        <f>3400-3400</f>
        <v>0</v>
      </c>
      <c r="L183" s="23">
        <f>G183*K183</f>
        <v>0</v>
      </c>
      <c r="M183" s="23">
        <f>H183*K183</f>
        <v>0</v>
      </c>
      <c r="N183" s="23">
        <f>I183*K183</f>
        <v>0</v>
      </c>
      <c r="O183" s="23">
        <f>L183-M183</f>
        <v>0</v>
      </c>
      <c r="P183" s="19" t="s">
        <v>295</v>
      </c>
      <c r="Q183" s="20" t="s">
        <v>362</v>
      </c>
    </row>
    <row r="184" spans="1:17" ht="46.5" hidden="1" customHeight="1">
      <c r="A184" s="47"/>
      <c r="B184" s="37" t="s">
        <v>303</v>
      </c>
      <c r="C184" s="19">
        <v>1</v>
      </c>
      <c r="D184" s="36">
        <v>230</v>
      </c>
      <c r="E184" s="21">
        <v>12</v>
      </c>
      <c r="F184" s="21"/>
      <c r="G184" s="22">
        <f>(E184+F184)/D184/C184</f>
        <v>5.2170000000000001E-2</v>
      </c>
      <c r="H184" s="22">
        <f>G184-J184</f>
        <v>0</v>
      </c>
      <c r="I184" s="22"/>
      <c r="J184" s="22">
        <f>E184/D184/C184</f>
        <v>5.2170000000000001E-2</v>
      </c>
      <c r="K184" s="19">
        <f>50000-50000</f>
        <v>0</v>
      </c>
      <c r="L184" s="23">
        <f>G184*K184</f>
        <v>0</v>
      </c>
      <c r="M184" s="23">
        <f>H184*K184</f>
        <v>0</v>
      </c>
      <c r="N184" s="23">
        <f>I184*K184</f>
        <v>0</v>
      </c>
      <c r="O184" s="23">
        <f>L184-M184</f>
        <v>0</v>
      </c>
      <c r="P184" s="19" t="s">
        <v>295</v>
      </c>
      <c r="Q184" s="20" t="s">
        <v>362</v>
      </c>
    </row>
    <row r="185" spans="1:17" hidden="1">
      <c r="A185" s="75" t="s">
        <v>224</v>
      </c>
      <c r="B185" s="44" t="s">
        <v>212</v>
      </c>
      <c r="C185" s="40"/>
      <c r="D185" s="41"/>
      <c r="E185" s="41"/>
      <c r="F185" s="41"/>
      <c r="G185" s="42"/>
      <c r="H185" s="42"/>
      <c r="I185" s="42"/>
      <c r="J185" s="42"/>
      <c r="K185" s="40"/>
      <c r="L185" s="43">
        <f>SUM(L183:L184)</f>
        <v>0</v>
      </c>
      <c r="M185" s="43">
        <f>SUM(M183:M184)</f>
        <v>0</v>
      </c>
      <c r="N185" s="43">
        <f>SUM(N183:N184)</f>
        <v>0</v>
      </c>
      <c r="O185" s="43">
        <f>SUM(O183:O184)</f>
        <v>0</v>
      </c>
      <c r="P185" s="40" t="s">
        <v>292</v>
      </c>
      <c r="Q185" s="20"/>
    </row>
    <row r="186" spans="1:17">
      <c r="A186" s="52"/>
      <c r="B186" s="944" t="s">
        <v>191</v>
      </c>
      <c r="C186" s="944"/>
      <c r="D186" s="944"/>
      <c r="E186" s="944"/>
      <c r="F186" s="944"/>
      <c r="G186" s="944"/>
      <c r="H186" s="944"/>
      <c r="I186" s="944"/>
      <c r="J186" s="944"/>
      <c r="K186" s="944"/>
      <c r="L186" s="944"/>
      <c r="M186" s="944"/>
      <c r="N186" s="944"/>
      <c r="O186" s="944"/>
      <c r="P186" s="945"/>
      <c r="Q186" s="53"/>
    </row>
    <row r="187" spans="1:17">
      <c r="A187" s="47"/>
      <c r="B187" s="37" t="s">
        <v>196</v>
      </c>
      <c r="C187" s="19">
        <v>1</v>
      </c>
      <c r="D187" s="21">
        <v>136</v>
      </c>
      <c r="E187" s="21">
        <v>1</v>
      </c>
      <c r="F187" s="21"/>
      <c r="G187" s="22">
        <f t="shared" si="26"/>
        <v>7.3499999999999998E-3</v>
      </c>
      <c r="H187" s="22">
        <f t="shared" ref="H187:H195" si="41">G187-J187</f>
        <v>7.3499999999999998E-3</v>
      </c>
      <c r="I187" s="22"/>
      <c r="J187" s="22"/>
      <c r="K187" s="19">
        <v>6000</v>
      </c>
      <c r="L187" s="23">
        <f t="shared" si="29"/>
        <v>44.1</v>
      </c>
      <c r="M187" s="23">
        <f t="shared" ref="M187:M195" si="42">H187*K187</f>
        <v>44.1</v>
      </c>
      <c r="N187" s="23">
        <f t="shared" ref="N187:N195" si="43">I187*K187</f>
        <v>0</v>
      </c>
      <c r="O187" s="23">
        <f t="shared" ref="O187:O195" si="44">L187-M187</f>
        <v>0</v>
      </c>
      <c r="P187" s="19" t="s">
        <v>208</v>
      </c>
      <c r="Q187" s="20"/>
    </row>
    <row r="188" spans="1:17">
      <c r="A188" s="47"/>
      <c r="B188" s="37" t="s">
        <v>197</v>
      </c>
      <c r="C188" s="19">
        <v>1</v>
      </c>
      <c r="D188" s="21">
        <v>136</v>
      </c>
      <c r="E188" s="21">
        <v>1</v>
      </c>
      <c r="F188" s="21"/>
      <c r="G188" s="22">
        <f t="shared" si="26"/>
        <v>7.3499999999999998E-3</v>
      </c>
      <c r="H188" s="22">
        <f t="shared" si="41"/>
        <v>7.3499999999999998E-3</v>
      </c>
      <c r="I188" s="22"/>
      <c r="J188" s="22"/>
      <c r="K188" s="19">
        <v>7500</v>
      </c>
      <c r="L188" s="23">
        <f t="shared" si="29"/>
        <v>55.13</v>
      </c>
      <c r="M188" s="23">
        <f t="shared" si="42"/>
        <v>55.13</v>
      </c>
      <c r="N188" s="23">
        <f t="shared" si="43"/>
        <v>0</v>
      </c>
      <c r="O188" s="23">
        <f t="shared" si="44"/>
        <v>0</v>
      </c>
      <c r="P188" s="19" t="s">
        <v>208</v>
      </c>
      <c r="Q188" s="20"/>
    </row>
    <row r="189" spans="1:17" ht="22.5">
      <c r="A189" s="47"/>
      <c r="B189" s="37" t="s">
        <v>198</v>
      </c>
      <c r="C189" s="19">
        <v>1</v>
      </c>
      <c r="D189" s="21">
        <v>136</v>
      </c>
      <c r="E189" s="21">
        <v>1</v>
      </c>
      <c r="F189" s="21"/>
      <c r="G189" s="22">
        <f t="shared" si="26"/>
        <v>7.3499999999999998E-3</v>
      </c>
      <c r="H189" s="22">
        <f t="shared" si="41"/>
        <v>7.3499999999999998E-3</v>
      </c>
      <c r="I189" s="22"/>
      <c r="J189" s="22"/>
      <c r="K189" s="19">
        <v>10000</v>
      </c>
      <c r="L189" s="23">
        <f t="shared" si="29"/>
        <v>73.5</v>
      </c>
      <c r="M189" s="23">
        <f t="shared" si="42"/>
        <v>73.5</v>
      </c>
      <c r="N189" s="23">
        <f t="shared" si="43"/>
        <v>0</v>
      </c>
      <c r="O189" s="23">
        <f t="shared" si="44"/>
        <v>0</v>
      </c>
      <c r="P189" s="19" t="s">
        <v>208</v>
      </c>
      <c r="Q189" s="20"/>
    </row>
    <row r="190" spans="1:17">
      <c r="A190" s="47"/>
      <c r="B190" s="37" t="s">
        <v>199</v>
      </c>
      <c r="C190" s="19">
        <v>1</v>
      </c>
      <c r="D190" s="21">
        <v>136</v>
      </c>
      <c r="E190" s="21">
        <v>1</v>
      </c>
      <c r="F190" s="21"/>
      <c r="G190" s="22">
        <f t="shared" si="26"/>
        <v>7.3499999999999998E-3</v>
      </c>
      <c r="H190" s="22">
        <f t="shared" si="41"/>
        <v>7.3499999999999998E-3</v>
      </c>
      <c r="I190" s="22"/>
      <c r="J190" s="22"/>
      <c r="K190" s="19">
        <v>15000</v>
      </c>
      <c r="L190" s="23">
        <f t="shared" si="29"/>
        <v>110.25</v>
      </c>
      <c r="M190" s="23">
        <f t="shared" si="42"/>
        <v>110.25</v>
      </c>
      <c r="N190" s="23">
        <f t="shared" si="43"/>
        <v>0</v>
      </c>
      <c r="O190" s="23">
        <f t="shared" si="44"/>
        <v>0</v>
      </c>
      <c r="P190" s="19" t="s">
        <v>208</v>
      </c>
      <c r="Q190" s="20"/>
    </row>
    <row r="191" spans="1:17">
      <c r="A191" s="47"/>
      <c r="B191" s="37" t="s">
        <v>200</v>
      </c>
      <c r="C191" s="19">
        <v>1</v>
      </c>
      <c r="D191" s="21">
        <v>136</v>
      </c>
      <c r="E191" s="21">
        <v>1</v>
      </c>
      <c r="F191" s="21"/>
      <c r="G191" s="22">
        <f t="shared" si="26"/>
        <v>7.3499999999999998E-3</v>
      </c>
      <c r="H191" s="22">
        <f t="shared" si="41"/>
        <v>7.3499999999999998E-3</v>
      </c>
      <c r="I191" s="22"/>
      <c r="J191" s="22"/>
      <c r="K191" s="19">
        <v>3000</v>
      </c>
      <c r="L191" s="23">
        <f t="shared" si="29"/>
        <v>22.05</v>
      </c>
      <c r="M191" s="23">
        <f t="shared" si="42"/>
        <v>22.05</v>
      </c>
      <c r="N191" s="23">
        <f t="shared" si="43"/>
        <v>0</v>
      </c>
      <c r="O191" s="23">
        <f t="shared" si="44"/>
        <v>0</v>
      </c>
      <c r="P191" s="19" t="s">
        <v>208</v>
      </c>
      <c r="Q191" s="20"/>
    </row>
    <row r="192" spans="1:17" ht="22.5">
      <c r="A192" s="47"/>
      <c r="B192" s="37" t="s">
        <v>201</v>
      </c>
      <c r="C192" s="19">
        <v>1</v>
      </c>
      <c r="D192" s="21">
        <v>136</v>
      </c>
      <c r="E192" s="21">
        <v>1</v>
      </c>
      <c r="F192" s="21"/>
      <c r="G192" s="22">
        <f t="shared" si="26"/>
        <v>7.3499999999999998E-3</v>
      </c>
      <c r="H192" s="22">
        <f t="shared" si="41"/>
        <v>7.3499999999999998E-3</v>
      </c>
      <c r="I192" s="22"/>
      <c r="J192" s="22"/>
      <c r="K192" s="19">
        <v>6500</v>
      </c>
      <c r="L192" s="23">
        <f t="shared" si="29"/>
        <v>47.78</v>
      </c>
      <c r="M192" s="23">
        <f t="shared" si="42"/>
        <v>47.78</v>
      </c>
      <c r="N192" s="23">
        <f t="shared" si="43"/>
        <v>0</v>
      </c>
      <c r="O192" s="23">
        <f t="shared" si="44"/>
        <v>0</v>
      </c>
      <c r="P192" s="19" t="s">
        <v>208</v>
      </c>
      <c r="Q192" s="20"/>
    </row>
    <row r="193" spans="1:17" ht="22.5">
      <c r="A193" s="47"/>
      <c r="B193" s="37" t="s">
        <v>202</v>
      </c>
      <c r="C193" s="19">
        <v>1</v>
      </c>
      <c r="D193" s="21">
        <v>136</v>
      </c>
      <c r="E193" s="21">
        <v>7</v>
      </c>
      <c r="F193" s="21"/>
      <c r="G193" s="22">
        <f t="shared" si="26"/>
        <v>5.1470000000000002E-2</v>
      </c>
      <c r="H193" s="22">
        <f t="shared" si="41"/>
        <v>5.1470000000000002E-2</v>
      </c>
      <c r="I193" s="22"/>
      <c r="J193" s="22"/>
      <c r="K193" s="19">
        <v>2500</v>
      </c>
      <c r="L193" s="23">
        <f t="shared" si="29"/>
        <v>128.68</v>
      </c>
      <c r="M193" s="23">
        <f t="shared" si="42"/>
        <v>128.68</v>
      </c>
      <c r="N193" s="23">
        <f t="shared" si="43"/>
        <v>0</v>
      </c>
      <c r="O193" s="23">
        <f t="shared" si="44"/>
        <v>0</v>
      </c>
      <c r="P193" s="19" t="s">
        <v>208</v>
      </c>
      <c r="Q193" s="20"/>
    </row>
    <row r="194" spans="1:17" ht="22.5">
      <c r="A194" s="47"/>
      <c r="B194" s="37" t="s">
        <v>203</v>
      </c>
      <c r="C194" s="19">
        <v>1</v>
      </c>
      <c r="D194" s="21">
        <v>136</v>
      </c>
      <c r="E194" s="21">
        <v>7</v>
      </c>
      <c r="F194" s="21"/>
      <c r="G194" s="22">
        <f t="shared" si="26"/>
        <v>5.1470000000000002E-2</v>
      </c>
      <c r="H194" s="22">
        <f t="shared" si="41"/>
        <v>5.1470000000000002E-2</v>
      </c>
      <c r="I194" s="22"/>
      <c r="J194" s="22"/>
      <c r="K194" s="19">
        <v>6200</v>
      </c>
      <c r="L194" s="23">
        <f t="shared" si="29"/>
        <v>319.11</v>
      </c>
      <c r="M194" s="23">
        <f t="shared" si="42"/>
        <v>319.11</v>
      </c>
      <c r="N194" s="23">
        <f t="shared" si="43"/>
        <v>0</v>
      </c>
      <c r="O194" s="23">
        <f t="shared" si="44"/>
        <v>0</v>
      </c>
      <c r="P194" s="19" t="s">
        <v>208</v>
      </c>
      <c r="Q194" s="20"/>
    </row>
    <row r="195" spans="1:17" ht="22.5">
      <c r="A195" s="47"/>
      <c r="B195" s="37" t="s">
        <v>375</v>
      </c>
      <c r="C195" s="19">
        <v>1</v>
      </c>
      <c r="D195" s="21">
        <v>136</v>
      </c>
      <c r="E195" s="21">
        <v>1</v>
      </c>
      <c r="F195" s="21"/>
      <c r="G195" s="22">
        <f t="shared" si="26"/>
        <v>7.3499999999999998E-3</v>
      </c>
      <c r="H195" s="22">
        <f t="shared" si="41"/>
        <v>7.3499999999999998E-3</v>
      </c>
      <c r="I195" s="22"/>
      <c r="J195" s="22"/>
      <c r="K195" s="19">
        <v>4500</v>
      </c>
      <c r="L195" s="23">
        <f t="shared" si="29"/>
        <v>33.08</v>
      </c>
      <c r="M195" s="23">
        <f t="shared" si="42"/>
        <v>33.08</v>
      </c>
      <c r="N195" s="23">
        <f t="shared" si="43"/>
        <v>0</v>
      </c>
      <c r="O195" s="23">
        <f t="shared" si="44"/>
        <v>0</v>
      </c>
      <c r="P195" s="19" t="s">
        <v>208</v>
      </c>
      <c r="Q195" s="20"/>
    </row>
    <row r="196" spans="1:17">
      <c r="A196" s="50" t="s">
        <v>222</v>
      </c>
      <c r="B196" s="44" t="s">
        <v>212</v>
      </c>
      <c r="C196" s="40"/>
      <c r="D196" s="41"/>
      <c r="E196" s="41"/>
      <c r="F196" s="41"/>
      <c r="G196" s="42"/>
      <c r="H196" s="42"/>
      <c r="I196" s="42"/>
      <c r="J196" s="42"/>
      <c r="K196" s="40"/>
      <c r="L196" s="43">
        <f>SUM(L187:L195)</f>
        <v>833.68</v>
      </c>
      <c r="M196" s="43">
        <f>SUM(M187:M195)</f>
        <v>833.68</v>
      </c>
      <c r="N196" s="43">
        <f>SUM(N187:N195)</f>
        <v>0</v>
      </c>
      <c r="O196" s="43">
        <f>SUM(O187:O195)</f>
        <v>0</v>
      </c>
      <c r="P196" s="40" t="s">
        <v>291</v>
      </c>
      <c r="Q196" s="20"/>
    </row>
    <row r="197" spans="1:17">
      <c r="A197" s="52"/>
      <c r="B197" s="944" t="s">
        <v>209</v>
      </c>
      <c r="C197" s="944"/>
      <c r="D197" s="944"/>
      <c r="E197" s="944"/>
      <c r="F197" s="944"/>
      <c r="G197" s="944"/>
      <c r="H197" s="944"/>
      <c r="I197" s="944"/>
      <c r="J197" s="944"/>
      <c r="K197" s="944"/>
      <c r="L197" s="944"/>
      <c r="M197" s="944"/>
      <c r="N197" s="944"/>
      <c r="O197" s="944"/>
      <c r="P197" s="945"/>
      <c r="Q197" s="53"/>
    </row>
    <row r="198" spans="1:17">
      <c r="A198" s="47"/>
      <c r="B198" s="37" t="s">
        <v>210</v>
      </c>
      <c r="C198" s="19">
        <v>1</v>
      </c>
      <c r="D198" s="28">
        <v>970</v>
      </c>
      <c r="E198" s="21">
        <v>1</v>
      </c>
      <c r="F198" s="21"/>
      <c r="G198" s="22">
        <f>(E198+F198)/D198/C198</f>
        <v>1.0300000000000001E-3</v>
      </c>
      <c r="H198" s="22">
        <f>G198-J198</f>
        <v>0</v>
      </c>
      <c r="I198" s="22"/>
      <c r="J198" s="22">
        <f>E198/D198/C198</f>
        <v>1.0300000000000001E-3</v>
      </c>
      <c r="K198" s="19">
        <v>75400</v>
      </c>
      <c r="L198" s="23">
        <f>G198*K198</f>
        <v>77.66</v>
      </c>
      <c r="M198" s="23">
        <f>H198*K198</f>
        <v>0</v>
      </c>
      <c r="N198" s="23">
        <f>I198*K198</f>
        <v>0</v>
      </c>
      <c r="O198" s="23">
        <f>L198-M198</f>
        <v>77.66</v>
      </c>
      <c r="P198" s="19" t="s">
        <v>208</v>
      </c>
      <c r="Q198" s="20"/>
    </row>
    <row r="199" spans="1:17">
      <c r="A199" s="47" t="s">
        <v>242</v>
      </c>
      <c r="B199" s="44" t="s">
        <v>212</v>
      </c>
      <c r="C199" s="40"/>
      <c r="D199" s="41"/>
      <c r="E199" s="41"/>
      <c r="F199" s="41"/>
      <c r="G199" s="42"/>
      <c r="H199" s="42"/>
      <c r="I199" s="42"/>
      <c r="J199" s="42"/>
      <c r="K199" s="40"/>
      <c r="L199" s="43">
        <f>SUM(L198:L198)</f>
        <v>77.66</v>
      </c>
      <c r="M199" s="43">
        <f>SUM(M198:M198)</f>
        <v>0</v>
      </c>
      <c r="N199" s="43">
        <f>SUM(N198:N198)</f>
        <v>0</v>
      </c>
      <c r="O199" s="43">
        <f>SUM(O198:O198)</f>
        <v>77.66</v>
      </c>
      <c r="P199" s="40" t="s">
        <v>292</v>
      </c>
      <c r="Q199" s="20"/>
    </row>
    <row r="200" spans="1:17">
      <c r="A200" s="52"/>
      <c r="B200" s="944" t="s">
        <v>225</v>
      </c>
      <c r="C200" s="944"/>
      <c r="D200" s="944"/>
      <c r="E200" s="944"/>
      <c r="F200" s="944"/>
      <c r="G200" s="944"/>
      <c r="H200" s="944"/>
      <c r="I200" s="944"/>
      <c r="J200" s="944"/>
      <c r="K200" s="944"/>
      <c r="L200" s="944"/>
      <c r="M200" s="944"/>
      <c r="N200" s="944"/>
      <c r="O200" s="944"/>
      <c r="P200" s="945"/>
      <c r="Q200" s="53"/>
    </row>
    <row r="201" spans="1:17">
      <c r="A201" s="47"/>
      <c r="B201" s="37" t="s">
        <v>228</v>
      </c>
      <c r="C201" s="19">
        <v>1</v>
      </c>
      <c r="D201" s="28">
        <v>209</v>
      </c>
      <c r="E201" s="21">
        <f>12*1</f>
        <v>12</v>
      </c>
      <c r="F201" s="21"/>
      <c r="G201" s="22">
        <f>(E201+F201)/D201/C201</f>
        <v>5.7419999999999999E-2</v>
      </c>
      <c r="H201" s="22">
        <f>G201-J201</f>
        <v>0</v>
      </c>
      <c r="I201" s="22"/>
      <c r="J201" s="22">
        <f>E201/D201/C201</f>
        <v>5.7419999999999999E-2</v>
      </c>
      <c r="K201" s="19">
        <v>500</v>
      </c>
      <c r="L201" s="23">
        <f>G201*K201</f>
        <v>28.71</v>
      </c>
      <c r="M201" s="23">
        <f>H201*K201</f>
        <v>0</v>
      </c>
      <c r="N201" s="23">
        <f>I201*K201</f>
        <v>0</v>
      </c>
      <c r="O201" s="23">
        <f>L201-M201</f>
        <v>28.71</v>
      </c>
      <c r="P201" s="19" t="s">
        <v>298</v>
      </c>
      <c r="Q201" s="20" t="s">
        <v>353</v>
      </c>
    </row>
    <row r="202" spans="1:17">
      <c r="A202" s="47" t="s">
        <v>224</v>
      </c>
      <c r="B202" s="44" t="s">
        <v>212</v>
      </c>
      <c r="C202" s="40"/>
      <c r="D202" s="41"/>
      <c r="E202" s="41"/>
      <c r="F202" s="41"/>
      <c r="G202" s="42"/>
      <c r="H202" s="42"/>
      <c r="I202" s="42"/>
      <c r="J202" s="42"/>
      <c r="K202" s="40"/>
      <c r="L202" s="43">
        <f>SUM(L201:L201)</f>
        <v>28.71</v>
      </c>
      <c r="M202" s="43">
        <f>SUM(M201:M201)</f>
        <v>0</v>
      </c>
      <c r="N202" s="43">
        <f>SUM(N201:N201)</f>
        <v>0</v>
      </c>
      <c r="O202" s="43">
        <f>SUM(O201:O201)</f>
        <v>28.71</v>
      </c>
      <c r="P202" s="40" t="s">
        <v>292</v>
      </c>
      <c r="Q202" s="20"/>
    </row>
    <row r="203" spans="1:17">
      <c r="A203" s="52"/>
      <c r="B203" s="944" t="s">
        <v>227</v>
      </c>
      <c r="C203" s="944"/>
      <c r="D203" s="944"/>
      <c r="E203" s="944"/>
      <c r="F203" s="944"/>
      <c r="G203" s="944"/>
      <c r="H203" s="944"/>
      <c r="I203" s="944"/>
      <c r="J203" s="944"/>
      <c r="K203" s="944"/>
      <c r="L203" s="944"/>
      <c r="M203" s="944"/>
      <c r="N203" s="944"/>
      <c r="O203" s="944"/>
      <c r="P203" s="945"/>
      <c r="Q203" s="53"/>
    </row>
    <row r="204" spans="1:17">
      <c r="A204" s="47"/>
      <c r="B204" s="37" t="s">
        <v>228</v>
      </c>
      <c r="C204" s="19">
        <v>1</v>
      </c>
      <c r="D204" s="28">
        <v>209</v>
      </c>
      <c r="E204" s="21">
        <f>12*1</f>
        <v>12</v>
      </c>
      <c r="F204" s="21"/>
      <c r="G204" s="22">
        <f>(E204+F204)/D204/C204</f>
        <v>5.7419999999999999E-2</v>
      </c>
      <c r="H204" s="22">
        <f>G204-J204</f>
        <v>0</v>
      </c>
      <c r="I204" s="22"/>
      <c r="J204" s="22">
        <f>E204/D204/C204</f>
        <v>5.7419999999999999E-2</v>
      </c>
      <c r="K204" s="19">
        <v>3294</v>
      </c>
      <c r="L204" s="23">
        <f>G204*K204</f>
        <v>189.14</v>
      </c>
      <c r="M204" s="23">
        <f>H204*K204</f>
        <v>0</v>
      </c>
      <c r="N204" s="23">
        <f>I204*K204</f>
        <v>0</v>
      </c>
      <c r="O204" s="23">
        <f>L204-M204</f>
        <v>189.14</v>
      </c>
      <c r="P204" s="19" t="s">
        <v>298</v>
      </c>
      <c r="Q204" s="20" t="s">
        <v>353</v>
      </c>
    </row>
    <row r="205" spans="1:17">
      <c r="A205" s="47"/>
      <c r="B205" s="37" t="s">
        <v>229</v>
      </c>
      <c r="C205" s="19">
        <v>1</v>
      </c>
      <c r="D205" s="28">
        <v>209</v>
      </c>
      <c r="E205" s="21">
        <f>12*1</f>
        <v>12</v>
      </c>
      <c r="F205" s="21"/>
      <c r="G205" s="22">
        <f>(E205+F205)/D205/C205</f>
        <v>5.7419999999999999E-2</v>
      </c>
      <c r="H205" s="22">
        <f>G205-J205</f>
        <v>0</v>
      </c>
      <c r="I205" s="22"/>
      <c r="J205" s="22">
        <f>E205/D205/C205</f>
        <v>5.7419999999999999E-2</v>
      </c>
      <c r="K205" s="19">
        <v>1495</v>
      </c>
      <c r="L205" s="23">
        <f>G205*K205</f>
        <v>85.84</v>
      </c>
      <c r="M205" s="23">
        <f>H205*K205</f>
        <v>0</v>
      </c>
      <c r="N205" s="23">
        <f>I205*K205</f>
        <v>0</v>
      </c>
      <c r="O205" s="23">
        <f>L205-M205</f>
        <v>85.84</v>
      </c>
      <c r="P205" s="19" t="s">
        <v>298</v>
      </c>
      <c r="Q205" s="20" t="s">
        <v>353</v>
      </c>
    </row>
    <row r="206" spans="1:17">
      <c r="A206" s="47" t="s">
        <v>243</v>
      </c>
      <c r="B206" s="44" t="s">
        <v>212</v>
      </c>
      <c r="C206" s="40"/>
      <c r="D206" s="41"/>
      <c r="E206" s="41"/>
      <c r="F206" s="41"/>
      <c r="G206" s="42"/>
      <c r="H206" s="42"/>
      <c r="I206" s="42"/>
      <c r="J206" s="42"/>
      <c r="K206" s="40"/>
      <c r="L206" s="43">
        <f>SUM(L204:L205)</f>
        <v>274.98</v>
      </c>
      <c r="M206" s="43">
        <f>SUM(M204:M205)</f>
        <v>0</v>
      </c>
      <c r="N206" s="43">
        <f>SUM(N204:N205)</f>
        <v>0</v>
      </c>
      <c r="O206" s="43">
        <f>SUM(O204:O205)</f>
        <v>274.98</v>
      </c>
      <c r="P206" s="40" t="s">
        <v>292</v>
      </c>
      <c r="Q206" s="20"/>
    </row>
    <row r="207" spans="1:17">
      <c r="A207" s="52"/>
      <c r="B207" s="944" t="s">
        <v>226</v>
      </c>
      <c r="C207" s="944"/>
      <c r="D207" s="944"/>
      <c r="E207" s="944"/>
      <c r="F207" s="944"/>
      <c r="G207" s="944"/>
      <c r="H207" s="944"/>
      <c r="I207" s="944"/>
      <c r="J207" s="944"/>
      <c r="K207" s="944"/>
      <c r="L207" s="944"/>
      <c r="M207" s="944"/>
      <c r="N207" s="944"/>
      <c r="O207" s="944"/>
      <c r="P207" s="945"/>
      <c r="Q207" s="53"/>
    </row>
    <row r="208" spans="1:17">
      <c r="A208" s="47"/>
      <c r="B208" s="37" t="s">
        <v>230</v>
      </c>
      <c r="C208" s="19">
        <v>1</v>
      </c>
      <c r="D208" s="28">
        <v>115</v>
      </c>
      <c r="E208" s="21">
        <v>7</v>
      </c>
      <c r="F208" s="21"/>
      <c r="G208" s="22">
        <f>(E208+F208)/D208/C208</f>
        <v>6.087E-2</v>
      </c>
      <c r="H208" s="22">
        <f>G208-J208</f>
        <v>0</v>
      </c>
      <c r="I208" s="22"/>
      <c r="J208" s="22">
        <f>E208/D208/C208</f>
        <v>6.087E-2</v>
      </c>
      <c r="K208" s="19">
        <v>600</v>
      </c>
      <c r="L208" s="23">
        <f>G208*K208</f>
        <v>36.520000000000003</v>
      </c>
      <c r="M208" s="23">
        <f>H208*K208</f>
        <v>0</v>
      </c>
      <c r="N208" s="23">
        <f>I208*K208</f>
        <v>0</v>
      </c>
      <c r="O208" s="23">
        <f>L208-M208</f>
        <v>36.520000000000003</v>
      </c>
      <c r="P208" s="19" t="s">
        <v>234</v>
      </c>
      <c r="Q208" s="20" t="s">
        <v>1239</v>
      </c>
    </row>
    <row r="209" spans="1:17">
      <c r="A209" s="47"/>
      <c r="B209" s="37" t="s">
        <v>231</v>
      </c>
      <c r="C209" s="19">
        <v>1</v>
      </c>
      <c r="D209" s="28">
        <v>245</v>
      </c>
      <c r="E209" s="21">
        <v>1</v>
      </c>
      <c r="F209" s="21"/>
      <c r="G209" s="22">
        <f>(E209+F209)/D209/C209</f>
        <v>4.0800000000000003E-3</v>
      </c>
      <c r="H209" s="22">
        <f>G209-J209</f>
        <v>0</v>
      </c>
      <c r="I209" s="22"/>
      <c r="J209" s="22">
        <f>E209/D209/C209</f>
        <v>4.0800000000000003E-3</v>
      </c>
      <c r="K209" s="19">
        <v>1029</v>
      </c>
      <c r="L209" s="23">
        <f>G209*K209</f>
        <v>4.2</v>
      </c>
      <c r="M209" s="23">
        <f>H209*K209</f>
        <v>0</v>
      </c>
      <c r="N209" s="23">
        <f>I209*K209</f>
        <v>0</v>
      </c>
      <c r="O209" s="23">
        <f>L209-M209</f>
        <v>4.2</v>
      </c>
      <c r="P209" s="19" t="s">
        <v>236</v>
      </c>
      <c r="Q209" s="20" t="s">
        <v>363</v>
      </c>
    </row>
    <row r="210" spans="1:17" ht="22.5">
      <c r="A210" s="47"/>
      <c r="B210" s="37" t="s">
        <v>232</v>
      </c>
      <c r="C210" s="19">
        <v>1</v>
      </c>
      <c r="D210" s="28">
        <v>115</v>
      </c>
      <c r="E210" s="21">
        <f>2*1</f>
        <v>2</v>
      </c>
      <c r="F210" s="21"/>
      <c r="G210" s="22">
        <f>(E210+F210)/D210/C210</f>
        <v>1.7389999999999999E-2</v>
      </c>
      <c r="H210" s="22">
        <f>G210-J210</f>
        <v>0</v>
      </c>
      <c r="I210" s="22"/>
      <c r="J210" s="22">
        <f>E210/D210/C210</f>
        <v>1.7389999999999999E-2</v>
      </c>
      <c r="K210" s="19">
        <v>750</v>
      </c>
      <c r="L210" s="23">
        <f>G210*K210</f>
        <v>13.04</v>
      </c>
      <c r="M210" s="23">
        <f>H210*K210</f>
        <v>0</v>
      </c>
      <c r="N210" s="23">
        <f>I210*K210</f>
        <v>0</v>
      </c>
      <c r="O210" s="23">
        <f>L210-M210</f>
        <v>13.04</v>
      </c>
      <c r="P210" s="19" t="s">
        <v>235</v>
      </c>
      <c r="Q210" s="20" t="s">
        <v>1239</v>
      </c>
    </row>
    <row r="211" spans="1:17">
      <c r="A211" s="47"/>
      <c r="B211" s="37" t="s">
        <v>233</v>
      </c>
      <c r="C211" s="19">
        <v>5</v>
      </c>
      <c r="D211" s="28">
        <v>115</v>
      </c>
      <c r="E211" s="21">
        <v>2</v>
      </c>
      <c r="F211" s="21"/>
      <c r="G211" s="22">
        <f>(E211+F211)/D211/C211</f>
        <v>3.48E-3</v>
      </c>
      <c r="H211" s="22">
        <f>G211-J211</f>
        <v>0</v>
      </c>
      <c r="I211" s="22"/>
      <c r="J211" s="22">
        <f>E211/D211/C211</f>
        <v>3.48E-3</v>
      </c>
      <c r="K211" s="19">
        <v>7250</v>
      </c>
      <c r="L211" s="23">
        <f>G211*K211</f>
        <v>25.23</v>
      </c>
      <c r="M211" s="23">
        <f>H211*K211</f>
        <v>0</v>
      </c>
      <c r="N211" s="23">
        <f>I211*K211</f>
        <v>0</v>
      </c>
      <c r="O211" s="23">
        <f>L211-M211</f>
        <v>25.23</v>
      </c>
      <c r="P211" s="19" t="s">
        <v>364</v>
      </c>
      <c r="Q211" s="20" t="s">
        <v>1239</v>
      </c>
    </row>
    <row r="212" spans="1:17" hidden="1">
      <c r="A212" s="47"/>
      <c r="B212" s="46" t="s">
        <v>299</v>
      </c>
      <c r="C212" s="19">
        <v>5</v>
      </c>
      <c r="D212" s="36">
        <v>750</v>
      </c>
      <c r="E212" s="21">
        <v>1</v>
      </c>
      <c r="F212" s="21"/>
      <c r="G212" s="22">
        <f>(E212+F212)/D212/C212</f>
        <v>2.7E-4</v>
      </c>
      <c r="H212" s="22">
        <f>G212-J212</f>
        <v>0</v>
      </c>
      <c r="I212" s="22"/>
      <c r="J212" s="22">
        <f>E212/D212/C212</f>
        <v>2.7E-4</v>
      </c>
      <c r="K212" s="19">
        <v>0</v>
      </c>
      <c r="L212" s="23">
        <f>G212*K212</f>
        <v>0</v>
      </c>
      <c r="M212" s="23">
        <f>H212*K212</f>
        <v>0</v>
      </c>
      <c r="N212" s="23">
        <f>I212*K212</f>
        <v>0</v>
      </c>
      <c r="O212" s="23">
        <f>L212-M212</f>
        <v>0</v>
      </c>
      <c r="P212" s="19" t="s">
        <v>300</v>
      </c>
      <c r="Q212" s="20" t="s">
        <v>301</v>
      </c>
    </row>
    <row r="213" spans="1:17">
      <c r="A213" s="47" t="s">
        <v>243</v>
      </c>
      <c r="B213" s="44" t="s">
        <v>212</v>
      </c>
      <c r="C213" s="40"/>
      <c r="D213" s="41"/>
      <c r="E213" s="41"/>
      <c r="F213" s="41"/>
      <c r="G213" s="42"/>
      <c r="H213" s="42"/>
      <c r="I213" s="42"/>
      <c r="J213" s="42"/>
      <c r="K213" s="40"/>
      <c r="L213" s="43">
        <f>SUM(L208:L212)</f>
        <v>78.989999999999995</v>
      </c>
      <c r="M213" s="43">
        <f>SUM(M208:M212)</f>
        <v>0</v>
      </c>
      <c r="N213" s="43">
        <f>SUM(N208:N212)</f>
        <v>0</v>
      </c>
      <c r="O213" s="43">
        <f>SUM(O208:O212)</f>
        <v>78.989999999999995</v>
      </c>
      <c r="P213" s="40" t="s">
        <v>292</v>
      </c>
      <c r="Q213" s="20"/>
    </row>
    <row r="214" spans="1:17" hidden="1">
      <c r="A214" s="52"/>
      <c r="B214" s="944" t="s">
        <v>239</v>
      </c>
      <c r="C214" s="944"/>
      <c r="D214" s="944"/>
      <c r="E214" s="944"/>
      <c r="F214" s="944"/>
      <c r="G214" s="944"/>
      <c r="H214" s="944"/>
      <c r="I214" s="944"/>
      <c r="J214" s="944"/>
      <c r="K214" s="944"/>
      <c r="L214" s="944"/>
      <c r="M214" s="944"/>
      <c r="N214" s="944"/>
      <c r="O214" s="944"/>
      <c r="P214" s="945"/>
      <c r="Q214" s="53"/>
    </row>
    <row r="215" spans="1:17" hidden="1">
      <c r="A215" s="47"/>
      <c r="B215" s="37" t="s">
        <v>237</v>
      </c>
      <c r="C215" s="19">
        <v>1</v>
      </c>
      <c r="D215" s="21">
        <v>136</v>
      </c>
      <c r="E215" s="21">
        <v>4</v>
      </c>
      <c r="F215" s="21"/>
      <c r="G215" s="22">
        <f>(E215+F215)/D215/C215</f>
        <v>2.9409999999999999E-2</v>
      </c>
      <c r="H215" s="22">
        <f>G215-J215</f>
        <v>0</v>
      </c>
      <c r="I215" s="22"/>
      <c r="J215" s="22">
        <f>E215/D215/C215</f>
        <v>2.9409999999999999E-2</v>
      </c>
      <c r="K215" s="21"/>
      <c r="L215" s="23">
        <f>G215*K215</f>
        <v>0</v>
      </c>
      <c r="M215" s="23">
        <f>H215*K215</f>
        <v>0</v>
      </c>
      <c r="N215" s="23">
        <f>I215*K215</f>
        <v>0</v>
      </c>
      <c r="O215" s="23">
        <f>L215-M215</f>
        <v>0</v>
      </c>
      <c r="P215" s="19" t="s">
        <v>240</v>
      </c>
      <c r="Q215" s="20"/>
    </row>
    <row r="216" spans="1:17" hidden="1">
      <c r="A216" s="47" t="s">
        <v>224</v>
      </c>
      <c r="B216" s="44" t="s">
        <v>212</v>
      </c>
      <c r="C216" s="40"/>
      <c r="D216" s="41"/>
      <c r="E216" s="41"/>
      <c r="F216" s="41"/>
      <c r="G216" s="42"/>
      <c r="H216" s="42"/>
      <c r="I216" s="42"/>
      <c r="J216" s="42"/>
      <c r="K216" s="40"/>
      <c r="L216" s="43">
        <f>SUM(L215:L215)</f>
        <v>0</v>
      </c>
      <c r="M216" s="43">
        <f>SUM(M215:M215)</f>
        <v>0</v>
      </c>
      <c r="N216" s="43">
        <f>SUM(N215:N215)</f>
        <v>0</v>
      </c>
      <c r="O216" s="43">
        <f>SUM(O215:O215)</f>
        <v>0</v>
      </c>
      <c r="P216" s="40" t="s">
        <v>292</v>
      </c>
      <c r="Q216" s="20"/>
    </row>
    <row r="217" spans="1:17">
      <c r="A217" s="52"/>
      <c r="B217" s="944" t="s">
        <v>365</v>
      </c>
      <c r="C217" s="944"/>
      <c r="D217" s="944"/>
      <c r="E217" s="944"/>
      <c r="F217" s="944"/>
      <c r="G217" s="944"/>
      <c r="H217" s="944"/>
      <c r="I217" s="944"/>
      <c r="J217" s="944"/>
      <c r="K217" s="944"/>
      <c r="L217" s="944"/>
      <c r="M217" s="944"/>
      <c r="N217" s="944"/>
      <c r="O217" s="944"/>
      <c r="P217" s="945"/>
      <c r="Q217" s="53"/>
    </row>
    <row r="218" spans="1:17">
      <c r="A218" s="47" t="s">
        <v>243</v>
      </c>
      <c r="B218" s="45" t="s">
        <v>366</v>
      </c>
      <c r="C218" s="19">
        <v>1</v>
      </c>
      <c r="D218" s="28">
        <v>270</v>
      </c>
      <c r="E218" s="21">
        <v>12</v>
      </c>
      <c r="F218" s="21"/>
      <c r="G218" s="22">
        <f>(E218+F218)/D218/C218</f>
        <v>4.444E-2</v>
      </c>
      <c r="H218" s="22">
        <f>G218-J218</f>
        <v>0</v>
      </c>
      <c r="I218" s="22"/>
      <c r="J218" s="22">
        <f>E218/D218/C218</f>
        <v>4.444E-2</v>
      </c>
      <c r="K218" s="21">
        <v>32500</v>
      </c>
      <c r="L218" s="23">
        <f>G218*K218</f>
        <v>1444.3</v>
      </c>
      <c r="M218" s="23">
        <f>H218*K218</f>
        <v>0</v>
      </c>
      <c r="N218" s="23">
        <f>I218*K218</f>
        <v>0</v>
      </c>
      <c r="O218" s="23">
        <f>L218-M218</f>
        <v>1444.3</v>
      </c>
      <c r="P218" s="19" t="s">
        <v>367</v>
      </c>
      <c r="Q218" s="20" t="s">
        <v>1069</v>
      </c>
    </row>
    <row r="219" spans="1:17" hidden="1">
      <c r="A219" s="47" t="s">
        <v>243</v>
      </c>
      <c r="B219" s="46" t="s">
        <v>306</v>
      </c>
      <c r="C219" s="19">
        <v>1</v>
      </c>
      <c r="D219" s="36">
        <v>925</v>
      </c>
      <c r="E219" s="21"/>
      <c r="F219" s="21"/>
      <c r="G219" s="22">
        <f t="shared" ref="G219:G224" si="45">(E219+F219)/D219/C219</f>
        <v>0</v>
      </c>
      <c r="H219" s="22">
        <f t="shared" ref="H219:H224" si="46">G219-J219</f>
        <v>0</v>
      </c>
      <c r="I219" s="22"/>
      <c r="J219" s="22">
        <f t="shared" ref="J219:J224" si="47">E219/D219/C219</f>
        <v>0</v>
      </c>
      <c r="K219" s="21"/>
      <c r="L219" s="23">
        <f t="shared" ref="L219:L224" si="48">G219*K219</f>
        <v>0</v>
      </c>
      <c r="M219" s="23">
        <f t="shared" ref="M219:M224" si="49">H219*K219</f>
        <v>0</v>
      </c>
      <c r="N219" s="23">
        <f t="shared" ref="N219:N224" si="50">I219*K219</f>
        <v>0</v>
      </c>
      <c r="O219" s="23">
        <f t="shared" ref="O219:O224" si="51">L219-M219</f>
        <v>0</v>
      </c>
      <c r="P219" s="19"/>
      <c r="Q219" s="20"/>
    </row>
    <row r="220" spans="1:17" hidden="1">
      <c r="A220" s="47" t="s">
        <v>243</v>
      </c>
      <c r="B220" s="46" t="s">
        <v>307</v>
      </c>
      <c r="C220" s="19">
        <v>1</v>
      </c>
      <c r="D220" s="36">
        <v>925</v>
      </c>
      <c r="E220" s="21"/>
      <c r="F220" s="21"/>
      <c r="G220" s="22">
        <f t="shared" si="45"/>
        <v>0</v>
      </c>
      <c r="H220" s="22">
        <f t="shared" si="46"/>
        <v>0</v>
      </c>
      <c r="I220" s="22"/>
      <c r="J220" s="22">
        <f t="shared" si="47"/>
        <v>0</v>
      </c>
      <c r="K220" s="21"/>
      <c r="L220" s="23">
        <f t="shared" si="48"/>
        <v>0</v>
      </c>
      <c r="M220" s="23">
        <f t="shared" si="49"/>
        <v>0</v>
      </c>
      <c r="N220" s="23">
        <f t="shared" si="50"/>
        <v>0</v>
      </c>
      <c r="O220" s="23">
        <f t="shared" si="51"/>
        <v>0</v>
      </c>
      <c r="P220" s="19"/>
      <c r="Q220" s="20"/>
    </row>
    <row r="221" spans="1:17" hidden="1">
      <c r="A221" s="47" t="s">
        <v>243</v>
      </c>
      <c r="B221" s="46" t="s">
        <v>308</v>
      </c>
      <c r="C221" s="19">
        <v>1</v>
      </c>
      <c r="D221" s="36">
        <v>925</v>
      </c>
      <c r="E221" s="21"/>
      <c r="F221" s="21"/>
      <c r="G221" s="22">
        <f>(E221+F221)/D221/C221</f>
        <v>0</v>
      </c>
      <c r="H221" s="22">
        <f>G221-J221</f>
        <v>0</v>
      </c>
      <c r="I221" s="22"/>
      <c r="J221" s="22">
        <f>E221/D221/C221</f>
        <v>0</v>
      </c>
      <c r="K221" s="21"/>
      <c r="L221" s="23">
        <f>G221*K221</f>
        <v>0</v>
      </c>
      <c r="M221" s="23">
        <f>H221*K221</f>
        <v>0</v>
      </c>
      <c r="N221" s="23">
        <f>I221*K221</f>
        <v>0</v>
      </c>
      <c r="O221" s="23">
        <f>L221-M221</f>
        <v>0</v>
      </c>
      <c r="P221" s="19"/>
      <c r="Q221" s="20"/>
    </row>
    <row r="222" spans="1:17" ht="39.75" hidden="1" customHeight="1">
      <c r="A222" s="47" t="s">
        <v>241</v>
      </c>
      <c r="B222" s="46" t="s">
        <v>290</v>
      </c>
      <c r="C222" s="19">
        <v>1</v>
      </c>
      <c r="D222" s="36">
        <v>925</v>
      </c>
      <c r="E222" s="21"/>
      <c r="F222" s="21"/>
      <c r="G222" s="22">
        <f>(E222+F222)/D222/C222</f>
        <v>0</v>
      </c>
      <c r="H222" s="22">
        <f>G222-J222</f>
        <v>0</v>
      </c>
      <c r="I222" s="22"/>
      <c r="J222" s="22">
        <f>E222/D222/C222</f>
        <v>0</v>
      </c>
      <c r="K222" s="21"/>
      <c r="L222" s="23">
        <f>G222*K222</f>
        <v>0</v>
      </c>
      <c r="M222" s="23">
        <f>H222*K222</f>
        <v>0</v>
      </c>
      <c r="N222" s="23">
        <f>I222*K222</f>
        <v>0</v>
      </c>
      <c r="O222" s="23">
        <f>L222-M222</f>
        <v>0</v>
      </c>
      <c r="P222" s="19"/>
      <c r="Q222" s="20"/>
    </row>
    <row r="223" spans="1:17" hidden="1">
      <c r="A223" s="47" t="s">
        <v>224</v>
      </c>
      <c r="B223" s="46" t="s">
        <v>284</v>
      </c>
      <c r="C223" s="19">
        <v>1</v>
      </c>
      <c r="D223" s="36">
        <v>925</v>
      </c>
      <c r="E223" s="21"/>
      <c r="F223" s="21"/>
      <c r="G223" s="22">
        <f t="shared" si="45"/>
        <v>0</v>
      </c>
      <c r="H223" s="22">
        <f t="shared" si="46"/>
        <v>0</v>
      </c>
      <c r="I223" s="22"/>
      <c r="J223" s="22">
        <f t="shared" si="47"/>
        <v>0</v>
      </c>
      <c r="K223" s="21"/>
      <c r="L223" s="23">
        <f t="shared" si="48"/>
        <v>0</v>
      </c>
      <c r="M223" s="23">
        <f t="shared" si="49"/>
        <v>0</v>
      </c>
      <c r="N223" s="23">
        <f t="shared" si="50"/>
        <v>0</v>
      </c>
      <c r="O223" s="23">
        <f t="shared" si="51"/>
        <v>0</v>
      </c>
      <c r="P223" s="19"/>
      <c r="Q223" s="20"/>
    </row>
    <row r="224" spans="1:17" hidden="1">
      <c r="A224" s="47" t="s">
        <v>224</v>
      </c>
      <c r="B224" s="46" t="s">
        <v>285</v>
      </c>
      <c r="C224" s="19">
        <v>1</v>
      </c>
      <c r="D224" s="36">
        <v>925</v>
      </c>
      <c r="E224" s="21"/>
      <c r="F224" s="21"/>
      <c r="G224" s="22">
        <f t="shared" si="45"/>
        <v>0</v>
      </c>
      <c r="H224" s="22">
        <f t="shared" si="46"/>
        <v>0</v>
      </c>
      <c r="I224" s="22"/>
      <c r="J224" s="22">
        <f t="shared" si="47"/>
        <v>0</v>
      </c>
      <c r="K224" s="21"/>
      <c r="L224" s="23">
        <f t="shared" si="48"/>
        <v>0</v>
      </c>
      <c r="M224" s="23">
        <f t="shared" si="49"/>
        <v>0</v>
      </c>
      <c r="N224" s="23">
        <f t="shared" si="50"/>
        <v>0</v>
      </c>
      <c r="O224" s="23">
        <f t="shared" si="51"/>
        <v>0</v>
      </c>
      <c r="P224" s="19"/>
      <c r="Q224" s="20"/>
    </row>
    <row r="225" spans="1:17" hidden="1">
      <c r="A225" s="47" t="s">
        <v>224</v>
      </c>
      <c r="B225" s="46" t="s">
        <v>238</v>
      </c>
      <c r="C225" s="19">
        <v>1</v>
      </c>
      <c r="D225" s="36">
        <v>925</v>
      </c>
      <c r="E225" s="21"/>
      <c r="F225" s="21"/>
      <c r="G225" s="22">
        <f>(E225+F225)/D225/C225</f>
        <v>0</v>
      </c>
      <c r="H225" s="22">
        <f>G225-J225</f>
        <v>0</v>
      </c>
      <c r="I225" s="22"/>
      <c r="J225" s="22">
        <f>E225/D225/C225</f>
        <v>0</v>
      </c>
      <c r="K225" s="21"/>
      <c r="L225" s="23">
        <f>G225*K225</f>
        <v>0</v>
      </c>
      <c r="M225" s="23">
        <f>H225*K225</f>
        <v>0</v>
      </c>
      <c r="N225" s="23">
        <f>I225*K225</f>
        <v>0</v>
      </c>
      <c r="O225" s="23">
        <f>L225-M225</f>
        <v>0</v>
      </c>
      <c r="P225" s="19"/>
      <c r="Q225" s="20"/>
    </row>
    <row r="226" spans="1:17">
      <c r="A226" s="47" t="s">
        <v>243</v>
      </c>
      <c r="B226" s="44" t="s">
        <v>212</v>
      </c>
      <c r="C226" s="40"/>
      <c r="D226" s="41"/>
      <c r="E226" s="41"/>
      <c r="F226" s="41"/>
      <c r="G226" s="42"/>
      <c r="H226" s="42"/>
      <c r="I226" s="42"/>
      <c r="J226" s="42"/>
      <c r="K226" s="40"/>
      <c r="L226" s="43">
        <f>L218+L219+L220+L221</f>
        <v>1444.3</v>
      </c>
      <c r="M226" s="43">
        <f>M218+M219+M220+M221</f>
        <v>0</v>
      </c>
      <c r="N226" s="43">
        <f>N218+N219+N220+N221</f>
        <v>0</v>
      </c>
      <c r="O226" s="43">
        <f>O218+O219+O220+O221</f>
        <v>1444.3</v>
      </c>
      <c r="P226" s="40" t="s">
        <v>292</v>
      </c>
      <c r="Q226" s="20"/>
    </row>
    <row r="227" spans="1:17" hidden="1">
      <c r="A227" s="47" t="s">
        <v>241</v>
      </c>
      <c r="B227" s="44" t="s">
        <v>212</v>
      </c>
      <c r="C227" s="40"/>
      <c r="D227" s="41"/>
      <c r="E227" s="41"/>
      <c r="F227" s="41"/>
      <c r="G227" s="42"/>
      <c r="H227" s="42"/>
      <c r="I227" s="42"/>
      <c r="J227" s="42"/>
      <c r="K227" s="40"/>
      <c r="L227" s="43">
        <f>L222</f>
        <v>0</v>
      </c>
      <c r="M227" s="43">
        <f>M222</f>
        <v>0</v>
      </c>
      <c r="N227" s="43">
        <f>N222</f>
        <v>0</v>
      </c>
      <c r="O227" s="43">
        <f>O222</f>
        <v>0</v>
      </c>
      <c r="P227" s="40" t="s">
        <v>419</v>
      </c>
      <c r="Q227" s="20"/>
    </row>
    <row r="228" spans="1:17" hidden="1">
      <c r="A228" s="47" t="s">
        <v>224</v>
      </c>
      <c r="B228" s="44" t="s">
        <v>212</v>
      </c>
      <c r="C228" s="40"/>
      <c r="D228" s="41"/>
      <c r="E228" s="41"/>
      <c r="F228" s="41"/>
      <c r="G228" s="42"/>
      <c r="H228" s="42"/>
      <c r="I228" s="42"/>
      <c r="J228" s="42"/>
      <c r="K228" s="40"/>
      <c r="L228" s="43">
        <f>L223+L224+L225</f>
        <v>0</v>
      </c>
      <c r="M228" s="43">
        <f>M223+M224+M225</f>
        <v>0</v>
      </c>
      <c r="N228" s="43">
        <f>N223+N224+N225</f>
        <v>0</v>
      </c>
      <c r="O228" s="43">
        <f>O223+O224+O225</f>
        <v>0</v>
      </c>
      <c r="P228" s="40" t="s">
        <v>419</v>
      </c>
      <c r="Q228" s="20"/>
    </row>
    <row r="229" spans="1:17">
      <c r="A229" s="52"/>
      <c r="B229" s="944" t="s">
        <v>368</v>
      </c>
      <c r="C229" s="944"/>
      <c r="D229" s="944"/>
      <c r="E229" s="944"/>
      <c r="F229" s="944"/>
      <c r="G229" s="944"/>
      <c r="H229" s="944"/>
      <c r="I229" s="944"/>
      <c r="J229" s="944"/>
      <c r="K229" s="944"/>
      <c r="L229" s="944"/>
      <c r="M229" s="944"/>
      <c r="N229" s="944"/>
      <c r="O229" s="944"/>
      <c r="P229" s="945"/>
      <c r="Q229" s="53"/>
    </row>
    <row r="230" spans="1:17" ht="45">
      <c r="A230" s="47"/>
      <c r="B230" s="37" t="s">
        <v>369</v>
      </c>
      <c r="C230" s="19">
        <v>1</v>
      </c>
      <c r="D230" s="28">
        <v>46</v>
      </c>
      <c r="E230" s="32">
        <v>12</v>
      </c>
      <c r="F230" s="21"/>
      <c r="G230" s="22">
        <f>(E230+F230)/D230/C230</f>
        <v>0.26086999999999999</v>
      </c>
      <c r="H230" s="22">
        <f>G230-J230</f>
        <v>0</v>
      </c>
      <c r="I230" s="22"/>
      <c r="J230" s="22">
        <f>E230/D230/C230</f>
        <v>0.26086999999999999</v>
      </c>
      <c r="K230" s="33">
        <v>1100</v>
      </c>
      <c r="L230" s="23">
        <f>G230*K230</f>
        <v>286.95999999999998</v>
      </c>
      <c r="M230" s="23">
        <f>H230*K230</f>
        <v>0</v>
      </c>
      <c r="N230" s="23">
        <f>I230*K230</f>
        <v>0</v>
      </c>
      <c r="O230" s="23">
        <f>L230-M230</f>
        <v>286.95999999999998</v>
      </c>
      <c r="P230" s="19" t="s">
        <v>170</v>
      </c>
      <c r="Q230" s="20" t="s">
        <v>345</v>
      </c>
    </row>
    <row r="231" spans="1:17">
      <c r="A231" s="75" t="s">
        <v>224</v>
      </c>
      <c r="B231" s="44" t="s">
        <v>212</v>
      </c>
      <c r="C231" s="40"/>
      <c r="D231" s="41"/>
      <c r="E231" s="41"/>
      <c r="F231" s="41"/>
      <c r="G231" s="42"/>
      <c r="H231" s="42"/>
      <c r="I231" s="42"/>
      <c r="J231" s="42"/>
      <c r="K231" s="40"/>
      <c r="L231" s="43">
        <f>SUM(L230:L230)</f>
        <v>286.95999999999998</v>
      </c>
      <c r="M231" s="43">
        <f>SUM(M230:M230)</f>
        <v>0</v>
      </c>
      <c r="N231" s="43">
        <f>SUM(N230:N230)</f>
        <v>0</v>
      </c>
      <c r="O231" s="43">
        <f>SUM(O230:O230)</f>
        <v>286.95999999999998</v>
      </c>
      <c r="P231" s="40" t="s">
        <v>292</v>
      </c>
      <c r="Q231" s="20"/>
    </row>
    <row r="232" spans="1:17">
      <c r="A232" s="52"/>
      <c r="B232" s="944" t="s">
        <v>376</v>
      </c>
      <c r="C232" s="944"/>
      <c r="D232" s="944"/>
      <c r="E232" s="944"/>
      <c r="F232" s="944"/>
      <c r="G232" s="944"/>
      <c r="H232" s="944"/>
      <c r="I232" s="944"/>
      <c r="J232" s="944"/>
      <c r="K232" s="944"/>
      <c r="L232" s="944"/>
      <c r="M232" s="944"/>
      <c r="N232" s="944"/>
      <c r="O232" s="944"/>
      <c r="P232" s="945"/>
      <c r="Q232" s="53"/>
    </row>
    <row r="233" spans="1:17" ht="22.5">
      <c r="A233" s="47"/>
      <c r="B233" s="37" t="s">
        <v>377</v>
      </c>
      <c r="C233" s="19">
        <v>5</v>
      </c>
      <c r="D233" s="21">
        <v>136</v>
      </c>
      <c r="E233" s="21">
        <f>2*10</f>
        <v>20</v>
      </c>
      <c r="F233" s="21">
        <f>(18)*10</f>
        <v>180</v>
      </c>
      <c r="G233" s="22">
        <f>(E233+F233)/D233/C233</f>
        <v>0.29411999999999999</v>
      </c>
      <c r="H233" s="22">
        <f>G233-J233</f>
        <v>0.29411999999999999</v>
      </c>
      <c r="I233" s="22"/>
      <c r="J233" s="22"/>
      <c r="K233" s="21">
        <v>100</v>
      </c>
      <c r="L233" s="23">
        <f>G233*K233</f>
        <v>29.41</v>
      </c>
      <c r="M233" s="23">
        <f>H233*K233</f>
        <v>29.41</v>
      </c>
      <c r="N233" s="23">
        <f>I233*K233</f>
        <v>0</v>
      </c>
      <c r="O233" s="23">
        <f>L233-M233</f>
        <v>0</v>
      </c>
      <c r="P233" s="20" t="s">
        <v>390</v>
      </c>
      <c r="Q233" s="20"/>
    </row>
    <row r="234" spans="1:17" ht="22.5">
      <c r="A234" s="47"/>
      <c r="B234" s="37" t="s">
        <v>378</v>
      </c>
      <c r="C234" s="19">
        <v>5</v>
      </c>
      <c r="D234" s="21">
        <v>136</v>
      </c>
      <c r="E234" s="21">
        <f>2*2</f>
        <v>4</v>
      </c>
      <c r="F234" s="21">
        <f>(18)*2</f>
        <v>36</v>
      </c>
      <c r="G234" s="22">
        <f>(E234+F234)/D234/C234</f>
        <v>5.8819999999999997E-2</v>
      </c>
      <c r="H234" s="22">
        <f>G234-J234</f>
        <v>5.8819999999999997E-2</v>
      </c>
      <c r="I234" s="22"/>
      <c r="J234" s="22"/>
      <c r="K234" s="21">
        <v>120</v>
      </c>
      <c r="L234" s="23">
        <f>G234*K234</f>
        <v>7.06</v>
      </c>
      <c r="M234" s="23">
        <f>H234*K234</f>
        <v>7.06</v>
      </c>
      <c r="N234" s="23">
        <f>I234*K234</f>
        <v>0</v>
      </c>
      <c r="O234" s="23">
        <f>L234-M234</f>
        <v>0</v>
      </c>
      <c r="P234" s="20" t="s">
        <v>391</v>
      </c>
      <c r="Q234" s="20"/>
    </row>
    <row r="235" spans="1:17" ht="22.5">
      <c r="A235" s="47"/>
      <c r="B235" s="45" t="s">
        <v>379</v>
      </c>
      <c r="C235" s="19">
        <v>5</v>
      </c>
      <c r="D235" s="21">
        <v>136</v>
      </c>
      <c r="E235" s="21">
        <f>2*10</f>
        <v>20</v>
      </c>
      <c r="F235" s="21">
        <f>(18)*10</f>
        <v>180</v>
      </c>
      <c r="G235" s="22">
        <f>(E235+F235)/D235/C235</f>
        <v>0.29411999999999999</v>
      </c>
      <c r="H235" s="22">
        <f>G235-J235</f>
        <v>0.29411999999999999</v>
      </c>
      <c r="I235" s="22"/>
      <c r="J235" s="22"/>
      <c r="K235" s="21">
        <v>550</v>
      </c>
      <c r="L235" s="23">
        <f>G235*K235</f>
        <v>161.77000000000001</v>
      </c>
      <c r="M235" s="23">
        <f>H235*K235</f>
        <v>161.77000000000001</v>
      </c>
      <c r="N235" s="23">
        <f>I235*K235</f>
        <v>0</v>
      </c>
      <c r="O235" s="23">
        <f>L235-M235</f>
        <v>0</v>
      </c>
      <c r="P235" s="20" t="s">
        <v>390</v>
      </c>
      <c r="Q235" s="20"/>
    </row>
    <row r="236" spans="1:17">
      <c r="A236" s="47"/>
      <c r="B236" s="44" t="s">
        <v>212</v>
      </c>
      <c r="C236" s="40"/>
      <c r="D236" s="41"/>
      <c r="E236" s="41"/>
      <c r="F236" s="41"/>
      <c r="G236" s="42"/>
      <c r="H236" s="42"/>
      <c r="I236" s="42"/>
      <c r="J236" s="42"/>
      <c r="K236" s="40"/>
      <c r="L236" s="43">
        <f>SUM(L233:L235)</f>
        <v>198.24</v>
      </c>
      <c r="M236" s="43">
        <f>SUM(M233:M235)</f>
        <v>198.24</v>
      </c>
      <c r="N236" s="43">
        <f>SUM(N233:N235)</f>
        <v>0</v>
      </c>
      <c r="O236" s="43">
        <f>SUM(O233:O235)</f>
        <v>0</v>
      </c>
      <c r="P236" s="40"/>
      <c r="Q236" s="20"/>
    </row>
    <row r="237" spans="1:17">
      <c r="A237" s="47" t="s">
        <v>222</v>
      </c>
      <c r="B237" s="44"/>
      <c r="C237" s="40"/>
      <c r="D237" s="41"/>
      <c r="E237" s="41"/>
      <c r="F237" s="41"/>
      <c r="G237" s="42"/>
      <c r="H237" s="42"/>
      <c r="I237" s="42"/>
      <c r="J237" s="42"/>
      <c r="K237" s="40"/>
      <c r="L237" s="43">
        <f>SUM(M237:O237)</f>
        <v>191.18</v>
      </c>
      <c r="M237" s="43">
        <f>M233+M235</f>
        <v>191.18</v>
      </c>
      <c r="N237" s="43">
        <f>N236</f>
        <v>0</v>
      </c>
      <c r="O237" s="43"/>
      <c r="P237" s="40" t="s">
        <v>291</v>
      </c>
      <c r="Q237" s="20"/>
    </row>
    <row r="238" spans="1:17">
      <c r="A238" s="47" t="s">
        <v>246</v>
      </c>
      <c r="B238" s="44"/>
      <c r="C238" s="40"/>
      <c r="D238" s="41"/>
      <c r="E238" s="41"/>
      <c r="F238" s="41"/>
      <c r="G238" s="42"/>
      <c r="H238" s="42"/>
      <c r="I238" s="42"/>
      <c r="J238" s="42"/>
      <c r="K238" s="40"/>
      <c r="L238" s="43">
        <f>SUM(M238:O238)</f>
        <v>0</v>
      </c>
      <c r="M238" s="43"/>
      <c r="N238" s="43"/>
      <c r="O238" s="43">
        <f>O236</f>
        <v>0</v>
      </c>
      <c r="P238" s="40" t="s">
        <v>292</v>
      </c>
      <c r="Q238" s="20"/>
    </row>
    <row r="239" spans="1:17">
      <c r="A239" s="52"/>
      <c r="B239" s="944" t="s">
        <v>380</v>
      </c>
      <c r="C239" s="944"/>
      <c r="D239" s="944"/>
      <c r="E239" s="944"/>
      <c r="F239" s="944"/>
      <c r="G239" s="944"/>
      <c r="H239" s="944"/>
      <c r="I239" s="944"/>
      <c r="J239" s="944"/>
      <c r="K239" s="944"/>
      <c r="L239" s="944"/>
      <c r="M239" s="944"/>
      <c r="N239" s="944"/>
      <c r="O239" s="944"/>
      <c r="P239" s="945"/>
      <c r="Q239" s="53"/>
    </row>
    <row r="240" spans="1:17" ht="33.75">
      <c r="A240" s="47"/>
      <c r="B240" s="37" t="s">
        <v>381</v>
      </c>
      <c r="C240" s="19">
        <v>5</v>
      </c>
      <c r="D240" s="21">
        <v>136</v>
      </c>
      <c r="E240" s="21">
        <f>1+1</f>
        <v>2</v>
      </c>
      <c r="F240" s="21">
        <f>(18)</f>
        <v>18</v>
      </c>
      <c r="G240" s="22">
        <f>(E240+F240)/D240/C240</f>
        <v>2.9409999999999999E-2</v>
      </c>
      <c r="H240" s="22">
        <f>G240-J240</f>
        <v>2.9409999999999999E-2</v>
      </c>
      <c r="I240" s="22"/>
      <c r="J240" s="22"/>
      <c r="K240" s="21">
        <v>5300</v>
      </c>
      <c r="L240" s="23">
        <f>G240*K240</f>
        <v>155.87</v>
      </c>
      <c r="M240" s="23">
        <f>H240*K240</f>
        <v>155.87</v>
      </c>
      <c r="N240" s="23">
        <f>I240*K240</f>
        <v>0</v>
      </c>
      <c r="O240" s="23">
        <f>L240-M240</f>
        <v>0</v>
      </c>
      <c r="P240" s="20" t="s">
        <v>392</v>
      </c>
      <c r="Q240" s="20"/>
    </row>
    <row r="241" spans="1:17">
      <c r="A241" s="47" t="s">
        <v>222</v>
      </c>
      <c r="B241" s="44" t="s">
        <v>212</v>
      </c>
      <c r="C241" s="40"/>
      <c r="D241" s="41"/>
      <c r="E241" s="41"/>
      <c r="F241" s="41"/>
      <c r="G241" s="42"/>
      <c r="H241" s="42"/>
      <c r="I241" s="42"/>
      <c r="J241" s="42"/>
      <c r="K241" s="40"/>
      <c r="L241" s="43">
        <f>SUM(L240:L240)</f>
        <v>155.87</v>
      </c>
      <c r="M241" s="43">
        <f>SUM(M240:M240)</f>
        <v>155.87</v>
      </c>
      <c r="N241" s="43">
        <f>SUM(N240:N240)</f>
        <v>0</v>
      </c>
      <c r="O241" s="43">
        <f>SUM(O240:O240)</f>
        <v>0</v>
      </c>
      <c r="P241" s="40" t="s">
        <v>291</v>
      </c>
      <c r="Q241" s="20"/>
    </row>
    <row r="242" spans="1:17">
      <c r="A242" s="52"/>
      <c r="B242" s="944" t="s">
        <v>382</v>
      </c>
      <c r="C242" s="944"/>
      <c r="D242" s="944"/>
      <c r="E242" s="944"/>
      <c r="F242" s="944"/>
      <c r="G242" s="944"/>
      <c r="H242" s="944"/>
      <c r="I242" s="944"/>
      <c r="J242" s="944"/>
      <c r="K242" s="944"/>
      <c r="L242" s="944"/>
      <c r="M242" s="944"/>
      <c r="N242" s="944"/>
      <c r="O242" s="944"/>
      <c r="P242" s="945"/>
      <c r="Q242" s="53"/>
    </row>
    <row r="243" spans="1:17">
      <c r="A243" s="47"/>
      <c r="B243" s="37" t="s">
        <v>383</v>
      </c>
      <c r="C243" s="19">
        <v>1</v>
      </c>
      <c r="D243" s="21">
        <v>136</v>
      </c>
      <c r="E243" s="21">
        <v>12</v>
      </c>
      <c r="F243" s="21"/>
      <c r="G243" s="22">
        <f t="shared" ref="G243:G251" si="52">(E243+F243)/D243/C243</f>
        <v>8.8239999999999999E-2</v>
      </c>
      <c r="H243" s="22">
        <f t="shared" ref="H243:H251" si="53">G243-J243</f>
        <v>8.8239999999999999E-2</v>
      </c>
      <c r="I243" s="22"/>
      <c r="J243" s="22"/>
      <c r="K243" s="21">
        <v>400</v>
      </c>
      <c r="L243" s="23">
        <f t="shared" ref="L243:L251" si="54">G243*K243</f>
        <v>35.299999999999997</v>
      </c>
      <c r="M243" s="23">
        <f t="shared" ref="M243:M251" si="55">H243*K243</f>
        <v>35.299999999999997</v>
      </c>
      <c r="N243" s="23">
        <f t="shared" ref="N243:N251" si="56">I243*K243</f>
        <v>0</v>
      </c>
      <c r="O243" s="23">
        <f t="shared" ref="O243:O251" si="57">L243-M243</f>
        <v>0</v>
      </c>
      <c r="P243" s="20" t="s">
        <v>384</v>
      </c>
      <c r="Q243" s="20"/>
    </row>
    <row r="244" spans="1:17">
      <c r="A244" s="47"/>
      <c r="B244" s="37" t="s">
        <v>312</v>
      </c>
      <c r="C244" s="19">
        <v>1</v>
      </c>
      <c r="D244" s="21">
        <v>136</v>
      </c>
      <c r="E244" s="21">
        <v>12</v>
      </c>
      <c r="F244" s="21"/>
      <c r="G244" s="22">
        <f t="shared" si="52"/>
        <v>8.8239999999999999E-2</v>
      </c>
      <c r="H244" s="22">
        <f t="shared" si="53"/>
        <v>8.8239999999999999E-2</v>
      </c>
      <c r="I244" s="22"/>
      <c r="J244" s="22"/>
      <c r="K244" s="21">
        <v>1400</v>
      </c>
      <c r="L244" s="23">
        <f t="shared" si="54"/>
        <v>123.54</v>
      </c>
      <c r="M244" s="23">
        <f t="shared" si="55"/>
        <v>123.54</v>
      </c>
      <c r="N244" s="23">
        <f t="shared" si="56"/>
        <v>0</v>
      </c>
      <c r="O244" s="23">
        <f t="shared" si="57"/>
        <v>0</v>
      </c>
      <c r="P244" s="20" t="s">
        <v>384</v>
      </c>
      <c r="Q244" s="20"/>
    </row>
    <row r="245" spans="1:17">
      <c r="A245" s="47"/>
      <c r="B245" s="313" t="s">
        <v>1071</v>
      </c>
      <c r="C245" s="19">
        <v>1</v>
      </c>
      <c r="D245" s="21">
        <v>136</v>
      </c>
      <c r="E245" s="21"/>
      <c r="F245" s="21">
        <v>12</v>
      </c>
      <c r="G245" s="22">
        <f t="shared" si="52"/>
        <v>8.8239999999999999E-2</v>
      </c>
      <c r="H245" s="22">
        <f t="shared" si="53"/>
        <v>8.8239999999999999E-2</v>
      </c>
      <c r="I245" s="22"/>
      <c r="J245" s="22"/>
      <c r="K245" s="28">
        <v>300</v>
      </c>
      <c r="L245" s="23">
        <f t="shared" si="54"/>
        <v>26.47</v>
      </c>
      <c r="M245" s="23">
        <f t="shared" si="55"/>
        <v>26.47</v>
      </c>
      <c r="N245" s="23">
        <f t="shared" si="56"/>
        <v>0</v>
      </c>
      <c r="O245" s="23">
        <f t="shared" si="57"/>
        <v>0</v>
      </c>
      <c r="P245" s="20" t="s">
        <v>384</v>
      </c>
      <c r="Q245" s="20"/>
    </row>
    <row r="246" spans="1:17">
      <c r="A246" s="47"/>
      <c r="B246" s="45" t="s">
        <v>393</v>
      </c>
      <c r="C246" s="19">
        <v>1</v>
      </c>
      <c r="D246" s="21">
        <v>136</v>
      </c>
      <c r="E246" s="21"/>
      <c r="F246" s="21">
        <v>12</v>
      </c>
      <c r="G246" s="22">
        <f t="shared" si="52"/>
        <v>8.8239999999999999E-2</v>
      </c>
      <c r="H246" s="22">
        <f t="shared" si="53"/>
        <v>8.8239999999999999E-2</v>
      </c>
      <c r="I246" s="22"/>
      <c r="J246" s="22"/>
      <c r="K246" s="28">
        <v>200</v>
      </c>
      <c r="L246" s="23">
        <f t="shared" si="54"/>
        <v>17.649999999999999</v>
      </c>
      <c r="M246" s="23">
        <f t="shared" si="55"/>
        <v>17.649999999999999</v>
      </c>
      <c r="N246" s="23">
        <f t="shared" si="56"/>
        <v>0</v>
      </c>
      <c r="O246" s="23">
        <f t="shared" si="57"/>
        <v>0</v>
      </c>
      <c r="P246" s="20" t="s">
        <v>384</v>
      </c>
      <c r="Q246" s="20"/>
    </row>
    <row r="247" spans="1:17">
      <c r="A247" s="47"/>
      <c r="B247" s="45" t="s">
        <v>394</v>
      </c>
      <c r="C247" s="19">
        <v>1</v>
      </c>
      <c r="D247" s="21">
        <v>136</v>
      </c>
      <c r="E247" s="21"/>
      <c r="F247" s="21">
        <v>12</v>
      </c>
      <c r="G247" s="22">
        <f t="shared" si="52"/>
        <v>8.8239999999999999E-2</v>
      </c>
      <c r="H247" s="22">
        <f t="shared" si="53"/>
        <v>8.8239999999999999E-2</v>
      </c>
      <c r="I247" s="22"/>
      <c r="J247" s="22"/>
      <c r="K247" s="28">
        <v>250</v>
      </c>
      <c r="L247" s="23">
        <f t="shared" si="54"/>
        <v>22.06</v>
      </c>
      <c r="M247" s="23">
        <f t="shared" si="55"/>
        <v>22.06</v>
      </c>
      <c r="N247" s="23">
        <f t="shared" si="56"/>
        <v>0</v>
      </c>
      <c r="O247" s="23">
        <f t="shared" si="57"/>
        <v>0</v>
      </c>
      <c r="P247" s="20" t="s">
        <v>384</v>
      </c>
      <c r="Q247" s="20"/>
    </row>
    <row r="248" spans="1:17">
      <c r="A248" s="47"/>
      <c r="B248" s="45" t="s">
        <v>395</v>
      </c>
      <c r="C248" s="19">
        <v>1</v>
      </c>
      <c r="D248" s="21">
        <v>136</v>
      </c>
      <c r="E248" s="21"/>
      <c r="F248" s="21">
        <v>12</v>
      </c>
      <c r="G248" s="22">
        <f t="shared" si="52"/>
        <v>8.8239999999999999E-2</v>
      </c>
      <c r="H248" s="22">
        <f t="shared" si="53"/>
        <v>8.8239999999999999E-2</v>
      </c>
      <c r="I248" s="22"/>
      <c r="J248" s="22"/>
      <c r="K248" s="28">
        <v>150</v>
      </c>
      <c r="L248" s="23">
        <f t="shared" si="54"/>
        <v>13.24</v>
      </c>
      <c r="M248" s="23">
        <f t="shared" si="55"/>
        <v>13.24</v>
      </c>
      <c r="N248" s="23">
        <f t="shared" si="56"/>
        <v>0</v>
      </c>
      <c r="O248" s="23">
        <f t="shared" si="57"/>
        <v>0</v>
      </c>
      <c r="P248" s="20" t="s">
        <v>384</v>
      </c>
      <c r="Q248" s="20"/>
    </row>
    <row r="249" spans="1:17">
      <c r="A249" s="47"/>
      <c r="B249" s="45" t="s">
        <v>396</v>
      </c>
      <c r="C249" s="19">
        <v>1</v>
      </c>
      <c r="D249" s="21">
        <v>136</v>
      </c>
      <c r="E249" s="21"/>
      <c r="F249" s="21">
        <v>12</v>
      </c>
      <c r="G249" s="22">
        <f t="shared" si="52"/>
        <v>8.8239999999999999E-2</v>
      </c>
      <c r="H249" s="22">
        <f t="shared" si="53"/>
        <v>8.8239999999999999E-2</v>
      </c>
      <c r="I249" s="22"/>
      <c r="J249" s="22"/>
      <c r="K249" s="21">
        <v>150</v>
      </c>
      <c r="L249" s="23">
        <f t="shared" si="54"/>
        <v>13.24</v>
      </c>
      <c r="M249" s="23">
        <f t="shared" si="55"/>
        <v>13.24</v>
      </c>
      <c r="N249" s="23">
        <f t="shared" si="56"/>
        <v>0</v>
      </c>
      <c r="O249" s="23">
        <f t="shared" si="57"/>
        <v>0</v>
      </c>
      <c r="P249" s="20" t="s">
        <v>384</v>
      </c>
      <c r="Q249" s="20"/>
    </row>
    <row r="250" spans="1:17">
      <c r="A250" s="47"/>
      <c r="B250" s="45" t="s">
        <v>385</v>
      </c>
      <c r="C250" s="19">
        <v>1</v>
      </c>
      <c r="D250" s="21">
        <v>136</v>
      </c>
      <c r="E250" s="21"/>
      <c r="F250" s="21">
        <v>12</v>
      </c>
      <c r="G250" s="22">
        <f t="shared" si="52"/>
        <v>8.8239999999999999E-2</v>
      </c>
      <c r="H250" s="22">
        <f t="shared" si="53"/>
        <v>8.8239999999999999E-2</v>
      </c>
      <c r="I250" s="22"/>
      <c r="J250" s="22"/>
      <c r="K250" s="21">
        <v>250</v>
      </c>
      <c r="L250" s="23">
        <f t="shared" si="54"/>
        <v>22.06</v>
      </c>
      <c r="M250" s="23">
        <f t="shared" si="55"/>
        <v>22.06</v>
      </c>
      <c r="N250" s="23">
        <f t="shared" si="56"/>
        <v>0</v>
      </c>
      <c r="O250" s="23">
        <f t="shared" si="57"/>
        <v>0</v>
      </c>
      <c r="P250" s="20" t="s">
        <v>384</v>
      </c>
      <c r="Q250" s="20"/>
    </row>
    <row r="251" spans="1:17" ht="22.5">
      <c r="A251" s="47"/>
      <c r="B251" s="45" t="s">
        <v>397</v>
      </c>
      <c r="C251" s="19">
        <v>1</v>
      </c>
      <c r="D251" s="21">
        <v>136</v>
      </c>
      <c r="E251" s="21"/>
      <c r="F251" s="21">
        <v>12</v>
      </c>
      <c r="G251" s="22">
        <f t="shared" si="52"/>
        <v>8.8239999999999999E-2</v>
      </c>
      <c r="H251" s="22">
        <f t="shared" si="53"/>
        <v>8.8239999999999999E-2</v>
      </c>
      <c r="I251" s="22"/>
      <c r="J251" s="22"/>
      <c r="K251" s="21">
        <v>350</v>
      </c>
      <c r="L251" s="23">
        <f t="shared" si="54"/>
        <v>30.88</v>
      </c>
      <c r="M251" s="23">
        <f t="shared" si="55"/>
        <v>30.88</v>
      </c>
      <c r="N251" s="23">
        <f t="shared" si="56"/>
        <v>0</v>
      </c>
      <c r="O251" s="23">
        <f t="shared" si="57"/>
        <v>0</v>
      </c>
      <c r="P251" s="20" t="s">
        <v>384</v>
      </c>
      <c r="Q251" s="20"/>
    </row>
    <row r="252" spans="1:17">
      <c r="A252" s="47" t="s">
        <v>222</v>
      </c>
      <c r="B252" s="44" t="s">
        <v>212</v>
      </c>
      <c r="C252" s="40"/>
      <c r="D252" s="41"/>
      <c r="E252" s="41"/>
      <c r="F252" s="41"/>
      <c r="G252" s="42"/>
      <c r="H252" s="42"/>
      <c r="I252" s="42"/>
      <c r="J252" s="42"/>
      <c r="K252" s="40"/>
      <c r="L252" s="43">
        <f>SUM(L243:L251)</f>
        <v>304.44</v>
      </c>
      <c r="M252" s="43">
        <f>SUM(M243:M251)</f>
        <v>304.44</v>
      </c>
      <c r="N252" s="43">
        <f>SUM(N243:N251)</f>
        <v>0</v>
      </c>
      <c r="O252" s="43">
        <f>SUM(O243:O251)</f>
        <v>0</v>
      </c>
      <c r="P252" s="40" t="s">
        <v>291</v>
      </c>
      <c r="Q252" s="20"/>
    </row>
    <row r="253" spans="1:17">
      <c r="A253" s="52"/>
      <c r="B253" s="944" t="s">
        <v>386</v>
      </c>
      <c r="C253" s="944"/>
      <c r="D253" s="944"/>
      <c r="E253" s="944"/>
      <c r="F253" s="944"/>
      <c r="G253" s="944"/>
      <c r="H253" s="944"/>
      <c r="I253" s="944"/>
      <c r="J253" s="944"/>
      <c r="K253" s="944"/>
      <c r="L253" s="944"/>
      <c r="M253" s="944"/>
      <c r="N253" s="944"/>
      <c r="O253" s="944"/>
      <c r="P253" s="945"/>
      <c r="Q253" s="53"/>
    </row>
    <row r="254" spans="1:17">
      <c r="A254" s="47"/>
      <c r="B254" s="37" t="s">
        <v>387</v>
      </c>
      <c r="C254" s="19">
        <v>2</v>
      </c>
      <c r="D254" s="21">
        <v>136</v>
      </c>
      <c r="E254" s="21"/>
      <c r="F254" s="21">
        <f>1*8</f>
        <v>8</v>
      </c>
      <c r="G254" s="22">
        <f t="shared" ref="G254:G260" si="58">(E254+F254)/D254/C254</f>
        <v>2.9409999999999999E-2</v>
      </c>
      <c r="H254" s="22">
        <f t="shared" ref="H254:H260" si="59">G254-J254</f>
        <v>2.9409999999999999E-2</v>
      </c>
      <c r="I254" s="22"/>
      <c r="J254" s="22"/>
      <c r="K254" s="21">
        <v>5000</v>
      </c>
      <c r="L254" s="23">
        <f t="shared" ref="L254:L260" si="60">G254*K254</f>
        <v>147.05000000000001</v>
      </c>
      <c r="M254" s="23">
        <f t="shared" ref="M254:M260" si="61">H254*K254</f>
        <v>147.05000000000001</v>
      </c>
      <c r="N254" s="23">
        <f t="shared" ref="N254:N260" si="62">I254*K254</f>
        <v>0</v>
      </c>
      <c r="O254" s="23">
        <f t="shared" ref="O254:O260" si="63">L254-M254</f>
        <v>0</v>
      </c>
      <c r="P254" s="20" t="s">
        <v>400</v>
      </c>
      <c r="Q254" s="20"/>
    </row>
    <row r="255" spans="1:17">
      <c r="A255" s="47"/>
      <c r="B255" s="37" t="s">
        <v>417</v>
      </c>
      <c r="C255" s="19">
        <v>2</v>
      </c>
      <c r="D255" s="21">
        <v>136</v>
      </c>
      <c r="E255" s="21"/>
      <c r="F255" s="21">
        <f>1*8</f>
        <v>8</v>
      </c>
      <c r="G255" s="22">
        <f>(E255+F255)/D255/C255</f>
        <v>2.9409999999999999E-2</v>
      </c>
      <c r="H255" s="22">
        <f>G255-J255</f>
        <v>2.9409999999999999E-2</v>
      </c>
      <c r="I255" s="22"/>
      <c r="J255" s="22"/>
      <c r="K255" s="21">
        <v>5000</v>
      </c>
      <c r="L255" s="23">
        <f>G255*K255</f>
        <v>147.05000000000001</v>
      </c>
      <c r="M255" s="23">
        <f t="shared" si="61"/>
        <v>147.05000000000001</v>
      </c>
      <c r="N255" s="23">
        <f t="shared" si="62"/>
        <v>0</v>
      </c>
      <c r="O255" s="23">
        <f t="shared" si="63"/>
        <v>0</v>
      </c>
      <c r="P255" s="20" t="s">
        <v>400</v>
      </c>
      <c r="Q255" s="20"/>
    </row>
    <row r="256" spans="1:17">
      <c r="A256" s="47"/>
      <c r="B256" s="37" t="s">
        <v>398</v>
      </c>
      <c r="C256" s="19">
        <v>1</v>
      </c>
      <c r="D256" s="21">
        <v>136</v>
      </c>
      <c r="E256" s="21"/>
      <c r="F256" s="21">
        <f>1*8</f>
        <v>8</v>
      </c>
      <c r="G256" s="22">
        <f t="shared" si="58"/>
        <v>5.8819999999999997E-2</v>
      </c>
      <c r="H256" s="22">
        <f t="shared" si="59"/>
        <v>5.8819999999999997E-2</v>
      </c>
      <c r="I256" s="22"/>
      <c r="J256" s="22"/>
      <c r="K256" s="21">
        <v>5000</v>
      </c>
      <c r="L256" s="23">
        <f t="shared" si="60"/>
        <v>294.10000000000002</v>
      </c>
      <c r="M256" s="23">
        <f t="shared" si="61"/>
        <v>294.10000000000002</v>
      </c>
      <c r="N256" s="23">
        <f t="shared" si="62"/>
        <v>0</v>
      </c>
      <c r="O256" s="23">
        <f t="shared" si="63"/>
        <v>0</v>
      </c>
      <c r="P256" s="20" t="s">
        <v>400</v>
      </c>
      <c r="Q256" s="20"/>
    </row>
    <row r="257" spans="1:17">
      <c r="A257" s="47"/>
      <c r="B257" s="45" t="s">
        <v>401</v>
      </c>
      <c r="C257" s="19">
        <v>2</v>
      </c>
      <c r="D257" s="21">
        <v>136</v>
      </c>
      <c r="E257" s="21"/>
      <c r="F257" s="21">
        <f>1*8</f>
        <v>8</v>
      </c>
      <c r="G257" s="22">
        <f t="shared" si="58"/>
        <v>2.9409999999999999E-2</v>
      </c>
      <c r="H257" s="22">
        <f t="shared" si="59"/>
        <v>2.9409999999999999E-2</v>
      </c>
      <c r="I257" s="22"/>
      <c r="J257" s="22"/>
      <c r="K257" s="21">
        <v>5000</v>
      </c>
      <c r="L257" s="23">
        <f t="shared" si="60"/>
        <v>147.05000000000001</v>
      </c>
      <c r="M257" s="23">
        <f t="shared" si="61"/>
        <v>147.05000000000001</v>
      </c>
      <c r="N257" s="23">
        <f t="shared" si="62"/>
        <v>0</v>
      </c>
      <c r="O257" s="23">
        <f t="shared" si="63"/>
        <v>0</v>
      </c>
      <c r="P257" s="20" t="s">
        <v>400</v>
      </c>
      <c r="Q257" s="20"/>
    </row>
    <row r="258" spans="1:17" ht="22.5">
      <c r="A258" s="47"/>
      <c r="B258" s="45" t="s">
        <v>418</v>
      </c>
      <c r="C258" s="19">
        <v>5</v>
      </c>
      <c r="D258" s="21">
        <v>136</v>
      </c>
      <c r="E258" s="21"/>
      <c r="F258" s="21">
        <f>1*8</f>
        <v>8</v>
      </c>
      <c r="G258" s="22">
        <f>(E258+F258)/D258/C258</f>
        <v>1.176E-2</v>
      </c>
      <c r="H258" s="22">
        <f>G258-J258</f>
        <v>1.176E-2</v>
      </c>
      <c r="I258" s="22"/>
      <c r="J258" s="22"/>
      <c r="K258" s="21">
        <v>5000</v>
      </c>
      <c r="L258" s="23">
        <f>G258*K258</f>
        <v>58.8</v>
      </c>
      <c r="M258" s="23">
        <f t="shared" si="61"/>
        <v>58.8</v>
      </c>
      <c r="N258" s="23">
        <f t="shared" si="62"/>
        <v>0</v>
      </c>
      <c r="O258" s="23">
        <f t="shared" si="63"/>
        <v>0</v>
      </c>
      <c r="P258" s="20" t="s">
        <v>400</v>
      </c>
      <c r="Q258" s="20"/>
    </row>
    <row r="259" spans="1:17">
      <c r="A259" s="47"/>
      <c r="B259" s="45" t="s">
        <v>388</v>
      </c>
      <c r="C259" s="19">
        <v>10</v>
      </c>
      <c r="D259" s="21">
        <v>136</v>
      </c>
      <c r="E259" s="21"/>
      <c r="F259" s="21">
        <v>1</v>
      </c>
      <c r="G259" s="22">
        <f t="shared" si="58"/>
        <v>7.3999999999999999E-4</v>
      </c>
      <c r="H259" s="22">
        <f t="shared" si="59"/>
        <v>7.3999999999999999E-4</v>
      </c>
      <c r="I259" s="22"/>
      <c r="J259" s="22"/>
      <c r="K259" s="21">
        <v>30000</v>
      </c>
      <c r="L259" s="23">
        <f t="shared" si="60"/>
        <v>22.2</v>
      </c>
      <c r="M259" s="23">
        <f t="shared" si="61"/>
        <v>22.2</v>
      </c>
      <c r="N259" s="23">
        <f t="shared" si="62"/>
        <v>0</v>
      </c>
      <c r="O259" s="23">
        <f t="shared" si="63"/>
        <v>0</v>
      </c>
      <c r="P259" s="20" t="s">
        <v>399</v>
      </c>
      <c r="Q259" s="20"/>
    </row>
    <row r="260" spans="1:17">
      <c r="A260" s="47"/>
      <c r="B260" s="45" t="s">
        <v>389</v>
      </c>
      <c r="C260" s="19">
        <v>10</v>
      </c>
      <c r="D260" s="21">
        <v>136</v>
      </c>
      <c r="E260" s="21"/>
      <c r="F260" s="21">
        <v>1</v>
      </c>
      <c r="G260" s="22">
        <f t="shared" si="58"/>
        <v>7.3999999999999999E-4</v>
      </c>
      <c r="H260" s="22">
        <f t="shared" si="59"/>
        <v>7.3999999999999999E-4</v>
      </c>
      <c r="I260" s="22"/>
      <c r="J260" s="22"/>
      <c r="K260" s="21">
        <v>30000</v>
      </c>
      <c r="L260" s="23">
        <f t="shared" si="60"/>
        <v>22.2</v>
      </c>
      <c r="M260" s="23">
        <f t="shared" si="61"/>
        <v>22.2</v>
      </c>
      <c r="N260" s="23">
        <f t="shared" si="62"/>
        <v>0</v>
      </c>
      <c r="O260" s="23">
        <f t="shared" si="63"/>
        <v>0</v>
      </c>
      <c r="P260" s="20" t="s">
        <v>399</v>
      </c>
      <c r="Q260" s="20"/>
    </row>
    <row r="261" spans="1:17">
      <c r="A261" s="47" t="s">
        <v>221</v>
      </c>
      <c r="B261" s="44" t="s">
        <v>212</v>
      </c>
      <c r="C261" s="40"/>
      <c r="D261" s="41"/>
      <c r="E261" s="41"/>
      <c r="F261" s="41"/>
      <c r="G261" s="42"/>
      <c r="H261" s="42"/>
      <c r="I261" s="42"/>
      <c r="J261" s="42"/>
      <c r="K261" s="40"/>
      <c r="L261" s="43">
        <f>SUM(L254:L260)</f>
        <v>838.45</v>
      </c>
      <c r="M261" s="43">
        <f>SUM(M254:M260)</f>
        <v>838.45</v>
      </c>
      <c r="N261" s="43">
        <f>SUM(N254:N260)</f>
        <v>0</v>
      </c>
      <c r="O261" s="43">
        <f>SUM(O254:O260)</f>
        <v>0</v>
      </c>
      <c r="P261" s="40" t="s">
        <v>291</v>
      </c>
      <c r="Q261" s="20"/>
    </row>
    <row r="262" spans="1:17">
      <c r="A262" s="68"/>
      <c r="B262" s="76"/>
      <c r="C262" s="77"/>
      <c r="D262" s="78"/>
      <c r="E262" s="78"/>
      <c r="F262" s="78"/>
      <c r="G262" s="79"/>
      <c r="H262" s="79"/>
      <c r="I262" s="79"/>
      <c r="J262" s="79"/>
      <c r="K262" s="77"/>
      <c r="L262" s="80"/>
      <c r="M262" s="80"/>
      <c r="N262" s="80"/>
      <c r="O262" s="80"/>
      <c r="P262" s="77"/>
      <c r="Q262" s="81"/>
    </row>
    <row r="263" spans="1:17">
      <c r="A263" s="52"/>
      <c r="B263" s="54" t="s">
        <v>211</v>
      </c>
      <c r="C263" s="55"/>
      <c r="D263" s="56"/>
      <c r="E263" s="56"/>
      <c r="F263" s="56"/>
      <c r="G263" s="57"/>
      <c r="H263" s="57"/>
      <c r="I263" s="57"/>
      <c r="J263" s="57"/>
      <c r="K263" s="56"/>
      <c r="L263" s="58">
        <f>L43+L88+L109+L130+L138+L147+L156+L163+L179+L185+L196+L199+L202+L206+L213+L216+L236+L241+L252+L261</f>
        <v>7753.82</v>
      </c>
      <c r="M263" s="58">
        <f>M43+M88+M109+M130+M138+M147+M156+M163+M179+M185+M196+M199+M202+M206+M213+M216+M236+M241+M252+M261</f>
        <v>5597.72</v>
      </c>
      <c r="N263" s="58">
        <f>N43+N88+N109+N130+N138+N147+N156+N163+N179+N185+N196+N199+N202+N206+N213+N216+N236+N241+N252+N261</f>
        <v>844.83</v>
      </c>
      <c r="O263" s="58">
        <f>O43+O88+O109+O130+O138+O147+O156+O163+O179+O185+O196+O199+O202+O206+O213+O216+O236+O241+O252+O261</f>
        <v>2156.1</v>
      </c>
      <c r="P263" s="55"/>
      <c r="Q263" s="53"/>
    </row>
    <row r="264" spans="1:17" ht="22.5">
      <c r="A264" s="52"/>
      <c r="B264" s="54" t="s">
        <v>309</v>
      </c>
      <c r="C264" s="55"/>
      <c r="D264" s="56"/>
      <c r="E264" s="56"/>
      <c r="F264" s="56"/>
      <c r="G264" s="57"/>
      <c r="H264" s="57"/>
      <c r="I264" s="57"/>
      <c r="J264" s="57"/>
      <c r="K264" s="56"/>
      <c r="L264" s="58">
        <f>L130+L138+L149+L158+L163+L181+L185+L199+L202+L206+L213+L216+L238</f>
        <v>2156.1</v>
      </c>
      <c r="M264" s="58">
        <f>M130+M138+M149+M158+M163+M181+M185+M199+M202+M206+M213+M216+M238</f>
        <v>0</v>
      </c>
      <c r="N264" s="58">
        <f>N130+N138+N149+N158+N163+N181+N185+N199+N202+N206+N213+N216+N238</f>
        <v>0</v>
      </c>
      <c r="O264" s="58">
        <f>O130+O138+O149+O158+O163+O181+O185+O199+O202+O206+O213+O216+O238</f>
        <v>2156.1</v>
      </c>
      <c r="P264" s="55"/>
      <c r="Q264" s="53"/>
    </row>
    <row r="266" spans="1:17">
      <c r="A266" s="1" t="s">
        <v>310</v>
      </c>
    </row>
    <row r="267" spans="1:17">
      <c r="A267" s="47" t="s">
        <v>245</v>
      </c>
      <c r="B267" s="44" t="s">
        <v>212</v>
      </c>
      <c r="C267" s="40"/>
      <c r="D267" s="41"/>
      <c r="E267" s="41"/>
      <c r="F267" s="41"/>
      <c r="G267" s="42"/>
      <c r="H267" s="42"/>
      <c r="I267" s="42"/>
      <c r="J267" s="42"/>
      <c r="K267" s="40"/>
      <c r="L267" s="65">
        <v>0</v>
      </c>
      <c r="M267" s="65">
        <v>0</v>
      </c>
      <c r="N267" s="65">
        <v>0</v>
      </c>
      <c r="O267" s="65">
        <v>0</v>
      </c>
      <c r="P267" s="40" t="s">
        <v>311</v>
      </c>
      <c r="Q267" s="20"/>
    </row>
    <row r="268" spans="1:17">
      <c r="A268" s="47" t="s">
        <v>221</v>
      </c>
      <c r="B268" s="44" t="s">
        <v>212</v>
      </c>
      <c r="C268" s="40"/>
      <c r="D268" s="41"/>
      <c r="E268" s="41"/>
      <c r="F268" s="41"/>
      <c r="G268" s="42"/>
      <c r="H268" s="42"/>
      <c r="I268" s="42"/>
      <c r="J268" s="42"/>
      <c r="K268" s="40"/>
      <c r="L268" s="309">
        <f>L44+L89+L261</f>
        <v>1455</v>
      </c>
      <c r="M268" s="65">
        <f>M44+M89+M261</f>
        <v>838</v>
      </c>
      <c r="N268" s="65">
        <f>N44+N89+N261</f>
        <v>617</v>
      </c>
      <c r="O268" s="65">
        <f>O44+O89+O261</f>
        <v>0</v>
      </c>
      <c r="P268" s="40" t="s">
        <v>311</v>
      </c>
      <c r="Q268" s="20"/>
    </row>
    <row r="269" spans="1:17">
      <c r="A269" s="47" t="s">
        <v>222</v>
      </c>
      <c r="B269" s="44" t="s">
        <v>212</v>
      </c>
      <c r="C269" s="40"/>
      <c r="D269" s="41"/>
      <c r="E269" s="41"/>
      <c r="F269" s="41"/>
      <c r="G269" s="42"/>
      <c r="H269" s="42"/>
      <c r="I269" s="42"/>
      <c r="J269" s="42"/>
      <c r="K269" s="40"/>
      <c r="L269" s="309">
        <f>L45+L90+L109+L148+L157+L180+L196+L237+L241+L252</f>
        <v>4135</v>
      </c>
      <c r="M269" s="65">
        <f>M45+M90+M109+M148+M157+M180+M196+M237+M241+M252</f>
        <v>3907</v>
      </c>
      <c r="N269" s="65">
        <f>N45+N90+N109+N148+N157+N180+N196+N237+N241+N252</f>
        <v>228</v>
      </c>
      <c r="O269" s="65">
        <f>O45+O90+O109+O148+O157+O180+O196+O237+O241+O252</f>
        <v>0</v>
      </c>
      <c r="P269" s="40" t="s">
        <v>311</v>
      </c>
      <c r="Q269" s="20"/>
    </row>
    <row r="270" spans="1:17">
      <c r="A270" s="47" t="s">
        <v>247</v>
      </c>
      <c r="B270" s="44" t="s">
        <v>212</v>
      </c>
      <c r="C270" s="40"/>
      <c r="D270" s="41"/>
      <c r="E270" s="41"/>
      <c r="F270" s="41"/>
      <c r="G270" s="42"/>
      <c r="H270" s="42"/>
      <c r="I270" s="42"/>
      <c r="J270" s="42"/>
      <c r="K270" s="40"/>
      <c r="L270" s="65">
        <v>0</v>
      </c>
      <c r="M270" s="65">
        <v>0</v>
      </c>
      <c r="N270" s="65">
        <v>0</v>
      </c>
      <c r="O270" s="65">
        <v>0</v>
      </c>
      <c r="P270" s="40" t="s">
        <v>903</v>
      </c>
      <c r="Q270" s="20"/>
    </row>
    <row r="271" spans="1:17">
      <c r="A271" s="47" t="s">
        <v>242</v>
      </c>
      <c r="B271" s="44" t="s">
        <v>212</v>
      </c>
      <c r="C271" s="40"/>
      <c r="D271" s="41"/>
      <c r="E271" s="41"/>
      <c r="F271" s="41"/>
      <c r="G271" s="42"/>
      <c r="H271" s="42"/>
      <c r="I271" s="42"/>
      <c r="J271" s="42"/>
      <c r="K271" s="40"/>
      <c r="L271" s="66">
        <f>L163+L199</f>
        <v>94</v>
      </c>
      <c r="M271" s="66">
        <f>M163+M199</f>
        <v>0</v>
      </c>
      <c r="N271" s="66">
        <f>N163+N199</f>
        <v>0</v>
      </c>
      <c r="O271" s="66">
        <f>O163+O199</f>
        <v>94</v>
      </c>
      <c r="P271" s="40"/>
      <c r="Q271" s="20"/>
    </row>
    <row r="272" spans="1:17">
      <c r="A272" s="47" t="s">
        <v>243</v>
      </c>
      <c r="B272" s="44" t="s">
        <v>212</v>
      </c>
      <c r="C272" s="40"/>
      <c r="D272" s="41"/>
      <c r="E272" s="41"/>
      <c r="F272" s="41"/>
      <c r="G272" s="42"/>
      <c r="H272" s="42"/>
      <c r="I272" s="42"/>
      <c r="J272" s="42"/>
      <c r="K272" s="40"/>
      <c r="L272" s="66">
        <f>L181+L206+L213</f>
        <v>797</v>
      </c>
      <c r="M272" s="66">
        <f>M181+M206+M213</f>
        <v>0</v>
      </c>
      <c r="N272" s="66">
        <f>N181+N206+N213</f>
        <v>0</v>
      </c>
      <c r="O272" s="66">
        <f>O181+O206+O213</f>
        <v>797</v>
      </c>
      <c r="P272" s="40"/>
      <c r="Q272" s="20"/>
    </row>
    <row r="273" spans="1:17">
      <c r="A273" s="47" t="s">
        <v>241</v>
      </c>
      <c r="B273" s="44" t="s">
        <v>212</v>
      </c>
      <c r="C273" s="40"/>
      <c r="D273" s="41"/>
      <c r="E273" s="41"/>
      <c r="F273" s="41"/>
      <c r="G273" s="42"/>
      <c r="H273" s="42"/>
      <c r="I273" s="42"/>
      <c r="J273" s="42"/>
      <c r="K273" s="40"/>
      <c r="L273" s="65">
        <v>0</v>
      </c>
      <c r="M273" s="65">
        <v>0</v>
      </c>
      <c r="N273" s="65">
        <v>0</v>
      </c>
      <c r="O273" s="65">
        <v>0</v>
      </c>
      <c r="P273" s="40" t="s">
        <v>311</v>
      </c>
      <c r="Q273" s="20"/>
    </row>
    <row r="274" spans="1:17">
      <c r="A274" s="47" t="s">
        <v>246</v>
      </c>
      <c r="B274" s="44" t="s">
        <v>212</v>
      </c>
      <c r="C274" s="40"/>
      <c r="D274" s="41"/>
      <c r="E274" s="41"/>
      <c r="F274" s="41"/>
      <c r="G274" s="42"/>
      <c r="H274" s="42"/>
      <c r="I274" s="42"/>
      <c r="J274" s="42"/>
      <c r="K274" s="40"/>
      <c r="L274" s="65">
        <v>0</v>
      </c>
      <c r="M274" s="65">
        <v>0</v>
      </c>
      <c r="N274" s="65">
        <v>0</v>
      </c>
      <c r="O274" s="65">
        <v>0</v>
      </c>
      <c r="P274" s="39" t="s">
        <v>249</v>
      </c>
      <c r="Q274" s="20"/>
    </row>
    <row r="275" spans="1:17">
      <c r="A275" s="47" t="s">
        <v>244</v>
      </c>
      <c r="B275" s="44" t="s">
        <v>212</v>
      </c>
      <c r="C275" s="40"/>
      <c r="D275" s="41"/>
      <c r="E275" s="41"/>
      <c r="F275" s="41"/>
      <c r="G275" s="42"/>
      <c r="H275" s="42"/>
      <c r="I275" s="42"/>
      <c r="J275" s="42"/>
      <c r="K275" s="40"/>
      <c r="L275" s="65">
        <v>0</v>
      </c>
      <c r="M275" s="65">
        <v>0</v>
      </c>
      <c r="N275" s="65">
        <v>0</v>
      </c>
      <c r="O275" s="65">
        <v>0</v>
      </c>
      <c r="P275" s="40" t="s">
        <v>902</v>
      </c>
      <c r="Q275" s="20"/>
    </row>
    <row r="276" spans="1:17">
      <c r="A276" s="47" t="s">
        <v>224</v>
      </c>
      <c r="B276" s="44" t="s">
        <v>212</v>
      </c>
      <c r="C276" s="40"/>
      <c r="D276" s="41"/>
      <c r="E276" s="41"/>
      <c r="F276" s="41"/>
      <c r="G276" s="42"/>
      <c r="H276" s="42"/>
      <c r="I276" s="42"/>
      <c r="J276" s="42"/>
      <c r="K276" s="40"/>
      <c r="L276" s="66">
        <f>L130+L138+L149+L185+L202+L216</f>
        <v>1265</v>
      </c>
      <c r="M276" s="66">
        <f>M130+M138+M149+M185+M202+M216</f>
        <v>0</v>
      </c>
      <c r="N276" s="66">
        <f>N130+N138+N149+N185+N202+N216</f>
        <v>0</v>
      </c>
      <c r="O276" s="66">
        <f>O130+O138+O149+O185+O202+O216</f>
        <v>1265</v>
      </c>
      <c r="P276" s="40"/>
      <c r="Q276" s="20"/>
    </row>
    <row r="277" spans="1:17">
      <c r="A277" s="48"/>
      <c r="B277" s="60" t="s">
        <v>211</v>
      </c>
      <c r="C277" s="61"/>
      <c r="D277" s="62"/>
      <c r="E277" s="62"/>
      <c r="F277" s="62"/>
      <c r="G277" s="63"/>
      <c r="H277" s="63"/>
      <c r="I277" s="63"/>
      <c r="J277" s="63"/>
      <c r="K277" s="62"/>
      <c r="L277" s="67">
        <f>SUM(L267:L276)</f>
        <v>7746</v>
      </c>
      <c r="M277" s="67">
        <f>SUM(M267:M276)</f>
        <v>4745</v>
      </c>
      <c r="N277" s="67">
        <f>SUM(N267:N276)</f>
        <v>845</v>
      </c>
      <c r="O277" s="67">
        <f>SUM(O267:O276)</f>
        <v>2156</v>
      </c>
      <c r="P277" s="61"/>
      <c r="Q277" s="49"/>
    </row>
    <row r="278" spans="1:17">
      <c r="L278" s="85">
        <f>M278+N278+O278</f>
        <v>5590</v>
      </c>
      <c r="M278" s="85">
        <f>M267+M268+M269+M273</f>
        <v>4745</v>
      </c>
      <c r="N278" s="85">
        <f>N267+N268+N269+N273</f>
        <v>845</v>
      </c>
      <c r="O278" s="85">
        <f>O267+O268+O269+O273</f>
        <v>0</v>
      </c>
      <c r="P278" s="86" t="s">
        <v>434</v>
      </c>
    </row>
    <row r="279" spans="1:17">
      <c r="L279" s="85">
        <f>M279+N279+O279</f>
        <v>2156</v>
      </c>
      <c r="M279" s="85">
        <v>0</v>
      </c>
      <c r="N279" s="85">
        <v>0</v>
      </c>
      <c r="O279" s="85">
        <f>O270+O271+O272+O274+O275+O276</f>
        <v>2156</v>
      </c>
      <c r="P279" s="86" t="s">
        <v>909</v>
      </c>
    </row>
    <row r="280" spans="1:17" ht="24" customHeight="1">
      <c r="I280" s="967" t="s">
        <v>1415</v>
      </c>
      <c r="J280" s="968"/>
      <c r="K280" s="969"/>
      <c r="L280" s="966" t="s">
        <v>1414</v>
      </c>
      <c r="M280" s="966"/>
      <c r="N280" s="966"/>
      <c r="O280" s="966"/>
    </row>
    <row r="281" spans="1:17" ht="21">
      <c r="B281" s="234" t="s">
        <v>908</v>
      </c>
      <c r="I281" s="235" t="s">
        <v>1115</v>
      </c>
      <c r="J281" s="235" t="s">
        <v>1117</v>
      </c>
      <c r="K281" s="235" t="s">
        <v>1116</v>
      </c>
      <c r="L281" s="235" t="s">
        <v>904</v>
      </c>
      <c r="M281" s="235" t="s">
        <v>905</v>
      </c>
      <c r="N281" s="235" t="s">
        <v>906</v>
      </c>
      <c r="O281" s="235" t="s">
        <v>907</v>
      </c>
    </row>
    <row r="282" spans="1:17" ht="33.75" customHeight="1">
      <c r="B282" s="232" t="s">
        <v>430</v>
      </c>
      <c r="C282" s="965" t="s">
        <v>437</v>
      </c>
      <c r="D282" s="963"/>
      <c r="E282" s="964"/>
      <c r="F282" s="775"/>
      <c r="G282" s="775"/>
      <c r="H282" s="776"/>
      <c r="I282" s="777" t="s">
        <v>1416</v>
      </c>
      <c r="J282" s="233">
        <f t="shared" ref="J282:J295" si="64">$L$268</f>
        <v>1455</v>
      </c>
      <c r="K282" s="233">
        <f t="shared" ref="K282:K295" si="65">$L$269</f>
        <v>4135</v>
      </c>
      <c r="L282" s="233">
        <f>O$271</f>
        <v>94</v>
      </c>
      <c r="M282" s="233">
        <f>O$272</f>
        <v>797</v>
      </c>
      <c r="N282" s="233">
        <f>O$274</f>
        <v>0</v>
      </c>
      <c r="O282" s="233">
        <f>O$276</f>
        <v>1265</v>
      </c>
    </row>
    <row r="283" spans="1:17" ht="33.75" customHeight="1">
      <c r="B283" s="232" t="s">
        <v>422</v>
      </c>
      <c r="C283" s="965" t="s">
        <v>440</v>
      </c>
      <c r="D283" s="963"/>
      <c r="E283" s="964"/>
      <c r="F283" s="775"/>
      <c r="G283" s="775"/>
      <c r="H283" s="776"/>
      <c r="I283" s="777" t="s">
        <v>1416</v>
      </c>
      <c r="J283" s="233">
        <f t="shared" si="64"/>
        <v>1455</v>
      </c>
      <c r="K283" s="233">
        <f t="shared" si="65"/>
        <v>4135</v>
      </c>
      <c r="L283" s="233">
        <f t="shared" ref="L283:L294" si="66">O$271</f>
        <v>94</v>
      </c>
      <c r="M283" s="233">
        <f t="shared" ref="M283:M294" si="67">O$272</f>
        <v>797</v>
      </c>
      <c r="N283" s="233">
        <f t="shared" ref="N283:N294" si="68">O$274</f>
        <v>0</v>
      </c>
      <c r="O283" s="233">
        <f t="shared" ref="O283:O295" si="69">O$276</f>
        <v>1265</v>
      </c>
    </row>
    <row r="284" spans="1:17" ht="33.75" customHeight="1">
      <c r="B284" s="232" t="s">
        <v>712</v>
      </c>
      <c r="C284" s="965" t="s">
        <v>437</v>
      </c>
      <c r="D284" s="963"/>
      <c r="E284" s="964"/>
      <c r="F284" s="775"/>
      <c r="G284" s="775"/>
      <c r="H284" s="776"/>
      <c r="I284" s="777" t="s">
        <v>1416</v>
      </c>
      <c r="J284" s="233">
        <f t="shared" si="64"/>
        <v>1455</v>
      </c>
      <c r="K284" s="233">
        <f t="shared" si="65"/>
        <v>4135</v>
      </c>
      <c r="L284" s="233">
        <f t="shared" si="66"/>
        <v>94</v>
      </c>
      <c r="M284" s="233">
        <f t="shared" si="67"/>
        <v>797</v>
      </c>
      <c r="N284" s="233">
        <f t="shared" si="68"/>
        <v>0</v>
      </c>
      <c r="O284" s="233">
        <f t="shared" si="69"/>
        <v>1265</v>
      </c>
    </row>
    <row r="285" spans="1:17" ht="33.75" customHeight="1">
      <c r="B285" s="232" t="s">
        <v>423</v>
      </c>
      <c r="C285" s="965" t="s">
        <v>440</v>
      </c>
      <c r="D285" s="963"/>
      <c r="E285" s="964"/>
      <c r="F285" s="775"/>
      <c r="G285" s="775"/>
      <c r="H285" s="776"/>
      <c r="I285" s="777" t="s">
        <v>1416</v>
      </c>
      <c r="J285" s="233">
        <f t="shared" si="64"/>
        <v>1455</v>
      </c>
      <c r="K285" s="233">
        <f t="shared" si="65"/>
        <v>4135</v>
      </c>
      <c r="L285" s="233">
        <f t="shared" si="66"/>
        <v>94</v>
      </c>
      <c r="M285" s="233">
        <f t="shared" si="67"/>
        <v>797</v>
      </c>
      <c r="N285" s="233">
        <f t="shared" si="68"/>
        <v>0</v>
      </c>
      <c r="O285" s="233">
        <f t="shared" si="69"/>
        <v>1265</v>
      </c>
    </row>
    <row r="286" spans="1:17" ht="33.75" customHeight="1">
      <c r="B286" s="232" t="s">
        <v>424</v>
      </c>
      <c r="C286" s="965" t="s">
        <v>440</v>
      </c>
      <c r="D286" s="963"/>
      <c r="E286" s="964"/>
      <c r="F286" s="775"/>
      <c r="G286" s="775"/>
      <c r="H286" s="776"/>
      <c r="I286" s="777" t="s">
        <v>1416</v>
      </c>
      <c r="J286" s="233">
        <f t="shared" si="64"/>
        <v>1455</v>
      </c>
      <c r="K286" s="233">
        <f t="shared" si="65"/>
        <v>4135</v>
      </c>
      <c r="L286" s="233">
        <f t="shared" si="66"/>
        <v>94</v>
      </c>
      <c r="M286" s="233">
        <f t="shared" si="67"/>
        <v>797</v>
      </c>
      <c r="N286" s="233">
        <f t="shared" si="68"/>
        <v>0</v>
      </c>
      <c r="O286" s="233">
        <f t="shared" si="69"/>
        <v>1265</v>
      </c>
    </row>
    <row r="287" spans="1:17" ht="45" customHeight="1">
      <c r="B287" s="238" t="s">
        <v>425</v>
      </c>
      <c r="C287" s="965" t="s">
        <v>439</v>
      </c>
      <c r="D287" s="963"/>
      <c r="E287" s="964"/>
      <c r="F287" s="775"/>
      <c r="G287" s="775"/>
      <c r="H287" s="776"/>
      <c r="I287" s="777" t="s">
        <v>1416</v>
      </c>
      <c r="J287" s="233">
        <f t="shared" si="64"/>
        <v>1455</v>
      </c>
      <c r="K287" s="233">
        <f t="shared" si="65"/>
        <v>4135</v>
      </c>
      <c r="L287" s="233">
        <f t="shared" si="66"/>
        <v>94</v>
      </c>
      <c r="M287" s="233">
        <f t="shared" si="67"/>
        <v>797</v>
      </c>
      <c r="N287" s="233">
        <f t="shared" si="68"/>
        <v>0</v>
      </c>
      <c r="O287" s="233">
        <f t="shared" si="69"/>
        <v>1265</v>
      </c>
    </row>
    <row r="288" spans="1:17" ht="78.75" customHeight="1">
      <c r="B288" s="239" t="s">
        <v>426</v>
      </c>
      <c r="C288" s="965" t="s">
        <v>439</v>
      </c>
      <c r="D288" s="963"/>
      <c r="E288" s="964"/>
      <c r="F288" s="775"/>
      <c r="G288" s="775"/>
      <c r="H288" s="776"/>
      <c r="I288" s="777" t="s">
        <v>1416</v>
      </c>
      <c r="J288" s="233">
        <f t="shared" si="64"/>
        <v>1455</v>
      </c>
      <c r="K288" s="233">
        <f t="shared" si="65"/>
        <v>4135</v>
      </c>
      <c r="L288" s="233">
        <f t="shared" si="66"/>
        <v>94</v>
      </c>
      <c r="M288" s="233">
        <f t="shared" si="67"/>
        <v>797</v>
      </c>
      <c r="N288" s="233">
        <f t="shared" si="68"/>
        <v>0</v>
      </c>
      <c r="O288" s="233">
        <f t="shared" si="69"/>
        <v>1265</v>
      </c>
    </row>
    <row r="289" spans="2:17" ht="78.75" customHeight="1">
      <c r="B289" s="239" t="s">
        <v>431</v>
      </c>
      <c r="C289" s="965" t="s">
        <v>438</v>
      </c>
      <c r="D289" s="963"/>
      <c r="E289" s="964"/>
      <c r="F289" s="775"/>
      <c r="G289" s="775"/>
      <c r="H289" s="776"/>
      <c r="I289" s="777" t="s">
        <v>1416</v>
      </c>
      <c r="J289" s="233">
        <f t="shared" si="64"/>
        <v>1455</v>
      </c>
      <c r="K289" s="233">
        <f t="shared" si="65"/>
        <v>4135</v>
      </c>
      <c r="L289" s="233">
        <f t="shared" si="66"/>
        <v>94</v>
      </c>
      <c r="M289" s="233">
        <f t="shared" si="67"/>
        <v>797</v>
      </c>
      <c r="N289" s="233">
        <f t="shared" si="68"/>
        <v>0</v>
      </c>
      <c r="O289" s="233">
        <f t="shared" si="69"/>
        <v>1265</v>
      </c>
    </row>
    <row r="290" spans="2:17" ht="90" customHeight="1">
      <c r="B290" s="239" t="s">
        <v>427</v>
      </c>
      <c r="C290" s="965" t="s">
        <v>439</v>
      </c>
      <c r="D290" s="963"/>
      <c r="E290" s="964"/>
      <c r="F290" s="775"/>
      <c r="G290" s="775"/>
      <c r="H290" s="776"/>
      <c r="I290" s="777" t="s">
        <v>1416</v>
      </c>
      <c r="J290" s="233">
        <f t="shared" si="64"/>
        <v>1455</v>
      </c>
      <c r="K290" s="233">
        <f t="shared" si="65"/>
        <v>4135</v>
      </c>
      <c r="L290" s="233">
        <f t="shared" si="66"/>
        <v>94</v>
      </c>
      <c r="M290" s="233">
        <f t="shared" si="67"/>
        <v>797</v>
      </c>
      <c r="N290" s="233">
        <f t="shared" si="68"/>
        <v>0</v>
      </c>
      <c r="O290" s="233">
        <f t="shared" si="69"/>
        <v>1265</v>
      </c>
    </row>
    <row r="291" spans="2:17" ht="22.5" customHeight="1">
      <c r="B291" s="238" t="s">
        <v>432</v>
      </c>
      <c r="C291" s="965" t="s">
        <v>437</v>
      </c>
      <c r="D291" s="963"/>
      <c r="E291" s="964"/>
      <c r="F291" s="775"/>
      <c r="G291" s="775"/>
      <c r="H291" s="776"/>
      <c r="I291" s="777" t="s">
        <v>1416</v>
      </c>
      <c r="J291" s="233">
        <f t="shared" si="64"/>
        <v>1455</v>
      </c>
      <c r="K291" s="233">
        <f t="shared" si="65"/>
        <v>4135</v>
      </c>
      <c r="L291" s="233">
        <f t="shared" si="66"/>
        <v>94</v>
      </c>
      <c r="M291" s="233">
        <f t="shared" si="67"/>
        <v>797</v>
      </c>
      <c r="N291" s="233">
        <f t="shared" si="68"/>
        <v>0</v>
      </c>
      <c r="O291" s="233">
        <f t="shared" si="69"/>
        <v>1265</v>
      </c>
    </row>
    <row r="292" spans="2:17" ht="22.5" customHeight="1">
      <c r="B292" s="239" t="s">
        <v>428</v>
      </c>
      <c r="C292" s="965" t="s">
        <v>440</v>
      </c>
      <c r="D292" s="963"/>
      <c r="E292" s="964"/>
      <c r="F292" s="775"/>
      <c r="G292" s="775"/>
      <c r="H292" s="776"/>
      <c r="I292" s="777" t="s">
        <v>1416</v>
      </c>
      <c r="J292" s="233">
        <f t="shared" si="64"/>
        <v>1455</v>
      </c>
      <c r="K292" s="233">
        <f t="shared" si="65"/>
        <v>4135</v>
      </c>
      <c r="L292" s="233">
        <f t="shared" si="66"/>
        <v>94</v>
      </c>
      <c r="M292" s="233">
        <f t="shared" si="67"/>
        <v>797</v>
      </c>
      <c r="N292" s="233">
        <f t="shared" si="68"/>
        <v>0</v>
      </c>
      <c r="O292" s="233">
        <f t="shared" si="69"/>
        <v>1265</v>
      </c>
    </row>
    <row r="293" spans="2:17" ht="22.5" customHeight="1">
      <c r="B293" s="238" t="s">
        <v>433</v>
      </c>
      <c r="C293" s="965" t="s">
        <v>437</v>
      </c>
      <c r="D293" s="963"/>
      <c r="E293" s="964"/>
      <c r="F293" s="775"/>
      <c r="G293" s="775"/>
      <c r="H293" s="776"/>
      <c r="I293" s="777" t="s">
        <v>1416</v>
      </c>
      <c r="J293" s="233">
        <f t="shared" si="64"/>
        <v>1455</v>
      </c>
      <c r="K293" s="233">
        <f t="shared" si="65"/>
        <v>4135</v>
      </c>
      <c r="L293" s="233">
        <f t="shared" si="66"/>
        <v>94</v>
      </c>
      <c r="M293" s="233">
        <f t="shared" si="67"/>
        <v>797</v>
      </c>
      <c r="N293" s="233">
        <f t="shared" si="68"/>
        <v>0</v>
      </c>
      <c r="O293" s="233">
        <f t="shared" si="69"/>
        <v>1265</v>
      </c>
    </row>
    <row r="294" spans="2:17" ht="22.5" customHeight="1">
      <c r="B294" s="239" t="s">
        <v>429</v>
      </c>
      <c r="C294" s="965" t="s">
        <v>440</v>
      </c>
      <c r="D294" s="963"/>
      <c r="E294" s="964"/>
      <c r="F294" s="775"/>
      <c r="G294" s="775"/>
      <c r="H294" s="776"/>
      <c r="I294" s="777" t="s">
        <v>1416</v>
      </c>
      <c r="J294" s="233">
        <f t="shared" si="64"/>
        <v>1455</v>
      </c>
      <c r="K294" s="233">
        <f t="shared" si="65"/>
        <v>4135</v>
      </c>
      <c r="L294" s="233">
        <f t="shared" si="66"/>
        <v>94</v>
      </c>
      <c r="M294" s="233">
        <f t="shared" si="67"/>
        <v>797</v>
      </c>
      <c r="N294" s="233">
        <f t="shared" si="68"/>
        <v>0</v>
      </c>
      <c r="O294" s="233">
        <f t="shared" si="69"/>
        <v>1265</v>
      </c>
    </row>
    <row r="295" spans="2:17" ht="33.75" customHeight="1">
      <c r="B295" s="26" t="s">
        <v>1248</v>
      </c>
      <c r="C295" s="962" t="s">
        <v>1253</v>
      </c>
      <c r="D295" s="963"/>
      <c r="E295" s="964"/>
      <c r="F295" s="775"/>
      <c r="G295" s="775"/>
      <c r="H295" s="776"/>
      <c r="I295" s="777" t="s">
        <v>1416</v>
      </c>
      <c r="J295" s="233">
        <f t="shared" si="64"/>
        <v>1455</v>
      </c>
      <c r="K295" s="233">
        <f t="shared" si="65"/>
        <v>4135</v>
      </c>
      <c r="L295" s="233">
        <f>O$271</f>
        <v>94</v>
      </c>
      <c r="M295" s="233">
        <f>O$272</f>
        <v>797</v>
      </c>
      <c r="N295" s="233">
        <f>O$274</f>
        <v>0</v>
      </c>
      <c r="O295" s="233">
        <f t="shared" si="69"/>
        <v>1265</v>
      </c>
    </row>
    <row r="298" spans="2:17">
      <c r="B298" s="1" t="s">
        <v>503</v>
      </c>
      <c r="I298" s="1" t="s">
        <v>257</v>
      </c>
      <c r="Q298" s="1"/>
    </row>
  </sheetData>
  <mergeCells count="55">
    <mergeCell ref="L280:O280"/>
    <mergeCell ref="I280:K280"/>
    <mergeCell ref="C292:E292"/>
    <mergeCell ref="C293:E293"/>
    <mergeCell ref="C294:E294"/>
    <mergeCell ref="C295:E295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A28:A29"/>
    <mergeCell ref="B28:B29"/>
    <mergeCell ref="C28:C29"/>
    <mergeCell ref="D28:D29"/>
    <mergeCell ref="E28:F28"/>
    <mergeCell ref="B197:P197"/>
    <mergeCell ref="B200:P200"/>
    <mergeCell ref="B203:P203"/>
    <mergeCell ref="Q28:Q29"/>
    <mergeCell ref="B2:P2"/>
    <mergeCell ref="B3:P3"/>
    <mergeCell ref="B4:P4"/>
    <mergeCell ref="B5:P5"/>
    <mergeCell ref="G28:G29"/>
    <mergeCell ref="H28:J28"/>
    <mergeCell ref="K28:K29"/>
    <mergeCell ref="L28:L29"/>
    <mergeCell ref="M28:O28"/>
    <mergeCell ref="P28:P29"/>
    <mergeCell ref="B186:P186"/>
    <mergeCell ref="B31:P31"/>
    <mergeCell ref="B40:P40"/>
    <mergeCell ref="B46:P46"/>
    <mergeCell ref="B91:P91"/>
    <mergeCell ref="B110:P110"/>
    <mergeCell ref="B131:P131"/>
    <mergeCell ref="B139:P139"/>
    <mergeCell ref="B150:P150"/>
    <mergeCell ref="B159:P159"/>
    <mergeCell ref="B164:P164"/>
    <mergeCell ref="B182:P182"/>
    <mergeCell ref="B253:P253"/>
    <mergeCell ref="B229:P229"/>
    <mergeCell ref="B207:P207"/>
    <mergeCell ref="B214:P214"/>
    <mergeCell ref="B232:P232"/>
    <mergeCell ref="B239:P239"/>
    <mergeCell ref="B242:P242"/>
    <mergeCell ref="B217:P217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AZ39"/>
  <sheetViews>
    <sheetView view="pageBreakPreview" zoomScale="75" zoomScaleSheetLayoutView="75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T20" sqref="T20"/>
    </sheetView>
  </sheetViews>
  <sheetFormatPr defaultRowHeight="15"/>
  <cols>
    <col min="1" max="1" width="49.85546875" style="446" customWidth="1"/>
    <col min="2" max="2" width="10.42578125" style="446" customWidth="1"/>
    <col min="3" max="3" width="10.28515625" style="446" customWidth="1"/>
    <col min="4" max="4" width="8" style="446" customWidth="1"/>
    <col min="5" max="5" width="6.5703125" style="446" customWidth="1"/>
    <col min="6" max="6" width="9.28515625" style="446" customWidth="1"/>
    <col min="7" max="7" width="6.7109375" style="446" customWidth="1"/>
    <col min="8" max="8" width="9.28515625" style="446" customWidth="1"/>
    <col min="9" max="9" width="6.7109375" style="446" customWidth="1"/>
    <col min="10" max="10" width="9.28515625" style="446" customWidth="1"/>
    <col min="11" max="11" width="6.7109375" style="446" customWidth="1"/>
    <col min="12" max="12" width="8" style="446" hidden="1" customWidth="1"/>
    <col min="13" max="13" width="6.85546875" style="446" hidden="1" customWidth="1"/>
    <col min="14" max="14" width="9" style="446" hidden="1" customWidth="1"/>
    <col min="15" max="15" width="8" style="446" hidden="1" customWidth="1"/>
    <col min="16" max="16" width="8.42578125" style="446" hidden="1" customWidth="1"/>
    <col min="17" max="17" width="10.42578125" style="446" customWidth="1"/>
    <col min="18" max="18" width="9.28515625" style="446" customWidth="1"/>
    <col min="19" max="19" width="8.7109375" style="446" customWidth="1"/>
    <col min="20" max="20" width="10.42578125" style="446" customWidth="1"/>
    <col min="21" max="21" width="9.28515625" style="446" customWidth="1"/>
    <col min="22" max="22" width="8" style="446" customWidth="1"/>
    <col min="23" max="23" width="9.85546875" style="446" customWidth="1"/>
    <col min="24" max="24" width="13.42578125" style="446" customWidth="1"/>
    <col min="25" max="25" width="12.28515625" style="446" customWidth="1"/>
    <col min="26" max="27" width="10.7109375" style="446" customWidth="1"/>
    <col min="28" max="28" width="13.28515625" style="446" hidden="1" customWidth="1"/>
    <col min="29" max="29" width="10.7109375" style="446" hidden="1" customWidth="1"/>
    <col min="30" max="30" width="9.140625" style="446" hidden="1" customWidth="1"/>
    <col min="31" max="33" width="7.7109375" style="446" hidden="1" customWidth="1"/>
    <col min="34" max="35" width="9.140625" style="446" hidden="1" customWidth="1"/>
    <col min="36" max="36" width="12.85546875" style="446" hidden="1" customWidth="1"/>
    <col min="37" max="37" width="13.85546875" style="446" hidden="1" customWidth="1"/>
    <col min="38" max="38" width="12.140625" style="446" hidden="1" customWidth="1"/>
    <col min="39" max="39" width="9" style="446" hidden="1" customWidth="1"/>
    <col min="40" max="40" width="13.85546875" style="446" hidden="1" customWidth="1"/>
    <col min="41" max="41" width="11.85546875" style="446" hidden="1" customWidth="1"/>
    <col min="42" max="42" width="8.5703125" style="446" hidden="1" customWidth="1"/>
    <col min="43" max="43" width="12.85546875" style="446" hidden="1" customWidth="1"/>
    <col min="44" max="44" width="5.85546875" style="446" customWidth="1"/>
    <col min="45" max="52" width="12.28515625" style="446" customWidth="1"/>
    <col min="53" max="253" width="9.140625" style="446"/>
    <col min="254" max="254" width="52.140625" style="446" customWidth="1"/>
    <col min="255" max="255" width="9" style="446" customWidth="1"/>
    <col min="256" max="257" width="8" style="446" customWidth="1"/>
    <col min="258" max="258" width="6.5703125" style="446" customWidth="1"/>
    <col min="259" max="259" width="8" style="446" customWidth="1"/>
    <col min="260" max="260" width="6.85546875" style="446" customWidth="1"/>
    <col min="261" max="261" width="8.7109375" style="446" customWidth="1"/>
    <col min="262" max="262" width="6.85546875" style="446" customWidth="1"/>
    <col min="263" max="263" width="8" style="446" customWidth="1"/>
    <col min="264" max="264" width="7" style="446" customWidth="1"/>
    <col min="265" max="269" width="0" style="446" hidden="1" customWidth="1"/>
    <col min="270" max="270" width="9" style="446" customWidth="1"/>
    <col min="271" max="271" width="8" style="446" customWidth="1"/>
    <col min="272" max="272" width="8.7109375" style="446" customWidth="1"/>
    <col min="273" max="273" width="9" style="446" customWidth="1"/>
    <col min="274" max="275" width="8" style="446" customWidth="1"/>
    <col min="276" max="276" width="13.42578125" style="446" customWidth="1"/>
    <col min="277" max="277" width="11" style="446" customWidth="1"/>
    <col min="278" max="278" width="10.7109375" style="446" customWidth="1"/>
    <col min="279" max="280" width="0" style="446" hidden="1" customWidth="1"/>
    <col min="281" max="281" width="9.7109375" style="446" bestFit="1" customWidth="1"/>
    <col min="282" max="509" width="9.140625" style="446"/>
    <col min="510" max="510" width="52.140625" style="446" customWidth="1"/>
    <col min="511" max="511" width="9" style="446" customWidth="1"/>
    <col min="512" max="513" width="8" style="446" customWidth="1"/>
    <col min="514" max="514" width="6.5703125" style="446" customWidth="1"/>
    <col min="515" max="515" width="8" style="446" customWidth="1"/>
    <col min="516" max="516" width="6.85546875" style="446" customWidth="1"/>
    <col min="517" max="517" width="8.7109375" style="446" customWidth="1"/>
    <col min="518" max="518" width="6.85546875" style="446" customWidth="1"/>
    <col min="519" max="519" width="8" style="446" customWidth="1"/>
    <col min="520" max="520" width="7" style="446" customWidth="1"/>
    <col min="521" max="525" width="0" style="446" hidden="1" customWidth="1"/>
    <col min="526" max="526" width="9" style="446" customWidth="1"/>
    <col min="527" max="527" width="8" style="446" customWidth="1"/>
    <col min="528" max="528" width="8.7109375" style="446" customWidth="1"/>
    <col min="529" max="529" width="9" style="446" customWidth="1"/>
    <col min="530" max="531" width="8" style="446" customWidth="1"/>
    <col min="532" max="532" width="13.42578125" style="446" customWidth="1"/>
    <col min="533" max="533" width="11" style="446" customWidth="1"/>
    <col min="534" max="534" width="10.7109375" style="446" customWidth="1"/>
    <col min="535" max="536" width="0" style="446" hidden="1" customWidth="1"/>
    <col min="537" max="537" width="9.7109375" style="446" bestFit="1" customWidth="1"/>
    <col min="538" max="765" width="9.140625" style="446"/>
    <col min="766" max="766" width="52.140625" style="446" customWidth="1"/>
    <col min="767" max="767" width="9" style="446" customWidth="1"/>
    <col min="768" max="769" width="8" style="446" customWidth="1"/>
    <col min="770" max="770" width="6.5703125" style="446" customWidth="1"/>
    <col min="771" max="771" width="8" style="446" customWidth="1"/>
    <col min="772" max="772" width="6.85546875" style="446" customWidth="1"/>
    <col min="773" max="773" width="8.7109375" style="446" customWidth="1"/>
    <col min="774" max="774" width="6.85546875" style="446" customWidth="1"/>
    <col min="775" max="775" width="8" style="446" customWidth="1"/>
    <col min="776" max="776" width="7" style="446" customWidth="1"/>
    <col min="777" max="781" width="0" style="446" hidden="1" customWidth="1"/>
    <col min="782" max="782" width="9" style="446" customWidth="1"/>
    <col min="783" max="783" width="8" style="446" customWidth="1"/>
    <col min="784" max="784" width="8.7109375" style="446" customWidth="1"/>
    <col min="785" max="785" width="9" style="446" customWidth="1"/>
    <col min="786" max="787" width="8" style="446" customWidth="1"/>
    <col min="788" max="788" width="13.42578125" style="446" customWidth="1"/>
    <col min="789" max="789" width="11" style="446" customWidth="1"/>
    <col min="790" max="790" width="10.7109375" style="446" customWidth="1"/>
    <col min="791" max="792" width="0" style="446" hidden="1" customWidth="1"/>
    <col min="793" max="793" width="9.7109375" style="446" bestFit="1" customWidth="1"/>
    <col min="794" max="1021" width="9.140625" style="446"/>
    <col min="1022" max="1022" width="52.140625" style="446" customWidth="1"/>
    <col min="1023" max="1023" width="9" style="446" customWidth="1"/>
    <col min="1024" max="1025" width="8" style="446" customWidth="1"/>
    <col min="1026" max="1026" width="6.5703125" style="446" customWidth="1"/>
    <col min="1027" max="1027" width="8" style="446" customWidth="1"/>
    <col min="1028" max="1028" width="6.85546875" style="446" customWidth="1"/>
    <col min="1029" max="1029" width="8.7109375" style="446" customWidth="1"/>
    <col min="1030" max="1030" width="6.85546875" style="446" customWidth="1"/>
    <col min="1031" max="1031" width="8" style="446" customWidth="1"/>
    <col min="1032" max="1032" width="7" style="446" customWidth="1"/>
    <col min="1033" max="1037" width="0" style="446" hidden="1" customWidth="1"/>
    <col min="1038" max="1038" width="9" style="446" customWidth="1"/>
    <col min="1039" max="1039" width="8" style="446" customWidth="1"/>
    <col min="1040" max="1040" width="8.7109375" style="446" customWidth="1"/>
    <col min="1041" max="1041" width="9" style="446" customWidth="1"/>
    <col min="1042" max="1043" width="8" style="446" customWidth="1"/>
    <col min="1044" max="1044" width="13.42578125" style="446" customWidth="1"/>
    <col min="1045" max="1045" width="11" style="446" customWidth="1"/>
    <col min="1046" max="1046" width="10.7109375" style="446" customWidth="1"/>
    <col min="1047" max="1048" width="0" style="446" hidden="1" customWidth="1"/>
    <col min="1049" max="1049" width="9.7109375" style="446" bestFit="1" customWidth="1"/>
    <col min="1050" max="1277" width="9.140625" style="446"/>
    <col min="1278" max="1278" width="52.140625" style="446" customWidth="1"/>
    <col min="1279" max="1279" width="9" style="446" customWidth="1"/>
    <col min="1280" max="1281" width="8" style="446" customWidth="1"/>
    <col min="1282" max="1282" width="6.5703125" style="446" customWidth="1"/>
    <col min="1283" max="1283" width="8" style="446" customWidth="1"/>
    <col min="1284" max="1284" width="6.85546875" style="446" customWidth="1"/>
    <col min="1285" max="1285" width="8.7109375" style="446" customWidth="1"/>
    <col min="1286" max="1286" width="6.85546875" style="446" customWidth="1"/>
    <col min="1287" max="1287" width="8" style="446" customWidth="1"/>
    <col min="1288" max="1288" width="7" style="446" customWidth="1"/>
    <col min="1289" max="1293" width="0" style="446" hidden="1" customWidth="1"/>
    <col min="1294" max="1294" width="9" style="446" customWidth="1"/>
    <col min="1295" max="1295" width="8" style="446" customWidth="1"/>
    <col min="1296" max="1296" width="8.7109375" style="446" customWidth="1"/>
    <col min="1297" max="1297" width="9" style="446" customWidth="1"/>
    <col min="1298" max="1299" width="8" style="446" customWidth="1"/>
    <col min="1300" max="1300" width="13.42578125" style="446" customWidth="1"/>
    <col min="1301" max="1301" width="11" style="446" customWidth="1"/>
    <col min="1302" max="1302" width="10.7109375" style="446" customWidth="1"/>
    <col min="1303" max="1304" width="0" style="446" hidden="1" customWidth="1"/>
    <col min="1305" max="1305" width="9.7109375" style="446" bestFit="1" customWidth="1"/>
    <col min="1306" max="1533" width="9.140625" style="446"/>
    <col min="1534" max="1534" width="52.140625" style="446" customWidth="1"/>
    <col min="1535" max="1535" width="9" style="446" customWidth="1"/>
    <col min="1536" max="1537" width="8" style="446" customWidth="1"/>
    <col min="1538" max="1538" width="6.5703125" style="446" customWidth="1"/>
    <col min="1539" max="1539" width="8" style="446" customWidth="1"/>
    <col min="1540" max="1540" width="6.85546875" style="446" customWidth="1"/>
    <col min="1541" max="1541" width="8.7109375" style="446" customWidth="1"/>
    <col min="1542" max="1542" width="6.85546875" style="446" customWidth="1"/>
    <col min="1543" max="1543" width="8" style="446" customWidth="1"/>
    <col min="1544" max="1544" width="7" style="446" customWidth="1"/>
    <col min="1545" max="1549" width="0" style="446" hidden="1" customWidth="1"/>
    <col min="1550" max="1550" width="9" style="446" customWidth="1"/>
    <col min="1551" max="1551" width="8" style="446" customWidth="1"/>
    <col min="1552" max="1552" width="8.7109375" style="446" customWidth="1"/>
    <col min="1553" max="1553" width="9" style="446" customWidth="1"/>
    <col min="1554" max="1555" width="8" style="446" customWidth="1"/>
    <col min="1556" max="1556" width="13.42578125" style="446" customWidth="1"/>
    <col min="1557" max="1557" width="11" style="446" customWidth="1"/>
    <col min="1558" max="1558" width="10.7109375" style="446" customWidth="1"/>
    <col min="1559" max="1560" width="0" style="446" hidden="1" customWidth="1"/>
    <col min="1561" max="1561" width="9.7109375" style="446" bestFit="1" customWidth="1"/>
    <col min="1562" max="1789" width="9.140625" style="446"/>
    <col min="1790" max="1790" width="52.140625" style="446" customWidth="1"/>
    <col min="1791" max="1791" width="9" style="446" customWidth="1"/>
    <col min="1792" max="1793" width="8" style="446" customWidth="1"/>
    <col min="1794" max="1794" width="6.5703125" style="446" customWidth="1"/>
    <col min="1795" max="1795" width="8" style="446" customWidth="1"/>
    <col min="1796" max="1796" width="6.85546875" style="446" customWidth="1"/>
    <col min="1797" max="1797" width="8.7109375" style="446" customWidth="1"/>
    <col min="1798" max="1798" width="6.85546875" style="446" customWidth="1"/>
    <col min="1799" max="1799" width="8" style="446" customWidth="1"/>
    <col min="1800" max="1800" width="7" style="446" customWidth="1"/>
    <col min="1801" max="1805" width="0" style="446" hidden="1" customWidth="1"/>
    <col min="1806" max="1806" width="9" style="446" customWidth="1"/>
    <col min="1807" max="1807" width="8" style="446" customWidth="1"/>
    <col min="1808" max="1808" width="8.7109375" style="446" customWidth="1"/>
    <col min="1809" max="1809" width="9" style="446" customWidth="1"/>
    <col min="1810" max="1811" width="8" style="446" customWidth="1"/>
    <col min="1812" max="1812" width="13.42578125" style="446" customWidth="1"/>
    <col min="1813" max="1813" width="11" style="446" customWidth="1"/>
    <col min="1814" max="1814" width="10.7109375" style="446" customWidth="1"/>
    <col min="1815" max="1816" width="0" style="446" hidden="1" customWidth="1"/>
    <col min="1817" max="1817" width="9.7109375" style="446" bestFit="1" customWidth="1"/>
    <col min="1818" max="2045" width="9.140625" style="446"/>
    <col min="2046" max="2046" width="52.140625" style="446" customWidth="1"/>
    <col min="2047" max="2047" width="9" style="446" customWidth="1"/>
    <col min="2048" max="2049" width="8" style="446" customWidth="1"/>
    <col min="2050" max="2050" width="6.5703125" style="446" customWidth="1"/>
    <col min="2051" max="2051" width="8" style="446" customWidth="1"/>
    <col min="2052" max="2052" width="6.85546875" style="446" customWidth="1"/>
    <col min="2053" max="2053" width="8.7109375" style="446" customWidth="1"/>
    <col min="2054" max="2054" width="6.85546875" style="446" customWidth="1"/>
    <col min="2055" max="2055" width="8" style="446" customWidth="1"/>
    <col min="2056" max="2056" width="7" style="446" customWidth="1"/>
    <col min="2057" max="2061" width="0" style="446" hidden="1" customWidth="1"/>
    <col min="2062" max="2062" width="9" style="446" customWidth="1"/>
    <col min="2063" max="2063" width="8" style="446" customWidth="1"/>
    <col min="2064" max="2064" width="8.7109375" style="446" customWidth="1"/>
    <col min="2065" max="2065" width="9" style="446" customWidth="1"/>
    <col min="2066" max="2067" width="8" style="446" customWidth="1"/>
    <col min="2068" max="2068" width="13.42578125" style="446" customWidth="1"/>
    <col min="2069" max="2069" width="11" style="446" customWidth="1"/>
    <col min="2070" max="2070" width="10.7109375" style="446" customWidth="1"/>
    <col min="2071" max="2072" width="0" style="446" hidden="1" customWidth="1"/>
    <col min="2073" max="2073" width="9.7109375" style="446" bestFit="1" customWidth="1"/>
    <col min="2074" max="2301" width="9.140625" style="446"/>
    <col min="2302" max="2302" width="52.140625" style="446" customWidth="1"/>
    <col min="2303" max="2303" width="9" style="446" customWidth="1"/>
    <col min="2304" max="2305" width="8" style="446" customWidth="1"/>
    <col min="2306" max="2306" width="6.5703125" style="446" customWidth="1"/>
    <col min="2307" max="2307" width="8" style="446" customWidth="1"/>
    <col min="2308" max="2308" width="6.85546875" style="446" customWidth="1"/>
    <col min="2309" max="2309" width="8.7109375" style="446" customWidth="1"/>
    <col min="2310" max="2310" width="6.85546875" style="446" customWidth="1"/>
    <col min="2311" max="2311" width="8" style="446" customWidth="1"/>
    <col min="2312" max="2312" width="7" style="446" customWidth="1"/>
    <col min="2313" max="2317" width="0" style="446" hidden="1" customWidth="1"/>
    <col min="2318" max="2318" width="9" style="446" customWidth="1"/>
    <col min="2319" max="2319" width="8" style="446" customWidth="1"/>
    <col min="2320" max="2320" width="8.7109375" style="446" customWidth="1"/>
    <col min="2321" max="2321" width="9" style="446" customWidth="1"/>
    <col min="2322" max="2323" width="8" style="446" customWidth="1"/>
    <col min="2324" max="2324" width="13.42578125" style="446" customWidth="1"/>
    <col min="2325" max="2325" width="11" style="446" customWidth="1"/>
    <col min="2326" max="2326" width="10.7109375" style="446" customWidth="1"/>
    <col min="2327" max="2328" width="0" style="446" hidden="1" customWidth="1"/>
    <col min="2329" max="2329" width="9.7109375" style="446" bestFit="1" customWidth="1"/>
    <col min="2330" max="2557" width="9.140625" style="446"/>
    <col min="2558" max="2558" width="52.140625" style="446" customWidth="1"/>
    <col min="2559" max="2559" width="9" style="446" customWidth="1"/>
    <col min="2560" max="2561" width="8" style="446" customWidth="1"/>
    <col min="2562" max="2562" width="6.5703125" style="446" customWidth="1"/>
    <col min="2563" max="2563" width="8" style="446" customWidth="1"/>
    <col min="2564" max="2564" width="6.85546875" style="446" customWidth="1"/>
    <col min="2565" max="2565" width="8.7109375" style="446" customWidth="1"/>
    <col min="2566" max="2566" width="6.85546875" style="446" customWidth="1"/>
    <col min="2567" max="2567" width="8" style="446" customWidth="1"/>
    <col min="2568" max="2568" width="7" style="446" customWidth="1"/>
    <col min="2569" max="2573" width="0" style="446" hidden="1" customWidth="1"/>
    <col min="2574" max="2574" width="9" style="446" customWidth="1"/>
    <col min="2575" max="2575" width="8" style="446" customWidth="1"/>
    <col min="2576" max="2576" width="8.7109375" style="446" customWidth="1"/>
    <col min="2577" max="2577" width="9" style="446" customWidth="1"/>
    <col min="2578" max="2579" width="8" style="446" customWidth="1"/>
    <col min="2580" max="2580" width="13.42578125" style="446" customWidth="1"/>
    <col min="2581" max="2581" width="11" style="446" customWidth="1"/>
    <col min="2582" max="2582" width="10.7109375" style="446" customWidth="1"/>
    <col min="2583" max="2584" width="0" style="446" hidden="1" customWidth="1"/>
    <col min="2585" max="2585" width="9.7109375" style="446" bestFit="1" customWidth="1"/>
    <col min="2586" max="2813" width="9.140625" style="446"/>
    <col min="2814" max="2814" width="52.140625" style="446" customWidth="1"/>
    <col min="2815" max="2815" width="9" style="446" customWidth="1"/>
    <col min="2816" max="2817" width="8" style="446" customWidth="1"/>
    <col min="2818" max="2818" width="6.5703125" style="446" customWidth="1"/>
    <col min="2819" max="2819" width="8" style="446" customWidth="1"/>
    <col min="2820" max="2820" width="6.85546875" style="446" customWidth="1"/>
    <col min="2821" max="2821" width="8.7109375" style="446" customWidth="1"/>
    <col min="2822" max="2822" width="6.85546875" style="446" customWidth="1"/>
    <col min="2823" max="2823" width="8" style="446" customWidth="1"/>
    <col min="2824" max="2824" width="7" style="446" customWidth="1"/>
    <col min="2825" max="2829" width="0" style="446" hidden="1" customWidth="1"/>
    <col min="2830" max="2830" width="9" style="446" customWidth="1"/>
    <col min="2831" max="2831" width="8" style="446" customWidth="1"/>
    <col min="2832" max="2832" width="8.7109375" style="446" customWidth="1"/>
    <col min="2833" max="2833" width="9" style="446" customWidth="1"/>
    <col min="2834" max="2835" width="8" style="446" customWidth="1"/>
    <col min="2836" max="2836" width="13.42578125" style="446" customWidth="1"/>
    <col min="2837" max="2837" width="11" style="446" customWidth="1"/>
    <col min="2838" max="2838" width="10.7109375" style="446" customWidth="1"/>
    <col min="2839" max="2840" width="0" style="446" hidden="1" customWidth="1"/>
    <col min="2841" max="2841" width="9.7109375" style="446" bestFit="1" customWidth="1"/>
    <col min="2842" max="3069" width="9.140625" style="446"/>
    <col min="3070" max="3070" width="52.140625" style="446" customWidth="1"/>
    <col min="3071" max="3071" width="9" style="446" customWidth="1"/>
    <col min="3072" max="3073" width="8" style="446" customWidth="1"/>
    <col min="3074" max="3074" width="6.5703125" style="446" customWidth="1"/>
    <col min="3075" max="3075" width="8" style="446" customWidth="1"/>
    <col min="3076" max="3076" width="6.85546875" style="446" customWidth="1"/>
    <col min="3077" max="3077" width="8.7109375" style="446" customWidth="1"/>
    <col min="3078" max="3078" width="6.85546875" style="446" customWidth="1"/>
    <col min="3079" max="3079" width="8" style="446" customWidth="1"/>
    <col min="3080" max="3080" width="7" style="446" customWidth="1"/>
    <col min="3081" max="3085" width="0" style="446" hidden="1" customWidth="1"/>
    <col min="3086" max="3086" width="9" style="446" customWidth="1"/>
    <col min="3087" max="3087" width="8" style="446" customWidth="1"/>
    <col min="3088" max="3088" width="8.7109375" style="446" customWidth="1"/>
    <col min="3089" max="3089" width="9" style="446" customWidth="1"/>
    <col min="3090" max="3091" width="8" style="446" customWidth="1"/>
    <col min="3092" max="3092" width="13.42578125" style="446" customWidth="1"/>
    <col min="3093" max="3093" width="11" style="446" customWidth="1"/>
    <col min="3094" max="3094" width="10.7109375" style="446" customWidth="1"/>
    <col min="3095" max="3096" width="0" style="446" hidden="1" customWidth="1"/>
    <col min="3097" max="3097" width="9.7109375" style="446" bestFit="1" customWidth="1"/>
    <col min="3098" max="3325" width="9.140625" style="446"/>
    <col min="3326" max="3326" width="52.140625" style="446" customWidth="1"/>
    <col min="3327" max="3327" width="9" style="446" customWidth="1"/>
    <col min="3328" max="3329" width="8" style="446" customWidth="1"/>
    <col min="3330" max="3330" width="6.5703125" style="446" customWidth="1"/>
    <col min="3331" max="3331" width="8" style="446" customWidth="1"/>
    <col min="3332" max="3332" width="6.85546875" style="446" customWidth="1"/>
    <col min="3333" max="3333" width="8.7109375" style="446" customWidth="1"/>
    <col min="3334" max="3334" width="6.85546875" style="446" customWidth="1"/>
    <col min="3335" max="3335" width="8" style="446" customWidth="1"/>
    <col min="3336" max="3336" width="7" style="446" customWidth="1"/>
    <col min="3337" max="3341" width="0" style="446" hidden="1" customWidth="1"/>
    <col min="3342" max="3342" width="9" style="446" customWidth="1"/>
    <col min="3343" max="3343" width="8" style="446" customWidth="1"/>
    <col min="3344" max="3344" width="8.7109375" style="446" customWidth="1"/>
    <col min="3345" max="3345" width="9" style="446" customWidth="1"/>
    <col min="3346" max="3347" width="8" style="446" customWidth="1"/>
    <col min="3348" max="3348" width="13.42578125" style="446" customWidth="1"/>
    <col min="3349" max="3349" width="11" style="446" customWidth="1"/>
    <col min="3350" max="3350" width="10.7109375" style="446" customWidth="1"/>
    <col min="3351" max="3352" width="0" style="446" hidden="1" customWidth="1"/>
    <col min="3353" max="3353" width="9.7109375" style="446" bestFit="1" customWidth="1"/>
    <col min="3354" max="3581" width="9.140625" style="446"/>
    <col min="3582" max="3582" width="52.140625" style="446" customWidth="1"/>
    <col min="3583" max="3583" width="9" style="446" customWidth="1"/>
    <col min="3584" max="3585" width="8" style="446" customWidth="1"/>
    <col min="3586" max="3586" width="6.5703125" style="446" customWidth="1"/>
    <col min="3587" max="3587" width="8" style="446" customWidth="1"/>
    <col min="3588" max="3588" width="6.85546875" style="446" customWidth="1"/>
    <col min="3589" max="3589" width="8.7109375" style="446" customWidth="1"/>
    <col min="3590" max="3590" width="6.85546875" style="446" customWidth="1"/>
    <col min="3591" max="3591" width="8" style="446" customWidth="1"/>
    <col min="3592" max="3592" width="7" style="446" customWidth="1"/>
    <col min="3593" max="3597" width="0" style="446" hidden="1" customWidth="1"/>
    <col min="3598" max="3598" width="9" style="446" customWidth="1"/>
    <col min="3599" max="3599" width="8" style="446" customWidth="1"/>
    <col min="3600" max="3600" width="8.7109375" style="446" customWidth="1"/>
    <col min="3601" max="3601" width="9" style="446" customWidth="1"/>
    <col min="3602" max="3603" width="8" style="446" customWidth="1"/>
    <col min="3604" max="3604" width="13.42578125" style="446" customWidth="1"/>
    <col min="3605" max="3605" width="11" style="446" customWidth="1"/>
    <col min="3606" max="3606" width="10.7109375" style="446" customWidth="1"/>
    <col min="3607" max="3608" width="0" style="446" hidden="1" customWidth="1"/>
    <col min="3609" max="3609" width="9.7109375" style="446" bestFit="1" customWidth="1"/>
    <col min="3610" max="3837" width="9.140625" style="446"/>
    <col min="3838" max="3838" width="52.140625" style="446" customWidth="1"/>
    <col min="3839" max="3839" width="9" style="446" customWidth="1"/>
    <col min="3840" max="3841" width="8" style="446" customWidth="1"/>
    <col min="3842" max="3842" width="6.5703125" style="446" customWidth="1"/>
    <col min="3843" max="3843" width="8" style="446" customWidth="1"/>
    <col min="3844" max="3844" width="6.85546875" style="446" customWidth="1"/>
    <col min="3845" max="3845" width="8.7109375" style="446" customWidth="1"/>
    <col min="3846" max="3846" width="6.85546875" style="446" customWidth="1"/>
    <col min="3847" max="3847" width="8" style="446" customWidth="1"/>
    <col min="3848" max="3848" width="7" style="446" customWidth="1"/>
    <col min="3849" max="3853" width="0" style="446" hidden="1" customWidth="1"/>
    <col min="3854" max="3854" width="9" style="446" customWidth="1"/>
    <col min="3855" max="3855" width="8" style="446" customWidth="1"/>
    <col min="3856" max="3856" width="8.7109375" style="446" customWidth="1"/>
    <col min="3857" max="3857" width="9" style="446" customWidth="1"/>
    <col min="3858" max="3859" width="8" style="446" customWidth="1"/>
    <col min="3860" max="3860" width="13.42578125" style="446" customWidth="1"/>
    <col min="3861" max="3861" width="11" style="446" customWidth="1"/>
    <col min="3862" max="3862" width="10.7109375" style="446" customWidth="1"/>
    <col min="3863" max="3864" width="0" style="446" hidden="1" customWidth="1"/>
    <col min="3865" max="3865" width="9.7109375" style="446" bestFit="1" customWidth="1"/>
    <col min="3866" max="4093" width="9.140625" style="446"/>
    <col min="4094" max="4094" width="52.140625" style="446" customWidth="1"/>
    <col min="4095" max="4095" width="9" style="446" customWidth="1"/>
    <col min="4096" max="4097" width="8" style="446" customWidth="1"/>
    <col min="4098" max="4098" width="6.5703125" style="446" customWidth="1"/>
    <col min="4099" max="4099" width="8" style="446" customWidth="1"/>
    <col min="4100" max="4100" width="6.85546875" style="446" customWidth="1"/>
    <col min="4101" max="4101" width="8.7109375" style="446" customWidth="1"/>
    <col min="4102" max="4102" width="6.85546875" style="446" customWidth="1"/>
    <col min="4103" max="4103" width="8" style="446" customWidth="1"/>
    <col min="4104" max="4104" width="7" style="446" customWidth="1"/>
    <col min="4105" max="4109" width="0" style="446" hidden="1" customWidth="1"/>
    <col min="4110" max="4110" width="9" style="446" customWidth="1"/>
    <col min="4111" max="4111" width="8" style="446" customWidth="1"/>
    <col min="4112" max="4112" width="8.7109375" style="446" customWidth="1"/>
    <col min="4113" max="4113" width="9" style="446" customWidth="1"/>
    <col min="4114" max="4115" width="8" style="446" customWidth="1"/>
    <col min="4116" max="4116" width="13.42578125" style="446" customWidth="1"/>
    <col min="4117" max="4117" width="11" style="446" customWidth="1"/>
    <col min="4118" max="4118" width="10.7109375" style="446" customWidth="1"/>
    <col min="4119" max="4120" width="0" style="446" hidden="1" customWidth="1"/>
    <col min="4121" max="4121" width="9.7109375" style="446" bestFit="1" customWidth="1"/>
    <col min="4122" max="4349" width="9.140625" style="446"/>
    <col min="4350" max="4350" width="52.140625" style="446" customWidth="1"/>
    <col min="4351" max="4351" width="9" style="446" customWidth="1"/>
    <col min="4352" max="4353" width="8" style="446" customWidth="1"/>
    <col min="4354" max="4354" width="6.5703125" style="446" customWidth="1"/>
    <col min="4355" max="4355" width="8" style="446" customWidth="1"/>
    <col min="4356" max="4356" width="6.85546875" style="446" customWidth="1"/>
    <col min="4357" max="4357" width="8.7109375" style="446" customWidth="1"/>
    <col min="4358" max="4358" width="6.85546875" style="446" customWidth="1"/>
    <col min="4359" max="4359" width="8" style="446" customWidth="1"/>
    <col min="4360" max="4360" width="7" style="446" customWidth="1"/>
    <col min="4361" max="4365" width="0" style="446" hidden="1" customWidth="1"/>
    <col min="4366" max="4366" width="9" style="446" customWidth="1"/>
    <col min="4367" max="4367" width="8" style="446" customWidth="1"/>
    <col min="4368" max="4368" width="8.7109375" style="446" customWidth="1"/>
    <col min="4369" max="4369" width="9" style="446" customWidth="1"/>
    <col min="4370" max="4371" width="8" style="446" customWidth="1"/>
    <col min="4372" max="4372" width="13.42578125" style="446" customWidth="1"/>
    <col min="4373" max="4373" width="11" style="446" customWidth="1"/>
    <col min="4374" max="4374" width="10.7109375" style="446" customWidth="1"/>
    <col min="4375" max="4376" width="0" style="446" hidden="1" customWidth="1"/>
    <col min="4377" max="4377" width="9.7109375" style="446" bestFit="1" customWidth="1"/>
    <col min="4378" max="4605" width="9.140625" style="446"/>
    <col min="4606" max="4606" width="52.140625" style="446" customWidth="1"/>
    <col min="4607" max="4607" width="9" style="446" customWidth="1"/>
    <col min="4608" max="4609" width="8" style="446" customWidth="1"/>
    <col min="4610" max="4610" width="6.5703125" style="446" customWidth="1"/>
    <col min="4611" max="4611" width="8" style="446" customWidth="1"/>
    <col min="4612" max="4612" width="6.85546875" style="446" customWidth="1"/>
    <col min="4613" max="4613" width="8.7109375" style="446" customWidth="1"/>
    <col min="4614" max="4614" width="6.85546875" style="446" customWidth="1"/>
    <col min="4615" max="4615" width="8" style="446" customWidth="1"/>
    <col min="4616" max="4616" width="7" style="446" customWidth="1"/>
    <col min="4617" max="4621" width="0" style="446" hidden="1" customWidth="1"/>
    <col min="4622" max="4622" width="9" style="446" customWidth="1"/>
    <col min="4623" max="4623" width="8" style="446" customWidth="1"/>
    <col min="4624" max="4624" width="8.7109375" style="446" customWidth="1"/>
    <col min="4625" max="4625" width="9" style="446" customWidth="1"/>
    <col min="4626" max="4627" width="8" style="446" customWidth="1"/>
    <col min="4628" max="4628" width="13.42578125" style="446" customWidth="1"/>
    <col min="4629" max="4629" width="11" style="446" customWidth="1"/>
    <col min="4630" max="4630" width="10.7109375" style="446" customWidth="1"/>
    <col min="4631" max="4632" width="0" style="446" hidden="1" customWidth="1"/>
    <col min="4633" max="4633" width="9.7109375" style="446" bestFit="1" customWidth="1"/>
    <col min="4634" max="4861" width="9.140625" style="446"/>
    <col min="4862" max="4862" width="52.140625" style="446" customWidth="1"/>
    <col min="4863" max="4863" width="9" style="446" customWidth="1"/>
    <col min="4864" max="4865" width="8" style="446" customWidth="1"/>
    <col min="4866" max="4866" width="6.5703125" style="446" customWidth="1"/>
    <col min="4867" max="4867" width="8" style="446" customWidth="1"/>
    <col min="4868" max="4868" width="6.85546875" style="446" customWidth="1"/>
    <col min="4869" max="4869" width="8.7109375" style="446" customWidth="1"/>
    <col min="4870" max="4870" width="6.85546875" style="446" customWidth="1"/>
    <col min="4871" max="4871" width="8" style="446" customWidth="1"/>
    <col min="4872" max="4872" width="7" style="446" customWidth="1"/>
    <col min="4873" max="4877" width="0" style="446" hidden="1" customWidth="1"/>
    <col min="4878" max="4878" width="9" style="446" customWidth="1"/>
    <col min="4879" max="4879" width="8" style="446" customWidth="1"/>
    <col min="4880" max="4880" width="8.7109375" style="446" customWidth="1"/>
    <col min="4881" max="4881" width="9" style="446" customWidth="1"/>
    <col min="4882" max="4883" width="8" style="446" customWidth="1"/>
    <col min="4884" max="4884" width="13.42578125" style="446" customWidth="1"/>
    <col min="4885" max="4885" width="11" style="446" customWidth="1"/>
    <col min="4886" max="4886" width="10.7109375" style="446" customWidth="1"/>
    <col min="4887" max="4888" width="0" style="446" hidden="1" customWidth="1"/>
    <col min="4889" max="4889" width="9.7109375" style="446" bestFit="1" customWidth="1"/>
    <col min="4890" max="5117" width="9.140625" style="446"/>
    <col min="5118" max="5118" width="52.140625" style="446" customWidth="1"/>
    <col min="5119" max="5119" width="9" style="446" customWidth="1"/>
    <col min="5120" max="5121" width="8" style="446" customWidth="1"/>
    <col min="5122" max="5122" width="6.5703125" style="446" customWidth="1"/>
    <col min="5123" max="5123" width="8" style="446" customWidth="1"/>
    <col min="5124" max="5124" width="6.85546875" style="446" customWidth="1"/>
    <col min="5125" max="5125" width="8.7109375" style="446" customWidth="1"/>
    <col min="5126" max="5126" width="6.85546875" style="446" customWidth="1"/>
    <col min="5127" max="5127" width="8" style="446" customWidth="1"/>
    <col min="5128" max="5128" width="7" style="446" customWidth="1"/>
    <col min="5129" max="5133" width="0" style="446" hidden="1" customWidth="1"/>
    <col min="5134" max="5134" width="9" style="446" customWidth="1"/>
    <col min="5135" max="5135" width="8" style="446" customWidth="1"/>
    <col min="5136" max="5136" width="8.7109375" style="446" customWidth="1"/>
    <col min="5137" max="5137" width="9" style="446" customWidth="1"/>
    <col min="5138" max="5139" width="8" style="446" customWidth="1"/>
    <col min="5140" max="5140" width="13.42578125" style="446" customWidth="1"/>
    <col min="5141" max="5141" width="11" style="446" customWidth="1"/>
    <col min="5142" max="5142" width="10.7109375" style="446" customWidth="1"/>
    <col min="5143" max="5144" width="0" style="446" hidden="1" customWidth="1"/>
    <col min="5145" max="5145" width="9.7109375" style="446" bestFit="1" customWidth="1"/>
    <col min="5146" max="5373" width="9.140625" style="446"/>
    <col min="5374" max="5374" width="52.140625" style="446" customWidth="1"/>
    <col min="5375" max="5375" width="9" style="446" customWidth="1"/>
    <col min="5376" max="5377" width="8" style="446" customWidth="1"/>
    <col min="5378" max="5378" width="6.5703125" style="446" customWidth="1"/>
    <col min="5379" max="5379" width="8" style="446" customWidth="1"/>
    <col min="5380" max="5380" width="6.85546875" style="446" customWidth="1"/>
    <col min="5381" max="5381" width="8.7109375" style="446" customWidth="1"/>
    <col min="5382" max="5382" width="6.85546875" style="446" customWidth="1"/>
    <col min="5383" max="5383" width="8" style="446" customWidth="1"/>
    <col min="5384" max="5384" width="7" style="446" customWidth="1"/>
    <col min="5385" max="5389" width="0" style="446" hidden="1" customWidth="1"/>
    <col min="5390" max="5390" width="9" style="446" customWidth="1"/>
    <col min="5391" max="5391" width="8" style="446" customWidth="1"/>
    <col min="5392" max="5392" width="8.7109375" style="446" customWidth="1"/>
    <col min="5393" max="5393" width="9" style="446" customWidth="1"/>
    <col min="5394" max="5395" width="8" style="446" customWidth="1"/>
    <col min="5396" max="5396" width="13.42578125" style="446" customWidth="1"/>
    <col min="5397" max="5397" width="11" style="446" customWidth="1"/>
    <col min="5398" max="5398" width="10.7109375" style="446" customWidth="1"/>
    <col min="5399" max="5400" width="0" style="446" hidden="1" customWidth="1"/>
    <col min="5401" max="5401" width="9.7109375" style="446" bestFit="1" customWidth="1"/>
    <col min="5402" max="5629" width="9.140625" style="446"/>
    <col min="5630" max="5630" width="52.140625" style="446" customWidth="1"/>
    <col min="5631" max="5631" width="9" style="446" customWidth="1"/>
    <col min="5632" max="5633" width="8" style="446" customWidth="1"/>
    <col min="5634" max="5634" width="6.5703125" style="446" customWidth="1"/>
    <col min="5635" max="5635" width="8" style="446" customWidth="1"/>
    <col min="5636" max="5636" width="6.85546875" style="446" customWidth="1"/>
    <col min="5637" max="5637" width="8.7109375" style="446" customWidth="1"/>
    <col min="5638" max="5638" width="6.85546875" style="446" customWidth="1"/>
    <col min="5639" max="5639" width="8" style="446" customWidth="1"/>
    <col min="5640" max="5640" width="7" style="446" customWidth="1"/>
    <col min="5641" max="5645" width="0" style="446" hidden="1" customWidth="1"/>
    <col min="5646" max="5646" width="9" style="446" customWidth="1"/>
    <col min="5647" max="5647" width="8" style="446" customWidth="1"/>
    <col min="5648" max="5648" width="8.7109375" style="446" customWidth="1"/>
    <col min="5649" max="5649" width="9" style="446" customWidth="1"/>
    <col min="5650" max="5651" width="8" style="446" customWidth="1"/>
    <col min="5652" max="5652" width="13.42578125" style="446" customWidth="1"/>
    <col min="5653" max="5653" width="11" style="446" customWidth="1"/>
    <col min="5654" max="5654" width="10.7109375" style="446" customWidth="1"/>
    <col min="5655" max="5656" width="0" style="446" hidden="1" customWidth="1"/>
    <col min="5657" max="5657" width="9.7109375" style="446" bestFit="1" customWidth="1"/>
    <col min="5658" max="5885" width="9.140625" style="446"/>
    <col min="5886" max="5886" width="52.140625" style="446" customWidth="1"/>
    <col min="5887" max="5887" width="9" style="446" customWidth="1"/>
    <col min="5888" max="5889" width="8" style="446" customWidth="1"/>
    <col min="5890" max="5890" width="6.5703125" style="446" customWidth="1"/>
    <col min="5891" max="5891" width="8" style="446" customWidth="1"/>
    <col min="5892" max="5892" width="6.85546875" style="446" customWidth="1"/>
    <col min="5893" max="5893" width="8.7109375" style="446" customWidth="1"/>
    <col min="5894" max="5894" width="6.85546875" style="446" customWidth="1"/>
    <col min="5895" max="5895" width="8" style="446" customWidth="1"/>
    <col min="5896" max="5896" width="7" style="446" customWidth="1"/>
    <col min="5897" max="5901" width="0" style="446" hidden="1" customWidth="1"/>
    <col min="5902" max="5902" width="9" style="446" customWidth="1"/>
    <col min="5903" max="5903" width="8" style="446" customWidth="1"/>
    <col min="5904" max="5904" width="8.7109375" style="446" customWidth="1"/>
    <col min="5905" max="5905" width="9" style="446" customWidth="1"/>
    <col min="5906" max="5907" width="8" style="446" customWidth="1"/>
    <col min="5908" max="5908" width="13.42578125" style="446" customWidth="1"/>
    <col min="5909" max="5909" width="11" style="446" customWidth="1"/>
    <col min="5910" max="5910" width="10.7109375" style="446" customWidth="1"/>
    <col min="5911" max="5912" width="0" style="446" hidden="1" customWidth="1"/>
    <col min="5913" max="5913" width="9.7109375" style="446" bestFit="1" customWidth="1"/>
    <col min="5914" max="6141" width="9.140625" style="446"/>
    <col min="6142" max="6142" width="52.140625" style="446" customWidth="1"/>
    <col min="6143" max="6143" width="9" style="446" customWidth="1"/>
    <col min="6144" max="6145" width="8" style="446" customWidth="1"/>
    <col min="6146" max="6146" width="6.5703125" style="446" customWidth="1"/>
    <col min="6147" max="6147" width="8" style="446" customWidth="1"/>
    <col min="6148" max="6148" width="6.85546875" style="446" customWidth="1"/>
    <col min="6149" max="6149" width="8.7109375" style="446" customWidth="1"/>
    <col min="6150" max="6150" width="6.85546875" style="446" customWidth="1"/>
    <col min="6151" max="6151" width="8" style="446" customWidth="1"/>
    <col min="6152" max="6152" width="7" style="446" customWidth="1"/>
    <col min="6153" max="6157" width="0" style="446" hidden="1" customWidth="1"/>
    <col min="6158" max="6158" width="9" style="446" customWidth="1"/>
    <col min="6159" max="6159" width="8" style="446" customWidth="1"/>
    <col min="6160" max="6160" width="8.7109375" style="446" customWidth="1"/>
    <col min="6161" max="6161" width="9" style="446" customWidth="1"/>
    <col min="6162" max="6163" width="8" style="446" customWidth="1"/>
    <col min="6164" max="6164" width="13.42578125" style="446" customWidth="1"/>
    <col min="6165" max="6165" width="11" style="446" customWidth="1"/>
    <col min="6166" max="6166" width="10.7109375" style="446" customWidth="1"/>
    <col min="6167" max="6168" width="0" style="446" hidden="1" customWidth="1"/>
    <col min="6169" max="6169" width="9.7109375" style="446" bestFit="1" customWidth="1"/>
    <col min="6170" max="6397" width="9.140625" style="446"/>
    <col min="6398" max="6398" width="52.140625" style="446" customWidth="1"/>
    <col min="6399" max="6399" width="9" style="446" customWidth="1"/>
    <col min="6400" max="6401" width="8" style="446" customWidth="1"/>
    <col min="6402" max="6402" width="6.5703125" style="446" customWidth="1"/>
    <col min="6403" max="6403" width="8" style="446" customWidth="1"/>
    <col min="6404" max="6404" width="6.85546875" style="446" customWidth="1"/>
    <col min="6405" max="6405" width="8.7109375" style="446" customWidth="1"/>
    <col min="6406" max="6406" width="6.85546875" style="446" customWidth="1"/>
    <col min="6407" max="6407" width="8" style="446" customWidth="1"/>
    <col min="6408" max="6408" width="7" style="446" customWidth="1"/>
    <col min="6409" max="6413" width="0" style="446" hidden="1" customWidth="1"/>
    <col min="6414" max="6414" width="9" style="446" customWidth="1"/>
    <col min="6415" max="6415" width="8" style="446" customWidth="1"/>
    <col min="6416" max="6416" width="8.7109375" style="446" customWidth="1"/>
    <col min="6417" max="6417" width="9" style="446" customWidth="1"/>
    <col min="6418" max="6419" width="8" style="446" customWidth="1"/>
    <col min="6420" max="6420" width="13.42578125" style="446" customWidth="1"/>
    <col min="6421" max="6421" width="11" style="446" customWidth="1"/>
    <col min="6422" max="6422" width="10.7109375" style="446" customWidth="1"/>
    <col min="6423" max="6424" width="0" style="446" hidden="1" customWidth="1"/>
    <col min="6425" max="6425" width="9.7109375" style="446" bestFit="1" customWidth="1"/>
    <col min="6426" max="6653" width="9.140625" style="446"/>
    <col min="6654" max="6654" width="52.140625" style="446" customWidth="1"/>
    <col min="6655" max="6655" width="9" style="446" customWidth="1"/>
    <col min="6656" max="6657" width="8" style="446" customWidth="1"/>
    <col min="6658" max="6658" width="6.5703125" style="446" customWidth="1"/>
    <col min="6659" max="6659" width="8" style="446" customWidth="1"/>
    <col min="6660" max="6660" width="6.85546875" style="446" customWidth="1"/>
    <col min="6661" max="6661" width="8.7109375" style="446" customWidth="1"/>
    <col min="6662" max="6662" width="6.85546875" style="446" customWidth="1"/>
    <col min="6663" max="6663" width="8" style="446" customWidth="1"/>
    <col min="6664" max="6664" width="7" style="446" customWidth="1"/>
    <col min="6665" max="6669" width="0" style="446" hidden="1" customWidth="1"/>
    <col min="6670" max="6670" width="9" style="446" customWidth="1"/>
    <col min="6671" max="6671" width="8" style="446" customWidth="1"/>
    <col min="6672" max="6672" width="8.7109375" style="446" customWidth="1"/>
    <col min="6673" max="6673" width="9" style="446" customWidth="1"/>
    <col min="6674" max="6675" width="8" style="446" customWidth="1"/>
    <col min="6676" max="6676" width="13.42578125" style="446" customWidth="1"/>
    <col min="6677" max="6677" width="11" style="446" customWidth="1"/>
    <col min="6678" max="6678" width="10.7109375" style="446" customWidth="1"/>
    <col min="6679" max="6680" width="0" style="446" hidden="1" customWidth="1"/>
    <col min="6681" max="6681" width="9.7109375" style="446" bestFit="1" customWidth="1"/>
    <col min="6682" max="6909" width="9.140625" style="446"/>
    <col min="6910" max="6910" width="52.140625" style="446" customWidth="1"/>
    <col min="6911" max="6911" width="9" style="446" customWidth="1"/>
    <col min="6912" max="6913" width="8" style="446" customWidth="1"/>
    <col min="6914" max="6914" width="6.5703125" style="446" customWidth="1"/>
    <col min="6915" max="6915" width="8" style="446" customWidth="1"/>
    <col min="6916" max="6916" width="6.85546875" style="446" customWidth="1"/>
    <col min="6917" max="6917" width="8.7109375" style="446" customWidth="1"/>
    <col min="6918" max="6918" width="6.85546875" style="446" customWidth="1"/>
    <col min="6919" max="6919" width="8" style="446" customWidth="1"/>
    <col min="6920" max="6920" width="7" style="446" customWidth="1"/>
    <col min="6921" max="6925" width="0" style="446" hidden="1" customWidth="1"/>
    <col min="6926" max="6926" width="9" style="446" customWidth="1"/>
    <col min="6927" max="6927" width="8" style="446" customWidth="1"/>
    <col min="6928" max="6928" width="8.7109375" style="446" customWidth="1"/>
    <col min="6929" max="6929" width="9" style="446" customWidth="1"/>
    <col min="6930" max="6931" width="8" style="446" customWidth="1"/>
    <col min="6932" max="6932" width="13.42578125" style="446" customWidth="1"/>
    <col min="6933" max="6933" width="11" style="446" customWidth="1"/>
    <col min="6934" max="6934" width="10.7109375" style="446" customWidth="1"/>
    <col min="6935" max="6936" width="0" style="446" hidden="1" customWidth="1"/>
    <col min="6937" max="6937" width="9.7109375" style="446" bestFit="1" customWidth="1"/>
    <col min="6938" max="7165" width="9.140625" style="446"/>
    <col min="7166" max="7166" width="52.140625" style="446" customWidth="1"/>
    <col min="7167" max="7167" width="9" style="446" customWidth="1"/>
    <col min="7168" max="7169" width="8" style="446" customWidth="1"/>
    <col min="7170" max="7170" width="6.5703125" style="446" customWidth="1"/>
    <col min="7171" max="7171" width="8" style="446" customWidth="1"/>
    <col min="7172" max="7172" width="6.85546875" style="446" customWidth="1"/>
    <col min="7173" max="7173" width="8.7109375" style="446" customWidth="1"/>
    <col min="7174" max="7174" width="6.85546875" style="446" customWidth="1"/>
    <col min="7175" max="7175" width="8" style="446" customWidth="1"/>
    <col min="7176" max="7176" width="7" style="446" customWidth="1"/>
    <col min="7177" max="7181" width="0" style="446" hidden="1" customWidth="1"/>
    <col min="7182" max="7182" width="9" style="446" customWidth="1"/>
    <col min="7183" max="7183" width="8" style="446" customWidth="1"/>
    <col min="7184" max="7184" width="8.7109375" style="446" customWidth="1"/>
    <col min="7185" max="7185" width="9" style="446" customWidth="1"/>
    <col min="7186" max="7187" width="8" style="446" customWidth="1"/>
    <col min="7188" max="7188" width="13.42578125" style="446" customWidth="1"/>
    <col min="7189" max="7189" width="11" style="446" customWidth="1"/>
    <col min="7190" max="7190" width="10.7109375" style="446" customWidth="1"/>
    <col min="7191" max="7192" width="0" style="446" hidden="1" customWidth="1"/>
    <col min="7193" max="7193" width="9.7109375" style="446" bestFit="1" customWidth="1"/>
    <col min="7194" max="7421" width="9.140625" style="446"/>
    <col min="7422" max="7422" width="52.140625" style="446" customWidth="1"/>
    <col min="7423" max="7423" width="9" style="446" customWidth="1"/>
    <col min="7424" max="7425" width="8" style="446" customWidth="1"/>
    <col min="7426" max="7426" width="6.5703125" style="446" customWidth="1"/>
    <col min="7427" max="7427" width="8" style="446" customWidth="1"/>
    <col min="7428" max="7428" width="6.85546875" style="446" customWidth="1"/>
    <col min="7429" max="7429" width="8.7109375" style="446" customWidth="1"/>
    <col min="7430" max="7430" width="6.85546875" style="446" customWidth="1"/>
    <col min="7431" max="7431" width="8" style="446" customWidth="1"/>
    <col min="7432" max="7432" width="7" style="446" customWidth="1"/>
    <col min="7433" max="7437" width="0" style="446" hidden="1" customWidth="1"/>
    <col min="7438" max="7438" width="9" style="446" customWidth="1"/>
    <col min="7439" max="7439" width="8" style="446" customWidth="1"/>
    <col min="7440" max="7440" width="8.7109375" style="446" customWidth="1"/>
    <col min="7441" max="7441" width="9" style="446" customWidth="1"/>
    <col min="7442" max="7443" width="8" style="446" customWidth="1"/>
    <col min="7444" max="7444" width="13.42578125" style="446" customWidth="1"/>
    <col min="7445" max="7445" width="11" style="446" customWidth="1"/>
    <col min="7446" max="7446" width="10.7109375" style="446" customWidth="1"/>
    <col min="7447" max="7448" width="0" style="446" hidden="1" customWidth="1"/>
    <col min="7449" max="7449" width="9.7109375" style="446" bestFit="1" customWidth="1"/>
    <col min="7450" max="7677" width="9.140625" style="446"/>
    <col min="7678" max="7678" width="52.140625" style="446" customWidth="1"/>
    <col min="7679" max="7679" width="9" style="446" customWidth="1"/>
    <col min="7680" max="7681" width="8" style="446" customWidth="1"/>
    <col min="7682" max="7682" width="6.5703125" style="446" customWidth="1"/>
    <col min="7683" max="7683" width="8" style="446" customWidth="1"/>
    <col min="7684" max="7684" width="6.85546875" style="446" customWidth="1"/>
    <col min="7685" max="7685" width="8.7109375" style="446" customWidth="1"/>
    <col min="7686" max="7686" width="6.85546875" style="446" customWidth="1"/>
    <col min="7687" max="7687" width="8" style="446" customWidth="1"/>
    <col min="7688" max="7688" width="7" style="446" customWidth="1"/>
    <col min="7689" max="7693" width="0" style="446" hidden="1" customWidth="1"/>
    <col min="7694" max="7694" width="9" style="446" customWidth="1"/>
    <col min="7695" max="7695" width="8" style="446" customWidth="1"/>
    <col min="7696" max="7696" width="8.7109375" style="446" customWidth="1"/>
    <col min="7697" max="7697" width="9" style="446" customWidth="1"/>
    <col min="7698" max="7699" width="8" style="446" customWidth="1"/>
    <col min="7700" max="7700" width="13.42578125" style="446" customWidth="1"/>
    <col min="7701" max="7701" width="11" style="446" customWidth="1"/>
    <col min="7702" max="7702" width="10.7109375" style="446" customWidth="1"/>
    <col min="7703" max="7704" width="0" style="446" hidden="1" customWidth="1"/>
    <col min="7705" max="7705" width="9.7109375" style="446" bestFit="1" customWidth="1"/>
    <col min="7706" max="7933" width="9.140625" style="446"/>
    <col min="7934" max="7934" width="52.140625" style="446" customWidth="1"/>
    <col min="7935" max="7935" width="9" style="446" customWidth="1"/>
    <col min="7936" max="7937" width="8" style="446" customWidth="1"/>
    <col min="7938" max="7938" width="6.5703125" style="446" customWidth="1"/>
    <col min="7939" max="7939" width="8" style="446" customWidth="1"/>
    <col min="7940" max="7940" width="6.85546875" style="446" customWidth="1"/>
    <col min="7941" max="7941" width="8.7109375" style="446" customWidth="1"/>
    <col min="7942" max="7942" width="6.85546875" style="446" customWidth="1"/>
    <col min="7943" max="7943" width="8" style="446" customWidth="1"/>
    <col min="7944" max="7944" width="7" style="446" customWidth="1"/>
    <col min="7945" max="7949" width="0" style="446" hidden="1" customWidth="1"/>
    <col min="7950" max="7950" width="9" style="446" customWidth="1"/>
    <col min="7951" max="7951" width="8" style="446" customWidth="1"/>
    <col min="7952" max="7952" width="8.7109375" style="446" customWidth="1"/>
    <col min="7953" max="7953" width="9" style="446" customWidth="1"/>
    <col min="7954" max="7955" width="8" style="446" customWidth="1"/>
    <col min="7956" max="7956" width="13.42578125" style="446" customWidth="1"/>
    <col min="7957" max="7957" width="11" style="446" customWidth="1"/>
    <col min="7958" max="7958" width="10.7109375" style="446" customWidth="1"/>
    <col min="7959" max="7960" width="0" style="446" hidden="1" customWidth="1"/>
    <col min="7961" max="7961" width="9.7109375" style="446" bestFit="1" customWidth="1"/>
    <col min="7962" max="8189" width="9.140625" style="446"/>
    <col min="8190" max="8190" width="52.140625" style="446" customWidth="1"/>
    <col min="8191" max="8191" width="9" style="446" customWidth="1"/>
    <col min="8192" max="8193" width="8" style="446" customWidth="1"/>
    <col min="8194" max="8194" width="6.5703125" style="446" customWidth="1"/>
    <col min="8195" max="8195" width="8" style="446" customWidth="1"/>
    <col min="8196" max="8196" width="6.85546875" style="446" customWidth="1"/>
    <col min="8197" max="8197" width="8.7109375" style="446" customWidth="1"/>
    <col min="8198" max="8198" width="6.85546875" style="446" customWidth="1"/>
    <col min="8199" max="8199" width="8" style="446" customWidth="1"/>
    <col min="8200" max="8200" width="7" style="446" customWidth="1"/>
    <col min="8201" max="8205" width="0" style="446" hidden="1" customWidth="1"/>
    <col min="8206" max="8206" width="9" style="446" customWidth="1"/>
    <col min="8207" max="8207" width="8" style="446" customWidth="1"/>
    <col min="8208" max="8208" width="8.7109375" style="446" customWidth="1"/>
    <col min="8209" max="8209" width="9" style="446" customWidth="1"/>
    <col min="8210" max="8211" width="8" style="446" customWidth="1"/>
    <col min="8212" max="8212" width="13.42578125" style="446" customWidth="1"/>
    <col min="8213" max="8213" width="11" style="446" customWidth="1"/>
    <col min="8214" max="8214" width="10.7109375" style="446" customWidth="1"/>
    <col min="8215" max="8216" width="0" style="446" hidden="1" customWidth="1"/>
    <col min="8217" max="8217" width="9.7109375" style="446" bestFit="1" customWidth="1"/>
    <col min="8218" max="8445" width="9.140625" style="446"/>
    <col min="8446" max="8446" width="52.140625" style="446" customWidth="1"/>
    <col min="8447" max="8447" width="9" style="446" customWidth="1"/>
    <col min="8448" max="8449" width="8" style="446" customWidth="1"/>
    <col min="8450" max="8450" width="6.5703125" style="446" customWidth="1"/>
    <col min="8451" max="8451" width="8" style="446" customWidth="1"/>
    <col min="8452" max="8452" width="6.85546875" style="446" customWidth="1"/>
    <col min="8453" max="8453" width="8.7109375" style="446" customWidth="1"/>
    <col min="8454" max="8454" width="6.85546875" style="446" customWidth="1"/>
    <col min="8455" max="8455" width="8" style="446" customWidth="1"/>
    <col min="8456" max="8456" width="7" style="446" customWidth="1"/>
    <col min="8457" max="8461" width="0" style="446" hidden="1" customWidth="1"/>
    <col min="8462" max="8462" width="9" style="446" customWidth="1"/>
    <col min="8463" max="8463" width="8" style="446" customWidth="1"/>
    <col min="8464" max="8464" width="8.7109375" style="446" customWidth="1"/>
    <col min="8465" max="8465" width="9" style="446" customWidth="1"/>
    <col min="8466" max="8467" width="8" style="446" customWidth="1"/>
    <col min="8468" max="8468" width="13.42578125" style="446" customWidth="1"/>
    <col min="8469" max="8469" width="11" style="446" customWidth="1"/>
    <col min="8470" max="8470" width="10.7109375" style="446" customWidth="1"/>
    <col min="8471" max="8472" width="0" style="446" hidden="1" customWidth="1"/>
    <col min="8473" max="8473" width="9.7109375" style="446" bestFit="1" customWidth="1"/>
    <col min="8474" max="8701" width="9.140625" style="446"/>
    <col min="8702" max="8702" width="52.140625" style="446" customWidth="1"/>
    <col min="8703" max="8703" width="9" style="446" customWidth="1"/>
    <col min="8704" max="8705" width="8" style="446" customWidth="1"/>
    <col min="8706" max="8706" width="6.5703125" style="446" customWidth="1"/>
    <col min="8707" max="8707" width="8" style="446" customWidth="1"/>
    <col min="8708" max="8708" width="6.85546875" style="446" customWidth="1"/>
    <col min="8709" max="8709" width="8.7109375" style="446" customWidth="1"/>
    <col min="8710" max="8710" width="6.85546875" style="446" customWidth="1"/>
    <col min="8711" max="8711" width="8" style="446" customWidth="1"/>
    <col min="8712" max="8712" width="7" style="446" customWidth="1"/>
    <col min="8713" max="8717" width="0" style="446" hidden="1" customWidth="1"/>
    <col min="8718" max="8718" width="9" style="446" customWidth="1"/>
    <col min="8719" max="8719" width="8" style="446" customWidth="1"/>
    <col min="8720" max="8720" width="8.7109375" style="446" customWidth="1"/>
    <col min="8721" max="8721" width="9" style="446" customWidth="1"/>
    <col min="8722" max="8723" width="8" style="446" customWidth="1"/>
    <col min="8724" max="8724" width="13.42578125" style="446" customWidth="1"/>
    <col min="8725" max="8725" width="11" style="446" customWidth="1"/>
    <col min="8726" max="8726" width="10.7109375" style="446" customWidth="1"/>
    <col min="8727" max="8728" width="0" style="446" hidden="1" customWidth="1"/>
    <col min="8729" max="8729" width="9.7109375" style="446" bestFit="1" customWidth="1"/>
    <col min="8730" max="8957" width="9.140625" style="446"/>
    <col min="8958" max="8958" width="52.140625" style="446" customWidth="1"/>
    <col min="8959" max="8959" width="9" style="446" customWidth="1"/>
    <col min="8960" max="8961" width="8" style="446" customWidth="1"/>
    <col min="8962" max="8962" width="6.5703125" style="446" customWidth="1"/>
    <col min="8963" max="8963" width="8" style="446" customWidth="1"/>
    <col min="8964" max="8964" width="6.85546875" style="446" customWidth="1"/>
    <col min="8965" max="8965" width="8.7109375" style="446" customWidth="1"/>
    <col min="8966" max="8966" width="6.85546875" style="446" customWidth="1"/>
    <col min="8967" max="8967" width="8" style="446" customWidth="1"/>
    <col min="8968" max="8968" width="7" style="446" customWidth="1"/>
    <col min="8969" max="8973" width="0" style="446" hidden="1" customWidth="1"/>
    <col min="8974" max="8974" width="9" style="446" customWidth="1"/>
    <col min="8975" max="8975" width="8" style="446" customWidth="1"/>
    <col min="8976" max="8976" width="8.7109375" style="446" customWidth="1"/>
    <col min="8977" max="8977" width="9" style="446" customWidth="1"/>
    <col min="8978" max="8979" width="8" style="446" customWidth="1"/>
    <col min="8980" max="8980" width="13.42578125" style="446" customWidth="1"/>
    <col min="8981" max="8981" width="11" style="446" customWidth="1"/>
    <col min="8982" max="8982" width="10.7109375" style="446" customWidth="1"/>
    <col min="8983" max="8984" width="0" style="446" hidden="1" customWidth="1"/>
    <col min="8985" max="8985" width="9.7109375" style="446" bestFit="1" customWidth="1"/>
    <col min="8986" max="9213" width="9.140625" style="446"/>
    <col min="9214" max="9214" width="52.140625" style="446" customWidth="1"/>
    <col min="9215" max="9215" width="9" style="446" customWidth="1"/>
    <col min="9216" max="9217" width="8" style="446" customWidth="1"/>
    <col min="9218" max="9218" width="6.5703125" style="446" customWidth="1"/>
    <col min="9219" max="9219" width="8" style="446" customWidth="1"/>
    <col min="9220" max="9220" width="6.85546875" style="446" customWidth="1"/>
    <col min="9221" max="9221" width="8.7109375" style="446" customWidth="1"/>
    <col min="9222" max="9222" width="6.85546875" style="446" customWidth="1"/>
    <col min="9223" max="9223" width="8" style="446" customWidth="1"/>
    <col min="9224" max="9224" width="7" style="446" customWidth="1"/>
    <col min="9225" max="9229" width="0" style="446" hidden="1" customWidth="1"/>
    <col min="9230" max="9230" width="9" style="446" customWidth="1"/>
    <col min="9231" max="9231" width="8" style="446" customWidth="1"/>
    <col min="9232" max="9232" width="8.7109375" style="446" customWidth="1"/>
    <col min="9233" max="9233" width="9" style="446" customWidth="1"/>
    <col min="9234" max="9235" width="8" style="446" customWidth="1"/>
    <col min="9236" max="9236" width="13.42578125" style="446" customWidth="1"/>
    <col min="9237" max="9237" width="11" style="446" customWidth="1"/>
    <col min="9238" max="9238" width="10.7109375" style="446" customWidth="1"/>
    <col min="9239" max="9240" width="0" style="446" hidden="1" customWidth="1"/>
    <col min="9241" max="9241" width="9.7109375" style="446" bestFit="1" customWidth="1"/>
    <col min="9242" max="9469" width="9.140625" style="446"/>
    <col min="9470" max="9470" width="52.140625" style="446" customWidth="1"/>
    <col min="9471" max="9471" width="9" style="446" customWidth="1"/>
    <col min="9472" max="9473" width="8" style="446" customWidth="1"/>
    <col min="9474" max="9474" width="6.5703125" style="446" customWidth="1"/>
    <col min="9475" max="9475" width="8" style="446" customWidth="1"/>
    <col min="9476" max="9476" width="6.85546875" style="446" customWidth="1"/>
    <col min="9477" max="9477" width="8.7109375" style="446" customWidth="1"/>
    <col min="9478" max="9478" width="6.85546875" style="446" customWidth="1"/>
    <col min="9479" max="9479" width="8" style="446" customWidth="1"/>
    <col min="9480" max="9480" width="7" style="446" customWidth="1"/>
    <col min="9481" max="9485" width="0" style="446" hidden="1" customWidth="1"/>
    <col min="9486" max="9486" width="9" style="446" customWidth="1"/>
    <col min="9487" max="9487" width="8" style="446" customWidth="1"/>
    <col min="9488" max="9488" width="8.7109375" style="446" customWidth="1"/>
    <col min="9489" max="9489" width="9" style="446" customWidth="1"/>
    <col min="9490" max="9491" width="8" style="446" customWidth="1"/>
    <col min="9492" max="9492" width="13.42578125" style="446" customWidth="1"/>
    <col min="9493" max="9493" width="11" style="446" customWidth="1"/>
    <col min="9494" max="9494" width="10.7109375" style="446" customWidth="1"/>
    <col min="9495" max="9496" width="0" style="446" hidden="1" customWidth="1"/>
    <col min="9497" max="9497" width="9.7109375" style="446" bestFit="1" customWidth="1"/>
    <col min="9498" max="9725" width="9.140625" style="446"/>
    <col min="9726" max="9726" width="52.140625" style="446" customWidth="1"/>
    <col min="9727" max="9727" width="9" style="446" customWidth="1"/>
    <col min="9728" max="9729" width="8" style="446" customWidth="1"/>
    <col min="9730" max="9730" width="6.5703125" style="446" customWidth="1"/>
    <col min="9731" max="9731" width="8" style="446" customWidth="1"/>
    <col min="9732" max="9732" width="6.85546875" style="446" customWidth="1"/>
    <col min="9733" max="9733" width="8.7109375" style="446" customWidth="1"/>
    <col min="9734" max="9734" width="6.85546875" style="446" customWidth="1"/>
    <col min="9735" max="9735" width="8" style="446" customWidth="1"/>
    <col min="9736" max="9736" width="7" style="446" customWidth="1"/>
    <col min="9737" max="9741" width="0" style="446" hidden="1" customWidth="1"/>
    <col min="9742" max="9742" width="9" style="446" customWidth="1"/>
    <col min="9743" max="9743" width="8" style="446" customWidth="1"/>
    <col min="9744" max="9744" width="8.7109375" style="446" customWidth="1"/>
    <col min="9745" max="9745" width="9" style="446" customWidth="1"/>
    <col min="9746" max="9747" width="8" style="446" customWidth="1"/>
    <col min="9748" max="9748" width="13.42578125" style="446" customWidth="1"/>
    <col min="9749" max="9749" width="11" style="446" customWidth="1"/>
    <col min="9750" max="9750" width="10.7109375" style="446" customWidth="1"/>
    <col min="9751" max="9752" width="0" style="446" hidden="1" customWidth="1"/>
    <col min="9753" max="9753" width="9.7109375" style="446" bestFit="1" customWidth="1"/>
    <col min="9754" max="9981" width="9.140625" style="446"/>
    <col min="9982" max="9982" width="52.140625" style="446" customWidth="1"/>
    <col min="9983" max="9983" width="9" style="446" customWidth="1"/>
    <col min="9984" max="9985" width="8" style="446" customWidth="1"/>
    <col min="9986" max="9986" width="6.5703125" style="446" customWidth="1"/>
    <col min="9987" max="9987" width="8" style="446" customWidth="1"/>
    <col min="9988" max="9988" width="6.85546875" style="446" customWidth="1"/>
    <col min="9989" max="9989" width="8.7109375" style="446" customWidth="1"/>
    <col min="9990" max="9990" width="6.85546875" style="446" customWidth="1"/>
    <col min="9991" max="9991" width="8" style="446" customWidth="1"/>
    <col min="9992" max="9992" width="7" style="446" customWidth="1"/>
    <col min="9993" max="9997" width="0" style="446" hidden="1" customWidth="1"/>
    <col min="9998" max="9998" width="9" style="446" customWidth="1"/>
    <col min="9999" max="9999" width="8" style="446" customWidth="1"/>
    <col min="10000" max="10000" width="8.7109375" style="446" customWidth="1"/>
    <col min="10001" max="10001" width="9" style="446" customWidth="1"/>
    <col min="10002" max="10003" width="8" style="446" customWidth="1"/>
    <col min="10004" max="10004" width="13.42578125" style="446" customWidth="1"/>
    <col min="10005" max="10005" width="11" style="446" customWidth="1"/>
    <col min="10006" max="10006" width="10.7109375" style="446" customWidth="1"/>
    <col min="10007" max="10008" width="0" style="446" hidden="1" customWidth="1"/>
    <col min="10009" max="10009" width="9.7109375" style="446" bestFit="1" customWidth="1"/>
    <col min="10010" max="10237" width="9.140625" style="446"/>
    <col min="10238" max="10238" width="52.140625" style="446" customWidth="1"/>
    <col min="10239" max="10239" width="9" style="446" customWidth="1"/>
    <col min="10240" max="10241" width="8" style="446" customWidth="1"/>
    <col min="10242" max="10242" width="6.5703125" style="446" customWidth="1"/>
    <col min="10243" max="10243" width="8" style="446" customWidth="1"/>
    <col min="10244" max="10244" width="6.85546875" style="446" customWidth="1"/>
    <col min="10245" max="10245" width="8.7109375" style="446" customWidth="1"/>
    <col min="10246" max="10246" width="6.85546875" style="446" customWidth="1"/>
    <col min="10247" max="10247" width="8" style="446" customWidth="1"/>
    <col min="10248" max="10248" width="7" style="446" customWidth="1"/>
    <col min="10249" max="10253" width="0" style="446" hidden="1" customWidth="1"/>
    <col min="10254" max="10254" width="9" style="446" customWidth="1"/>
    <col min="10255" max="10255" width="8" style="446" customWidth="1"/>
    <col min="10256" max="10256" width="8.7109375" style="446" customWidth="1"/>
    <col min="10257" max="10257" width="9" style="446" customWidth="1"/>
    <col min="10258" max="10259" width="8" style="446" customWidth="1"/>
    <col min="10260" max="10260" width="13.42578125" style="446" customWidth="1"/>
    <col min="10261" max="10261" width="11" style="446" customWidth="1"/>
    <col min="10262" max="10262" width="10.7109375" style="446" customWidth="1"/>
    <col min="10263" max="10264" width="0" style="446" hidden="1" customWidth="1"/>
    <col min="10265" max="10265" width="9.7109375" style="446" bestFit="1" customWidth="1"/>
    <col min="10266" max="10493" width="9.140625" style="446"/>
    <col min="10494" max="10494" width="52.140625" style="446" customWidth="1"/>
    <col min="10495" max="10495" width="9" style="446" customWidth="1"/>
    <col min="10496" max="10497" width="8" style="446" customWidth="1"/>
    <col min="10498" max="10498" width="6.5703125" style="446" customWidth="1"/>
    <col min="10499" max="10499" width="8" style="446" customWidth="1"/>
    <col min="10500" max="10500" width="6.85546875" style="446" customWidth="1"/>
    <col min="10501" max="10501" width="8.7109375" style="446" customWidth="1"/>
    <col min="10502" max="10502" width="6.85546875" style="446" customWidth="1"/>
    <col min="10503" max="10503" width="8" style="446" customWidth="1"/>
    <col min="10504" max="10504" width="7" style="446" customWidth="1"/>
    <col min="10505" max="10509" width="0" style="446" hidden="1" customWidth="1"/>
    <col min="10510" max="10510" width="9" style="446" customWidth="1"/>
    <col min="10511" max="10511" width="8" style="446" customWidth="1"/>
    <col min="10512" max="10512" width="8.7109375" style="446" customWidth="1"/>
    <col min="10513" max="10513" width="9" style="446" customWidth="1"/>
    <col min="10514" max="10515" width="8" style="446" customWidth="1"/>
    <col min="10516" max="10516" width="13.42578125" style="446" customWidth="1"/>
    <col min="10517" max="10517" width="11" style="446" customWidth="1"/>
    <col min="10518" max="10518" width="10.7109375" style="446" customWidth="1"/>
    <col min="10519" max="10520" width="0" style="446" hidden="1" customWidth="1"/>
    <col min="10521" max="10521" width="9.7109375" style="446" bestFit="1" customWidth="1"/>
    <col min="10522" max="10749" width="9.140625" style="446"/>
    <col min="10750" max="10750" width="52.140625" style="446" customWidth="1"/>
    <col min="10751" max="10751" width="9" style="446" customWidth="1"/>
    <col min="10752" max="10753" width="8" style="446" customWidth="1"/>
    <col min="10754" max="10754" width="6.5703125" style="446" customWidth="1"/>
    <col min="10755" max="10755" width="8" style="446" customWidth="1"/>
    <col min="10756" max="10756" width="6.85546875" style="446" customWidth="1"/>
    <col min="10757" max="10757" width="8.7109375" style="446" customWidth="1"/>
    <col min="10758" max="10758" width="6.85546875" style="446" customWidth="1"/>
    <col min="10759" max="10759" width="8" style="446" customWidth="1"/>
    <col min="10760" max="10760" width="7" style="446" customWidth="1"/>
    <col min="10761" max="10765" width="0" style="446" hidden="1" customWidth="1"/>
    <col min="10766" max="10766" width="9" style="446" customWidth="1"/>
    <col min="10767" max="10767" width="8" style="446" customWidth="1"/>
    <col min="10768" max="10768" width="8.7109375" style="446" customWidth="1"/>
    <col min="10769" max="10769" width="9" style="446" customWidth="1"/>
    <col min="10770" max="10771" width="8" style="446" customWidth="1"/>
    <col min="10772" max="10772" width="13.42578125" style="446" customWidth="1"/>
    <col min="10773" max="10773" width="11" style="446" customWidth="1"/>
    <col min="10774" max="10774" width="10.7109375" style="446" customWidth="1"/>
    <col min="10775" max="10776" width="0" style="446" hidden="1" customWidth="1"/>
    <col min="10777" max="10777" width="9.7109375" style="446" bestFit="1" customWidth="1"/>
    <col min="10778" max="11005" width="9.140625" style="446"/>
    <col min="11006" max="11006" width="52.140625" style="446" customWidth="1"/>
    <col min="11007" max="11007" width="9" style="446" customWidth="1"/>
    <col min="11008" max="11009" width="8" style="446" customWidth="1"/>
    <col min="11010" max="11010" width="6.5703125" style="446" customWidth="1"/>
    <col min="11011" max="11011" width="8" style="446" customWidth="1"/>
    <col min="11012" max="11012" width="6.85546875" style="446" customWidth="1"/>
    <col min="11013" max="11013" width="8.7109375" style="446" customWidth="1"/>
    <col min="11014" max="11014" width="6.85546875" style="446" customWidth="1"/>
    <col min="11015" max="11015" width="8" style="446" customWidth="1"/>
    <col min="11016" max="11016" width="7" style="446" customWidth="1"/>
    <col min="11017" max="11021" width="0" style="446" hidden="1" customWidth="1"/>
    <col min="11022" max="11022" width="9" style="446" customWidth="1"/>
    <col min="11023" max="11023" width="8" style="446" customWidth="1"/>
    <col min="11024" max="11024" width="8.7109375" style="446" customWidth="1"/>
    <col min="11025" max="11025" width="9" style="446" customWidth="1"/>
    <col min="11026" max="11027" width="8" style="446" customWidth="1"/>
    <col min="11028" max="11028" width="13.42578125" style="446" customWidth="1"/>
    <col min="11029" max="11029" width="11" style="446" customWidth="1"/>
    <col min="11030" max="11030" width="10.7109375" style="446" customWidth="1"/>
    <col min="11031" max="11032" width="0" style="446" hidden="1" customWidth="1"/>
    <col min="11033" max="11033" width="9.7109375" style="446" bestFit="1" customWidth="1"/>
    <col min="11034" max="11261" width="9.140625" style="446"/>
    <col min="11262" max="11262" width="52.140625" style="446" customWidth="1"/>
    <col min="11263" max="11263" width="9" style="446" customWidth="1"/>
    <col min="11264" max="11265" width="8" style="446" customWidth="1"/>
    <col min="11266" max="11266" width="6.5703125" style="446" customWidth="1"/>
    <col min="11267" max="11267" width="8" style="446" customWidth="1"/>
    <col min="11268" max="11268" width="6.85546875" style="446" customWidth="1"/>
    <col min="11269" max="11269" width="8.7109375" style="446" customWidth="1"/>
    <col min="11270" max="11270" width="6.85546875" style="446" customWidth="1"/>
    <col min="11271" max="11271" width="8" style="446" customWidth="1"/>
    <col min="11272" max="11272" width="7" style="446" customWidth="1"/>
    <col min="11273" max="11277" width="0" style="446" hidden="1" customWidth="1"/>
    <col min="11278" max="11278" width="9" style="446" customWidth="1"/>
    <col min="11279" max="11279" width="8" style="446" customWidth="1"/>
    <col min="11280" max="11280" width="8.7109375" style="446" customWidth="1"/>
    <col min="11281" max="11281" width="9" style="446" customWidth="1"/>
    <col min="11282" max="11283" width="8" style="446" customWidth="1"/>
    <col min="11284" max="11284" width="13.42578125" style="446" customWidth="1"/>
    <col min="11285" max="11285" width="11" style="446" customWidth="1"/>
    <col min="11286" max="11286" width="10.7109375" style="446" customWidth="1"/>
    <col min="11287" max="11288" width="0" style="446" hidden="1" customWidth="1"/>
    <col min="11289" max="11289" width="9.7109375" style="446" bestFit="1" customWidth="1"/>
    <col min="11290" max="11517" width="9.140625" style="446"/>
    <col min="11518" max="11518" width="52.140625" style="446" customWidth="1"/>
    <col min="11519" max="11519" width="9" style="446" customWidth="1"/>
    <col min="11520" max="11521" width="8" style="446" customWidth="1"/>
    <col min="11522" max="11522" width="6.5703125" style="446" customWidth="1"/>
    <col min="11523" max="11523" width="8" style="446" customWidth="1"/>
    <col min="11524" max="11524" width="6.85546875" style="446" customWidth="1"/>
    <col min="11525" max="11525" width="8.7109375" style="446" customWidth="1"/>
    <col min="11526" max="11526" width="6.85546875" style="446" customWidth="1"/>
    <col min="11527" max="11527" width="8" style="446" customWidth="1"/>
    <col min="11528" max="11528" width="7" style="446" customWidth="1"/>
    <col min="11529" max="11533" width="0" style="446" hidden="1" customWidth="1"/>
    <col min="11534" max="11534" width="9" style="446" customWidth="1"/>
    <col min="11535" max="11535" width="8" style="446" customWidth="1"/>
    <col min="11536" max="11536" width="8.7109375" style="446" customWidth="1"/>
    <col min="11537" max="11537" width="9" style="446" customWidth="1"/>
    <col min="11538" max="11539" width="8" style="446" customWidth="1"/>
    <col min="11540" max="11540" width="13.42578125" style="446" customWidth="1"/>
    <col min="11541" max="11541" width="11" style="446" customWidth="1"/>
    <col min="11542" max="11542" width="10.7109375" style="446" customWidth="1"/>
    <col min="11543" max="11544" width="0" style="446" hidden="1" customWidth="1"/>
    <col min="11545" max="11545" width="9.7109375" style="446" bestFit="1" customWidth="1"/>
    <col min="11546" max="11773" width="9.140625" style="446"/>
    <col min="11774" max="11774" width="52.140625" style="446" customWidth="1"/>
    <col min="11775" max="11775" width="9" style="446" customWidth="1"/>
    <col min="11776" max="11777" width="8" style="446" customWidth="1"/>
    <col min="11778" max="11778" width="6.5703125" style="446" customWidth="1"/>
    <col min="11779" max="11779" width="8" style="446" customWidth="1"/>
    <col min="11780" max="11780" width="6.85546875" style="446" customWidth="1"/>
    <col min="11781" max="11781" width="8.7109375" style="446" customWidth="1"/>
    <col min="11782" max="11782" width="6.85546875" style="446" customWidth="1"/>
    <col min="11783" max="11783" width="8" style="446" customWidth="1"/>
    <col min="11784" max="11784" width="7" style="446" customWidth="1"/>
    <col min="11785" max="11789" width="0" style="446" hidden="1" customWidth="1"/>
    <col min="11790" max="11790" width="9" style="446" customWidth="1"/>
    <col min="11791" max="11791" width="8" style="446" customWidth="1"/>
    <col min="11792" max="11792" width="8.7109375" style="446" customWidth="1"/>
    <col min="11793" max="11793" width="9" style="446" customWidth="1"/>
    <col min="11794" max="11795" width="8" style="446" customWidth="1"/>
    <col min="11796" max="11796" width="13.42578125" style="446" customWidth="1"/>
    <col min="11797" max="11797" width="11" style="446" customWidth="1"/>
    <col min="11798" max="11798" width="10.7109375" style="446" customWidth="1"/>
    <col min="11799" max="11800" width="0" style="446" hidden="1" customWidth="1"/>
    <col min="11801" max="11801" width="9.7109375" style="446" bestFit="1" customWidth="1"/>
    <col min="11802" max="12029" width="9.140625" style="446"/>
    <col min="12030" max="12030" width="52.140625" style="446" customWidth="1"/>
    <col min="12031" max="12031" width="9" style="446" customWidth="1"/>
    <col min="12032" max="12033" width="8" style="446" customWidth="1"/>
    <col min="12034" max="12034" width="6.5703125" style="446" customWidth="1"/>
    <col min="12035" max="12035" width="8" style="446" customWidth="1"/>
    <col min="12036" max="12036" width="6.85546875" style="446" customWidth="1"/>
    <col min="12037" max="12037" width="8.7109375" style="446" customWidth="1"/>
    <col min="12038" max="12038" width="6.85546875" style="446" customWidth="1"/>
    <col min="12039" max="12039" width="8" style="446" customWidth="1"/>
    <col min="12040" max="12040" width="7" style="446" customWidth="1"/>
    <col min="12041" max="12045" width="0" style="446" hidden="1" customWidth="1"/>
    <col min="12046" max="12046" width="9" style="446" customWidth="1"/>
    <col min="12047" max="12047" width="8" style="446" customWidth="1"/>
    <col min="12048" max="12048" width="8.7109375" style="446" customWidth="1"/>
    <col min="12049" max="12049" width="9" style="446" customWidth="1"/>
    <col min="12050" max="12051" width="8" style="446" customWidth="1"/>
    <col min="12052" max="12052" width="13.42578125" style="446" customWidth="1"/>
    <col min="12053" max="12053" width="11" style="446" customWidth="1"/>
    <col min="12054" max="12054" width="10.7109375" style="446" customWidth="1"/>
    <col min="12055" max="12056" width="0" style="446" hidden="1" customWidth="1"/>
    <col min="12057" max="12057" width="9.7109375" style="446" bestFit="1" customWidth="1"/>
    <col min="12058" max="12285" width="9.140625" style="446"/>
    <col min="12286" max="12286" width="52.140625" style="446" customWidth="1"/>
    <col min="12287" max="12287" width="9" style="446" customWidth="1"/>
    <col min="12288" max="12289" width="8" style="446" customWidth="1"/>
    <col min="12290" max="12290" width="6.5703125" style="446" customWidth="1"/>
    <col min="12291" max="12291" width="8" style="446" customWidth="1"/>
    <col min="12292" max="12292" width="6.85546875" style="446" customWidth="1"/>
    <col min="12293" max="12293" width="8.7109375" style="446" customWidth="1"/>
    <col min="12294" max="12294" width="6.85546875" style="446" customWidth="1"/>
    <col min="12295" max="12295" width="8" style="446" customWidth="1"/>
    <col min="12296" max="12296" width="7" style="446" customWidth="1"/>
    <col min="12297" max="12301" width="0" style="446" hidden="1" customWidth="1"/>
    <col min="12302" max="12302" width="9" style="446" customWidth="1"/>
    <col min="12303" max="12303" width="8" style="446" customWidth="1"/>
    <col min="12304" max="12304" width="8.7109375" style="446" customWidth="1"/>
    <col min="12305" max="12305" width="9" style="446" customWidth="1"/>
    <col min="12306" max="12307" width="8" style="446" customWidth="1"/>
    <col min="12308" max="12308" width="13.42578125" style="446" customWidth="1"/>
    <col min="12309" max="12309" width="11" style="446" customWidth="1"/>
    <col min="12310" max="12310" width="10.7109375" style="446" customWidth="1"/>
    <col min="12311" max="12312" width="0" style="446" hidden="1" customWidth="1"/>
    <col min="12313" max="12313" width="9.7109375" style="446" bestFit="1" customWidth="1"/>
    <col min="12314" max="12541" width="9.140625" style="446"/>
    <col min="12542" max="12542" width="52.140625" style="446" customWidth="1"/>
    <col min="12543" max="12543" width="9" style="446" customWidth="1"/>
    <col min="12544" max="12545" width="8" style="446" customWidth="1"/>
    <col min="12546" max="12546" width="6.5703125" style="446" customWidth="1"/>
    <col min="12547" max="12547" width="8" style="446" customWidth="1"/>
    <col min="12548" max="12548" width="6.85546875" style="446" customWidth="1"/>
    <col min="12549" max="12549" width="8.7109375" style="446" customWidth="1"/>
    <col min="12550" max="12550" width="6.85546875" style="446" customWidth="1"/>
    <col min="12551" max="12551" width="8" style="446" customWidth="1"/>
    <col min="12552" max="12552" width="7" style="446" customWidth="1"/>
    <col min="12553" max="12557" width="0" style="446" hidden="1" customWidth="1"/>
    <col min="12558" max="12558" width="9" style="446" customWidth="1"/>
    <col min="12559" max="12559" width="8" style="446" customWidth="1"/>
    <col min="12560" max="12560" width="8.7109375" style="446" customWidth="1"/>
    <col min="12561" max="12561" width="9" style="446" customWidth="1"/>
    <col min="12562" max="12563" width="8" style="446" customWidth="1"/>
    <col min="12564" max="12564" width="13.42578125" style="446" customWidth="1"/>
    <col min="12565" max="12565" width="11" style="446" customWidth="1"/>
    <col min="12566" max="12566" width="10.7109375" style="446" customWidth="1"/>
    <col min="12567" max="12568" width="0" style="446" hidden="1" customWidth="1"/>
    <col min="12569" max="12569" width="9.7109375" style="446" bestFit="1" customWidth="1"/>
    <col min="12570" max="12797" width="9.140625" style="446"/>
    <col min="12798" max="12798" width="52.140625" style="446" customWidth="1"/>
    <col min="12799" max="12799" width="9" style="446" customWidth="1"/>
    <col min="12800" max="12801" width="8" style="446" customWidth="1"/>
    <col min="12802" max="12802" width="6.5703125" style="446" customWidth="1"/>
    <col min="12803" max="12803" width="8" style="446" customWidth="1"/>
    <col min="12804" max="12804" width="6.85546875" style="446" customWidth="1"/>
    <col min="12805" max="12805" width="8.7109375" style="446" customWidth="1"/>
    <col min="12806" max="12806" width="6.85546875" style="446" customWidth="1"/>
    <col min="12807" max="12807" width="8" style="446" customWidth="1"/>
    <col min="12808" max="12808" width="7" style="446" customWidth="1"/>
    <col min="12809" max="12813" width="0" style="446" hidden="1" customWidth="1"/>
    <col min="12814" max="12814" width="9" style="446" customWidth="1"/>
    <col min="12815" max="12815" width="8" style="446" customWidth="1"/>
    <col min="12816" max="12816" width="8.7109375" style="446" customWidth="1"/>
    <col min="12817" max="12817" width="9" style="446" customWidth="1"/>
    <col min="12818" max="12819" width="8" style="446" customWidth="1"/>
    <col min="12820" max="12820" width="13.42578125" style="446" customWidth="1"/>
    <col min="12821" max="12821" width="11" style="446" customWidth="1"/>
    <col min="12822" max="12822" width="10.7109375" style="446" customWidth="1"/>
    <col min="12823" max="12824" width="0" style="446" hidden="1" customWidth="1"/>
    <col min="12825" max="12825" width="9.7109375" style="446" bestFit="1" customWidth="1"/>
    <col min="12826" max="13053" width="9.140625" style="446"/>
    <col min="13054" max="13054" width="52.140625" style="446" customWidth="1"/>
    <col min="13055" max="13055" width="9" style="446" customWidth="1"/>
    <col min="13056" max="13057" width="8" style="446" customWidth="1"/>
    <col min="13058" max="13058" width="6.5703125" style="446" customWidth="1"/>
    <col min="13059" max="13059" width="8" style="446" customWidth="1"/>
    <col min="13060" max="13060" width="6.85546875" style="446" customWidth="1"/>
    <col min="13061" max="13061" width="8.7109375" style="446" customWidth="1"/>
    <col min="13062" max="13062" width="6.85546875" style="446" customWidth="1"/>
    <col min="13063" max="13063" width="8" style="446" customWidth="1"/>
    <col min="13064" max="13064" width="7" style="446" customWidth="1"/>
    <col min="13065" max="13069" width="0" style="446" hidden="1" customWidth="1"/>
    <col min="13070" max="13070" width="9" style="446" customWidth="1"/>
    <col min="13071" max="13071" width="8" style="446" customWidth="1"/>
    <col min="13072" max="13072" width="8.7109375" style="446" customWidth="1"/>
    <col min="13073" max="13073" width="9" style="446" customWidth="1"/>
    <col min="13074" max="13075" width="8" style="446" customWidth="1"/>
    <col min="13076" max="13076" width="13.42578125" style="446" customWidth="1"/>
    <col min="13077" max="13077" width="11" style="446" customWidth="1"/>
    <col min="13078" max="13078" width="10.7109375" style="446" customWidth="1"/>
    <col min="13079" max="13080" width="0" style="446" hidden="1" customWidth="1"/>
    <col min="13081" max="13081" width="9.7109375" style="446" bestFit="1" customWidth="1"/>
    <col min="13082" max="13309" width="9.140625" style="446"/>
    <col min="13310" max="13310" width="52.140625" style="446" customWidth="1"/>
    <col min="13311" max="13311" width="9" style="446" customWidth="1"/>
    <col min="13312" max="13313" width="8" style="446" customWidth="1"/>
    <col min="13314" max="13314" width="6.5703125" style="446" customWidth="1"/>
    <col min="13315" max="13315" width="8" style="446" customWidth="1"/>
    <col min="13316" max="13316" width="6.85546875" style="446" customWidth="1"/>
    <col min="13317" max="13317" width="8.7109375" style="446" customWidth="1"/>
    <col min="13318" max="13318" width="6.85546875" style="446" customWidth="1"/>
    <col min="13319" max="13319" width="8" style="446" customWidth="1"/>
    <col min="13320" max="13320" width="7" style="446" customWidth="1"/>
    <col min="13321" max="13325" width="0" style="446" hidden="1" customWidth="1"/>
    <col min="13326" max="13326" width="9" style="446" customWidth="1"/>
    <col min="13327" max="13327" width="8" style="446" customWidth="1"/>
    <col min="13328" max="13328" width="8.7109375" style="446" customWidth="1"/>
    <col min="13329" max="13329" width="9" style="446" customWidth="1"/>
    <col min="13330" max="13331" width="8" style="446" customWidth="1"/>
    <col min="13332" max="13332" width="13.42578125" style="446" customWidth="1"/>
    <col min="13333" max="13333" width="11" style="446" customWidth="1"/>
    <col min="13334" max="13334" width="10.7109375" style="446" customWidth="1"/>
    <col min="13335" max="13336" width="0" style="446" hidden="1" customWidth="1"/>
    <col min="13337" max="13337" width="9.7109375" style="446" bestFit="1" customWidth="1"/>
    <col min="13338" max="13565" width="9.140625" style="446"/>
    <col min="13566" max="13566" width="52.140625" style="446" customWidth="1"/>
    <col min="13567" max="13567" width="9" style="446" customWidth="1"/>
    <col min="13568" max="13569" width="8" style="446" customWidth="1"/>
    <col min="13570" max="13570" width="6.5703125" style="446" customWidth="1"/>
    <col min="13571" max="13571" width="8" style="446" customWidth="1"/>
    <col min="13572" max="13572" width="6.85546875" style="446" customWidth="1"/>
    <col min="13573" max="13573" width="8.7109375" style="446" customWidth="1"/>
    <col min="13574" max="13574" width="6.85546875" style="446" customWidth="1"/>
    <col min="13575" max="13575" width="8" style="446" customWidth="1"/>
    <col min="13576" max="13576" width="7" style="446" customWidth="1"/>
    <col min="13577" max="13581" width="0" style="446" hidden="1" customWidth="1"/>
    <col min="13582" max="13582" width="9" style="446" customWidth="1"/>
    <col min="13583" max="13583" width="8" style="446" customWidth="1"/>
    <col min="13584" max="13584" width="8.7109375" style="446" customWidth="1"/>
    <col min="13585" max="13585" width="9" style="446" customWidth="1"/>
    <col min="13586" max="13587" width="8" style="446" customWidth="1"/>
    <col min="13588" max="13588" width="13.42578125" style="446" customWidth="1"/>
    <col min="13589" max="13589" width="11" style="446" customWidth="1"/>
    <col min="13590" max="13590" width="10.7109375" style="446" customWidth="1"/>
    <col min="13591" max="13592" width="0" style="446" hidden="1" customWidth="1"/>
    <col min="13593" max="13593" width="9.7109375" style="446" bestFit="1" customWidth="1"/>
    <col min="13594" max="13821" width="9.140625" style="446"/>
    <col min="13822" max="13822" width="52.140625" style="446" customWidth="1"/>
    <col min="13823" max="13823" width="9" style="446" customWidth="1"/>
    <col min="13824" max="13825" width="8" style="446" customWidth="1"/>
    <col min="13826" max="13826" width="6.5703125" style="446" customWidth="1"/>
    <col min="13827" max="13827" width="8" style="446" customWidth="1"/>
    <col min="13828" max="13828" width="6.85546875" style="446" customWidth="1"/>
    <col min="13829" max="13829" width="8.7109375" style="446" customWidth="1"/>
    <col min="13830" max="13830" width="6.85546875" style="446" customWidth="1"/>
    <col min="13831" max="13831" width="8" style="446" customWidth="1"/>
    <col min="13832" max="13832" width="7" style="446" customWidth="1"/>
    <col min="13833" max="13837" width="0" style="446" hidden="1" customWidth="1"/>
    <col min="13838" max="13838" width="9" style="446" customWidth="1"/>
    <col min="13839" max="13839" width="8" style="446" customWidth="1"/>
    <col min="13840" max="13840" width="8.7109375" style="446" customWidth="1"/>
    <col min="13841" max="13841" width="9" style="446" customWidth="1"/>
    <col min="13842" max="13843" width="8" style="446" customWidth="1"/>
    <col min="13844" max="13844" width="13.42578125" style="446" customWidth="1"/>
    <col min="13845" max="13845" width="11" style="446" customWidth="1"/>
    <col min="13846" max="13846" width="10.7109375" style="446" customWidth="1"/>
    <col min="13847" max="13848" width="0" style="446" hidden="1" customWidth="1"/>
    <col min="13849" max="13849" width="9.7109375" style="446" bestFit="1" customWidth="1"/>
    <col min="13850" max="14077" width="9.140625" style="446"/>
    <col min="14078" max="14078" width="52.140625" style="446" customWidth="1"/>
    <col min="14079" max="14079" width="9" style="446" customWidth="1"/>
    <col min="14080" max="14081" width="8" style="446" customWidth="1"/>
    <col min="14082" max="14082" width="6.5703125" style="446" customWidth="1"/>
    <col min="14083" max="14083" width="8" style="446" customWidth="1"/>
    <col min="14084" max="14084" width="6.85546875" style="446" customWidth="1"/>
    <col min="14085" max="14085" width="8.7109375" style="446" customWidth="1"/>
    <col min="14086" max="14086" width="6.85546875" style="446" customWidth="1"/>
    <col min="14087" max="14087" width="8" style="446" customWidth="1"/>
    <col min="14088" max="14088" width="7" style="446" customWidth="1"/>
    <col min="14089" max="14093" width="0" style="446" hidden="1" customWidth="1"/>
    <col min="14094" max="14094" width="9" style="446" customWidth="1"/>
    <col min="14095" max="14095" width="8" style="446" customWidth="1"/>
    <col min="14096" max="14096" width="8.7109375" style="446" customWidth="1"/>
    <col min="14097" max="14097" width="9" style="446" customWidth="1"/>
    <col min="14098" max="14099" width="8" style="446" customWidth="1"/>
    <col min="14100" max="14100" width="13.42578125" style="446" customWidth="1"/>
    <col min="14101" max="14101" width="11" style="446" customWidth="1"/>
    <col min="14102" max="14102" width="10.7109375" style="446" customWidth="1"/>
    <col min="14103" max="14104" width="0" style="446" hidden="1" customWidth="1"/>
    <col min="14105" max="14105" width="9.7109375" style="446" bestFit="1" customWidth="1"/>
    <col min="14106" max="14333" width="9.140625" style="446"/>
    <col min="14334" max="14334" width="52.140625" style="446" customWidth="1"/>
    <col min="14335" max="14335" width="9" style="446" customWidth="1"/>
    <col min="14336" max="14337" width="8" style="446" customWidth="1"/>
    <col min="14338" max="14338" width="6.5703125" style="446" customWidth="1"/>
    <col min="14339" max="14339" width="8" style="446" customWidth="1"/>
    <col min="14340" max="14340" width="6.85546875" style="446" customWidth="1"/>
    <col min="14341" max="14341" width="8.7109375" style="446" customWidth="1"/>
    <col min="14342" max="14342" width="6.85546875" style="446" customWidth="1"/>
    <col min="14343" max="14343" width="8" style="446" customWidth="1"/>
    <col min="14344" max="14344" width="7" style="446" customWidth="1"/>
    <col min="14345" max="14349" width="0" style="446" hidden="1" customWidth="1"/>
    <col min="14350" max="14350" width="9" style="446" customWidth="1"/>
    <col min="14351" max="14351" width="8" style="446" customWidth="1"/>
    <col min="14352" max="14352" width="8.7109375" style="446" customWidth="1"/>
    <col min="14353" max="14353" width="9" style="446" customWidth="1"/>
    <col min="14354" max="14355" width="8" style="446" customWidth="1"/>
    <col min="14356" max="14356" width="13.42578125" style="446" customWidth="1"/>
    <col min="14357" max="14357" width="11" style="446" customWidth="1"/>
    <col min="14358" max="14358" width="10.7109375" style="446" customWidth="1"/>
    <col min="14359" max="14360" width="0" style="446" hidden="1" customWidth="1"/>
    <col min="14361" max="14361" width="9.7109375" style="446" bestFit="1" customWidth="1"/>
    <col min="14362" max="14589" width="9.140625" style="446"/>
    <col min="14590" max="14590" width="52.140625" style="446" customWidth="1"/>
    <col min="14591" max="14591" width="9" style="446" customWidth="1"/>
    <col min="14592" max="14593" width="8" style="446" customWidth="1"/>
    <col min="14594" max="14594" width="6.5703125" style="446" customWidth="1"/>
    <col min="14595" max="14595" width="8" style="446" customWidth="1"/>
    <col min="14596" max="14596" width="6.85546875" style="446" customWidth="1"/>
    <col min="14597" max="14597" width="8.7109375" style="446" customWidth="1"/>
    <col min="14598" max="14598" width="6.85546875" style="446" customWidth="1"/>
    <col min="14599" max="14599" width="8" style="446" customWidth="1"/>
    <col min="14600" max="14600" width="7" style="446" customWidth="1"/>
    <col min="14601" max="14605" width="0" style="446" hidden="1" customWidth="1"/>
    <col min="14606" max="14606" width="9" style="446" customWidth="1"/>
    <col min="14607" max="14607" width="8" style="446" customWidth="1"/>
    <col min="14608" max="14608" width="8.7109375" style="446" customWidth="1"/>
    <col min="14609" max="14609" width="9" style="446" customWidth="1"/>
    <col min="14610" max="14611" width="8" style="446" customWidth="1"/>
    <col min="14612" max="14612" width="13.42578125" style="446" customWidth="1"/>
    <col min="14613" max="14613" width="11" style="446" customWidth="1"/>
    <col min="14614" max="14614" width="10.7109375" style="446" customWidth="1"/>
    <col min="14615" max="14616" width="0" style="446" hidden="1" customWidth="1"/>
    <col min="14617" max="14617" width="9.7109375" style="446" bestFit="1" customWidth="1"/>
    <col min="14618" max="14845" width="9.140625" style="446"/>
    <col min="14846" max="14846" width="52.140625" style="446" customWidth="1"/>
    <col min="14847" max="14847" width="9" style="446" customWidth="1"/>
    <col min="14848" max="14849" width="8" style="446" customWidth="1"/>
    <col min="14850" max="14850" width="6.5703125" style="446" customWidth="1"/>
    <col min="14851" max="14851" width="8" style="446" customWidth="1"/>
    <col min="14852" max="14852" width="6.85546875" style="446" customWidth="1"/>
    <col min="14853" max="14853" width="8.7109375" style="446" customWidth="1"/>
    <col min="14854" max="14854" width="6.85546875" style="446" customWidth="1"/>
    <col min="14855" max="14855" width="8" style="446" customWidth="1"/>
    <col min="14856" max="14856" width="7" style="446" customWidth="1"/>
    <col min="14857" max="14861" width="0" style="446" hidden="1" customWidth="1"/>
    <col min="14862" max="14862" width="9" style="446" customWidth="1"/>
    <col min="14863" max="14863" width="8" style="446" customWidth="1"/>
    <col min="14864" max="14864" width="8.7109375" style="446" customWidth="1"/>
    <col min="14865" max="14865" width="9" style="446" customWidth="1"/>
    <col min="14866" max="14867" width="8" style="446" customWidth="1"/>
    <col min="14868" max="14868" width="13.42578125" style="446" customWidth="1"/>
    <col min="14869" max="14869" width="11" style="446" customWidth="1"/>
    <col min="14870" max="14870" width="10.7109375" style="446" customWidth="1"/>
    <col min="14871" max="14872" width="0" style="446" hidden="1" customWidth="1"/>
    <col min="14873" max="14873" width="9.7109375" style="446" bestFit="1" customWidth="1"/>
    <col min="14874" max="15101" width="9.140625" style="446"/>
    <col min="15102" max="15102" width="52.140625" style="446" customWidth="1"/>
    <col min="15103" max="15103" width="9" style="446" customWidth="1"/>
    <col min="15104" max="15105" width="8" style="446" customWidth="1"/>
    <col min="15106" max="15106" width="6.5703125" style="446" customWidth="1"/>
    <col min="15107" max="15107" width="8" style="446" customWidth="1"/>
    <col min="15108" max="15108" width="6.85546875" style="446" customWidth="1"/>
    <col min="15109" max="15109" width="8.7109375" style="446" customWidth="1"/>
    <col min="15110" max="15110" width="6.85546875" style="446" customWidth="1"/>
    <col min="15111" max="15111" width="8" style="446" customWidth="1"/>
    <col min="15112" max="15112" width="7" style="446" customWidth="1"/>
    <col min="15113" max="15117" width="0" style="446" hidden="1" customWidth="1"/>
    <col min="15118" max="15118" width="9" style="446" customWidth="1"/>
    <col min="15119" max="15119" width="8" style="446" customWidth="1"/>
    <col min="15120" max="15120" width="8.7109375" style="446" customWidth="1"/>
    <col min="15121" max="15121" width="9" style="446" customWidth="1"/>
    <col min="15122" max="15123" width="8" style="446" customWidth="1"/>
    <col min="15124" max="15124" width="13.42578125" style="446" customWidth="1"/>
    <col min="15125" max="15125" width="11" style="446" customWidth="1"/>
    <col min="15126" max="15126" width="10.7109375" style="446" customWidth="1"/>
    <col min="15127" max="15128" width="0" style="446" hidden="1" customWidth="1"/>
    <col min="15129" max="15129" width="9.7109375" style="446" bestFit="1" customWidth="1"/>
    <col min="15130" max="15357" width="9.140625" style="446"/>
    <col min="15358" max="15358" width="52.140625" style="446" customWidth="1"/>
    <col min="15359" max="15359" width="9" style="446" customWidth="1"/>
    <col min="15360" max="15361" width="8" style="446" customWidth="1"/>
    <col min="15362" max="15362" width="6.5703125" style="446" customWidth="1"/>
    <col min="15363" max="15363" width="8" style="446" customWidth="1"/>
    <col min="15364" max="15364" width="6.85546875" style="446" customWidth="1"/>
    <col min="15365" max="15365" width="8.7109375" style="446" customWidth="1"/>
    <col min="15366" max="15366" width="6.85546875" style="446" customWidth="1"/>
    <col min="15367" max="15367" width="8" style="446" customWidth="1"/>
    <col min="15368" max="15368" width="7" style="446" customWidth="1"/>
    <col min="15369" max="15373" width="0" style="446" hidden="1" customWidth="1"/>
    <col min="15374" max="15374" width="9" style="446" customWidth="1"/>
    <col min="15375" max="15375" width="8" style="446" customWidth="1"/>
    <col min="15376" max="15376" width="8.7109375" style="446" customWidth="1"/>
    <col min="15377" max="15377" width="9" style="446" customWidth="1"/>
    <col min="15378" max="15379" width="8" style="446" customWidth="1"/>
    <col min="15380" max="15380" width="13.42578125" style="446" customWidth="1"/>
    <col min="15381" max="15381" width="11" style="446" customWidth="1"/>
    <col min="15382" max="15382" width="10.7109375" style="446" customWidth="1"/>
    <col min="15383" max="15384" width="0" style="446" hidden="1" customWidth="1"/>
    <col min="15385" max="15385" width="9.7109375" style="446" bestFit="1" customWidth="1"/>
    <col min="15386" max="15613" width="9.140625" style="446"/>
    <col min="15614" max="15614" width="52.140625" style="446" customWidth="1"/>
    <col min="15615" max="15615" width="9" style="446" customWidth="1"/>
    <col min="15616" max="15617" width="8" style="446" customWidth="1"/>
    <col min="15618" max="15618" width="6.5703125" style="446" customWidth="1"/>
    <col min="15619" max="15619" width="8" style="446" customWidth="1"/>
    <col min="15620" max="15620" width="6.85546875" style="446" customWidth="1"/>
    <col min="15621" max="15621" width="8.7109375" style="446" customWidth="1"/>
    <col min="15622" max="15622" width="6.85546875" style="446" customWidth="1"/>
    <col min="15623" max="15623" width="8" style="446" customWidth="1"/>
    <col min="15624" max="15624" width="7" style="446" customWidth="1"/>
    <col min="15625" max="15629" width="0" style="446" hidden="1" customWidth="1"/>
    <col min="15630" max="15630" width="9" style="446" customWidth="1"/>
    <col min="15631" max="15631" width="8" style="446" customWidth="1"/>
    <col min="15632" max="15632" width="8.7109375" style="446" customWidth="1"/>
    <col min="15633" max="15633" width="9" style="446" customWidth="1"/>
    <col min="15634" max="15635" width="8" style="446" customWidth="1"/>
    <col min="15636" max="15636" width="13.42578125" style="446" customWidth="1"/>
    <col min="15637" max="15637" width="11" style="446" customWidth="1"/>
    <col min="15638" max="15638" width="10.7109375" style="446" customWidth="1"/>
    <col min="15639" max="15640" width="0" style="446" hidden="1" customWidth="1"/>
    <col min="15641" max="15641" width="9.7109375" style="446" bestFit="1" customWidth="1"/>
    <col min="15642" max="15869" width="9.140625" style="446"/>
    <col min="15870" max="15870" width="52.140625" style="446" customWidth="1"/>
    <col min="15871" max="15871" width="9" style="446" customWidth="1"/>
    <col min="15872" max="15873" width="8" style="446" customWidth="1"/>
    <col min="15874" max="15874" width="6.5703125" style="446" customWidth="1"/>
    <col min="15875" max="15875" width="8" style="446" customWidth="1"/>
    <col min="15876" max="15876" width="6.85546875" style="446" customWidth="1"/>
    <col min="15877" max="15877" width="8.7109375" style="446" customWidth="1"/>
    <col min="15878" max="15878" width="6.85546875" style="446" customWidth="1"/>
    <col min="15879" max="15879" width="8" style="446" customWidth="1"/>
    <col min="15880" max="15880" width="7" style="446" customWidth="1"/>
    <col min="15881" max="15885" width="0" style="446" hidden="1" customWidth="1"/>
    <col min="15886" max="15886" width="9" style="446" customWidth="1"/>
    <col min="15887" max="15887" width="8" style="446" customWidth="1"/>
    <col min="15888" max="15888" width="8.7109375" style="446" customWidth="1"/>
    <col min="15889" max="15889" width="9" style="446" customWidth="1"/>
    <col min="15890" max="15891" width="8" style="446" customWidth="1"/>
    <col min="15892" max="15892" width="13.42578125" style="446" customWidth="1"/>
    <col min="15893" max="15893" width="11" style="446" customWidth="1"/>
    <col min="15894" max="15894" width="10.7109375" style="446" customWidth="1"/>
    <col min="15895" max="15896" width="0" style="446" hidden="1" customWidth="1"/>
    <col min="15897" max="15897" width="9.7109375" style="446" bestFit="1" customWidth="1"/>
    <col min="15898" max="16125" width="9.140625" style="446"/>
    <col min="16126" max="16126" width="52.140625" style="446" customWidth="1"/>
    <col min="16127" max="16127" width="9" style="446" customWidth="1"/>
    <col min="16128" max="16129" width="8" style="446" customWidth="1"/>
    <col min="16130" max="16130" width="6.5703125" style="446" customWidth="1"/>
    <col min="16131" max="16131" width="8" style="446" customWidth="1"/>
    <col min="16132" max="16132" width="6.85546875" style="446" customWidth="1"/>
    <col min="16133" max="16133" width="8.7109375" style="446" customWidth="1"/>
    <col min="16134" max="16134" width="6.85546875" style="446" customWidth="1"/>
    <col min="16135" max="16135" width="8" style="446" customWidth="1"/>
    <col min="16136" max="16136" width="7" style="446" customWidth="1"/>
    <col min="16137" max="16141" width="0" style="446" hidden="1" customWidth="1"/>
    <col min="16142" max="16142" width="9" style="446" customWidth="1"/>
    <col min="16143" max="16143" width="8" style="446" customWidth="1"/>
    <col min="16144" max="16144" width="8.7109375" style="446" customWidth="1"/>
    <col min="16145" max="16145" width="9" style="446" customWidth="1"/>
    <col min="16146" max="16147" width="8" style="446" customWidth="1"/>
    <col min="16148" max="16148" width="13.42578125" style="446" customWidth="1"/>
    <col min="16149" max="16149" width="11" style="446" customWidth="1"/>
    <col min="16150" max="16150" width="10.7109375" style="446" customWidth="1"/>
    <col min="16151" max="16152" width="0" style="446" hidden="1" customWidth="1"/>
    <col min="16153" max="16153" width="9.7109375" style="446" bestFit="1" customWidth="1"/>
    <col min="16154" max="16384" width="9.140625" style="446"/>
  </cols>
  <sheetData>
    <row r="2" spans="1:52" ht="7.5" customHeight="1" thickBot="1"/>
    <row r="3" spans="1:52" ht="36" customHeight="1">
      <c r="A3" s="883" t="s">
        <v>1261</v>
      </c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883"/>
      <c r="Y3" s="883"/>
      <c r="Z3" s="445"/>
      <c r="AA3" s="445"/>
      <c r="AB3" s="445"/>
      <c r="AC3" s="445"/>
      <c r="AK3" s="445"/>
      <c r="AL3" s="445"/>
      <c r="AM3" s="445"/>
      <c r="AN3" s="445"/>
      <c r="AO3" s="445"/>
      <c r="AP3" s="445"/>
      <c r="AQ3" s="445"/>
      <c r="AX3" s="1018" t="s">
        <v>482</v>
      </c>
      <c r="AY3" s="1019"/>
      <c r="AZ3" s="1020"/>
    </row>
    <row r="4" spans="1:52" ht="16.5" customHeight="1" thickBot="1">
      <c r="A4" s="70" t="s">
        <v>1262</v>
      </c>
      <c r="B4" s="70"/>
      <c r="C4" s="70"/>
      <c r="D4" s="70"/>
      <c r="E4" s="455"/>
      <c r="F4" s="70"/>
      <c r="G4" s="455"/>
      <c r="H4" s="70"/>
      <c r="I4" s="455"/>
      <c r="J4" s="70"/>
      <c r="K4" s="70"/>
      <c r="L4" s="455"/>
      <c r="M4" s="455"/>
      <c r="N4" s="70"/>
      <c r="O4" s="70"/>
      <c r="P4" s="455"/>
      <c r="Q4" s="70"/>
      <c r="R4" s="70"/>
      <c r="S4" s="455"/>
      <c r="T4" s="70"/>
      <c r="U4" s="70"/>
      <c r="V4" s="455"/>
      <c r="W4" s="455"/>
      <c r="X4" s="455"/>
      <c r="Y4" s="455"/>
      <c r="Z4" s="455"/>
      <c r="AA4" s="455"/>
      <c r="AB4" s="455"/>
      <c r="AC4" s="455"/>
      <c r="AK4" s="455"/>
      <c r="AL4" s="455"/>
      <c r="AM4" s="455"/>
      <c r="AN4" s="455"/>
      <c r="AO4" s="455"/>
      <c r="AP4" s="455"/>
      <c r="AQ4" s="455"/>
      <c r="AS4" s="455"/>
      <c r="AT4" s="455"/>
      <c r="AU4" s="455"/>
      <c r="AV4" s="455"/>
      <c r="AW4" s="455"/>
      <c r="AX4" s="1021">
        <v>0.62</v>
      </c>
      <c r="AY4" s="1022"/>
      <c r="AZ4" s="1023"/>
    </row>
    <row r="5" spans="1:52" s="456" customFormat="1" ht="93" customHeight="1" thickBot="1">
      <c r="A5" s="973" t="s">
        <v>483</v>
      </c>
      <c r="B5" s="976" t="s">
        <v>484</v>
      </c>
      <c r="C5" s="977"/>
      <c r="D5" s="980" t="s">
        <v>485</v>
      </c>
      <c r="E5" s="977"/>
      <c r="F5" s="980" t="s">
        <v>1263</v>
      </c>
      <c r="G5" s="977"/>
      <c r="H5" s="980" t="s">
        <v>1264</v>
      </c>
      <c r="I5" s="977"/>
      <c r="J5" s="980" t="s">
        <v>486</v>
      </c>
      <c r="K5" s="977"/>
      <c r="L5" s="982" t="s">
        <v>487</v>
      </c>
      <c r="M5" s="982"/>
      <c r="N5" s="982" t="s">
        <v>488</v>
      </c>
      <c r="O5" s="982"/>
      <c r="P5" s="983"/>
      <c r="Q5" s="984" t="s">
        <v>1265</v>
      </c>
      <c r="R5" s="985"/>
      <c r="S5" s="986"/>
      <c r="T5" s="990" t="s">
        <v>1266</v>
      </c>
      <c r="U5" s="991"/>
      <c r="V5" s="991"/>
      <c r="W5" s="994" t="s">
        <v>1267</v>
      </c>
      <c r="X5" s="997" t="s">
        <v>1268</v>
      </c>
      <c r="Y5" s="1000" t="s">
        <v>1315</v>
      </c>
      <c r="Z5" s="1002" t="s">
        <v>31</v>
      </c>
      <c r="AA5" s="1003"/>
      <c r="AB5" s="970" t="s">
        <v>1269</v>
      </c>
      <c r="AC5" s="970" t="s">
        <v>1270</v>
      </c>
      <c r="AD5" s="1005" t="s">
        <v>1271</v>
      </c>
      <c r="AE5" s="1006"/>
      <c r="AF5" s="1006"/>
      <c r="AG5" s="1006"/>
      <c r="AH5" s="1006"/>
      <c r="AI5" s="1007"/>
      <c r="AJ5" s="1008"/>
      <c r="AK5" s="973" t="s">
        <v>1272</v>
      </c>
      <c r="AL5" s="1009"/>
      <c r="AM5" s="1009"/>
      <c r="AN5" s="1009"/>
      <c r="AO5" s="1009"/>
      <c r="AP5" s="1009"/>
      <c r="AQ5" s="1009"/>
      <c r="AS5" s="1024" t="s">
        <v>1324</v>
      </c>
      <c r="AT5" s="1016"/>
      <c r="AU5" s="1016" t="s">
        <v>1326</v>
      </c>
      <c r="AV5" s="1016"/>
      <c r="AW5" s="1017"/>
      <c r="AX5" s="1016" t="s">
        <v>1326</v>
      </c>
      <c r="AY5" s="1016"/>
      <c r="AZ5" s="1017"/>
    </row>
    <row r="6" spans="1:52" s="456" customFormat="1" ht="36.75" customHeight="1">
      <c r="A6" s="974"/>
      <c r="B6" s="978"/>
      <c r="C6" s="979"/>
      <c r="D6" s="981"/>
      <c r="E6" s="979"/>
      <c r="F6" s="981"/>
      <c r="G6" s="979"/>
      <c r="H6" s="981"/>
      <c r="I6" s="979"/>
      <c r="J6" s="981"/>
      <c r="K6" s="979"/>
      <c r="L6" s="457"/>
      <c r="M6" s="457"/>
      <c r="N6" s="457"/>
      <c r="O6" s="457"/>
      <c r="P6" s="458"/>
      <c r="Q6" s="987"/>
      <c r="R6" s="988"/>
      <c r="S6" s="989"/>
      <c r="T6" s="992"/>
      <c r="U6" s="993"/>
      <c r="V6" s="993"/>
      <c r="W6" s="995"/>
      <c r="X6" s="998"/>
      <c r="Y6" s="1001"/>
      <c r="Z6" s="459" t="s">
        <v>1273</v>
      </c>
      <c r="AA6" s="460" t="s">
        <v>1274</v>
      </c>
      <c r="AB6" s="971"/>
      <c r="AC6" s="1004"/>
      <c r="AD6" s="1010" t="s">
        <v>1275</v>
      </c>
      <c r="AE6" s="1011"/>
      <c r="AF6" s="1011"/>
      <c r="AG6" s="1011"/>
      <c r="AH6" s="1011"/>
      <c r="AI6" s="461" t="s">
        <v>1276</v>
      </c>
      <c r="AJ6" s="462" t="s">
        <v>1277</v>
      </c>
      <c r="AK6" s="463" t="s">
        <v>1278</v>
      </c>
      <c r="AL6" s="1012" t="s">
        <v>31</v>
      </c>
      <c r="AM6" s="1013"/>
      <c r="AN6" s="463" t="s">
        <v>1279</v>
      </c>
      <c r="AO6" s="1012" t="s">
        <v>31</v>
      </c>
      <c r="AP6" s="1013"/>
      <c r="AQ6" s="1014" t="s">
        <v>1280</v>
      </c>
      <c r="AS6" s="568" t="s">
        <v>1322</v>
      </c>
      <c r="AT6" s="568" t="s">
        <v>1323</v>
      </c>
      <c r="AU6" s="568" t="s">
        <v>1322</v>
      </c>
      <c r="AV6" s="568" t="s">
        <v>1323</v>
      </c>
      <c r="AW6" s="568" t="s">
        <v>1325</v>
      </c>
      <c r="AX6" s="568" t="s">
        <v>1322</v>
      </c>
      <c r="AY6" s="568" t="s">
        <v>1323</v>
      </c>
      <c r="AZ6" s="568" t="s">
        <v>1325</v>
      </c>
    </row>
    <row r="7" spans="1:52" s="456" customFormat="1" ht="55.5" customHeight="1" thickBot="1">
      <c r="A7" s="975"/>
      <c r="B7" s="464" t="s">
        <v>489</v>
      </c>
      <c r="C7" s="465" t="s">
        <v>490</v>
      </c>
      <c r="D7" s="465" t="s">
        <v>489</v>
      </c>
      <c r="E7" s="465" t="s">
        <v>490</v>
      </c>
      <c r="F7" s="465" t="s">
        <v>489</v>
      </c>
      <c r="G7" s="466" t="s">
        <v>490</v>
      </c>
      <c r="H7" s="465" t="s">
        <v>489</v>
      </c>
      <c r="I7" s="466" t="s">
        <v>490</v>
      </c>
      <c r="J7" s="465" t="s">
        <v>489</v>
      </c>
      <c r="K7" s="465" t="s">
        <v>490</v>
      </c>
      <c r="L7" s="465" t="s">
        <v>489</v>
      </c>
      <c r="M7" s="465" t="s">
        <v>490</v>
      </c>
      <c r="N7" s="465" t="s">
        <v>489</v>
      </c>
      <c r="O7" s="465" t="s">
        <v>491</v>
      </c>
      <c r="P7" s="466" t="s">
        <v>490</v>
      </c>
      <c r="Q7" s="465" t="s">
        <v>489</v>
      </c>
      <c r="R7" s="465" t="s">
        <v>491</v>
      </c>
      <c r="S7" s="466" t="s">
        <v>490</v>
      </c>
      <c r="T7" s="465" t="s">
        <v>489</v>
      </c>
      <c r="U7" s="465" t="s">
        <v>491</v>
      </c>
      <c r="V7" s="467" t="s">
        <v>490</v>
      </c>
      <c r="W7" s="996"/>
      <c r="X7" s="999"/>
      <c r="Y7" s="468" t="s">
        <v>1281</v>
      </c>
      <c r="Z7" s="464" t="s">
        <v>1281</v>
      </c>
      <c r="AA7" s="469" t="s">
        <v>1281</v>
      </c>
      <c r="AB7" s="972"/>
      <c r="AC7" s="470" t="s">
        <v>1281</v>
      </c>
      <c r="AD7" s="471" t="s">
        <v>263</v>
      </c>
      <c r="AE7" s="472" t="s">
        <v>1282</v>
      </c>
      <c r="AF7" s="472" t="s">
        <v>1283</v>
      </c>
      <c r="AG7" s="472" t="s">
        <v>1284</v>
      </c>
      <c r="AH7" s="472" t="s">
        <v>1285</v>
      </c>
      <c r="AI7" s="472" t="s">
        <v>1286</v>
      </c>
      <c r="AJ7" s="473" t="s">
        <v>1287</v>
      </c>
      <c r="AK7" s="474" t="s">
        <v>1281</v>
      </c>
      <c r="AL7" s="475" t="s">
        <v>1288</v>
      </c>
      <c r="AM7" s="476" t="s">
        <v>1289</v>
      </c>
      <c r="AN7" s="474" t="s">
        <v>1281</v>
      </c>
      <c r="AO7" s="475" t="s">
        <v>1290</v>
      </c>
      <c r="AP7" s="476" t="s">
        <v>1289</v>
      </c>
      <c r="AQ7" s="1015"/>
      <c r="AS7" s="569" t="s">
        <v>1314</v>
      </c>
      <c r="AT7" s="569" t="s">
        <v>1314</v>
      </c>
      <c r="AU7" s="569" t="s">
        <v>1314</v>
      </c>
      <c r="AV7" s="569" t="s">
        <v>1314</v>
      </c>
      <c r="AW7" s="569" t="s">
        <v>1314</v>
      </c>
      <c r="AX7" s="569" t="s">
        <v>1314</v>
      </c>
      <c r="AY7" s="569" t="s">
        <v>1314</v>
      </c>
      <c r="AZ7" s="569" t="s">
        <v>1314</v>
      </c>
    </row>
    <row r="8" spans="1:52" s="456" customFormat="1" ht="34.5" thickBot="1">
      <c r="A8" s="477">
        <v>1</v>
      </c>
      <c r="B8" s="478" t="s">
        <v>1224</v>
      </c>
      <c r="C8" s="479">
        <v>3</v>
      </c>
      <c r="D8" s="479">
        <v>4</v>
      </c>
      <c r="E8" s="479" t="s">
        <v>1225</v>
      </c>
      <c r="F8" s="479">
        <v>6</v>
      </c>
      <c r="G8" s="479" t="s">
        <v>1226</v>
      </c>
      <c r="H8" s="479" t="s">
        <v>492</v>
      </c>
      <c r="I8" s="479" t="s">
        <v>1227</v>
      </c>
      <c r="J8" s="479">
        <v>8</v>
      </c>
      <c r="K8" s="480" t="s">
        <v>1228</v>
      </c>
      <c r="L8" s="481">
        <v>10</v>
      </c>
      <c r="M8" s="482" t="s">
        <v>493</v>
      </c>
      <c r="N8" s="482" t="s">
        <v>494</v>
      </c>
      <c r="O8" s="482" t="s">
        <v>495</v>
      </c>
      <c r="P8" s="481" t="s">
        <v>496</v>
      </c>
      <c r="Q8" s="482" t="s">
        <v>497</v>
      </c>
      <c r="R8" s="482" t="s">
        <v>498</v>
      </c>
      <c r="S8" s="481" t="s">
        <v>499</v>
      </c>
      <c r="T8" s="482" t="s">
        <v>500</v>
      </c>
      <c r="U8" s="482" t="s">
        <v>501</v>
      </c>
      <c r="V8" s="481" t="s">
        <v>502</v>
      </c>
      <c r="W8" s="483" t="s">
        <v>1291</v>
      </c>
      <c r="X8" s="483" t="s">
        <v>1292</v>
      </c>
      <c r="Y8" s="483" t="s">
        <v>1293</v>
      </c>
      <c r="Z8" s="484" t="s">
        <v>1294</v>
      </c>
      <c r="AA8" s="485" t="s">
        <v>1295</v>
      </c>
      <c r="AB8" s="483" t="s">
        <v>1296</v>
      </c>
      <c r="AC8" s="483" t="s">
        <v>1297</v>
      </c>
      <c r="AD8" s="486" t="s">
        <v>1298</v>
      </c>
      <c r="AE8" s="487">
        <v>21</v>
      </c>
      <c r="AF8" s="487">
        <v>22</v>
      </c>
      <c r="AG8" s="487">
        <v>23</v>
      </c>
      <c r="AH8" s="487">
        <v>24</v>
      </c>
      <c r="AI8" s="487">
        <v>25</v>
      </c>
      <c r="AJ8" s="488" t="s">
        <v>1299</v>
      </c>
      <c r="AK8" s="484" t="s">
        <v>1300</v>
      </c>
      <c r="AL8" s="482" t="s">
        <v>1301</v>
      </c>
      <c r="AM8" s="485" t="s">
        <v>1302</v>
      </c>
      <c r="AN8" s="484" t="s">
        <v>1303</v>
      </c>
      <c r="AO8" s="482" t="s">
        <v>1304</v>
      </c>
      <c r="AP8" s="485" t="s">
        <v>1305</v>
      </c>
      <c r="AQ8" s="484" t="s">
        <v>1306</v>
      </c>
      <c r="AS8" s="483" t="s">
        <v>1327</v>
      </c>
      <c r="AT8" s="483" t="s">
        <v>1328</v>
      </c>
      <c r="AU8" s="483" t="s">
        <v>1329</v>
      </c>
      <c r="AV8" s="483" t="s">
        <v>1330</v>
      </c>
      <c r="AW8" s="483" t="s">
        <v>1331</v>
      </c>
      <c r="AX8" s="483" t="s">
        <v>1332</v>
      </c>
      <c r="AY8" s="483" t="s">
        <v>1333</v>
      </c>
      <c r="AZ8" s="483" t="s">
        <v>1334</v>
      </c>
    </row>
    <row r="9" spans="1:52" s="456" customFormat="1" ht="15.75" hidden="1" thickBot="1">
      <c r="A9" s="489" t="s">
        <v>1307</v>
      </c>
      <c r="B9" s="490"/>
      <c r="C9" s="491"/>
      <c r="D9" s="491"/>
      <c r="E9" s="491"/>
      <c r="F9" s="491"/>
      <c r="G9" s="492"/>
      <c r="H9" s="491"/>
      <c r="I9" s="492"/>
      <c r="J9" s="491"/>
      <c r="K9" s="491"/>
      <c r="L9" s="491"/>
      <c r="M9" s="491"/>
      <c r="N9" s="491"/>
      <c r="O9" s="491"/>
      <c r="P9" s="492"/>
      <c r="Q9" s="491"/>
      <c r="R9" s="491"/>
      <c r="S9" s="493"/>
      <c r="T9" s="491"/>
      <c r="U9" s="491"/>
      <c r="V9" s="492"/>
      <c r="W9" s="494"/>
      <c r="X9" s="495"/>
      <c r="Y9" s="494"/>
      <c r="Z9" s="496"/>
      <c r="AA9" s="497"/>
      <c r="AB9" s="495"/>
      <c r="AC9" s="494"/>
      <c r="AD9" s="498"/>
      <c r="AE9" s="499"/>
      <c r="AF9" s="499"/>
      <c r="AG9" s="499"/>
      <c r="AH9" s="499"/>
      <c r="AI9" s="499"/>
      <c r="AJ9" s="500"/>
      <c r="AK9" s="490"/>
      <c r="AL9" s="491"/>
      <c r="AM9" s="501"/>
      <c r="AN9" s="490"/>
      <c r="AO9" s="491"/>
      <c r="AP9" s="501"/>
      <c r="AQ9" s="502"/>
      <c r="AS9" s="494"/>
      <c r="AT9" s="494"/>
      <c r="AU9" s="494"/>
      <c r="AV9" s="494"/>
      <c r="AW9" s="494"/>
      <c r="AX9" s="494"/>
      <c r="AY9" s="494"/>
      <c r="AZ9" s="494"/>
    </row>
    <row r="10" spans="1:52" s="456" customFormat="1" ht="25.5" hidden="1">
      <c r="A10" s="503" t="s">
        <v>1316</v>
      </c>
      <c r="B10" s="504">
        <f>C10*247</f>
        <v>7839.78</v>
      </c>
      <c r="C10" s="505">
        <v>31.74</v>
      </c>
      <c r="D10" s="506">
        <f>394/0.95*0.25</f>
        <v>103.68</v>
      </c>
      <c r="E10" s="507">
        <f>D10/247</f>
        <v>0.42</v>
      </c>
      <c r="F10" s="506">
        <f>1203/12*4</f>
        <v>401</v>
      </c>
      <c r="G10" s="508">
        <f>F10/247</f>
        <v>1.62</v>
      </c>
      <c r="H10" s="506">
        <f>859/12*4</f>
        <v>286.33</v>
      </c>
      <c r="I10" s="508">
        <f>H10/247</f>
        <v>1.1599999999999999</v>
      </c>
      <c r="J10" s="506">
        <f>1437/12*4</f>
        <v>479</v>
      </c>
      <c r="K10" s="507">
        <f>J10/247</f>
        <v>1.94</v>
      </c>
      <c r="L10" s="506"/>
      <c r="M10" s="507">
        <f>L10/247</f>
        <v>0</v>
      </c>
      <c r="N10" s="507">
        <f>B10+D10+F10+J10+L10</f>
        <v>8823.4599999999991</v>
      </c>
      <c r="O10" s="508">
        <f>N10/12</f>
        <v>735.29</v>
      </c>
      <c r="P10" s="508">
        <f>C10+E10+G10+K10+M10</f>
        <v>35.72</v>
      </c>
      <c r="Q10" s="567">
        <f>B10+D10+F10+J10</f>
        <v>8823.4599999999991</v>
      </c>
      <c r="R10" s="508">
        <f>Q10/12</f>
        <v>735.29</v>
      </c>
      <c r="S10" s="566">
        <f>C10+E10+G10+K10</f>
        <v>35.72</v>
      </c>
      <c r="T10" s="507">
        <f>B10+D10+H10</f>
        <v>8229.7900000000009</v>
      </c>
      <c r="U10" s="508">
        <f>T10/12</f>
        <v>685.82</v>
      </c>
      <c r="V10" s="509">
        <f>C10+E10+I10</f>
        <v>33.32</v>
      </c>
      <c r="W10" s="510"/>
      <c r="X10" s="511">
        <f>X13</f>
        <v>0.75</v>
      </c>
      <c r="Y10" s="512">
        <f>V10*X10</f>
        <v>24.99</v>
      </c>
      <c r="Z10" s="513">
        <f>C10*X10</f>
        <v>23.81</v>
      </c>
      <c r="AA10" s="514">
        <f>Y10-Z10</f>
        <v>1.18</v>
      </c>
      <c r="AB10" s="515">
        <f>1-X10</f>
        <v>0.25</v>
      </c>
      <c r="AC10" s="516">
        <f>S10-Y10</f>
        <v>10.73</v>
      </c>
      <c r="AD10" s="517"/>
      <c r="AE10" s="518" t="s">
        <v>951</v>
      </c>
      <c r="AF10" s="518" t="s">
        <v>951</v>
      </c>
      <c r="AG10" s="518" t="s">
        <v>951</v>
      </c>
      <c r="AH10" s="518" t="s">
        <v>951</v>
      </c>
      <c r="AI10" s="518" t="s">
        <v>951</v>
      </c>
      <c r="AJ10" s="519">
        <v>20</v>
      </c>
      <c r="AK10" s="520">
        <f>AL10+AM10</f>
        <v>1.19</v>
      </c>
      <c r="AL10" s="521">
        <v>0</v>
      </c>
      <c r="AM10" s="522">
        <f>(V10-C10)*X10</f>
        <v>1.19</v>
      </c>
      <c r="AN10" s="520">
        <f>AO10+AP10</f>
        <v>32.130000000000003</v>
      </c>
      <c r="AO10" s="523">
        <f>C10-AL10</f>
        <v>31.74</v>
      </c>
      <c r="AP10" s="522">
        <f>V10-C10-AM10</f>
        <v>0.39</v>
      </c>
      <c r="AQ10" s="524"/>
      <c r="AS10" s="515">
        <f>Y10*247</f>
        <v>6172.53</v>
      </c>
      <c r="AT10" s="515">
        <f>Y10*247-Y10*247*0.3</f>
        <v>4320.7700000000004</v>
      </c>
      <c r="AU10" s="515">
        <f>Q10-AS10</f>
        <v>2650.93</v>
      </c>
      <c r="AV10" s="515">
        <f>Q10-AT10</f>
        <v>4502.6899999999996</v>
      </c>
      <c r="AW10" s="515">
        <f>Q10</f>
        <v>8823.4599999999991</v>
      </c>
      <c r="AX10" s="564">
        <f>AU10*AX4</f>
        <v>1643.58</v>
      </c>
      <c r="AY10" s="564">
        <f>AV10*AX4</f>
        <v>2791.67</v>
      </c>
      <c r="AZ10" s="564">
        <f>AW10*AX4</f>
        <v>5470.55</v>
      </c>
    </row>
    <row r="11" spans="1:52" s="456" customFormat="1" ht="26.25" hidden="1" thickBot="1">
      <c r="A11" s="525" t="s">
        <v>1317</v>
      </c>
      <c r="B11" s="504">
        <f>C11*247</f>
        <v>9578.66</v>
      </c>
      <c r="C11" s="505">
        <v>38.78</v>
      </c>
      <c r="D11" s="506">
        <f>394/0.95*0.25</f>
        <v>103.68</v>
      </c>
      <c r="E11" s="507">
        <f>D11/247</f>
        <v>0.42</v>
      </c>
      <c r="F11" s="506">
        <f>1203/12*4</f>
        <v>401</v>
      </c>
      <c r="G11" s="508">
        <f>F11/247</f>
        <v>1.62</v>
      </c>
      <c r="H11" s="506">
        <f>859/12*4</f>
        <v>286.33</v>
      </c>
      <c r="I11" s="508">
        <f>H11/247</f>
        <v>1.1599999999999999</v>
      </c>
      <c r="J11" s="506">
        <v>479</v>
      </c>
      <c r="K11" s="507">
        <f>J11/247</f>
        <v>1.94</v>
      </c>
      <c r="L11" s="506"/>
      <c r="M11" s="507">
        <f>L11/247</f>
        <v>0</v>
      </c>
      <c r="N11" s="507">
        <f>B11+D11+F11+J11+L11</f>
        <v>10562.34</v>
      </c>
      <c r="O11" s="508">
        <f>N11/12</f>
        <v>880.2</v>
      </c>
      <c r="P11" s="508">
        <f>C11+E11+G11+K11+M11</f>
        <v>42.76</v>
      </c>
      <c r="Q11" s="567">
        <f>B11+D11+F11+J11</f>
        <v>10562.34</v>
      </c>
      <c r="R11" s="508">
        <f>Q11/12</f>
        <v>880.2</v>
      </c>
      <c r="S11" s="566">
        <f>C11+E11+G11+K11</f>
        <v>42.76</v>
      </c>
      <c r="T11" s="507">
        <f>B11+D11+H11</f>
        <v>9968.67</v>
      </c>
      <c r="U11" s="508">
        <f>T11/12</f>
        <v>830.72</v>
      </c>
      <c r="V11" s="509">
        <f>C11+E11+I11</f>
        <v>40.36</v>
      </c>
      <c r="W11" s="526"/>
      <c r="X11" s="527">
        <f>X14</f>
        <v>0.75</v>
      </c>
      <c r="Y11" s="528">
        <f>V11*X11</f>
        <v>30.27</v>
      </c>
      <c r="Z11" s="529">
        <f>C11*X11</f>
        <v>29.09</v>
      </c>
      <c r="AA11" s="530">
        <f>Y11-Z11</f>
        <v>1.18</v>
      </c>
      <c r="AB11" s="531">
        <f>1-X11</f>
        <v>0.25</v>
      </c>
      <c r="AC11" s="532">
        <f>S11-Y11</f>
        <v>12.49</v>
      </c>
      <c r="AD11" s="533"/>
      <c r="AE11" s="534" t="s">
        <v>951</v>
      </c>
      <c r="AF11" s="534" t="s">
        <v>951</v>
      </c>
      <c r="AG11" s="534" t="s">
        <v>951</v>
      </c>
      <c r="AH11" s="534" t="s">
        <v>951</v>
      </c>
      <c r="AI11" s="534" t="s">
        <v>951</v>
      </c>
      <c r="AJ11" s="535">
        <v>20</v>
      </c>
      <c r="AK11" s="536">
        <f>AL11+AM11</f>
        <v>1.19</v>
      </c>
      <c r="AL11" s="537">
        <v>0</v>
      </c>
      <c r="AM11" s="538">
        <f>(V11-C11)*X11</f>
        <v>1.19</v>
      </c>
      <c r="AN11" s="536">
        <f>AO11+AP11</f>
        <v>39.17</v>
      </c>
      <c r="AO11" s="539">
        <f>C11-AL11</f>
        <v>38.78</v>
      </c>
      <c r="AP11" s="538">
        <f>V11-C11-AM11</f>
        <v>0.39</v>
      </c>
      <c r="AQ11" s="540"/>
      <c r="AS11" s="531">
        <f>Y11*247</f>
        <v>7476.69</v>
      </c>
      <c r="AT11" s="531">
        <f>Y11*247-Y11*247*0.3</f>
        <v>5233.68</v>
      </c>
      <c r="AU11" s="531">
        <f>Q11-AS11</f>
        <v>3085.65</v>
      </c>
      <c r="AV11" s="531">
        <f>Q11-AT11</f>
        <v>5328.66</v>
      </c>
      <c r="AW11" s="531">
        <f>Q11</f>
        <v>10562.34</v>
      </c>
      <c r="AX11" s="565">
        <f>AU11*AX4</f>
        <v>1913.1</v>
      </c>
      <c r="AY11" s="565">
        <f>AV11*AX4</f>
        <v>3303.77</v>
      </c>
      <c r="AZ11" s="565">
        <f>AW11*AX4</f>
        <v>6548.65</v>
      </c>
    </row>
    <row r="12" spans="1:52" s="456" customFormat="1" ht="15.75" thickBot="1">
      <c r="A12" s="489" t="s">
        <v>1308</v>
      </c>
      <c r="B12" s="490"/>
      <c r="C12" s="491"/>
      <c r="D12" s="491"/>
      <c r="E12" s="491"/>
      <c r="F12" s="491"/>
      <c r="G12" s="492"/>
      <c r="H12" s="491"/>
      <c r="I12" s="492"/>
      <c r="J12" s="491"/>
      <c r="K12" s="491"/>
      <c r="L12" s="491"/>
      <c r="M12" s="491"/>
      <c r="N12" s="491"/>
      <c r="O12" s="491"/>
      <c r="P12" s="492"/>
      <c r="Q12" s="491"/>
      <c r="R12" s="491"/>
      <c r="S12" s="493"/>
      <c r="T12" s="491"/>
      <c r="U12" s="491"/>
      <c r="V12" s="493"/>
      <c r="W12" s="494"/>
      <c r="X12" s="495"/>
      <c r="Y12" s="494"/>
      <c r="Z12" s="496"/>
      <c r="AA12" s="497"/>
      <c r="AB12" s="495"/>
      <c r="AC12" s="494"/>
      <c r="AD12" s="498"/>
      <c r="AE12" s="541"/>
      <c r="AF12" s="541"/>
      <c r="AG12" s="541"/>
      <c r="AH12" s="541"/>
      <c r="AI12" s="541"/>
      <c r="AJ12" s="499"/>
      <c r="AK12" s="490"/>
      <c r="AL12" s="491"/>
      <c r="AM12" s="501"/>
      <c r="AN12" s="490"/>
      <c r="AO12" s="491"/>
      <c r="AP12" s="501"/>
      <c r="AQ12" s="502"/>
      <c r="AS12" s="494"/>
      <c r="AT12" s="494"/>
      <c r="AU12" s="494"/>
      <c r="AV12" s="494"/>
      <c r="AW12" s="494"/>
      <c r="AX12" s="494"/>
      <c r="AY12" s="494"/>
      <c r="AZ12" s="494"/>
    </row>
    <row r="13" spans="1:52" s="456" customFormat="1" ht="25.5">
      <c r="A13" s="542" t="s">
        <v>1318</v>
      </c>
      <c r="B13" s="504">
        <f>C13*247</f>
        <v>29765.97</v>
      </c>
      <c r="C13" s="505">
        <v>120.51</v>
      </c>
      <c r="D13" s="506">
        <v>394</v>
      </c>
      <c r="E13" s="507">
        <f>D13/247</f>
        <v>1.6</v>
      </c>
      <c r="F13" s="506">
        <v>1203</v>
      </c>
      <c r="G13" s="508">
        <f>F13/247</f>
        <v>4.87</v>
      </c>
      <c r="H13" s="506">
        <v>859</v>
      </c>
      <c r="I13" s="508">
        <f>H13/247</f>
        <v>3.48</v>
      </c>
      <c r="J13" s="506">
        <v>1437</v>
      </c>
      <c r="K13" s="507">
        <f>J13/247</f>
        <v>5.82</v>
      </c>
      <c r="L13" s="506"/>
      <c r="M13" s="507">
        <f>L13/247</f>
        <v>0</v>
      </c>
      <c r="N13" s="507">
        <f>B13+D13+F13+J13+L13</f>
        <v>32799.97</v>
      </c>
      <c r="O13" s="508">
        <f>N13/12</f>
        <v>2733.33</v>
      </c>
      <c r="P13" s="508">
        <f>C13+E13+G13+K13+M13</f>
        <v>132.80000000000001</v>
      </c>
      <c r="Q13" s="567">
        <f>B13+D13+F13+J13</f>
        <v>32799.97</v>
      </c>
      <c r="R13" s="508">
        <f>Q13/12</f>
        <v>2733.33</v>
      </c>
      <c r="S13" s="566">
        <f>C13+E13+G13+K13</f>
        <v>132.80000000000001</v>
      </c>
      <c r="T13" s="507">
        <f>B13+D13+H13</f>
        <v>31018.97</v>
      </c>
      <c r="U13" s="508">
        <f>T13/12</f>
        <v>2584.91</v>
      </c>
      <c r="V13" s="509">
        <f>C13+E13+I13</f>
        <v>125.59</v>
      </c>
      <c r="W13" s="543">
        <v>94.78</v>
      </c>
      <c r="X13" s="515">
        <f>Y13/V13</f>
        <v>0.75</v>
      </c>
      <c r="Y13" s="544">
        <v>94.78</v>
      </c>
      <c r="Z13" s="513">
        <f>C13*X13</f>
        <v>90.38</v>
      </c>
      <c r="AA13" s="514">
        <f>Y13-Z13</f>
        <v>4.4000000000000004</v>
      </c>
      <c r="AB13" s="515">
        <f>1-X13</f>
        <v>0.25</v>
      </c>
      <c r="AC13" s="516">
        <f>S13-Y13</f>
        <v>38.020000000000003</v>
      </c>
      <c r="AD13" s="520">
        <f>AE13+AF13+AG13+AH13</f>
        <v>100</v>
      </c>
      <c r="AE13" s="545">
        <v>20</v>
      </c>
      <c r="AF13" s="545">
        <v>5</v>
      </c>
      <c r="AG13" s="545">
        <v>35</v>
      </c>
      <c r="AH13" s="545">
        <f>15+25</f>
        <v>40</v>
      </c>
      <c r="AI13" s="518" t="s">
        <v>951</v>
      </c>
      <c r="AJ13" s="546" t="s">
        <v>951</v>
      </c>
      <c r="AK13" s="520">
        <f>AL13+AM13</f>
        <v>71.599999999999994</v>
      </c>
      <c r="AL13" s="523">
        <f>C13*(AG13+AH13)/100*X13</f>
        <v>67.790000000000006</v>
      </c>
      <c r="AM13" s="522">
        <f>(V13-C13)*X13</f>
        <v>3.81</v>
      </c>
      <c r="AN13" s="520">
        <f>AO13+AP13</f>
        <v>53.99</v>
      </c>
      <c r="AO13" s="523">
        <f>C13-AL13</f>
        <v>52.72</v>
      </c>
      <c r="AP13" s="522">
        <f>V13-C13-AM13</f>
        <v>1.27</v>
      </c>
      <c r="AQ13" s="524">
        <f>(Y13-AK13)/Y13*100</f>
        <v>24.46</v>
      </c>
      <c r="AS13" s="515">
        <f>Y13*247</f>
        <v>23410.66</v>
      </c>
      <c r="AT13" s="515">
        <f>Y13*247-Y13*247*0.3</f>
        <v>16387.46</v>
      </c>
      <c r="AU13" s="515">
        <f>Q13-AS13</f>
        <v>9389.31</v>
      </c>
      <c r="AV13" s="515">
        <f>Q13-AT13</f>
        <v>16412.509999999998</v>
      </c>
      <c r="AW13" s="515">
        <f>Q13</f>
        <v>32799.97</v>
      </c>
      <c r="AX13" s="564">
        <f>AU13*AX4</f>
        <v>5821.37</v>
      </c>
      <c r="AY13" s="564">
        <f>AV13*AX4</f>
        <v>10175.76</v>
      </c>
      <c r="AZ13" s="564">
        <f>AW13*AX4</f>
        <v>20335.98</v>
      </c>
    </row>
    <row r="14" spans="1:52" s="456" customFormat="1" ht="26.25" thickBot="1">
      <c r="A14" s="547" t="s">
        <v>1319</v>
      </c>
      <c r="B14" s="504">
        <f>C14*247</f>
        <v>36370.75</v>
      </c>
      <c r="C14" s="505">
        <v>147.25</v>
      </c>
      <c r="D14" s="506">
        <v>394</v>
      </c>
      <c r="E14" s="507">
        <f>D14/247</f>
        <v>1.6</v>
      </c>
      <c r="F14" s="506">
        <v>1203</v>
      </c>
      <c r="G14" s="508">
        <f>F14/247</f>
        <v>4.87</v>
      </c>
      <c r="H14" s="506">
        <v>859</v>
      </c>
      <c r="I14" s="508">
        <f>H14/247</f>
        <v>3.48</v>
      </c>
      <c r="J14" s="506">
        <v>1437</v>
      </c>
      <c r="K14" s="507">
        <f>J14/247</f>
        <v>5.82</v>
      </c>
      <c r="L14" s="506"/>
      <c r="M14" s="507">
        <f>L14/247</f>
        <v>0</v>
      </c>
      <c r="N14" s="507">
        <f>B14+D14+F14+J14+L14</f>
        <v>39404.75</v>
      </c>
      <c r="O14" s="508">
        <f>N14/12</f>
        <v>3283.73</v>
      </c>
      <c r="P14" s="508">
        <f>C14+E14+G14+K14+M14</f>
        <v>159.54</v>
      </c>
      <c r="Q14" s="567">
        <f>B14+D14+F14+J14</f>
        <v>39404.75</v>
      </c>
      <c r="R14" s="508">
        <f>Q14/12</f>
        <v>3283.73</v>
      </c>
      <c r="S14" s="566">
        <f>C14+E14+G14+K14</f>
        <v>159.54</v>
      </c>
      <c r="T14" s="507">
        <f>B14+D14+H14</f>
        <v>37623.75</v>
      </c>
      <c r="U14" s="508">
        <f>T14/12</f>
        <v>3135.31</v>
      </c>
      <c r="V14" s="509">
        <f>C14+E14+I14</f>
        <v>152.33000000000001</v>
      </c>
      <c r="W14" s="548">
        <v>114.4</v>
      </c>
      <c r="X14" s="531">
        <f>Y14/V14</f>
        <v>0.75</v>
      </c>
      <c r="Y14" s="549">
        <v>114.4</v>
      </c>
      <c r="Z14" s="529">
        <f>C14*X14</f>
        <v>110.44</v>
      </c>
      <c r="AA14" s="530">
        <f>Y14-Z14</f>
        <v>3.96</v>
      </c>
      <c r="AB14" s="531">
        <f>1-X14</f>
        <v>0.25</v>
      </c>
      <c r="AC14" s="532">
        <f>S14-Y14</f>
        <v>45.14</v>
      </c>
      <c r="AD14" s="536">
        <f>AE14+AF14+AG14+AH14</f>
        <v>100</v>
      </c>
      <c r="AE14" s="550">
        <v>20</v>
      </c>
      <c r="AF14" s="550">
        <v>5</v>
      </c>
      <c r="AG14" s="550">
        <v>35</v>
      </c>
      <c r="AH14" s="550">
        <f>15+25</f>
        <v>40</v>
      </c>
      <c r="AI14" s="534" t="s">
        <v>951</v>
      </c>
      <c r="AJ14" s="551" t="s">
        <v>951</v>
      </c>
      <c r="AK14" s="536">
        <f>AL14+AM14</f>
        <v>86.64</v>
      </c>
      <c r="AL14" s="539">
        <f>C14*(AG14+AH14)/100*X14</f>
        <v>82.83</v>
      </c>
      <c r="AM14" s="538">
        <f>(V14-C14)*X14</f>
        <v>3.81</v>
      </c>
      <c r="AN14" s="536">
        <f>AO14+AP14</f>
        <v>65.69</v>
      </c>
      <c r="AO14" s="539">
        <f>C14-AL14</f>
        <v>64.42</v>
      </c>
      <c r="AP14" s="538">
        <f>V14-C14-AM14</f>
        <v>1.27</v>
      </c>
      <c r="AQ14" s="540">
        <f>(Y14-AK14)/Y14*100</f>
        <v>24.27</v>
      </c>
      <c r="AS14" s="531">
        <f>Y14*247</f>
        <v>28256.799999999999</v>
      </c>
      <c r="AT14" s="531">
        <f>Y14*247-Y14*247*0.3</f>
        <v>19779.759999999998</v>
      </c>
      <c r="AU14" s="531">
        <f>Q14-AS14</f>
        <v>11147.95</v>
      </c>
      <c r="AV14" s="531">
        <f>Q14-AT14</f>
        <v>19624.990000000002</v>
      </c>
      <c r="AW14" s="531">
        <f>Q14</f>
        <v>39404.75</v>
      </c>
      <c r="AX14" s="565">
        <f>AU14*AX4</f>
        <v>6911.73</v>
      </c>
      <c r="AY14" s="565">
        <f>AV14*AX4</f>
        <v>12167.49</v>
      </c>
      <c r="AZ14" s="565">
        <f>AW14*AX4</f>
        <v>24430.95</v>
      </c>
    </row>
    <row r="15" spans="1:52" s="456" customFormat="1" ht="15.75" thickBot="1">
      <c r="A15" s="489" t="s">
        <v>1309</v>
      </c>
      <c r="B15" s="490"/>
      <c r="C15" s="491"/>
      <c r="D15" s="491"/>
      <c r="E15" s="491"/>
      <c r="F15" s="491"/>
      <c r="G15" s="492"/>
      <c r="H15" s="491"/>
      <c r="I15" s="492"/>
      <c r="J15" s="491"/>
      <c r="K15" s="491"/>
      <c r="L15" s="491"/>
      <c r="M15" s="491"/>
      <c r="N15" s="491"/>
      <c r="O15" s="491"/>
      <c r="P15" s="492"/>
      <c r="Q15" s="491"/>
      <c r="R15" s="491"/>
      <c r="S15" s="493"/>
      <c r="T15" s="491"/>
      <c r="U15" s="491"/>
      <c r="V15" s="493"/>
      <c r="W15" s="494"/>
      <c r="X15" s="495"/>
      <c r="Y15" s="494"/>
      <c r="Z15" s="496"/>
      <c r="AA15" s="497"/>
      <c r="AB15" s="495"/>
      <c r="AC15" s="494"/>
      <c r="AD15" s="498"/>
      <c r="AE15" s="541"/>
      <c r="AF15" s="541"/>
      <c r="AG15" s="541"/>
      <c r="AH15" s="541"/>
      <c r="AI15" s="541"/>
      <c r="AJ15" s="499"/>
      <c r="AK15" s="490"/>
      <c r="AL15" s="491"/>
      <c r="AM15" s="501"/>
      <c r="AN15" s="490"/>
      <c r="AO15" s="491"/>
      <c r="AP15" s="501"/>
      <c r="AQ15" s="502"/>
      <c r="AS15" s="494"/>
      <c r="AT15" s="494"/>
      <c r="AU15" s="494"/>
      <c r="AV15" s="494"/>
      <c r="AW15" s="494"/>
      <c r="AX15" s="494"/>
      <c r="AY15" s="494"/>
      <c r="AZ15" s="494"/>
    </row>
    <row r="16" spans="1:52" s="456" customFormat="1" ht="25.5" hidden="1">
      <c r="A16" s="542" t="s">
        <v>1320</v>
      </c>
      <c r="B16" s="504">
        <f>C16*247</f>
        <v>31331.95</v>
      </c>
      <c r="C16" s="505">
        <v>126.85</v>
      </c>
      <c r="D16" s="506">
        <v>414.74</v>
      </c>
      <c r="E16" s="507">
        <f>D16/247</f>
        <v>1.68</v>
      </c>
      <c r="F16" s="506">
        <v>2406</v>
      </c>
      <c r="G16" s="508">
        <f>F16/247</f>
        <v>9.74</v>
      </c>
      <c r="H16" s="506">
        <v>1718</v>
      </c>
      <c r="I16" s="508">
        <f>H16/247</f>
        <v>6.96</v>
      </c>
      <c r="J16" s="506">
        <v>2874</v>
      </c>
      <c r="K16" s="507">
        <f>J16/247</f>
        <v>11.64</v>
      </c>
      <c r="L16" s="506"/>
      <c r="M16" s="507">
        <f>L16/247</f>
        <v>0</v>
      </c>
      <c r="N16" s="507">
        <f>B16+D16+F16+J16+L16</f>
        <v>37026.69</v>
      </c>
      <c r="O16" s="508">
        <f>N16/12</f>
        <v>3085.56</v>
      </c>
      <c r="P16" s="508">
        <f>C16+E16+G16+K16+M16</f>
        <v>149.91</v>
      </c>
      <c r="Q16" s="567">
        <f>B16+D16+F16+J16</f>
        <v>37026.69</v>
      </c>
      <c r="R16" s="508">
        <f>Q16/12</f>
        <v>3085.56</v>
      </c>
      <c r="S16" s="566">
        <f>C16+E16+G16+K16</f>
        <v>149.91</v>
      </c>
      <c r="T16" s="507">
        <f>B16+D16+H16</f>
        <v>33464.69</v>
      </c>
      <c r="U16" s="508">
        <f>T16/12</f>
        <v>2788.72</v>
      </c>
      <c r="V16" s="509">
        <f>C16+E16+I16</f>
        <v>135.49</v>
      </c>
      <c r="W16" s="543"/>
      <c r="X16" s="511">
        <f>X13</f>
        <v>0.75</v>
      </c>
      <c r="Y16" s="512">
        <f>V16*X16</f>
        <v>101.62</v>
      </c>
      <c r="Z16" s="513">
        <f>C16*X16</f>
        <v>95.14</v>
      </c>
      <c r="AA16" s="514">
        <f>Y16-Z16</f>
        <v>6.48</v>
      </c>
      <c r="AB16" s="515">
        <f>1-X16</f>
        <v>0.25</v>
      </c>
      <c r="AC16" s="516">
        <f>S16-Y16</f>
        <v>48.29</v>
      </c>
      <c r="AD16" s="520">
        <f>AE16+AF16+AG16+AH16+AI16</f>
        <v>100</v>
      </c>
      <c r="AE16" s="545">
        <v>20</v>
      </c>
      <c r="AF16" s="545">
        <v>5</v>
      </c>
      <c r="AG16" s="545">
        <v>35</v>
      </c>
      <c r="AH16" s="545">
        <f>15+20</f>
        <v>35</v>
      </c>
      <c r="AI16" s="545">
        <v>5</v>
      </c>
      <c r="AJ16" s="546" t="s">
        <v>951</v>
      </c>
      <c r="AK16" s="520">
        <f>AL16+AM16</f>
        <v>77.83</v>
      </c>
      <c r="AL16" s="523">
        <f>C16*(AG16+AH16+AI16)/100*X16</f>
        <v>71.349999999999994</v>
      </c>
      <c r="AM16" s="522">
        <f>(V16-C16)*X16</f>
        <v>6.48</v>
      </c>
      <c r="AN16" s="520">
        <f>AO16+AP16</f>
        <v>57.66</v>
      </c>
      <c r="AO16" s="523">
        <f>C16-AL16</f>
        <v>55.5</v>
      </c>
      <c r="AP16" s="522">
        <f>V16-C16-AM16</f>
        <v>2.16</v>
      </c>
      <c r="AQ16" s="524">
        <f>(Y16-AK16)/Y16*100</f>
        <v>23.41</v>
      </c>
      <c r="AS16" s="515">
        <f>Y16*247</f>
        <v>25100.14</v>
      </c>
      <c r="AT16" s="515">
        <f>Y16*247-Y16*247*0.3</f>
        <v>17570.099999999999</v>
      </c>
      <c r="AU16" s="515">
        <f>Q16-AS16</f>
        <v>11926.55</v>
      </c>
      <c r="AV16" s="515">
        <f>Q16-AT16</f>
        <v>19456.59</v>
      </c>
      <c r="AW16" s="515">
        <f>Q16</f>
        <v>37026.69</v>
      </c>
      <c r="AX16" s="564">
        <f>AU16*AX4</f>
        <v>7394.46</v>
      </c>
      <c r="AY16" s="564">
        <f>AV16*AX4</f>
        <v>12063.09</v>
      </c>
      <c r="AZ16" s="564">
        <f>AW16*AX4</f>
        <v>22956.55</v>
      </c>
    </row>
    <row r="17" spans="1:52" s="456" customFormat="1" ht="26.25" thickBot="1">
      <c r="A17" s="547" t="s">
        <v>1321</v>
      </c>
      <c r="B17" s="504">
        <f>C17*247</f>
        <v>38280.06</v>
      </c>
      <c r="C17" s="505">
        <v>154.97999999999999</v>
      </c>
      <c r="D17" s="506">
        <v>414.74</v>
      </c>
      <c r="E17" s="507">
        <f>D17/247</f>
        <v>1.68</v>
      </c>
      <c r="F17" s="506">
        <v>2406</v>
      </c>
      <c r="G17" s="508">
        <f>F17/247</f>
        <v>9.74</v>
      </c>
      <c r="H17" s="506">
        <v>1718</v>
      </c>
      <c r="I17" s="508">
        <f>H17/247</f>
        <v>6.96</v>
      </c>
      <c r="J17" s="506">
        <v>2874</v>
      </c>
      <c r="K17" s="507">
        <f>J17/247</f>
        <v>11.64</v>
      </c>
      <c r="L17" s="506"/>
      <c r="M17" s="507">
        <f>L17/247</f>
        <v>0</v>
      </c>
      <c r="N17" s="507">
        <f>B17+D17+F17+J17+L17</f>
        <v>43974.8</v>
      </c>
      <c r="O17" s="508">
        <f>N17/12</f>
        <v>3664.57</v>
      </c>
      <c r="P17" s="508">
        <f>C17+E17+G17+K17+M17</f>
        <v>178.04</v>
      </c>
      <c r="Q17" s="567">
        <f>B17+D17+F17+J17</f>
        <v>43974.8</v>
      </c>
      <c r="R17" s="508">
        <f>Q17/12</f>
        <v>3664.57</v>
      </c>
      <c r="S17" s="566">
        <f>C17+E17+G17+K17</f>
        <v>178.04</v>
      </c>
      <c r="T17" s="507">
        <f>B17+D17+H17</f>
        <v>40412.800000000003</v>
      </c>
      <c r="U17" s="508">
        <f>T17/12</f>
        <v>3367.73</v>
      </c>
      <c r="V17" s="509">
        <f>C17+E17+I17</f>
        <v>163.62</v>
      </c>
      <c r="W17" s="548"/>
      <c r="X17" s="527">
        <f>X14</f>
        <v>0.75</v>
      </c>
      <c r="Y17" s="528">
        <f>V17*X17</f>
        <v>122.72</v>
      </c>
      <c r="Z17" s="529">
        <f>C17*X17</f>
        <v>116.24</v>
      </c>
      <c r="AA17" s="530">
        <f>Y17-Z17</f>
        <v>6.48</v>
      </c>
      <c r="AB17" s="531">
        <f>1-X17</f>
        <v>0.25</v>
      </c>
      <c r="AC17" s="532">
        <f>S17-Y17</f>
        <v>55.32</v>
      </c>
      <c r="AD17" s="536">
        <f>AE17+AF17+AG17+AH17+AI17</f>
        <v>100</v>
      </c>
      <c r="AE17" s="552">
        <v>20</v>
      </c>
      <c r="AF17" s="552">
        <v>5</v>
      </c>
      <c r="AG17" s="552">
        <v>35</v>
      </c>
      <c r="AH17" s="552">
        <f>15+20</f>
        <v>35</v>
      </c>
      <c r="AI17" s="552">
        <v>5</v>
      </c>
      <c r="AJ17" s="551" t="s">
        <v>951</v>
      </c>
      <c r="AK17" s="536">
        <f>AL17+AM17</f>
        <v>93.66</v>
      </c>
      <c r="AL17" s="539">
        <f>C17*(AG17+AH17+AI17)/100*X17</f>
        <v>87.18</v>
      </c>
      <c r="AM17" s="538">
        <f>(V17-C17)*X17</f>
        <v>6.48</v>
      </c>
      <c r="AN17" s="536">
        <f>AO17+AP17</f>
        <v>69.959999999999994</v>
      </c>
      <c r="AO17" s="539">
        <f>C17-AL17</f>
        <v>67.8</v>
      </c>
      <c r="AP17" s="538">
        <f>V17-C17-AM17</f>
        <v>2.16</v>
      </c>
      <c r="AQ17" s="540">
        <f>(Y17-AK17)/Y17*100</f>
        <v>23.68</v>
      </c>
      <c r="AS17" s="531">
        <f>Y17*247</f>
        <v>30311.84</v>
      </c>
      <c r="AT17" s="531">
        <f>Y17*247-Y17*247*0.3</f>
        <v>21218.29</v>
      </c>
      <c r="AU17" s="531">
        <f>Q17-AS17</f>
        <v>13662.96</v>
      </c>
      <c r="AV17" s="531">
        <f>Q17-AT17</f>
        <v>22756.51</v>
      </c>
      <c r="AW17" s="531">
        <f>Q17</f>
        <v>43974.8</v>
      </c>
      <c r="AX17" s="565">
        <f>AU17*AX4</f>
        <v>8471.0400000000009</v>
      </c>
      <c r="AY17" s="565">
        <f>AV17*AX4</f>
        <v>14109.04</v>
      </c>
      <c r="AZ17" s="565">
        <f>AW17*AX4</f>
        <v>27264.38</v>
      </c>
    </row>
    <row r="18" spans="1:52" s="560" customFormat="1">
      <c r="A18" s="553"/>
      <c r="B18" s="554"/>
      <c r="C18" s="554"/>
      <c r="D18" s="554"/>
      <c r="E18" s="554"/>
      <c r="F18" s="554"/>
      <c r="G18" s="554"/>
      <c r="H18" s="554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5"/>
      <c r="T18" s="554"/>
      <c r="U18" s="554"/>
      <c r="V18" s="555"/>
      <c r="W18" s="555"/>
      <c r="X18" s="556"/>
      <c r="Y18" s="554"/>
      <c r="Z18" s="557"/>
      <c r="AA18" s="557"/>
      <c r="AB18" s="554"/>
      <c r="AC18" s="555"/>
      <c r="AD18" s="555"/>
      <c r="AE18" s="557"/>
      <c r="AF18" s="557"/>
      <c r="AG18" s="557"/>
      <c r="AH18" s="557"/>
      <c r="AI18" s="557"/>
      <c r="AJ18" s="558"/>
      <c r="AK18" s="554"/>
      <c r="AL18" s="554"/>
      <c r="AM18" s="554"/>
      <c r="AN18" s="554"/>
      <c r="AO18" s="554"/>
      <c r="AP18" s="554"/>
      <c r="AQ18" s="559"/>
      <c r="AS18" s="554"/>
      <c r="AT18" s="554"/>
      <c r="AU18" s="554"/>
      <c r="AV18" s="554"/>
      <c r="AW18" s="554"/>
      <c r="AX18" s="554"/>
      <c r="AY18" s="554"/>
      <c r="AZ18" s="554"/>
    </row>
    <row r="19" spans="1:52" s="560" customFormat="1">
      <c r="A19" s="553"/>
      <c r="B19" s="554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5"/>
      <c r="T19" s="554"/>
      <c r="U19" s="554"/>
      <c r="V19" s="555"/>
      <c r="W19" s="555"/>
      <c r="X19" s="556"/>
      <c r="Y19" s="554"/>
      <c r="Z19" s="557"/>
      <c r="AA19" s="557"/>
      <c r="AB19" s="554"/>
      <c r="AC19" s="555"/>
      <c r="AD19" s="555"/>
      <c r="AE19" s="557"/>
      <c r="AF19" s="557"/>
      <c r="AG19" s="557"/>
      <c r="AH19" s="557"/>
      <c r="AI19" s="557"/>
      <c r="AJ19" s="558"/>
      <c r="AK19" s="554"/>
      <c r="AL19" s="554"/>
      <c r="AM19" s="554"/>
      <c r="AN19" s="554"/>
      <c r="AO19" s="554"/>
      <c r="AP19" s="554"/>
      <c r="AQ19" s="559"/>
      <c r="AS19" s="554"/>
      <c r="AT19" s="554"/>
      <c r="AU19" s="554"/>
      <c r="AV19" s="554"/>
      <c r="AW19" s="554"/>
      <c r="AX19" s="554"/>
      <c r="AY19" s="554"/>
      <c r="AZ19" s="554"/>
    </row>
    <row r="20" spans="1:52">
      <c r="C20" s="446" t="s">
        <v>1310</v>
      </c>
      <c r="T20" s="446" t="s">
        <v>1311</v>
      </c>
    </row>
    <row r="21" spans="1:52">
      <c r="A21" s="561"/>
      <c r="C21" s="561"/>
    </row>
    <row r="22" spans="1:52">
      <c r="C22" s="446" t="s">
        <v>1312</v>
      </c>
    </row>
    <row r="24" spans="1:52" ht="22.5">
      <c r="A24" s="234" t="s">
        <v>908</v>
      </c>
      <c r="B24" s="563" t="s">
        <v>1313</v>
      </c>
    </row>
    <row r="25" spans="1:52" ht="24">
      <c r="A25" s="12" t="s">
        <v>910</v>
      </c>
      <c r="B25" s="312">
        <f>AZ13</f>
        <v>20335.98</v>
      </c>
    </row>
    <row r="26" spans="1:52" ht="24">
      <c r="A26" s="12" t="s">
        <v>911</v>
      </c>
      <c r="B26" s="312">
        <f>AZ13</f>
        <v>20335.98</v>
      </c>
    </row>
    <row r="27" spans="1:52" ht="24">
      <c r="A27" s="12" t="s">
        <v>912</v>
      </c>
      <c r="B27" s="312">
        <f>AZ13</f>
        <v>20335.98</v>
      </c>
    </row>
    <row r="28" spans="1:52" ht="24">
      <c r="A28" s="12" t="s">
        <v>1120</v>
      </c>
      <c r="B28" s="312">
        <f>AY13</f>
        <v>10175.76</v>
      </c>
    </row>
    <row r="29" spans="1:52" ht="24">
      <c r="A29" s="12" t="s">
        <v>1335</v>
      </c>
      <c r="B29" s="312">
        <f>AX13</f>
        <v>5821.37</v>
      </c>
    </row>
    <row r="30" spans="1:52" ht="24">
      <c r="A30" s="94" t="s">
        <v>914</v>
      </c>
      <c r="B30" s="312">
        <f>AZ14</f>
        <v>24430.95</v>
      </c>
    </row>
    <row r="31" spans="1:52" ht="24">
      <c r="A31" s="94" t="s">
        <v>915</v>
      </c>
      <c r="B31" s="312">
        <f>AZ14</f>
        <v>24430.95</v>
      </c>
    </row>
    <row r="32" spans="1:52" ht="24">
      <c r="A32" s="94" t="s">
        <v>916</v>
      </c>
      <c r="B32" s="312">
        <f>AZ14</f>
        <v>24430.95</v>
      </c>
    </row>
    <row r="33" spans="1:2" ht="36">
      <c r="A33" s="94" t="s">
        <v>1121</v>
      </c>
      <c r="B33" s="312">
        <f>AY14</f>
        <v>12167.49</v>
      </c>
    </row>
    <row r="34" spans="1:2" ht="36">
      <c r="A34" s="94" t="s">
        <v>1336</v>
      </c>
      <c r="B34" s="312">
        <f>AX14</f>
        <v>6911.73</v>
      </c>
    </row>
    <row r="35" spans="1:2" ht="24">
      <c r="A35" s="12" t="s">
        <v>1249</v>
      </c>
      <c r="B35" s="425">
        <f>AZ17</f>
        <v>27264.38</v>
      </c>
    </row>
    <row r="36" spans="1:2" ht="36">
      <c r="A36" s="12" t="s">
        <v>1250</v>
      </c>
      <c r="B36" s="425">
        <f>AZ17</f>
        <v>27264.38</v>
      </c>
    </row>
    <row r="37" spans="1:2" ht="24">
      <c r="A37" s="12" t="s">
        <v>1251</v>
      </c>
      <c r="B37" s="425">
        <f>AZ17</f>
        <v>27264.38</v>
      </c>
    </row>
    <row r="38" spans="1:2" ht="36">
      <c r="A38" s="12" t="s">
        <v>1252</v>
      </c>
      <c r="B38" s="425">
        <f>AY17</f>
        <v>14109.04</v>
      </c>
    </row>
    <row r="39" spans="1:2" ht="36">
      <c r="A39" s="12" t="s">
        <v>1337</v>
      </c>
      <c r="B39" s="425">
        <f>AX17</f>
        <v>8471.0400000000009</v>
      </c>
    </row>
  </sheetData>
  <mergeCells count="28">
    <mergeCell ref="AX5:AZ5"/>
    <mergeCell ref="AX3:AZ3"/>
    <mergeCell ref="AX4:AZ4"/>
    <mergeCell ref="AS5:AT5"/>
    <mergeCell ref="AU5:AW5"/>
    <mergeCell ref="AC5:AC6"/>
    <mergeCell ref="AD5:AJ5"/>
    <mergeCell ref="AK5:AQ5"/>
    <mergeCell ref="AD6:AH6"/>
    <mergeCell ref="AL6:AM6"/>
    <mergeCell ref="AO6:AP6"/>
    <mergeCell ref="AQ6:AQ7"/>
    <mergeCell ref="AB5:AB7"/>
    <mergeCell ref="A3:Y3"/>
    <mergeCell ref="A5:A7"/>
    <mergeCell ref="B5:C6"/>
    <mergeCell ref="D5:E6"/>
    <mergeCell ref="F5:G6"/>
    <mergeCell ref="H5:I6"/>
    <mergeCell ref="J5:K6"/>
    <mergeCell ref="L5:M5"/>
    <mergeCell ref="N5:P5"/>
    <mergeCell ref="Q5:S6"/>
    <mergeCell ref="T5:V6"/>
    <mergeCell ref="W5:W7"/>
    <mergeCell ref="X5:X7"/>
    <mergeCell ref="Y5:Y6"/>
    <mergeCell ref="Z5:AA5"/>
  </mergeCells>
  <pageMargins left="0.19685039370078741" right="0" top="0.39370078740157483" bottom="0.19685039370078741" header="0" footer="0"/>
  <pageSetup paperSize="9" scale="35" orientation="landscape" r:id="rId1"/>
  <colBreaks count="1" manualBreakCount="1">
    <brk id="27" max="3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40"/>
  <sheetViews>
    <sheetView view="pageBreakPreview" zoomScale="75" zoomScaleSheetLayoutView="75" workbookViewId="0">
      <pane xSplit="1" ySplit="7" topLeftCell="B17" activePane="bottomRight" state="frozen"/>
      <selection activeCell="H46" sqref="H46"/>
      <selection pane="topRight" activeCell="H46" sqref="H46"/>
      <selection pane="bottomLeft" activeCell="H46" sqref="H46"/>
      <selection pane="bottomRight" activeCell="E43" sqref="E43"/>
    </sheetView>
  </sheetViews>
  <sheetFormatPr defaultRowHeight="15"/>
  <cols>
    <col min="1" max="1" width="41.5703125" style="570" bestFit="1" customWidth="1"/>
    <col min="2" max="5" width="9.140625" style="570"/>
    <col min="6" max="6" width="9.140625" style="570" customWidth="1"/>
    <col min="7" max="10" width="10.42578125" style="570" customWidth="1"/>
    <col min="11" max="12" width="10.42578125" style="446" hidden="1" customWidth="1"/>
    <col min="13" max="14" width="9.7109375" style="570" customWidth="1"/>
    <col min="15" max="15" width="9.140625" style="570" customWidth="1"/>
    <col min="16" max="258" width="9.140625" style="570"/>
    <col min="259" max="259" width="41.5703125" style="570" bestFit="1" customWidth="1"/>
    <col min="260" max="263" width="9.140625" style="570"/>
    <col min="264" max="264" width="9.140625" style="570" customWidth="1"/>
    <col min="265" max="270" width="9.7109375" style="570" customWidth="1"/>
    <col min="271" max="271" width="9.140625" style="570" customWidth="1"/>
    <col min="272" max="514" width="9.140625" style="570"/>
    <col min="515" max="515" width="41.5703125" style="570" bestFit="1" customWidth="1"/>
    <col min="516" max="519" width="9.140625" style="570"/>
    <col min="520" max="520" width="9.140625" style="570" customWidth="1"/>
    <col min="521" max="526" width="9.7109375" style="570" customWidth="1"/>
    <col min="527" max="527" width="9.140625" style="570" customWidth="1"/>
    <col min="528" max="770" width="9.140625" style="570"/>
    <col min="771" max="771" width="41.5703125" style="570" bestFit="1" customWidth="1"/>
    <col min="772" max="775" width="9.140625" style="570"/>
    <col min="776" max="776" width="9.140625" style="570" customWidth="1"/>
    <col min="777" max="782" width="9.7109375" style="570" customWidth="1"/>
    <col min="783" max="783" width="9.140625" style="570" customWidth="1"/>
    <col min="784" max="1026" width="9.140625" style="570"/>
    <col min="1027" max="1027" width="41.5703125" style="570" bestFit="1" customWidth="1"/>
    <col min="1028" max="1031" width="9.140625" style="570"/>
    <col min="1032" max="1032" width="9.140625" style="570" customWidth="1"/>
    <col min="1033" max="1038" width="9.7109375" style="570" customWidth="1"/>
    <col min="1039" max="1039" width="9.140625" style="570" customWidth="1"/>
    <col min="1040" max="1282" width="9.140625" style="570"/>
    <col min="1283" max="1283" width="41.5703125" style="570" bestFit="1" customWidth="1"/>
    <col min="1284" max="1287" width="9.140625" style="570"/>
    <col min="1288" max="1288" width="9.140625" style="570" customWidth="1"/>
    <col min="1289" max="1294" width="9.7109375" style="570" customWidth="1"/>
    <col min="1295" max="1295" width="9.140625" style="570" customWidth="1"/>
    <col min="1296" max="1538" width="9.140625" style="570"/>
    <col min="1539" max="1539" width="41.5703125" style="570" bestFit="1" customWidth="1"/>
    <col min="1540" max="1543" width="9.140625" style="570"/>
    <col min="1544" max="1544" width="9.140625" style="570" customWidth="1"/>
    <col min="1545" max="1550" width="9.7109375" style="570" customWidth="1"/>
    <col min="1551" max="1551" width="9.140625" style="570" customWidth="1"/>
    <col min="1552" max="1794" width="9.140625" style="570"/>
    <col min="1795" max="1795" width="41.5703125" style="570" bestFit="1" customWidth="1"/>
    <col min="1796" max="1799" width="9.140625" style="570"/>
    <col min="1800" max="1800" width="9.140625" style="570" customWidth="1"/>
    <col min="1801" max="1806" width="9.7109375" style="570" customWidth="1"/>
    <col min="1807" max="1807" width="9.140625" style="570" customWidth="1"/>
    <col min="1808" max="2050" width="9.140625" style="570"/>
    <col min="2051" max="2051" width="41.5703125" style="570" bestFit="1" customWidth="1"/>
    <col min="2052" max="2055" width="9.140625" style="570"/>
    <col min="2056" max="2056" width="9.140625" style="570" customWidth="1"/>
    <col min="2057" max="2062" width="9.7109375" style="570" customWidth="1"/>
    <col min="2063" max="2063" width="9.140625" style="570" customWidth="1"/>
    <col min="2064" max="2306" width="9.140625" style="570"/>
    <col min="2307" max="2307" width="41.5703125" style="570" bestFit="1" customWidth="1"/>
    <col min="2308" max="2311" width="9.140625" style="570"/>
    <col min="2312" max="2312" width="9.140625" style="570" customWidth="1"/>
    <col min="2313" max="2318" width="9.7109375" style="570" customWidth="1"/>
    <col min="2319" max="2319" width="9.140625" style="570" customWidth="1"/>
    <col min="2320" max="2562" width="9.140625" style="570"/>
    <col min="2563" max="2563" width="41.5703125" style="570" bestFit="1" customWidth="1"/>
    <col min="2564" max="2567" width="9.140625" style="570"/>
    <col min="2568" max="2568" width="9.140625" style="570" customWidth="1"/>
    <col min="2569" max="2574" width="9.7109375" style="570" customWidth="1"/>
    <col min="2575" max="2575" width="9.140625" style="570" customWidth="1"/>
    <col min="2576" max="2818" width="9.140625" style="570"/>
    <col min="2819" max="2819" width="41.5703125" style="570" bestFit="1" customWidth="1"/>
    <col min="2820" max="2823" width="9.140625" style="570"/>
    <col min="2824" max="2824" width="9.140625" style="570" customWidth="1"/>
    <col min="2825" max="2830" width="9.7109375" style="570" customWidth="1"/>
    <col min="2831" max="2831" width="9.140625" style="570" customWidth="1"/>
    <col min="2832" max="3074" width="9.140625" style="570"/>
    <col min="3075" max="3075" width="41.5703125" style="570" bestFit="1" customWidth="1"/>
    <col min="3076" max="3079" width="9.140625" style="570"/>
    <col min="3080" max="3080" width="9.140625" style="570" customWidth="1"/>
    <col min="3081" max="3086" width="9.7109375" style="570" customWidth="1"/>
    <col min="3087" max="3087" width="9.140625" style="570" customWidth="1"/>
    <col min="3088" max="3330" width="9.140625" style="570"/>
    <col min="3331" max="3331" width="41.5703125" style="570" bestFit="1" customWidth="1"/>
    <col min="3332" max="3335" width="9.140625" style="570"/>
    <col min="3336" max="3336" width="9.140625" style="570" customWidth="1"/>
    <col min="3337" max="3342" width="9.7109375" style="570" customWidth="1"/>
    <col min="3343" max="3343" width="9.140625" style="570" customWidth="1"/>
    <col min="3344" max="3586" width="9.140625" style="570"/>
    <col min="3587" max="3587" width="41.5703125" style="570" bestFit="1" customWidth="1"/>
    <col min="3588" max="3591" width="9.140625" style="570"/>
    <col min="3592" max="3592" width="9.140625" style="570" customWidth="1"/>
    <col min="3593" max="3598" width="9.7109375" style="570" customWidth="1"/>
    <col min="3599" max="3599" width="9.140625" style="570" customWidth="1"/>
    <col min="3600" max="3842" width="9.140625" style="570"/>
    <col min="3843" max="3843" width="41.5703125" style="570" bestFit="1" customWidth="1"/>
    <col min="3844" max="3847" width="9.140625" style="570"/>
    <col min="3848" max="3848" width="9.140625" style="570" customWidth="1"/>
    <col min="3849" max="3854" width="9.7109375" style="570" customWidth="1"/>
    <col min="3855" max="3855" width="9.140625" style="570" customWidth="1"/>
    <col min="3856" max="4098" width="9.140625" style="570"/>
    <col min="4099" max="4099" width="41.5703125" style="570" bestFit="1" customWidth="1"/>
    <col min="4100" max="4103" width="9.140625" style="570"/>
    <col min="4104" max="4104" width="9.140625" style="570" customWidth="1"/>
    <col min="4105" max="4110" width="9.7109375" style="570" customWidth="1"/>
    <col min="4111" max="4111" width="9.140625" style="570" customWidth="1"/>
    <col min="4112" max="4354" width="9.140625" style="570"/>
    <col min="4355" max="4355" width="41.5703125" style="570" bestFit="1" customWidth="1"/>
    <col min="4356" max="4359" width="9.140625" style="570"/>
    <col min="4360" max="4360" width="9.140625" style="570" customWidth="1"/>
    <col min="4361" max="4366" width="9.7109375" style="570" customWidth="1"/>
    <col min="4367" max="4367" width="9.140625" style="570" customWidth="1"/>
    <col min="4368" max="4610" width="9.140625" style="570"/>
    <col min="4611" max="4611" width="41.5703125" style="570" bestFit="1" customWidth="1"/>
    <col min="4612" max="4615" width="9.140625" style="570"/>
    <col min="4616" max="4616" width="9.140625" style="570" customWidth="1"/>
    <col min="4617" max="4622" width="9.7109375" style="570" customWidth="1"/>
    <col min="4623" max="4623" width="9.140625" style="570" customWidth="1"/>
    <col min="4624" max="4866" width="9.140625" style="570"/>
    <col min="4867" max="4867" width="41.5703125" style="570" bestFit="1" customWidth="1"/>
    <col min="4868" max="4871" width="9.140625" style="570"/>
    <col min="4872" max="4872" width="9.140625" style="570" customWidth="1"/>
    <col min="4873" max="4878" width="9.7109375" style="570" customWidth="1"/>
    <col min="4879" max="4879" width="9.140625" style="570" customWidth="1"/>
    <col min="4880" max="5122" width="9.140625" style="570"/>
    <col min="5123" max="5123" width="41.5703125" style="570" bestFit="1" customWidth="1"/>
    <col min="5124" max="5127" width="9.140625" style="570"/>
    <col min="5128" max="5128" width="9.140625" style="570" customWidth="1"/>
    <col min="5129" max="5134" width="9.7109375" style="570" customWidth="1"/>
    <col min="5135" max="5135" width="9.140625" style="570" customWidth="1"/>
    <col min="5136" max="5378" width="9.140625" style="570"/>
    <col min="5379" max="5379" width="41.5703125" style="570" bestFit="1" customWidth="1"/>
    <col min="5380" max="5383" width="9.140625" style="570"/>
    <col min="5384" max="5384" width="9.140625" style="570" customWidth="1"/>
    <col min="5385" max="5390" width="9.7109375" style="570" customWidth="1"/>
    <col min="5391" max="5391" width="9.140625" style="570" customWidth="1"/>
    <col min="5392" max="5634" width="9.140625" style="570"/>
    <col min="5635" max="5635" width="41.5703125" style="570" bestFit="1" customWidth="1"/>
    <col min="5636" max="5639" width="9.140625" style="570"/>
    <col min="5640" max="5640" width="9.140625" style="570" customWidth="1"/>
    <col min="5641" max="5646" width="9.7109375" style="570" customWidth="1"/>
    <col min="5647" max="5647" width="9.140625" style="570" customWidth="1"/>
    <col min="5648" max="5890" width="9.140625" style="570"/>
    <col min="5891" max="5891" width="41.5703125" style="570" bestFit="1" customWidth="1"/>
    <col min="5892" max="5895" width="9.140625" style="570"/>
    <col min="5896" max="5896" width="9.140625" style="570" customWidth="1"/>
    <col min="5897" max="5902" width="9.7109375" style="570" customWidth="1"/>
    <col min="5903" max="5903" width="9.140625" style="570" customWidth="1"/>
    <col min="5904" max="6146" width="9.140625" style="570"/>
    <col min="6147" max="6147" width="41.5703125" style="570" bestFit="1" customWidth="1"/>
    <col min="6148" max="6151" width="9.140625" style="570"/>
    <col min="6152" max="6152" width="9.140625" style="570" customWidth="1"/>
    <col min="6153" max="6158" width="9.7109375" style="570" customWidth="1"/>
    <col min="6159" max="6159" width="9.140625" style="570" customWidth="1"/>
    <col min="6160" max="6402" width="9.140625" style="570"/>
    <col min="6403" max="6403" width="41.5703125" style="570" bestFit="1" customWidth="1"/>
    <col min="6404" max="6407" width="9.140625" style="570"/>
    <col min="6408" max="6408" width="9.140625" style="570" customWidth="1"/>
    <col min="6409" max="6414" width="9.7109375" style="570" customWidth="1"/>
    <col min="6415" max="6415" width="9.140625" style="570" customWidth="1"/>
    <col min="6416" max="6658" width="9.140625" style="570"/>
    <col min="6659" max="6659" width="41.5703125" style="570" bestFit="1" customWidth="1"/>
    <col min="6660" max="6663" width="9.140625" style="570"/>
    <col min="6664" max="6664" width="9.140625" style="570" customWidth="1"/>
    <col min="6665" max="6670" width="9.7109375" style="570" customWidth="1"/>
    <col min="6671" max="6671" width="9.140625" style="570" customWidth="1"/>
    <col min="6672" max="6914" width="9.140625" style="570"/>
    <col min="6915" max="6915" width="41.5703125" style="570" bestFit="1" customWidth="1"/>
    <col min="6916" max="6919" width="9.140625" style="570"/>
    <col min="6920" max="6920" width="9.140625" style="570" customWidth="1"/>
    <col min="6921" max="6926" width="9.7109375" style="570" customWidth="1"/>
    <col min="6927" max="6927" width="9.140625" style="570" customWidth="1"/>
    <col min="6928" max="7170" width="9.140625" style="570"/>
    <col min="7171" max="7171" width="41.5703125" style="570" bestFit="1" customWidth="1"/>
    <col min="7172" max="7175" width="9.140625" style="570"/>
    <col min="7176" max="7176" width="9.140625" style="570" customWidth="1"/>
    <col min="7177" max="7182" width="9.7109375" style="570" customWidth="1"/>
    <col min="7183" max="7183" width="9.140625" style="570" customWidth="1"/>
    <col min="7184" max="7426" width="9.140625" style="570"/>
    <col min="7427" max="7427" width="41.5703125" style="570" bestFit="1" customWidth="1"/>
    <col min="7428" max="7431" width="9.140625" style="570"/>
    <col min="7432" max="7432" width="9.140625" style="570" customWidth="1"/>
    <col min="7433" max="7438" width="9.7109375" style="570" customWidth="1"/>
    <col min="7439" max="7439" width="9.140625" style="570" customWidth="1"/>
    <col min="7440" max="7682" width="9.140625" style="570"/>
    <col min="7683" max="7683" width="41.5703125" style="570" bestFit="1" customWidth="1"/>
    <col min="7684" max="7687" width="9.140625" style="570"/>
    <col min="7688" max="7688" width="9.140625" style="570" customWidth="1"/>
    <col min="7689" max="7694" width="9.7109375" style="570" customWidth="1"/>
    <col min="7695" max="7695" width="9.140625" style="570" customWidth="1"/>
    <col min="7696" max="7938" width="9.140625" style="570"/>
    <col min="7939" max="7939" width="41.5703125" style="570" bestFit="1" customWidth="1"/>
    <col min="7940" max="7943" width="9.140625" style="570"/>
    <col min="7944" max="7944" width="9.140625" style="570" customWidth="1"/>
    <col min="7945" max="7950" width="9.7109375" style="570" customWidth="1"/>
    <col min="7951" max="7951" width="9.140625" style="570" customWidth="1"/>
    <col min="7952" max="8194" width="9.140625" style="570"/>
    <col min="8195" max="8195" width="41.5703125" style="570" bestFit="1" customWidth="1"/>
    <col min="8196" max="8199" width="9.140625" style="570"/>
    <col min="8200" max="8200" width="9.140625" style="570" customWidth="1"/>
    <col min="8201" max="8206" width="9.7109375" style="570" customWidth="1"/>
    <col min="8207" max="8207" width="9.140625" style="570" customWidth="1"/>
    <col min="8208" max="8450" width="9.140625" style="570"/>
    <col min="8451" max="8451" width="41.5703125" style="570" bestFit="1" customWidth="1"/>
    <col min="8452" max="8455" width="9.140625" style="570"/>
    <col min="8456" max="8456" width="9.140625" style="570" customWidth="1"/>
    <col min="8457" max="8462" width="9.7109375" style="570" customWidth="1"/>
    <col min="8463" max="8463" width="9.140625" style="570" customWidth="1"/>
    <col min="8464" max="8706" width="9.140625" style="570"/>
    <col min="8707" max="8707" width="41.5703125" style="570" bestFit="1" customWidth="1"/>
    <col min="8708" max="8711" width="9.140625" style="570"/>
    <col min="8712" max="8712" width="9.140625" style="570" customWidth="1"/>
    <col min="8713" max="8718" width="9.7109375" style="570" customWidth="1"/>
    <col min="8719" max="8719" width="9.140625" style="570" customWidth="1"/>
    <col min="8720" max="8962" width="9.140625" style="570"/>
    <col min="8963" max="8963" width="41.5703125" style="570" bestFit="1" customWidth="1"/>
    <col min="8964" max="8967" width="9.140625" style="570"/>
    <col min="8968" max="8968" width="9.140625" style="570" customWidth="1"/>
    <col min="8969" max="8974" width="9.7109375" style="570" customWidth="1"/>
    <col min="8975" max="8975" width="9.140625" style="570" customWidth="1"/>
    <col min="8976" max="9218" width="9.140625" style="570"/>
    <col min="9219" max="9219" width="41.5703125" style="570" bestFit="1" customWidth="1"/>
    <col min="9220" max="9223" width="9.140625" style="570"/>
    <col min="9224" max="9224" width="9.140625" style="570" customWidth="1"/>
    <col min="9225" max="9230" width="9.7109375" style="570" customWidth="1"/>
    <col min="9231" max="9231" width="9.140625" style="570" customWidth="1"/>
    <col min="9232" max="9474" width="9.140625" style="570"/>
    <col min="9475" max="9475" width="41.5703125" style="570" bestFit="1" customWidth="1"/>
    <col min="9476" max="9479" width="9.140625" style="570"/>
    <col min="9480" max="9480" width="9.140625" style="570" customWidth="1"/>
    <col min="9481" max="9486" width="9.7109375" style="570" customWidth="1"/>
    <col min="9487" max="9487" width="9.140625" style="570" customWidth="1"/>
    <col min="9488" max="9730" width="9.140625" style="570"/>
    <col min="9731" max="9731" width="41.5703125" style="570" bestFit="1" customWidth="1"/>
    <col min="9732" max="9735" width="9.140625" style="570"/>
    <col min="9736" max="9736" width="9.140625" style="570" customWidth="1"/>
    <col min="9737" max="9742" width="9.7109375" style="570" customWidth="1"/>
    <col min="9743" max="9743" width="9.140625" style="570" customWidth="1"/>
    <col min="9744" max="9986" width="9.140625" style="570"/>
    <col min="9987" max="9987" width="41.5703125" style="570" bestFit="1" customWidth="1"/>
    <col min="9988" max="9991" width="9.140625" style="570"/>
    <col min="9992" max="9992" width="9.140625" style="570" customWidth="1"/>
    <col min="9993" max="9998" width="9.7109375" style="570" customWidth="1"/>
    <col min="9999" max="9999" width="9.140625" style="570" customWidth="1"/>
    <col min="10000" max="10242" width="9.140625" style="570"/>
    <col min="10243" max="10243" width="41.5703125" style="570" bestFit="1" customWidth="1"/>
    <col min="10244" max="10247" width="9.140625" style="570"/>
    <col min="10248" max="10248" width="9.140625" style="570" customWidth="1"/>
    <col min="10249" max="10254" width="9.7109375" style="570" customWidth="1"/>
    <col min="10255" max="10255" width="9.140625" style="570" customWidth="1"/>
    <col min="10256" max="10498" width="9.140625" style="570"/>
    <col min="10499" max="10499" width="41.5703125" style="570" bestFit="1" customWidth="1"/>
    <col min="10500" max="10503" width="9.140625" style="570"/>
    <col min="10504" max="10504" width="9.140625" style="570" customWidth="1"/>
    <col min="10505" max="10510" width="9.7109375" style="570" customWidth="1"/>
    <col min="10511" max="10511" width="9.140625" style="570" customWidth="1"/>
    <col min="10512" max="10754" width="9.140625" style="570"/>
    <col min="10755" max="10755" width="41.5703125" style="570" bestFit="1" customWidth="1"/>
    <col min="10756" max="10759" width="9.140625" style="570"/>
    <col min="10760" max="10760" width="9.140625" style="570" customWidth="1"/>
    <col min="10761" max="10766" width="9.7109375" style="570" customWidth="1"/>
    <col min="10767" max="10767" width="9.140625" style="570" customWidth="1"/>
    <col min="10768" max="11010" width="9.140625" style="570"/>
    <col min="11011" max="11011" width="41.5703125" style="570" bestFit="1" customWidth="1"/>
    <col min="11012" max="11015" width="9.140625" style="570"/>
    <col min="11016" max="11016" width="9.140625" style="570" customWidth="1"/>
    <col min="11017" max="11022" width="9.7109375" style="570" customWidth="1"/>
    <col min="11023" max="11023" width="9.140625" style="570" customWidth="1"/>
    <col min="11024" max="11266" width="9.140625" style="570"/>
    <col min="11267" max="11267" width="41.5703125" style="570" bestFit="1" customWidth="1"/>
    <col min="11268" max="11271" width="9.140625" style="570"/>
    <col min="11272" max="11272" width="9.140625" style="570" customWidth="1"/>
    <col min="11273" max="11278" width="9.7109375" style="570" customWidth="1"/>
    <col min="11279" max="11279" width="9.140625" style="570" customWidth="1"/>
    <col min="11280" max="11522" width="9.140625" style="570"/>
    <col min="11523" max="11523" width="41.5703125" style="570" bestFit="1" customWidth="1"/>
    <col min="11524" max="11527" width="9.140625" style="570"/>
    <col min="11528" max="11528" width="9.140625" style="570" customWidth="1"/>
    <col min="11529" max="11534" width="9.7109375" style="570" customWidth="1"/>
    <col min="11535" max="11535" width="9.140625" style="570" customWidth="1"/>
    <col min="11536" max="11778" width="9.140625" style="570"/>
    <col min="11779" max="11779" width="41.5703125" style="570" bestFit="1" customWidth="1"/>
    <col min="11780" max="11783" width="9.140625" style="570"/>
    <col min="11784" max="11784" width="9.140625" style="570" customWidth="1"/>
    <col min="11785" max="11790" width="9.7109375" style="570" customWidth="1"/>
    <col min="11791" max="11791" width="9.140625" style="570" customWidth="1"/>
    <col min="11792" max="12034" width="9.140625" style="570"/>
    <col min="12035" max="12035" width="41.5703125" style="570" bestFit="1" customWidth="1"/>
    <col min="12036" max="12039" width="9.140625" style="570"/>
    <col min="12040" max="12040" width="9.140625" style="570" customWidth="1"/>
    <col min="12041" max="12046" width="9.7109375" style="570" customWidth="1"/>
    <col min="12047" max="12047" width="9.140625" style="570" customWidth="1"/>
    <col min="12048" max="12290" width="9.140625" style="570"/>
    <col min="12291" max="12291" width="41.5703125" style="570" bestFit="1" customWidth="1"/>
    <col min="12292" max="12295" width="9.140625" style="570"/>
    <col min="12296" max="12296" width="9.140625" style="570" customWidth="1"/>
    <col min="12297" max="12302" width="9.7109375" style="570" customWidth="1"/>
    <col min="12303" max="12303" width="9.140625" style="570" customWidth="1"/>
    <col min="12304" max="12546" width="9.140625" style="570"/>
    <col min="12547" max="12547" width="41.5703125" style="570" bestFit="1" customWidth="1"/>
    <col min="12548" max="12551" width="9.140625" style="570"/>
    <col min="12552" max="12552" width="9.140625" style="570" customWidth="1"/>
    <col min="12553" max="12558" width="9.7109375" style="570" customWidth="1"/>
    <col min="12559" max="12559" width="9.140625" style="570" customWidth="1"/>
    <col min="12560" max="12802" width="9.140625" style="570"/>
    <col min="12803" max="12803" width="41.5703125" style="570" bestFit="1" customWidth="1"/>
    <col min="12804" max="12807" width="9.140625" style="570"/>
    <col min="12808" max="12808" width="9.140625" style="570" customWidth="1"/>
    <col min="12809" max="12814" width="9.7109375" style="570" customWidth="1"/>
    <col min="12815" max="12815" width="9.140625" style="570" customWidth="1"/>
    <col min="12816" max="13058" width="9.140625" style="570"/>
    <col min="13059" max="13059" width="41.5703125" style="570" bestFit="1" customWidth="1"/>
    <col min="13060" max="13063" width="9.140625" style="570"/>
    <col min="13064" max="13064" width="9.140625" style="570" customWidth="1"/>
    <col min="13065" max="13070" width="9.7109375" style="570" customWidth="1"/>
    <col min="13071" max="13071" width="9.140625" style="570" customWidth="1"/>
    <col min="13072" max="13314" width="9.140625" style="570"/>
    <col min="13315" max="13315" width="41.5703125" style="570" bestFit="1" customWidth="1"/>
    <col min="13316" max="13319" width="9.140625" style="570"/>
    <col min="13320" max="13320" width="9.140625" style="570" customWidth="1"/>
    <col min="13321" max="13326" width="9.7109375" style="570" customWidth="1"/>
    <col min="13327" max="13327" width="9.140625" style="570" customWidth="1"/>
    <col min="13328" max="13570" width="9.140625" style="570"/>
    <col min="13571" max="13571" width="41.5703125" style="570" bestFit="1" customWidth="1"/>
    <col min="13572" max="13575" width="9.140625" style="570"/>
    <col min="13576" max="13576" width="9.140625" style="570" customWidth="1"/>
    <col min="13577" max="13582" width="9.7109375" style="570" customWidth="1"/>
    <col min="13583" max="13583" width="9.140625" style="570" customWidth="1"/>
    <col min="13584" max="13826" width="9.140625" style="570"/>
    <col min="13827" max="13827" width="41.5703125" style="570" bestFit="1" customWidth="1"/>
    <col min="13828" max="13831" width="9.140625" style="570"/>
    <col min="13832" max="13832" width="9.140625" style="570" customWidth="1"/>
    <col min="13833" max="13838" width="9.7109375" style="570" customWidth="1"/>
    <col min="13839" max="13839" width="9.140625" style="570" customWidth="1"/>
    <col min="13840" max="14082" width="9.140625" style="570"/>
    <col min="14083" max="14083" width="41.5703125" style="570" bestFit="1" customWidth="1"/>
    <col min="14084" max="14087" width="9.140625" style="570"/>
    <col min="14088" max="14088" width="9.140625" style="570" customWidth="1"/>
    <col min="14089" max="14094" width="9.7109375" style="570" customWidth="1"/>
    <col min="14095" max="14095" width="9.140625" style="570" customWidth="1"/>
    <col min="14096" max="14338" width="9.140625" style="570"/>
    <col min="14339" max="14339" width="41.5703125" style="570" bestFit="1" customWidth="1"/>
    <col min="14340" max="14343" width="9.140625" style="570"/>
    <col min="14344" max="14344" width="9.140625" style="570" customWidth="1"/>
    <col min="14345" max="14350" width="9.7109375" style="570" customWidth="1"/>
    <col min="14351" max="14351" width="9.140625" style="570" customWidth="1"/>
    <col min="14352" max="14594" width="9.140625" style="570"/>
    <col min="14595" max="14595" width="41.5703125" style="570" bestFit="1" customWidth="1"/>
    <col min="14596" max="14599" width="9.140625" style="570"/>
    <col min="14600" max="14600" width="9.140625" style="570" customWidth="1"/>
    <col min="14601" max="14606" width="9.7109375" style="570" customWidth="1"/>
    <col min="14607" max="14607" width="9.140625" style="570" customWidth="1"/>
    <col min="14608" max="14850" width="9.140625" style="570"/>
    <col min="14851" max="14851" width="41.5703125" style="570" bestFit="1" customWidth="1"/>
    <col min="14852" max="14855" width="9.140625" style="570"/>
    <col min="14856" max="14856" width="9.140625" style="570" customWidth="1"/>
    <col min="14857" max="14862" width="9.7109375" style="570" customWidth="1"/>
    <col min="14863" max="14863" width="9.140625" style="570" customWidth="1"/>
    <col min="14864" max="15106" width="9.140625" style="570"/>
    <col min="15107" max="15107" width="41.5703125" style="570" bestFit="1" customWidth="1"/>
    <col min="15108" max="15111" width="9.140625" style="570"/>
    <col min="15112" max="15112" width="9.140625" style="570" customWidth="1"/>
    <col min="15113" max="15118" width="9.7109375" style="570" customWidth="1"/>
    <col min="15119" max="15119" width="9.140625" style="570" customWidth="1"/>
    <col min="15120" max="15362" width="9.140625" style="570"/>
    <col min="15363" max="15363" width="41.5703125" style="570" bestFit="1" customWidth="1"/>
    <col min="15364" max="15367" width="9.140625" style="570"/>
    <col min="15368" max="15368" width="9.140625" style="570" customWidth="1"/>
    <col min="15369" max="15374" width="9.7109375" style="570" customWidth="1"/>
    <col min="15375" max="15375" width="9.140625" style="570" customWidth="1"/>
    <col min="15376" max="15618" width="9.140625" style="570"/>
    <col min="15619" max="15619" width="41.5703125" style="570" bestFit="1" customWidth="1"/>
    <col min="15620" max="15623" width="9.140625" style="570"/>
    <col min="15624" max="15624" width="9.140625" style="570" customWidth="1"/>
    <col min="15625" max="15630" width="9.7109375" style="570" customWidth="1"/>
    <col min="15631" max="15631" width="9.140625" style="570" customWidth="1"/>
    <col min="15632" max="15874" width="9.140625" style="570"/>
    <col min="15875" max="15875" width="41.5703125" style="570" bestFit="1" customWidth="1"/>
    <col min="15876" max="15879" width="9.140625" style="570"/>
    <col min="15880" max="15880" width="9.140625" style="570" customWidth="1"/>
    <col min="15881" max="15886" width="9.7109375" style="570" customWidth="1"/>
    <col min="15887" max="15887" width="9.140625" style="570" customWidth="1"/>
    <col min="15888" max="16130" width="9.140625" style="570"/>
    <col min="16131" max="16131" width="41.5703125" style="570" bestFit="1" customWidth="1"/>
    <col min="16132" max="16135" width="9.140625" style="570"/>
    <col min="16136" max="16136" width="9.140625" style="570" customWidth="1"/>
    <col min="16137" max="16142" width="9.7109375" style="570" customWidth="1"/>
    <col min="16143" max="16143" width="9.140625" style="570" customWidth="1"/>
    <col min="16144" max="16384" width="9.140625" style="570"/>
  </cols>
  <sheetData>
    <row r="2" spans="1:14" ht="30" customHeight="1">
      <c r="A2" s="1027" t="s">
        <v>1338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</row>
    <row r="4" spans="1:14" ht="106.5" customHeight="1">
      <c r="A4" s="1028" t="s">
        <v>504</v>
      </c>
      <c r="B4" s="1029" t="s">
        <v>1217</v>
      </c>
      <c r="C4" s="1029"/>
      <c r="D4" s="1029" t="s">
        <v>505</v>
      </c>
      <c r="E4" s="1030" t="s">
        <v>506</v>
      </c>
      <c r="F4" s="1031"/>
      <c r="G4" s="1032" t="s">
        <v>1216</v>
      </c>
      <c r="H4" s="1032"/>
      <c r="I4" s="1032"/>
      <c r="J4" s="1032"/>
      <c r="K4" s="1032"/>
      <c r="L4" s="1032"/>
      <c r="M4" s="1032"/>
      <c r="N4" s="1032"/>
    </row>
    <row r="5" spans="1:14" ht="49.5" customHeight="1">
      <c r="A5" s="1028"/>
      <c r="B5" s="1028" t="s">
        <v>507</v>
      </c>
      <c r="C5" s="1028"/>
      <c r="D5" s="1029"/>
      <c r="E5" s="1033" t="s">
        <v>508</v>
      </c>
      <c r="F5" s="1033"/>
      <c r="G5" s="1026" t="s">
        <v>509</v>
      </c>
      <c r="H5" s="1026"/>
      <c r="I5" s="1026" t="s">
        <v>510</v>
      </c>
      <c r="J5" s="1026"/>
      <c r="K5" s="1025" t="s">
        <v>1339</v>
      </c>
      <c r="L5" s="1025"/>
      <c r="M5" s="1026" t="s">
        <v>511</v>
      </c>
      <c r="N5" s="1026"/>
    </row>
    <row r="6" spans="1:14">
      <c r="A6" s="1028"/>
      <c r="B6" s="571" t="s">
        <v>512</v>
      </c>
      <c r="C6" s="571" t="s">
        <v>513</v>
      </c>
      <c r="D6" s="1029"/>
      <c r="E6" s="572" t="s">
        <v>512</v>
      </c>
      <c r="F6" s="572" t="s">
        <v>513</v>
      </c>
      <c r="G6" s="572" t="s">
        <v>512</v>
      </c>
      <c r="H6" s="572" t="s">
        <v>513</v>
      </c>
      <c r="I6" s="572" t="s">
        <v>512</v>
      </c>
      <c r="J6" s="572" t="s">
        <v>513</v>
      </c>
      <c r="K6" s="573" t="s">
        <v>512</v>
      </c>
      <c r="L6" s="573" t="s">
        <v>513</v>
      </c>
      <c r="M6" s="572" t="s">
        <v>512</v>
      </c>
      <c r="N6" s="572" t="s">
        <v>513</v>
      </c>
    </row>
    <row r="7" spans="1:14" s="576" customFormat="1" ht="27.75" customHeight="1">
      <c r="A7" s="574">
        <v>1</v>
      </c>
      <c r="B7" s="574">
        <v>2</v>
      </c>
      <c r="C7" s="574">
        <v>3</v>
      </c>
      <c r="D7" s="574">
        <v>4</v>
      </c>
      <c r="E7" s="574" t="s">
        <v>514</v>
      </c>
      <c r="F7" s="574" t="s">
        <v>515</v>
      </c>
      <c r="G7" s="575" t="s">
        <v>516</v>
      </c>
      <c r="H7" s="575" t="s">
        <v>517</v>
      </c>
      <c r="I7" s="575" t="s">
        <v>518</v>
      </c>
      <c r="J7" s="575" t="s">
        <v>519</v>
      </c>
      <c r="K7" s="575" t="s">
        <v>1340</v>
      </c>
      <c r="L7" s="575" t="s">
        <v>1341</v>
      </c>
      <c r="M7" s="575" t="s">
        <v>1342</v>
      </c>
      <c r="N7" s="575" t="s">
        <v>1343</v>
      </c>
    </row>
    <row r="8" spans="1:14">
      <c r="A8" s="577" t="s">
        <v>520</v>
      </c>
      <c r="B8" s="578">
        <v>40</v>
      </c>
      <c r="C8" s="578">
        <v>50</v>
      </c>
      <c r="D8" s="579">
        <v>36.24</v>
      </c>
      <c r="E8" s="580">
        <f t="shared" ref="E8:E30" si="0">B8*D8/1000</f>
        <v>1.45</v>
      </c>
      <c r="F8" s="580">
        <f t="shared" ref="F8:F30" si="1">C8*D8/1000</f>
        <v>1.81</v>
      </c>
      <c r="G8" s="580">
        <f t="shared" ref="G8:H38" si="2">E8*1</f>
        <v>1.45</v>
      </c>
      <c r="H8" s="580">
        <f t="shared" si="2"/>
        <v>1.81</v>
      </c>
      <c r="I8" s="580">
        <f t="shared" ref="I8:J38" si="3">E8*0.95</f>
        <v>1.38</v>
      </c>
      <c r="J8" s="580">
        <f t="shared" si="3"/>
        <v>1.72</v>
      </c>
      <c r="K8" s="581">
        <f>E8*0.75</f>
        <v>1.0900000000000001</v>
      </c>
      <c r="L8" s="581">
        <f>F8*0.75</f>
        <v>1.36</v>
      </c>
      <c r="M8" s="580">
        <f t="shared" ref="M8:N38" si="4">E8*0.25</f>
        <v>0.36</v>
      </c>
      <c r="N8" s="580">
        <f t="shared" si="4"/>
        <v>0.45</v>
      </c>
    </row>
    <row r="9" spans="1:14">
      <c r="A9" s="577" t="s">
        <v>521</v>
      </c>
      <c r="B9" s="578">
        <v>60</v>
      </c>
      <c r="C9" s="578">
        <v>80</v>
      </c>
      <c r="D9" s="579">
        <f>(54.57+32.17)/2</f>
        <v>43.37</v>
      </c>
      <c r="E9" s="580">
        <f t="shared" si="0"/>
        <v>2.6</v>
      </c>
      <c r="F9" s="580">
        <f t="shared" si="1"/>
        <v>3.47</v>
      </c>
      <c r="G9" s="580">
        <f t="shared" si="2"/>
        <v>2.6</v>
      </c>
      <c r="H9" s="580">
        <f t="shared" si="2"/>
        <v>3.47</v>
      </c>
      <c r="I9" s="580">
        <f t="shared" si="3"/>
        <v>2.4700000000000002</v>
      </c>
      <c r="J9" s="580">
        <f t="shared" si="3"/>
        <v>3.3</v>
      </c>
      <c r="K9" s="581">
        <f t="shared" ref="K9:L38" si="5">E9*0.75</f>
        <v>1.95</v>
      </c>
      <c r="L9" s="581">
        <f t="shared" si="5"/>
        <v>2.6</v>
      </c>
      <c r="M9" s="580">
        <f t="shared" si="4"/>
        <v>0.65</v>
      </c>
      <c r="N9" s="580">
        <f t="shared" si="4"/>
        <v>0.87</v>
      </c>
    </row>
    <row r="10" spans="1:14">
      <c r="A10" s="577" t="s">
        <v>522</v>
      </c>
      <c r="B10" s="578">
        <v>25</v>
      </c>
      <c r="C10" s="578">
        <v>29</v>
      </c>
      <c r="D10" s="579">
        <v>31.04</v>
      </c>
      <c r="E10" s="580">
        <f t="shared" si="0"/>
        <v>0.78</v>
      </c>
      <c r="F10" s="580">
        <f t="shared" si="1"/>
        <v>0.9</v>
      </c>
      <c r="G10" s="580">
        <f t="shared" si="2"/>
        <v>0.78</v>
      </c>
      <c r="H10" s="580">
        <f t="shared" si="2"/>
        <v>0.9</v>
      </c>
      <c r="I10" s="580">
        <f t="shared" si="3"/>
        <v>0.74</v>
      </c>
      <c r="J10" s="580">
        <f t="shared" si="3"/>
        <v>0.86</v>
      </c>
      <c r="K10" s="581">
        <f t="shared" si="5"/>
        <v>0.59</v>
      </c>
      <c r="L10" s="581">
        <f t="shared" si="5"/>
        <v>0.68</v>
      </c>
      <c r="M10" s="580">
        <f t="shared" si="4"/>
        <v>0.2</v>
      </c>
      <c r="N10" s="580">
        <f t="shared" si="4"/>
        <v>0.23</v>
      </c>
    </row>
    <row r="11" spans="1:14">
      <c r="A11" s="577" t="s">
        <v>523</v>
      </c>
      <c r="B11" s="578">
        <v>30</v>
      </c>
      <c r="C11" s="578">
        <v>43</v>
      </c>
      <c r="D11" s="579">
        <f>(53.66+32.35+24.37+42.22+43)/5</f>
        <v>39.119999999999997</v>
      </c>
      <c r="E11" s="580">
        <f t="shared" si="0"/>
        <v>1.17</v>
      </c>
      <c r="F11" s="580">
        <f t="shared" si="1"/>
        <v>1.68</v>
      </c>
      <c r="G11" s="580">
        <f t="shared" si="2"/>
        <v>1.17</v>
      </c>
      <c r="H11" s="580">
        <f t="shared" si="2"/>
        <v>1.68</v>
      </c>
      <c r="I11" s="580">
        <f t="shared" si="3"/>
        <v>1.1100000000000001</v>
      </c>
      <c r="J11" s="580">
        <f t="shared" si="3"/>
        <v>1.6</v>
      </c>
      <c r="K11" s="581">
        <f t="shared" si="5"/>
        <v>0.88</v>
      </c>
      <c r="L11" s="581">
        <f t="shared" si="5"/>
        <v>1.26</v>
      </c>
      <c r="M11" s="580">
        <f t="shared" si="4"/>
        <v>0.28999999999999998</v>
      </c>
      <c r="N11" s="580">
        <f t="shared" si="4"/>
        <v>0.42</v>
      </c>
    </row>
    <row r="12" spans="1:14">
      <c r="A12" s="577" t="s">
        <v>524</v>
      </c>
      <c r="B12" s="578">
        <v>8</v>
      </c>
      <c r="C12" s="578">
        <v>12</v>
      </c>
      <c r="D12" s="579">
        <v>67.930000000000007</v>
      </c>
      <c r="E12" s="580">
        <f t="shared" si="0"/>
        <v>0.54</v>
      </c>
      <c r="F12" s="580">
        <f t="shared" si="1"/>
        <v>0.82</v>
      </c>
      <c r="G12" s="580">
        <f t="shared" si="2"/>
        <v>0.54</v>
      </c>
      <c r="H12" s="580">
        <f t="shared" si="2"/>
        <v>0.82</v>
      </c>
      <c r="I12" s="580">
        <f t="shared" si="3"/>
        <v>0.51</v>
      </c>
      <c r="J12" s="580">
        <f t="shared" si="3"/>
        <v>0.78</v>
      </c>
      <c r="K12" s="581">
        <f t="shared" si="5"/>
        <v>0.41</v>
      </c>
      <c r="L12" s="581">
        <f t="shared" si="5"/>
        <v>0.62</v>
      </c>
      <c r="M12" s="580">
        <f t="shared" si="4"/>
        <v>0.14000000000000001</v>
      </c>
      <c r="N12" s="580">
        <f t="shared" si="4"/>
        <v>0.21</v>
      </c>
    </row>
    <row r="13" spans="1:14">
      <c r="A13" s="577" t="s">
        <v>525</v>
      </c>
      <c r="B13" s="582">
        <f>(160*2+172*2+185*2+200*6)/12</f>
        <v>186</v>
      </c>
      <c r="C13" s="582">
        <f>(187*2+200*2+215*2+234*6)/12</f>
        <v>217</v>
      </c>
      <c r="D13" s="579">
        <v>23.11</v>
      </c>
      <c r="E13" s="580">
        <f t="shared" si="0"/>
        <v>4.3</v>
      </c>
      <c r="F13" s="580">
        <f t="shared" si="1"/>
        <v>5.01</v>
      </c>
      <c r="G13" s="580">
        <f t="shared" si="2"/>
        <v>4.3</v>
      </c>
      <c r="H13" s="580">
        <f t="shared" si="2"/>
        <v>5.01</v>
      </c>
      <c r="I13" s="580">
        <f t="shared" si="3"/>
        <v>4.09</v>
      </c>
      <c r="J13" s="580">
        <f t="shared" si="3"/>
        <v>4.76</v>
      </c>
      <c r="K13" s="581">
        <f t="shared" si="5"/>
        <v>3.23</v>
      </c>
      <c r="L13" s="581">
        <f t="shared" si="5"/>
        <v>3.76</v>
      </c>
      <c r="M13" s="580">
        <f t="shared" si="4"/>
        <v>1.08</v>
      </c>
      <c r="N13" s="580">
        <f t="shared" si="4"/>
        <v>1.25</v>
      </c>
    </row>
    <row r="14" spans="1:14">
      <c r="A14" s="577" t="s">
        <v>526</v>
      </c>
      <c r="B14" s="578">
        <v>256</v>
      </c>
      <c r="C14" s="578">
        <v>325</v>
      </c>
      <c r="D14" s="579">
        <f>(15.43+20.98+22.53+24.93+138.6+149.83)/6</f>
        <v>62.05</v>
      </c>
      <c r="E14" s="580">
        <f t="shared" si="0"/>
        <v>15.88</v>
      </c>
      <c r="F14" s="580">
        <f t="shared" si="1"/>
        <v>20.170000000000002</v>
      </c>
      <c r="G14" s="580">
        <f t="shared" si="2"/>
        <v>15.88</v>
      </c>
      <c r="H14" s="580">
        <f t="shared" si="2"/>
        <v>20.170000000000002</v>
      </c>
      <c r="I14" s="580">
        <f t="shared" si="3"/>
        <v>15.09</v>
      </c>
      <c r="J14" s="580">
        <f t="shared" si="3"/>
        <v>19.16</v>
      </c>
      <c r="K14" s="581">
        <f t="shared" si="5"/>
        <v>11.91</v>
      </c>
      <c r="L14" s="581">
        <f t="shared" si="5"/>
        <v>15.13</v>
      </c>
      <c r="M14" s="580">
        <f t="shared" si="4"/>
        <v>3.97</v>
      </c>
      <c r="N14" s="580">
        <f t="shared" si="4"/>
        <v>5.04</v>
      </c>
    </row>
    <row r="15" spans="1:14">
      <c r="A15" s="577" t="s">
        <v>527</v>
      </c>
      <c r="B15" s="578">
        <v>108</v>
      </c>
      <c r="C15" s="578">
        <v>114</v>
      </c>
      <c r="D15" s="579">
        <f>(63.8+147.9+85.78+74.12)/4</f>
        <v>92.9</v>
      </c>
      <c r="E15" s="580">
        <f t="shared" si="0"/>
        <v>10.029999999999999</v>
      </c>
      <c r="F15" s="580">
        <f t="shared" si="1"/>
        <v>10.59</v>
      </c>
      <c r="G15" s="580">
        <f t="shared" si="2"/>
        <v>10.029999999999999</v>
      </c>
      <c r="H15" s="580">
        <f t="shared" si="2"/>
        <v>10.59</v>
      </c>
      <c r="I15" s="580">
        <f t="shared" si="3"/>
        <v>9.5299999999999994</v>
      </c>
      <c r="J15" s="580">
        <f t="shared" si="3"/>
        <v>10.06</v>
      </c>
      <c r="K15" s="581">
        <f t="shared" si="5"/>
        <v>7.52</v>
      </c>
      <c r="L15" s="581">
        <f t="shared" si="5"/>
        <v>7.94</v>
      </c>
      <c r="M15" s="580">
        <f t="shared" si="4"/>
        <v>2.5099999999999998</v>
      </c>
      <c r="N15" s="580">
        <f t="shared" si="4"/>
        <v>2.65</v>
      </c>
    </row>
    <row r="16" spans="1:14">
      <c r="A16" s="577" t="s">
        <v>528</v>
      </c>
      <c r="B16" s="578">
        <v>9</v>
      </c>
      <c r="C16" s="578">
        <v>11</v>
      </c>
      <c r="D16" s="579">
        <v>292.67</v>
      </c>
      <c r="E16" s="580">
        <f t="shared" si="0"/>
        <v>2.63</v>
      </c>
      <c r="F16" s="580">
        <f t="shared" si="1"/>
        <v>3.22</v>
      </c>
      <c r="G16" s="580">
        <f t="shared" si="2"/>
        <v>2.63</v>
      </c>
      <c r="H16" s="580">
        <f t="shared" si="2"/>
        <v>3.22</v>
      </c>
      <c r="I16" s="580">
        <f t="shared" si="3"/>
        <v>2.5</v>
      </c>
      <c r="J16" s="580">
        <f t="shared" si="3"/>
        <v>3.06</v>
      </c>
      <c r="K16" s="581">
        <f t="shared" si="5"/>
        <v>1.97</v>
      </c>
      <c r="L16" s="581">
        <f t="shared" si="5"/>
        <v>2.42</v>
      </c>
      <c r="M16" s="580">
        <f t="shared" si="4"/>
        <v>0.66</v>
      </c>
      <c r="N16" s="580">
        <f t="shared" si="4"/>
        <v>0.81</v>
      </c>
    </row>
    <row r="17" spans="1:14">
      <c r="A17" s="577" t="s">
        <v>529</v>
      </c>
      <c r="B17" s="578">
        <v>100</v>
      </c>
      <c r="C17" s="578">
        <v>100</v>
      </c>
      <c r="D17" s="579">
        <v>90.1</v>
      </c>
      <c r="E17" s="580">
        <f t="shared" si="0"/>
        <v>9.01</v>
      </c>
      <c r="F17" s="580">
        <f t="shared" si="1"/>
        <v>9.01</v>
      </c>
      <c r="G17" s="580">
        <f t="shared" si="2"/>
        <v>9.01</v>
      </c>
      <c r="H17" s="580">
        <f t="shared" si="2"/>
        <v>9.01</v>
      </c>
      <c r="I17" s="580">
        <f t="shared" si="3"/>
        <v>8.56</v>
      </c>
      <c r="J17" s="580">
        <f t="shared" si="3"/>
        <v>8.56</v>
      </c>
      <c r="K17" s="581">
        <f t="shared" si="5"/>
        <v>6.76</v>
      </c>
      <c r="L17" s="581">
        <f t="shared" si="5"/>
        <v>6.76</v>
      </c>
      <c r="M17" s="580">
        <f t="shared" si="4"/>
        <v>2.25</v>
      </c>
      <c r="N17" s="580">
        <f t="shared" si="4"/>
        <v>2.25</v>
      </c>
    </row>
    <row r="18" spans="1:14">
      <c r="A18" s="577" t="s">
        <v>530</v>
      </c>
      <c r="B18" s="578">
        <f>(55+68)/2</f>
        <v>61.5</v>
      </c>
      <c r="C18" s="578">
        <f>(60.5+75)/2</f>
        <v>67.75</v>
      </c>
      <c r="D18" s="579">
        <v>315.67</v>
      </c>
      <c r="E18" s="580">
        <f t="shared" si="0"/>
        <v>19.41</v>
      </c>
      <c r="F18" s="580">
        <f t="shared" si="1"/>
        <v>21.39</v>
      </c>
      <c r="G18" s="580">
        <f t="shared" si="2"/>
        <v>19.41</v>
      </c>
      <c r="H18" s="580">
        <f t="shared" si="2"/>
        <v>21.39</v>
      </c>
      <c r="I18" s="580">
        <f t="shared" si="3"/>
        <v>18.440000000000001</v>
      </c>
      <c r="J18" s="580">
        <f t="shared" si="3"/>
        <v>20.32</v>
      </c>
      <c r="K18" s="581">
        <f t="shared" si="5"/>
        <v>14.56</v>
      </c>
      <c r="L18" s="581">
        <f t="shared" si="5"/>
        <v>16.04</v>
      </c>
      <c r="M18" s="580">
        <f t="shared" si="4"/>
        <v>4.8499999999999996</v>
      </c>
      <c r="N18" s="580">
        <f t="shared" si="4"/>
        <v>5.35</v>
      </c>
    </row>
    <row r="19" spans="1:14" hidden="1">
      <c r="A19" s="583" t="s">
        <v>531</v>
      </c>
      <c r="B19" s="584"/>
      <c r="C19" s="584"/>
      <c r="D19" s="585">
        <v>290.39</v>
      </c>
      <c r="E19" s="580">
        <f t="shared" si="0"/>
        <v>0</v>
      </c>
      <c r="F19" s="580">
        <f t="shared" si="1"/>
        <v>0</v>
      </c>
      <c r="G19" s="580">
        <f t="shared" si="2"/>
        <v>0</v>
      </c>
      <c r="H19" s="580">
        <f t="shared" si="2"/>
        <v>0</v>
      </c>
      <c r="I19" s="580">
        <f t="shared" si="3"/>
        <v>0</v>
      </c>
      <c r="J19" s="580">
        <f t="shared" si="3"/>
        <v>0</v>
      </c>
      <c r="K19" s="581">
        <f t="shared" si="5"/>
        <v>0</v>
      </c>
      <c r="L19" s="581">
        <f t="shared" si="5"/>
        <v>0</v>
      </c>
      <c r="M19" s="580">
        <f t="shared" si="4"/>
        <v>0</v>
      </c>
      <c r="N19" s="580">
        <f t="shared" si="4"/>
        <v>0</v>
      </c>
    </row>
    <row r="20" spans="1:14" ht="30">
      <c r="A20" s="577" t="s">
        <v>532</v>
      </c>
      <c r="B20" s="586">
        <f>(23+23+22)/3</f>
        <v>22.7</v>
      </c>
      <c r="C20" s="586">
        <f>(27+27+26)/3</f>
        <v>26.7</v>
      </c>
      <c r="D20" s="579">
        <v>111.79</v>
      </c>
      <c r="E20" s="580">
        <f t="shared" si="0"/>
        <v>2.54</v>
      </c>
      <c r="F20" s="580">
        <f t="shared" si="1"/>
        <v>2.98</v>
      </c>
      <c r="G20" s="580">
        <f t="shared" si="2"/>
        <v>2.54</v>
      </c>
      <c r="H20" s="580">
        <f t="shared" si="2"/>
        <v>2.98</v>
      </c>
      <c r="I20" s="580">
        <f t="shared" si="3"/>
        <v>2.41</v>
      </c>
      <c r="J20" s="580">
        <f t="shared" si="3"/>
        <v>2.83</v>
      </c>
      <c r="K20" s="581">
        <f t="shared" si="5"/>
        <v>1.91</v>
      </c>
      <c r="L20" s="581">
        <f t="shared" si="5"/>
        <v>2.2400000000000002</v>
      </c>
      <c r="M20" s="580">
        <f t="shared" si="4"/>
        <v>0.64</v>
      </c>
      <c r="N20" s="580">
        <f t="shared" si="4"/>
        <v>0.75</v>
      </c>
    </row>
    <row r="21" spans="1:14" hidden="1">
      <c r="A21" s="583" t="s">
        <v>533</v>
      </c>
      <c r="B21" s="584"/>
      <c r="C21" s="584"/>
      <c r="D21" s="585"/>
      <c r="E21" s="587">
        <f t="shared" si="0"/>
        <v>0</v>
      </c>
      <c r="F21" s="587">
        <f t="shared" si="1"/>
        <v>0</v>
      </c>
      <c r="G21" s="580">
        <f t="shared" si="2"/>
        <v>0</v>
      </c>
      <c r="H21" s="580">
        <f t="shared" si="2"/>
        <v>0</v>
      </c>
      <c r="I21" s="580">
        <f t="shared" si="3"/>
        <v>0</v>
      </c>
      <c r="J21" s="580">
        <f t="shared" si="3"/>
        <v>0</v>
      </c>
      <c r="K21" s="581">
        <f t="shared" si="5"/>
        <v>0</v>
      </c>
      <c r="L21" s="581">
        <f t="shared" si="5"/>
        <v>0</v>
      </c>
      <c r="M21" s="580">
        <f t="shared" si="4"/>
        <v>0</v>
      </c>
      <c r="N21" s="580">
        <f t="shared" si="4"/>
        <v>0</v>
      </c>
    </row>
    <row r="22" spans="1:14">
      <c r="A22" s="577" t="s">
        <v>534</v>
      </c>
      <c r="B22" s="578">
        <v>34</v>
      </c>
      <c r="C22" s="578">
        <v>39</v>
      </c>
      <c r="D22" s="579">
        <f>(204.24+264.17)/2</f>
        <v>234.21</v>
      </c>
      <c r="E22" s="580">
        <f t="shared" si="0"/>
        <v>7.96</v>
      </c>
      <c r="F22" s="580">
        <f t="shared" si="1"/>
        <v>9.1300000000000008</v>
      </c>
      <c r="G22" s="580">
        <f t="shared" si="2"/>
        <v>7.96</v>
      </c>
      <c r="H22" s="580">
        <f t="shared" si="2"/>
        <v>9.1300000000000008</v>
      </c>
      <c r="I22" s="580">
        <f t="shared" si="3"/>
        <v>7.56</v>
      </c>
      <c r="J22" s="580">
        <f t="shared" si="3"/>
        <v>8.67</v>
      </c>
      <c r="K22" s="581">
        <f t="shared" si="5"/>
        <v>5.97</v>
      </c>
      <c r="L22" s="581">
        <f t="shared" si="5"/>
        <v>6.85</v>
      </c>
      <c r="M22" s="580">
        <f t="shared" si="4"/>
        <v>1.99</v>
      </c>
      <c r="N22" s="580">
        <f t="shared" si="4"/>
        <v>2.2799999999999998</v>
      </c>
    </row>
    <row r="23" spans="1:14">
      <c r="A23" s="577" t="s">
        <v>535</v>
      </c>
      <c r="B23" s="578">
        <v>0</v>
      </c>
      <c r="C23" s="578">
        <v>7</v>
      </c>
      <c r="D23" s="579">
        <f>(311.7+307.42)/2</f>
        <v>309.56</v>
      </c>
      <c r="E23" s="580">
        <f t="shared" si="0"/>
        <v>0</v>
      </c>
      <c r="F23" s="580">
        <f t="shared" si="1"/>
        <v>2.17</v>
      </c>
      <c r="G23" s="580">
        <f t="shared" si="2"/>
        <v>0</v>
      </c>
      <c r="H23" s="580">
        <f t="shared" si="2"/>
        <v>2.17</v>
      </c>
      <c r="I23" s="580">
        <f t="shared" si="3"/>
        <v>0</v>
      </c>
      <c r="J23" s="580">
        <f t="shared" si="3"/>
        <v>2.06</v>
      </c>
      <c r="K23" s="581">
        <f t="shared" si="5"/>
        <v>0</v>
      </c>
      <c r="L23" s="581">
        <f t="shared" si="5"/>
        <v>1.63</v>
      </c>
      <c r="M23" s="580">
        <f t="shared" si="4"/>
        <v>0</v>
      </c>
      <c r="N23" s="580">
        <f t="shared" si="4"/>
        <v>0.54</v>
      </c>
    </row>
    <row r="24" spans="1:14" ht="30">
      <c r="A24" s="577" t="s">
        <v>536</v>
      </c>
      <c r="B24" s="578">
        <v>390</v>
      </c>
      <c r="C24" s="578">
        <v>450</v>
      </c>
      <c r="D24" s="579">
        <f>(51.92+68.19)/2</f>
        <v>60.06</v>
      </c>
      <c r="E24" s="580">
        <f t="shared" si="0"/>
        <v>23.42</v>
      </c>
      <c r="F24" s="580">
        <f t="shared" si="1"/>
        <v>27.03</v>
      </c>
      <c r="G24" s="580">
        <f t="shared" si="2"/>
        <v>23.42</v>
      </c>
      <c r="H24" s="580">
        <f t="shared" si="2"/>
        <v>27.03</v>
      </c>
      <c r="I24" s="580">
        <f t="shared" si="3"/>
        <v>22.25</v>
      </c>
      <c r="J24" s="580">
        <f t="shared" si="3"/>
        <v>25.68</v>
      </c>
      <c r="K24" s="581">
        <f t="shared" si="5"/>
        <v>17.57</v>
      </c>
      <c r="L24" s="581">
        <f t="shared" si="5"/>
        <v>20.27</v>
      </c>
      <c r="M24" s="580">
        <f t="shared" si="4"/>
        <v>5.86</v>
      </c>
      <c r="N24" s="580">
        <f t="shared" si="4"/>
        <v>6.76</v>
      </c>
    </row>
    <row r="25" spans="1:14" ht="30">
      <c r="A25" s="577" t="s">
        <v>537</v>
      </c>
      <c r="B25" s="578">
        <v>0</v>
      </c>
      <c r="C25" s="578">
        <v>50</v>
      </c>
      <c r="D25" s="585">
        <v>59</v>
      </c>
      <c r="E25" s="580">
        <f t="shared" si="0"/>
        <v>0</v>
      </c>
      <c r="F25" s="580">
        <f t="shared" si="1"/>
        <v>2.95</v>
      </c>
      <c r="G25" s="580">
        <f t="shared" si="2"/>
        <v>0</v>
      </c>
      <c r="H25" s="580">
        <f t="shared" si="2"/>
        <v>2.95</v>
      </c>
      <c r="I25" s="580">
        <f t="shared" si="3"/>
        <v>0</v>
      </c>
      <c r="J25" s="580">
        <f t="shared" si="3"/>
        <v>2.8</v>
      </c>
      <c r="K25" s="581">
        <f t="shared" si="5"/>
        <v>0</v>
      </c>
      <c r="L25" s="581">
        <f t="shared" si="5"/>
        <v>2.21</v>
      </c>
      <c r="M25" s="580">
        <f t="shared" si="4"/>
        <v>0</v>
      </c>
      <c r="N25" s="580">
        <f t="shared" si="4"/>
        <v>0.74</v>
      </c>
    </row>
    <row r="26" spans="1:14" ht="30">
      <c r="A26" s="577" t="s">
        <v>538</v>
      </c>
      <c r="B26" s="578">
        <v>30</v>
      </c>
      <c r="C26" s="578">
        <v>40</v>
      </c>
      <c r="D26" s="579">
        <v>247.56</v>
      </c>
      <c r="E26" s="580">
        <f t="shared" si="0"/>
        <v>7.43</v>
      </c>
      <c r="F26" s="580">
        <f t="shared" si="1"/>
        <v>9.9</v>
      </c>
      <c r="G26" s="580">
        <f t="shared" si="2"/>
        <v>7.43</v>
      </c>
      <c r="H26" s="580">
        <f t="shared" si="2"/>
        <v>9.9</v>
      </c>
      <c r="I26" s="580">
        <f t="shared" si="3"/>
        <v>7.06</v>
      </c>
      <c r="J26" s="580">
        <f t="shared" si="3"/>
        <v>9.41</v>
      </c>
      <c r="K26" s="581">
        <f t="shared" si="5"/>
        <v>5.57</v>
      </c>
      <c r="L26" s="581">
        <f t="shared" si="5"/>
        <v>7.43</v>
      </c>
      <c r="M26" s="580">
        <f t="shared" si="4"/>
        <v>1.86</v>
      </c>
      <c r="N26" s="580">
        <f t="shared" si="4"/>
        <v>2.48</v>
      </c>
    </row>
    <row r="27" spans="1:14">
      <c r="A27" s="577" t="s">
        <v>539</v>
      </c>
      <c r="B27" s="578">
        <v>4.3</v>
      </c>
      <c r="C27" s="578">
        <v>6.4</v>
      </c>
      <c r="D27" s="579">
        <v>444.77</v>
      </c>
      <c r="E27" s="580">
        <f t="shared" si="0"/>
        <v>1.91</v>
      </c>
      <c r="F27" s="580">
        <f t="shared" si="1"/>
        <v>2.85</v>
      </c>
      <c r="G27" s="580">
        <f t="shared" si="2"/>
        <v>1.91</v>
      </c>
      <c r="H27" s="580">
        <f t="shared" si="2"/>
        <v>2.85</v>
      </c>
      <c r="I27" s="580">
        <f t="shared" si="3"/>
        <v>1.81</v>
      </c>
      <c r="J27" s="580">
        <f t="shared" si="3"/>
        <v>2.71</v>
      </c>
      <c r="K27" s="581">
        <f t="shared" si="5"/>
        <v>1.43</v>
      </c>
      <c r="L27" s="581">
        <f t="shared" si="5"/>
        <v>2.14</v>
      </c>
      <c r="M27" s="580">
        <f t="shared" si="4"/>
        <v>0.48</v>
      </c>
      <c r="N27" s="580">
        <f t="shared" si="4"/>
        <v>0.71</v>
      </c>
    </row>
    <row r="28" spans="1:14" ht="30">
      <c r="A28" s="577" t="s">
        <v>540</v>
      </c>
      <c r="B28" s="578">
        <v>9</v>
      </c>
      <c r="C28" s="578">
        <v>11</v>
      </c>
      <c r="D28" s="579">
        <v>196.85</v>
      </c>
      <c r="E28" s="580">
        <f t="shared" si="0"/>
        <v>1.77</v>
      </c>
      <c r="F28" s="580">
        <f t="shared" si="1"/>
        <v>2.17</v>
      </c>
      <c r="G28" s="580">
        <f t="shared" si="2"/>
        <v>1.77</v>
      </c>
      <c r="H28" s="580">
        <f t="shared" si="2"/>
        <v>2.17</v>
      </c>
      <c r="I28" s="580">
        <f t="shared" si="3"/>
        <v>1.68</v>
      </c>
      <c r="J28" s="580">
        <f t="shared" si="3"/>
        <v>2.06</v>
      </c>
      <c r="K28" s="581">
        <f t="shared" si="5"/>
        <v>1.33</v>
      </c>
      <c r="L28" s="581">
        <f t="shared" si="5"/>
        <v>1.63</v>
      </c>
      <c r="M28" s="580">
        <f t="shared" si="4"/>
        <v>0.44</v>
      </c>
      <c r="N28" s="580">
        <f t="shared" si="4"/>
        <v>0.54</v>
      </c>
    </row>
    <row r="29" spans="1:14">
      <c r="A29" s="578" t="s">
        <v>541</v>
      </c>
      <c r="B29" s="578">
        <v>18</v>
      </c>
      <c r="C29" s="578">
        <v>21</v>
      </c>
      <c r="D29" s="579">
        <v>416.18</v>
      </c>
      <c r="E29" s="580">
        <f t="shared" si="0"/>
        <v>7.49</v>
      </c>
      <c r="F29" s="580">
        <f t="shared" si="1"/>
        <v>8.74</v>
      </c>
      <c r="G29" s="580">
        <f t="shared" si="2"/>
        <v>7.49</v>
      </c>
      <c r="H29" s="580">
        <f t="shared" si="2"/>
        <v>8.74</v>
      </c>
      <c r="I29" s="580">
        <f t="shared" si="3"/>
        <v>7.12</v>
      </c>
      <c r="J29" s="580">
        <f t="shared" si="3"/>
        <v>8.3000000000000007</v>
      </c>
      <c r="K29" s="581">
        <f t="shared" si="5"/>
        <v>5.62</v>
      </c>
      <c r="L29" s="581">
        <f t="shared" si="5"/>
        <v>6.56</v>
      </c>
      <c r="M29" s="580">
        <f t="shared" si="4"/>
        <v>1.87</v>
      </c>
      <c r="N29" s="580">
        <f t="shared" si="4"/>
        <v>2.19</v>
      </c>
    </row>
    <row r="30" spans="1:14">
      <c r="A30" s="578" t="s">
        <v>542</v>
      </c>
      <c r="B30" s="578">
        <v>9</v>
      </c>
      <c r="C30" s="578">
        <v>11</v>
      </c>
      <c r="D30" s="579">
        <v>100.91</v>
      </c>
      <c r="E30" s="580">
        <f t="shared" si="0"/>
        <v>0.91</v>
      </c>
      <c r="F30" s="580">
        <f t="shared" si="1"/>
        <v>1.1100000000000001</v>
      </c>
      <c r="G30" s="580">
        <f t="shared" si="2"/>
        <v>0.91</v>
      </c>
      <c r="H30" s="580">
        <f t="shared" si="2"/>
        <v>1.1100000000000001</v>
      </c>
      <c r="I30" s="580">
        <f t="shared" si="3"/>
        <v>0.86</v>
      </c>
      <c r="J30" s="580">
        <f t="shared" si="3"/>
        <v>1.05</v>
      </c>
      <c r="K30" s="581">
        <f t="shared" si="5"/>
        <v>0.68</v>
      </c>
      <c r="L30" s="581">
        <f t="shared" si="5"/>
        <v>0.83</v>
      </c>
      <c r="M30" s="580">
        <f t="shared" si="4"/>
        <v>0.23</v>
      </c>
      <c r="N30" s="580">
        <f t="shared" si="4"/>
        <v>0.28000000000000003</v>
      </c>
    </row>
    <row r="31" spans="1:14">
      <c r="A31" s="578" t="s">
        <v>543</v>
      </c>
      <c r="B31" s="578">
        <v>0.5</v>
      </c>
      <c r="C31" s="578">
        <v>0.5</v>
      </c>
      <c r="D31" s="579">
        <f>47.7/10</f>
        <v>4.7699999999999996</v>
      </c>
      <c r="E31" s="580">
        <f>B31*D31</f>
        <v>2.39</v>
      </c>
      <c r="F31" s="580">
        <f>C31*D31</f>
        <v>2.39</v>
      </c>
      <c r="G31" s="580">
        <f t="shared" si="2"/>
        <v>2.39</v>
      </c>
      <c r="H31" s="580">
        <f t="shared" si="2"/>
        <v>2.39</v>
      </c>
      <c r="I31" s="580">
        <f t="shared" si="3"/>
        <v>2.27</v>
      </c>
      <c r="J31" s="580">
        <f t="shared" si="3"/>
        <v>2.27</v>
      </c>
      <c r="K31" s="581">
        <f t="shared" si="5"/>
        <v>1.79</v>
      </c>
      <c r="L31" s="581">
        <f t="shared" si="5"/>
        <v>1.79</v>
      </c>
      <c r="M31" s="580">
        <f t="shared" si="4"/>
        <v>0.6</v>
      </c>
      <c r="N31" s="580">
        <f t="shared" si="4"/>
        <v>0.6</v>
      </c>
    </row>
    <row r="32" spans="1:14">
      <c r="A32" s="578" t="s">
        <v>544</v>
      </c>
      <c r="B32" s="578">
        <v>37</v>
      </c>
      <c r="C32" s="578">
        <v>47</v>
      </c>
      <c r="D32" s="579">
        <v>31.7</v>
      </c>
      <c r="E32" s="580">
        <f t="shared" ref="E32:E38" si="6">B32*D32/1000</f>
        <v>1.17</v>
      </c>
      <c r="F32" s="580">
        <f t="shared" ref="F32:F38" si="7">C32*D32/1000</f>
        <v>1.49</v>
      </c>
      <c r="G32" s="580">
        <f t="shared" si="2"/>
        <v>1.17</v>
      </c>
      <c r="H32" s="580">
        <f t="shared" si="2"/>
        <v>1.49</v>
      </c>
      <c r="I32" s="580">
        <f t="shared" si="3"/>
        <v>1.1100000000000001</v>
      </c>
      <c r="J32" s="580">
        <f t="shared" si="3"/>
        <v>1.42</v>
      </c>
      <c r="K32" s="581">
        <f t="shared" si="5"/>
        <v>0.88</v>
      </c>
      <c r="L32" s="581">
        <f t="shared" si="5"/>
        <v>1.1200000000000001</v>
      </c>
      <c r="M32" s="580">
        <f t="shared" si="4"/>
        <v>0.28999999999999998</v>
      </c>
      <c r="N32" s="580">
        <f t="shared" si="4"/>
        <v>0.37</v>
      </c>
    </row>
    <row r="33" spans="1:14">
      <c r="A33" s="578" t="s">
        <v>545</v>
      </c>
      <c r="B33" s="578">
        <v>7</v>
      </c>
      <c r="C33" s="578">
        <v>20</v>
      </c>
      <c r="D33" s="579">
        <f>(148.47+111.33)/2</f>
        <v>129.9</v>
      </c>
      <c r="E33" s="580">
        <f t="shared" si="6"/>
        <v>0.91</v>
      </c>
      <c r="F33" s="580">
        <f t="shared" si="7"/>
        <v>2.6</v>
      </c>
      <c r="G33" s="580">
        <f t="shared" si="2"/>
        <v>0.91</v>
      </c>
      <c r="H33" s="580">
        <f t="shared" si="2"/>
        <v>2.6</v>
      </c>
      <c r="I33" s="580">
        <f t="shared" si="3"/>
        <v>0.86</v>
      </c>
      <c r="J33" s="580">
        <f t="shared" si="3"/>
        <v>2.4700000000000002</v>
      </c>
      <c r="K33" s="581">
        <f t="shared" si="5"/>
        <v>0.68</v>
      </c>
      <c r="L33" s="581">
        <f t="shared" si="5"/>
        <v>1.95</v>
      </c>
      <c r="M33" s="580">
        <f t="shared" si="4"/>
        <v>0.23</v>
      </c>
      <c r="N33" s="580">
        <f t="shared" si="4"/>
        <v>0.65</v>
      </c>
    </row>
    <row r="34" spans="1:14">
      <c r="A34" s="578" t="s">
        <v>546</v>
      </c>
      <c r="B34" s="578">
        <v>0.5</v>
      </c>
      <c r="C34" s="578">
        <v>0.6</v>
      </c>
      <c r="D34" s="579">
        <v>831.71</v>
      </c>
      <c r="E34" s="580">
        <f t="shared" si="6"/>
        <v>0.42</v>
      </c>
      <c r="F34" s="580">
        <f t="shared" si="7"/>
        <v>0.5</v>
      </c>
      <c r="G34" s="580">
        <f t="shared" si="2"/>
        <v>0.42</v>
      </c>
      <c r="H34" s="580">
        <f t="shared" si="2"/>
        <v>0.5</v>
      </c>
      <c r="I34" s="580">
        <f t="shared" si="3"/>
        <v>0.4</v>
      </c>
      <c r="J34" s="580">
        <f t="shared" si="3"/>
        <v>0.48</v>
      </c>
      <c r="K34" s="581">
        <f t="shared" si="5"/>
        <v>0.32</v>
      </c>
      <c r="L34" s="581">
        <f t="shared" si="5"/>
        <v>0.38</v>
      </c>
      <c r="M34" s="580">
        <f t="shared" si="4"/>
        <v>0.11</v>
      </c>
      <c r="N34" s="580">
        <f t="shared" si="4"/>
        <v>0.13</v>
      </c>
    </row>
    <row r="35" spans="1:14">
      <c r="A35" s="578" t="s">
        <v>547</v>
      </c>
      <c r="B35" s="578">
        <v>0.5</v>
      </c>
      <c r="C35" s="578">
        <v>0.6</v>
      </c>
      <c r="D35" s="579">
        <v>574.01</v>
      </c>
      <c r="E35" s="580">
        <f t="shared" si="6"/>
        <v>0.28999999999999998</v>
      </c>
      <c r="F35" s="580">
        <f t="shared" si="7"/>
        <v>0.34</v>
      </c>
      <c r="G35" s="580">
        <f t="shared" si="2"/>
        <v>0.28999999999999998</v>
      </c>
      <c r="H35" s="580">
        <f t="shared" si="2"/>
        <v>0.34</v>
      </c>
      <c r="I35" s="580">
        <f t="shared" si="3"/>
        <v>0.28000000000000003</v>
      </c>
      <c r="J35" s="580">
        <f t="shared" si="3"/>
        <v>0.32</v>
      </c>
      <c r="K35" s="581">
        <f t="shared" si="5"/>
        <v>0.22</v>
      </c>
      <c r="L35" s="581">
        <f t="shared" si="5"/>
        <v>0.26</v>
      </c>
      <c r="M35" s="580">
        <f t="shared" si="4"/>
        <v>7.0000000000000007E-2</v>
      </c>
      <c r="N35" s="580">
        <f t="shared" si="4"/>
        <v>0.09</v>
      </c>
    </row>
    <row r="36" spans="1:14">
      <c r="A36" s="578" t="s">
        <v>548</v>
      </c>
      <c r="B36" s="578">
        <v>1</v>
      </c>
      <c r="C36" s="578">
        <v>1.2</v>
      </c>
      <c r="D36" s="585">
        <v>240</v>
      </c>
      <c r="E36" s="580">
        <f t="shared" si="6"/>
        <v>0.24</v>
      </c>
      <c r="F36" s="580">
        <f t="shared" si="7"/>
        <v>0.28999999999999998</v>
      </c>
      <c r="G36" s="580">
        <f t="shared" si="2"/>
        <v>0.24</v>
      </c>
      <c r="H36" s="580">
        <f t="shared" si="2"/>
        <v>0.28999999999999998</v>
      </c>
      <c r="I36" s="580">
        <f t="shared" si="3"/>
        <v>0.23</v>
      </c>
      <c r="J36" s="580">
        <f t="shared" si="3"/>
        <v>0.28000000000000003</v>
      </c>
      <c r="K36" s="581">
        <f t="shared" si="5"/>
        <v>0.18</v>
      </c>
      <c r="L36" s="581">
        <f t="shared" si="5"/>
        <v>0.22</v>
      </c>
      <c r="M36" s="580">
        <f t="shared" si="4"/>
        <v>0.06</v>
      </c>
      <c r="N36" s="580">
        <f t="shared" si="4"/>
        <v>7.0000000000000007E-2</v>
      </c>
    </row>
    <row r="37" spans="1:14">
      <c r="A37" s="578" t="s">
        <v>549</v>
      </c>
      <c r="B37" s="578">
        <v>0.4</v>
      </c>
      <c r="C37" s="578">
        <v>0.5</v>
      </c>
      <c r="D37" s="585">
        <v>380</v>
      </c>
      <c r="E37" s="580">
        <f t="shared" si="6"/>
        <v>0.15</v>
      </c>
      <c r="F37" s="580">
        <f t="shared" si="7"/>
        <v>0.19</v>
      </c>
      <c r="G37" s="580">
        <f t="shared" si="2"/>
        <v>0.15</v>
      </c>
      <c r="H37" s="580">
        <f t="shared" si="2"/>
        <v>0.19</v>
      </c>
      <c r="I37" s="580">
        <f t="shared" si="3"/>
        <v>0.14000000000000001</v>
      </c>
      <c r="J37" s="580">
        <f t="shared" si="3"/>
        <v>0.18</v>
      </c>
      <c r="K37" s="581">
        <f t="shared" si="5"/>
        <v>0.11</v>
      </c>
      <c r="L37" s="581">
        <f t="shared" si="5"/>
        <v>0.14000000000000001</v>
      </c>
      <c r="M37" s="580">
        <f t="shared" si="4"/>
        <v>0.04</v>
      </c>
      <c r="N37" s="580">
        <f t="shared" si="4"/>
        <v>0.05</v>
      </c>
    </row>
    <row r="38" spans="1:14">
      <c r="A38" s="578" t="s">
        <v>550</v>
      </c>
      <c r="B38" s="578">
        <v>4</v>
      </c>
      <c r="C38" s="578">
        <v>6</v>
      </c>
      <c r="D38" s="579">
        <v>12.77</v>
      </c>
      <c r="E38" s="580">
        <f t="shared" si="6"/>
        <v>0.05</v>
      </c>
      <c r="F38" s="580">
        <f t="shared" si="7"/>
        <v>0.08</v>
      </c>
      <c r="G38" s="580">
        <f t="shared" si="2"/>
        <v>0.05</v>
      </c>
      <c r="H38" s="580">
        <f t="shared" si="2"/>
        <v>0.08</v>
      </c>
      <c r="I38" s="580">
        <f t="shared" si="3"/>
        <v>0.05</v>
      </c>
      <c r="J38" s="580">
        <f t="shared" si="3"/>
        <v>0.08</v>
      </c>
      <c r="K38" s="581">
        <f t="shared" si="5"/>
        <v>0.04</v>
      </c>
      <c r="L38" s="581">
        <f t="shared" si="5"/>
        <v>0.06</v>
      </c>
      <c r="M38" s="580">
        <f t="shared" si="4"/>
        <v>0.01</v>
      </c>
      <c r="N38" s="580">
        <f t="shared" si="4"/>
        <v>0.02</v>
      </c>
    </row>
    <row r="39" spans="1:14">
      <c r="A39" s="588" t="s">
        <v>551</v>
      </c>
      <c r="B39" s="588"/>
      <c r="C39" s="588"/>
      <c r="D39" s="589"/>
      <c r="E39" s="589">
        <f>SUM(E8:E38)-E19-E21</f>
        <v>126.85</v>
      </c>
      <c r="F39" s="589">
        <f t="shared" ref="F39:N39" si="8">SUM(F8:F38)-F19-F21</f>
        <v>154.97999999999999</v>
      </c>
      <c r="G39" s="590">
        <f t="shared" si="8"/>
        <v>126.85</v>
      </c>
      <c r="H39" s="590">
        <f t="shared" si="8"/>
        <v>154.97999999999999</v>
      </c>
      <c r="I39" s="590">
        <f t="shared" si="8"/>
        <v>120.51</v>
      </c>
      <c r="J39" s="590">
        <f t="shared" si="8"/>
        <v>147.25</v>
      </c>
      <c r="K39" s="591">
        <f>SUM(K8:K38)-K19-K21</f>
        <v>95.17</v>
      </c>
      <c r="L39" s="591">
        <f>SUM(L8:L38)-L19-L21</f>
        <v>116.28</v>
      </c>
      <c r="M39" s="590">
        <f t="shared" si="8"/>
        <v>31.74</v>
      </c>
      <c r="N39" s="590">
        <f t="shared" si="8"/>
        <v>38.78</v>
      </c>
    </row>
    <row r="40" spans="1:14" hidden="1">
      <c r="A40" s="578" t="s">
        <v>552</v>
      </c>
      <c r="B40" s="578"/>
      <c r="C40" s="578"/>
      <c r="D40" s="580"/>
      <c r="E40" s="592">
        <f>E39*247</f>
        <v>31332</v>
      </c>
      <c r="F40" s="592">
        <f t="shared" ref="F40:N40" si="9">F39*247</f>
        <v>38280</v>
      </c>
      <c r="G40" s="593">
        <f t="shared" si="9"/>
        <v>31331.95</v>
      </c>
      <c r="H40" s="593">
        <f t="shared" si="9"/>
        <v>38280.06</v>
      </c>
      <c r="I40" s="593">
        <f t="shared" si="9"/>
        <v>29765.97</v>
      </c>
      <c r="J40" s="593">
        <f t="shared" si="9"/>
        <v>36370.75</v>
      </c>
      <c r="K40" s="594">
        <f t="shared" si="9"/>
        <v>23506.99</v>
      </c>
      <c r="L40" s="594">
        <f t="shared" si="9"/>
        <v>28721.16</v>
      </c>
      <c r="M40" s="593">
        <f t="shared" si="9"/>
        <v>7839.78</v>
      </c>
      <c r="N40" s="593">
        <f t="shared" si="9"/>
        <v>9578.66</v>
      </c>
    </row>
  </sheetData>
  <mergeCells count="12">
    <mergeCell ref="K5:L5"/>
    <mergeCell ref="M5:N5"/>
    <mergeCell ref="A2:N2"/>
    <mergeCell ref="A4:A6"/>
    <mergeCell ref="B4:C4"/>
    <mergeCell ref="D4:D6"/>
    <mergeCell ref="E4:F4"/>
    <mergeCell ref="G4:N4"/>
    <mergeCell ref="B5:C5"/>
    <mergeCell ref="E5:F5"/>
    <mergeCell ref="G5:H5"/>
    <mergeCell ref="I5:J5"/>
  </mergeCells>
  <pageMargins left="0.7" right="0.7" top="0.75" bottom="0.75" header="0.3" footer="0.3"/>
  <pageSetup paperSize="9" scale="63" orientation="landscape" verticalDpi="0" r:id="rId1"/>
  <colBreaks count="1" manualBreakCount="1">
    <brk id="6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14"/>
  <sheetViews>
    <sheetView workbookViewId="0">
      <selection activeCell="D18" sqref="D18"/>
    </sheetView>
  </sheetViews>
  <sheetFormatPr defaultRowHeight="15"/>
  <cols>
    <col min="1" max="1" width="22.5703125" style="446" customWidth="1"/>
    <col min="2" max="2" width="10.28515625" style="446" customWidth="1"/>
    <col min="3" max="5" width="9.140625" style="446"/>
    <col min="6" max="6" width="10.5703125" style="446" customWidth="1"/>
    <col min="7" max="7" width="9.140625" style="446"/>
    <col min="8" max="8" width="19.7109375" style="446" customWidth="1"/>
    <col min="9" max="10" width="17.5703125" style="446" customWidth="1"/>
    <col min="11" max="257" width="9.140625" style="446"/>
    <col min="258" max="258" width="22.5703125" style="446" customWidth="1"/>
    <col min="259" max="259" width="10.28515625" style="446" customWidth="1"/>
    <col min="260" max="262" width="9.140625" style="446"/>
    <col min="263" max="263" width="10.5703125" style="446" customWidth="1"/>
    <col min="264" max="264" width="9.140625" style="446"/>
    <col min="265" max="265" width="19.7109375" style="446" customWidth="1"/>
    <col min="266" max="266" width="17.5703125" style="446" customWidth="1"/>
    <col min="267" max="513" width="9.140625" style="446"/>
    <col min="514" max="514" width="22.5703125" style="446" customWidth="1"/>
    <col min="515" max="515" width="10.28515625" style="446" customWidth="1"/>
    <col min="516" max="518" width="9.140625" style="446"/>
    <col min="519" max="519" width="10.5703125" style="446" customWidth="1"/>
    <col min="520" max="520" width="9.140625" style="446"/>
    <col min="521" max="521" width="19.7109375" style="446" customWidth="1"/>
    <col min="522" max="522" width="17.5703125" style="446" customWidth="1"/>
    <col min="523" max="769" width="9.140625" style="446"/>
    <col min="770" max="770" width="22.5703125" style="446" customWidth="1"/>
    <col min="771" max="771" width="10.28515625" style="446" customWidth="1"/>
    <col min="772" max="774" width="9.140625" style="446"/>
    <col min="775" max="775" width="10.5703125" style="446" customWidth="1"/>
    <col min="776" max="776" width="9.140625" style="446"/>
    <col min="777" max="777" width="19.7109375" style="446" customWidth="1"/>
    <col min="778" max="778" width="17.5703125" style="446" customWidth="1"/>
    <col min="779" max="1025" width="9.140625" style="446"/>
    <col min="1026" max="1026" width="22.5703125" style="446" customWidth="1"/>
    <col min="1027" max="1027" width="10.28515625" style="446" customWidth="1"/>
    <col min="1028" max="1030" width="9.140625" style="446"/>
    <col min="1031" max="1031" width="10.5703125" style="446" customWidth="1"/>
    <col min="1032" max="1032" width="9.140625" style="446"/>
    <col min="1033" max="1033" width="19.7109375" style="446" customWidth="1"/>
    <col min="1034" max="1034" width="17.5703125" style="446" customWidth="1"/>
    <col min="1035" max="1281" width="9.140625" style="446"/>
    <col min="1282" max="1282" width="22.5703125" style="446" customWidth="1"/>
    <col min="1283" max="1283" width="10.28515625" style="446" customWidth="1"/>
    <col min="1284" max="1286" width="9.140625" style="446"/>
    <col min="1287" max="1287" width="10.5703125" style="446" customWidth="1"/>
    <col min="1288" max="1288" width="9.140625" style="446"/>
    <col min="1289" max="1289" width="19.7109375" style="446" customWidth="1"/>
    <col min="1290" max="1290" width="17.5703125" style="446" customWidth="1"/>
    <col min="1291" max="1537" width="9.140625" style="446"/>
    <col min="1538" max="1538" width="22.5703125" style="446" customWidth="1"/>
    <col min="1539" max="1539" width="10.28515625" style="446" customWidth="1"/>
    <col min="1540" max="1542" width="9.140625" style="446"/>
    <col min="1543" max="1543" width="10.5703125" style="446" customWidth="1"/>
    <col min="1544" max="1544" width="9.140625" style="446"/>
    <col min="1545" max="1545" width="19.7109375" style="446" customWidth="1"/>
    <col min="1546" max="1546" width="17.5703125" style="446" customWidth="1"/>
    <col min="1547" max="1793" width="9.140625" style="446"/>
    <col min="1794" max="1794" width="22.5703125" style="446" customWidth="1"/>
    <col min="1795" max="1795" width="10.28515625" style="446" customWidth="1"/>
    <col min="1796" max="1798" width="9.140625" style="446"/>
    <col min="1799" max="1799" width="10.5703125" style="446" customWidth="1"/>
    <col min="1800" max="1800" width="9.140625" style="446"/>
    <col min="1801" max="1801" width="19.7109375" style="446" customWidth="1"/>
    <col min="1802" max="1802" width="17.5703125" style="446" customWidth="1"/>
    <col min="1803" max="2049" width="9.140625" style="446"/>
    <col min="2050" max="2050" width="22.5703125" style="446" customWidth="1"/>
    <col min="2051" max="2051" width="10.28515625" style="446" customWidth="1"/>
    <col min="2052" max="2054" width="9.140625" style="446"/>
    <col min="2055" max="2055" width="10.5703125" style="446" customWidth="1"/>
    <col min="2056" max="2056" width="9.140625" style="446"/>
    <col min="2057" max="2057" width="19.7109375" style="446" customWidth="1"/>
    <col min="2058" max="2058" width="17.5703125" style="446" customWidth="1"/>
    <col min="2059" max="2305" width="9.140625" style="446"/>
    <col min="2306" max="2306" width="22.5703125" style="446" customWidth="1"/>
    <col min="2307" max="2307" width="10.28515625" style="446" customWidth="1"/>
    <col min="2308" max="2310" width="9.140625" style="446"/>
    <col min="2311" max="2311" width="10.5703125" style="446" customWidth="1"/>
    <col min="2312" max="2312" width="9.140625" style="446"/>
    <col min="2313" max="2313" width="19.7109375" style="446" customWidth="1"/>
    <col min="2314" max="2314" width="17.5703125" style="446" customWidth="1"/>
    <col min="2315" max="2561" width="9.140625" style="446"/>
    <col min="2562" max="2562" width="22.5703125" style="446" customWidth="1"/>
    <col min="2563" max="2563" width="10.28515625" style="446" customWidth="1"/>
    <col min="2564" max="2566" width="9.140625" style="446"/>
    <col min="2567" max="2567" width="10.5703125" style="446" customWidth="1"/>
    <col min="2568" max="2568" width="9.140625" style="446"/>
    <col min="2569" max="2569" width="19.7109375" style="446" customWidth="1"/>
    <col min="2570" max="2570" width="17.5703125" style="446" customWidth="1"/>
    <col min="2571" max="2817" width="9.140625" style="446"/>
    <col min="2818" max="2818" width="22.5703125" style="446" customWidth="1"/>
    <col min="2819" max="2819" width="10.28515625" style="446" customWidth="1"/>
    <col min="2820" max="2822" width="9.140625" style="446"/>
    <col min="2823" max="2823" width="10.5703125" style="446" customWidth="1"/>
    <col min="2824" max="2824" width="9.140625" style="446"/>
    <col min="2825" max="2825" width="19.7109375" style="446" customWidth="1"/>
    <col min="2826" max="2826" width="17.5703125" style="446" customWidth="1"/>
    <col min="2827" max="3073" width="9.140625" style="446"/>
    <col min="3074" max="3074" width="22.5703125" style="446" customWidth="1"/>
    <col min="3075" max="3075" width="10.28515625" style="446" customWidth="1"/>
    <col min="3076" max="3078" width="9.140625" style="446"/>
    <col min="3079" max="3079" width="10.5703125" style="446" customWidth="1"/>
    <col min="3080" max="3080" width="9.140625" style="446"/>
    <col min="3081" max="3081" width="19.7109375" style="446" customWidth="1"/>
    <col min="3082" max="3082" width="17.5703125" style="446" customWidth="1"/>
    <col min="3083" max="3329" width="9.140625" style="446"/>
    <col min="3330" max="3330" width="22.5703125" style="446" customWidth="1"/>
    <col min="3331" max="3331" width="10.28515625" style="446" customWidth="1"/>
    <col min="3332" max="3334" width="9.140625" style="446"/>
    <col min="3335" max="3335" width="10.5703125" style="446" customWidth="1"/>
    <col min="3336" max="3336" width="9.140625" style="446"/>
    <col min="3337" max="3337" width="19.7109375" style="446" customWidth="1"/>
    <col min="3338" max="3338" width="17.5703125" style="446" customWidth="1"/>
    <col min="3339" max="3585" width="9.140625" style="446"/>
    <col min="3586" max="3586" width="22.5703125" style="446" customWidth="1"/>
    <col min="3587" max="3587" width="10.28515625" style="446" customWidth="1"/>
    <col min="3588" max="3590" width="9.140625" style="446"/>
    <col min="3591" max="3591" width="10.5703125" style="446" customWidth="1"/>
    <col min="3592" max="3592" width="9.140625" style="446"/>
    <col min="3593" max="3593" width="19.7109375" style="446" customWidth="1"/>
    <col min="3594" max="3594" width="17.5703125" style="446" customWidth="1"/>
    <col min="3595" max="3841" width="9.140625" style="446"/>
    <col min="3842" max="3842" width="22.5703125" style="446" customWidth="1"/>
    <col min="3843" max="3843" width="10.28515625" style="446" customWidth="1"/>
    <col min="3844" max="3846" width="9.140625" style="446"/>
    <col min="3847" max="3847" width="10.5703125" style="446" customWidth="1"/>
    <col min="3848" max="3848" width="9.140625" style="446"/>
    <col min="3849" max="3849" width="19.7109375" style="446" customWidth="1"/>
    <col min="3850" max="3850" width="17.5703125" style="446" customWidth="1"/>
    <col min="3851" max="4097" width="9.140625" style="446"/>
    <col min="4098" max="4098" width="22.5703125" style="446" customWidth="1"/>
    <col min="4099" max="4099" width="10.28515625" style="446" customWidth="1"/>
    <col min="4100" max="4102" width="9.140625" style="446"/>
    <col min="4103" max="4103" width="10.5703125" style="446" customWidth="1"/>
    <col min="4104" max="4104" width="9.140625" style="446"/>
    <col min="4105" max="4105" width="19.7109375" style="446" customWidth="1"/>
    <col min="4106" max="4106" width="17.5703125" style="446" customWidth="1"/>
    <col min="4107" max="4353" width="9.140625" style="446"/>
    <col min="4354" max="4354" width="22.5703125" style="446" customWidth="1"/>
    <col min="4355" max="4355" width="10.28515625" style="446" customWidth="1"/>
    <col min="4356" max="4358" width="9.140625" style="446"/>
    <col min="4359" max="4359" width="10.5703125" style="446" customWidth="1"/>
    <col min="4360" max="4360" width="9.140625" style="446"/>
    <col min="4361" max="4361" width="19.7109375" style="446" customWidth="1"/>
    <col min="4362" max="4362" width="17.5703125" style="446" customWidth="1"/>
    <col min="4363" max="4609" width="9.140625" style="446"/>
    <col min="4610" max="4610" width="22.5703125" style="446" customWidth="1"/>
    <col min="4611" max="4611" width="10.28515625" style="446" customWidth="1"/>
    <col min="4612" max="4614" width="9.140625" style="446"/>
    <col min="4615" max="4615" width="10.5703125" style="446" customWidth="1"/>
    <col min="4616" max="4616" width="9.140625" style="446"/>
    <col min="4617" max="4617" width="19.7109375" style="446" customWidth="1"/>
    <col min="4618" max="4618" width="17.5703125" style="446" customWidth="1"/>
    <col min="4619" max="4865" width="9.140625" style="446"/>
    <col min="4866" max="4866" width="22.5703125" style="446" customWidth="1"/>
    <col min="4867" max="4867" width="10.28515625" style="446" customWidth="1"/>
    <col min="4868" max="4870" width="9.140625" style="446"/>
    <col min="4871" max="4871" width="10.5703125" style="446" customWidth="1"/>
    <col min="4872" max="4872" width="9.140625" style="446"/>
    <col min="4873" max="4873" width="19.7109375" style="446" customWidth="1"/>
    <col min="4874" max="4874" width="17.5703125" style="446" customWidth="1"/>
    <col min="4875" max="5121" width="9.140625" style="446"/>
    <col min="5122" max="5122" width="22.5703125" style="446" customWidth="1"/>
    <col min="5123" max="5123" width="10.28515625" style="446" customWidth="1"/>
    <col min="5124" max="5126" width="9.140625" style="446"/>
    <col min="5127" max="5127" width="10.5703125" style="446" customWidth="1"/>
    <col min="5128" max="5128" width="9.140625" style="446"/>
    <col min="5129" max="5129" width="19.7109375" style="446" customWidth="1"/>
    <col min="5130" max="5130" width="17.5703125" style="446" customWidth="1"/>
    <col min="5131" max="5377" width="9.140625" style="446"/>
    <col min="5378" max="5378" width="22.5703125" style="446" customWidth="1"/>
    <col min="5379" max="5379" width="10.28515625" style="446" customWidth="1"/>
    <col min="5380" max="5382" width="9.140625" style="446"/>
    <col min="5383" max="5383" width="10.5703125" style="446" customWidth="1"/>
    <col min="5384" max="5384" width="9.140625" style="446"/>
    <col min="5385" max="5385" width="19.7109375" style="446" customWidth="1"/>
    <col min="5386" max="5386" width="17.5703125" style="446" customWidth="1"/>
    <col min="5387" max="5633" width="9.140625" style="446"/>
    <col min="5634" max="5634" width="22.5703125" style="446" customWidth="1"/>
    <col min="5635" max="5635" width="10.28515625" style="446" customWidth="1"/>
    <col min="5636" max="5638" width="9.140625" style="446"/>
    <col min="5639" max="5639" width="10.5703125" style="446" customWidth="1"/>
    <col min="5640" max="5640" width="9.140625" style="446"/>
    <col min="5641" max="5641" width="19.7109375" style="446" customWidth="1"/>
    <col min="5642" max="5642" width="17.5703125" style="446" customWidth="1"/>
    <col min="5643" max="5889" width="9.140625" style="446"/>
    <col min="5890" max="5890" width="22.5703125" style="446" customWidth="1"/>
    <col min="5891" max="5891" width="10.28515625" style="446" customWidth="1"/>
    <col min="5892" max="5894" width="9.140625" style="446"/>
    <col min="5895" max="5895" width="10.5703125" style="446" customWidth="1"/>
    <col min="5896" max="5896" width="9.140625" style="446"/>
    <col min="5897" max="5897" width="19.7109375" style="446" customWidth="1"/>
    <col min="5898" max="5898" width="17.5703125" style="446" customWidth="1"/>
    <col min="5899" max="6145" width="9.140625" style="446"/>
    <col min="6146" max="6146" width="22.5703125" style="446" customWidth="1"/>
    <col min="6147" max="6147" width="10.28515625" style="446" customWidth="1"/>
    <col min="6148" max="6150" width="9.140625" style="446"/>
    <col min="6151" max="6151" width="10.5703125" style="446" customWidth="1"/>
    <col min="6152" max="6152" width="9.140625" style="446"/>
    <col min="6153" max="6153" width="19.7109375" style="446" customWidth="1"/>
    <col min="6154" max="6154" width="17.5703125" style="446" customWidth="1"/>
    <col min="6155" max="6401" width="9.140625" style="446"/>
    <col min="6402" max="6402" width="22.5703125" style="446" customWidth="1"/>
    <col min="6403" max="6403" width="10.28515625" style="446" customWidth="1"/>
    <col min="6404" max="6406" width="9.140625" style="446"/>
    <col min="6407" max="6407" width="10.5703125" style="446" customWidth="1"/>
    <col min="6408" max="6408" width="9.140625" style="446"/>
    <col min="6409" max="6409" width="19.7109375" style="446" customWidth="1"/>
    <col min="6410" max="6410" width="17.5703125" style="446" customWidth="1"/>
    <col min="6411" max="6657" width="9.140625" style="446"/>
    <col min="6658" max="6658" width="22.5703125" style="446" customWidth="1"/>
    <col min="6659" max="6659" width="10.28515625" style="446" customWidth="1"/>
    <col min="6660" max="6662" width="9.140625" style="446"/>
    <col min="6663" max="6663" width="10.5703125" style="446" customWidth="1"/>
    <col min="6664" max="6664" width="9.140625" style="446"/>
    <col min="6665" max="6665" width="19.7109375" style="446" customWidth="1"/>
    <col min="6666" max="6666" width="17.5703125" style="446" customWidth="1"/>
    <col min="6667" max="6913" width="9.140625" style="446"/>
    <col min="6914" max="6914" width="22.5703125" style="446" customWidth="1"/>
    <col min="6915" max="6915" width="10.28515625" style="446" customWidth="1"/>
    <col min="6916" max="6918" width="9.140625" style="446"/>
    <col min="6919" max="6919" width="10.5703125" style="446" customWidth="1"/>
    <col min="6920" max="6920" width="9.140625" style="446"/>
    <col min="6921" max="6921" width="19.7109375" style="446" customWidth="1"/>
    <col min="6922" max="6922" width="17.5703125" style="446" customWidth="1"/>
    <col min="6923" max="7169" width="9.140625" style="446"/>
    <col min="7170" max="7170" width="22.5703125" style="446" customWidth="1"/>
    <col min="7171" max="7171" width="10.28515625" style="446" customWidth="1"/>
    <col min="7172" max="7174" width="9.140625" style="446"/>
    <col min="7175" max="7175" width="10.5703125" style="446" customWidth="1"/>
    <col min="7176" max="7176" width="9.140625" style="446"/>
    <col min="7177" max="7177" width="19.7109375" style="446" customWidth="1"/>
    <col min="7178" max="7178" width="17.5703125" style="446" customWidth="1"/>
    <col min="7179" max="7425" width="9.140625" style="446"/>
    <col min="7426" max="7426" width="22.5703125" style="446" customWidth="1"/>
    <col min="7427" max="7427" width="10.28515625" style="446" customWidth="1"/>
    <col min="7428" max="7430" width="9.140625" style="446"/>
    <col min="7431" max="7431" width="10.5703125" style="446" customWidth="1"/>
    <col min="7432" max="7432" width="9.140625" style="446"/>
    <col min="7433" max="7433" width="19.7109375" style="446" customWidth="1"/>
    <col min="7434" max="7434" width="17.5703125" style="446" customWidth="1"/>
    <col min="7435" max="7681" width="9.140625" style="446"/>
    <col min="7682" max="7682" width="22.5703125" style="446" customWidth="1"/>
    <col min="7683" max="7683" width="10.28515625" style="446" customWidth="1"/>
    <col min="7684" max="7686" width="9.140625" style="446"/>
    <col min="7687" max="7687" width="10.5703125" style="446" customWidth="1"/>
    <col min="7688" max="7688" width="9.140625" style="446"/>
    <col min="7689" max="7689" width="19.7109375" style="446" customWidth="1"/>
    <col min="7690" max="7690" width="17.5703125" style="446" customWidth="1"/>
    <col min="7691" max="7937" width="9.140625" style="446"/>
    <col min="7938" max="7938" width="22.5703125" style="446" customWidth="1"/>
    <col min="7939" max="7939" width="10.28515625" style="446" customWidth="1"/>
    <col min="7940" max="7942" width="9.140625" style="446"/>
    <col min="7943" max="7943" width="10.5703125" style="446" customWidth="1"/>
    <col min="7944" max="7944" width="9.140625" style="446"/>
    <col min="7945" max="7945" width="19.7109375" style="446" customWidth="1"/>
    <col min="7946" max="7946" width="17.5703125" style="446" customWidth="1"/>
    <col min="7947" max="8193" width="9.140625" style="446"/>
    <col min="8194" max="8194" width="22.5703125" style="446" customWidth="1"/>
    <col min="8195" max="8195" width="10.28515625" style="446" customWidth="1"/>
    <col min="8196" max="8198" width="9.140625" style="446"/>
    <col min="8199" max="8199" width="10.5703125" style="446" customWidth="1"/>
    <col min="8200" max="8200" width="9.140625" style="446"/>
    <col min="8201" max="8201" width="19.7109375" style="446" customWidth="1"/>
    <col min="8202" max="8202" width="17.5703125" style="446" customWidth="1"/>
    <col min="8203" max="8449" width="9.140625" style="446"/>
    <col min="8450" max="8450" width="22.5703125" style="446" customWidth="1"/>
    <col min="8451" max="8451" width="10.28515625" style="446" customWidth="1"/>
    <col min="8452" max="8454" width="9.140625" style="446"/>
    <col min="8455" max="8455" width="10.5703125" style="446" customWidth="1"/>
    <col min="8456" max="8456" width="9.140625" style="446"/>
    <col min="8457" max="8457" width="19.7109375" style="446" customWidth="1"/>
    <col min="8458" max="8458" width="17.5703125" style="446" customWidth="1"/>
    <col min="8459" max="8705" width="9.140625" style="446"/>
    <col min="8706" max="8706" width="22.5703125" style="446" customWidth="1"/>
    <col min="8707" max="8707" width="10.28515625" style="446" customWidth="1"/>
    <col min="8708" max="8710" width="9.140625" style="446"/>
    <col min="8711" max="8711" width="10.5703125" style="446" customWidth="1"/>
    <col min="8712" max="8712" width="9.140625" style="446"/>
    <col min="8713" max="8713" width="19.7109375" style="446" customWidth="1"/>
    <col min="8714" max="8714" width="17.5703125" style="446" customWidth="1"/>
    <col min="8715" max="8961" width="9.140625" style="446"/>
    <col min="8962" max="8962" width="22.5703125" style="446" customWidth="1"/>
    <col min="8963" max="8963" width="10.28515625" style="446" customWidth="1"/>
    <col min="8964" max="8966" width="9.140625" style="446"/>
    <col min="8967" max="8967" width="10.5703125" style="446" customWidth="1"/>
    <col min="8968" max="8968" width="9.140625" style="446"/>
    <col min="8969" max="8969" width="19.7109375" style="446" customWidth="1"/>
    <col min="8970" max="8970" width="17.5703125" style="446" customWidth="1"/>
    <col min="8971" max="9217" width="9.140625" style="446"/>
    <col min="9218" max="9218" width="22.5703125" style="446" customWidth="1"/>
    <col min="9219" max="9219" width="10.28515625" style="446" customWidth="1"/>
    <col min="9220" max="9222" width="9.140625" style="446"/>
    <col min="9223" max="9223" width="10.5703125" style="446" customWidth="1"/>
    <col min="9224" max="9224" width="9.140625" style="446"/>
    <col min="9225" max="9225" width="19.7109375" style="446" customWidth="1"/>
    <col min="9226" max="9226" width="17.5703125" style="446" customWidth="1"/>
    <col min="9227" max="9473" width="9.140625" style="446"/>
    <col min="9474" max="9474" width="22.5703125" style="446" customWidth="1"/>
    <col min="9475" max="9475" width="10.28515625" style="446" customWidth="1"/>
    <col min="9476" max="9478" width="9.140625" style="446"/>
    <col min="9479" max="9479" width="10.5703125" style="446" customWidth="1"/>
    <col min="9480" max="9480" width="9.140625" style="446"/>
    <col min="9481" max="9481" width="19.7109375" style="446" customWidth="1"/>
    <col min="9482" max="9482" width="17.5703125" style="446" customWidth="1"/>
    <col min="9483" max="9729" width="9.140625" style="446"/>
    <col min="9730" max="9730" width="22.5703125" style="446" customWidth="1"/>
    <col min="9731" max="9731" width="10.28515625" style="446" customWidth="1"/>
    <col min="9732" max="9734" width="9.140625" style="446"/>
    <col min="9735" max="9735" width="10.5703125" style="446" customWidth="1"/>
    <col min="9736" max="9736" width="9.140625" style="446"/>
    <col min="9737" max="9737" width="19.7109375" style="446" customWidth="1"/>
    <col min="9738" max="9738" width="17.5703125" style="446" customWidth="1"/>
    <col min="9739" max="9985" width="9.140625" style="446"/>
    <col min="9986" max="9986" width="22.5703125" style="446" customWidth="1"/>
    <col min="9987" max="9987" width="10.28515625" style="446" customWidth="1"/>
    <col min="9988" max="9990" width="9.140625" style="446"/>
    <col min="9991" max="9991" width="10.5703125" style="446" customWidth="1"/>
    <col min="9992" max="9992" width="9.140625" style="446"/>
    <col min="9993" max="9993" width="19.7109375" style="446" customWidth="1"/>
    <col min="9994" max="9994" width="17.5703125" style="446" customWidth="1"/>
    <col min="9995" max="10241" width="9.140625" style="446"/>
    <col min="10242" max="10242" width="22.5703125" style="446" customWidth="1"/>
    <col min="10243" max="10243" width="10.28515625" style="446" customWidth="1"/>
    <col min="10244" max="10246" width="9.140625" style="446"/>
    <col min="10247" max="10247" width="10.5703125" style="446" customWidth="1"/>
    <col min="10248" max="10248" width="9.140625" style="446"/>
    <col min="10249" max="10249" width="19.7109375" style="446" customWidth="1"/>
    <col min="10250" max="10250" width="17.5703125" style="446" customWidth="1"/>
    <col min="10251" max="10497" width="9.140625" style="446"/>
    <col min="10498" max="10498" width="22.5703125" style="446" customWidth="1"/>
    <col min="10499" max="10499" width="10.28515625" style="446" customWidth="1"/>
    <col min="10500" max="10502" width="9.140625" style="446"/>
    <col min="10503" max="10503" width="10.5703125" style="446" customWidth="1"/>
    <col min="10504" max="10504" width="9.140625" style="446"/>
    <col min="10505" max="10505" width="19.7109375" style="446" customWidth="1"/>
    <col min="10506" max="10506" width="17.5703125" style="446" customWidth="1"/>
    <col min="10507" max="10753" width="9.140625" style="446"/>
    <col min="10754" max="10754" width="22.5703125" style="446" customWidth="1"/>
    <col min="10755" max="10755" width="10.28515625" style="446" customWidth="1"/>
    <col min="10756" max="10758" width="9.140625" style="446"/>
    <col min="10759" max="10759" width="10.5703125" style="446" customWidth="1"/>
    <col min="10760" max="10760" width="9.140625" style="446"/>
    <col min="10761" max="10761" width="19.7109375" style="446" customWidth="1"/>
    <col min="10762" max="10762" width="17.5703125" style="446" customWidth="1"/>
    <col min="10763" max="11009" width="9.140625" style="446"/>
    <col min="11010" max="11010" width="22.5703125" style="446" customWidth="1"/>
    <col min="11011" max="11011" width="10.28515625" style="446" customWidth="1"/>
    <col min="11012" max="11014" width="9.140625" style="446"/>
    <col min="11015" max="11015" width="10.5703125" style="446" customWidth="1"/>
    <col min="11016" max="11016" width="9.140625" style="446"/>
    <col min="11017" max="11017" width="19.7109375" style="446" customWidth="1"/>
    <col min="11018" max="11018" width="17.5703125" style="446" customWidth="1"/>
    <col min="11019" max="11265" width="9.140625" style="446"/>
    <col min="11266" max="11266" width="22.5703125" style="446" customWidth="1"/>
    <col min="11267" max="11267" width="10.28515625" style="446" customWidth="1"/>
    <col min="11268" max="11270" width="9.140625" style="446"/>
    <col min="11271" max="11271" width="10.5703125" style="446" customWidth="1"/>
    <col min="11272" max="11272" width="9.140625" style="446"/>
    <col min="11273" max="11273" width="19.7109375" style="446" customWidth="1"/>
    <col min="11274" max="11274" width="17.5703125" style="446" customWidth="1"/>
    <col min="11275" max="11521" width="9.140625" style="446"/>
    <col min="11522" max="11522" width="22.5703125" style="446" customWidth="1"/>
    <col min="11523" max="11523" width="10.28515625" style="446" customWidth="1"/>
    <col min="11524" max="11526" width="9.140625" style="446"/>
    <col min="11527" max="11527" width="10.5703125" style="446" customWidth="1"/>
    <col min="11528" max="11528" width="9.140625" style="446"/>
    <col min="11529" max="11529" width="19.7109375" style="446" customWidth="1"/>
    <col min="11530" max="11530" width="17.5703125" style="446" customWidth="1"/>
    <col min="11531" max="11777" width="9.140625" style="446"/>
    <col min="11778" max="11778" width="22.5703125" style="446" customWidth="1"/>
    <col min="11779" max="11779" width="10.28515625" style="446" customWidth="1"/>
    <col min="11780" max="11782" width="9.140625" style="446"/>
    <col min="11783" max="11783" width="10.5703125" style="446" customWidth="1"/>
    <col min="11784" max="11784" width="9.140625" style="446"/>
    <col min="11785" max="11785" width="19.7109375" style="446" customWidth="1"/>
    <col min="11786" max="11786" width="17.5703125" style="446" customWidth="1"/>
    <col min="11787" max="12033" width="9.140625" style="446"/>
    <col min="12034" max="12034" width="22.5703125" style="446" customWidth="1"/>
    <col min="12035" max="12035" width="10.28515625" style="446" customWidth="1"/>
    <col min="12036" max="12038" width="9.140625" style="446"/>
    <col min="12039" max="12039" width="10.5703125" style="446" customWidth="1"/>
    <col min="12040" max="12040" width="9.140625" style="446"/>
    <col min="12041" max="12041" width="19.7109375" style="446" customWidth="1"/>
    <col min="12042" max="12042" width="17.5703125" style="446" customWidth="1"/>
    <col min="12043" max="12289" width="9.140625" style="446"/>
    <col min="12290" max="12290" width="22.5703125" style="446" customWidth="1"/>
    <col min="12291" max="12291" width="10.28515625" style="446" customWidth="1"/>
    <col min="12292" max="12294" width="9.140625" style="446"/>
    <col min="12295" max="12295" width="10.5703125" style="446" customWidth="1"/>
    <col min="12296" max="12296" width="9.140625" style="446"/>
    <col min="12297" max="12297" width="19.7109375" style="446" customWidth="1"/>
    <col min="12298" max="12298" width="17.5703125" style="446" customWidth="1"/>
    <col min="12299" max="12545" width="9.140625" style="446"/>
    <col min="12546" max="12546" width="22.5703125" style="446" customWidth="1"/>
    <col min="12547" max="12547" width="10.28515625" style="446" customWidth="1"/>
    <col min="12548" max="12550" width="9.140625" style="446"/>
    <col min="12551" max="12551" width="10.5703125" style="446" customWidth="1"/>
    <col min="12552" max="12552" width="9.140625" style="446"/>
    <col min="12553" max="12553" width="19.7109375" style="446" customWidth="1"/>
    <col min="12554" max="12554" width="17.5703125" style="446" customWidth="1"/>
    <col min="12555" max="12801" width="9.140625" style="446"/>
    <col min="12802" max="12802" width="22.5703125" style="446" customWidth="1"/>
    <col min="12803" max="12803" width="10.28515625" style="446" customWidth="1"/>
    <col min="12804" max="12806" width="9.140625" style="446"/>
    <col min="12807" max="12807" width="10.5703125" style="446" customWidth="1"/>
    <col min="12808" max="12808" width="9.140625" style="446"/>
    <col min="12809" max="12809" width="19.7109375" style="446" customWidth="1"/>
    <col min="12810" max="12810" width="17.5703125" style="446" customWidth="1"/>
    <col min="12811" max="13057" width="9.140625" style="446"/>
    <col min="13058" max="13058" width="22.5703125" style="446" customWidth="1"/>
    <col min="13059" max="13059" width="10.28515625" style="446" customWidth="1"/>
    <col min="13060" max="13062" width="9.140625" style="446"/>
    <col min="13063" max="13063" width="10.5703125" style="446" customWidth="1"/>
    <col min="13064" max="13064" width="9.140625" style="446"/>
    <col min="13065" max="13065" width="19.7109375" style="446" customWidth="1"/>
    <col min="13066" max="13066" width="17.5703125" style="446" customWidth="1"/>
    <col min="13067" max="13313" width="9.140625" style="446"/>
    <col min="13314" max="13314" width="22.5703125" style="446" customWidth="1"/>
    <col min="13315" max="13315" width="10.28515625" style="446" customWidth="1"/>
    <col min="13316" max="13318" width="9.140625" style="446"/>
    <col min="13319" max="13319" width="10.5703125" style="446" customWidth="1"/>
    <col min="13320" max="13320" width="9.140625" style="446"/>
    <col min="13321" max="13321" width="19.7109375" style="446" customWidth="1"/>
    <col min="13322" max="13322" width="17.5703125" style="446" customWidth="1"/>
    <col min="13323" max="13569" width="9.140625" style="446"/>
    <col min="13570" max="13570" width="22.5703125" style="446" customWidth="1"/>
    <col min="13571" max="13571" width="10.28515625" style="446" customWidth="1"/>
    <col min="13572" max="13574" width="9.140625" style="446"/>
    <col min="13575" max="13575" width="10.5703125" style="446" customWidth="1"/>
    <col min="13576" max="13576" width="9.140625" style="446"/>
    <col min="13577" max="13577" width="19.7109375" style="446" customWidth="1"/>
    <col min="13578" max="13578" width="17.5703125" style="446" customWidth="1"/>
    <col min="13579" max="13825" width="9.140625" style="446"/>
    <col min="13826" max="13826" width="22.5703125" style="446" customWidth="1"/>
    <col min="13827" max="13827" width="10.28515625" style="446" customWidth="1"/>
    <col min="13828" max="13830" width="9.140625" style="446"/>
    <col min="13831" max="13831" width="10.5703125" style="446" customWidth="1"/>
    <col min="13832" max="13832" width="9.140625" style="446"/>
    <col min="13833" max="13833" width="19.7109375" style="446" customWidth="1"/>
    <col min="13834" max="13834" width="17.5703125" style="446" customWidth="1"/>
    <col min="13835" max="14081" width="9.140625" style="446"/>
    <col min="14082" max="14082" width="22.5703125" style="446" customWidth="1"/>
    <col min="14083" max="14083" width="10.28515625" style="446" customWidth="1"/>
    <col min="14084" max="14086" width="9.140625" style="446"/>
    <col min="14087" max="14087" width="10.5703125" style="446" customWidth="1"/>
    <col min="14088" max="14088" width="9.140625" style="446"/>
    <col min="14089" max="14089" width="19.7109375" style="446" customWidth="1"/>
    <col min="14090" max="14090" width="17.5703125" style="446" customWidth="1"/>
    <col min="14091" max="14337" width="9.140625" style="446"/>
    <col min="14338" max="14338" width="22.5703125" style="446" customWidth="1"/>
    <col min="14339" max="14339" width="10.28515625" style="446" customWidth="1"/>
    <col min="14340" max="14342" width="9.140625" style="446"/>
    <col min="14343" max="14343" width="10.5703125" style="446" customWidth="1"/>
    <col min="14344" max="14344" width="9.140625" style="446"/>
    <col min="14345" max="14345" width="19.7109375" style="446" customWidth="1"/>
    <col min="14346" max="14346" width="17.5703125" style="446" customWidth="1"/>
    <col min="14347" max="14593" width="9.140625" style="446"/>
    <col min="14594" max="14594" width="22.5703125" style="446" customWidth="1"/>
    <col min="14595" max="14595" width="10.28515625" style="446" customWidth="1"/>
    <col min="14596" max="14598" width="9.140625" style="446"/>
    <col min="14599" max="14599" width="10.5703125" style="446" customWidth="1"/>
    <col min="14600" max="14600" width="9.140625" style="446"/>
    <col min="14601" max="14601" width="19.7109375" style="446" customWidth="1"/>
    <col min="14602" max="14602" width="17.5703125" style="446" customWidth="1"/>
    <col min="14603" max="14849" width="9.140625" style="446"/>
    <col min="14850" max="14850" width="22.5703125" style="446" customWidth="1"/>
    <col min="14851" max="14851" width="10.28515625" style="446" customWidth="1"/>
    <col min="14852" max="14854" width="9.140625" style="446"/>
    <col min="14855" max="14855" width="10.5703125" style="446" customWidth="1"/>
    <col min="14856" max="14856" width="9.140625" style="446"/>
    <col min="14857" max="14857" width="19.7109375" style="446" customWidth="1"/>
    <col min="14858" max="14858" width="17.5703125" style="446" customWidth="1"/>
    <col min="14859" max="15105" width="9.140625" style="446"/>
    <col min="15106" max="15106" width="22.5703125" style="446" customWidth="1"/>
    <col min="15107" max="15107" width="10.28515625" style="446" customWidth="1"/>
    <col min="15108" max="15110" width="9.140625" style="446"/>
    <col min="15111" max="15111" width="10.5703125" style="446" customWidth="1"/>
    <col min="15112" max="15112" width="9.140625" style="446"/>
    <col min="15113" max="15113" width="19.7109375" style="446" customWidth="1"/>
    <col min="15114" max="15114" width="17.5703125" style="446" customWidth="1"/>
    <col min="15115" max="15361" width="9.140625" style="446"/>
    <col min="15362" max="15362" width="22.5703125" style="446" customWidth="1"/>
    <col min="15363" max="15363" width="10.28515625" style="446" customWidth="1"/>
    <col min="15364" max="15366" width="9.140625" style="446"/>
    <col min="15367" max="15367" width="10.5703125" style="446" customWidth="1"/>
    <col min="15368" max="15368" width="9.140625" style="446"/>
    <col min="15369" max="15369" width="19.7109375" style="446" customWidth="1"/>
    <col min="15370" max="15370" width="17.5703125" style="446" customWidth="1"/>
    <col min="15371" max="15617" width="9.140625" style="446"/>
    <col min="15618" max="15618" width="22.5703125" style="446" customWidth="1"/>
    <col min="15619" max="15619" width="10.28515625" style="446" customWidth="1"/>
    <col min="15620" max="15622" width="9.140625" style="446"/>
    <col min="15623" max="15623" width="10.5703125" style="446" customWidth="1"/>
    <col min="15624" max="15624" width="9.140625" style="446"/>
    <col min="15625" max="15625" width="19.7109375" style="446" customWidth="1"/>
    <col min="15626" max="15626" width="17.5703125" style="446" customWidth="1"/>
    <col min="15627" max="15873" width="9.140625" style="446"/>
    <col min="15874" max="15874" width="22.5703125" style="446" customWidth="1"/>
    <col min="15875" max="15875" width="10.28515625" style="446" customWidth="1"/>
    <col min="15876" max="15878" width="9.140625" style="446"/>
    <col min="15879" max="15879" width="10.5703125" style="446" customWidth="1"/>
    <col min="15880" max="15880" width="9.140625" style="446"/>
    <col min="15881" max="15881" width="19.7109375" style="446" customWidth="1"/>
    <col min="15882" max="15882" width="17.5703125" style="446" customWidth="1"/>
    <col min="15883" max="16129" width="9.140625" style="446"/>
    <col min="16130" max="16130" width="22.5703125" style="446" customWidth="1"/>
    <col min="16131" max="16131" width="10.28515625" style="446" customWidth="1"/>
    <col min="16132" max="16134" width="9.140625" style="446"/>
    <col min="16135" max="16135" width="10.5703125" style="446" customWidth="1"/>
    <col min="16136" max="16136" width="9.140625" style="446"/>
    <col min="16137" max="16137" width="19.7109375" style="446" customWidth="1"/>
    <col min="16138" max="16138" width="17.5703125" style="446" customWidth="1"/>
    <col min="16139" max="16384" width="9.140625" style="446"/>
  </cols>
  <sheetData>
    <row r="2" spans="1:12">
      <c r="A2" s="1034" t="s">
        <v>1344</v>
      </c>
      <c r="B2" s="1034"/>
      <c r="C2" s="1034"/>
      <c r="D2" s="1034"/>
      <c r="E2" s="1034"/>
      <c r="F2" s="1034"/>
      <c r="G2" s="1034"/>
      <c r="H2" s="1034"/>
      <c r="I2" s="1034"/>
      <c r="J2" s="1034"/>
      <c r="K2" s="1034"/>
    </row>
    <row r="4" spans="1:12" ht="225">
      <c r="A4" s="595" t="s">
        <v>589</v>
      </c>
      <c r="B4" s="596" t="s">
        <v>590</v>
      </c>
      <c r="C4" s="596" t="s">
        <v>591</v>
      </c>
      <c r="D4" s="596" t="s">
        <v>592</v>
      </c>
      <c r="E4" s="596" t="s">
        <v>593</v>
      </c>
      <c r="F4" s="596" t="s">
        <v>594</v>
      </c>
      <c r="G4" s="596" t="s">
        <v>559</v>
      </c>
      <c r="H4" s="596" t="s">
        <v>1218</v>
      </c>
      <c r="I4" s="596" t="s">
        <v>1219</v>
      </c>
      <c r="J4" s="596" t="s">
        <v>1345</v>
      </c>
      <c r="K4" s="596" t="s">
        <v>595</v>
      </c>
      <c r="L4" s="596" t="s">
        <v>1346</v>
      </c>
    </row>
    <row r="5" spans="1:12" ht="15.75">
      <c r="A5" s="597" t="s">
        <v>596</v>
      </c>
      <c r="B5" s="598" t="s">
        <v>597</v>
      </c>
      <c r="C5" s="599">
        <v>0.4</v>
      </c>
      <c r="D5" s="598">
        <v>247</v>
      </c>
      <c r="E5" s="599">
        <f>C5*D5</f>
        <v>98.8</v>
      </c>
      <c r="F5" s="600">
        <v>3.99</v>
      </c>
      <c r="G5" s="601">
        <f>E5*F5</f>
        <v>394</v>
      </c>
      <c r="H5" s="600">
        <v>95</v>
      </c>
      <c r="I5" s="600">
        <v>25</v>
      </c>
      <c r="J5" s="600">
        <v>100</v>
      </c>
      <c r="K5" s="581">
        <f>G5/H5*I5</f>
        <v>103.68</v>
      </c>
      <c r="L5" s="581">
        <f>G5/H5*J5</f>
        <v>414.74</v>
      </c>
    </row>
    <row r="8" spans="1:12">
      <c r="A8" s="446" t="s">
        <v>598</v>
      </c>
    </row>
    <row r="10" spans="1:12" ht="45">
      <c r="A10" s="596" t="s">
        <v>599</v>
      </c>
      <c r="B10" s="596" t="s">
        <v>600</v>
      </c>
    </row>
    <row r="11" spans="1:12">
      <c r="A11" s="562" t="s">
        <v>601</v>
      </c>
      <c r="B11" s="599">
        <v>4.21</v>
      </c>
    </row>
    <row r="12" spans="1:12">
      <c r="A12" s="562" t="s">
        <v>602</v>
      </c>
      <c r="B12" s="599">
        <v>4.1500000000000004</v>
      </c>
    </row>
    <row r="13" spans="1:12">
      <c r="A13" s="562" t="s">
        <v>603</v>
      </c>
      <c r="B13" s="599">
        <v>3.6</v>
      </c>
    </row>
    <row r="14" spans="1:12">
      <c r="A14" s="602" t="s">
        <v>604</v>
      </c>
      <c r="B14" s="603">
        <f>(B11+B12+B13)/3</f>
        <v>3.99</v>
      </c>
    </row>
  </sheetData>
  <mergeCells count="1">
    <mergeCell ref="A2:K2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2:AT24"/>
  <sheetViews>
    <sheetView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B5" sqref="B5:B6"/>
    </sheetView>
  </sheetViews>
  <sheetFormatPr defaultColWidth="9.140625" defaultRowHeight="15.7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2" width="12.7109375" style="70" customWidth="1"/>
    <col min="13" max="13" width="14.28515625" style="70" customWidth="1"/>
    <col min="14" max="14" width="16" style="70" customWidth="1"/>
    <col min="15" max="15" width="20.5703125" style="70" customWidth="1"/>
    <col min="16" max="16" width="15.28515625" style="70" customWidth="1"/>
    <col min="17" max="17" width="13.42578125" style="70" customWidth="1"/>
    <col min="18" max="18" width="10.85546875" style="70" customWidth="1"/>
    <col min="19" max="21" width="12.85546875" style="70" customWidth="1"/>
    <col min="22" max="22" width="12.42578125" style="70" customWidth="1"/>
    <col min="23" max="23" width="10.85546875" style="70" customWidth="1"/>
    <col min="24" max="25" width="15.7109375" style="70" customWidth="1"/>
    <col min="26" max="26" width="14.28515625" style="70" customWidth="1"/>
    <col min="27" max="27" width="15.7109375" style="70" customWidth="1"/>
    <col min="28" max="28" width="14.140625" style="70" customWidth="1"/>
    <col min="29" max="30" width="12.42578125" style="70" customWidth="1"/>
    <col min="31" max="31" width="12.7109375" style="70" customWidth="1"/>
    <col min="32" max="32" width="14" style="70" hidden="1" customWidth="1"/>
    <col min="33" max="33" width="12.5703125" style="70" hidden="1" customWidth="1"/>
    <col min="34" max="34" width="13.42578125" style="70" customWidth="1"/>
    <col min="35" max="35" width="15" style="70" hidden="1" customWidth="1"/>
    <col min="36" max="36" width="14.85546875" style="70" customWidth="1"/>
    <col min="37" max="37" width="0.28515625" style="70" customWidth="1"/>
    <col min="38" max="40" width="14.5703125" style="70" customWidth="1"/>
    <col min="41" max="41" width="17.5703125" style="70" customWidth="1"/>
    <col min="42" max="43" width="14.5703125" style="70" customWidth="1"/>
    <col min="44" max="44" width="4.42578125" style="70" customWidth="1"/>
    <col min="45" max="45" width="16" style="70" customWidth="1"/>
    <col min="46" max="46" width="16" style="70" hidden="1" customWidth="1"/>
    <col min="47" max="16384" width="9.140625" style="70"/>
  </cols>
  <sheetData>
    <row r="2" spans="1:46" s="316" customFormat="1" ht="18.75" customHeight="1">
      <c r="Q2" s="308" t="s">
        <v>1118</v>
      </c>
    </row>
    <row r="3" spans="1:46" s="316" customFormat="1" ht="17.25" customHeight="1">
      <c r="A3" s="316" t="s">
        <v>1410</v>
      </c>
      <c r="AI3" s="316">
        <f>9489/7198</f>
        <v>1.3182828563489899</v>
      </c>
    </row>
    <row r="5" spans="1:46" ht="15.75" customHeight="1">
      <c r="A5" s="850" t="s">
        <v>267</v>
      </c>
      <c r="B5" s="851" t="s">
        <v>1425</v>
      </c>
      <c r="C5" s="852" t="s">
        <v>31</v>
      </c>
      <c r="D5" s="852"/>
      <c r="E5" s="851" t="s">
        <v>1381</v>
      </c>
      <c r="F5" s="852" t="s">
        <v>31</v>
      </c>
      <c r="G5" s="852"/>
      <c r="H5" s="849" t="s">
        <v>350</v>
      </c>
      <c r="I5" s="849" t="s">
        <v>351</v>
      </c>
      <c r="J5" s="849" t="s">
        <v>1382</v>
      </c>
      <c r="K5" s="849" t="s">
        <v>1402</v>
      </c>
      <c r="L5" s="853" t="s">
        <v>1401</v>
      </c>
      <c r="M5" s="849" t="s">
        <v>1391</v>
      </c>
      <c r="N5" s="849" t="s">
        <v>1383</v>
      </c>
      <c r="O5" s="849" t="s">
        <v>1409</v>
      </c>
      <c r="P5" s="849" t="s">
        <v>1111</v>
      </c>
      <c r="Q5" s="849" t="s">
        <v>268</v>
      </c>
      <c r="R5" s="849" t="s">
        <v>349</v>
      </c>
      <c r="S5" s="849" t="s">
        <v>1392</v>
      </c>
      <c r="T5" s="856" t="s">
        <v>31</v>
      </c>
      <c r="U5" s="857"/>
      <c r="V5" s="857"/>
      <c r="W5" s="858"/>
      <c r="X5" s="859" t="s">
        <v>1400</v>
      </c>
      <c r="Y5" s="859" t="s">
        <v>1405</v>
      </c>
      <c r="Z5" s="861" t="s">
        <v>1399</v>
      </c>
      <c r="AA5" s="862"/>
      <c r="AB5" s="856" t="s">
        <v>1404</v>
      </c>
      <c r="AC5" s="858"/>
      <c r="AD5" s="859" t="s">
        <v>348</v>
      </c>
      <c r="AE5" s="849" t="s">
        <v>347</v>
      </c>
      <c r="AF5" s="855" t="s">
        <v>1384</v>
      </c>
      <c r="AG5" s="855" t="s">
        <v>1385</v>
      </c>
      <c r="AH5" s="849" t="s">
        <v>1386</v>
      </c>
      <c r="AI5" s="856" t="s">
        <v>31</v>
      </c>
      <c r="AJ5" s="857"/>
      <c r="AK5" s="858"/>
      <c r="AL5" s="864" t="s">
        <v>1417</v>
      </c>
      <c r="AM5" s="864"/>
      <c r="AN5" s="864"/>
      <c r="AO5" s="864"/>
      <c r="AP5" s="864"/>
      <c r="AQ5" s="864"/>
      <c r="AS5" s="863" t="s">
        <v>917</v>
      </c>
      <c r="AT5" s="849" t="s">
        <v>1387</v>
      </c>
    </row>
    <row r="6" spans="1:46" ht="175.5" customHeight="1">
      <c r="A6" s="850"/>
      <c r="B6" s="851"/>
      <c r="C6" s="760" t="s">
        <v>1426</v>
      </c>
      <c r="D6" s="760" t="s">
        <v>1389</v>
      </c>
      <c r="E6" s="851"/>
      <c r="F6" s="760" t="s">
        <v>1388</v>
      </c>
      <c r="G6" s="760" t="s">
        <v>1389</v>
      </c>
      <c r="H6" s="849"/>
      <c r="I6" s="849"/>
      <c r="J6" s="849"/>
      <c r="K6" s="849"/>
      <c r="L6" s="854"/>
      <c r="M6" s="849"/>
      <c r="N6" s="849"/>
      <c r="O6" s="849"/>
      <c r="P6" s="849"/>
      <c r="Q6" s="849"/>
      <c r="R6" s="849"/>
      <c r="S6" s="849"/>
      <c r="T6" s="759" t="s">
        <v>1394</v>
      </c>
      <c r="U6" s="759" t="s">
        <v>1398</v>
      </c>
      <c r="V6" s="759" t="s">
        <v>1395</v>
      </c>
      <c r="W6" s="761" t="s">
        <v>1393</v>
      </c>
      <c r="X6" s="860"/>
      <c r="Y6" s="860"/>
      <c r="Z6" s="761" t="s">
        <v>1406</v>
      </c>
      <c r="AA6" s="759" t="s">
        <v>1408</v>
      </c>
      <c r="AB6" s="761" t="s">
        <v>1403</v>
      </c>
      <c r="AC6" s="759" t="s">
        <v>1407</v>
      </c>
      <c r="AD6" s="860"/>
      <c r="AE6" s="849"/>
      <c r="AF6" s="855"/>
      <c r="AG6" s="855"/>
      <c r="AH6" s="849"/>
      <c r="AI6" s="774" t="s">
        <v>1412</v>
      </c>
      <c r="AJ6" s="741" t="s">
        <v>1396</v>
      </c>
      <c r="AK6" s="774" t="s">
        <v>1412</v>
      </c>
      <c r="AL6" s="779" t="s">
        <v>1418</v>
      </c>
      <c r="AM6" s="779" t="s">
        <v>1419</v>
      </c>
      <c r="AN6" s="778" t="s">
        <v>1432</v>
      </c>
      <c r="AO6" s="778" t="s">
        <v>1420</v>
      </c>
      <c r="AP6" s="778" t="s">
        <v>1433</v>
      </c>
      <c r="AQ6" s="780" t="s">
        <v>1427</v>
      </c>
      <c r="AS6" s="863"/>
      <c r="AT6" s="849"/>
    </row>
    <row r="7" spans="1:46" ht="63.75">
      <c r="A7" s="742" t="s">
        <v>1390</v>
      </c>
      <c r="B7" s="744" t="s">
        <v>1430</v>
      </c>
      <c r="C7" s="744" t="s">
        <v>1431</v>
      </c>
      <c r="D7" s="744" t="s">
        <v>1434</v>
      </c>
      <c r="E7" s="744" t="s">
        <v>266</v>
      </c>
      <c r="F7" s="744" t="s">
        <v>1429</v>
      </c>
      <c r="G7" s="744" t="s">
        <v>4</v>
      </c>
      <c r="H7" s="744">
        <v>4</v>
      </c>
      <c r="I7" s="744">
        <v>5</v>
      </c>
      <c r="J7" s="744">
        <v>6</v>
      </c>
      <c r="K7" s="744">
        <v>7</v>
      </c>
      <c r="L7" s="744">
        <v>8</v>
      </c>
      <c r="M7" s="744">
        <v>9</v>
      </c>
      <c r="N7" s="744">
        <v>10</v>
      </c>
      <c r="O7" s="744">
        <v>11</v>
      </c>
      <c r="P7" s="744">
        <v>12</v>
      </c>
      <c r="Q7" s="744">
        <v>13</v>
      </c>
      <c r="R7" s="744">
        <v>14</v>
      </c>
      <c r="S7" s="744">
        <v>15</v>
      </c>
      <c r="T7" s="744">
        <v>16</v>
      </c>
      <c r="U7" s="744">
        <v>17</v>
      </c>
      <c r="V7" s="744">
        <v>18</v>
      </c>
      <c r="W7" s="744">
        <v>19</v>
      </c>
      <c r="X7" s="744">
        <v>20</v>
      </c>
      <c r="Y7" s="744">
        <v>21</v>
      </c>
      <c r="Z7" s="744">
        <v>22</v>
      </c>
      <c r="AA7" s="744">
        <v>23</v>
      </c>
      <c r="AB7" s="744">
        <v>24</v>
      </c>
      <c r="AC7" s="744">
        <v>25</v>
      </c>
      <c r="AD7" s="744">
        <v>26</v>
      </c>
      <c r="AE7" s="744">
        <v>27</v>
      </c>
      <c r="AF7" s="744">
        <v>8</v>
      </c>
      <c r="AG7" s="744">
        <v>8</v>
      </c>
      <c r="AH7" s="744">
        <v>28</v>
      </c>
      <c r="AI7" s="744">
        <v>29</v>
      </c>
      <c r="AJ7" s="744">
        <v>30</v>
      </c>
      <c r="AK7" s="744">
        <v>31</v>
      </c>
      <c r="AL7" s="781" t="s">
        <v>1421</v>
      </c>
      <c r="AM7" s="781" t="s">
        <v>1422</v>
      </c>
      <c r="AN7" s="781" t="s">
        <v>1423</v>
      </c>
      <c r="AO7" s="781" t="s">
        <v>1424</v>
      </c>
      <c r="AP7" s="781" t="s">
        <v>1428</v>
      </c>
      <c r="AQ7" s="781">
        <v>37</v>
      </c>
      <c r="AS7" s="743"/>
      <c r="AT7" s="743"/>
    </row>
    <row r="8" spans="1:46" ht="18.75" customHeight="1">
      <c r="A8" s="745"/>
      <c r="B8" s="746"/>
      <c r="C8" s="746"/>
      <c r="D8" s="746"/>
      <c r="E8" s="746"/>
      <c r="F8" s="746"/>
      <c r="G8" s="746"/>
      <c r="H8" s="747"/>
      <c r="I8" s="747"/>
      <c r="J8" s="747"/>
      <c r="K8" s="747"/>
      <c r="L8" s="748"/>
      <c r="M8" s="747"/>
      <c r="N8" s="749"/>
      <c r="O8" s="769"/>
      <c r="P8" s="750"/>
      <c r="Q8" s="747"/>
      <c r="R8" s="747"/>
      <c r="S8" s="747"/>
      <c r="T8" s="747"/>
      <c r="U8" s="747"/>
      <c r="V8" s="747"/>
      <c r="W8" s="747"/>
      <c r="X8" s="747"/>
      <c r="Y8" s="747"/>
      <c r="Z8" s="747"/>
      <c r="AA8" s="747"/>
      <c r="AB8" s="747"/>
      <c r="AC8" s="747"/>
      <c r="AD8" s="747"/>
      <c r="AE8" s="747"/>
      <c r="AF8" s="751"/>
      <c r="AG8" s="751"/>
      <c r="AH8" s="750"/>
      <c r="AI8" s="766"/>
      <c r="AJ8" s="766"/>
      <c r="AK8" s="766"/>
      <c r="AL8" s="782"/>
      <c r="AM8" s="782"/>
      <c r="AN8" s="783"/>
      <c r="AO8" s="783"/>
      <c r="AP8" s="784"/>
      <c r="AQ8" s="785"/>
      <c r="AR8" s="791"/>
      <c r="AS8" s="749"/>
      <c r="AT8" s="749"/>
    </row>
    <row r="9" spans="1:46" ht="18.75" customHeight="1">
      <c r="A9" s="745"/>
      <c r="B9" s="746"/>
      <c r="C9" s="746"/>
      <c r="D9" s="746"/>
      <c r="E9" s="746"/>
      <c r="F9" s="746"/>
      <c r="G9" s="746"/>
      <c r="H9" s="747"/>
      <c r="I9" s="747"/>
      <c r="J9" s="747"/>
      <c r="K9" s="747"/>
      <c r="L9" s="747"/>
      <c r="M9" s="747"/>
      <c r="N9" s="749"/>
      <c r="O9" s="769"/>
      <c r="P9" s="750"/>
      <c r="Q9" s="747"/>
      <c r="R9" s="747"/>
      <c r="S9" s="747"/>
      <c r="T9" s="747"/>
      <c r="U9" s="747"/>
      <c r="V9" s="747"/>
      <c r="W9" s="747"/>
      <c r="X9" s="747"/>
      <c r="Y9" s="747"/>
      <c r="Z9" s="747"/>
      <c r="AA9" s="747"/>
      <c r="AB9" s="747"/>
      <c r="AC9" s="747"/>
      <c r="AD9" s="747"/>
      <c r="AE9" s="747"/>
      <c r="AF9" s="751"/>
      <c r="AG9" s="751"/>
      <c r="AH9" s="750"/>
      <c r="AI9" s="767"/>
      <c r="AJ9" s="767"/>
      <c r="AK9" s="767"/>
      <c r="AL9" s="786"/>
      <c r="AM9" s="786"/>
      <c r="AN9" s="787"/>
      <c r="AO9" s="788"/>
      <c r="AP9" s="786"/>
      <c r="AQ9" s="789"/>
      <c r="AR9" s="791"/>
      <c r="AS9" s="749"/>
      <c r="AT9" s="749"/>
    </row>
    <row r="10" spans="1:46" ht="18.75" customHeight="1">
      <c r="A10" s="745"/>
      <c r="B10" s="746"/>
      <c r="C10" s="746"/>
      <c r="D10" s="746"/>
      <c r="E10" s="746"/>
      <c r="F10" s="746"/>
      <c r="G10" s="746"/>
      <c r="H10" s="747"/>
      <c r="I10" s="747"/>
      <c r="J10" s="747"/>
      <c r="K10" s="747"/>
      <c r="L10" s="747"/>
      <c r="M10" s="747"/>
      <c r="N10" s="749"/>
      <c r="O10" s="769"/>
      <c r="P10" s="750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51"/>
      <c r="AG10" s="751"/>
      <c r="AH10" s="750"/>
      <c r="AI10" s="767"/>
      <c r="AJ10" s="767"/>
      <c r="AK10" s="767"/>
      <c r="AL10" s="786"/>
      <c r="AM10" s="786"/>
      <c r="AN10" s="787"/>
      <c r="AO10" s="788"/>
      <c r="AP10" s="786"/>
      <c r="AQ10" s="789"/>
      <c r="AR10" s="791"/>
      <c r="AS10" s="749"/>
      <c r="AT10" s="749"/>
    </row>
    <row r="11" spans="1:46" ht="24">
      <c r="A11" s="752" t="s">
        <v>430</v>
      </c>
      <c r="B11" s="753">
        <f>C11+D11</f>
        <v>78286</v>
      </c>
      <c r="C11" s="753">
        <f>F11+AQ11</f>
        <v>68998</v>
      </c>
      <c r="D11" s="753">
        <f>G11</f>
        <v>9288</v>
      </c>
      <c r="E11" s="753">
        <f t="shared" ref="E11:E24" si="0">ROUND(I11/J11*M11*N11*O11*P11*Q11/R11*AD11*AE11*AF11*AG11*AH11,0)</f>
        <v>63922</v>
      </c>
      <c r="F11" s="753">
        <f t="shared" ref="F11:F24" si="1">ROUND(I11/J11*M11*N11*O11*Q11/R11*AE11*P11*AH11*AF11*AG11,0)</f>
        <v>54634</v>
      </c>
      <c r="G11" s="753">
        <f>E11-F11</f>
        <v>9288</v>
      </c>
      <c r="H11" s="747">
        <v>12</v>
      </c>
      <c r="I11" s="747">
        <f t="shared" ref="I11:I24" si="2">H11*5</f>
        <v>60</v>
      </c>
      <c r="J11" s="747">
        <v>36</v>
      </c>
      <c r="K11" s="772">
        <v>13242</v>
      </c>
      <c r="L11" s="773">
        <v>1.01</v>
      </c>
      <c r="M11" s="754">
        <f>K11*L11</f>
        <v>13374</v>
      </c>
      <c r="N11" s="749">
        <v>1.302</v>
      </c>
      <c r="O11" s="769">
        <v>1.325</v>
      </c>
      <c r="P11" s="224">
        <v>1.01</v>
      </c>
      <c r="Q11" s="747">
        <v>12</v>
      </c>
      <c r="R11" s="747">
        <v>15</v>
      </c>
      <c r="S11" s="750">
        <v>34.53</v>
      </c>
      <c r="T11" s="750">
        <v>2.5</v>
      </c>
      <c r="U11" s="755">
        <f>S11-T11-V11</f>
        <v>16</v>
      </c>
      <c r="V11" s="750">
        <v>16.03</v>
      </c>
      <c r="W11" s="750">
        <v>13.36</v>
      </c>
      <c r="X11" s="771">
        <f>M11*N11*O11*W11</f>
        <v>308244</v>
      </c>
      <c r="Y11" s="771">
        <f t="shared" ref="Y11:Y24" si="3">X11/W11*(V11-W11)</f>
        <v>61603</v>
      </c>
      <c r="Z11" s="772">
        <v>40243</v>
      </c>
      <c r="AA11" s="771">
        <f t="shared" ref="AA11:AA24" si="4">(Z11+Z11*(T11-1)*0.8)*1.302</f>
        <v>115272</v>
      </c>
      <c r="AB11" s="772">
        <v>13890</v>
      </c>
      <c r="AC11" s="771">
        <f t="shared" ref="AC11:AC24" si="5">U11*AB11*1.302</f>
        <v>289356</v>
      </c>
      <c r="AD11" s="755">
        <f>Y11/(X11+Y11)+1</f>
        <v>1.17</v>
      </c>
      <c r="AE11" s="755">
        <f>(AA11+AC11)/(X11+AA11+AC11)+1</f>
        <v>1.57</v>
      </c>
      <c r="AF11" s="751">
        <v>1</v>
      </c>
      <c r="AG11" s="751">
        <v>1</v>
      </c>
      <c r="AH11" s="756">
        <f>ROUND(AI11*AJ11*AK11,2)</f>
        <v>1.1200000000000001</v>
      </c>
      <c r="AI11" s="768">
        <v>1</v>
      </c>
      <c r="AJ11" s="765">
        <f t="shared" ref="AJ11:AJ15" si="6">1+(42+3)/365</f>
        <v>1.1232899999999999</v>
      </c>
      <c r="AK11" s="768">
        <v>1</v>
      </c>
      <c r="AL11" s="790">
        <v>29899.1</v>
      </c>
      <c r="AM11" s="790">
        <v>31752.5</v>
      </c>
      <c r="AN11" s="795">
        <f>(AM11-M11*O11)</f>
        <v>14031.95</v>
      </c>
      <c r="AO11" s="792">
        <v>0.76774299999999995</v>
      </c>
      <c r="AP11" s="793">
        <f>AN11*AO11</f>
        <v>10773</v>
      </c>
      <c r="AQ11" s="794">
        <f>ROUND(I11/J11*AP11*Q11/R11,0)</f>
        <v>14364</v>
      </c>
      <c r="AR11" s="791"/>
      <c r="AS11" s="763">
        <f t="shared" ref="AS11:AS24" si="7">I11/R11</f>
        <v>4</v>
      </c>
      <c r="AT11" s="762">
        <f t="shared" ref="AT11:AT24" si="8">M11*N11*O11*P11*AF11*AG11*AH11</f>
        <v>26099.22</v>
      </c>
    </row>
    <row r="12" spans="1:46" ht="24">
      <c r="A12" s="752" t="s">
        <v>422</v>
      </c>
      <c r="B12" s="753">
        <f t="shared" ref="B12:B24" si="9">C12+D12</f>
        <v>59808</v>
      </c>
      <c r="C12" s="753">
        <f t="shared" ref="C12:C24" si="10">F12+AQ12</f>
        <v>50966</v>
      </c>
      <c r="D12" s="753">
        <f t="shared" ref="D12:D24" si="11">G12</f>
        <v>8842</v>
      </c>
      <c r="E12" s="753">
        <f t="shared" si="0"/>
        <v>49035</v>
      </c>
      <c r="F12" s="753">
        <f t="shared" si="1"/>
        <v>40193</v>
      </c>
      <c r="G12" s="753">
        <f t="shared" ref="G12:G24" si="12">E12-F12</f>
        <v>8842</v>
      </c>
      <c r="H12" s="747">
        <v>12</v>
      </c>
      <c r="I12" s="747">
        <f t="shared" si="2"/>
        <v>60</v>
      </c>
      <c r="J12" s="747">
        <v>36</v>
      </c>
      <c r="K12" s="772">
        <v>13242</v>
      </c>
      <c r="L12" s="773">
        <v>1.01</v>
      </c>
      <c r="M12" s="754">
        <f t="shared" ref="M12:M24" si="13">K12*L12</f>
        <v>13374</v>
      </c>
      <c r="N12" s="749">
        <v>1.302</v>
      </c>
      <c r="O12" s="769">
        <v>1.325</v>
      </c>
      <c r="P12" s="224">
        <v>1.01</v>
      </c>
      <c r="Q12" s="747">
        <v>12</v>
      </c>
      <c r="R12" s="747">
        <v>20</v>
      </c>
      <c r="S12" s="750">
        <v>33.53</v>
      </c>
      <c r="T12" s="750">
        <v>2.5</v>
      </c>
      <c r="U12" s="755">
        <f t="shared" ref="U12:U24" si="14">S12-T12-V12</f>
        <v>14</v>
      </c>
      <c r="V12" s="750">
        <v>17.03</v>
      </c>
      <c r="W12" s="750">
        <v>13.36</v>
      </c>
      <c r="X12" s="771">
        <f t="shared" ref="X12:X24" si="15">M12*N12*O12*W12</f>
        <v>308244</v>
      </c>
      <c r="Y12" s="771">
        <f t="shared" si="3"/>
        <v>84675</v>
      </c>
      <c r="Z12" s="772">
        <v>40243</v>
      </c>
      <c r="AA12" s="771">
        <f t="shared" si="4"/>
        <v>115272</v>
      </c>
      <c r="AB12" s="772">
        <v>13890</v>
      </c>
      <c r="AC12" s="771">
        <f t="shared" si="5"/>
        <v>253187</v>
      </c>
      <c r="AD12" s="755">
        <f t="shared" ref="AD12:AD24" si="16">Y12/(X12+Y12)+1</f>
        <v>1.22</v>
      </c>
      <c r="AE12" s="755">
        <f t="shared" ref="AE12:AE24" si="17">(AA12+AC12)/(X12+AA12+AC12)+1</f>
        <v>1.54</v>
      </c>
      <c r="AF12" s="751">
        <v>1</v>
      </c>
      <c r="AG12" s="751">
        <v>1</v>
      </c>
      <c r="AH12" s="756">
        <f t="shared" ref="AH12:AH24" si="18">ROUND(AI12*AJ12*AK12,2)</f>
        <v>1.1200000000000001</v>
      </c>
      <c r="AI12" s="768">
        <v>1</v>
      </c>
      <c r="AJ12" s="765">
        <f t="shared" si="6"/>
        <v>1.1232899999999999</v>
      </c>
      <c r="AK12" s="768">
        <v>1</v>
      </c>
      <c r="AL12" s="790">
        <v>29899.1</v>
      </c>
      <c r="AM12" s="790">
        <v>31752.5</v>
      </c>
      <c r="AN12" s="795">
        <f t="shared" ref="AN12:AN24" si="19">(AM12-M12*O12)</f>
        <v>14031.95</v>
      </c>
      <c r="AO12" s="792">
        <v>0.76774299999999995</v>
      </c>
      <c r="AP12" s="793">
        <f t="shared" ref="AP12:AP24" si="20">AN12*AO12</f>
        <v>10773</v>
      </c>
      <c r="AQ12" s="794">
        <f t="shared" ref="AQ12:AQ24" si="21">ROUND(I12/J12*AP12*Q12/R12,0)</f>
        <v>10773</v>
      </c>
      <c r="AS12" s="763">
        <f t="shared" si="7"/>
        <v>3</v>
      </c>
      <c r="AT12" s="762">
        <f t="shared" si="8"/>
        <v>26099.22</v>
      </c>
    </row>
    <row r="13" spans="1:46" ht="24">
      <c r="A13" s="752" t="s">
        <v>435</v>
      </c>
      <c r="B13" s="753">
        <f t="shared" si="9"/>
        <v>59808</v>
      </c>
      <c r="C13" s="753">
        <f t="shared" si="10"/>
        <v>50966</v>
      </c>
      <c r="D13" s="753">
        <f t="shared" si="11"/>
        <v>8842</v>
      </c>
      <c r="E13" s="753">
        <f t="shared" si="0"/>
        <v>49035</v>
      </c>
      <c r="F13" s="753">
        <f t="shared" si="1"/>
        <v>40193</v>
      </c>
      <c r="G13" s="753">
        <f t="shared" si="12"/>
        <v>8842</v>
      </c>
      <c r="H13" s="747">
        <v>12</v>
      </c>
      <c r="I13" s="747">
        <f t="shared" si="2"/>
        <v>60</v>
      </c>
      <c r="J13" s="747">
        <v>36</v>
      </c>
      <c r="K13" s="772">
        <v>13242</v>
      </c>
      <c r="L13" s="773">
        <v>1.01</v>
      </c>
      <c r="M13" s="754">
        <f t="shared" si="13"/>
        <v>13374</v>
      </c>
      <c r="N13" s="749">
        <v>1.302</v>
      </c>
      <c r="O13" s="769">
        <v>1.325</v>
      </c>
      <c r="P13" s="224">
        <v>1.01</v>
      </c>
      <c r="Q13" s="747">
        <v>12</v>
      </c>
      <c r="R13" s="747">
        <v>20</v>
      </c>
      <c r="S13" s="750">
        <v>33.53</v>
      </c>
      <c r="T13" s="750">
        <v>2.5</v>
      </c>
      <c r="U13" s="755">
        <f t="shared" si="14"/>
        <v>14</v>
      </c>
      <c r="V13" s="750">
        <v>17.03</v>
      </c>
      <c r="W13" s="750">
        <v>13.36</v>
      </c>
      <c r="X13" s="771">
        <f t="shared" si="15"/>
        <v>308244</v>
      </c>
      <c r="Y13" s="771">
        <f t="shared" si="3"/>
        <v>84675</v>
      </c>
      <c r="Z13" s="772">
        <v>40243</v>
      </c>
      <c r="AA13" s="771">
        <f t="shared" si="4"/>
        <v>115272</v>
      </c>
      <c r="AB13" s="772">
        <v>13890</v>
      </c>
      <c r="AC13" s="771">
        <f t="shared" si="5"/>
        <v>253187</v>
      </c>
      <c r="AD13" s="755">
        <f t="shared" si="16"/>
        <v>1.22</v>
      </c>
      <c r="AE13" s="755">
        <f t="shared" si="17"/>
        <v>1.54</v>
      </c>
      <c r="AF13" s="751">
        <v>1</v>
      </c>
      <c r="AG13" s="751">
        <v>1</v>
      </c>
      <c r="AH13" s="756">
        <f t="shared" si="18"/>
        <v>1.1200000000000001</v>
      </c>
      <c r="AI13" s="768">
        <v>1</v>
      </c>
      <c r="AJ13" s="765">
        <f t="shared" si="6"/>
        <v>1.1232899999999999</v>
      </c>
      <c r="AK13" s="768">
        <v>1</v>
      </c>
      <c r="AL13" s="790">
        <v>29899.1</v>
      </c>
      <c r="AM13" s="790">
        <v>31752.5</v>
      </c>
      <c r="AN13" s="795">
        <f t="shared" si="19"/>
        <v>14031.95</v>
      </c>
      <c r="AO13" s="792">
        <v>0.76774299999999995</v>
      </c>
      <c r="AP13" s="793">
        <f t="shared" si="20"/>
        <v>10773</v>
      </c>
      <c r="AQ13" s="794">
        <f t="shared" si="21"/>
        <v>10773</v>
      </c>
      <c r="AS13" s="763">
        <f t="shared" si="7"/>
        <v>3</v>
      </c>
      <c r="AT13" s="762">
        <f t="shared" si="8"/>
        <v>26099.22</v>
      </c>
    </row>
    <row r="14" spans="1:46" ht="24">
      <c r="A14" s="752" t="s">
        <v>423</v>
      </c>
      <c r="B14" s="753">
        <f t="shared" si="9"/>
        <v>59808</v>
      </c>
      <c r="C14" s="753">
        <f t="shared" si="10"/>
        <v>50966</v>
      </c>
      <c r="D14" s="753">
        <f t="shared" si="11"/>
        <v>8842</v>
      </c>
      <c r="E14" s="753">
        <f t="shared" si="0"/>
        <v>49035</v>
      </c>
      <c r="F14" s="753">
        <f t="shared" si="1"/>
        <v>40193</v>
      </c>
      <c r="G14" s="753">
        <f t="shared" si="12"/>
        <v>8842</v>
      </c>
      <c r="H14" s="747">
        <v>12</v>
      </c>
      <c r="I14" s="747">
        <f t="shared" si="2"/>
        <v>60</v>
      </c>
      <c r="J14" s="747">
        <v>36</v>
      </c>
      <c r="K14" s="772">
        <v>13242</v>
      </c>
      <c r="L14" s="773">
        <v>1.01</v>
      </c>
      <c r="M14" s="754">
        <f t="shared" si="13"/>
        <v>13374</v>
      </c>
      <c r="N14" s="749">
        <v>1.302</v>
      </c>
      <c r="O14" s="769">
        <v>1.325</v>
      </c>
      <c r="P14" s="224">
        <v>1.01</v>
      </c>
      <c r="Q14" s="747">
        <v>12</v>
      </c>
      <c r="R14" s="747">
        <v>20</v>
      </c>
      <c r="S14" s="750">
        <v>33.53</v>
      </c>
      <c r="T14" s="750">
        <v>2.5</v>
      </c>
      <c r="U14" s="755">
        <f t="shared" si="14"/>
        <v>14</v>
      </c>
      <c r="V14" s="750">
        <v>17.03</v>
      </c>
      <c r="W14" s="750">
        <v>13.36</v>
      </c>
      <c r="X14" s="771">
        <f t="shared" si="15"/>
        <v>308244</v>
      </c>
      <c r="Y14" s="771">
        <f t="shared" si="3"/>
        <v>84675</v>
      </c>
      <c r="Z14" s="772">
        <v>40243</v>
      </c>
      <c r="AA14" s="771">
        <f t="shared" si="4"/>
        <v>115272</v>
      </c>
      <c r="AB14" s="772">
        <v>13890</v>
      </c>
      <c r="AC14" s="771">
        <f t="shared" si="5"/>
        <v>253187</v>
      </c>
      <c r="AD14" s="755">
        <f t="shared" si="16"/>
        <v>1.22</v>
      </c>
      <c r="AE14" s="755">
        <f t="shared" si="17"/>
        <v>1.54</v>
      </c>
      <c r="AF14" s="751">
        <v>1</v>
      </c>
      <c r="AG14" s="751">
        <v>1</v>
      </c>
      <c r="AH14" s="756">
        <f t="shared" si="18"/>
        <v>1.1200000000000001</v>
      </c>
      <c r="AI14" s="768">
        <v>1</v>
      </c>
      <c r="AJ14" s="765">
        <f t="shared" si="6"/>
        <v>1.1232899999999999</v>
      </c>
      <c r="AK14" s="768">
        <v>1</v>
      </c>
      <c r="AL14" s="790">
        <v>29899.1</v>
      </c>
      <c r="AM14" s="790">
        <v>31752.5</v>
      </c>
      <c r="AN14" s="795">
        <f t="shared" si="19"/>
        <v>14031.95</v>
      </c>
      <c r="AO14" s="792">
        <v>0.76774299999999995</v>
      </c>
      <c r="AP14" s="793">
        <f t="shared" si="20"/>
        <v>10773</v>
      </c>
      <c r="AQ14" s="794">
        <f t="shared" si="21"/>
        <v>10773</v>
      </c>
      <c r="AS14" s="763">
        <f t="shared" si="7"/>
        <v>3</v>
      </c>
      <c r="AT14" s="762">
        <f t="shared" si="8"/>
        <v>26099.22</v>
      </c>
    </row>
    <row r="15" spans="1:46" ht="24">
      <c r="A15" s="752" t="s">
        <v>424</v>
      </c>
      <c r="B15" s="753">
        <f t="shared" si="9"/>
        <v>59808</v>
      </c>
      <c r="C15" s="753">
        <f t="shared" si="10"/>
        <v>50966</v>
      </c>
      <c r="D15" s="753">
        <f t="shared" si="11"/>
        <v>8842</v>
      </c>
      <c r="E15" s="753">
        <f t="shared" si="0"/>
        <v>49035</v>
      </c>
      <c r="F15" s="753">
        <f t="shared" si="1"/>
        <v>40193</v>
      </c>
      <c r="G15" s="753">
        <f t="shared" si="12"/>
        <v>8842</v>
      </c>
      <c r="H15" s="747">
        <v>12</v>
      </c>
      <c r="I15" s="747">
        <f t="shared" si="2"/>
        <v>60</v>
      </c>
      <c r="J15" s="747">
        <v>36</v>
      </c>
      <c r="K15" s="772">
        <v>13242</v>
      </c>
      <c r="L15" s="773">
        <v>1.01</v>
      </c>
      <c r="M15" s="754">
        <f t="shared" si="13"/>
        <v>13374</v>
      </c>
      <c r="N15" s="749">
        <v>1.302</v>
      </c>
      <c r="O15" s="769">
        <v>1.325</v>
      </c>
      <c r="P15" s="224">
        <v>1.01</v>
      </c>
      <c r="Q15" s="747">
        <v>12</v>
      </c>
      <c r="R15" s="747">
        <v>20</v>
      </c>
      <c r="S15" s="750">
        <v>33.53</v>
      </c>
      <c r="T15" s="750">
        <v>2.5</v>
      </c>
      <c r="U15" s="755">
        <f t="shared" si="14"/>
        <v>14</v>
      </c>
      <c r="V15" s="750">
        <v>17.03</v>
      </c>
      <c r="W15" s="750">
        <v>13.36</v>
      </c>
      <c r="X15" s="771">
        <f t="shared" si="15"/>
        <v>308244</v>
      </c>
      <c r="Y15" s="771">
        <f t="shared" si="3"/>
        <v>84675</v>
      </c>
      <c r="Z15" s="772">
        <v>40243</v>
      </c>
      <c r="AA15" s="771">
        <f t="shared" si="4"/>
        <v>115272</v>
      </c>
      <c r="AB15" s="772">
        <v>13890</v>
      </c>
      <c r="AC15" s="771">
        <f t="shared" si="5"/>
        <v>253187</v>
      </c>
      <c r="AD15" s="755">
        <f t="shared" si="16"/>
        <v>1.22</v>
      </c>
      <c r="AE15" s="755">
        <f t="shared" si="17"/>
        <v>1.54</v>
      </c>
      <c r="AF15" s="751">
        <v>1</v>
      </c>
      <c r="AG15" s="751">
        <v>1</v>
      </c>
      <c r="AH15" s="756">
        <f t="shared" si="18"/>
        <v>1.1200000000000001</v>
      </c>
      <c r="AI15" s="768">
        <v>1</v>
      </c>
      <c r="AJ15" s="765">
        <f t="shared" si="6"/>
        <v>1.1232899999999999</v>
      </c>
      <c r="AK15" s="768">
        <v>1</v>
      </c>
      <c r="AL15" s="790">
        <v>29899.1</v>
      </c>
      <c r="AM15" s="790">
        <v>31752.5</v>
      </c>
      <c r="AN15" s="795">
        <f t="shared" si="19"/>
        <v>14031.95</v>
      </c>
      <c r="AO15" s="792">
        <v>0.76774299999999995</v>
      </c>
      <c r="AP15" s="793">
        <f t="shared" si="20"/>
        <v>10773</v>
      </c>
      <c r="AQ15" s="794">
        <f t="shared" si="21"/>
        <v>10773</v>
      </c>
      <c r="AS15" s="763">
        <f t="shared" si="7"/>
        <v>3</v>
      </c>
      <c r="AT15" s="762">
        <f t="shared" si="8"/>
        <v>26099.22</v>
      </c>
    </row>
    <row r="16" spans="1:46" ht="24">
      <c r="A16" s="757" t="s">
        <v>425</v>
      </c>
      <c r="B16" s="753">
        <f t="shared" si="9"/>
        <v>164677</v>
      </c>
      <c r="C16" s="753">
        <f t="shared" si="10"/>
        <v>125433</v>
      </c>
      <c r="D16" s="753">
        <f t="shared" si="11"/>
        <v>39244</v>
      </c>
      <c r="E16" s="753">
        <f t="shared" si="0"/>
        <v>142518</v>
      </c>
      <c r="F16" s="753">
        <f t="shared" si="1"/>
        <v>103274</v>
      </c>
      <c r="G16" s="753">
        <f t="shared" si="12"/>
        <v>39244</v>
      </c>
      <c r="H16" s="747">
        <v>12</v>
      </c>
      <c r="I16" s="747">
        <f t="shared" si="2"/>
        <v>60</v>
      </c>
      <c r="J16" s="747">
        <v>25</v>
      </c>
      <c r="K16" s="772">
        <v>13242</v>
      </c>
      <c r="L16" s="773">
        <v>1.01</v>
      </c>
      <c r="M16" s="754">
        <f t="shared" si="13"/>
        <v>13374</v>
      </c>
      <c r="N16" s="749">
        <v>1.302</v>
      </c>
      <c r="O16" s="770">
        <v>1.4750000000000001</v>
      </c>
      <c r="P16" s="224">
        <v>1.01</v>
      </c>
      <c r="Q16" s="747">
        <v>12</v>
      </c>
      <c r="R16" s="747">
        <v>12</v>
      </c>
      <c r="S16" s="750">
        <v>47.37</v>
      </c>
      <c r="T16" s="750">
        <v>2.5</v>
      </c>
      <c r="U16" s="755">
        <f t="shared" si="14"/>
        <v>14</v>
      </c>
      <c r="V16" s="750">
        <v>30.87</v>
      </c>
      <c r="W16" s="750">
        <v>19.2</v>
      </c>
      <c r="X16" s="771">
        <f t="shared" si="15"/>
        <v>493135</v>
      </c>
      <c r="Y16" s="771">
        <f t="shared" si="3"/>
        <v>299734</v>
      </c>
      <c r="Z16" s="772">
        <v>40243</v>
      </c>
      <c r="AA16" s="771">
        <f t="shared" si="4"/>
        <v>115272</v>
      </c>
      <c r="AB16" s="772">
        <v>13890</v>
      </c>
      <c r="AC16" s="771">
        <f t="shared" si="5"/>
        <v>253187</v>
      </c>
      <c r="AD16" s="755">
        <f t="shared" si="16"/>
        <v>1.38</v>
      </c>
      <c r="AE16" s="755">
        <f t="shared" si="17"/>
        <v>1.43</v>
      </c>
      <c r="AF16" s="751">
        <v>1</v>
      </c>
      <c r="AG16" s="751">
        <v>1</v>
      </c>
      <c r="AH16" s="756">
        <f t="shared" si="18"/>
        <v>1.1599999999999999</v>
      </c>
      <c r="AI16" s="768">
        <v>1</v>
      </c>
      <c r="AJ16" s="764">
        <f t="shared" ref="AJ16:AJ19" si="22">1+(56+3)/365</f>
        <v>1.16164</v>
      </c>
      <c r="AK16" s="768">
        <v>1</v>
      </c>
      <c r="AL16" s="790">
        <v>29899.1</v>
      </c>
      <c r="AM16" s="790">
        <v>31752.5</v>
      </c>
      <c r="AN16" s="795">
        <f t="shared" si="19"/>
        <v>12025.85</v>
      </c>
      <c r="AO16" s="792">
        <v>0.76774299999999995</v>
      </c>
      <c r="AP16" s="793">
        <f t="shared" si="20"/>
        <v>9233</v>
      </c>
      <c r="AQ16" s="794">
        <f t="shared" si="21"/>
        <v>22159</v>
      </c>
      <c r="AS16" s="763">
        <f t="shared" si="7"/>
        <v>5</v>
      </c>
      <c r="AT16" s="762">
        <f t="shared" si="8"/>
        <v>30091.49</v>
      </c>
    </row>
    <row r="17" spans="1:46" ht="48">
      <c r="A17" s="758" t="s">
        <v>426</v>
      </c>
      <c r="B17" s="753">
        <f t="shared" si="9"/>
        <v>197613</v>
      </c>
      <c r="C17" s="753">
        <f t="shared" si="10"/>
        <v>150520</v>
      </c>
      <c r="D17" s="753">
        <f t="shared" si="11"/>
        <v>47093</v>
      </c>
      <c r="E17" s="753">
        <f t="shared" si="0"/>
        <v>171022</v>
      </c>
      <c r="F17" s="753">
        <f t="shared" si="1"/>
        <v>123929</v>
      </c>
      <c r="G17" s="753">
        <f t="shared" si="12"/>
        <v>47093</v>
      </c>
      <c r="H17" s="747">
        <v>12</v>
      </c>
      <c r="I17" s="747">
        <f t="shared" si="2"/>
        <v>60</v>
      </c>
      <c r="J17" s="747">
        <v>25</v>
      </c>
      <c r="K17" s="772">
        <v>13242</v>
      </c>
      <c r="L17" s="773">
        <v>1.01</v>
      </c>
      <c r="M17" s="754">
        <f t="shared" si="13"/>
        <v>13374</v>
      </c>
      <c r="N17" s="749">
        <v>1.302</v>
      </c>
      <c r="O17" s="770">
        <v>1.4750000000000001</v>
      </c>
      <c r="P17" s="224">
        <v>1.01</v>
      </c>
      <c r="Q17" s="747">
        <v>12</v>
      </c>
      <c r="R17" s="747">
        <v>10</v>
      </c>
      <c r="S17" s="750">
        <v>47.37</v>
      </c>
      <c r="T17" s="750">
        <v>2.5</v>
      </c>
      <c r="U17" s="755">
        <f t="shared" si="14"/>
        <v>14</v>
      </c>
      <c r="V17" s="750">
        <v>30.87</v>
      </c>
      <c r="W17" s="750">
        <v>19.2</v>
      </c>
      <c r="X17" s="771">
        <f t="shared" si="15"/>
        <v>493135</v>
      </c>
      <c r="Y17" s="771">
        <f t="shared" si="3"/>
        <v>299734</v>
      </c>
      <c r="Z17" s="772">
        <v>40243</v>
      </c>
      <c r="AA17" s="771">
        <f t="shared" si="4"/>
        <v>115272</v>
      </c>
      <c r="AB17" s="772">
        <v>13890</v>
      </c>
      <c r="AC17" s="771">
        <f t="shared" si="5"/>
        <v>253187</v>
      </c>
      <c r="AD17" s="755">
        <f t="shared" si="16"/>
        <v>1.38</v>
      </c>
      <c r="AE17" s="755">
        <f t="shared" si="17"/>
        <v>1.43</v>
      </c>
      <c r="AF17" s="751">
        <v>1</v>
      </c>
      <c r="AG17" s="751">
        <v>1</v>
      </c>
      <c r="AH17" s="756">
        <f t="shared" si="18"/>
        <v>1.1599999999999999</v>
      </c>
      <c r="AI17" s="768">
        <v>1</v>
      </c>
      <c r="AJ17" s="764">
        <f t="shared" si="22"/>
        <v>1.16164</v>
      </c>
      <c r="AK17" s="768">
        <v>1</v>
      </c>
      <c r="AL17" s="790">
        <v>29899.1</v>
      </c>
      <c r="AM17" s="790">
        <v>31752.5</v>
      </c>
      <c r="AN17" s="795">
        <f t="shared" si="19"/>
        <v>12025.85</v>
      </c>
      <c r="AO17" s="792">
        <v>0.76774299999999995</v>
      </c>
      <c r="AP17" s="793">
        <f t="shared" si="20"/>
        <v>9233</v>
      </c>
      <c r="AQ17" s="794">
        <f t="shared" si="21"/>
        <v>26591</v>
      </c>
      <c r="AS17" s="763">
        <f t="shared" si="7"/>
        <v>6</v>
      </c>
      <c r="AT17" s="762">
        <f t="shared" si="8"/>
        <v>30091.49</v>
      </c>
    </row>
    <row r="18" spans="1:46" ht="48">
      <c r="A18" s="758" t="s">
        <v>431</v>
      </c>
      <c r="B18" s="753">
        <f t="shared" si="9"/>
        <v>329152</v>
      </c>
      <c r="C18" s="753">
        <f t="shared" si="10"/>
        <v>253755</v>
      </c>
      <c r="D18" s="753">
        <f t="shared" si="11"/>
        <v>75397</v>
      </c>
      <c r="E18" s="753">
        <f t="shared" si="0"/>
        <v>284834</v>
      </c>
      <c r="F18" s="753">
        <f t="shared" si="1"/>
        <v>209437</v>
      </c>
      <c r="G18" s="753">
        <f t="shared" si="12"/>
        <v>75397</v>
      </c>
      <c r="H18" s="747">
        <v>12</v>
      </c>
      <c r="I18" s="747">
        <f t="shared" si="2"/>
        <v>60</v>
      </c>
      <c r="J18" s="747">
        <v>25</v>
      </c>
      <c r="K18" s="772">
        <v>13242</v>
      </c>
      <c r="L18" s="773">
        <v>1.01</v>
      </c>
      <c r="M18" s="754">
        <f t="shared" si="13"/>
        <v>13374</v>
      </c>
      <c r="N18" s="749">
        <v>1.302</v>
      </c>
      <c r="O18" s="770">
        <v>1.4750000000000001</v>
      </c>
      <c r="P18" s="224">
        <v>1.01</v>
      </c>
      <c r="Q18" s="747">
        <v>12</v>
      </c>
      <c r="R18" s="747">
        <v>6</v>
      </c>
      <c r="S18" s="750">
        <v>48.37</v>
      </c>
      <c r="T18" s="750">
        <v>2.5</v>
      </c>
      <c r="U18" s="755">
        <f t="shared" si="14"/>
        <v>16</v>
      </c>
      <c r="V18" s="750">
        <v>29.87</v>
      </c>
      <c r="W18" s="750">
        <v>19.2</v>
      </c>
      <c r="X18" s="771">
        <f t="shared" si="15"/>
        <v>493135</v>
      </c>
      <c r="Y18" s="771">
        <f t="shared" si="3"/>
        <v>274050</v>
      </c>
      <c r="Z18" s="772">
        <v>40243</v>
      </c>
      <c r="AA18" s="771">
        <f t="shared" si="4"/>
        <v>115272</v>
      </c>
      <c r="AB18" s="772">
        <v>13890</v>
      </c>
      <c r="AC18" s="771">
        <f t="shared" si="5"/>
        <v>289356</v>
      </c>
      <c r="AD18" s="755">
        <f t="shared" si="16"/>
        <v>1.36</v>
      </c>
      <c r="AE18" s="755">
        <f t="shared" si="17"/>
        <v>1.45</v>
      </c>
      <c r="AF18" s="751">
        <v>1</v>
      </c>
      <c r="AG18" s="751">
        <v>1</v>
      </c>
      <c r="AH18" s="756">
        <f t="shared" si="18"/>
        <v>1.1599999999999999</v>
      </c>
      <c r="AI18" s="768">
        <v>1</v>
      </c>
      <c r="AJ18" s="764">
        <f t="shared" si="22"/>
        <v>1.16164</v>
      </c>
      <c r="AK18" s="768">
        <v>1</v>
      </c>
      <c r="AL18" s="790">
        <v>29899.1</v>
      </c>
      <c r="AM18" s="790">
        <v>31752.5</v>
      </c>
      <c r="AN18" s="795">
        <f t="shared" si="19"/>
        <v>12025.85</v>
      </c>
      <c r="AO18" s="792">
        <v>0.76774299999999995</v>
      </c>
      <c r="AP18" s="793">
        <f t="shared" si="20"/>
        <v>9233</v>
      </c>
      <c r="AQ18" s="794">
        <f t="shared" si="21"/>
        <v>44318</v>
      </c>
      <c r="AS18" s="763">
        <f t="shared" si="7"/>
        <v>10</v>
      </c>
      <c r="AT18" s="762">
        <f t="shared" si="8"/>
        <v>30091.49</v>
      </c>
    </row>
    <row r="19" spans="1:46" ht="48">
      <c r="A19" s="758" t="s">
        <v>427</v>
      </c>
      <c r="B19" s="753">
        <f t="shared" si="9"/>
        <v>247016</v>
      </c>
      <c r="C19" s="753">
        <f t="shared" si="10"/>
        <v>188150</v>
      </c>
      <c r="D19" s="753">
        <f t="shared" si="11"/>
        <v>58866</v>
      </c>
      <c r="E19" s="753">
        <f t="shared" si="0"/>
        <v>213777</v>
      </c>
      <c r="F19" s="753">
        <f t="shared" si="1"/>
        <v>154911</v>
      </c>
      <c r="G19" s="753">
        <f t="shared" si="12"/>
        <v>58866</v>
      </c>
      <c r="H19" s="747">
        <v>12</v>
      </c>
      <c r="I19" s="747">
        <f t="shared" si="2"/>
        <v>60</v>
      </c>
      <c r="J19" s="747">
        <v>25</v>
      </c>
      <c r="K19" s="772">
        <v>13242</v>
      </c>
      <c r="L19" s="773">
        <v>1.01</v>
      </c>
      <c r="M19" s="754">
        <f t="shared" si="13"/>
        <v>13374</v>
      </c>
      <c r="N19" s="749">
        <v>1.302</v>
      </c>
      <c r="O19" s="770">
        <v>1.4750000000000001</v>
      </c>
      <c r="P19" s="224">
        <v>1.01</v>
      </c>
      <c r="Q19" s="747">
        <v>12</v>
      </c>
      <c r="R19" s="747">
        <v>8</v>
      </c>
      <c r="S19" s="750">
        <v>47.37</v>
      </c>
      <c r="T19" s="750">
        <v>2.5</v>
      </c>
      <c r="U19" s="755">
        <f t="shared" si="14"/>
        <v>14</v>
      </c>
      <c r="V19" s="750">
        <v>30.87</v>
      </c>
      <c r="W19" s="750">
        <v>19.2</v>
      </c>
      <c r="X19" s="771">
        <f t="shared" si="15"/>
        <v>493135</v>
      </c>
      <c r="Y19" s="771">
        <f t="shared" si="3"/>
        <v>299734</v>
      </c>
      <c r="Z19" s="772">
        <v>40243</v>
      </c>
      <c r="AA19" s="771">
        <f t="shared" si="4"/>
        <v>115272</v>
      </c>
      <c r="AB19" s="772">
        <v>13890</v>
      </c>
      <c r="AC19" s="771">
        <f t="shared" si="5"/>
        <v>253187</v>
      </c>
      <c r="AD19" s="755">
        <f t="shared" si="16"/>
        <v>1.38</v>
      </c>
      <c r="AE19" s="755">
        <f t="shared" si="17"/>
        <v>1.43</v>
      </c>
      <c r="AF19" s="751">
        <v>1</v>
      </c>
      <c r="AG19" s="751">
        <v>1</v>
      </c>
      <c r="AH19" s="756">
        <f t="shared" si="18"/>
        <v>1.1599999999999999</v>
      </c>
      <c r="AI19" s="768">
        <v>1</v>
      </c>
      <c r="AJ19" s="764">
        <f t="shared" si="22"/>
        <v>1.16164</v>
      </c>
      <c r="AK19" s="768">
        <v>1</v>
      </c>
      <c r="AL19" s="790">
        <v>29899.1</v>
      </c>
      <c r="AM19" s="790">
        <v>31752.5</v>
      </c>
      <c r="AN19" s="795">
        <f t="shared" si="19"/>
        <v>12025.85</v>
      </c>
      <c r="AO19" s="792">
        <v>0.76774299999999995</v>
      </c>
      <c r="AP19" s="793">
        <f t="shared" si="20"/>
        <v>9233</v>
      </c>
      <c r="AQ19" s="794">
        <f t="shared" si="21"/>
        <v>33239</v>
      </c>
      <c r="AS19" s="763">
        <f t="shared" si="7"/>
        <v>7.5</v>
      </c>
      <c r="AT19" s="762">
        <f t="shared" si="8"/>
        <v>30091.49</v>
      </c>
    </row>
    <row r="20" spans="1:46">
      <c r="A20" s="757" t="s">
        <v>432</v>
      </c>
      <c r="B20" s="753">
        <f t="shared" si="9"/>
        <v>78286</v>
      </c>
      <c r="C20" s="753">
        <f t="shared" si="10"/>
        <v>68998</v>
      </c>
      <c r="D20" s="753">
        <f t="shared" si="11"/>
        <v>9288</v>
      </c>
      <c r="E20" s="753">
        <f t="shared" si="0"/>
        <v>63922</v>
      </c>
      <c r="F20" s="753">
        <f t="shared" si="1"/>
        <v>54634</v>
      </c>
      <c r="G20" s="753">
        <f t="shared" si="12"/>
        <v>9288</v>
      </c>
      <c r="H20" s="747">
        <v>12</v>
      </c>
      <c r="I20" s="747">
        <f t="shared" si="2"/>
        <v>60</v>
      </c>
      <c r="J20" s="747">
        <v>36</v>
      </c>
      <c r="K20" s="772">
        <v>13242</v>
      </c>
      <c r="L20" s="773">
        <v>1.01</v>
      </c>
      <c r="M20" s="754">
        <f t="shared" si="13"/>
        <v>13374</v>
      </c>
      <c r="N20" s="749">
        <v>1.302</v>
      </c>
      <c r="O20" s="769">
        <v>1.325</v>
      </c>
      <c r="P20" s="224">
        <v>1.01</v>
      </c>
      <c r="Q20" s="747">
        <v>12</v>
      </c>
      <c r="R20" s="747">
        <v>15</v>
      </c>
      <c r="S20" s="750">
        <v>34.53</v>
      </c>
      <c r="T20" s="750">
        <v>2.5</v>
      </c>
      <c r="U20" s="755">
        <f t="shared" si="14"/>
        <v>16</v>
      </c>
      <c r="V20" s="750">
        <v>16.03</v>
      </c>
      <c r="W20" s="750">
        <v>13.36</v>
      </c>
      <c r="X20" s="771">
        <f t="shared" si="15"/>
        <v>308244</v>
      </c>
      <c r="Y20" s="771">
        <f t="shared" si="3"/>
        <v>61603</v>
      </c>
      <c r="Z20" s="772">
        <v>40243</v>
      </c>
      <c r="AA20" s="771">
        <f t="shared" si="4"/>
        <v>115272</v>
      </c>
      <c r="AB20" s="772">
        <v>13890</v>
      </c>
      <c r="AC20" s="771">
        <f t="shared" si="5"/>
        <v>289356</v>
      </c>
      <c r="AD20" s="755">
        <f t="shared" si="16"/>
        <v>1.17</v>
      </c>
      <c r="AE20" s="755">
        <f t="shared" si="17"/>
        <v>1.57</v>
      </c>
      <c r="AF20" s="751">
        <v>1</v>
      </c>
      <c r="AG20" s="751">
        <v>1</v>
      </c>
      <c r="AH20" s="756">
        <f t="shared" si="18"/>
        <v>1.1200000000000001</v>
      </c>
      <c r="AI20" s="768">
        <v>1</v>
      </c>
      <c r="AJ20" s="765">
        <f t="shared" ref="AJ20:AJ24" si="23">1+(42+3)/365</f>
        <v>1.1232899999999999</v>
      </c>
      <c r="AK20" s="768">
        <v>1</v>
      </c>
      <c r="AL20" s="790">
        <v>29899.1</v>
      </c>
      <c r="AM20" s="790">
        <v>31752.5</v>
      </c>
      <c r="AN20" s="795">
        <f t="shared" si="19"/>
        <v>14031.95</v>
      </c>
      <c r="AO20" s="792">
        <v>0.76774299999999995</v>
      </c>
      <c r="AP20" s="793">
        <f t="shared" si="20"/>
        <v>10773</v>
      </c>
      <c r="AQ20" s="794">
        <f t="shared" si="21"/>
        <v>14364</v>
      </c>
      <c r="AS20" s="763">
        <f t="shared" si="7"/>
        <v>4</v>
      </c>
      <c r="AT20" s="762">
        <f t="shared" si="8"/>
        <v>26099.22</v>
      </c>
    </row>
    <row r="21" spans="1:46" ht="24">
      <c r="A21" s="758" t="s">
        <v>428</v>
      </c>
      <c r="B21" s="753">
        <f t="shared" si="9"/>
        <v>59808</v>
      </c>
      <c r="C21" s="753">
        <f t="shared" si="10"/>
        <v>50966</v>
      </c>
      <c r="D21" s="753">
        <f t="shared" si="11"/>
        <v>8842</v>
      </c>
      <c r="E21" s="753">
        <f t="shared" si="0"/>
        <v>49035</v>
      </c>
      <c r="F21" s="753">
        <f t="shared" si="1"/>
        <v>40193</v>
      </c>
      <c r="G21" s="753">
        <f t="shared" si="12"/>
        <v>8842</v>
      </c>
      <c r="H21" s="747">
        <v>12</v>
      </c>
      <c r="I21" s="747">
        <f t="shared" si="2"/>
        <v>60</v>
      </c>
      <c r="J21" s="747">
        <v>36</v>
      </c>
      <c r="K21" s="772">
        <v>13242</v>
      </c>
      <c r="L21" s="773">
        <v>1.01</v>
      </c>
      <c r="M21" s="754">
        <f t="shared" si="13"/>
        <v>13374</v>
      </c>
      <c r="N21" s="749">
        <v>1.302</v>
      </c>
      <c r="O21" s="769">
        <v>1.325</v>
      </c>
      <c r="P21" s="224">
        <v>1.01</v>
      </c>
      <c r="Q21" s="747">
        <v>12</v>
      </c>
      <c r="R21" s="747">
        <v>20</v>
      </c>
      <c r="S21" s="750">
        <v>33.53</v>
      </c>
      <c r="T21" s="750">
        <v>2.5</v>
      </c>
      <c r="U21" s="755">
        <f t="shared" si="14"/>
        <v>14</v>
      </c>
      <c r="V21" s="750">
        <v>17.03</v>
      </c>
      <c r="W21" s="750">
        <v>13.36</v>
      </c>
      <c r="X21" s="771">
        <f t="shared" si="15"/>
        <v>308244</v>
      </c>
      <c r="Y21" s="771">
        <f t="shared" si="3"/>
        <v>84675</v>
      </c>
      <c r="Z21" s="772">
        <v>40243</v>
      </c>
      <c r="AA21" s="771">
        <f t="shared" si="4"/>
        <v>115272</v>
      </c>
      <c r="AB21" s="772">
        <v>13890</v>
      </c>
      <c r="AC21" s="771">
        <f t="shared" si="5"/>
        <v>253187</v>
      </c>
      <c r="AD21" s="755">
        <f t="shared" si="16"/>
        <v>1.22</v>
      </c>
      <c r="AE21" s="755">
        <f t="shared" si="17"/>
        <v>1.54</v>
      </c>
      <c r="AF21" s="751">
        <v>1</v>
      </c>
      <c r="AG21" s="751">
        <v>1</v>
      </c>
      <c r="AH21" s="756">
        <f t="shared" si="18"/>
        <v>1.1200000000000001</v>
      </c>
      <c r="AI21" s="768">
        <v>1</v>
      </c>
      <c r="AJ21" s="765">
        <f t="shared" si="23"/>
        <v>1.1232899999999999</v>
      </c>
      <c r="AK21" s="768">
        <v>1</v>
      </c>
      <c r="AL21" s="790">
        <v>29899.1</v>
      </c>
      <c r="AM21" s="790">
        <v>31752.5</v>
      </c>
      <c r="AN21" s="795">
        <f t="shared" si="19"/>
        <v>14031.95</v>
      </c>
      <c r="AO21" s="792">
        <v>0.76774299999999995</v>
      </c>
      <c r="AP21" s="793">
        <f t="shared" si="20"/>
        <v>10773</v>
      </c>
      <c r="AQ21" s="794">
        <f t="shared" si="21"/>
        <v>10773</v>
      </c>
      <c r="AS21" s="763">
        <f t="shared" si="7"/>
        <v>3</v>
      </c>
      <c r="AT21" s="762">
        <f t="shared" si="8"/>
        <v>26099.22</v>
      </c>
    </row>
    <row r="22" spans="1:46">
      <c r="A22" s="757" t="s">
        <v>433</v>
      </c>
      <c r="B22" s="753">
        <f t="shared" si="9"/>
        <v>127639</v>
      </c>
      <c r="C22" s="753">
        <f t="shared" si="10"/>
        <v>107952</v>
      </c>
      <c r="D22" s="753">
        <f t="shared" si="11"/>
        <v>19687</v>
      </c>
      <c r="E22" s="753">
        <f t="shared" si="0"/>
        <v>109173</v>
      </c>
      <c r="F22" s="753">
        <f t="shared" si="1"/>
        <v>89486</v>
      </c>
      <c r="G22" s="753">
        <f t="shared" si="12"/>
        <v>19687</v>
      </c>
      <c r="H22" s="747">
        <v>12</v>
      </c>
      <c r="I22" s="747">
        <f t="shared" si="2"/>
        <v>60</v>
      </c>
      <c r="J22" s="747">
        <v>36</v>
      </c>
      <c r="K22" s="772">
        <v>13242</v>
      </c>
      <c r="L22" s="773">
        <v>1.01</v>
      </c>
      <c r="M22" s="754">
        <f t="shared" si="13"/>
        <v>13374</v>
      </c>
      <c r="N22" s="749">
        <v>1.302</v>
      </c>
      <c r="O22" s="770">
        <v>1.4750000000000001</v>
      </c>
      <c r="P22" s="224">
        <v>1.01</v>
      </c>
      <c r="Q22" s="747">
        <v>12</v>
      </c>
      <c r="R22" s="747">
        <v>10</v>
      </c>
      <c r="S22" s="750">
        <v>35.53</v>
      </c>
      <c r="T22" s="750">
        <v>2.5</v>
      </c>
      <c r="U22" s="755">
        <f t="shared" si="14"/>
        <v>16</v>
      </c>
      <c r="V22" s="750">
        <v>17.03</v>
      </c>
      <c r="W22" s="750">
        <v>13.36</v>
      </c>
      <c r="X22" s="771">
        <f t="shared" si="15"/>
        <v>343140</v>
      </c>
      <c r="Y22" s="771">
        <f t="shared" si="3"/>
        <v>94261</v>
      </c>
      <c r="Z22" s="772">
        <v>40243</v>
      </c>
      <c r="AA22" s="771">
        <f t="shared" si="4"/>
        <v>115272</v>
      </c>
      <c r="AB22" s="772">
        <v>13890</v>
      </c>
      <c r="AC22" s="771">
        <f t="shared" si="5"/>
        <v>289356</v>
      </c>
      <c r="AD22" s="755">
        <f t="shared" si="16"/>
        <v>1.22</v>
      </c>
      <c r="AE22" s="755">
        <f t="shared" si="17"/>
        <v>1.54</v>
      </c>
      <c r="AF22" s="751">
        <v>1</v>
      </c>
      <c r="AG22" s="751">
        <v>1</v>
      </c>
      <c r="AH22" s="756">
        <f t="shared" si="18"/>
        <v>1.1200000000000001</v>
      </c>
      <c r="AI22" s="768">
        <v>1</v>
      </c>
      <c r="AJ22" s="765">
        <f t="shared" si="23"/>
        <v>1.1232899999999999</v>
      </c>
      <c r="AK22" s="768">
        <v>1</v>
      </c>
      <c r="AL22" s="790">
        <v>29899.1</v>
      </c>
      <c r="AM22" s="790">
        <v>31752.5</v>
      </c>
      <c r="AN22" s="795">
        <f t="shared" si="19"/>
        <v>12025.85</v>
      </c>
      <c r="AO22" s="792">
        <v>0.76774299999999995</v>
      </c>
      <c r="AP22" s="793">
        <f t="shared" si="20"/>
        <v>9233</v>
      </c>
      <c r="AQ22" s="794">
        <f t="shared" si="21"/>
        <v>18466</v>
      </c>
      <c r="AS22" s="763">
        <f t="shared" si="7"/>
        <v>6</v>
      </c>
      <c r="AT22" s="762">
        <f t="shared" si="8"/>
        <v>29053.85</v>
      </c>
    </row>
    <row r="23" spans="1:46" ht="24">
      <c r="A23" s="758" t="s">
        <v>429</v>
      </c>
      <c r="B23" s="753">
        <f t="shared" si="9"/>
        <v>92681</v>
      </c>
      <c r="C23" s="753">
        <f t="shared" si="10"/>
        <v>76278</v>
      </c>
      <c r="D23" s="753">
        <f t="shared" si="11"/>
        <v>16403</v>
      </c>
      <c r="E23" s="753">
        <f t="shared" si="0"/>
        <v>79491</v>
      </c>
      <c r="F23" s="753">
        <f t="shared" si="1"/>
        <v>63088</v>
      </c>
      <c r="G23" s="753">
        <f t="shared" si="12"/>
        <v>16403</v>
      </c>
      <c r="H23" s="747">
        <v>12</v>
      </c>
      <c r="I23" s="747">
        <f t="shared" si="2"/>
        <v>60</v>
      </c>
      <c r="J23" s="747">
        <v>36</v>
      </c>
      <c r="K23" s="772">
        <v>13242</v>
      </c>
      <c r="L23" s="773">
        <v>1.01</v>
      </c>
      <c r="M23" s="754">
        <f t="shared" si="13"/>
        <v>13374</v>
      </c>
      <c r="N23" s="749">
        <v>1.302</v>
      </c>
      <c r="O23" s="770">
        <v>1.4750000000000001</v>
      </c>
      <c r="P23" s="224">
        <v>1.01</v>
      </c>
      <c r="Q23" s="747">
        <v>12</v>
      </c>
      <c r="R23" s="747">
        <v>14</v>
      </c>
      <c r="S23" s="750">
        <v>34.53</v>
      </c>
      <c r="T23" s="750">
        <v>2.5</v>
      </c>
      <c r="U23" s="755">
        <f t="shared" si="14"/>
        <v>14</v>
      </c>
      <c r="V23" s="750">
        <v>18.03</v>
      </c>
      <c r="W23" s="750">
        <v>13.36</v>
      </c>
      <c r="X23" s="771">
        <f t="shared" si="15"/>
        <v>343140</v>
      </c>
      <c r="Y23" s="771">
        <f t="shared" si="3"/>
        <v>119945</v>
      </c>
      <c r="Z23" s="772">
        <v>40243</v>
      </c>
      <c r="AA23" s="771">
        <f t="shared" si="4"/>
        <v>115272</v>
      </c>
      <c r="AB23" s="772">
        <v>13890</v>
      </c>
      <c r="AC23" s="771">
        <f t="shared" si="5"/>
        <v>253187</v>
      </c>
      <c r="AD23" s="755">
        <f t="shared" si="16"/>
        <v>1.26</v>
      </c>
      <c r="AE23" s="755">
        <f t="shared" si="17"/>
        <v>1.52</v>
      </c>
      <c r="AF23" s="751">
        <v>1</v>
      </c>
      <c r="AG23" s="751">
        <v>1</v>
      </c>
      <c r="AH23" s="756">
        <f t="shared" si="18"/>
        <v>1.1200000000000001</v>
      </c>
      <c r="AI23" s="768">
        <v>1</v>
      </c>
      <c r="AJ23" s="765">
        <f t="shared" si="23"/>
        <v>1.1232899999999999</v>
      </c>
      <c r="AK23" s="768">
        <v>1</v>
      </c>
      <c r="AL23" s="790">
        <v>29899.1</v>
      </c>
      <c r="AM23" s="790">
        <v>31752.5</v>
      </c>
      <c r="AN23" s="795">
        <f t="shared" si="19"/>
        <v>12025.85</v>
      </c>
      <c r="AO23" s="792">
        <v>0.76774299999999995</v>
      </c>
      <c r="AP23" s="793">
        <f t="shared" si="20"/>
        <v>9233</v>
      </c>
      <c r="AQ23" s="794">
        <f t="shared" si="21"/>
        <v>13190</v>
      </c>
      <c r="AS23" s="763">
        <f t="shared" si="7"/>
        <v>4.2857139999999996</v>
      </c>
      <c r="AT23" s="762">
        <f t="shared" si="8"/>
        <v>29053.85</v>
      </c>
    </row>
    <row r="24" spans="1:46" ht="24">
      <c r="A24" s="223" t="s">
        <v>1248</v>
      </c>
      <c r="B24" s="753">
        <f t="shared" si="9"/>
        <v>109239</v>
      </c>
      <c r="C24" s="753">
        <f t="shared" si="10"/>
        <v>99844</v>
      </c>
      <c r="D24" s="753">
        <f t="shared" si="11"/>
        <v>9395</v>
      </c>
      <c r="E24" s="753">
        <f t="shared" si="0"/>
        <v>87693</v>
      </c>
      <c r="F24" s="753">
        <f t="shared" si="1"/>
        <v>78298</v>
      </c>
      <c r="G24" s="753">
        <f t="shared" si="12"/>
        <v>9395</v>
      </c>
      <c r="H24" s="747">
        <v>24</v>
      </c>
      <c r="I24" s="747">
        <f t="shared" si="2"/>
        <v>120</v>
      </c>
      <c r="J24" s="747">
        <v>36</v>
      </c>
      <c r="K24" s="772">
        <v>13242</v>
      </c>
      <c r="L24" s="773">
        <v>1.01</v>
      </c>
      <c r="M24" s="754">
        <f t="shared" si="13"/>
        <v>13374</v>
      </c>
      <c r="N24" s="749">
        <v>1.302</v>
      </c>
      <c r="O24" s="769">
        <v>1.325</v>
      </c>
      <c r="P24" s="224">
        <v>1.01</v>
      </c>
      <c r="Q24" s="747">
        <v>12</v>
      </c>
      <c r="R24" s="747">
        <v>20</v>
      </c>
      <c r="S24" s="750">
        <v>60.89</v>
      </c>
      <c r="T24" s="750">
        <v>2.5</v>
      </c>
      <c r="U24" s="755">
        <f t="shared" si="14"/>
        <v>28</v>
      </c>
      <c r="V24" s="750">
        <v>30.39</v>
      </c>
      <c r="W24" s="750">
        <v>26.72</v>
      </c>
      <c r="X24" s="771">
        <f t="shared" si="15"/>
        <v>616488</v>
      </c>
      <c r="Y24" s="771">
        <f t="shared" si="3"/>
        <v>84675</v>
      </c>
      <c r="Z24" s="772">
        <v>40243</v>
      </c>
      <c r="AA24" s="771">
        <f t="shared" si="4"/>
        <v>115272</v>
      </c>
      <c r="AB24" s="772">
        <v>13890</v>
      </c>
      <c r="AC24" s="771">
        <f t="shared" si="5"/>
        <v>506374</v>
      </c>
      <c r="AD24" s="755">
        <f t="shared" si="16"/>
        <v>1.1200000000000001</v>
      </c>
      <c r="AE24" s="755">
        <f t="shared" si="17"/>
        <v>1.5</v>
      </c>
      <c r="AF24" s="751">
        <v>1</v>
      </c>
      <c r="AG24" s="751">
        <v>1</v>
      </c>
      <c r="AH24" s="756">
        <f t="shared" si="18"/>
        <v>1.1200000000000001</v>
      </c>
      <c r="AI24" s="768">
        <v>1</v>
      </c>
      <c r="AJ24" s="765">
        <f t="shared" si="23"/>
        <v>1.1232899999999999</v>
      </c>
      <c r="AK24" s="768">
        <v>1</v>
      </c>
      <c r="AL24" s="790">
        <v>29899.1</v>
      </c>
      <c r="AM24" s="790">
        <v>31752.5</v>
      </c>
      <c r="AN24" s="795">
        <f t="shared" si="19"/>
        <v>14031.95</v>
      </c>
      <c r="AO24" s="792">
        <v>0.76774299999999995</v>
      </c>
      <c r="AP24" s="793">
        <f t="shared" si="20"/>
        <v>10773</v>
      </c>
      <c r="AQ24" s="794">
        <f t="shared" si="21"/>
        <v>21546</v>
      </c>
      <c r="AS24" s="763">
        <f t="shared" si="7"/>
        <v>6</v>
      </c>
      <c r="AT24" s="762">
        <f t="shared" si="8"/>
        <v>26099.22</v>
      </c>
    </row>
  </sheetData>
  <mergeCells count="31">
    <mergeCell ref="AH5:AH6"/>
    <mergeCell ref="AS5:AS6"/>
    <mergeCell ref="AT5:AT6"/>
    <mergeCell ref="AI5:AK5"/>
    <mergeCell ref="AL5:AQ5"/>
    <mergeCell ref="AG5:AG6"/>
    <mergeCell ref="Q5:Q6"/>
    <mergeCell ref="R5:R6"/>
    <mergeCell ref="S5:S6"/>
    <mergeCell ref="T5:W5"/>
    <mergeCell ref="X5:X6"/>
    <mergeCell ref="Y5:Y6"/>
    <mergeCell ref="Z5:AA5"/>
    <mergeCell ref="AB5:AC5"/>
    <mergeCell ref="AD5:AD6"/>
    <mergeCell ref="AE5:AE6"/>
    <mergeCell ref="AF5:AF6"/>
    <mergeCell ref="P5:P6"/>
    <mergeCell ref="A5:A6"/>
    <mergeCell ref="E5:E6"/>
    <mergeCell ref="F5:G5"/>
    <mergeCell ref="H5:H6"/>
    <mergeCell ref="I5:I6"/>
    <mergeCell ref="J5:J6"/>
    <mergeCell ref="B5:B6"/>
    <mergeCell ref="C5:D5"/>
    <mergeCell ref="K5:K6"/>
    <mergeCell ref="L5:L6"/>
    <mergeCell ref="M5:M6"/>
    <mergeCell ref="N5:N6"/>
    <mergeCell ref="O5:O6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33"/>
  <sheetViews>
    <sheetView topLeftCell="A7" workbookViewId="0">
      <selection activeCell="C42" sqref="C42"/>
    </sheetView>
  </sheetViews>
  <sheetFormatPr defaultRowHeight="15"/>
  <cols>
    <col min="1" max="2" width="28.7109375" style="446" customWidth="1"/>
    <col min="3" max="4" width="9.140625" style="446"/>
    <col min="5" max="6" width="0" style="446" hidden="1" customWidth="1"/>
    <col min="7" max="7" width="17.140625" style="446" customWidth="1"/>
    <col min="8" max="8" width="16.140625" style="446" customWidth="1"/>
    <col min="9" max="10" width="19.85546875" style="446" customWidth="1"/>
    <col min="11" max="256" width="9.140625" style="446"/>
    <col min="257" max="258" width="28.7109375" style="446" customWidth="1"/>
    <col min="259" max="260" width="9.140625" style="446"/>
    <col min="261" max="262" width="0" style="446" hidden="1" customWidth="1"/>
    <col min="263" max="263" width="17.140625" style="446" customWidth="1"/>
    <col min="264" max="264" width="16.140625" style="446" customWidth="1"/>
    <col min="265" max="265" width="19.85546875" style="446" customWidth="1"/>
    <col min="266" max="512" width="9.140625" style="446"/>
    <col min="513" max="514" width="28.7109375" style="446" customWidth="1"/>
    <col min="515" max="516" width="9.140625" style="446"/>
    <col min="517" max="518" width="0" style="446" hidden="1" customWidth="1"/>
    <col min="519" max="519" width="17.140625" style="446" customWidth="1"/>
    <col min="520" max="520" width="16.140625" style="446" customWidth="1"/>
    <col min="521" max="521" width="19.85546875" style="446" customWidth="1"/>
    <col min="522" max="768" width="9.140625" style="446"/>
    <col min="769" max="770" width="28.7109375" style="446" customWidth="1"/>
    <col min="771" max="772" width="9.140625" style="446"/>
    <col min="773" max="774" width="0" style="446" hidden="1" customWidth="1"/>
    <col min="775" max="775" width="17.140625" style="446" customWidth="1"/>
    <col min="776" max="776" width="16.140625" style="446" customWidth="1"/>
    <col min="777" max="777" width="19.85546875" style="446" customWidth="1"/>
    <col min="778" max="1024" width="9.140625" style="446"/>
    <col min="1025" max="1026" width="28.7109375" style="446" customWidth="1"/>
    <col min="1027" max="1028" width="9.140625" style="446"/>
    <col min="1029" max="1030" width="0" style="446" hidden="1" customWidth="1"/>
    <col min="1031" max="1031" width="17.140625" style="446" customWidth="1"/>
    <col min="1032" max="1032" width="16.140625" style="446" customWidth="1"/>
    <col min="1033" max="1033" width="19.85546875" style="446" customWidth="1"/>
    <col min="1034" max="1280" width="9.140625" style="446"/>
    <col min="1281" max="1282" width="28.7109375" style="446" customWidth="1"/>
    <col min="1283" max="1284" width="9.140625" style="446"/>
    <col min="1285" max="1286" width="0" style="446" hidden="1" customWidth="1"/>
    <col min="1287" max="1287" width="17.140625" style="446" customWidth="1"/>
    <col min="1288" max="1288" width="16.140625" style="446" customWidth="1"/>
    <col min="1289" max="1289" width="19.85546875" style="446" customWidth="1"/>
    <col min="1290" max="1536" width="9.140625" style="446"/>
    <col min="1537" max="1538" width="28.7109375" style="446" customWidth="1"/>
    <col min="1539" max="1540" width="9.140625" style="446"/>
    <col min="1541" max="1542" width="0" style="446" hidden="1" customWidth="1"/>
    <col min="1543" max="1543" width="17.140625" style="446" customWidth="1"/>
    <col min="1544" max="1544" width="16.140625" style="446" customWidth="1"/>
    <col min="1545" max="1545" width="19.85546875" style="446" customWidth="1"/>
    <col min="1546" max="1792" width="9.140625" style="446"/>
    <col min="1793" max="1794" width="28.7109375" style="446" customWidth="1"/>
    <col min="1795" max="1796" width="9.140625" style="446"/>
    <col min="1797" max="1798" width="0" style="446" hidden="1" customWidth="1"/>
    <col min="1799" max="1799" width="17.140625" style="446" customWidth="1"/>
    <col min="1800" max="1800" width="16.140625" style="446" customWidth="1"/>
    <col min="1801" max="1801" width="19.85546875" style="446" customWidth="1"/>
    <col min="1802" max="2048" width="9.140625" style="446"/>
    <col min="2049" max="2050" width="28.7109375" style="446" customWidth="1"/>
    <col min="2051" max="2052" width="9.140625" style="446"/>
    <col min="2053" max="2054" width="0" style="446" hidden="1" customWidth="1"/>
    <col min="2055" max="2055" width="17.140625" style="446" customWidth="1"/>
    <col min="2056" max="2056" width="16.140625" style="446" customWidth="1"/>
    <col min="2057" max="2057" width="19.85546875" style="446" customWidth="1"/>
    <col min="2058" max="2304" width="9.140625" style="446"/>
    <col min="2305" max="2306" width="28.7109375" style="446" customWidth="1"/>
    <col min="2307" max="2308" width="9.140625" style="446"/>
    <col min="2309" max="2310" width="0" style="446" hidden="1" customWidth="1"/>
    <col min="2311" max="2311" width="17.140625" style="446" customWidth="1"/>
    <col min="2312" max="2312" width="16.140625" style="446" customWidth="1"/>
    <col min="2313" max="2313" width="19.85546875" style="446" customWidth="1"/>
    <col min="2314" max="2560" width="9.140625" style="446"/>
    <col min="2561" max="2562" width="28.7109375" style="446" customWidth="1"/>
    <col min="2563" max="2564" width="9.140625" style="446"/>
    <col min="2565" max="2566" width="0" style="446" hidden="1" customWidth="1"/>
    <col min="2567" max="2567" width="17.140625" style="446" customWidth="1"/>
    <col min="2568" max="2568" width="16.140625" style="446" customWidth="1"/>
    <col min="2569" max="2569" width="19.85546875" style="446" customWidth="1"/>
    <col min="2570" max="2816" width="9.140625" style="446"/>
    <col min="2817" max="2818" width="28.7109375" style="446" customWidth="1"/>
    <col min="2819" max="2820" width="9.140625" style="446"/>
    <col min="2821" max="2822" width="0" style="446" hidden="1" customWidth="1"/>
    <col min="2823" max="2823" width="17.140625" style="446" customWidth="1"/>
    <col min="2824" max="2824" width="16.140625" style="446" customWidth="1"/>
    <col min="2825" max="2825" width="19.85546875" style="446" customWidth="1"/>
    <col min="2826" max="3072" width="9.140625" style="446"/>
    <col min="3073" max="3074" width="28.7109375" style="446" customWidth="1"/>
    <col min="3075" max="3076" width="9.140625" style="446"/>
    <col min="3077" max="3078" width="0" style="446" hidden="1" customWidth="1"/>
    <col min="3079" max="3079" width="17.140625" style="446" customWidth="1"/>
    <col min="3080" max="3080" width="16.140625" style="446" customWidth="1"/>
    <col min="3081" max="3081" width="19.85546875" style="446" customWidth="1"/>
    <col min="3082" max="3328" width="9.140625" style="446"/>
    <col min="3329" max="3330" width="28.7109375" style="446" customWidth="1"/>
    <col min="3331" max="3332" width="9.140625" style="446"/>
    <col min="3333" max="3334" width="0" style="446" hidden="1" customWidth="1"/>
    <col min="3335" max="3335" width="17.140625" style="446" customWidth="1"/>
    <col min="3336" max="3336" width="16.140625" style="446" customWidth="1"/>
    <col min="3337" max="3337" width="19.85546875" style="446" customWidth="1"/>
    <col min="3338" max="3584" width="9.140625" style="446"/>
    <col min="3585" max="3586" width="28.7109375" style="446" customWidth="1"/>
    <col min="3587" max="3588" width="9.140625" style="446"/>
    <col min="3589" max="3590" width="0" style="446" hidden="1" customWidth="1"/>
    <col min="3591" max="3591" width="17.140625" style="446" customWidth="1"/>
    <col min="3592" max="3592" width="16.140625" style="446" customWidth="1"/>
    <col min="3593" max="3593" width="19.85546875" style="446" customWidth="1"/>
    <col min="3594" max="3840" width="9.140625" style="446"/>
    <col min="3841" max="3842" width="28.7109375" style="446" customWidth="1"/>
    <col min="3843" max="3844" width="9.140625" style="446"/>
    <col min="3845" max="3846" width="0" style="446" hidden="1" customWidth="1"/>
    <col min="3847" max="3847" width="17.140625" style="446" customWidth="1"/>
    <col min="3848" max="3848" width="16.140625" style="446" customWidth="1"/>
    <col min="3849" max="3849" width="19.85546875" style="446" customWidth="1"/>
    <col min="3850" max="4096" width="9.140625" style="446"/>
    <col min="4097" max="4098" width="28.7109375" style="446" customWidth="1"/>
    <col min="4099" max="4100" width="9.140625" style="446"/>
    <col min="4101" max="4102" width="0" style="446" hidden="1" customWidth="1"/>
    <col min="4103" max="4103" width="17.140625" style="446" customWidth="1"/>
    <col min="4104" max="4104" width="16.140625" style="446" customWidth="1"/>
    <col min="4105" max="4105" width="19.85546875" style="446" customWidth="1"/>
    <col min="4106" max="4352" width="9.140625" style="446"/>
    <col min="4353" max="4354" width="28.7109375" style="446" customWidth="1"/>
    <col min="4355" max="4356" width="9.140625" style="446"/>
    <col min="4357" max="4358" width="0" style="446" hidden="1" customWidth="1"/>
    <col min="4359" max="4359" width="17.140625" style="446" customWidth="1"/>
    <col min="4360" max="4360" width="16.140625" style="446" customWidth="1"/>
    <col min="4361" max="4361" width="19.85546875" style="446" customWidth="1"/>
    <col min="4362" max="4608" width="9.140625" style="446"/>
    <col min="4609" max="4610" width="28.7109375" style="446" customWidth="1"/>
    <col min="4611" max="4612" width="9.140625" style="446"/>
    <col min="4613" max="4614" width="0" style="446" hidden="1" customWidth="1"/>
    <col min="4615" max="4615" width="17.140625" style="446" customWidth="1"/>
    <col min="4616" max="4616" width="16.140625" style="446" customWidth="1"/>
    <col min="4617" max="4617" width="19.85546875" style="446" customWidth="1"/>
    <col min="4618" max="4864" width="9.140625" style="446"/>
    <col min="4865" max="4866" width="28.7109375" style="446" customWidth="1"/>
    <col min="4867" max="4868" width="9.140625" style="446"/>
    <col min="4869" max="4870" width="0" style="446" hidden="1" customWidth="1"/>
    <col min="4871" max="4871" width="17.140625" style="446" customWidth="1"/>
    <col min="4872" max="4872" width="16.140625" style="446" customWidth="1"/>
    <col min="4873" max="4873" width="19.85546875" style="446" customWidth="1"/>
    <col min="4874" max="5120" width="9.140625" style="446"/>
    <col min="5121" max="5122" width="28.7109375" style="446" customWidth="1"/>
    <col min="5123" max="5124" width="9.140625" style="446"/>
    <col min="5125" max="5126" width="0" style="446" hidden="1" customWidth="1"/>
    <col min="5127" max="5127" width="17.140625" style="446" customWidth="1"/>
    <col min="5128" max="5128" width="16.140625" style="446" customWidth="1"/>
    <col min="5129" max="5129" width="19.85546875" style="446" customWidth="1"/>
    <col min="5130" max="5376" width="9.140625" style="446"/>
    <col min="5377" max="5378" width="28.7109375" style="446" customWidth="1"/>
    <col min="5379" max="5380" width="9.140625" style="446"/>
    <col min="5381" max="5382" width="0" style="446" hidden="1" customWidth="1"/>
    <col min="5383" max="5383" width="17.140625" style="446" customWidth="1"/>
    <col min="5384" max="5384" width="16.140625" style="446" customWidth="1"/>
    <col min="5385" max="5385" width="19.85546875" style="446" customWidth="1"/>
    <col min="5386" max="5632" width="9.140625" style="446"/>
    <col min="5633" max="5634" width="28.7109375" style="446" customWidth="1"/>
    <col min="5635" max="5636" width="9.140625" style="446"/>
    <col min="5637" max="5638" width="0" style="446" hidden="1" customWidth="1"/>
    <col min="5639" max="5639" width="17.140625" style="446" customWidth="1"/>
    <col min="5640" max="5640" width="16.140625" style="446" customWidth="1"/>
    <col min="5641" max="5641" width="19.85546875" style="446" customWidth="1"/>
    <col min="5642" max="5888" width="9.140625" style="446"/>
    <col min="5889" max="5890" width="28.7109375" style="446" customWidth="1"/>
    <col min="5891" max="5892" width="9.140625" style="446"/>
    <col min="5893" max="5894" width="0" style="446" hidden="1" customWidth="1"/>
    <col min="5895" max="5895" width="17.140625" style="446" customWidth="1"/>
    <col min="5896" max="5896" width="16.140625" style="446" customWidth="1"/>
    <col min="5897" max="5897" width="19.85546875" style="446" customWidth="1"/>
    <col min="5898" max="6144" width="9.140625" style="446"/>
    <col min="6145" max="6146" width="28.7109375" style="446" customWidth="1"/>
    <col min="6147" max="6148" width="9.140625" style="446"/>
    <col min="6149" max="6150" width="0" style="446" hidden="1" customWidth="1"/>
    <col min="6151" max="6151" width="17.140625" style="446" customWidth="1"/>
    <col min="6152" max="6152" width="16.140625" style="446" customWidth="1"/>
    <col min="6153" max="6153" width="19.85546875" style="446" customWidth="1"/>
    <col min="6154" max="6400" width="9.140625" style="446"/>
    <col min="6401" max="6402" width="28.7109375" style="446" customWidth="1"/>
    <col min="6403" max="6404" width="9.140625" style="446"/>
    <col min="6405" max="6406" width="0" style="446" hidden="1" customWidth="1"/>
    <col min="6407" max="6407" width="17.140625" style="446" customWidth="1"/>
    <col min="6408" max="6408" width="16.140625" style="446" customWidth="1"/>
    <col min="6409" max="6409" width="19.85546875" style="446" customWidth="1"/>
    <col min="6410" max="6656" width="9.140625" style="446"/>
    <col min="6657" max="6658" width="28.7109375" style="446" customWidth="1"/>
    <col min="6659" max="6660" width="9.140625" style="446"/>
    <col min="6661" max="6662" width="0" style="446" hidden="1" customWidth="1"/>
    <col min="6663" max="6663" width="17.140625" style="446" customWidth="1"/>
    <col min="6664" max="6664" width="16.140625" style="446" customWidth="1"/>
    <col min="6665" max="6665" width="19.85546875" style="446" customWidth="1"/>
    <col min="6666" max="6912" width="9.140625" style="446"/>
    <col min="6913" max="6914" width="28.7109375" style="446" customWidth="1"/>
    <col min="6915" max="6916" width="9.140625" style="446"/>
    <col min="6917" max="6918" width="0" style="446" hidden="1" customWidth="1"/>
    <col min="6919" max="6919" width="17.140625" style="446" customWidth="1"/>
    <col min="6920" max="6920" width="16.140625" style="446" customWidth="1"/>
    <col min="6921" max="6921" width="19.85546875" style="446" customWidth="1"/>
    <col min="6922" max="7168" width="9.140625" style="446"/>
    <col min="7169" max="7170" width="28.7109375" style="446" customWidth="1"/>
    <col min="7171" max="7172" width="9.140625" style="446"/>
    <col min="7173" max="7174" width="0" style="446" hidden="1" customWidth="1"/>
    <col min="7175" max="7175" width="17.140625" style="446" customWidth="1"/>
    <col min="7176" max="7176" width="16.140625" style="446" customWidth="1"/>
    <col min="7177" max="7177" width="19.85546875" style="446" customWidth="1"/>
    <col min="7178" max="7424" width="9.140625" style="446"/>
    <col min="7425" max="7426" width="28.7109375" style="446" customWidth="1"/>
    <col min="7427" max="7428" width="9.140625" style="446"/>
    <col min="7429" max="7430" width="0" style="446" hidden="1" customWidth="1"/>
    <col min="7431" max="7431" width="17.140625" style="446" customWidth="1"/>
    <col min="7432" max="7432" width="16.140625" style="446" customWidth="1"/>
    <col min="7433" max="7433" width="19.85546875" style="446" customWidth="1"/>
    <col min="7434" max="7680" width="9.140625" style="446"/>
    <col min="7681" max="7682" width="28.7109375" style="446" customWidth="1"/>
    <col min="7683" max="7684" width="9.140625" style="446"/>
    <col min="7685" max="7686" width="0" style="446" hidden="1" customWidth="1"/>
    <col min="7687" max="7687" width="17.140625" style="446" customWidth="1"/>
    <col min="7688" max="7688" width="16.140625" style="446" customWidth="1"/>
    <col min="7689" max="7689" width="19.85546875" style="446" customWidth="1"/>
    <col min="7690" max="7936" width="9.140625" style="446"/>
    <col min="7937" max="7938" width="28.7109375" style="446" customWidth="1"/>
    <col min="7939" max="7940" width="9.140625" style="446"/>
    <col min="7941" max="7942" width="0" style="446" hidden="1" customWidth="1"/>
    <col min="7943" max="7943" width="17.140625" style="446" customWidth="1"/>
    <col min="7944" max="7944" width="16.140625" style="446" customWidth="1"/>
    <col min="7945" max="7945" width="19.85546875" style="446" customWidth="1"/>
    <col min="7946" max="8192" width="9.140625" style="446"/>
    <col min="8193" max="8194" width="28.7109375" style="446" customWidth="1"/>
    <col min="8195" max="8196" width="9.140625" style="446"/>
    <col min="8197" max="8198" width="0" style="446" hidden="1" customWidth="1"/>
    <col min="8199" max="8199" width="17.140625" style="446" customWidth="1"/>
    <col min="8200" max="8200" width="16.140625" style="446" customWidth="1"/>
    <col min="8201" max="8201" width="19.85546875" style="446" customWidth="1"/>
    <col min="8202" max="8448" width="9.140625" style="446"/>
    <col min="8449" max="8450" width="28.7109375" style="446" customWidth="1"/>
    <col min="8451" max="8452" width="9.140625" style="446"/>
    <col min="8453" max="8454" width="0" style="446" hidden="1" customWidth="1"/>
    <col min="8455" max="8455" width="17.140625" style="446" customWidth="1"/>
    <col min="8456" max="8456" width="16.140625" style="446" customWidth="1"/>
    <col min="8457" max="8457" width="19.85546875" style="446" customWidth="1"/>
    <col min="8458" max="8704" width="9.140625" style="446"/>
    <col min="8705" max="8706" width="28.7109375" style="446" customWidth="1"/>
    <col min="8707" max="8708" width="9.140625" style="446"/>
    <col min="8709" max="8710" width="0" style="446" hidden="1" customWidth="1"/>
    <col min="8711" max="8711" width="17.140625" style="446" customWidth="1"/>
    <col min="8712" max="8712" width="16.140625" style="446" customWidth="1"/>
    <col min="8713" max="8713" width="19.85546875" style="446" customWidth="1"/>
    <col min="8714" max="8960" width="9.140625" style="446"/>
    <col min="8961" max="8962" width="28.7109375" style="446" customWidth="1"/>
    <col min="8963" max="8964" width="9.140625" style="446"/>
    <col min="8965" max="8966" width="0" style="446" hidden="1" customWidth="1"/>
    <col min="8967" max="8967" width="17.140625" style="446" customWidth="1"/>
    <col min="8968" max="8968" width="16.140625" style="446" customWidth="1"/>
    <col min="8969" max="8969" width="19.85546875" style="446" customWidth="1"/>
    <col min="8970" max="9216" width="9.140625" style="446"/>
    <col min="9217" max="9218" width="28.7109375" style="446" customWidth="1"/>
    <col min="9219" max="9220" width="9.140625" style="446"/>
    <col min="9221" max="9222" width="0" style="446" hidden="1" customWidth="1"/>
    <col min="9223" max="9223" width="17.140625" style="446" customWidth="1"/>
    <col min="9224" max="9224" width="16.140625" style="446" customWidth="1"/>
    <col min="9225" max="9225" width="19.85546875" style="446" customWidth="1"/>
    <col min="9226" max="9472" width="9.140625" style="446"/>
    <col min="9473" max="9474" width="28.7109375" style="446" customWidth="1"/>
    <col min="9475" max="9476" width="9.140625" style="446"/>
    <col min="9477" max="9478" width="0" style="446" hidden="1" customWidth="1"/>
    <col min="9479" max="9479" width="17.140625" style="446" customWidth="1"/>
    <col min="9480" max="9480" width="16.140625" style="446" customWidth="1"/>
    <col min="9481" max="9481" width="19.85546875" style="446" customWidth="1"/>
    <col min="9482" max="9728" width="9.140625" style="446"/>
    <col min="9729" max="9730" width="28.7109375" style="446" customWidth="1"/>
    <col min="9731" max="9732" width="9.140625" style="446"/>
    <col min="9733" max="9734" width="0" style="446" hidden="1" customWidth="1"/>
    <col min="9735" max="9735" width="17.140625" style="446" customWidth="1"/>
    <col min="9736" max="9736" width="16.140625" style="446" customWidth="1"/>
    <col min="9737" max="9737" width="19.85546875" style="446" customWidth="1"/>
    <col min="9738" max="9984" width="9.140625" style="446"/>
    <col min="9985" max="9986" width="28.7109375" style="446" customWidth="1"/>
    <col min="9987" max="9988" width="9.140625" style="446"/>
    <col min="9989" max="9990" width="0" style="446" hidden="1" customWidth="1"/>
    <col min="9991" max="9991" width="17.140625" style="446" customWidth="1"/>
    <col min="9992" max="9992" width="16.140625" style="446" customWidth="1"/>
    <col min="9993" max="9993" width="19.85546875" style="446" customWidth="1"/>
    <col min="9994" max="10240" width="9.140625" style="446"/>
    <col min="10241" max="10242" width="28.7109375" style="446" customWidth="1"/>
    <col min="10243" max="10244" width="9.140625" style="446"/>
    <col min="10245" max="10246" width="0" style="446" hidden="1" customWidth="1"/>
    <col min="10247" max="10247" width="17.140625" style="446" customWidth="1"/>
    <col min="10248" max="10248" width="16.140625" style="446" customWidth="1"/>
    <col min="10249" max="10249" width="19.85546875" style="446" customWidth="1"/>
    <col min="10250" max="10496" width="9.140625" style="446"/>
    <col min="10497" max="10498" width="28.7109375" style="446" customWidth="1"/>
    <col min="10499" max="10500" width="9.140625" style="446"/>
    <col min="10501" max="10502" width="0" style="446" hidden="1" customWidth="1"/>
    <col min="10503" max="10503" width="17.140625" style="446" customWidth="1"/>
    <col min="10504" max="10504" width="16.140625" style="446" customWidth="1"/>
    <col min="10505" max="10505" width="19.85546875" style="446" customWidth="1"/>
    <col min="10506" max="10752" width="9.140625" style="446"/>
    <col min="10753" max="10754" width="28.7109375" style="446" customWidth="1"/>
    <col min="10755" max="10756" width="9.140625" style="446"/>
    <col min="10757" max="10758" width="0" style="446" hidden="1" customWidth="1"/>
    <col min="10759" max="10759" width="17.140625" style="446" customWidth="1"/>
    <col min="10760" max="10760" width="16.140625" style="446" customWidth="1"/>
    <col min="10761" max="10761" width="19.85546875" style="446" customWidth="1"/>
    <col min="10762" max="11008" width="9.140625" style="446"/>
    <col min="11009" max="11010" width="28.7109375" style="446" customWidth="1"/>
    <col min="11011" max="11012" width="9.140625" style="446"/>
    <col min="11013" max="11014" width="0" style="446" hidden="1" customWidth="1"/>
    <col min="11015" max="11015" width="17.140625" style="446" customWidth="1"/>
    <col min="11016" max="11016" width="16.140625" style="446" customWidth="1"/>
    <col min="11017" max="11017" width="19.85546875" style="446" customWidth="1"/>
    <col min="11018" max="11264" width="9.140625" style="446"/>
    <col min="11265" max="11266" width="28.7109375" style="446" customWidth="1"/>
    <col min="11267" max="11268" width="9.140625" style="446"/>
    <col min="11269" max="11270" width="0" style="446" hidden="1" customWidth="1"/>
    <col min="11271" max="11271" width="17.140625" style="446" customWidth="1"/>
    <col min="11272" max="11272" width="16.140625" style="446" customWidth="1"/>
    <col min="11273" max="11273" width="19.85546875" style="446" customWidth="1"/>
    <col min="11274" max="11520" width="9.140625" style="446"/>
    <col min="11521" max="11522" width="28.7109375" style="446" customWidth="1"/>
    <col min="11523" max="11524" width="9.140625" style="446"/>
    <col min="11525" max="11526" width="0" style="446" hidden="1" customWidth="1"/>
    <col min="11527" max="11527" width="17.140625" style="446" customWidth="1"/>
    <col min="11528" max="11528" width="16.140625" style="446" customWidth="1"/>
    <col min="11529" max="11529" width="19.85546875" style="446" customWidth="1"/>
    <col min="11530" max="11776" width="9.140625" style="446"/>
    <col min="11777" max="11778" width="28.7109375" style="446" customWidth="1"/>
    <col min="11779" max="11780" width="9.140625" style="446"/>
    <col min="11781" max="11782" width="0" style="446" hidden="1" customWidth="1"/>
    <col min="11783" max="11783" width="17.140625" style="446" customWidth="1"/>
    <col min="11784" max="11784" width="16.140625" style="446" customWidth="1"/>
    <col min="11785" max="11785" width="19.85546875" style="446" customWidth="1"/>
    <col min="11786" max="12032" width="9.140625" style="446"/>
    <col min="12033" max="12034" width="28.7109375" style="446" customWidth="1"/>
    <col min="12035" max="12036" width="9.140625" style="446"/>
    <col min="12037" max="12038" width="0" style="446" hidden="1" customWidth="1"/>
    <col min="12039" max="12039" width="17.140625" style="446" customWidth="1"/>
    <col min="12040" max="12040" width="16.140625" style="446" customWidth="1"/>
    <col min="12041" max="12041" width="19.85546875" style="446" customWidth="1"/>
    <col min="12042" max="12288" width="9.140625" style="446"/>
    <col min="12289" max="12290" width="28.7109375" style="446" customWidth="1"/>
    <col min="12291" max="12292" width="9.140625" style="446"/>
    <col min="12293" max="12294" width="0" style="446" hidden="1" customWidth="1"/>
    <col min="12295" max="12295" width="17.140625" style="446" customWidth="1"/>
    <col min="12296" max="12296" width="16.140625" style="446" customWidth="1"/>
    <col min="12297" max="12297" width="19.85546875" style="446" customWidth="1"/>
    <col min="12298" max="12544" width="9.140625" style="446"/>
    <col min="12545" max="12546" width="28.7109375" style="446" customWidth="1"/>
    <col min="12547" max="12548" width="9.140625" style="446"/>
    <col min="12549" max="12550" width="0" style="446" hidden="1" customWidth="1"/>
    <col min="12551" max="12551" width="17.140625" style="446" customWidth="1"/>
    <col min="12552" max="12552" width="16.140625" style="446" customWidth="1"/>
    <col min="12553" max="12553" width="19.85546875" style="446" customWidth="1"/>
    <col min="12554" max="12800" width="9.140625" style="446"/>
    <col min="12801" max="12802" width="28.7109375" style="446" customWidth="1"/>
    <col min="12803" max="12804" width="9.140625" style="446"/>
    <col min="12805" max="12806" width="0" style="446" hidden="1" customWidth="1"/>
    <col min="12807" max="12807" width="17.140625" style="446" customWidth="1"/>
    <col min="12808" max="12808" width="16.140625" style="446" customWidth="1"/>
    <col min="12809" max="12809" width="19.85546875" style="446" customWidth="1"/>
    <col min="12810" max="13056" width="9.140625" style="446"/>
    <col min="13057" max="13058" width="28.7109375" style="446" customWidth="1"/>
    <col min="13059" max="13060" width="9.140625" style="446"/>
    <col min="13061" max="13062" width="0" style="446" hidden="1" customWidth="1"/>
    <col min="13063" max="13063" width="17.140625" style="446" customWidth="1"/>
    <col min="13064" max="13064" width="16.140625" style="446" customWidth="1"/>
    <col min="13065" max="13065" width="19.85546875" style="446" customWidth="1"/>
    <col min="13066" max="13312" width="9.140625" style="446"/>
    <col min="13313" max="13314" width="28.7109375" style="446" customWidth="1"/>
    <col min="13315" max="13316" width="9.140625" style="446"/>
    <col min="13317" max="13318" width="0" style="446" hidden="1" customWidth="1"/>
    <col min="13319" max="13319" width="17.140625" style="446" customWidth="1"/>
    <col min="13320" max="13320" width="16.140625" style="446" customWidth="1"/>
    <col min="13321" max="13321" width="19.85546875" style="446" customWidth="1"/>
    <col min="13322" max="13568" width="9.140625" style="446"/>
    <col min="13569" max="13570" width="28.7109375" style="446" customWidth="1"/>
    <col min="13571" max="13572" width="9.140625" style="446"/>
    <col min="13573" max="13574" width="0" style="446" hidden="1" customWidth="1"/>
    <col min="13575" max="13575" width="17.140625" style="446" customWidth="1"/>
    <col min="13576" max="13576" width="16.140625" style="446" customWidth="1"/>
    <col min="13577" max="13577" width="19.85546875" style="446" customWidth="1"/>
    <col min="13578" max="13824" width="9.140625" style="446"/>
    <col min="13825" max="13826" width="28.7109375" style="446" customWidth="1"/>
    <col min="13827" max="13828" width="9.140625" style="446"/>
    <col min="13829" max="13830" width="0" style="446" hidden="1" customWidth="1"/>
    <col min="13831" max="13831" width="17.140625" style="446" customWidth="1"/>
    <col min="13832" max="13832" width="16.140625" style="446" customWidth="1"/>
    <col min="13833" max="13833" width="19.85546875" style="446" customWidth="1"/>
    <col min="13834" max="14080" width="9.140625" style="446"/>
    <col min="14081" max="14082" width="28.7109375" style="446" customWidth="1"/>
    <col min="14083" max="14084" width="9.140625" style="446"/>
    <col min="14085" max="14086" width="0" style="446" hidden="1" customWidth="1"/>
    <col min="14087" max="14087" width="17.140625" style="446" customWidth="1"/>
    <col min="14088" max="14088" width="16.140625" style="446" customWidth="1"/>
    <col min="14089" max="14089" width="19.85546875" style="446" customWidth="1"/>
    <col min="14090" max="14336" width="9.140625" style="446"/>
    <col min="14337" max="14338" width="28.7109375" style="446" customWidth="1"/>
    <col min="14339" max="14340" width="9.140625" style="446"/>
    <col min="14341" max="14342" width="0" style="446" hidden="1" customWidth="1"/>
    <col min="14343" max="14343" width="17.140625" style="446" customWidth="1"/>
    <col min="14344" max="14344" width="16.140625" style="446" customWidth="1"/>
    <col min="14345" max="14345" width="19.85546875" style="446" customWidth="1"/>
    <col min="14346" max="14592" width="9.140625" style="446"/>
    <col min="14593" max="14594" width="28.7109375" style="446" customWidth="1"/>
    <col min="14595" max="14596" width="9.140625" style="446"/>
    <col min="14597" max="14598" width="0" style="446" hidden="1" customWidth="1"/>
    <col min="14599" max="14599" width="17.140625" style="446" customWidth="1"/>
    <col min="14600" max="14600" width="16.140625" style="446" customWidth="1"/>
    <col min="14601" max="14601" width="19.85546875" style="446" customWidth="1"/>
    <col min="14602" max="14848" width="9.140625" style="446"/>
    <col min="14849" max="14850" width="28.7109375" style="446" customWidth="1"/>
    <col min="14851" max="14852" width="9.140625" style="446"/>
    <col min="14853" max="14854" width="0" style="446" hidden="1" customWidth="1"/>
    <col min="14855" max="14855" width="17.140625" style="446" customWidth="1"/>
    <col min="14856" max="14856" width="16.140625" style="446" customWidth="1"/>
    <col min="14857" max="14857" width="19.85546875" style="446" customWidth="1"/>
    <col min="14858" max="15104" width="9.140625" style="446"/>
    <col min="15105" max="15106" width="28.7109375" style="446" customWidth="1"/>
    <col min="15107" max="15108" width="9.140625" style="446"/>
    <col min="15109" max="15110" width="0" style="446" hidden="1" customWidth="1"/>
    <col min="15111" max="15111" width="17.140625" style="446" customWidth="1"/>
    <col min="15112" max="15112" width="16.140625" style="446" customWidth="1"/>
    <col min="15113" max="15113" width="19.85546875" style="446" customWidth="1"/>
    <col min="15114" max="15360" width="9.140625" style="446"/>
    <col min="15361" max="15362" width="28.7109375" style="446" customWidth="1"/>
    <col min="15363" max="15364" width="9.140625" style="446"/>
    <col min="15365" max="15366" width="0" style="446" hidden="1" customWidth="1"/>
    <col min="15367" max="15367" width="17.140625" style="446" customWidth="1"/>
    <col min="15368" max="15368" width="16.140625" style="446" customWidth="1"/>
    <col min="15369" max="15369" width="19.85546875" style="446" customWidth="1"/>
    <col min="15370" max="15616" width="9.140625" style="446"/>
    <col min="15617" max="15618" width="28.7109375" style="446" customWidth="1"/>
    <col min="15619" max="15620" width="9.140625" style="446"/>
    <col min="15621" max="15622" width="0" style="446" hidden="1" customWidth="1"/>
    <col min="15623" max="15623" width="17.140625" style="446" customWidth="1"/>
    <col min="15624" max="15624" width="16.140625" style="446" customWidth="1"/>
    <col min="15625" max="15625" width="19.85546875" style="446" customWidth="1"/>
    <col min="15626" max="15872" width="9.140625" style="446"/>
    <col min="15873" max="15874" width="28.7109375" style="446" customWidth="1"/>
    <col min="15875" max="15876" width="9.140625" style="446"/>
    <col min="15877" max="15878" width="0" style="446" hidden="1" customWidth="1"/>
    <col min="15879" max="15879" width="17.140625" style="446" customWidth="1"/>
    <col min="15880" max="15880" width="16.140625" style="446" customWidth="1"/>
    <col min="15881" max="15881" width="19.85546875" style="446" customWidth="1"/>
    <col min="15882" max="16128" width="9.140625" style="446"/>
    <col min="16129" max="16130" width="28.7109375" style="446" customWidth="1"/>
    <col min="16131" max="16132" width="9.140625" style="446"/>
    <col min="16133" max="16134" width="0" style="446" hidden="1" customWidth="1"/>
    <col min="16135" max="16135" width="17.140625" style="446" customWidth="1"/>
    <col min="16136" max="16136" width="16.140625" style="446" customWidth="1"/>
    <col min="16137" max="16137" width="19.85546875" style="446" customWidth="1"/>
    <col min="16138" max="16384" width="9.140625" style="446"/>
  </cols>
  <sheetData>
    <row r="2" spans="1:10" ht="29.25" customHeight="1">
      <c r="A2" s="1034" t="s">
        <v>1350</v>
      </c>
      <c r="B2" s="1034"/>
      <c r="C2" s="1034"/>
      <c r="D2" s="1034"/>
      <c r="E2" s="1034"/>
      <c r="F2" s="1034"/>
      <c r="G2" s="1034"/>
      <c r="H2" s="1034"/>
      <c r="I2" s="1034"/>
    </row>
    <row r="4" spans="1:10" ht="100.5" customHeight="1">
      <c r="A4" s="595" t="s">
        <v>553</v>
      </c>
      <c r="B4" s="596" t="s">
        <v>605</v>
      </c>
      <c r="C4" s="596" t="s">
        <v>606</v>
      </c>
      <c r="D4" s="596" t="s">
        <v>555</v>
      </c>
      <c r="E4" s="606" t="s">
        <v>556</v>
      </c>
      <c r="F4" s="606" t="s">
        <v>557</v>
      </c>
      <c r="G4" s="596" t="s">
        <v>558</v>
      </c>
      <c r="H4" s="605" t="s">
        <v>559</v>
      </c>
      <c r="I4" s="605" t="s">
        <v>1348</v>
      </c>
      <c r="J4" s="605" t="s">
        <v>1351</v>
      </c>
    </row>
    <row r="5" spans="1:10">
      <c r="A5" s="595" t="s">
        <v>607</v>
      </c>
      <c r="B5" s="607" t="s">
        <v>608</v>
      </c>
      <c r="C5" s="621">
        <v>0.45</v>
      </c>
      <c r="D5" s="581">
        <f>C5*12</f>
        <v>5.4</v>
      </c>
      <c r="E5" s="599">
        <v>18</v>
      </c>
      <c r="F5" s="599">
        <f>1.0658*1.0645*1.1136</f>
        <v>1.26</v>
      </c>
      <c r="G5" s="581">
        <f>E5*F5</f>
        <v>22.68</v>
      </c>
      <c r="H5" s="581">
        <f>D5*G5</f>
        <v>122.47</v>
      </c>
      <c r="I5" s="581"/>
      <c r="J5" s="581"/>
    </row>
    <row r="6" spans="1:10">
      <c r="A6" s="595" t="s">
        <v>609</v>
      </c>
      <c r="B6" s="622" t="s">
        <v>610</v>
      </c>
      <c r="C6" s="621">
        <v>0.25</v>
      </c>
      <c r="D6" s="581">
        <f t="shared" ref="D6:D17" si="0">C6*12</f>
        <v>3</v>
      </c>
      <c r="E6" s="599">
        <v>13</v>
      </c>
      <c r="F6" s="599">
        <f t="shared" ref="F6:F17" si="1">1.0658*1.0645*1.1136</f>
        <v>1.26</v>
      </c>
      <c r="G6" s="581">
        <f>E6*F6</f>
        <v>16.38</v>
      </c>
      <c r="H6" s="581">
        <f>D6*G6</f>
        <v>49.14</v>
      </c>
      <c r="I6" s="581"/>
      <c r="J6" s="581"/>
    </row>
    <row r="7" spans="1:10">
      <c r="A7" s="595" t="s">
        <v>611</v>
      </c>
      <c r="B7" s="607" t="s">
        <v>612</v>
      </c>
      <c r="C7" s="621">
        <v>0.5</v>
      </c>
      <c r="D7" s="581">
        <f t="shared" si="0"/>
        <v>6</v>
      </c>
      <c r="E7" s="599">
        <v>64</v>
      </c>
      <c r="F7" s="599">
        <f t="shared" si="1"/>
        <v>1.26</v>
      </c>
      <c r="G7" s="581">
        <f>E7*F7</f>
        <v>80.64</v>
      </c>
      <c r="H7" s="581">
        <f>D7*G7</f>
        <v>483.84</v>
      </c>
      <c r="I7" s="581"/>
      <c r="J7" s="581"/>
    </row>
    <row r="8" spans="1:10">
      <c r="A8" s="595" t="s">
        <v>613</v>
      </c>
      <c r="B8" s="607" t="s">
        <v>614</v>
      </c>
      <c r="C8" s="621">
        <v>0.45</v>
      </c>
      <c r="D8" s="581">
        <f>C8*12</f>
        <v>5.4</v>
      </c>
      <c r="E8" s="599">
        <v>16</v>
      </c>
      <c r="F8" s="599">
        <f t="shared" si="1"/>
        <v>1.26</v>
      </c>
      <c r="G8" s="581">
        <f>E8*F8</f>
        <v>20.16</v>
      </c>
      <c r="H8" s="581">
        <f>D8*G8</f>
        <v>108.86</v>
      </c>
      <c r="I8" s="581"/>
      <c r="J8" s="581"/>
    </row>
    <row r="9" spans="1:10">
      <c r="A9" s="595" t="s">
        <v>615</v>
      </c>
      <c r="B9" s="607" t="s">
        <v>616</v>
      </c>
      <c r="C9" s="621">
        <v>0.1</v>
      </c>
      <c r="D9" s="581">
        <f t="shared" si="0"/>
        <v>1.2</v>
      </c>
      <c r="E9" s="599">
        <v>15</v>
      </c>
      <c r="F9" s="599">
        <f t="shared" si="1"/>
        <v>1.26</v>
      </c>
      <c r="G9" s="581">
        <f t="shared" ref="G9:G17" si="2">E9*F9</f>
        <v>18.899999999999999</v>
      </c>
      <c r="H9" s="581">
        <f t="shared" ref="H9:H17" si="3">D9*G9</f>
        <v>22.68</v>
      </c>
      <c r="I9" s="581"/>
      <c r="J9" s="581"/>
    </row>
    <row r="10" spans="1:10">
      <c r="A10" s="614" t="s">
        <v>617</v>
      </c>
      <c r="B10" s="607" t="s">
        <v>618</v>
      </c>
      <c r="C10" s="621">
        <v>0.05</v>
      </c>
      <c r="D10" s="581">
        <f t="shared" si="0"/>
        <v>0.6</v>
      </c>
      <c r="E10" s="599">
        <v>16</v>
      </c>
      <c r="F10" s="599">
        <f t="shared" si="1"/>
        <v>1.26</v>
      </c>
      <c r="G10" s="581">
        <f t="shared" si="2"/>
        <v>20.16</v>
      </c>
      <c r="H10" s="581">
        <f t="shared" si="3"/>
        <v>12.1</v>
      </c>
      <c r="I10" s="581"/>
      <c r="J10" s="581"/>
    </row>
    <row r="11" spans="1:10">
      <c r="A11" s="595" t="s">
        <v>619</v>
      </c>
      <c r="B11" s="607" t="s">
        <v>620</v>
      </c>
      <c r="C11" s="621">
        <v>2.5000000000000001E-2</v>
      </c>
      <c r="D11" s="581">
        <f t="shared" si="0"/>
        <v>0.3</v>
      </c>
      <c r="E11" s="599">
        <v>15</v>
      </c>
      <c r="F11" s="599">
        <f t="shared" si="1"/>
        <v>1.26</v>
      </c>
      <c r="G11" s="581">
        <f t="shared" si="2"/>
        <v>18.899999999999999</v>
      </c>
      <c r="H11" s="581">
        <f t="shared" si="3"/>
        <v>5.67</v>
      </c>
      <c r="I11" s="581"/>
      <c r="J11" s="581"/>
    </row>
    <row r="12" spans="1:10">
      <c r="A12" s="614" t="s">
        <v>621</v>
      </c>
      <c r="B12" s="607" t="s">
        <v>618</v>
      </c>
      <c r="C12" s="621">
        <v>0.05</v>
      </c>
      <c r="D12" s="581">
        <f t="shared" si="0"/>
        <v>0.6</v>
      </c>
      <c r="E12" s="599">
        <v>72</v>
      </c>
      <c r="F12" s="599">
        <f t="shared" si="1"/>
        <v>1.26</v>
      </c>
      <c r="G12" s="581">
        <f t="shared" si="2"/>
        <v>90.72</v>
      </c>
      <c r="H12" s="581">
        <f t="shared" si="3"/>
        <v>54.43</v>
      </c>
      <c r="I12" s="581"/>
      <c r="J12" s="581"/>
    </row>
    <row r="13" spans="1:10">
      <c r="A13" s="614" t="s">
        <v>622</v>
      </c>
      <c r="B13" s="607" t="s">
        <v>623</v>
      </c>
      <c r="C13" s="621">
        <v>2.5000000000000001E-2</v>
      </c>
      <c r="D13" s="581">
        <f t="shared" si="0"/>
        <v>0.3</v>
      </c>
      <c r="E13" s="599">
        <v>51</v>
      </c>
      <c r="F13" s="599">
        <f t="shared" si="1"/>
        <v>1.26</v>
      </c>
      <c r="G13" s="581">
        <f t="shared" si="2"/>
        <v>64.260000000000005</v>
      </c>
      <c r="H13" s="581">
        <f t="shared" si="3"/>
        <v>19.28</v>
      </c>
      <c r="I13" s="581"/>
      <c r="J13" s="581"/>
    </row>
    <row r="14" spans="1:10">
      <c r="A14" s="614" t="s">
        <v>624</v>
      </c>
      <c r="B14" s="607" t="s">
        <v>625</v>
      </c>
      <c r="C14" s="621">
        <v>1.7000000000000001E-2</v>
      </c>
      <c r="D14" s="581">
        <f t="shared" si="0"/>
        <v>0.2</v>
      </c>
      <c r="E14" s="599">
        <f>61+87</f>
        <v>148</v>
      </c>
      <c r="F14" s="599">
        <f t="shared" si="1"/>
        <v>1.26</v>
      </c>
      <c r="G14" s="581">
        <f t="shared" si="2"/>
        <v>186.48</v>
      </c>
      <c r="H14" s="581">
        <f t="shared" si="3"/>
        <v>37.299999999999997</v>
      </c>
      <c r="I14" s="581"/>
      <c r="J14" s="581"/>
    </row>
    <row r="15" spans="1:10">
      <c r="A15" s="614" t="s">
        <v>626</v>
      </c>
      <c r="B15" s="607" t="s">
        <v>627</v>
      </c>
      <c r="C15" s="621">
        <v>0.05</v>
      </c>
      <c r="D15" s="581">
        <f t="shared" si="0"/>
        <v>0.6</v>
      </c>
      <c r="E15" s="599">
        <v>85</v>
      </c>
      <c r="F15" s="599">
        <f t="shared" si="1"/>
        <v>1.26</v>
      </c>
      <c r="G15" s="581">
        <f t="shared" si="2"/>
        <v>107.1</v>
      </c>
      <c r="H15" s="581">
        <f t="shared" si="3"/>
        <v>64.260000000000005</v>
      </c>
      <c r="I15" s="581"/>
      <c r="J15" s="581"/>
    </row>
    <row r="16" spans="1:10">
      <c r="A16" s="614" t="s">
        <v>628</v>
      </c>
      <c r="B16" s="607" t="s">
        <v>627</v>
      </c>
      <c r="C16" s="621">
        <v>0.05</v>
      </c>
      <c r="D16" s="581">
        <f t="shared" si="0"/>
        <v>0.6</v>
      </c>
      <c r="E16" s="599">
        <v>95</v>
      </c>
      <c r="F16" s="599">
        <f t="shared" si="1"/>
        <v>1.26</v>
      </c>
      <c r="G16" s="581">
        <f t="shared" si="2"/>
        <v>119.7</v>
      </c>
      <c r="H16" s="581">
        <f t="shared" si="3"/>
        <v>71.819999999999993</v>
      </c>
      <c r="I16" s="581"/>
      <c r="J16" s="581"/>
    </row>
    <row r="17" spans="1:10" ht="30">
      <c r="A17" s="614" t="s">
        <v>629</v>
      </c>
      <c r="B17" s="607" t="s">
        <v>630</v>
      </c>
      <c r="C17" s="621">
        <v>0.1</v>
      </c>
      <c r="D17" s="581">
        <f t="shared" si="0"/>
        <v>1.2</v>
      </c>
      <c r="E17" s="599">
        <v>100</v>
      </c>
      <c r="F17" s="599">
        <f t="shared" si="1"/>
        <v>1.26</v>
      </c>
      <c r="G17" s="581">
        <f t="shared" si="2"/>
        <v>126</v>
      </c>
      <c r="H17" s="581">
        <f t="shared" si="3"/>
        <v>151.19999999999999</v>
      </c>
      <c r="I17" s="581"/>
      <c r="J17" s="581"/>
    </row>
    <row r="18" spans="1:10">
      <c r="A18" s="610" t="s">
        <v>36</v>
      </c>
      <c r="B18" s="610"/>
      <c r="C18" s="621"/>
      <c r="D18" s="581"/>
      <c r="E18" s="599"/>
      <c r="F18" s="599"/>
      <c r="G18" s="581"/>
      <c r="H18" s="601">
        <f>SUM(H5:H17)</f>
        <v>1203</v>
      </c>
      <c r="I18" s="601">
        <f>H18/12*4</f>
        <v>401</v>
      </c>
      <c r="J18" s="601">
        <f>H18/12*24</f>
        <v>2406</v>
      </c>
    </row>
    <row r="20" spans="1:10" ht="15.75" hidden="1">
      <c r="A20" s="623" t="s">
        <v>631</v>
      </c>
      <c r="B20" s="624"/>
      <c r="C20" s="625"/>
      <c r="D20" s="626"/>
      <c r="E20" s="627"/>
      <c r="F20" s="627"/>
      <c r="G20" s="628"/>
      <c r="H20" s="629">
        <v>1.0549999999999999</v>
      </c>
      <c r="I20" s="629">
        <v>1.0549999999999999</v>
      </c>
      <c r="J20" s="629">
        <v>1.0549999999999999</v>
      </c>
    </row>
    <row r="21" spans="1:10" ht="15.75" hidden="1">
      <c r="A21" s="623" t="s">
        <v>632</v>
      </c>
      <c r="B21" s="624"/>
      <c r="C21" s="625"/>
      <c r="D21" s="626"/>
      <c r="E21" s="627"/>
      <c r="F21" s="627"/>
      <c r="G21" s="628"/>
      <c r="H21" s="601">
        <f>H18*H20</f>
        <v>1269</v>
      </c>
      <c r="I21" s="601">
        <f>I18*I20</f>
        <v>423</v>
      </c>
      <c r="J21" s="601">
        <f>J18*J20</f>
        <v>2538</v>
      </c>
    </row>
    <row r="22" spans="1:10" ht="15.75" hidden="1">
      <c r="A22" s="630" t="s">
        <v>633</v>
      </c>
      <c r="B22" s="624"/>
      <c r="C22" s="625"/>
      <c r="D22" s="626"/>
      <c r="E22" s="627"/>
      <c r="F22" s="627"/>
      <c r="G22" s="628"/>
      <c r="H22" s="631"/>
      <c r="I22" s="631"/>
      <c r="J22" s="631"/>
    </row>
    <row r="23" spans="1:10" ht="15.75" hidden="1">
      <c r="A23" s="630" t="s">
        <v>634</v>
      </c>
      <c r="B23" s="624"/>
      <c r="C23" s="625"/>
      <c r="D23" s="626"/>
      <c r="E23" s="627"/>
      <c r="F23" s="627"/>
      <c r="G23" s="628"/>
      <c r="H23" s="601">
        <f>H21*H22</f>
        <v>0</v>
      </c>
      <c r="I23" s="601">
        <f>I21*I22</f>
        <v>0</v>
      </c>
      <c r="J23" s="601">
        <f>J21*J22</f>
        <v>0</v>
      </c>
    </row>
    <row r="24" spans="1:10">
      <c r="A24" s="446" t="s">
        <v>635</v>
      </c>
    </row>
    <row r="25" spans="1:10">
      <c r="A25" s="595" t="s">
        <v>607</v>
      </c>
      <c r="B25" s="607" t="s">
        <v>608</v>
      </c>
      <c r="C25" s="621">
        <v>0.45</v>
      </c>
      <c r="D25" s="581">
        <f t="shared" ref="D25:D32" si="4">C25*12</f>
        <v>5.4</v>
      </c>
      <c r="E25" s="599">
        <v>18</v>
      </c>
      <c r="F25" s="599">
        <f>1.0658*1.0645*1.1136</f>
        <v>1.26</v>
      </c>
      <c r="G25" s="581">
        <f t="shared" ref="G25:G32" si="5">E25*F25</f>
        <v>22.68</v>
      </c>
      <c r="H25" s="581">
        <f t="shared" ref="H25:H32" si="6">D25*G25</f>
        <v>122.47</v>
      </c>
      <c r="I25" s="581"/>
      <c r="J25" s="581"/>
    </row>
    <row r="26" spans="1:10">
      <c r="A26" s="595" t="s">
        <v>609</v>
      </c>
      <c r="B26" s="622" t="s">
        <v>610</v>
      </c>
      <c r="C26" s="621">
        <v>0.25</v>
      </c>
      <c r="D26" s="581">
        <f t="shared" si="4"/>
        <v>3</v>
      </c>
      <c r="E26" s="599">
        <v>13</v>
      </c>
      <c r="F26" s="599">
        <f t="shared" ref="F26:F32" si="7">1.0658*1.0645*1.1136</f>
        <v>1.26</v>
      </c>
      <c r="G26" s="581">
        <f t="shared" si="5"/>
        <v>16.38</v>
      </c>
      <c r="H26" s="581">
        <f t="shared" si="6"/>
        <v>49.14</v>
      </c>
      <c r="I26" s="581"/>
      <c r="J26" s="581"/>
    </row>
    <row r="27" spans="1:10">
      <c r="A27" s="595" t="s">
        <v>611</v>
      </c>
      <c r="B27" s="607" t="s">
        <v>612</v>
      </c>
      <c r="C27" s="621">
        <v>0.5</v>
      </c>
      <c r="D27" s="581">
        <f t="shared" si="4"/>
        <v>6</v>
      </c>
      <c r="E27" s="599">
        <v>64</v>
      </c>
      <c r="F27" s="599">
        <f t="shared" si="7"/>
        <v>1.26</v>
      </c>
      <c r="G27" s="581">
        <f t="shared" si="5"/>
        <v>80.64</v>
      </c>
      <c r="H27" s="581">
        <f t="shared" si="6"/>
        <v>483.84</v>
      </c>
      <c r="I27" s="581"/>
      <c r="J27" s="581"/>
    </row>
    <row r="28" spans="1:10">
      <c r="A28" s="595" t="s">
        <v>613</v>
      </c>
      <c r="B28" s="607" t="s">
        <v>614</v>
      </c>
      <c r="C28" s="621">
        <v>0.45</v>
      </c>
      <c r="D28" s="581">
        <f t="shared" si="4"/>
        <v>5.4</v>
      </c>
      <c r="E28" s="599">
        <v>16</v>
      </c>
      <c r="F28" s="599">
        <f t="shared" si="7"/>
        <v>1.26</v>
      </c>
      <c r="G28" s="581">
        <f t="shared" si="5"/>
        <v>20.16</v>
      </c>
      <c r="H28" s="581">
        <f t="shared" si="6"/>
        <v>108.86</v>
      </c>
      <c r="I28" s="581"/>
      <c r="J28" s="581"/>
    </row>
    <row r="29" spans="1:10">
      <c r="A29" s="595" t="s">
        <v>615</v>
      </c>
      <c r="B29" s="607" t="s">
        <v>616</v>
      </c>
      <c r="C29" s="621">
        <v>0.1</v>
      </c>
      <c r="D29" s="581">
        <f t="shared" si="4"/>
        <v>1.2</v>
      </c>
      <c r="E29" s="599">
        <v>15</v>
      </c>
      <c r="F29" s="599">
        <f t="shared" si="7"/>
        <v>1.26</v>
      </c>
      <c r="G29" s="581">
        <f t="shared" si="5"/>
        <v>18.899999999999999</v>
      </c>
      <c r="H29" s="581">
        <f t="shared" si="6"/>
        <v>22.68</v>
      </c>
      <c r="I29" s="581"/>
      <c r="J29" s="581"/>
    </row>
    <row r="30" spans="1:10">
      <c r="A30" s="614" t="s">
        <v>617</v>
      </c>
      <c r="B30" s="607" t="s">
        <v>618</v>
      </c>
      <c r="C30" s="621">
        <v>0.05</v>
      </c>
      <c r="D30" s="581">
        <f t="shared" si="4"/>
        <v>0.6</v>
      </c>
      <c r="E30" s="599">
        <v>16</v>
      </c>
      <c r="F30" s="599">
        <f t="shared" si="7"/>
        <v>1.26</v>
      </c>
      <c r="G30" s="581">
        <f t="shared" si="5"/>
        <v>20.16</v>
      </c>
      <c r="H30" s="581">
        <f t="shared" si="6"/>
        <v>12.1</v>
      </c>
      <c r="I30" s="581"/>
      <c r="J30" s="581"/>
    </row>
    <row r="31" spans="1:10">
      <c r="A31" s="595" t="s">
        <v>619</v>
      </c>
      <c r="B31" s="607" t="s">
        <v>620</v>
      </c>
      <c r="C31" s="621">
        <v>2.5000000000000001E-2</v>
      </c>
      <c r="D31" s="581">
        <f t="shared" si="4"/>
        <v>0.3</v>
      </c>
      <c r="E31" s="599">
        <v>15</v>
      </c>
      <c r="F31" s="599">
        <f t="shared" si="7"/>
        <v>1.26</v>
      </c>
      <c r="G31" s="581">
        <f t="shared" si="5"/>
        <v>18.899999999999999</v>
      </c>
      <c r="H31" s="581">
        <f t="shared" si="6"/>
        <v>5.67</v>
      </c>
      <c r="I31" s="581"/>
      <c r="J31" s="581"/>
    </row>
    <row r="32" spans="1:10">
      <c r="A32" s="614" t="s">
        <v>621</v>
      </c>
      <c r="B32" s="607" t="s">
        <v>618</v>
      </c>
      <c r="C32" s="621">
        <v>0.05</v>
      </c>
      <c r="D32" s="581">
        <f t="shared" si="4"/>
        <v>0.6</v>
      </c>
      <c r="E32" s="599">
        <v>72</v>
      </c>
      <c r="F32" s="599">
        <f t="shared" si="7"/>
        <v>1.26</v>
      </c>
      <c r="G32" s="581">
        <f t="shared" si="5"/>
        <v>90.72</v>
      </c>
      <c r="H32" s="581">
        <f t="shared" si="6"/>
        <v>54.43</v>
      </c>
      <c r="I32" s="581"/>
      <c r="J32" s="581"/>
    </row>
    <row r="33" spans="1:10">
      <c r="A33" s="610" t="s">
        <v>36</v>
      </c>
      <c r="B33" s="610"/>
      <c r="C33" s="621"/>
      <c r="D33" s="581"/>
      <c r="E33" s="599"/>
      <c r="F33" s="599"/>
      <c r="G33" s="581"/>
      <c r="H33" s="601">
        <f>SUM(H25:H32)</f>
        <v>859</v>
      </c>
      <c r="I33" s="581">
        <f>H33/12*4</f>
        <v>286.33</v>
      </c>
      <c r="J33" s="581">
        <f>H33/12*24</f>
        <v>1718</v>
      </c>
    </row>
  </sheetData>
  <mergeCells count="1">
    <mergeCell ref="A2:I2"/>
  </mergeCells>
  <pageMargins left="0.7" right="0.7" top="0.75" bottom="0.75" header="0.3" footer="0.3"/>
  <pageSetup paperSize="9" scale="92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I21"/>
  <sheetViews>
    <sheetView workbookViewId="0">
      <selection activeCell="A25" sqref="A25"/>
    </sheetView>
  </sheetViews>
  <sheetFormatPr defaultRowHeight="15"/>
  <cols>
    <col min="1" max="2" width="28.7109375" style="446" customWidth="1"/>
    <col min="3" max="3" width="9.140625" style="446"/>
    <col min="4" max="5" width="0" style="446" hidden="1" customWidth="1"/>
    <col min="6" max="6" width="15.5703125" style="446" customWidth="1"/>
    <col min="7" max="7" width="12.85546875" style="446" customWidth="1"/>
    <col min="8" max="9" width="17.5703125" style="446" customWidth="1"/>
    <col min="10" max="256" width="9.140625" style="446"/>
    <col min="257" max="258" width="28.7109375" style="446" customWidth="1"/>
    <col min="259" max="259" width="9.140625" style="446"/>
    <col min="260" max="261" width="0" style="446" hidden="1" customWidth="1"/>
    <col min="262" max="262" width="15.5703125" style="446" customWidth="1"/>
    <col min="263" max="263" width="12.85546875" style="446" customWidth="1"/>
    <col min="264" max="264" width="17.5703125" style="446" customWidth="1"/>
    <col min="265" max="512" width="9.140625" style="446"/>
    <col min="513" max="514" width="28.7109375" style="446" customWidth="1"/>
    <col min="515" max="515" width="9.140625" style="446"/>
    <col min="516" max="517" width="0" style="446" hidden="1" customWidth="1"/>
    <col min="518" max="518" width="15.5703125" style="446" customWidth="1"/>
    <col min="519" max="519" width="12.85546875" style="446" customWidth="1"/>
    <col min="520" max="520" width="17.5703125" style="446" customWidth="1"/>
    <col min="521" max="768" width="9.140625" style="446"/>
    <col min="769" max="770" width="28.7109375" style="446" customWidth="1"/>
    <col min="771" max="771" width="9.140625" style="446"/>
    <col min="772" max="773" width="0" style="446" hidden="1" customWidth="1"/>
    <col min="774" max="774" width="15.5703125" style="446" customWidth="1"/>
    <col min="775" max="775" width="12.85546875" style="446" customWidth="1"/>
    <col min="776" max="776" width="17.5703125" style="446" customWidth="1"/>
    <col min="777" max="1024" width="9.140625" style="446"/>
    <col min="1025" max="1026" width="28.7109375" style="446" customWidth="1"/>
    <col min="1027" max="1027" width="9.140625" style="446"/>
    <col min="1028" max="1029" width="0" style="446" hidden="1" customWidth="1"/>
    <col min="1030" max="1030" width="15.5703125" style="446" customWidth="1"/>
    <col min="1031" max="1031" width="12.85546875" style="446" customWidth="1"/>
    <col min="1032" max="1032" width="17.5703125" style="446" customWidth="1"/>
    <col min="1033" max="1280" width="9.140625" style="446"/>
    <col min="1281" max="1282" width="28.7109375" style="446" customWidth="1"/>
    <col min="1283" max="1283" width="9.140625" style="446"/>
    <col min="1284" max="1285" width="0" style="446" hidden="1" customWidth="1"/>
    <col min="1286" max="1286" width="15.5703125" style="446" customWidth="1"/>
    <col min="1287" max="1287" width="12.85546875" style="446" customWidth="1"/>
    <col min="1288" max="1288" width="17.5703125" style="446" customWidth="1"/>
    <col min="1289" max="1536" width="9.140625" style="446"/>
    <col min="1537" max="1538" width="28.7109375" style="446" customWidth="1"/>
    <col min="1539" max="1539" width="9.140625" style="446"/>
    <col min="1540" max="1541" width="0" style="446" hidden="1" customWidth="1"/>
    <col min="1542" max="1542" width="15.5703125" style="446" customWidth="1"/>
    <col min="1543" max="1543" width="12.85546875" style="446" customWidth="1"/>
    <col min="1544" max="1544" width="17.5703125" style="446" customWidth="1"/>
    <col min="1545" max="1792" width="9.140625" style="446"/>
    <col min="1793" max="1794" width="28.7109375" style="446" customWidth="1"/>
    <col min="1795" max="1795" width="9.140625" style="446"/>
    <col min="1796" max="1797" width="0" style="446" hidden="1" customWidth="1"/>
    <col min="1798" max="1798" width="15.5703125" style="446" customWidth="1"/>
    <col min="1799" max="1799" width="12.85546875" style="446" customWidth="1"/>
    <col min="1800" max="1800" width="17.5703125" style="446" customWidth="1"/>
    <col min="1801" max="2048" width="9.140625" style="446"/>
    <col min="2049" max="2050" width="28.7109375" style="446" customWidth="1"/>
    <col min="2051" max="2051" width="9.140625" style="446"/>
    <col min="2052" max="2053" width="0" style="446" hidden="1" customWidth="1"/>
    <col min="2054" max="2054" width="15.5703125" style="446" customWidth="1"/>
    <col min="2055" max="2055" width="12.85546875" style="446" customWidth="1"/>
    <col min="2056" max="2056" width="17.5703125" style="446" customWidth="1"/>
    <col min="2057" max="2304" width="9.140625" style="446"/>
    <col min="2305" max="2306" width="28.7109375" style="446" customWidth="1"/>
    <col min="2307" max="2307" width="9.140625" style="446"/>
    <col min="2308" max="2309" width="0" style="446" hidden="1" customWidth="1"/>
    <col min="2310" max="2310" width="15.5703125" style="446" customWidth="1"/>
    <col min="2311" max="2311" width="12.85546875" style="446" customWidth="1"/>
    <col min="2312" max="2312" width="17.5703125" style="446" customWidth="1"/>
    <col min="2313" max="2560" width="9.140625" style="446"/>
    <col min="2561" max="2562" width="28.7109375" style="446" customWidth="1"/>
    <col min="2563" max="2563" width="9.140625" style="446"/>
    <col min="2564" max="2565" width="0" style="446" hidden="1" customWidth="1"/>
    <col min="2566" max="2566" width="15.5703125" style="446" customWidth="1"/>
    <col min="2567" max="2567" width="12.85546875" style="446" customWidth="1"/>
    <col min="2568" max="2568" width="17.5703125" style="446" customWidth="1"/>
    <col min="2569" max="2816" width="9.140625" style="446"/>
    <col min="2817" max="2818" width="28.7109375" style="446" customWidth="1"/>
    <col min="2819" max="2819" width="9.140625" style="446"/>
    <col min="2820" max="2821" width="0" style="446" hidden="1" customWidth="1"/>
    <col min="2822" max="2822" width="15.5703125" style="446" customWidth="1"/>
    <col min="2823" max="2823" width="12.85546875" style="446" customWidth="1"/>
    <col min="2824" max="2824" width="17.5703125" style="446" customWidth="1"/>
    <col min="2825" max="3072" width="9.140625" style="446"/>
    <col min="3073" max="3074" width="28.7109375" style="446" customWidth="1"/>
    <col min="3075" max="3075" width="9.140625" style="446"/>
    <col min="3076" max="3077" width="0" style="446" hidden="1" customWidth="1"/>
    <col min="3078" max="3078" width="15.5703125" style="446" customWidth="1"/>
    <col min="3079" max="3079" width="12.85546875" style="446" customWidth="1"/>
    <col min="3080" max="3080" width="17.5703125" style="446" customWidth="1"/>
    <col min="3081" max="3328" width="9.140625" style="446"/>
    <col min="3329" max="3330" width="28.7109375" style="446" customWidth="1"/>
    <col min="3331" max="3331" width="9.140625" style="446"/>
    <col min="3332" max="3333" width="0" style="446" hidden="1" customWidth="1"/>
    <col min="3334" max="3334" width="15.5703125" style="446" customWidth="1"/>
    <col min="3335" max="3335" width="12.85546875" style="446" customWidth="1"/>
    <col min="3336" max="3336" width="17.5703125" style="446" customWidth="1"/>
    <col min="3337" max="3584" width="9.140625" style="446"/>
    <col min="3585" max="3586" width="28.7109375" style="446" customWidth="1"/>
    <col min="3587" max="3587" width="9.140625" style="446"/>
    <col min="3588" max="3589" width="0" style="446" hidden="1" customWidth="1"/>
    <col min="3590" max="3590" width="15.5703125" style="446" customWidth="1"/>
    <col min="3591" max="3591" width="12.85546875" style="446" customWidth="1"/>
    <col min="3592" max="3592" width="17.5703125" style="446" customWidth="1"/>
    <col min="3593" max="3840" width="9.140625" style="446"/>
    <col min="3841" max="3842" width="28.7109375" style="446" customWidth="1"/>
    <col min="3843" max="3843" width="9.140625" style="446"/>
    <col min="3844" max="3845" width="0" style="446" hidden="1" customWidth="1"/>
    <col min="3846" max="3846" width="15.5703125" style="446" customWidth="1"/>
    <col min="3847" max="3847" width="12.85546875" style="446" customWidth="1"/>
    <col min="3848" max="3848" width="17.5703125" style="446" customWidth="1"/>
    <col min="3849" max="4096" width="9.140625" style="446"/>
    <col min="4097" max="4098" width="28.7109375" style="446" customWidth="1"/>
    <col min="4099" max="4099" width="9.140625" style="446"/>
    <col min="4100" max="4101" width="0" style="446" hidden="1" customWidth="1"/>
    <col min="4102" max="4102" width="15.5703125" style="446" customWidth="1"/>
    <col min="4103" max="4103" width="12.85546875" style="446" customWidth="1"/>
    <col min="4104" max="4104" width="17.5703125" style="446" customWidth="1"/>
    <col min="4105" max="4352" width="9.140625" style="446"/>
    <col min="4353" max="4354" width="28.7109375" style="446" customWidth="1"/>
    <col min="4355" max="4355" width="9.140625" style="446"/>
    <col min="4356" max="4357" width="0" style="446" hidden="1" customWidth="1"/>
    <col min="4358" max="4358" width="15.5703125" style="446" customWidth="1"/>
    <col min="4359" max="4359" width="12.85546875" style="446" customWidth="1"/>
    <col min="4360" max="4360" width="17.5703125" style="446" customWidth="1"/>
    <col min="4361" max="4608" width="9.140625" style="446"/>
    <col min="4609" max="4610" width="28.7109375" style="446" customWidth="1"/>
    <col min="4611" max="4611" width="9.140625" style="446"/>
    <col min="4612" max="4613" width="0" style="446" hidden="1" customWidth="1"/>
    <col min="4614" max="4614" width="15.5703125" style="446" customWidth="1"/>
    <col min="4615" max="4615" width="12.85546875" style="446" customWidth="1"/>
    <col min="4616" max="4616" width="17.5703125" style="446" customWidth="1"/>
    <col min="4617" max="4864" width="9.140625" style="446"/>
    <col min="4865" max="4866" width="28.7109375" style="446" customWidth="1"/>
    <col min="4867" max="4867" width="9.140625" style="446"/>
    <col min="4868" max="4869" width="0" style="446" hidden="1" customWidth="1"/>
    <col min="4870" max="4870" width="15.5703125" style="446" customWidth="1"/>
    <col min="4871" max="4871" width="12.85546875" style="446" customWidth="1"/>
    <col min="4872" max="4872" width="17.5703125" style="446" customWidth="1"/>
    <col min="4873" max="5120" width="9.140625" style="446"/>
    <col min="5121" max="5122" width="28.7109375" style="446" customWidth="1"/>
    <col min="5123" max="5123" width="9.140625" style="446"/>
    <col min="5124" max="5125" width="0" style="446" hidden="1" customWidth="1"/>
    <col min="5126" max="5126" width="15.5703125" style="446" customWidth="1"/>
    <col min="5127" max="5127" width="12.85546875" style="446" customWidth="1"/>
    <col min="5128" max="5128" width="17.5703125" style="446" customWidth="1"/>
    <col min="5129" max="5376" width="9.140625" style="446"/>
    <col min="5377" max="5378" width="28.7109375" style="446" customWidth="1"/>
    <col min="5379" max="5379" width="9.140625" style="446"/>
    <col min="5380" max="5381" width="0" style="446" hidden="1" customWidth="1"/>
    <col min="5382" max="5382" width="15.5703125" style="446" customWidth="1"/>
    <col min="5383" max="5383" width="12.85546875" style="446" customWidth="1"/>
    <col min="5384" max="5384" width="17.5703125" style="446" customWidth="1"/>
    <col min="5385" max="5632" width="9.140625" style="446"/>
    <col min="5633" max="5634" width="28.7109375" style="446" customWidth="1"/>
    <col min="5635" max="5635" width="9.140625" style="446"/>
    <col min="5636" max="5637" width="0" style="446" hidden="1" customWidth="1"/>
    <col min="5638" max="5638" width="15.5703125" style="446" customWidth="1"/>
    <col min="5639" max="5639" width="12.85546875" style="446" customWidth="1"/>
    <col min="5640" max="5640" width="17.5703125" style="446" customWidth="1"/>
    <col min="5641" max="5888" width="9.140625" style="446"/>
    <col min="5889" max="5890" width="28.7109375" style="446" customWidth="1"/>
    <col min="5891" max="5891" width="9.140625" style="446"/>
    <col min="5892" max="5893" width="0" style="446" hidden="1" customWidth="1"/>
    <col min="5894" max="5894" width="15.5703125" style="446" customWidth="1"/>
    <col min="5895" max="5895" width="12.85546875" style="446" customWidth="1"/>
    <col min="5896" max="5896" width="17.5703125" style="446" customWidth="1"/>
    <col min="5897" max="6144" width="9.140625" style="446"/>
    <col min="6145" max="6146" width="28.7109375" style="446" customWidth="1"/>
    <col min="6147" max="6147" width="9.140625" style="446"/>
    <col min="6148" max="6149" width="0" style="446" hidden="1" customWidth="1"/>
    <col min="6150" max="6150" width="15.5703125" style="446" customWidth="1"/>
    <col min="6151" max="6151" width="12.85546875" style="446" customWidth="1"/>
    <col min="6152" max="6152" width="17.5703125" style="446" customWidth="1"/>
    <col min="6153" max="6400" width="9.140625" style="446"/>
    <col min="6401" max="6402" width="28.7109375" style="446" customWidth="1"/>
    <col min="6403" max="6403" width="9.140625" style="446"/>
    <col min="6404" max="6405" width="0" style="446" hidden="1" customWidth="1"/>
    <col min="6406" max="6406" width="15.5703125" style="446" customWidth="1"/>
    <col min="6407" max="6407" width="12.85546875" style="446" customWidth="1"/>
    <col min="6408" max="6408" width="17.5703125" style="446" customWidth="1"/>
    <col min="6409" max="6656" width="9.140625" style="446"/>
    <col min="6657" max="6658" width="28.7109375" style="446" customWidth="1"/>
    <col min="6659" max="6659" width="9.140625" style="446"/>
    <col min="6660" max="6661" width="0" style="446" hidden="1" customWidth="1"/>
    <col min="6662" max="6662" width="15.5703125" style="446" customWidth="1"/>
    <col min="6663" max="6663" width="12.85546875" style="446" customWidth="1"/>
    <col min="6664" max="6664" width="17.5703125" style="446" customWidth="1"/>
    <col min="6665" max="6912" width="9.140625" style="446"/>
    <col min="6913" max="6914" width="28.7109375" style="446" customWidth="1"/>
    <col min="6915" max="6915" width="9.140625" style="446"/>
    <col min="6916" max="6917" width="0" style="446" hidden="1" customWidth="1"/>
    <col min="6918" max="6918" width="15.5703125" style="446" customWidth="1"/>
    <col min="6919" max="6919" width="12.85546875" style="446" customWidth="1"/>
    <col min="6920" max="6920" width="17.5703125" style="446" customWidth="1"/>
    <col min="6921" max="7168" width="9.140625" style="446"/>
    <col min="7169" max="7170" width="28.7109375" style="446" customWidth="1"/>
    <col min="7171" max="7171" width="9.140625" style="446"/>
    <col min="7172" max="7173" width="0" style="446" hidden="1" customWidth="1"/>
    <col min="7174" max="7174" width="15.5703125" style="446" customWidth="1"/>
    <col min="7175" max="7175" width="12.85546875" style="446" customWidth="1"/>
    <col min="7176" max="7176" width="17.5703125" style="446" customWidth="1"/>
    <col min="7177" max="7424" width="9.140625" style="446"/>
    <col min="7425" max="7426" width="28.7109375" style="446" customWidth="1"/>
    <col min="7427" max="7427" width="9.140625" style="446"/>
    <col min="7428" max="7429" width="0" style="446" hidden="1" customWidth="1"/>
    <col min="7430" max="7430" width="15.5703125" style="446" customWidth="1"/>
    <col min="7431" max="7431" width="12.85546875" style="446" customWidth="1"/>
    <col min="7432" max="7432" width="17.5703125" style="446" customWidth="1"/>
    <col min="7433" max="7680" width="9.140625" style="446"/>
    <col min="7681" max="7682" width="28.7109375" style="446" customWidth="1"/>
    <col min="7683" max="7683" width="9.140625" style="446"/>
    <col min="7684" max="7685" width="0" style="446" hidden="1" customWidth="1"/>
    <col min="7686" max="7686" width="15.5703125" style="446" customWidth="1"/>
    <col min="7687" max="7687" width="12.85546875" style="446" customWidth="1"/>
    <col min="7688" max="7688" width="17.5703125" style="446" customWidth="1"/>
    <col min="7689" max="7936" width="9.140625" style="446"/>
    <col min="7937" max="7938" width="28.7109375" style="446" customWidth="1"/>
    <col min="7939" max="7939" width="9.140625" style="446"/>
    <col min="7940" max="7941" width="0" style="446" hidden="1" customWidth="1"/>
    <col min="7942" max="7942" width="15.5703125" style="446" customWidth="1"/>
    <col min="7943" max="7943" width="12.85546875" style="446" customWidth="1"/>
    <col min="7944" max="7944" width="17.5703125" style="446" customWidth="1"/>
    <col min="7945" max="8192" width="9.140625" style="446"/>
    <col min="8193" max="8194" width="28.7109375" style="446" customWidth="1"/>
    <col min="8195" max="8195" width="9.140625" style="446"/>
    <col min="8196" max="8197" width="0" style="446" hidden="1" customWidth="1"/>
    <col min="8198" max="8198" width="15.5703125" style="446" customWidth="1"/>
    <col min="8199" max="8199" width="12.85546875" style="446" customWidth="1"/>
    <col min="8200" max="8200" width="17.5703125" style="446" customWidth="1"/>
    <col min="8201" max="8448" width="9.140625" style="446"/>
    <col min="8449" max="8450" width="28.7109375" style="446" customWidth="1"/>
    <col min="8451" max="8451" width="9.140625" style="446"/>
    <col min="8452" max="8453" width="0" style="446" hidden="1" customWidth="1"/>
    <col min="8454" max="8454" width="15.5703125" style="446" customWidth="1"/>
    <col min="8455" max="8455" width="12.85546875" style="446" customWidth="1"/>
    <col min="8456" max="8456" width="17.5703125" style="446" customWidth="1"/>
    <col min="8457" max="8704" width="9.140625" style="446"/>
    <col min="8705" max="8706" width="28.7109375" style="446" customWidth="1"/>
    <col min="8707" max="8707" width="9.140625" style="446"/>
    <col min="8708" max="8709" width="0" style="446" hidden="1" customWidth="1"/>
    <col min="8710" max="8710" width="15.5703125" style="446" customWidth="1"/>
    <col min="8711" max="8711" width="12.85546875" style="446" customWidth="1"/>
    <col min="8712" max="8712" width="17.5703125" style="446" customWidth="1"/>
    <col min="8713" max="8960" width="9.140625" style="446"/>
    <col min="8961" max="8962" width="28.7109375" style="446" customWidth="1"/>
    <col min="8963" max="8963" width="9.140625" style="446"/>
    <col min="8964" max="8965" width="0" style="446" hidden="1" customWidth="1"/>
    <col min="8966" max="8966" width="15.5703125" style="446" customWidth="1"/>
    <col min="8967" max="8967" width="12.85546875" style="446" customWidth="1"/>
    <col min="8968" max="8968" width="17.5703125" style="446" customWidth="1"/>
    <col min="8969" max="9216" width="9.140625" style="446"/>
    <col min="9217" max="9218" width="28.7109375" style="446" customWidth="1"/>
    <col min="9219" max="9219" width="9.140625" style="446"/>
    <col min="9220" max="9221" width="0" style="446" hidden="1" customWidth="1"/>
    <col min="9222" max="9222" width="15.5703125" style="446" customWidth="1"/>
    <col min="9223" max="9223" width="12.85546875" style="446" customWidth="1"/>
    <col min="9224" max="9224" width="17.5703125" style="446" customWidth="1"/>
    <col min="9225" max="9472" width="9.140625" style="446"/>
    <col min="9473" max="9474" width="28.7109375" style="446" customWidth="1"/>
    <col min="9475" max="9475" width="9.140625" style="446"/>
    <col min="9476" max="9477" width="0" style="446" hidden="1" customWidth="1"/>
    <col min="9478" max="9478" width="15.5703125" style="446" customWidth="1"/>
    <col min="9479" max="9479" width="12.85546875" style="446" customWidth="1"/>
    <col min="9480" max="9480" width="17.5703125" style="446" customWidth="1"/>
    <col min="9481" max="9728" width="9.140625" style="446"/>
    <col min="9729" max="9730" width="28.7109375" style="446" customWidth="1"/>
    <col min="9731" max="9731" width="9.140625" style="446"/>
    <col min="9732" max="9733" width="0" style="446" hidden="1" customWidth="1"/>
    <col min="9734" max="9734" width="15.5703125" style="446" customWidth="1"/>
    <col min="9735" max="9735" width="12.85546875" style="446" customWidth="1"/>
    <col min="9736" max="9736" width="17.5703125" style="446" customWidth="1"/>
    <col min="9737" max="9984" width="9.140625" style="446"/>
    <col min="9985" max="9986" width="28.7109375" style="446" customWidth="1"/>
    <col min="9987" max="9987" width="9.140625" style="446"/>
    <col min="9988" max="9989" width="0" style="446" hidden="1" customWidth="1"/>
    <col min="9990" max="9990" width="15.5703125" style="446" customWidth="1"/>
    <col min="9991" max="9991" width="12.85546875" style="446" customWidth="1"/>
    <col min="9992" max="9992" width="17.5703125" style="446" customWidth="1"/>
    <col min="9993" max="10240" width="9.140625" style="446"/>
    <col min="10241" max="10242" width="28.7109375" style="446" customWidth="1"/>
    <col min="10243" max="10243" width="9.140625" style="446"/>
    <col min="10244" max="10245" width="0" style="446" hidden="1" customWidth="1"/>
    <col min="10246" max="10246" width="15.5703125" style="446" customWidth="1"/>
    <col min="10247" max="10247" width="12.85546875" style="446" customWidth="1"/>
    <col min="10248" max="10248" width="17.5703125" style="446" customWidth="1"/>
    <col min="10249" max="10496" width="9.140625" style="446"/>
    <col min="10497" max="10498" width="28.7109375" style="446" customWidth="1"/>
    <col min="10499" max="10499" width="9.140625" style="446"/>
    <col min="10500" max="10501" width="0" style="446" hidden="1" customWidth="1"/>
    <col min="10502" max="10502" width="15.5703125" style="446" customWidth="1"/>
    <col min="10503" max="10503" width="12.85546875" style="446" customWidth="1"/>
    <col min="10504" max="10504" width="17.5703125" style="446" customWidth="1"/>
    <col min="10505" max="10752" width="9.140625" style="446"/>
    <col min="10753" max="10754" width="28.7109375" style="446" customWidth="1"/>
    <col min="10755" max="10755" width="9.140625" style="446"/>
    <col min="10756" max="10757" width="0" style="446" hidden="1" customWidth="1"/>
    <col min="10758" max="10758" width="15.5703125" style="446" customWidth="1"/>
    <col min="10759" max="10759" width="12.85546875" style="446" customWidth="1"/>
    <col min="10760" max="10760" width="17.5703125" style="446" customWidth="1"/>
    <col min="10761" max="11008" width="9.140625" style="446"/>
    <col min="11009" max="11010" width="28.7109375" style="446" customWidth="1"/>
    <col min="11011" max="11011" width="9.140625" style="446"/>
    <col min="11012" max="11013" width="0" style="446" hidden="1" customWidth="1"/>
    <col min="11014" max="11014" width="15.5703125" style="446" customWidth="1"/>
    <col min="11015" max="11015" width="12.85546875" style="446" customWidth="1"/>
    <col min="11016" max="11016" width="17.5703125" style="446" customWidth="1"/>
    <col min="11017" max="11264" width="9.140625" style="446"/>
    <col min="11265" max="11266" width="28.7109375" style="446" customWidth="1"/>
    <col min="11267" max="11267" width="9.140625" style="446"/>
    <col min="11268" max="11269" width="0" style="446" hidden="1" customWidth="1"/>
    <col min="11270" max="11270" width="15.5703125" style="446" customWidth="1"/>
    <col min="11271" max="11271" width="12.85546875" style="446" customWidth="1"/>
    <col min="11272" max="11272" width="17.5703125" style="446" customWidth="1"/>
    <col min="11273" max="11520" width="9.140625" style="446"/>
    <col min="11521" max="11522" width="28.7109375" style="446" customWidth="1"/>
    <col min="11523" max="11523" width="9.140625" style="446"/>
    <col min="11524" max="11525" width="0" style="446" hidden="1" customWidth="1"/>
    <col min="11526" max="11526" width="15.5703125" style="446" customWidth="1"/>
    <col min="11527" max="11527" width="12.85546875" style="446" customWidth="1"/>
    <col min="11528" max="11528" width="17.5703125" style="446" customWidth="1"/>
    <col min="11529" max="11776" width="9.140625" style="446"/>
    <col min="11777" max="11778" width="28.7109375" style="446" customWidth="1"/>
    <col min="11779" max="11779" width="9.140625" style="446"/>
    <col min="11780" max="11781" width="0" style="446" hidden="1" customWidth="1"/>
    <col min="11782" max="11782" width="15.5703125" style="446" customWidth="1"/>
    <col min="11783" max="11783" width="12.85546875" style="446" customWidth="1"/>
    <col min="11784" max="11784" width="17.5703125" style="446" customWidth="1"/>
    <col min="11785" max="12032" width="9.140625" style="446"/>
    <col min="12033" max="12034" width="28.7109375" style="446" customWidth="1"/>
    <col min="12035" max="12035" width="9.140625" style="446"/>
    <col min="12036" max="12037" width="0" style="446" hidden="1" customWidth="1"/>
    <col min="12038" max="12038" width="15.5703125" style="446" customWidth="1"/>
    <col min="12039" max="12039" width="12.85546875" style="446" customWidth="1"/>
    <col min="12040" max="12040" width="17.5703125" style="446" customWidth="1"/>
    <col min="12041" max="12288" width="9.140625" style="446"/>
    <col min="12289" max="12290" width="28.7109375" style="446" customWidth="1"/>
    <col min="12291" max="12291" width="9.140625" style="446"/>
    <col min="12292" max="12293" width="0" style="446" hidden="1" customWidth="1"/>
    <col min="12294" max="12294" width="15.5703125" style="446" customWidth="1"/>
    <col min="12295" max="12295" width="12.85546875" style="446" customWidth="1"/>
    <col min="12296" max="12296" width="17.5703125" style="446" customWidth="1"/>
    <col min="12297" max="12544" width="9.140625" style="446"/>
    <col min="12545" max="12546" width="28.7109375" style="446" customWidth="1"/>
    <col min="12547" max="12547" width="9.140625" style="446"/>
    <col min="12548" max="12549" width="0" style="446" hidden="1" customWidth="1"/>
    <col min="12550" max="12550" width="15.5703125" style="446" customWidth="1"/>
    <col min="12551" max="12551" width="12.85546875" style="446" customWidth="1"/>
    <col min="12552" max="12552" width="17.5703125" style="446" customWidth="1"/>
    <col min="12553" max="12800" width="9.140625" style="446"/>
    <col min="12801" max="12802" width="28.7109375" style="446" customWidth="1"/>
    <col min="12803" max="12803" width="9.140625" style="446"/>
    <col min="12804" max="12805" width="0" style="446" hidden="1" customWidth="1"/>
    <col min="12806" max="12806" width="15.5703125" style="446" customWidth="1"/>
    <col min="12807" max="12807" width="12.85546875" style="446" customWidth="1"/>
    <col min="12808" max="12808" width="17.5703125" style="446" customWidth="1"/>
    <col min="12809" max="13056" width="9.140625" style="446"/>
    <col min="13057" max="13058" width="28.7109375" style="446" customWidth="1"/>
    <col min="13059" max="13059" width="9.140625" style="446"/>
    <col min="13060" max="13061" width="0" style="446" hidden="1" customWidth="1"/>
    <col min="13062" max="13062" width="15.5703125" style="446" customWidth="1"/>
    <col min="13063" max="13063" width="12.85546875" style="446" customWidth="1"/>
    <col min="13064" max="13064" width="17.5703125" style="446" customWidth="1"/>
    <col min="13065" max="13312" width="9.140625" style="446"/>
    <col min="13313" max="13314" width="28.7109375" style="446" customWidth="1"/>
    <col min="13315" max="13315" width="9.140625" style="446"/>
    <col min="13316" max="13317" width="0" style="446" hidden="1" customWidth="1"/>
    <col min="13318" max="13318" width="15.5703125" style="446" customWidth="1"/>
    <col min="13319" max="13319" width="12.85546875" style="446" customWidth="1"/>
    <col min="13320" max="13320" width="17.5703125" style="446" customWidth="1"/>
    <col min="13321" max="13568" width="9.140625" style="446"/>
    <col min="13569" max="13570" width="28.7109375" style="446" customWidth="1"/>
    <col min="13571" max="13571" width="9.140625" style="446"/>
    <col min="13572" max="13573" width="0" style="446" hidden="1" customWidth="1"/>
    <col min="13574" max="13574" width="15.5703125" style="446" customWidth="1"/>
    <col min="13575" max="13575" width="12.85546875" style="446" customWidth="1"/>
    <col min="13576" max="13576" width="17.5703125" style="446" customWidth="1"/>
    <col min="13577" max="13824" width="9.140625" style="446"/>
    <col min="13825" max="13826" width="28.7109375" style="446" customWidth="1"/>
    <col min="13827" max="13827" width="9.140625" style="446"/>
    <col min="13828" max="13829" width="0" style="446" hidden="1" customWidth="1"/>
    <col min="13830" max="13830" width="15.5703125" style="446" customWidth="1"/>
    <col min="13831" max="13831" width="12.85546875" style="446" customWidth="1"/>
    <col min="13832" max="13832" width="17.5703125" style="446" customWidth="1"/>
    <col min="13833" max="14080" width="9.140625" style="446"/>
    <col min="14081" max="14082" width="28.7109375" style="446" customWidth="1"/>
    <col min="14083" max="14083" width="9.140625" style="446"/>
    <col min="14084" max="14085" width="0" style="446" hidden="1" customWidth="1"/>
    <col min="14086" max="14086" width="15.5703125" style="446" customWidth="1"/>
    <col min="14087" max="14087" width="12.85546875" style="446" customWidth="1"/>
    <col min="14088" max="14088" width="17.5703125" style="446" customWidth="1"/>
    <col min="14089" max="14336" width="9.140625" style="446"/>
    <col min="14337" max="14338" width="28.7109375" style="446" customWidth="1"/>
    <col min="14339" max="14339" width="9.140625" style="446"/>
    <col min="14340" max="14341" width="0" style="446" hidden="1" customWidth="1"/>
    <col min="14342" max="14342" width="15.5703125" style="446" customWidth="1"/>
    <col min="14343" max="14343" width="12.85546875" style="446" customWidth="1"/>
    <col min="14344" max="14344" width="17.5703125" style="446" customWidth="1"/>
    <col min="14345" max="14592" width="9.140625" style="446"/>
    <col min="14593" max="14594" width="28.7109375" style="446" customWidth="1"/>
    <col min="14595" max="14595" width="9.140625" style="446"/>
    <col min="14596" max="14597" width="0" style="446" hidden="1" customWidth="1"/>
    <col min="14598" max="14598" width="15.5703125" style="446" customWidth="1"/>
    <col min="14599" max="14599" width="12.85546875" style="446" customWidth="1"/>
    <col min="14600" max="14600" width="17.5703125" style="446" customWidth="1"/>
    <col min="14601" max="14848" width="9.140625" style="446"/>
    <col min="14849" max="14850" width="28.7109375" style="446" customWidth="1"/>
    <col min="14851" max="14851" width="9.140625" style="446"/>
    <col min="14852" max="14853" width="0" style="446" hidden="1" customWidth="1"/>
    <col min="14854" max="14854" width="15.5703125" style="446" customWidth="1"/>
    <col min="14855" max="14855" width="12.85546875" style="446" customWidth="1"/>
    <col min="14856" max="14856" width="17.5703125" style="446" customWidth="1"/>
    <col min="14857" max="15104" width="9.140625" style="446"/>
    <col min="15105" max="15106" width="28.7109375" style="446" customWidth="1"/>
    <col min="15107" max="15107" width="9.140625" style="446"/>
    <col min="15108" max="15109" width="0" style="446" hidden="1" customWidth="1"/>
    <col min="15110" max="15110" width="15.5703125" style="446" customWidth="1"/>
    <col min="15111" max="15111" width="12.85546875" style="446" customWidth="1"/>
    <col min="15112" max="15112" width="17.5703125" style="446" customWidth="1"/>
    <col min="15113" max="15360" width="9.140625" style="446"/>
    <col min="15361" max="15362" width="28.7109375" style="446" customWidth="1"/>
    <col min="15363" max="15363" width="9.140625" style="446"/>
    <col min="15364" max="15365" width="0" style="446" hidden="1" customWidth="1"/>
    <col min="15366" max="15366" width="15.5703125" style="446" customWidth="1"/>
    <col min="15367" max="15367" width="12.85546875" style="446" customWidth="1"/>
    <col min="15368" max="15368" width="17.5703125" style="446" customWidth="1"/>
    <col min="15369" max="15616" width="9.140625" style="446"/>
    <col min="15617" max="15618" width="28.7109375" style="446" customWidth="1"/>
    <col min="15619" max="15619" width="9.140625" style="446"/>
    <col min="15620" max="15621" width="0" style="446" hidden="1" customWidth="1"/>
    <col min="15622" max="15622" width="15.5703125" style="446" customWidth="1"/>
    <col min="15623" max="15623" width="12.85546875" style="446" customWidth="1"/>
    <col min="15624" max="15624" width="17.5703125" style="446" customWidth="1"/>
    <col min="15625" max="15872" width="9.140625" style="446"/>
    <col min="15873" max="15874" width="28.7109375" style="446" customWidth="1"/>
    <col min="15875" max="15875" width="9.140625" style="446"/>
    <col min="15876" max="15877" width="0" style="446" hidden="1" customWidth="1"/>
    <col min="15878" max="15878" width="15.5703125" style="446" customWidth="1"/>
    <col min="15879" max="15879" width="12.85546875" style="446" customWidth="1"/>
    <col min="15880" max="15880" width="17.5703125" style="446" customWidth="1"/>
    <col min="15881" max="16128" width="9.140625" style="446"/>
    <col min="16129" max="16130" width="28.7109375" style="446" customWidth="1"/>
    <col min="16131" max="16131" width="9.140625" style="446"/>
    <col min="16132" max="16133" width="0" style="446" hidden="1" customWidth="1"/>
    <col min="16134" max="16134" width="15.5703125" style="446" customWidth="1"/>
    <col min="16135" max="16135" width="12.85546875" style="446" customWidth="1"/>
    <col min="16136" max="16136" width="17.5703125" style="446" customWidth="1"/>
    <col min="16137" max="16384" width="9.140625" style="446"/>
  </cols>
  <sheetData>
    <row r="2" spans="1:9" ht="29.25" customHeight="1">
      <c r="A2" s="1034" t="s">
        <v>1347</v>
      </c>
      <c r="B2" s="1034"/>
      <c r="C2" s="1034"/>
      <c r="D2" s="1034"/>
      <c r="E2" s="1034"/>
      <c r="F2" s="1034"/>
      <c r="G2" s="1034"/>
      <c r="H2" s="1034"/>
    </row>
    <row r="4" spans="1:9" ht="129">
      <c r="A4" s="604" t="s">
        <v>553</v>
      </c>
      <c r="B4" s="605" t="s">
        <v>554</v>
      </c>
      <c r="C4" s="605" t="s">
        <v>555</v>
      </c>
      <c r="D4" s="606" t="s">
        <v>556</v>
      </c>
      <c r="E4" s="606" t="s">
        <v>557</v>
      </c>
      <c r="F4" s="605" t="s">
        <v>558</v>
      </c>
      <c r="G4" s="605" t="s">
        <v>559</v>
      </c>
      <c r="H4" s="605" t="s">
        <v>1348</v>
      </c>
      <c r="I4" s="605" t="s">
        <v>1349</v>
      </c>
    </row>
    <row r="5" spans="1:9">
      <c r="A5" s="607" t="s">
        <v>560</v>
      </c>
      <c r="B5" s="608" t="s">
        <v>561</v>
      </c>
      <c r="C5" s="609">
        <f>3/2</f>
        <v>1.5</v>
      </c>
      <c r="D5" s="599">
        <v>43.6</v>
      </c>
      <c r="E5" s="599">
        <f t="shared" ref="E5:E20" si="0">1.0658*1.0645*1.1136</f>
        <v>1.26</v>
      </c>
      <c r="F5" s="581">
        <v>54.94</v>
      </c>
      <c r="G5" s="581">
        <f t="shared" ref="G5:G20" si="1">C5*F5</f>
        <v>82.41</v>
      </c>
      <c r="H5" s="581"/>
      <c r="I5" s="581"/>
    </row>
    <row r="6" spans="1:9">
      <c r="A6" s="607" t="s">
        <v>562</v>
      </c>
      <c r="B6" s="610" t="s">
        <v>563</v>
      </c>
      <c r="C6" s="611">
        <f>1/4</f>
        <v>0.25</v>
      </c>
      <c r="D6" s="599">
        <v>54.5</v>
      </c>
      <c r="E6" s="599">
        <f t="shared" si="0"/>
        <v>1.26</v>
      </c>
      <c r="F6" s="581">
        <v>68.67</v>
      </c>
      <c r="G6" s="581">
        <f t="shared" si="1"/>
        <v>17.170000000000002</v>
      </c>
      <c r="H6" s="581"/>
      <c r="I6" s="581"/>
    </row>
    <row r="7" spans="1:9">
      <c r="A7" s="607" t="s">
        <v>564</v>
      </c>
      <c r="B7" s="608" t="s">
        <v>565</v>
      </c>
      <c r="C7" s="609">
        <f>3/3</f>
        <v>1</v>
      </c>
      <c r="D7" s="599">
        <v>98.1</v>
      </c>
      <c r="E7" s="599">
        <f t="shared" si="0"/>
        <v>1.26</v>
      </c>
      <c r="F7" s="581">
        <v>123.61</v>
      </c>
      <c r="G7" s="581">
        <f t="shared" si="1"/>
        <v>123.61</v>
      </c>
      <c r="H7" s="581"/>
      <c r="I7" s="581"/>
    </row>
    <row r="8" spans="1:9">
      <c r="A8" s="607" t="s">
        <v>566</v>
      </c>
      <c r="B8" s="608" t="s">
        <v>565</v>
      </c>
      <c r="C8" s="609">
        <f>3/3</f>
        <v>1</v>
      </c>
      <c r="D8" s="599">
        <v>163.5</v>
      </c>
      <c r="E8" s="599">
        <f t="shared" si="0"/>
        <v>1.26</v>
      </c>
      <c r="F8" s="581">
        <v>206.01</v>
      </c>
      <c r="G8" s="581">
        <f t="shared" si="1"/>
        <v>206.01</v>
      </c>
      <c r="H8" s="581"/>
      <c r="I8" s="581"/>
    </row>
    <row r="9" spans="1:9">
      <c r="A9" s="607" t="s">
        <v>567</v>
      </c>
      <c r="B9" s="608" t="s">
        <v>568</v>
      </c>
      <c r="C9" s="609">
        <f>2/5</f>
        <v>0.4</v>
      </c>
      <c r="D9" s="599">
        <v>185.3</v>
      </c>
      <c r="E9" s="599">
        <f t="shared" si="0"/>
        <v>1.26</v>
      </c>
      <c r="F9" s="581">
        <v>233.48</v>
      </c>
      <c r="G9" s="581">
        <f t="shared" si="1"/>
        <v>93.39</v>
      </c>
      <c r="H9" s="581"/>
      <c r="I9" s="581"/>
    </row>
    <row r="10" spans="1:9">
      <c r="A10" s="607" t="s">
        <v>569</v>
      </c>
      <c r="B10" s="612" t="s">
        <v>570</v>
      </c>
      <c r="C10" s="613">
        <f>3/1</f>
        <v>3</v>
      </c>
      <c r="D10" s="599">
        <v>65.400000000000006</v>
      </c>
      <c r="E10" s="599">
        <f t="shared" si="0"/>
        <v>1.26</v>
      </c>
      <c r="F10" s="581">
        <v>82.4</v>
      </c>
      <c r="G10" s="581">
        <f t="shared" si="1"/>
        <v>247.2</v>
      </c>
      <c r="H10" s="581"/>
      <c r="I10" s="581"/>
    </row>
    <row r="11" spans="1:9">
      <c r="A11" s="607" t="s">
        <v>571</v>
      </c>
      <c r="B11" s="610" t="s">
        <v>572</v>
      </c>
      <c r="C11" s="611">
        <f>2/2</f>
        <v>1</v>
      </c>
      <c r="D11" s="599">
        <v>43.6</v>
      </c>
      <c r="E11" s="599">
        <f t="shared" si="0"/>
        <v>1.26</v>
      </c>
      <c r="F11" s="581">
        <v>54.94</v>
      </c>
      <c r="G11" s="581">
        <f t="shared" si="1"/>
        <v>54.94</v>
      </c>
      <c r="H11" s="581"/>
      <c r="I11" s="581"/>
    </row>
    <row r="12" spans="1:9">
      <c r="A12" s="607" t="s">
        <v>573</v>
      </c>
      <c r="B12" s="610" t="s">
        <v>574</v>
      </c>
      <c r="C12" s="611">
        <f>1/10</f>
        <v>0.1</v>
      </c>
      <c r="D12" s="599">
        <v>163.5</v>
      </c>
      <c r="E12" s="599">
        <f t="shared" si="0"/>
        <v>1.26</v>
      </c>
      <c r="F12" s="581">
        <v>206.01</v>
      </c>
      <c r="G12" s="581">
        <f t="shared" si="1"/>
        <v>20.6</v>
      </c>
      <c r="H12" s="581"/>
      <c r="I12" s="581"/>
    </row>
    <row r="13" spans="1:9">
      <c r="A13" s="607" t="s">
        <v>575</v>
      </c>
      <c r="B13" s="610" t="s">
        <v>576</v>
      </c>
      <c r="C13" s="611">
        <f>1/5</f>
        <v>0.2</v>
      </c>
      <c r="D13" s="599">
        <v>425.1</v>
      </c>
      <c r="E13" s="599">
        <f t="shared" si="0"/>
        <v>1.26</v>
      </c>
      <c r="F13" s="581">
        <v>535.63</v>
      </c>
      <c r="G13" s="581">
        <f t="shared" si="1"/>
        <v>107.13</v>
      </c>
      <c r="H13" s="581"/>
      <c r="I13" s="581"/>
    </row>
    <row r="14" spans="1:9">
      <c r="A14" s="607" t="s">
        <v>577</v>
      </c>
      <c r="B14" s="610" t="s">
        <v>576</v>
      </c>
      <c r="C14" s="611">
        <f>1/5</f>
        <v>0.2</v>
      </c>
      <c r="D14" s="599">
        <v>327</v>
      </c>
      <c r="E14" s="599">
        <f t="shared" si="0"/>
        <v>1.26</v>
      </c>
      <c r="F14" s="581">
        <v>412.02</v>
      </c>
      <c r="G14" s="581">
        <f t="shared" si="1"/>
        <v>82.4</v>
      </c>
      <c r="H14" s="581"/>
      <c r="I14" s="581"/>
    </row>
    <row r="15" spans="1:9">
      <c r="A15" s="607" t="s">
        <v>578</v>
      </c>
      <c r="B15" s="610" t="s">
        <v>576</v>
      </c>
      <c r="C15" s="611">
        <f>1/5</f>
        <v>0.2</v>
      </c>
      <c r="D15" s="599">
        <v>261.60000000000002</v>
      </c>
      <c r="E15" s="599">
        <f t="shared" si="0"/>
        <v>1.26</v>
      </c>
      <c r="F15" s="581">
        <v>329.62</v>
      </c>
      <c r="G15" s="581">
        <f t="shared" si="1"/>
        <v>65.92</v>
      </c>
      <c r="H15" s="581"/>
      <c r="I15" s="581"/>
    </row>
    <row r="16" spans="1:9">
      <c r="A16" s="607" t="s">
        <v>579</v>
      </c>
      <c r="B16" s="610" t="s">
        <v>580</v>
      </c>
      <c r="C16" s="611">
        <f>1/6</f>
        <v>0.17</v>
      </c>
      <c r="D16" s="599">
        <v>294.3</v>
      </c>
      <c r="E16" s="599">
        <f t="shared" si="0"/>
        <v>1.26</v>
      </c>
      <c r="F16" s="581">
        <v>370.82</v>
      </c>
      <c r="G16" s="581">
        <f t="shared" si="1"/>
        <v>63.04</v>
      </c>
      <c r="H16" s="581"/>
      <c r="I16" s="581"/>
    </row>
    <row r="17" spans="1:9">
      <c r="A17" s="607" t="s">
        <v>581</v>
      </c>
      <c r="B17" s="610" t="s">
        <v>582</v>
      </c>
      <c r="C17" s="611">
        <f>40/100/3</f>
        <v>0.13</v>
      </c>
      <c r="D17" s="599">
        <v>174.4</v>
      </c>
      <c r="E17" s="599">
        <f t="shared" si="0"/>
        <v>1.26</v>
      </c>
      <c r="F17" s="581">
        <v>219.74</v>
      </c>
      <c r="G17" s="581">
        <f t="shared" si="1"/>
        <v>28.57</v>
      </c>
      <c r="H17" s="581"/>
      <c r="I17" s="581"/>
    </row>
    <row r="18" spans="1:9">
      <c r="A18" s="607" t="s">
        <v>583</v>
      </c>
      <c r="B18" s="614" t="s">
        <v>584</v>
      </c>
      <c r="C18" s="615">
        <f>20/100/1</f>
        <v>0.2</v>
      </c>
      <c r="D18" s="599">
        <v>32.700000000000003</v>
      </c>
      <c r="E18" s="599">
        <f t="shared" si="0"/>
        <v>1.26</v>
      </c>
      <c r="F18" s="581">
        <v>41.2</v>
      </c>
      <c r="G18" s="581">
        <f t="shared" si="1"/>
        <v>8.24</v>
      </c>
      <c r="H18" s="581"/>
      <c r="I18" s="581"/>
    </row>
    <row r="19" spans="1:9">
      <c r="A19" s="607" t="s">
        <v>585</v>
      </c>
      <c r="B19" s="610" t="s">
        <v>586</v>
      </c>
      <c r="C19" s="611">
        <f>30/100/5</f>
        <v>0.06</v>
      </c>
      <c r="D19" s="599">
        <v>109</v>
      </c>
      <c r="E19" s="599">
        <f t="shared" si="0"/>
        <v>1.26</v>
      </c>
      <c r="F19" s="581">
        <v>137.34</v>
      </c>
      <c r="G19" s="581">
        <f t="shared" si="1"/>
        <v>8.24</v>
      </c>
      <c r="H19" s="581"/>
      <c r="I19" s="581"/>
    </row>
    <row r="20" spans="1:9">
      <c r="A20" s="607" t="s">
        <v>587</v>
      </c>
      <c r="B20" s="610" t="s">
        <v>588</v>
      </c>
      <c r="C20" s="611">
        <f>250/100/3</f>
        <v>0.83</v>
      </c>
      <c r="D20" s="599">
        <v>218</v>
      </c>
      <c r="E20" s="599">
        <f t="shared" si="0"/>
        <v>1.26</v>
      </c>
      <c r="F20" s="581">
        <v>274.68</v>
      </c>
      <c r="G20" s="581">
        <f t="shared" si="1"/>
        <v>227.98</v>
      </c>
      <c r="H20" s="581"/>
      <c r="I20" s="581"/>
    </row>
    <row r="21" spans="1:9">
      <c r="A21" s="616" t="s">
        <v>36</v>
      </c>
      <c r="B21" s="616"/>
      <c r="C21" s="617"/>
      <c r="D21" s="618"/>
      <c r="E21" s="618"/>
      <c r="F21" s="619"/>
      <c r="G21" s="620">
        <f>SUM(G5:G20)</f>
        <v>1437</v>
      </c>
      <c r="H21" s="620">
        <f>G21/12*4</f>
        <v>479</v>
      </c>
      <c r="I21" s="620">
        <f>G21/12*24</f>
        <v>2874</v>
      </c>
    </row>
  </sheetData>
  <mergeCells count="1">
    <mergeCell ref="A2:H2"/>
  </mergeCells>
  <pageMargins left="0.7" right="0.7" top="0.75" bottom="0.75" header="0.3" footer="0.3"/>
  <pageSetup paperSize="9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EBEE9"/>
  </sheetPr>
  <dimension ref="A1:BJ78"/>
  <sheetViews>
    <sheetView view="pageBreakPreview" zoomScaleSheetLayoutView="100" workbookViewId="0">
      <pane xSplit="1" ySplit="13" topLeftCell="B65" activePane="bottomRight" state="frozen"/>
      <selection activeCell="G75" sqref="G75"/>
      <selection pane="topRight" activeCell="G75" sqref="G75"/>
      <selection pane="bottomLeft" activeCell="G75" sqref="G75"/>
      <selection pane="bottomRight" activeCell="A2" sqref="A2:XFD2"/>
    </sheetView>
  </sheetViews>
  <sheetFormatPr defaultColWidth="19.7109375" defaultRowHeight="12.75"/>
  <cols>
    <col min="1" max="1" width="15.42578125" style="257" customWidth="1"/>
    <col min="2" max="2" width="11.85546875" style="257" customWidth="1"/>
    <col min="3" max="3" width="12.5703125" style="257" customWidth="1"/>
    <col min="4" max="4" width="13" style="257" customWidth="1"/>
    <col min="5" max="5" width="13.140625" style="257" customWidth="1"/>
    <col min="6" max="6" width="12.140625" style="257" customWidth="1"/>
    <col min="7" max="7" width="12.5703125" style="257" customWidth="1"/>
    <col min="8" max="8" width="7.7109375" style="257" customWidth="1"/>
    <col min="9" max="9" width="12" style="257" customWidth="1"/>
    <col min="10" max="10" width="12.5703125" style="257" customWidth="1"/>
    <col min="11" max="11" width="11.5703125" style="257" customWidth="1"/>
    <col min="12" max="12" width="12" style="257" customWidth="1"/>
    <col min="13" max="13" width="10.42578125" style="257" customWidth="1"/>
    <col min="14" max="16384" width="19.7109375" style="257"/>
  </cols>
  <sheetData>
    <row r="1" spans="1:62" ht="13.5" hidden="1" customHeight="1">
      <c r="A1" s="254"/>
      <c r="B1" s="255"/>
      <c r="C1" s="255"/>
      <c r="D1" s="1052"/>
      <c r="E1" s="1052"/>
      <c r="F1" s="1052"/>
      <c r="G1" s="1052"/>
      <c r="H1" s="1052"/>
      <c r="I1" s="1052"/>
      <c r="J1" s="1052"/>
      <c r="K1" s="450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</row>
    <row r="2" spans="1:62" ht="13.5" hidden="1" customHeight="1">
      <c r="A2" s="254"/>
      <c r="B2" s="255"/>
      <c r="C2" s="255"/>
      <c r="D2" s="450"/>
      <c r="E2" s="450"/>
      <c r="F2" s="450"/>
      <c r="G2" s="450"/>
      <c r="H2" s="1053"/>
      <c r="I2" s="1053"/>
      <c r="J2" s="1053"/>
      <c r="K2" s="1053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</row>
    <row r="3" spans="1:62" ht="14.25">
      <c r="A3" s="1054" t="s">
        <v>1358</v>
      </c>
      <c r="B3" s="1054"/>
      <c r="C3" s="1054"/>
      <c r="D3" s="1054"/>
      <c r="E3" s="1054"/>
      <c r="F3" s="1054"/>
      <c r="G3" s="1054"/>
      <c r="H3" s="1054"/>
      <c r="I3" s="1054"/>
      <c r="J3" s="1054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</row>
    <row r="4" spans="1:62" ht="14.25">
      <c r="A4" s="1055" t="s">
        <v>963</v>
      </c>
      <c r="B4" s="1055"/>
      <c r="C4" s="1055"/>
      <c r="D4" s="1055"/>
      <c r="E4" s="1055"/>
      <c r="F4" s="1055"/>
      <c r="G4" s="1055"/>
      <c r="H4" s="1055"/>
      <c r="I4" s="1055"/>
      <c r="J4" s="1055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</row>
    <row r="5" spans="1:62" ht="14.25">
      <c r="A5" s="1054" t="s">
        <v>921</v>
      </c>
      <c r="B5" s="1054"/>
      <c r="C5" s="1054"/>
      <c r="D5" s="1054"/>
      <c r="E5" s="1054"/>
      <c r="F5" s="1054"/>
      <c r="G5" s="1054"/>
      <c r="H5" s="1054"/>
      <c r="I5" s="1054"/>
      <c r="J5" s="1054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</row>
    <row r="6" spans="1:62" ht="13.5" hidden="1" customHeight="1">
      <c r="A6" s="254"/>
      <c r="B6" s="255"/>
      <c r="C6" s="255"/>
      <c r="D6" s="450"/>
      <c r="E6" s="255"/>
      <c r="F6" s="255"/>
      <c r="G6" s="255"/>
      <c r="H6" s="450"/>
      <c r="I6" s="450"/>
      <c r="J6" s="450"/>
      <c r="K6" s="450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</row>
    <row r="7" spans="1:62" ht="15.75">
      <c r="A7" s="1051" t="s">
        <v>964</v>
      </c>
      <c r="B7" s="1051"/>
      <c r="C7" s="1051"/>
      <c r="D7" s="1051"/>
      <c r="E7" s="1051"/>
      <c r="F7" s="1051"/>
      <c r="G7" s="1051"/>
      <c r="H7" s="1051"/>
      <c r="I7" s="1051"/>
      <c r="J7" s="1051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</row>
    <row r="8" spans="1:62">
      <c r="A8" s="254"/>
      <c r="B8" s="258"/>
      <c r="C8" s="258"/>
      <c r="D8" s="258"/>
      <c r="E8" s="258"/>
      <c r="F8" s="258"/>
      <c r="G8" s="258"/>
      <c r="H8" s="1049" t="s">
        <v>1199</v>
      </c>
      <c r="I8" s="1049"/>
      <c r="J8" s="259"/>
      <c r="K8" s="392" t="s">
        <v>1200</v>
      </c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</row>
    <row r="9" spans="1:62" ht="17.25" customHeight="1">
      <c r="A9" s="1035" t="s">
        <v>794</v>
      </c>
      <c r="B9" s="1042" t="s">
        <v>1017</v>
      </c>
      <c r="C9" s="1043"/>
      <c r="D9" s="1043"/>
      <c r="E9" s="1043"/>
      <c r="F9" s="1043"/>
      <c r="G9" s="1044"/>
      <c r="H9" s="1050" t="s">
        <v>965</v>
      </c>
      <c r="I9" s="1046" t="s">
        <v>1359</v>
      </c>
      <c r="J9" s="1046" t="s">
        <v>1360</v>
      </c>
      <c r="K9" s="1035" t="s">
        <v>1361</v>
      </c>
      <c r="L9" s="1035" t="s">
        <v>1362</v>
      </c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  <c r="BJ9" s="261"/>
    </row>
    <row r="10" spans="1:62" ht="15.75" customHeight="1">
      <c r="A10" s="1035"/>
      <c r="B10" s="1036" t="s">
        <v>1018</v>
      </c>
      <c r="C10" s="1037"/>
      <c r="D10" s="1038"/>
      <c r="E10" s="1042" t="s">
        <v>1201</v>
      </c>
      <c r="F10" s="1043"/>
      <c r="G10" s="1044"/>
      <c r="H10" s="1050"/>
      <c r="I10" s="1047"/>
      <c r="J10" s="1047"/>
      <c r="K10" s="1035"/>
      <c r="L10" s="1035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/>
      <c r="AU10" s="261"/>
      <c r="AV10" s="261"/>
      <c r="AW10" s="261"/>
      <c r="AX10" s="261"/>
      <c r="AY10" s="26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</row>
    <row r="11" spans="1:62" ht="49.5" customHeight="1">
      <c r="A11" s="1035"/>
      <c r="B11" s="1039"/>
      <c r="C11" s="1040"/>
      <c r="D11" s="1041"/>
      <c r="E11" s="1045" t="s">
        <v>1363</v>
      </c>
      <c r="F11" s="1045"/>
      <c r="G11" s="1045"/>
      <c r="H11" s="1050"/>
      <c r="I11" s="1047"/>
      <c r="J11" s="1047"/>
      <c r="K11" s="1035"/>
      <c r="L11" s="1035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</row>
    <row r="12" spans="1:62" ht="67.5" customHeight="1">
      <c r="A12" s="1035"/>
      <c r="B12" s="666" t="s">
        <v>1364</v>
      </c>
      <c r="C12" s="667" t="s">
        <v>1365</v>
      </c>
      <c r="D12" s="668" t="s">
        <v>1366</v>
      </c>
      <c r="E12" s="666" t="s">
        <v>1364</v>
      </c>
      <c r="F12" s="667" t="s">
        <v>1365</v>
      </c>
      <c r="G12" s="668" t="s">
        <v>1366</v>
      </c>
      <c r="H12" s="1050"/>
      <c r="I12" s="1048"/>
      <c r="J12" s="1048"/>
      <c r="K12" s="1035"/>
      <c r="L12" s="1035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</row>
    <row r="13" spans="1:62" ht="33.75">
      <c r="A13" s="669">
        <v>1</v>
      </c>
      <c r="B13" s="669">
        <v>2</v>
      </c>
      <c r="C13" s="669">
        <v>3</v>
      </c>
      <c r="D13" s="669">
        <v>4</v>
      </c>
      <c r="E13" s="669">
        <v>5</v>
      </c>
      <c r="F13" s="669">
        <v>6</v>
      </c>
      <c r="G13" s="669">
        <v>7</v>
      </c>
      <c r="H13" s="393">
        <v>8</v>
      </c>
      <c r="I13" s="669">
        <v>9</v>
      </c>
      <c r="J13" s="669">
        <v>10</v>
      </c>
      <c r="K13" s="670" t="s">
        <v>1202</v>
      </c>
      <c r="L13" s="67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</row>
    <row r="14" spans="1:62">
      <c r="A14" s="672" t="s">
        <v>1123</v>
      </c>
      <c r="B14" s="673"/>
      <c r="C14" s="673"/>
      <c r="D14" s="673"/>
      <c r="E14" s="673"/>
      <c r="F14" s="673"/>
      <c r="G14" s="673"/>
      <c r="H14" s="673">
        <v>2.2000000000000002</v>
      </c>
      <c r="I14" s="673"/>
      <c r="J14" s="673"/>
      <c r="K14" s="674">
        <f>(C14/4+D14/4*3)*H14/100</f>
        <v>0</v>
      </c>
      <c r="L14" s="675">
        <f>K14/1000</f>
        <v>0</v>
      </c>
    </row>
    <row r="15" spans="1:62">
      <c r="A15" s="672" t="s">
        <v>1203</v>
      </c>
      <c r="B15" s="673">
        <f>121084430.59+6323299.66</f>
        <v>127407730.25</v>
      </c>
      <c r="C15" s="673">
        <f>118141979.58+6052468.12</f>
        <v>124194447.7</v>
      </c>
      <c r="D15" s="673">
        <v>115144811.54000001</v>
      </c>
      <c r="E15" s="673">
        <f>121084430.59+6323299.66</f>
        <v>127407730.25</v>
      </c>
      <c r="F15" s="673">
        <f>118141979.58+6052468.12</f>
        <v>124194447.7</v>
      </c>
      <c r="G15" s="673">
        <v>115144811.54000001</v>
      </c>
      <c r="H15" s="673">
        <v>2.2000000000000002</v>
      </c>
      <c r="I15" s="673">
        <v>2744515</v>
      </c>
      <c r="J15" s="673">
        <v>2711886.85</v>
      </c>
      <c r="K15" s="674">
        <f t="shared" ref="K15:K68" si="0">(C15/4+D15/4*3)*H15/100</f>
        <v>2582958.85</v>
      </c>
      <c r="L15" s="675">
        <f t="shared" ref="L15:L68" si="1">K15/1000</f>
        <v>2583</v>
      </c>
    </row>
    <row r="16" spans="1:62">
      <c r="A16" s="672" t="s">
        <v>1124</v>
      </c>
      <c r="B16" s="673">
        <v>154112367.91</v>
      </c>
      <c r="C16" s="673">
        <v>151159988.88999999</v>
      </c>
      <c r="D16" s="673">
        <v>148207609.87</v>
      </c>
      <c r="E16" s="673"/>
      <c r="F16" s="673"/>
      <c r="G16" s="673"/>
      <c r="H16" s="673">
        <v>2.2000000000000002</v>
      </c>
      <c r="I16" s="673">
        <v>3466231</v>
      </c>
      <c r="J16" s="673">
        <v>3360434</v>
      </c>
      <c r="K16" s="674">
        <f t="shared" si="0"/>
        <v>3276805.5</v>
      </c>
      <c r="L16" s="675">
        <f t="shared" si="1"/>
        <v>3276.8</v>
      </c>
    </row>
    <row r="17" spans="1:12">
      <c r="A17" s="672" t="s">
        <v>1125</v>
      </c>
      <c r="B17" s="673"/>
      <c r="C17" s="673"/>
      <c r="D17" s="673"/>
      <c r="E17" s="673"/>
      <c r="F17" s="673"/>
      <c r="G17" s="673"/>
      <c r="H17" s="673">
        <v>2.2000000000000002</v>
      </c>
      <c r="I17" s="673"/>
      <c r="J17" s="673"/>
      <c r="K17" s="674">
        <f t="shared" si="0"/>
        <v>0</v>
      </c>
      <c r="L17" s="675">
        <f t="shared" si="1"/>
        <v>0</v>
      </c>
    </row>
    <row r="18" spans="1:12">
      <c r="A18" s="672" t="s">
        <v>1126</v>
      </c>
      <c r="B18" s="673">
        <v>49263063.219999999</v>
      </c>
      <c r="C18" s="673">
        <v>48871928.140000001</v>
      </c>
      <c r="D18" s="673">
        <v>48480793.060000002</v>
      </c>
      <c r="E18" s="673"/>
      <c r="F18" s="673"/>
      <c r="G18" s="673"/>
      <c r="H18" s="673">
        <v>2.2000000000000002</v>
      </c>
      <c r="I18" s="673">
        <v>1093468</v>
      </c>
      <c r="J18" s="673">
        <v>1079484.5</v>
      </c>
      <c r="K18" s="674">
        <f t="shared" si="0"/>
        <v>1068728.69</v>
      </c>
      <c r="L18" s="675">
        <f t="shared" si="1"/>
        <v>1068.7</v>
      </c>
    </row>
    <row r="19" spans="1:12">
      <c r="A19" s="672" t="s">
        <v>1127</v>
      </c>
      <c r="B19" s="673"/>
      <c r="C19" s="673"/>
      <c r="D19" s="673"/>
      <c r="E19" s="673"/>
      <c r="F19" s="673"/>
      <c r="G19" s="673"/>
      <c r="H19" s="673">
        <v>2.2000000000000002</v>
      </c>
      <c r="I19" s="673"/>
      <c r="J19" s="673"/>
      <c r="K19" s="674">
        <f t="shared" si="0"/>
        <v>0</v>
      </c>
      <c r="L19" s="675">
        <f t="shared" si="1"/>
        <v>0</v>
      </c>
    </row>
    <row r="20" spans="1:12">
      <c r="A20" s="672" t="s">
        <v>1128</v>
      </c>
      <c r="B20" s="676">
        <v>637763.82999999996</v>
      </c>
      <c r="C20" s="676">
        <v>637763.82999999996</v>
      </c>
      <c r="D20" s="676">
        <v>637763.82999999996</v>
      </c>
      <c r="E20" s="676"/>
      <c r="F20" s="676"/>
      <c r="G20" s="676"/>
      <c r="H20" s="676">
        <v>2.2000000000000002</v>
      </c>
      <c r="I20" s="676">
        <v>24177</v>
      </c>
      <c r="J20" s="676">
        <v>23753</v>
      </c>
      <c r="K20" s="677">
        <f t="shared" si="0"/>
        <v>14030.8</v>
      </c>
      <c r="L20" s="678">
        <f t="shared" si="1"/>
        <v>14</v>
      </c>
    </row>
    <row r="21" spans="1:12">
      <c r="A21" s="672" t="s">
        <v>1129</v>
      </c>
      <c r="B21" s="673">
        <v>300268</v>
      </c>
      <c r="C21" s="673">
        <v>290598</v>
      </c>
      <c r="D21" s="673">
        <v>280928</v>
      </c>
      <c r="E21" s="673"/>
      <c r="F21" s="673"/>
      <c r="G21" s="673"/>
      <c r="H21" s="673">
        <v>2.2000000000000002</v>
      </c>
      <c r="I21" s="673">
        <v>6926</v>
      </c>
      <c r="J21" s="673">
        <v>6659.08</v>
      </c>
      <c r="K21" s="674">
        <f t="shared" si="0"/>
        <v>6233.6</v>
      </c>
      <c r="L21" s="675">
        <f t="shared" si="1"/>
        <v>6.2</v>
      </c>
    </row>
    <row r="22" spans="1:12">
      <c r="A22" s="672" t="s">
        <v>1130</v>
      </c>
      <c r="B22" s="673">
        <v>344625.98</v>
      </c>
      <c r="C22" s="673">
        <v>319117</v>
      </c>
      <c r="D22" s="673">
        <v>293608.02</v>
      </c>
      <c r="E22" s="673"/>
      <c r="F22" s="673"/>
      <c r="G22" s="673"/>
      <c r="H22" s="673">
        <v>2.2000000000000002</v>
      </c>
      <c r="I22" s="673"/>
      <c r="J22" s="673"/>
      <c r="K22" s="674">
        <f t="shared" si="0"/>
        <v>6599.68</v>
      </c>
      <c r="L22" s="675">
        <f t="shared" si="1"/>
        <v>6.6</v>
      </c>
    </row>
    <row r="23" spans="1:12">
      <c r="A23" s="672" t="s">
        <v>1131</v>
      </c>
      <c r="B23" s="673">
        <v>23191645</v>
      </c>
      <c r="C23" s="673">
        <v>22932478</v>
      </c>
      <c r="D23" s="673">
        <v>22414145</v>
      </c>
      <c r="E23" s="673"/>
      <c r="F23" s="673"/>
      <c r="G23" s="673"/>
      <c r="H23" s="673">
        <v>2.2000000000000002</v>
      </c>
      <c r="I23" s="673">
        <v>522109</v>
      </c>
      <c r="J23" s="673">
        <v>513067</v>
      </c>
      <c r="K23" s="674">
        <f t="shared" si="0"/>
        <v>495962.02</v>
      </c>
      <c r="L23" s="675">
        <f t="shared" si="1"/>
        <v>496</v>
      </c>
    </row>
    <row r="24" spans="1:12">
      <c r="A24" s="672" t="s">
        <v>1132</v>
      </c>
      <c r="B24" s="673">
        <v>1689261</v>
      </c>
      <c r="C24" s="673">
        <v>1664608</v>
      </c>
      <c r="D24" s="673">
        <v>1639955</v>
      </c>
      <c r="E24" s="673"/>
      <c r="F24" s="673"/>
      <c r="G24" s="673"/>
      <c r="H24" s="673">
        <v>2.2000000000000002</v>
      </c>
      <c r="I24" s="673">
        <v>37977</v>
      </c>
      <c r="J24" s="673">
        <v>36893</v>
      </c>
      <c r="K24" s="674">
        <f t="shared" si="0"/>
        <v>36214.6</v>
      </c>
      <c r="L24" s="675">
        <f t="shared" si="1"/>
        <v>36.200000000000003</v>
      </c>
    </row>
    <row r="25" spans="1:12">
      <c r="A25" s="672" t="s">
        <v>1133</v>
      </c>
      <c r="B25" s="673">
        <v>100805.52</v>
      </c>
      <c r="C25" s="673">
        <v>92286.720000000001</v>
      </c>
      <c r="D25" s="673">
        <v>83767.92</v>
      </c>
      <c r="E25" s="673"/>
      <c r="F25" s="673"/>
      <c r="G25" s="673"/>
      <c r="H25" s="673">
        <v>2.2000000000000002</v>
      </c>
      <c r="I25" s="673">
        <v>2499</v>
      </c>
      <c r="J25" s="673">
        <v>2228</v>
      </c>
      <c r="K25" s="674">
        <f t="shared" si="0"/>
        <v>1889.75</v>
      </c>
      <c r="L25" s="675">
        <f t="shared" si="1"/>
        <v>1.9</v>
      </c>
    </row>
    <row r="26" spans="1:12">
      <c r="A26" s="672" t="s">
        <v>1134</v>
      </c>
      <c r="B26" s="673">
        <v>5595772.8300000001</v>
      </c>
      <c r="C26" s="673">
        <v>5492563.8899999997</v>
      </c>
      <c r="D26" s="673">
        <v>5389354.9500000002</v>
      </c>
      <c r="E26" s="673"/>
      <c r="F26" s="673"/>
      <c r="G26" s="673"/>
      <c r="H26" s="673">
        <v>2.2000000000000002</v>
      </c>
      <c r="I26" s="673">
        <v>120078</v>
      </c>
      <c r="J26" s="673">
        <v>104179</v>
      </c>
      <c r="K26" s="674">
        <f t="shared" si="0"/>
        <v>119133.46</v>
      </c>
      <c r="L26" s="675">
        <f t="shared" si="1"/>
        <v>119.1</v>
      </c>
    </row>
    <row r="27" spans="1:12">
      <c r="A27" s="672" t="s">
        <v>1135</v>
      </c>
      <c r="B27" s="673">
        <v>0</v>
      </c>
      <c r="C27" s="673">
        <v>0</v>
      </c>
      <c r="D27" s="673">
        <v>0</v>
      </c>
      <c r="E27" s="673"/>
      <c r="F27" s="673"/>
      <c r="G27" s="673"/>
      <c r="H27" s="673">
        <v>2.2000000000000002</v>
      </c>
      <c r="I27" s="673">
        <v>159</v>
      </c>
      <c r="J27" s="673">
        <v>0</v>
      </c>
      <c r="K27" s="674">
        <f t="shared" si="0"/>
        <v>0</v>
      </c>
      <c r="L27" s="675">
        <f t="shared" si="1"/>
        <v>0</v>
      </c>
    </row>
    <row r="28" spans="1:12">
      <c r="A28" s="672" t="s">
        <v>1136</v>
      </c>
      <c r="B28" s="673">
        <v>372421.39</v>
      </c>
      <c r="C28" s="673">
        <v>358205.79</v>
      </c>
      <c r="D28" s="673">
        <v>343990.19</v>
      </c>
      <c r="E28" s="673"/>
      <c r="F28" s="673"/>
      <c r="G28" s="673"/>
      <c r="H28" s="673">
        <v>2.2000000000000002</v>
      </c>
      <c r="I28" s="673">
        <v>8757</v>
      </c>
      <c r="J28" s="673">
        <v>8200</v>
      </c>
      <c r="K28" s="674">
        <f t="shared" si="0"/>
        <v>7645.97</v>
      </c>
      <c r="L28" s="675">
        <f t="shared" si="1"/>
        <v>7.6</v>
      </c>
    </row>
    <row r="29" spans="1:12">
      <c r="A29" s="672" t="s">
        <v>1137</v>
      </c>
      <c r="B29" s="673">
        <v>5817906.0199999996</v>
      </c>
      <c r="C29" s="673">
        <v>5702821.5199999996</v>
      </c>
      <c r="D29" s="673">
        <v>5702821.5199999996</v>
      </c>
      <c r="E29" s="673">
        <v>5817906.0199999996</v>
      </c>
      <c r="F29" s="673">
        <v>5702821.5199999996</v>
      </c>
      <c r="G29" s="673">
        <v>5702821.5199999996</v>
      </c>
      <c r="H29" s="673">
        <v>2.2000000000000002</v>
      </c>
      <c r="I29" s="673">
        <v>96212</v>
      </c>
      <c r="J29" s="673">
        <v>92809</v>
      </c>
      <c r="K29" s="679">
        <f t="shared" si="0"/>
        <v>125462.07</v>
      </c>
      <c r="L29" s="675">
        <f t="shared" si="1"/>
        <v>125.5</v>
      </c>
    </row>
    <row r="30" spans="1:12">
      <c r="A30" s="672" t="s">
        <v>1138</v>
      </c>
      <c r="B30" s="673">
        <v>966131</v>
      </c>
      <c r="C30" s="673">
        <v>871643</v>
      </c>
      <c r="D30" s="673">
        <v>776555</v>
      </c>
      <c r="E30" s="673"/>
      <c r="F30" s="673"/>
      <c r="G30" s="673"/>
      <c r="H30" s="673">
        <v>2.2000000000000002</v>
      </c>
      <c r="I30" s="673">
        <f>6095+17848</f>
        <v>23943</v>
      </c>
      <c r="J30" s="673">
        <f>5513+19176</f>
        <v>24689</v>
      </c>
      <c r="K30" s="674">
        <f t="shared" si="0"/>
        <v>17607.189999999999</v>
      </c>
      <c r="L30" s="675">
        <f t="shared" si="1"/>
        <v>17.600000000000001</v>
      </c>
    </row>
    <row r="31" spans="1:12">
      <c r="A31" s="672" t="s">
        <v>1019</v>
      </c>
      <c r="B31" s="673">
        <v>1426366</v>
      </c>
      <c r="C31" s="673">
        <v>1403568</v>
      </c>
      <c r="D31" s="673">
        <f>C31-B31+C31</f>
        <v>1380770</v>
      </c>
      <c r="E31" s="673"/>
      <c r="F31" s="673"/>
      <c r="G31" s="673"/>
      <c r="H31" s="673">
        <v>2.2000000000000002</v>
      </c>
      <c r="I31" s="673">
        <v>32080</v>
      </c>
      <c r="J31" s="673">
        <v>31014</v>
      </c>
      <c r="K31" s="674">
        <f t="shared" si="0"/>
        <v>30502.33</v>
      </c>
      <c r="L31" s="675">
        <f t="shared" si="1"/>
        <v>30.5</v>
      </c>
    </row>
    <row r="32" spans="1:12">
      <c r="A32" s="672" t="s">
        <v>1139</v>
      </c>
      <c r="B32" s="673">
        <v>1522821</v>
      </c>
      <c r="C32" s="673">
        <v>1498586</v>
      </c>
      <c r="D32" s="673">
        <v>1474350</v>
      </c>
      <c r="E32" s="673"/>
      <c r="F32" s="673"/>
      <c r="G32" s="673"/>
      <c r="H32" s="673">
        <v>2.2000000000000002</v>
      </c>
      <c r="I32" s="673">
        <v>34302</v>
      </c>
      <c r="J32" s="673">
        <v>33236</v>
      </c>
      <c r="K32" s="674">
        <f t="shared" si="0"/>
        <v>32569</v>
      </c>
      <c r="L32" s="675">
        <f t="shared" si="1"/>
        <v>32.6</v>
      </c>
    </row>
    <row r="33" spans="1:12">
      <c r="A33" s="672" t="s">
        <v>1140</v>
      </c>
      <c r="B33" s="673">
        <v>1863987.01</v>
      </c>
      <c r="C33" s="673">
        <f>1863987.01-18274.39*6</f>
        <v>1754340.67</v>
      </c>
      <c r="D33" s="673">
        <v>1644694</v>
      </c>
      <c r="E33" s="673">
        <v>0</v>
      </c>
      <c r="F33" s="673">
        <v>0</v>
      </c>
      <c r="G33" s="673">
        <v>0</v>
      </c>
      <c r="H33" s="673">
        <v>2.2000000000000002</v>
      </c>
      <c r="I33" s="673">
        <v>77828</v>
      </c>
      <c r="J33" s="673">
        <v>39801</v>
      </c>
      <c r="K33" s="674">
        <f t="shared" si="0"/>
        <v>36786.32</v>
      </c>
      <c r="L33" s="675">
        <f t="shared" si="1"/>
        <v>36.799999999999997</v>
      </c>
    </row>
    <row r="34" spans="1:12">
      <c r="A34" s="672" t="s">
        <v>1141</v>
      </c>
      <c r="B34" s="673">
        <v>3438920</v>
      </c>
      <c r="C34" s="673">
        <v>3204204</v>
      </c>
      <c r="D34" s="673">
        <v>2969488</v>
      </c>
      <c r="E34" s="673">
        <v>0</v>
      </c>
      <c r="F34" s="673">
        <v>0</v>
      </c>
      <c r="G34" s="673">
        <v>0</v>
      </c>
      <c r="H34" s="673">
        <v>2.2000000000000002</v>
      </c>
      <c r="I34" s="673">
        <v>76147</v>
      </c>
      <c r="J34" s="673">
        <v>74820</v>
      </c>
      <c r="K34" s="674">
        <f t="shared" si="0"/>
        <v>66619.67</v>
      </c>
      <c r="L34" s="675">
        <f t="shared" si="1"/>
        <v>66.599999999999994</v>
      </c>
    </row>
    <row r="35" spans="1:12">
      <c r="A35" s="672" t="s">
        <v>1142</v>
      </c>
      <c r="B35" s="673"/>
      <c r="C35" s="673"/>
      <c r="D35" s="673"/>
      <c r="E35" s="673"/>
      <c r="F35" s="673"/>
      <c r="G35" s="673"/>
      <c r="H35" s="673">
        <v>2.2000000000000002</v>
      </c>
      <c r="I35" s="673"/>
      <c r="J35" s="673"/>
      <c r="K35" s="674">
        <f t="shared" si="0"/>
        <v>0</v>
      </c>
      <c r="L35" s="675">
        <f t="shared" si="1"/>
        <v>0</v>
      </c>
    </row>
    <row r="36" spans="1:12">
      <c r="A36" s="672" t="s">
        <v>1143</v>
      </c>
      <c r="B36" s="673">
        <v>949911</v>
      </c>
      <c r="C36" s="673">
        <v>931084</v>
      </c>
      <c r="D36" s="673">
        <v>912257</v>
      </c>
      <c r="E36" s="673"/>
      <c r="F36" s="673"/>
      <c r="G36" s="673"/>
      <c r="H36" s="673">
        <v>2.2000000000000002</v>
      </c>
      <c r="I36" s="673">
        <v>21614</v>
      </c>
      <c r="J36" s="673">
        <v>20676</v>
      </c>
      <c r="K36" s="674">
        <f t="shared" si="0"/>
        <v>20173.2</v>
      </c>
      <c r="L36" s="675">
        <f t="shared" si="1"/>
        <v>20.2</v>
      </c>
    </row>
    <row r="37" spans="1:12" ht="24">
      <c r="A37" s="680" t="s">
        <v>1020</v>
      </c>
      <c r="B37" s="673">
        <v>3586081.6</v>
      </c>
      <c r="C37" s="673">
        <v>3520720.66</v>
      </c>
      <c r="D37" s="673">
        <v>3455359.72</v>
      </c>
      <c r="E37" s="673">
        <v>0</v>
      </c>
      <c r="F37" s="673">
        <v>0</v>
      </c>
      <c r="G37" s="673">
        <v>0</v>
      </c>
      <c r="H37" s="673">
        <v>2.2000000000000002</v>
      </c>
      <c r="I37" s="673">
        <v>82679</v>
      </c>
      <c r="J37" s="673">
        <v>79252</v>
      </c>
      <c r="K37" s="674">
        <f t="shared" si="0"/>
        <v>76377.399999999994</v>
      </c>
      <c r="L37" s="675">
        <f t="shared" si="1"/>
        <v>76.400000000000006</v>
      </c>
    </row>
    <row r="38" spans="1:12">
      <c r="A38" s="672" t="s">
        <v>1144</v>
      </c>
      <c r="B38" s="673">
        <v>4360145</v>
      </c>
      <c r="C38" s="673">
        <v>4298590</v>
      </c>
      <c r="D38" s="673">
        <v>4298590</v>
      </c>
      <c r="E38" s="673"/>
      <c r="F38" s="673"/>
      <c r="G38" s="673"/>
      <c r="H38" s="673">
        <v>2.2000000000000002</v>
      </c>
      <c r="I38" s="673">
        <v>103014</v>
      </c>
      <c r="J38" s="673">
        <v>86163</v>
      </c>
      <c r="K38" s="674">
        <f t="shared" si="0"/>
        <v>94568.98</v>
      </c>
      <c r="L38" s="675">
        <f t="shared" si="1"/>
        <v>94.6</v>
      </c>
    </row>
    <row r="39" spans="1:12">
      <c r="A39" s="672" t="s">
        <v>1145</v>
      </c>
      <c r="B39" s="673">
        <v>1384537</v>
      </c>
      <c r="C39" s="673">
        <v>1355521</v>
      </c>
      <c r="D39" s="673">
        <v>1326504</v>
      </c>
      <c r="E39" s="673"/>
      <c r="F39" s="673"/>
      <c r="G39" s="673"/>
      <c r="H39" s="673">
        <v>2.2000000000000002</v>
      </c>
      <c r="I39" s="673">
        <v>31416</v>
      </c>
      <c r="J39" s="673">
        <v>30140</v>
      </c>
      <c r="K39" s="674">
        <f t="shared" si="0"/>
        <v>29342.68</v>
      </c>
      <c r="L39" s="675">
        <f t="shared" si="1"/>
        <v>29.3</v>
      </c>
    </row>
    <row r="40" spans="1:12">
      <c r="A40" s="672" t="s">
        <v>1146</v>
      </c>
      <c r="B40" s="681">
        <v>5278844</v>
      </c>
      <c r="C40" s="681">
        <v>5208303</v>
      </c>
      <c r="D40" s="681">
        <v>517762</v>
      </c>
      <c r="E40" s="681"/>
      <c r="F40" s="681"/>
      <c r="G40" s="681"/>
      <c r="H40" s="681">
        <v>2.2000000000000002</v>
      </c>
      <c r="I40" s="681">
        <v>118462</v>
      </c>
      <c r="J40" s="681">
        <v>116253</v>
      </c>
      <c r="K40" s="674">
        <v>118462</v>
      </c>
      <c r="L40" s="675">
        <f t="shared" si="1"/>
        <v>118.5</v>
      </c>
    </row>
    <row r="41" spans="1:12">
      <c r="A41" s="672" t="s">
        <v>1147</v>
      </c>
      <c r="B41" s="673">
        <v>15399871.949999999</v>
      </c>
      <c r="C41" s="673">
        <v>15363806.68</v>
      </c>
      <c r="D41" s="673">
        <v>15183480.33</v>
      </c>
      <c r="E41" s="673">
        <v>15399871.949999999</v>
      </c>
      <c r="F41" s="673">
        <v>15363806.68</v>
      </c>
      <c r="G41" s="673">
        <v>15183480.33</v>
      </c>
      <c r="H41" s="673">
        <v>2.2000000000000002</v>
      </c>
      <c r="I41" s="673">
        <v>346937</v>
      </c>
      <c r="J41" s="673">
        <v>337309.75</v>
      </c>
      <c r="K41" s="674">
        <f t="shared" si="0"/>
        <v>335028.36</v>
      </c>
      <c r="L41" s="675">
        <f t="shared" si="1"/>
        <v>335</v>
      </c>
    </row>
    <row r="42" spans="1:12">
      <c r="A42" s="672" t="s">
        <v>1148</v>
      </c>
      <c r="B42" s="673">
        <v>13700753.48</v>
      </c>
      <c r="C42" s="673">
        <v>13550195.779999999</v>
      </c>
      <c r="D42" s="673">
        <v>13399638.08</v>
      </c>
      <c r="E42" s="673"/>
      <c r="F42" s="673"/>
      <c r="G42" s="673"/>
      <c r="H42" s="673">
        <v>2.2000000000000002</v>
      </c>
      <c r="I42" s="673">
        <v>306469</v>
      </c>
      <c r="J42" s="673">
        <v>301469</v>
      </c>
      <c r="K42" s="674">
        <f t="shared" si="0"/>
        <v>295620.11</v>
      </c>
      <c r="L42" s="675">
        <f t="shared" si="1"/>
        <v>295.60000000000002</v>
      </c>
    </row>
    <row r="43" spans="1:12">
      <c r="A43" s="672" t="s">
        <v>1149</v>
      </c>
      <c r="B43" s="673">
        <v>11594230.029999999</v>
      </c>
      <c r="C43" s="673">
        <v>11457287.710000001</v>
      </c>
      <c r="D43" s="673">
        <v>11320345.390000001</v>
      </c>
      <c r="E43" s="673"/>
      <c r="F43" s="673"/>
      <c r="G43" s="673"/>
      <c r="H43" s="673">
        <v>2.2000000000000002</v>
      </c>
      <c r="I43" s="673">
        <v>259592</v>
      </c>
      <c r="J43" s="673">
        <v>253568</v>
      </c>
      <c r="K43" s="674">
        <f t="shared" si="0"/>
        <v>249800.78</v>
      </c>
      <c r="L43" s="675">
        <f t="shared" si="1"/>
        <v>249.8</v>
      </c>
    </row>
    <row r="44" spans="1:12">
      <c r="A44" s="672" t="s">
        <v>1150</v>
      </c>
      <c r="B44" s="682">
        <v>2124747.81</v>
      </c>
      <c r="C44" s="682">
        <v>2124747.81</v>
      </c>
      <c r="D44" s="682">
        <v>2107520.13</v>
      </c>
      <c r="E44" s="673"/>
      <c r="F44" s="673"/>
      <c r="G44" s="673"/>
      <c r="H44" s="673">
        <v>2.2000000000000002</v>
      </c>
      <c r="I44" s="673">
        <v>48788</v>
      </c>
      <c r="J44" s="673">
        <v>47342</v>
      </c>
      <c r="K44" s="674">
        <f t="shared" si="0"/>
        <v>46460.2</v>
      </c>
      <c r="L44" s="675">
        <f t="shared" si="1"/>
        <v>46.5</v>
      </c>
    </row>
    <row r="45" spans="1:12">
      <c r="A45" s="672" t="s">
        <v>1151</v>
      </c>
      <c r="B45" s="673">
        <v>5100974.12</v>
      </c>
      <c r="C45" s="673">
        <v>5011220.9000000004</v>
      </c>
      <c r="D45" s="673">
        <v>4921467.68</v>
      </c>
      <c r="E45" s="673">
        <v>0</v>
      </c>
      <c r="F45" s="673">
        <v>0</v>
      </c>
      <c r="G45" s="673">
        <v>0</v>
      </c>
      <c r="H45" s="673">
        <v>2.2000000000000002</v>
      </c>
      <c r="I45" s="673">
        <v>114442</v>
      </c>
      <c r="J45" s="673">
        <v>112210</v>
      </c>
      <c r="K45" s="674">
        <f t="shared" si="0"/>
        <v>108765.93</v>
      </c>
      <c r="L45" s="675">
        <f t="shared" si="1"/>
        <v>108.8</v>
      </c>
    </row>
    <row r="46" spans="1:12">
      <c r="A46" s="672" t="s">
        <v>1152</v>
      </c>
      <c r="B46" s="673">
        <v>1052096</v>
      </c>
      <c r="C46" s="673">
        <v>1027145</v>
      </c>
      <c r="D46" s="673">
        <v>1002194</v>
      </c>
      <c r="E46" s="673"/>
      <c r="F46" s="673"/>
      <c r="G46" s="673"/>
      <c r="H46" s="673">
        <v>2.2000000000000002</v>
      </c>
      <c r="I46" s="673">
        <v>26682</v>
      </c>
      <c r="J46" s="673">
        <v>22962</v>
      </c>
      <c r="K46" s="674">
        <f t="shared" si="0"/>
        <v>22185.5</v>
      </c>
      <c r="L46" s="675">
        <f t="shared" si="1"/>
        <v>22.2</v>
      </c>
    </row>
    <row r="47" spans="1:12">
      <c r="A47" s="672" t="s">
        <v>1153</v>
      </c>
      <c r="B47" s="673">
        <v>1437715.96</v>
      </c>
      <c r="C47" s="673">
        <v>1413236.44</v>
      </c>
      <c r="D47" s="673">
        <v>1388956.92</v>
      </c>
      <c r="E47" s="673"/>
      <c r="F47" s="673"/>
      <c r="G47" s="673"/>
      <c r="H47" s="673">
        <v>2.2000000000000002</v>
      </c>
      <c r="I47" s="673"/>
      <c r="J47" s="673"/>
      <c r="K47" s="674">
        <f t="shared" si="0"/>
        <v>30690.59</v>
      </c>
      <c r="L47" s="675">
        <f t="shared" si="1"/>
        <v>30.7</v>
      </c>
    </row>
    <row r="48" spans="1:12" ht="24">
      <c r="A48" s="672" t="s">
        <v>1178</v>
      </c>
      <c r="B48" s="673"/>
      <c r="C48" s="673"/>
      <c r="D48" s="673"/>
      <c r="E48" s="673"/>
      <c r="F48" s="673"/>
      <c r="G48" s="673"/>
      <c r="H48" s="673">
        <v>2.2000000000000002</v>
      </c>
      <c r="I48" s="673"/>
      <c r="J48" s="673"/>
      <c r="K48" s="674">
        <f t="shared" si="0"/>
        <v>0</v>
      </c>
      <c r="L48" s="675">
        <f t="shared" si="1"/>
        <v>0</v>
      </c>
    </row>
    <row r="49" spans="1:12">
      <c r="A49" s="672" t="s">
        <v>1154</v>
      </c>
      <c r="B49" s="673">
        <v>2761502.38</v>
      </c>
      <c r="C49" s="673">
        <v>2696042.77</v>
      </c>
      <c r="D49" s="673">
        <f>2696042.77-65459.61</f>
        <v>2630583.16</v>
      </c>
      <c r="E49" s="673">
        <v>2670448.48</v>
      </c>
      <c r="F49" s="673">
        <v>2611396.7799999998</v>
      </c>
      <c r="G49" s="673">
        <f>F49-59051.7</f>
        <v>2552345.08</v>
      </c>
      <c r="H49" s="673">
        <v>2.2000000000000002</v>
      </c>
      <c r="I49" s="673">
        <v>59345</v>
      </c>
      <c r="J49" s="683" t="s">
        <v>1367</v>
      </c>
      <c r="K49" s="674">
        <f t="shared" si="0"/>
        <v>58232.86</v>
      </c>
      <c r="L49" s="684">
        <f t="shared" si="1"/>
        <v>58.2</v>
      </c>
    </row>
    <row r="50" spans="1:12">
      <c r="A50" s="672" t="s">
        <v>1155</v>
      </c>
      <c r="B50" s="673"/>
      <c r="C50" s="673"/>
      <c r="D50" s="673"/>
      <c r="E50" s="673"/>
      <c r="F50" s="673"/>
      <c r="G50" s="673"/>
      <c r="H50" s="673">
        <v>2.2000000000000002</v>
      </c>
      <c r="I50" s="673"/>
      <c r="J50" s="673"/>
      <c r="K50" s="674">
        <f t="shared" si="0"/>
        <v>0</v>
      </c>
      <c r="L50" s="675">
        <f t="shared" si="1"/>
        <v>0</v>
      </c>
    </row>
    <row r="51" spans="1:12">
      <c r="A51" s="672" t="s">
        <v>1156</v>
      </c>
      <c r="B51" s="673">
        <v>187461.28</v>
      </c>
      <c r="C51" s="673">
        <v>185088.34</v>
      </c>
      <c r="D51" s="673">
        <v>182715.4</v>
      </c>
      <c r="E51" s="673"/>
      <c r="F51" s="673"/>
      <c r="G51" s="673"/>
      <c r="H51" s="673">
        <v>2.2000000000000002</v>
      </c>
      <c r="I51" s="673">
        <v>6659</v>
      </c>
      <c r="J51" s="673">
        <v>4606</v>
      </c>
      <c r="K51" s="674">
        <f t="shared" si="0"/>
        <v>4032.79</v>
      </c>
      <c r="L51" s="675">
        <f t="shared" si="1"/>
        <v>4</v>
      </c>
    </row>
    <row r="52" spans="1:12">
      <c r="A52" s="672" t="s">
        <v>1157</v>
      </c>
      <c r="B52" s="673">
        <v>176952.07</v>
      </c>
      <c r="C52" s="673">
        <v>162001.39000000001</v>
      </c>
      <c r="D52" s="673">
        <v>147050.71</v>
      </c>
      <c r="E52" s="673"/>
      <c r="F52" s="673"/>
      <c r="G52" s="673"/>
      <c r="H52" s="673">
        <v>2.2000000000000002</v>
      </c>
      <c r="I52" s="673">
        <v>4632</v>
      </c>
      <c r="J52" s="673">
        <v>3477</v>
      </c>
      <c r="K52" s="674">
        <f t="shared" si="0"/>
        <v>3317.34</v>
      </c>
      <c r="L52" s="675">
        <f t="shared" si="1"/>
        <v>3.3</v>
      </c>
    </row>
    <row r="53" spans="1:12">
      <c r="A53" s="672" t="s">
        <v>1158</v>
      </c>
      <c r="B53" s="673">
        <v>2565128.29</v>
      </c>
      <c r="C53" s="673">
        <v>2520111.73</v>
      </c>
      <c r="D53" s="673">
        <v>2475095.17</v>
      </c>
      <c r="E53" s="673"/>
      <c r="F53" s="673"/>
      <c r="G53" s="673"/>
      <c r="H53" s="673">
        <v>2.2000000000000002</v>
      </c>
      <c r="I53" s="673">
        <v>58007</v>
      </c>
      <c r="J53" s="673">
        <v>55004</v>
      </c>
      <c r="K53" s="674">
        <f t="shared" si="0"/>
        <v>54699.68</v>
      </c>
      <c r="L53" s="675">
        <f t="shared" si="1"/>
        <v>54.7</v>
      </c>
    </row>
    <row r="54" spans="1:12">
      <c r="A54" s="672" t="s">
        <v>1159</v>
      </c>
      <c r="B54" s="673">
        <v>1045663.67</v>
      </c>
      <c r="C54" s="673">
        <v>1029021.83</v>
      </c>
      <c r="D54" s="673">
        <v>1012379.99</v>
      </c>
      <c r="E54" s="673"/>
      <c r="F54" s="673"/>
      <c r="G54" s="673"/>
      <c r="H54" s="673">
        <v>2.2000000000000002</v>
      </c>
      <c r="I54" s="673">
        <v>23624</v>
      </c>
      <c r="J54" s="673">
        <v>22888.53</v>
      </c>
      <c r="K54" s="674">
        <f t="shared" si="0"/>
        <v>22363.89</v>
      </c>
      <c r="L54" s="675">
        <f t="shared" si="1"/>
        <v>22.4</v>
      </c>
    </row>
    <row r="55" spans="1:12">
      <c r="A55" s="672" t="s">
        <v>1160</v>
      </c>
      <c r="B55" s="673">
        <v>1711977</v>
      </c>
      <c r="C55" s="673">
        <v>1673630</v>
      </c>
      <c r="D55" s="673">
        <v>1635282</v>
      </c>
      <c r="E55" s="673"/>
      <c r="F55" s="673"/>
      <c r="G55" s="673"/>
      <c r="H55" s="673">
        <v>2.2000000000000002</v>
      </c>
      <c r="I55" s="673">
        <v>39497</v>
      </c>
      <c r="J55" s="673">
        <v>37273</v>
      </c>
      <c r="K55" s="679">
        <f t="shared" si="0"/>
        <v>36187.120000000003</v>
      </c>
      <c r="L55" s="675">
        <f t="shared" si="1"/>
        <v>36.200000000000003</v>
      </c>
    </row>
    <row r="56" spans="1:12">
      <c r="A56" s="672" t="s">
        <v>1161</v>
      </c>
      <c r="B56" s="673">
        <v>1323916.48</v>
      </c>
      <c r="C56" s="673">
        <v>1303496.1399999999</v>
      </c>
      <c r="D56" s="673"/>
      <c r="E56" s="673"/>
      <c r="F56" s="673"/>
      <c r="G56" s="673"/>
      <c r="H56" s="673">
        <v>2.2000000000000002</v>
      </c>
      <c r="I56" s="673">
        <v>29799</v>
      </c>
      <c r="J56" s="673">
        <v>28899</v>
      </c>
      <c r="K56" s="674">
        <f t="shared" si="0"/>
        <v>7169.23</v>
      </c>
      <c r="L56" s="675">
        <f t="shared" si="1"/>
        <v>7.2</v>
      </c>
    </row>
    <row r="57" spans="1:12">
      <c r="A57" s="672" t="s">
        <v>1162</v>
      </c>
      <c r="B57" s="673">
        <v>3431340.84</v>
      </c>
      <c r="C57" s="673">
        <v>3389349.42</v>
      </c>
      <c r="D57" s="673">
        <v>3347358</v>
      </c>
      <c r="E57" s="673">
        <v>0</v>
      </c>
      <c r="F57" s="673">
        <v>0</v>
      </c>
      <c r="G57" s="673">
        <v>0</v>
      </c>
      <c r="H57" s="673">
        <v>2.2000000000000002</v>
      </c>
      <c r="I57" s="673">
        <v>77063</v>
      </c>
      <c r="J57" s="673">
        <v>75117</v>
      </c>
      <c r="K57" s="674">
        <f t="shared" si="0"/>
        <v>73872.83</v>
      </c>
      <c r="L57" s="675">
        <f t="shared" si="1"/>
        <v>73.900000000000006</v>
      </c>
    </row>
    <row r="58" spans="1:12" ht="24">
      <c r="A58" s="672" t="s">
        <v>1204</v>
      </c>
      <c r="B58" s="673">
        <v>245233</v>
      </c>
      <c r="C58" s="673">
        <v>234571</v>
      </c>
      <c r="D58" s="673">
        <v>223909</v>
      </c>
      <c r="E58" s="673"/>
      <c r="F58" s="673"/>
      <c r="G58" s="673"/>
      <c r="H58" s="673">
        <v>2.2000000000000002</v>
      </c>
      <c r="I58" s="673">
        <v>5707</v>
      </c>
      <c r="J58" s="673">
        <v>5311</v>
      </c>
      <c r="K58" s="674">
        <f t="shared" si="0"/>
        <v>4984.6400000000003</v>
      </c>
      <c r="L58" s="675">
        <f t="shared" si="1"/>
        <v>5</v>
      </c>
    </row>
    <row r="59" spans="1:12">
      <c r="A59" s="672" t="s">
        <v>1163</v>
      </c>
      <c r="B59" s="673">
        <v>517294.22</v>
      </c>
      <c r="C59" s="673">
        <v>470267.48</v>
      </c>
      <c r="D59" s="673">
        <v>423240.74</v>
      </c>
      <c r="E59" s="673">
        <v>517294.22</v>
      </c>
      <c r="F59" s="673">
        <v>470267.48</v>
      </c>
      <c r="G59" s="673">
        <v>423240.74</v>
      </c>
      <c r="H59" s="673">
        <v>2.2000000000000002</v>
      </c>
      <c r="I59" s="673">
        <v>13586.5</v>
      </c>
      <c r="J59" s="673">
        <v>11833.11</v>
      </c>
      <c r="K59" s="674">
        <f t="shared" si="0"/>
        <v>9569.94</v>
      </c>
      <c r="L59" s="675">
        <f t="shared" si="1"/>
        <v>9.6</v>
      </c>
    </row>
    <row r="60" spans="1:12">
      <c r="A60" s="672" t="s">
        <v>1164</v>
      </c>
      <c r="B60" s="673">
        <v>4129364.86</v>
      </c>
      <c r="C60" s="673">
        <v>4078385.08</v>
      </c>
      <c r="D60" s="673">
        <v>4027405.3</v>
      </c>
      <c r="E60" s="673">
        <v>4129364.86</v>
      </c>
      <c r="F60" s="673">
        <v>4078385.08</v>
      </c>
      <c r="G60" s="673">
        <v>4027405.3</v>
      </c>
      <c r="H60" s="673">
        <v>2.2000000000000002</v>
      </c>
      <c r="I60" s="673">
        <v>92528</v>
      </c>
      <c r="J60" s="673">
        <v>90426</v>
      </c>
      <c r="K60" s="674">
        <f t="shared" si="0"/>
        <v>88883.31</v>
      </c>
      <c r="L60" s="675">
        <f>K60/1000-0.01</f>
        <v>88.9</v>
      </c>
    </row>
    <row r="61" spans="1:12">
      <c r="A61" s="672" t="s">
        <v>1165</v>
      </c>
      <c r="B61" s="673">
        <v>4037374.06</v>
      </c>
      <c r="C61" s="673">
        <v>3824880.7</v>
      </c>
      <c r="D61" s="673">
        <v>3612387.34</v>
      </c>
      <c r="E61" s="673"/>
      <c r="F61" s="673"/>
      <c r="G61" s="673"/>
      <c r="H61" s="673">
        <v>2.2000000000000002</v>
      </c>
      <c r="I61" s="673">
        <v>86499.63</v>
      </c>
      <c r="J61" s="673">
        <v>86418</v>
      </c>
      <c r="K61" s="674">
        <f t="shared" ref="K61:K67" si="2">(C61/4+D61/4*3)*H61/100</f>
        <v>80641.23</v>
      </c>
      <c r="L61" s="675">
        <f t="shared" ref="L61:L67" si="3">K61/1000</f>
        <v>80.599999999999994</v>
      </c>
    </row>
    <row r="62" spans="1:12">
      <c r="A62" s="672" t="s">
        <v>1166</v>
      </c>
      <c r="B62" s="673">
        <v>5333630.91</v>
      </c>
      <c r="C62" s="673">
        <v>5265973.83</v>
      </c>
      <c r="D62" s="673">
        <v>5198316.75</v>
      </c>
      <c r="E62" s="673"/>
      <c r="F62" s="673"/>
      <c r="G62" s="673"/>
      <c r="H62" s="673">
        <v>2.2000000000000002</v>
      </c>
      <c r="I62" s="673">
        <v>119573</v>
      </c>
      <c r="J62" s="673">
        <v>117300</v>
      </c>
      <c r="K62" s="674">
        <f t="shared" si="2"/>
        <v>114735.08</v>
      </c>
      <c r="L62" s="675">
        <f t="shared" si="3"/>
        <v>114.7</v>
      </c>
    </row>
    <row r="63" spans="1:12">
      <c r="A63" s="672" t="s">
        <v>1167</v>
      </c>
      <c r="B63" s="673">
        <v>1185332.3</v>
      </c>
      <c r="C63" s="673">
        <v>1168869.32</v>
      </c>
      <c r="D63" s="673">
        <v>1152406.3400000001</v>
      </c>
      <c r="E63" s="673"/>
      <c r="F63" s="673"/>
      <c r="G63" s="673"/>
      <c r="H63" s="673">
        <v>2.2000000000000002</v>
      </c>
      <c r="I63" s="673"/>
      <c r="J63" s="673"/>
      <c r="K63" s="674">
        <f t="shared" si="2"/>
        <v>25443.49</v>
      </c>
      <c r="L63" s="675">
        <f t="shared" si="3"/>
        <v>25.4</v>
      </c>
    </row>
    <row r="64" spans="1:12">
      <c r="A64" s="672" t="s">
        <v>1168</v>
      </c>
      <c r="B64" s="681">
        <v>2375205.54</v>
      </c>
      <c r="C64" s="681">
        <v>2271935.7000000002</v>
      </c>
      <c r="D64" s="681">
        <v>2168665.86</v>
      </c>
      <c r="E64" s="681"/>
      <c r="F64" s="681"/>
      <c r="G64" s="681"/>
      <c r="H64" s="681">
        <v>2.2000000000000002</v>
      </c>
      <c r="I64" s="681">
        <v>57372</v>
      </c>
      <c r="J64" s="681">
        <v>56600</v>
      </c>
      <c r="K64" s="674">
        <f t="shared" si="2"/>
        <v>48278.63</v>
      </c>
      <c r="L64" s="675">
        <f t="shared" si="3"/>
        <v>48.3</v>
      </c>
    </row>
    <row r="65" spans="1:43">
      <c r="A65" s="672" t="s">
        <v>1169</v>
      </c>
      <c r="B65" s="673">
        <v>3383292</v>
      </c>
      <c r="C65" s="673">
        <v>3357065</v>
      </c>
      <c r="D65" s="673">
        <v>3330838</v>
      </c>
      <c r="E65" s="673"/>
      <c r="F65" s="673"/>
      <c r="G65" s="673"/>
      <c r="H65" s="673">
        <v>2.2000000000000002</v>
      </c>
      <c r="I65" s="673">
        <v>75297</v>
      </c>
      <c r="J65" s="673">
        <v>74143.899999999994</v>
      </c>
      <c r="K65" s="674">
        <f t="shared" si="2"/>
        <v>73422.679999999993</v>
      </c>
      <c r="L65" s="675">
        <f t="shared" si="3"/>
        <v>73.400000000000006</v>
      </c>
    </row>
    <row r="66" spans="1:43">
      <c r="A66" s="672" t="s">
        <v>1170</v>
      </c>
      <c r="B66" s="673">
        <v>5419157.0300000003</v>
      </c>
      <c r="C66" s="673">
        <v>5326521.8899999997</v>
      </c>
      <c r="D66" s="673">
        <v>5233886.75</v>
      </c>
      <c r="E66" s="673">
        <v>5419157.0300000003</v>
      </c>
      <c r="F66" s="673">
        <v>5326521.8899999997</v>
      </c>
      <c r="G66" s="673">
        <v>5233886.75</v>
      </c>
      <c r="H66" s="673">
        <v>2.2000000000000002</v>
      </c>
      <c r="I66" s="673">
        <v>122277</v>
      </c>
      <c r="J66" s="673">
        <v>117184</v>
      </c>
      <c r="K66" s="674">
        <f t="shared" si="2"/>
        <v>115655</v>
      </c>
      <c r="L66" s="675">
        <f t="shared" si="3"/>
        <v>115.7</v>
      </c>
    </row>
    <row r="67" spans="1:43">
      <c r="A67" s="672" t="s">
        <v>1171</v>
      </c>
      <c r="B67" s="673">
        <v>18820600.039999999</v>
      </c>
      <c r="C67" s="673">
        <v>18588246.98</v>
      </c>
      <c r="D67" s="673">
        <v>18355893.920000002</v>
      </c>
      <c r="E67" s="673"/>
      <c r="F67" s="673"/>
      <c r="G67" s="673"/>
      <c r="H67" s="673">
        <v>2.2000000000000002</v>
      </c>
      <c r="I67" s="673">
        <v>418560</v>
      </c>
      <c r="J67" s="673">
        <v>408961</v>
      </c>
      <c r="K67" s="674">
        <f t="shared" si="2"/>
        <v>405107.61</v>
      </c>
      <c r="L67" s="675">
        <f t="shared" si="3"/>
        <v>405.1</v>
      </c>
    </row>
    <row r="68" spans="1:43">
      <c r="A68" s="685" t="s">
        <v>1172</v>
      </c>
      <c r="B68" s="681">
        <v>8991999.1400000006</v>
      </c>
      <c r="C68" s="681">
        <v>8900364.0800000001</v>
      </c>
      <c r="D68" s="681">
        <v>8808729.0199999996</v>
      </c>
      <c r="E68" s="681"/>
      <c r="F68" s="681"/>
      <c r="G68" s="681"/>
      <c r="H68" s="681">
        <v>2.2000000000000002</v>
      </c>
      <c r="I68" s="681">
        <v>200860</v>
      </c>
      <c r="J68" s="681">
        <v>196804.01</v>
      </c>
      <c r="K68" s="674">
        <f t="shared" si="0"/>
        <v>194296.03</v>
      </c>
      <c r="L68" s="675">
        <f t="shared" si="1"/>
        <v>194.3</v>
      </c>
    </row>
    <row r="69" spans="1:43">
      <c r="A69" s="686" t="s">
        <v>828</v>
      </c>
      <c r="B69" s="677">
        <f>SUM(B14:B68)</f>
        <v>511664189.01999998</v>
      </c>
      <c r="C69" s="677">
        <f t="shared" ref="C69:J69" si="4">SUM(C14:C68)</f>
        <v>502156830.81</v>
      </c>
      <c r="D69" s="677">
        <f t="shared" si="4"/>
        <v>480665624.60000002</v>
      </c>
      <c r="E69" s="677">
        <f t="shared" si="4"/>
        <v>161361772.81</v>
      </c>
      <c r="F69" s="677">
        <f t="shared" si="4"/>
        <v>157747647.13</v>
      </c>
      <c r="G69" s="677">
        <f t="shared" si="4"/>
        <v>148267991.25999999</v>
      </c>
      <c r="H69" s="677"/>
      <c r="I69" s="677">
        <f t="shared" si="4"/>
        <v>11318389.130000001</v>
      </c>
      <c r="J69" s="677">
        <f t="shared" si="4"/>
        <v>10942743.73</v>
      </c>
      <c r="K69" s="677">
        <f>SUM(K14:K68)</f>
        <v>10774118.609999999</v>
      </c>
      <c r="L69" s="687">
        <f>SUM(L14:L68)</f>
        <v>10774.2</v>
      </c>
    </row>
    <row r="70" spans="1:43">
      <c r="A70" s="688" t="s">
        <v>707</v>
      </c>
      <c r="B70" s="677">
        <f>B69-B71</f>
        <v>511664189.01999998</v>
      </c>
      <c r="C70" s="677">
        <f t="shared" ref="C70:L70" si="5">C69-C71</f>
        <v>502156830.81</v>
      </c>
      <c r="D70" s="677">
        <f t="shared" si="5"/>
        <v>480665624.60000002</v>
      </c>
      <c r="E70" s="677">
        <f t="shared" si="5"/>
        <v>161361772.81</v>
      </c>
      <c r="F70" s="677">
        <f t="shared" si="5"/>
        <v>157747647.13</v>
      </c>
      <c r="G70" s="677">
        <f t="shared" si="5"/>
        <v>148267991.25999999</v>
      </c>
      <c r="H70" s="677"/>
      <c r="I70" s="677">
        <f t="shared" si="5"/>
        <v>11318389.130000001</v>
      </c>
      <c r="J70" s="677">
        <f t="shared" si="5"/>
        <v>10942743.73</v>
      </c>
      <c r="K70" s="677">
        <f t="shared" si="5"/>
        <v>10774118.609999999</v>
      </c>
      <c r="L70" s="687">
        <f t="shared" si="5"/>
        <v>10774.2</v>
      </c>
    </row>
    <row r="71" spans="1:43">
      <c r="A71" s="688" t="s">
        <v>708</v>
      </c>
      <c r="B71" s="677">
        <f t="shared" ref="B71:G71" si="6">B50+B48+B19+B17+B14</f>
        <v>0</v>
      </c>
      <c r="C71" s="677">
        <f t="shared" si="6"/>
        <v>0</v>
      </c>
      <c r="D71" s="677">
        <f t="shared" si="6"/>
        <v>0</v>
      </c>
      <c r="E71" s="677">
        <f t="shared" si="6"/>
        <v>0</v>
      </c>
      <c r="F71" s="677">
        <f t="shared" si="6"/>
        <v>0</v>
      </c>
      <c r="G71" s="677">
        <f t="shared" si="6"/>
        <v>0</v>
      </c>
      <c r="H71" s="677"/>
      <c r="I71" s="677">
        <f>I50+I48+I19+I17+I14</f>
        <v>0</v>
      </c>
      <c r="J71" s="677">
        <f>J50+J48+J19+J17+J14</f>
        <v>0</v>
      </c>
      <c r="K71" s="677">
        <f>K50+K48+K19+K17+K14</f>
        <v>0</v>
      </c>
      <c r="L71" s="687">
        <f>L50+L48+L19+L17+L14</f>
        <v>0</v>
      </c>
    </row>
    <row r="73" spans="1:43" s="241" customFormat="1" ht="15.75">
      <c r="A73" s="401" t="s">
        <v>313</v>
      </c>
      <c r="K73" s="402" t="s">
        <v>1179</v>
      </c>
      <c r="AF73" s="320"/>
      <c r="AM73" s="298"/>
      <c r="AQ73" s="298"/>
    </row>
    <row r="74" spans="1:43" s="241" customFormat="1" ht="15.75">
      <c r="AD74" s="385"/>
      <c r="AG74" s="320"/>
      <c r="AM74" s="298"/>
      <c r="AQ74" s="298"/>
    </row>
    <row r="75" spans="1:43" s="241" customFormat="1" ht="15.75">
      <c r="A75" s="299" t="s">
        <v>314</v>
      </c>
      <c r="K75" s="241" t="s">
        <v>1180</v>
      </c>
      <c r="AD75" s="385"/>
      <c r="AG75" s="320"/>
      <c r="AM75" s="298"/>
      <c r="AQ75" s="298"/>
    </row>
    <row r="76" spans="1:43" s="241" customFormat="1" ht="15.75">
      <c r="AD76" s="385"/>
      <c r="AG76" s="320"/>
      <c r="AM76" s="298"/>
      <c r="AQ76" s="298"/>
    </row>
    <row r="77" spans="1:43" s="241" customFormat="1" ht="15">
      <c r="A77" s="402" t="s">
        <v>1198</v>
      </c>
      <c r="AJ77" s="689"/>
      <c r="AM77" s="298"/>
      <c r="AQ77" s="298"/>
    </row>
    <row r="78" spans="1:43" s="241" customFormat="1" ht="15">
      <c r="A78" s="241" t="s">
        <v>1196</v>
      </c>
      <c r="AJ78" s="689"/>
      <c r="AM78" s="298"/>
      <c r="AQ78" s="298"/>
    </row>
  </sheetData>
  <mergeCells count="17">
    <mergeCell ref="A7:J7"/>
    <mergeCell ref="D1:J1"/>
    <mergeCell ref="H2:K2"/>
    <mergeCell ref="A3:J3"/>
    <mergeCell ref="A4:J4"/>
    <mergeCell ref="A5:J5"/>
    <mergeCell ref="H8:I8"/>
    <mergeCell ref="A9:A12"/>
    <mergeCell ref="B9:G9"/>
    <mergeCell ref="H9:H12"/>
    <mergeCell ref="I9:I12"/>
    <mergeCell ref="K9:K12"/>
    <mergeCell ref="L9:L12"/>
    <mergeCell ref="B10:D11"/>
    <mergeCell ref="E10:G10"/>
    <mergeCell ref="E11:G11"/>
    <mergeCell ref="J9:J12"/>
  </mergeCells>
  <printOptions horizontalCentered="1"/>
  <pageMargins left="0.19685039370078741" right="0.19685039370078741" top="0.15748031496062992" bottom="0.19685039370078741" header="0.15748031496062992" footer="0.1574803149606299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EBEE9"/>
  </sheetPr>
  <dimension ref="A1:AQ411"/>
  <sheetViews>
    <sheetView view="pageBreakPreview" zoomScaleSheetLayoutView="100" workbookViewId="0">
      <pane xSplit="1" ySplit="12" topLeftCell="B13" activePane="bottomRight" state="frozen"/>
      <selection activeCell="G75" sqref="G75"/>
      <selection pane="topRight" activeCell="G75" sqref="G75"/>
      <selection pane="bottomLeft" activeCell="G75" sqref="G75"/>
      <selection pane="bottomRight" activeCell="H10" sqref="H10:H11"/>
    </sheetView>
  </sheetViews>
  <sheetFormatPr defaultRowHeight="12.75"/>
  <cols>
    <col min="1" max="1" width="16.85546875" style="394" customWidth="1"/>
    <col min="2" max="2" width="17.7109375" style="403" customWidth="1"/>
    <col min="3" max="3" width="13.7109375" style="403" customWidth="1"/>
    <col min="4" max="4" width="8.85546875" style="403" customWidth="1"/>
    <col min="5" max="5" width="15.42578125" style="403" customWidth="1"/>
    <col min="6" max="6" width="15" style="403" customWidth="1"/>
    <col min="7" max="7" width="15.28515625" style="403" customWidth="1"/>
    <col min="8" max="8" width="16.7109375" style="394" customWidth="1"/>
    <col min="9" max="251" width="9.140625" style="394"/>
    <col min="252" max="252" width="2.7109375" style="394" customWidth="1"/>
    <col min="253" max="253" width="3.28515625" style="394" customWidth="1"/>
    <col min="254" max="254" width="2.5703125" style="394" customWidth="1"/>
    <col min="255" max="255" width="4.7109375" style="394" customWidth="1"/>
    <col min="256" max="256" width="5.140625" style="394" customWidth="1"/>
    <col min="257" max="257" width="5" style="394" customWidth="1"/>
    <col min="258" max="507" width="9.140625" style="394"/>
    <col min="508" max="508" width="2.7109375" style="394" customWidth="1"/>
    <col min="509" max="509" width="3.28515625" style="394" customWidth="1"/>
    <col min="510" max="510" width="2.5703125" style="394" customWidth="1"/>
    <col min="511" max="511" width="4.7109375" style="394" customWidth="1"/>
    <col min="512" max="512" width="5.140625" style="394" customWidth="1"/>
    <col min="513" max="513" width="5" style="394" customWidth="1"/>
    <col min="514" max="763" width="9.140625" style="394"/>
    <col min="764" max="764" width="2.7109375" style="394" customWidth="1"/>
    <col min="765" max="765" width="3.28515625" style="394" customWidth="1"/>
    <col min="766" max="766" width="2.5703125" style="394" customWidth="1"/>
    <col min="767" max="767" width="4.7109375" style="394" customWidth="1"/>
    <col min="768" max="768" width="5.140625" style="394" customWidth="1"/>
    <col min="769" max="769" width="5" style="394" customWidth="1"/>
    <col min="770" max="1019" width="9.140625" style="394"/>
    <col min="1020" max="1020" width="2.7109375" style="394" customWidth="1"/>
    <col min="1021" max="1021" width="3.28515625" style="394" customWidth="1"/>
    <col min="1022" max="1022" width="2.5703125" style="394" customWidth="1"/>
    <col min="1023" max="1023" width="4.7109375" style="394" customWidth="1"/>
    <col min="1024" max="1024" width="5.140625" style="394" customWidth="1"/>
    <col min="1025" max="1025" width="5" style="394" customWidth="1"/>
    <col min="1026" max="1275" width="9.140625" style="394"/>
    <col min="1276" max="1276" width="2.7109375" style="394" customWidth="1"/>
    <col min="1277" max="1277" width="3.28515625" style="394" customWidth="1"/>
    <col min="1278" max="1278" width="2.5703125" style="394" customWidth="1"/>
    <col min="1279" max="1279" width="4.7109375" style="394" customWidth="1"/>
    <col min="1280" max="1280" width="5.140625" style="394" customWidth="1"/>
    <col min="1281" max="1281" width="5" style="394" customWidth="1"/>
    <col min="1282" max="1531" width="9.140625" style="394"/>
    <col min="1532" max="1532" width="2.7109375" style="394" customWidth="1"/>
    <col min="1533" max="1533" width="3.28515625" style="394" customWidth="1"/>
    <col min="1534" max="1534" width="2.5703125" style="394" customWidth="1"/>
    <col min="1535" max="1535" width="4.7109375" style="394" customWidth="1"/>
    <col min="1536" max="1536" width="5.140625" style="394" customWidth="1"/>
    <col min="1537" max="1537" width="5" style="394" customWidth="1"/>
    <col min="1538" max="1787" width="9.140625" style="394"/>
    <col min="1788" max="1788" width="2.7109375" style="394" customWidth="1"/>
    <col min="1789" max="1789" width="3.28515625" style="394" customWidth="1"/>
    <col min="1790" max="1790" width="2.5703125" style="394" customWidth="1"/>
    <col min="1791" max="1791" width="4.7109375" style="394" customWidth="1"/>
    <col min="1792" max="1792" width="5.140625" style="394" customWidth="1"/>
    <col min="1793" max="1793" width="5" style="394" customWidth="1"/>
    <col min="1794" max="2043" width="9.140625" style="394"/>
    <col min="2044" max="2044" width="2.7109375" style="394" customWidth="1"/>
    <col min="2045" max="2045" width="3.28515625" style="394" customWidth="1"/>
    <col min="2046" max="2046" width="2.5703125" style="394" customWidth="1"/>
    <col min="2047" max="2047" width="4.7109375" style="394" customWidth="1"/>
    <col min="2048" max="2048" width="5.140625" style="394" customWidth="1"/>
    <col min="2049" max="2049" width="5" style="394" customWidth="1"/>
    <col min="2050" max="2299" width="9.140625" style="394"/>
    <col min="2300" max="2300" width="2.7109375" style="394" customWidth="1"/>
    <col min="2301" max="2301" width="3.28515625" style="394" customWidth="1"/>
    <col min="2302" max="2302" width="2.5703125" style="394" customWidth="1"/>
    <col min="2303" max="2303" width="4.7109375" style="394" customWidth="1"/>
    <col min="2304" max="2304" width="5.140625" style="394" customWidth="1"/>
    <col min="2305" max="2305" width="5" style="394" customWidth="1"/>
    <col min="2306" max="2555" width="9.140625" style="394"/>
    <col min="2556" max="2556" width="2.7109375" style="394" customWidth="1"/>
    <col min="2557" max="2557" width="3.28515625" style="394" customWidth="1"/>
    <col min="2558" max="2558" width="2.5703125" style="394" customWidth="1"/>
    <col min="2559" max="2559" width="4.7109375" style="394" customWidth="1"/>
    <col min="2560" max="2560" width="5.140625" style="394" customWidth="1"/>
    <col min="2561" max="2561" width="5" style="394" customWidth="1"/>
    <col min="2562" max="2811" width="9.140625" style="394"/>
    <col min="2812" max="2812" width="2.7109375" style="394" customWidth="1"/>
    <col min="2813" max="2813" width="3.28515625" style="394" customWidth="1"/>
    <col min="2814" max="2814" width="2.5703125" style="394" customWidth="1"/>
    <col min="2815" max="2815" width="4.7109375" style="394" customWidth="1"/>
    <col min="2816" max="2816" width="5.140625" style="394" customWidth="1"/>
    <col min="2817" max="2817" width="5" style="394" customWidth="1"/>
    <col min="2818" max="3067" width="9.140625" style="394"/>
    <col min="3068" max="3068" width="2.7109375" style="394" customWidth="1"/>
    <col min="3069" max="3069" width="3.28515625" style="394" customWidth="1"/>
    <col min="3070" max="3070" width="2.5703125" style="394" customWidth="1"/>
    <col min="3071" max="3071" width="4.7109375" style="394" customWidth="1"/>
    <col min="3072" max="3072" width="5.140625" style="394" customWidth="1"/>
    <col min="3073" max="3073" width="5" style="394" customWidth="1"/>
    <col min="3074" max="3323" width="9.140625" style="394"/>
    <col min="3324" max="3324" width="2.7109375" style="394" customWidth="1"/>
    <col min="3325" max="3325" width="3.28515625" style="394" customWidth="1"/>
    <col min="3326" max="3326" width="2.5703125" style="394" customWidth="1"/>
    <col min="3327" max="3327" width="4.7109375" style="394" customWidth="1"/>
    <col min="3328" max="3328" width="5.140625" style="394" customWidth="1"/>
    <col min="3329" max="3329" width="5" style="394" customWidth="1"/>
    <col min="3330" max="3579" width="9.140625" style="394"/>
    <col min="3580" max="3580" width="2.7109375" style="394" customWidth="1"/>
    <col min="3581" max="3581" width="3.28515625" style="394" customWidth="1"/>
    <col min="3582" max="3582" width="2.5703125" style="394" customWidth="1"/>
    <col min="3583" max="3583" width="4.7109375" style="394" customWidth="1"/>
    <col min="3584" max="3584" width="5.140625" style="394" customWidth="1"/>
    <col min="3585" max="3585" width="5" style="394" customWidth="1"/>
    <col min="3586" max="3835" width="9.140625" style="394"/>
    <col min="3836" max="3836" width="2.7109375" style="394" customWidth="1"/>
    <col min="3837" max="3837" width="3.28515625" style="394" customWidth="1"/>
    <col min="3838" max="3838" width="2.5703125" style="394" customWidth="1"/>
    <col min="3839" max="3839" width="4.7109375" style="394" customWidth="1"/>
    <col min="3840" max="3840" width="5.140625" style="394" customWidth="1"/>
    <col min="3841" max="3841" width="5" style="394" customWidth="1"/>
    <col min="3842" max="4091" width="9.140625" style="394"/>
    <col min="4092" max="4092" width="2.7109375" style="394" customWidth="1"/>
    <col min="4093" max="4093" width="3.28515625" style="394" customWidth="1"/>
    <col min="4094" max="4094" width="2.5703125" style="394" customWidth="1"/>
    <col min="4095" max="4095" width="4.7109375" style="394" customWidth="1"/>
    <col min="4096" max="4096" width="5.140625" style="394" customWidth="1"/>
    <col min="4097" max="4097" width="5" style="394" customWidth="1"/>
    <col min="4098" max="4347" width="9.140625" style="394"/>
    <col min="4348" max="4348" width="2.7109375" style="394" customWidth="1"/>
    <col min="4349" max="4349" width="3.28515625" style="394" customWidth="1"/>
    <col min="4350" max="4350" width="2.5703125" style="394" customWidth="1"/>
    <col min="4351" max="4351" width="4.7109375" style="394" customWidth="1"/>
    <col min="4352" max="4352" width="5.140625" style="394" customWidth="1"/>
    <col min="4353" max="4353" width="5" style="394" customWidth="1"/>
    <col min="4354" max="4603" width="9.140625" style="394"/>
    <col min="4604" max="4604" width="2.7109375" style="394" customWidth="1"/>
    <col min="4605" max="4605" width="3.28515625" style="394" customWidth="1"/>
    <col min="4606" max="4606" width="2.5703125" style="394" customWidth="1"/>
    <col min="4607" max="4607" width="4.7109375" style="394" customWidth="1"/>
    <col min="4608" max="4608" width="5.140625" style="394" customWidth="1"/>
    <col min="4609" max="4609" width="5" style="394" customWidth="1"/>
    <col min="4610" max="4859" width="9.140625" style="394"/>
    <col min="4860" max="4860" width="2.7109375" style="394" customWidth="1"/>
    <col min="4861" max="4861" width="3.28515625" style="394" customWidth="1"/>
    <col min="4862" max="4862" width="2.5703125" style="394" customWidth="1"/>
    <col min="4863" max="4863" width="4.7109375" style="394" customWidth="1"/>
    <col min="4864" max="4864" width="5.140625" style="394" customWidth="1"/>
    <col min="4865" max="4865" width="5" style="394" customWidth="1"/>
    <col min="4866" max="5115" width="9.140625" style="394"/>
    <col min="5116" max="5116" width="2.7109375" style="394" customWidth="1"/>
    <col min="5117" max="5117" width="3.28515625" style="394" customWidth="1"/>
    <col min="5118" max="5118" width="2.5703125" style="394" customWidth="1"/>
    <col min="5119" max="5119" width="4.7109375" style="394" customWidth="1"/>
    <col min="5120" max="5120" width="5.140625" style="394" customWidth="1"/>
    <col min="5121" max="5121" width="5" style="394" customWidth="1"/>
    <col min="5122" max="5371" width="9.140625" style="394"/>
    <col min="5372" max="5372" width="2.7109375" style="394" customWidth="1"/>
    <col min="5373" max="5373" width="3.28515625" style="394" customWidth="1"/>
    <col min="5374" max="5374" width="2.5703125" style="394" customWidth="1"/>
    <col min="5375" max="5375" width="4.7109375" style="394" customWidth="1"/>
    <col min="5376" max="5376" width="5.140625" style="394" customWidth="1"/>
    <col min="5377" max="5377" width="5" style="394" customWidth="1"/>
    <col min="5378" max="5627" width="9.140625" style="394"/>
    <col min="5628" max="5628" width="2.7109375" style="394" customWidth="1"/>
    <col min="5629" max="5629" width="3.28515625" style="394" customWidth="1"/>
    <col min="5630" max="5630" width="2.5703125" style="394" customWidth="1"/>
    <col min="5631" max="5631" width="4.7109375" style="394" customWidth="1"/>
    <col min="5632" max="5632" width="5.140625" style="394" customWidth="1"/>
    <col min="5633" max="5633" width="5" style="394" customWidth="1"/>
    <col min="5634" max="5883" width="9.140625" style="394"/>
    <col min="5884" max="5884" width="2.7109375" style="394" customWidth="1"/>
    <col min="5885" max="5885" width="3.28515625" style="394" customWidth="1"/>
    <col min="5886" max="5886" width="2.5703125" style="394" customWidth="1"/>
    <col min="5887" max="5887" width="4.7109375" style="394" customWidth="1"/>
    <col min="5888" max="5888" width="5.140625" style="394" customWidth="1"/>
    <col min="5889" max="5889" width="5" style="394" customWidth="1"/>
    <col min="5890" max="6139" width="9.140625" style="394"/>
    <col min="6140" max="6140" width="2.7109375" style="394" customWidth="1"/>
    <col min="6141" max="6141" width="3.28515625" style="394" customWidth="1"/>
    <col min="6142" max="6142" width="2.5703125" style="394" customWidth="1"/>
    <col min="6143" max="6143" width="4.7109375" style="394" customWidth="1"/>
    <col min="6144" max="6144" width="5.140625" style="394" customWidth="1"/>
    <col min="6145" max="6145" width="5" style="394" customWidth="1"/>
    <col min="6146" max="6395" width="9.140625" style="394"/>
    <col min="6396" max="6396" width="2.7109375" style="394" customWidth="1"/>
    <col min="6397" max="6397" width="3.28515625" style="394" customWidth="1"/>
    <col min="6398" max="6398" width="2.5703125" style="394" customWidth="1"/>
    <col min="6399" max="6399" width="4.7109375" style="394" customWidth="1"/>
    <col min="6400" max="6400" width="5.140625" style="394" customWidth="1"/>
    <col min="6401" max="6401" width="5" style="394" customWidth="1"/>
    <col min="6402" max="6651" width="9.140625" style="394"/>
    <col min="6652" max="6652" width="2.7109375" style="394" customWidth="1"/>
    <col min="6653" max="6653" width="3.28515625" style="394" customWidth="1"/>
    <col min="6654" max="6654" width="2.5703125" style="394" customWidth="1"/>
    <col min="6655" max="6655" width="4.7109375" style="394" customWidth="1"/>
    <col min="6656" max="6656" width="5.140625" style="394" customWidth="1"/>
    <col min="6657" max="6657" width="5" style="394" customWidth="1"/>
    <col min="6658" max="6907" width="9.140625" style="394"/>
    <col min="6908" max="6908" width="2.7109375" style="394" customWidth="1"/>
    <col min="6909" max="6909" width="3.28515625" style="394" customWidth="1"/>
    <col min="6910" max="6910" width="2.5703125" style="394" customWidth="1"/>
    <col min="6911" max="6911" width="4.7109375" style="394" customWidth="1"/>
    <col min="6912" max="6912" width="5.140625" style="394" customWidth="1"/>
    <col min="6913" max="6913" width="5" style="394" customWidth="1"/>
    <col min="6914" max="7163" width="9.140625" style="394"/>
    <col min="7164" max="7164" width="2.7109375" style="394" customWidth="1"/>
    <col min="7165" max="7165" width="3.28515625" style="394" customWidth="1"/>
    <col min="7166" max="7166" width="2.5703125" style="394" customWidth="1"/>
    <col min="7167" max="7167" width="4.7109375" style="394" customWidth="1"/>
    <col min="7168" max="7168" width="5.140625" style="394" customWidth="1"/>
    <col min="7169" max="7169" width="5" style="394" customWidth="1"/>
    <col min="7170" max="7419" width="9.140625" style="394"/>
    <col min="7420" max="7420" width="2.7109375" style="394" customWidth="1"/>
    <col min="7421" max="7421" width="3.28515625" style="394" customWidth="1"/>
    <col min="7422" max="7422" width="2.5703125" style="394" customWidth="1"/>
    <col min="7423" max="7423" width="4.7109375" style="394" customWidth="1"/>
    <col min="7424" max="7424" width="5.140625" style="394" customWidth="1"/>
    <col min="7425" max="7425" width="5" style="394" customWidth="1"/>
    <col min="7426" max="7675" width="9.140625" style="394"/>
    <col min="7676" max="7676" width="2.7109375" style="394" customWidth="1"/>
    <col min="7677" max="7677" width="3.28515625" style="394" customWidth="1"/>
    <col min="7678" max="7678" width="2.5703125" style="394" customWidth="1"/>
    <col min="7679" max="7679" width="4.7109375" style="394" customWidth="1"/>
    <col min="7680" max="7680" width="5.140625" style="394" customWidth="1"/>
    <col min="7681" max="7681" width="5" style="394" customWidth="1"/>
    <col min="7682" max="7931" width="9.140625" style="394"/>
    <col min="7932" max="7932" width="2.7109375" style="394" customWidth="1"/>
    <col min="7933" max="7933" width="3.28515625" style="394" customWidth="1"/>
    <col min="7934" max="7934" width="2.5703125" style="394" customWidth="1"/>
    <col min="7935" max="7935" width="4.7109375" style="394" customWidth="1"/>
    <col min="7936" max="7936" width="5.140625" style="394" customWidth="1"/>
    <col min="7937" max="7937" width="5" style="394" customWidth="1"/>
    <col min="7938" max="8187" width="9.140625" style="394"/>
    <col min="8188" max="8188" width="2.7109375" style="394" customWidth="1"/>
    <col min="8189" max="8189" width="3.28515625" style="394" customWidth="1"/>
    <col min="8190" max="8190" width="2.5703125" style="394" customWidth="1"/>
    <col min="8191" max="8191" width="4.7109375" style="394" customWidth="1"/>
    <col min="8192" max="8192" width="5.140625" style="394" customWidth="1"/>
    <col min="8193" max="8193" width="5" style="394" customWidth="1"/>
    <col min="8194" max="8443" width="9.140625" style="394"/>
    <col min="8444" max="8444" width="2.7109375" style="394" customWidth="1"/>
    <col min="8445" max="8445" width="3.28515625" style="394" customWidth="1"/>
    <col min="8446" max="8446" width="2.5703125" style="394" customWidth="1"/>
    <col min="8447" max="8447" width="4.7109375" style="394" customWidth="1"/>
    <col min="8448" max="8448" width="5.140625" style="394" customWidth="1"/>
    <col min="8449" max="8449" width="5" style="394" customWidth="1"/>
    <col min="8450" max="8699" width="9.140625" style="394"/>
    <col min="8700" max="8700" width="2.7109375" style="394" customWidth="1"/>
    <col min="8701" max="8701" width="3.28515625" style="394" customWidth="1"/>
    <col min="8702" max="8702" width="2.5703125" style="394" customWidth="1"/>
    <col min="8703" max="8703" width="4.7109375" style="394" customWidth="1"/>
    <col min="8704" max="8704" width="5.140625" style="394" customWidth="1"/>
    <col min="8705" max="8705" width="5" style="394" customWidth="1"/>
    <col min="8706" max="8955" width="9.140625" style="394"/>
    <col min="8956" max="8956" width="2.7109375" style="394" customWidth="1"/>
    <col min="8957" max="8957" width="3.28515625" style="394" customWidth="1"/>
    <col min="8958" max="8958" width="2.5703125" style="394" customWidth="1"/>
    <col min="8959" max="8959" width="4.7109375" style="394" customWidth="1"/>
    <col min="8960" max="8960" width="5.140625" style="394" customWidth="1"/>
    <col min="8961" max="8961" width="5" style="394" customWidth="1"/>
    <col min="8962" max="9211" width="9.140625" style="394"/>
    <col min="9212" max="9212" width="2.7109375" style="394" customWidth="1"/>
    <col min="9213" max="9213" width="3.28515625" style="394" customWidth="1"/>
    <col min="9214" max="9214" width="2.5703125" style="394" customWidth="1"/>
    <col min="9215" max="9215" width="4.7109375" style="394" customWidth="1"/>
    <col min="9216" max="9216" width="5.140625" style="394" customWidth="1"/>
    <col min="9217" max="9217" width="5" style="394" customWidth="1"/>
    <col min="9218" max="9467" width="9.140625" style="394"/>
    <col min="9468" max="9468" width="2.7109375" style="394" customWidth="1"/>
    <col min="9469" max="9469" width="3.28515625" style="394" customWidth="1"/>
    <col min="9470" max="9470" width="2.5703125" style="394" customWidth="1"/>
    <col min="9471" max="9471" width="4.7109375" style="394" customWidth="1"/>
    <col min="9472" max="9472" width="5.140625" style="394" customWidth="1"/>
    <col min="9473" max="9473" width="5" style="394" customWidth="1"/>
    <col min="9474" max="9723" width="9.140625" style="394"/>
    <col min="9724" max="9724" width="2.7109375" style="394" customWidth="1"/>
    <col min="9725" max="9725" width="3.28515625" style="394" customWidth="1"/>
    <col min="9726" max="9726" width="2.5703125" style="394" customWidth="1"/>
    <col min="9727" max="9727" width="4.7109375" style="394" customWidth="1"/>
    <col min="9728" max="9728" width="5.140625" style="394" customWidth="1"/>
    <col min="9729" max="9729" width="5" style="394" customWidth="1"/>
    <col min="9730" max="9979" width="9.140625" style="394"/>
    <col min="9980" max="9980" width="2.7109375" style="394" customWidth="1"/>
    <col min="9981" max="9981" width="3.28515625" style="394" customWidth="1"/>
    <col min="9982" max="9982" width="2.5703125" style="394" customWidth="1"/>
    <col min="9983" max="9983" width="4.7109375" style="394" customWidth="1"/>
    <col min="9984" max="9984" width="5.140625" style="394" customWidth="1"/>
    <col min="9985" max="9985" width="5" style="394" customWidth="1"/>
    <col min="9986" max="10235" width="9.140625" style="394"/>
    <col min="10236" max="10236" width="2.7109375" style="394" customWidth="1"/>
    <col min="10237" max="10237" width="3.28515625" style="394" customWidth="1"/>
    <col min="10238" max="10238" width="2.5703125" style="394" customWidth="1"/>
    <col min="10239" max="10239" width="4.7109375" style="394" customWidth="1"/>
    <col min="10240" max="10240" width="5.140625" style="394" customWidth="1"/>
    <col min="10241" max="10241" width="5" style="394" customWidth="1"/>
    <col min="10242" max="10491" width="9.140625" style="394"/>
    <col min="10492" max="10492" width="2.7109375" style="394" customWidth="1"/>
    <col min="10493" max="10493" width="3.28515625" style="394" customWidth="1"/>
    <col min="10494" max="10494" width="2.5703125" style="394" customWidth="1"/>
    <col min="10495" max="10495" width="4.7109375" style="394" customWidth="1"/>
    <col min="10496" max="10496" width="5.140625" style="394" customWidth="1"/>
    <col min="10497" max="10497" width="5" style="394" customWidth="1"/>
    <col min="10498" max="10747" width="9.140625" style="394"/>
    <col min="10748" max="10748" width="2.7109375" style="394" customWidth="1"/>
    <col min="10749" max="10749" width="3.28515625" style="394" customWidth="1"/>
    <col min="10750" max="10750" width="2.5703125" style="394" customWidth="1"/>
    <col min="10751" max="10751" width="4.7109375" style="394" customWidth="1"/>
    <col min="10752" max="10752" width="5.140625" style="394" customWidth="1"/>
    <col min="10753" max="10753" width="5" style="394" customWidth="1"/>
    <col min="10754" max="11003" width="9.140625" style="394"/>
    <col min="11004" max="11004" width="2.7109375" style="394" customWidth="1"/>
    <col min="11005" max="11005" width="3.28515625" style="394" customWidth="1"/>
    <col min="11006" max="11006" width="2.5703125" style="394" customWidth="1"/>
    <col min="11007" max="11007" width="4.7109375" style="394" customWidth="1"/>
    <col min="11008" max="11008" width="5.140625" style="394" customWidth="1"/>
    <col min="11009" max="11009" width="5" style="394" customWidth="1"/>
    <col min="11010" max="11259" width="9.140625" style="394"/>
    <col min="11260" max="11260" width="2.7109375" style="394" customWidth="1"/>
    <col min="11261" max="11261" width="3.28515625" style="394" customWidth="1"/>
    <col min="11262" max="11262" width="2.5703125" style="394" customWidth="1"/>
    <col min="11263" max="11263" width="4.7109375" style="394" customWidth="1"/>
    <col min="11264" max="11264" width="5.140625" style="394" customWidth="1"/>
    <col min="11265" max="11265" width="5" style="394" customWidth="1"/>
    <col min="11266" max="11515" width="9.140625" style="394"/>
    <col min="11516" max="11516" width="2.7109375" style="394" customWidth="1"/>
    <col min="11517" max="11517" width="3.28515625" style="394" customWidth="1"/>
    <col min="11518" max="11518" width="2.5703125" style="394" customWidth="1"/>
    <col min="11519" max="11519" width="4.7109375" style="394" customWidth="1"/>
    <col min="11520" max="11520" width="5.140625" style="394" customWidth="1"/>
    <col min="11521" max="11521" width="5" style="394" customWidth="1"/>
    <col min="11522" max="11771" width="9.140625" style="394"/>
    <col min="11772" max="11772" width="2.7109375" style="394" customWidth="1"/>
    <col min="11773" max="11773" width="3.28515625" style="394" customWidth="1"/>
    <col min="11774" max="11774" width="2.5703125" style="394" customWidth="1"/>
    <col min="11775" max="11775" width="4.7109375" style="394" customWidth="1"/>
    <col min="11776" max="11776" width="5.140625" style="394" customWidth="1"/>
    <col min="11777" max="11777" width="5" style="394" customWidth="1"/>
    <col min="11778" max="12027" width="9.140625" style="394"/>
    <col min="12028" max="12028" width="2.7109375" style="394" customWidth="1"/>
    <col min="12029" max="12029" width="3.28515625" style="394" customWidth="1"/>
    <col min="12030" max="12030" width="2.5703125" style="394" customWidth="1"/>
    <col min="12031" max="12031" width="4.7109375" style="394" customWidth="1"/>
    <col min="12032" max="12032" width="5.140625" style="394" customWidth="1"/>
    <col min="12033" max="12033" width="5" style="394" customWidth="1"/>
    <col min="12034" max="12283" width="9.140625" style="394"/>
    <col min="12284" max="12284" width="2.7109375" style="394" customWidth="1"/>
    <col min="12285" max="12285" width="3.28515625" style="394" customWidth="1"/>
    <col min="12286" max="12286" width="2.5703125" style="394" customWidth="1"/>
    <col min="12287" max="12287" width="4.7109375" style="394" customWidth="1"/>
    <col min="12288" max="12288" width="5.140625" style="394" customWidth="1"/>
    <col min="12289" max="12289" width="5" style="394" customWidth="1"/>
    <col min="12290" max="12539" width="9.140625" style="394"/>
    <col min="12540" max="12540" width="2.7109375" style="394" customWidth="1"/>
    <col min="12541" max="12541" width="3.28515625" style="394" customWidth="1"/>
    <col min="12542" max="12542" width="2.5703125" style="394" customWidth="1"/>
    <col min="12543" max="12543" width="4.7109375" style="394" customWidth="1"/>
    <col min="12544" max="12544" width="5.140625" style="394" customWidth="1"/>
    <col min="12545" max="12545" width="5" style="394" customWidth="1"/>
    <col min="12546" max="12795" width="9.140625" style="394"/>
    <col min="12796" max="12796" width="2.7109375" style="394" customWidth="1"/>
    <col min="12797" max="12797" width="3.28515625" style="394" customWidth="1"/>
    <col min="12798" max="12798" width="2.5703125" style="394" customWidth="1"/>
    <col min="12799" max="12799" width="4.7109375" style="394" customWidth="1"/>
    <col min="12800" max="12800" width="5.140625" style="394" customWidth="1"/>
    <col min="12801" max="12801" width="5" style="394" customWidth="1"/>
    <col min="12802" max="13051" width="9.140625" style="394"/>
    <col min="13052" max="13052" width="2.7109375" style="394" customWidth="1"/>
    <col min="13053" max="13053" width="3.28515625" style="394" customWidth="1"/>
    <col min="13054" max="13054" width="2.5703125" style="394" customWidth="1"/>
    <col min="13055" max="13055" width="4.7109375" style="394" customWidth="1"/>
    <col min="13056" max="13056" width="5.140625" style="394" customWidth="1"/>
    <col min="13057" max="13057" width="5" style="394" customWidth="1"/>
    <col min="13058" max="13307" width="9.140625" style="394"/>
    <col min="13308" max="13308" width="2.7109375" style="394" customWidth="1"/>
    <col min="13309" max="13309" width="3.28515625" style="394" customWidth="1"/>
    <col min="13310" max="13310" width="2.5703125" style="394" customWidth="1"/>
    <col min="13311" max="13311" width="4.7109375" style="394" customWidth="1"/>
    <col min="13312" max="13312" width="5.140625" style="394" customWidth="1"/>
    <col min="13313" max="13313" width="5" style="394" customWidth="1"/>
    <col min="13314" max="13563" width="9.140625" style="394"/>
    <col min="13564" max="13564" width="2.7109375" style="394" customWidth="1"/>
    <col min="13565" max="13565" width="3.28515625" style="394" customWidth="1"/>
    <col min="13566" max="13566" width="2.5703125" style="394" customWidth="1"/>
    <col min="13567" max="13567" width="4.7109375" style="394" customWidth="1"/>
    <col min="13568" max="13568" width="5.140625" style="394" customWidth="1"/>
    <col min="13569" max="13569" width="5" style="394" customWidth="1"/>
    <col min="13570" max="13819" width="9.140625" style="394"/>
    <col min="13820" max="13820" width="2.7109375" style="394" customWidth="1"/>
    <col min="13821" max="13821" width="3.28515625" style="394" customWidth="1"/>
    <col min="13822" max="13822" width="2.5703125" style="394" customWidth="1"/>
    <col min="13823" max="13823" width="4.7109375" style="394" customWidth="1"/>
    <col min="13824" max="13824" width="5.140625" style="394" customWidth="1"/>
    <col min="13825" max="13825" width="5" style="394" customWidth="1"/>
    <col min="13826" max="14075" width="9.140625" style="394"/>
    <col min="14076" max="14076" width="2.7109375" style="394" customWidth="1"/>
    <col min="14077" max="14077" width="3.28515625" style="394" customWidth="1"/>
    <col min="14078" max="14078" width="2.5703125" style="394" customWidth="1"/>
    <col min="14079" max="14079" width="4.7109375" style="394" customWidth="1"/>
    <col min="14080" max="14080" width="5.140625" style="394" customWidth="1"/>
    <col min="14081" max="14081" width="5" style="394" customWidth="1"/>
    <col min="14082" max="14331" width="9.140625" style="394"/>
    <col min="14332" max="14332" width="2.7109375" style="394" customWidth="1"/>
    <col min="14333" max="14333" width="3.28515625" style="394" customWidth="1"/>
    <col min="14334" max="14334" width="2.5703125" style="394" customWidth="1"/>
    <col min="14335" max="14335" width="4.7109375" style="394" customWidth="1"/>
    <col min="14336" max="14336" width="5.140625" style="394" customWidth="1"/>
    <col min="14337" max="14337" width="5" style="394" customWidth="1"/>
    <col min="14338" max="14587" width="9.140625" style="394"/>
    <col min="14588" max="14588" width="2.7109375" style="394" customWidth="1"/>
    <col min="14589" max="14589" width="3.28515625" style="394" customWidth="1"/>
    <col min="14590" max="14590" width="2.5703125" style="394" customWidth="1"/>
    <col min="14591" max="14591" width="4.7109375" style="394" customWidth="1"/>
    <col min="14592" max="14592" width="5.140625" style="394" customWidth="1"/>
    <col min="14593" max="14593" width="5" style="394" customWidth="1"/>
    <col min="14594" max="14843" width="9.140625" style="394"/>
    <col min="14844" max="14844" width="2.7109375" style="394" customWidth="1"/>
    <col min="14845" max="14845" width="3.28515625" style="394" customWidth="1"/>
    <col min="14846" max="14846" width="2.5703125" style="394" customWidth="1"/>
    <col min="14847" max="14847" width="4.7109375" style="394" customWidth="1"/>
    <col min="14848" max="14848" width="5.140625" style="394" customWidth="1"/>
    <col min="14849" max="14849" width="5" style="394" customWidth="1"/>
    <col min="14850" max="15099" width="9.140625" style="394"/>
    <col min="15100" max="15100" width="2.7109375" style="394" customWidth="1"/>
    <col min="15101" max="15101" width="3.28515625" style="394" customWidth="1"/>
    <col min="15102" max="15102" width="2.5703125" style="394" customWidth="1"/>
    <col min="15103" max="15103" width="4.7109375" style="394" customWidth="1"/>
    <col min="15104" max="15104" width="5.140625" style="394" customWidth="1"/>
    <col min="15105" max="15105" width="5" style="394" customWidth="1"/>
    <col min="15106" max="15355" width="9.140625" style="394"/>
    <col min="15356" max="15356" width="2.7109375" style="394" customWidth="1"/>
    <col min="15357" max="15357" width="3.28515625" style="394" customWidth="1"/>
    <col min="15358" max="15358" width="2.5703125" style="394" customWidth="1"/>
    <col min="15359" max="15359" width="4.7109375" style="394" customWidth="1"/>
    <col min="15360" max="15360" width="5.140625" style="394" customWidth="1"/>
    <col min="15361" max="15361" width="5" style="394" customWidth="1"/>
    <col min="15362" max="15611" width="9.140625" style="394"/>
    <col min="15612" max="15612" width="2.7109375" style="394" customWidth="1"/>
    <col min="15613" max="15613" width="3.28515625" style="394" customWidth="1"/>
    <col min="15614" max="15614" width="2.5703125" style="394" customWidth="1"/>
    <col min="15615" max="15615" width="4.7109375" style="394" customWidth="1"/>
    <col min="15616" max="15616" width="5.140625" style="394" customWidth="1"/>
    <col min="15617" max="15617" width="5" style="394" customWidth="1"/>
    <col min="15618" max="15867" width="9.140625" style="394"/>
    <col min="15868" max="15868" width="2.7109375" style="394" customWidth="1"/>
    <col min="15869" max="15869" width="3.28515625" style="394" customWidth="1"/>
    <col min="15870" max="15870" width="2.5703125" style="394" customWidth="1"/>
    <col min="15871" max="15871" width="4.7109375" style="394" customWidth="1"/>
    <col min="15872" max="15872" width="5.140625" style="394" customWidth="1"/>
    <col min="15873" max="15873" width="5" style="394" customWidth="1"/>
    <col min="15874" max="16123" width="9.140625" style="394"/>
    <col min="16124" max="16124" width="2.7109375" style="394" customWidth="1"/>
    <col min="16125" max="16125" width="3.28515625" style="394" customWidth="1"/>
    <col min="16126" max="16126" width="2.5703125" style="394" customWidth="1"/>
    <col min="16127" max="16127" width="4.7109375" style="394" customWidth="1"/>
    <col min="16128" max="16128" width="5.140625" style="394" customWidth="1"/>
    <col min="16129" max="16129" width="5" style="394" customWidth="1"/>
    <col min="16130" max="16383" width="9.140625" style="394"/>
    <col min="16384" max="16384" width="8.7109375" style="394" customWidth="1"/>
  </cols>
  <sheetData>
    <row r="1" spans="1:9" ht="15.75" hidden="1">
      <c r="B1" s="395"/>
      <c r="C1" s="395"/>
      <c r="D1" s="395"/>
      <c r="E1" s="395"/>
      <c r="F1" s="396"/>
      <c r="G1" s="397"/>
    </row>
    <row r="2" spans="1:9" ht="15.75" customHeight="1">
      <c r="B2" s="395"/>
      <c r="C2" s="395"/>
      <c r="D2" s="395"/>
      <c r="E2" s="395"/>
      <c r="F2" s="1053"/>
      <c r="G2" s="1053"/>
      <c r="H2" s="1053"/>
      <c r="I2" s="1053"/>
    </row>
    <row r="3" spans="1:9" ht="15" customHeight="1">
      <c r="A3" s="1060" t="s">
        <v>1358</v>
      </c>
      <c r="B3" s="1060"/>
      <c r="C3" s="1060"/>
      <c r="D3" s="1060"/>
      <c r="E3" s="1060"/>
      <c r="F3" s="1060"/>
      <c r="G3" s="1060"/>
    </row>
    <row r="4" spans="1:9" ht="15" customHeight="1">
      <c r="A4" s="1061" t="s">
        <v>963</v>
      </c>
      <c r="B4" s="1061"/>
      <c r="C4" s="1061"/>
      <c r="D4" s="1061"/>
      <c r="E4" s="1061"/>
      <c r="F4" s="1061"/>
      <c r="G4" s="1061"/>
    </row>
    <row r="5" spans="1:9" ht="15" customHeight="1">
      <c r="A5" s="1060" t="s">
        <v>921</v>
      </c>
      <c r="B5" s="1060"/>
      <c r="C5" s="1060"/>
      <c r="D5" s="1060"/>
      <c r="E5" s="1060"/>
      <c r="F5" s="1060"/>
      <c r="G5" s="1060"/>
    </row>
    <row r="6" spans="1:9" ht="14.25" hidden="1">
      <c r="B6" s="451"/>
      <c r="C6" s="451"/>
      <c r="D6" s="451"/>
      <c r="E6" s="451"/>
      <c r="F6" s="451"/>
      <c r="G6" s="451"/>
    </row>
    <row r="7" spans="1:9" ht="15.75" customHeight="1">
      <c r="A7" s="1062" t="s">
        <v>966</v>
      </c>
      <c r="B7" s="1062"/>
      <c r="C7" s="1062"/>
      <c r="D7" s="1062"/>
      <c r="E7" s="1062"/>
      <c r="F7" s="1062"/>
      <c r="G7" s="1062"/>
    </row>
    <row r="8" spans="1:9" ht="6" customHeight="1">
      <c r="B8" s="398"/>
      <c r="C8" s="398"/>
      <c r="D8" s="398"/>
      <c r="E8" s="398"/>
      <c r="F8" s="398"/>
      <c r="G8" s="398"/>
    </row>
    <row r="9" spans="1:9">
      <c r="A9" s="262" t="s">
        <v>1199</v>
      </c>
      <c r="B9" s="399"/>
      <c r="C9" s="399"/>
      <c r="D9" s="399"/>
      <c r="E9" s="399"/>
      <c r="F9" s="399"/>
      <c r="G9" s="392"/>
    </row>
    <row r="10" spans="1:9" ht="16.5" customHeight="1">
      <c r="A10" s="1057" t="s">
        <v>794</v>
      </c>
      <c r="B10" s="1057" t="s">
        <v>967</v>
      </c>
      <c r="C10" s="1057"/>
      <c r="D10" s="1057" t="s">
        <v>970</v>
      </c>
      <c r="E10" s="1059" t="s">
        <v>1368</v>
      </c>
      <c r="F10" s="1059" t="s">
        <v>1369</v>
      </c>
      <c r="G10" s="1057" t="s">
        <v>1370</v>
      </c>
      <c r="H10" s="1058" t="s">
        <v>1371</v>
      </c>
    </row>
    <row r="11" spans="1:9" ht="61.5" customHeight="1">
      <c r="A11" s="1057"/>
      <c r="B11" s="690" t="s">
        <v>968</v>
      </c>
      <c r="C11" s="690" t="s">
        <v>969</v>
      </c>
      <c r="D11" s="1057"/>
      <c r="E11" s="1059"/>
      <c r="F11" s="1059"/>
      <c r="G11" s="1057"/>
      <c r="H11" s="1058"/>
    </row>
    <row r="12" spans="1:9">
      <c r="A12" s="691">
        <v>1</v>
      </c>
      <c r="B12" s="691">
        <v>1</v>
      </c>
      <c r="C12" s="691">
        <v>2</v>
      </c>
      <c r="D12" s="691">
        <v>3</v>
      </c>
      <c r="E12" s="691">
        <v>4</v>
      </c>
      <c r="F12" s="691">
        <v>5</v>
      </c>
      <c r="G12" s="691" t="s">
        <v>1177</v>
      </c>
    </row>
    <row r="13" spans="1:9">
      <c r="A13" s="692" t="s">
        <v>1123</v>
      </c>
      <c r="B13" s="693" t="s">
        <v>1205</v>
      </c>
      <c r="C13" s="694">
        <v>80441352</v>
      </c>
      <c r="D13" s="694">
        <v>1.5</v>
      </c>
      <c r="E13" s="694">
        <v>1206620.28</v>
      </c>
      <c r="F13" s="694">
        <v>1206620.28</v>
      </c>
      <c r="G13" s="695">
        <f>C13*D13/100</f>
        <v>1206620.28</v>
      </c>
      <c r="H13" s="696">
        <f>G13/1000</f>
        <v>1206.5999999999999</v>
      </c>
    </row>
    <row r="14" spans="1:9">
      <c r="A14" s="1056" t="s">
        <v>1036</v>
      </c>
      <c r="B14" s="693" t="s">
        <v>971</v>
      </c>
      <c r="C14" s="697">
        <v>61803025.200000003</v>
      </c>
      <c r="D14" s="694">
        <v>1.5</v>
      </c>
      <c r="E14" s="697">
        <v>927045.38</v>
      </c>
      <c r="F14" s="697">
        <v>927045.38</v>
      </c>
      <c r="G14" s="695">
        <f>C14*D14/100</f>
        <v>927045.38</v>
      </c>
      <c r="H14" s="698">
        <f t="shared" ref="H14:H69" si="0">G14/1000</f>
        <v>927</v>
      </c>
    </row>
    <row r="15" spans="1:9">
      <c r="A15" s="1056"/>
      <c r="B15" s="693" t="s">
        <v>972</v>
      </c>
      <c r="C15" s="697">
        <v>11721099.960000001</v>
      </c>
      <c r="D15" s="694">
        <v>1.5</v>
      </c>
      <c r="E15" s="697">
        <v>175816.5</v>
      </c>
      <c r="F15" s="697">
        <v>175816.5</v>
      </c>
      <c r="G15" s="695">
        <f>C15*D15/100</f>
        <v>175816.5</v>
      </c>
      <c r="H15" s="698">
        <f t="shared" si="0"/>
        <v>175.8</v>
      </c>
    </row>
    <row r="16" spans="1:9">
      <c r="A16" s="1056"/>
      <c r="B16" s="693" t="s">
        <v>1035</v>
      </c>
      <c r="C16" s="697">
        <v>16724700.720000001</v>
      </c>
      <c r="D16" s="694">
        <v>1.5</v>
      </c>
      <c r="E16" s="697">
        <v>250870.51</v>
      </c>
      <c r="F16" s="697">
        <v>250870.51</v>
      </c>
      <c r="G16" s="695">
        <f>C16*D16/100</f>
        <v>250870.51</v>
      </c>
      <c r="H16" s="698">
        <f t="shared" si="0"/>
        <v>250.9</v>
      </c>
    </row>
    <row r="17" spans="1:8">
      <c r="A17" s="699" t="s">
        <v>973</v>
      </c>
      <c r="B17" s="700"/>
      <c r="C17" s="701">
        <f>SUM(C14:C16)</f>
        <v>90248825.879999995</v>
      </c>
      <c r="D17" s="702">
        <v>1.5</v>
      </c>
      <c r="E17" s="701">
        <f>SUM(E14:E16)</f>
        <v>1353732.39</v>
      </c>
      <c r="F17" s="701">
        <f>SUM(F14:F16)</f>
        <v>1353732.39</v>
      </c>
      <c r="G17" s="701">
        <f>SUM(G14:G16)</f>
        <v>1353732.39</v>
      </c>
      <c r="H17" s="703">
        <f t="shared" si="0"/>
        <v>1353.7</v>
      </c>
    </row>
    <row r="18" spans="1:8">
      <c r="A18" s="692" t="s">
        <v>1124</v>
      </c>
      <c r="B18" s="693" t="s">
        <v>974</v>
      </c>
      <c r="C18" s="694">
        <v>63965214</v>
      </c>
      <c r="D18" s="694">
        <v>1.5</v>
      </c>
      <c r="E18" s="704" t="s">
        <v>1372</v>
      </c>
      <c r="F18" s="704" t="s">
        <v>1372</v>
      </c>
      <c r="G18" s="695">
        <f t="shared" ref="G18:G26" si="1">C18*D18/100</f>
        <v>959478.21</v>
      </c>
      <c r="H18" s="698">
        <f t="shared" si="0"/>
        <v>959.5</v>
      </c>
    </row>
    <row r="19" spans="1:8">
      <c r="A19" s="692" t="s">
        <v>1125</v>
      </c>
      <c r="B19" s="693" t="s">
        <v>1373</v>
      </c>
      <c r="C19" s="694">
        <v>75447771.780000001</v>
      </c>
      <c r="D19" s="694">
        <v>1.5</v>
      </c>
      <c r="E19" s="694">
        <f>282966+188620</f>
        <v>471586</v>
      </c>
      <c r="F19" s="694">
        <f>282929*3+282966-36</f>
        <v>1131717</v>
      </c>
      <c r="G19" s="695">
        <f t="shared" si="1"/>
        <v>1131716.58</v>
      </c>
      <c r="H19" s="698">
        <f t="shared" si="0"/>
        <v>1131.7</v>
      </c>
    </row>
    <row r="20" spans="1:8">
      <c r="A20" s="692" t="s">
        <v>1126</v>
      </c>
      <c r="B20" s="693" t="s">
        <v>975</v>
      </c>
      <c r="C20" s="694">
        <v>54303928.25</v>
      </c>
      <c r="D20" s="694">
        <v>1.5</v>
      </c>
      <c r="E20" s="694">
        <v>814560</v>
      </c>
      <c r="F20" s="694">
        <v>814560</v>
      </c>
      <c r="G20" s="695">
        <f t="shared" si="1"/>
        <v>814558.92</v>
      </c>
      <c r="H20" s="698">
        <f t="shared" si="0"/>
        <v>814.6</v>
      </c>
    </row>
    <row r="21" spans="1:8">
      <c r="A21" s="692" t="s">
        <v>1127</v>
      </c>
      <c r="B21" s="693" t="s">
        <v>1034</v>
      </c>
      <c r="C21" s="697">
        <v>18780298.16</v>
      </c>
      <c r="D21" s="694">
        <v>1.5</v>
      </c>
      <c r="E21" s="694">
        <v>281557.59000000003</v>
      </c>
      <c r="F21" s="694">
        <v>281704</v>
      </c>
      <c r="G21" s="695">
        <f t="shared" si="1"/>
        <v>281704.46999999997</v>
      </c>
      <c r="H21" s="698">
        <f t="shared" si="0"/>
        <v>281.7</v>
      </c>
    </row>
    <row r="22" spans="1:8">
      <c r="A22" s="692" t="s">
        <v>1128</v>
      </c>
      <c r="B22" s="705" t="s">
        <v>1206</v>
      </c>
      <c r="C22" s="706">
        <v>40793098.5</v>
      </c>
      <c r="D22" s="706">
        <v>1.5</v>
      </c>
      <c r="E22" s="706">
        <v>458922</v>
      </c>
      <c r="F22" s="706">
        <v>152974</v>
      </c>
      <c r="G22" s="707">
        <f t="shared" si="1"/>
        <v>611896.48</v>
      </c>
      <c r="H22" s="708">
        <f t="shared" si="0"/>
        <v>611.9</v>
      </c>
    </row>
    <row r="23" spans="1:8">
      <c r="A23" s="692" t="s">
        <v>1129</v>
      </c>
      <c r="B23" s="709" t="s">
        <v>1029</v>
      </c>
      <c r="C23" s="694">
        <v>26135094.699999999</v>
      </c>
      <c r="D23" s="694">
        <v>1.5</v>
      </c>
      <c r="E23" s="694">
        <v>392028</v>
      </c>
      <c r="F23" s="694">
        <v>392028</v>
      </c>
      <c r="G23" s="695">
        <f t="shared" si="1"/>
        <v>392026.42</v>
      </c>
      <c r="H23" s="698">
        <f t="shared" si="0"/>
        <v>392</v>
      </c>
    </row>
    <row r="24" spans="1:8">
      <c r="A24" s="1056" t="s">
        <v>705</v>
      </c>
      <c r="B24" s="694" t="s">
        <v>1033</v>
      </c>
      <c r="C24" s="694">
        <v>31916251</v>
      </c>
      <c r="D24" s="694">
        <v>1.5</v>
      </c>
      <c r="E24" s="694">
        <v>478744</v>
      </c>
      <c r="F24" s="694">
        <v>478744</v>
      </c>
      <c r="G24" s="695">
        <f t="shared" si="1"/>
        <v>478743.77</v>
      </c>
      <c r="H24" s="698">
        <f t="shared" si="0"/>
        <v>478.7</v>
      </c>
    </row>
    <row r="25" spans="1:8">
      <c r="A25" s="1056"/>
      <c r="B25" s="694" t="s">
        <v>1032</v>
      </c>
      <c r="C25" s="694">
        <v>30663641.600000001</v>
      </c>
      <c r="D25" s="694">
        <v>1.5</v>
      </c>
      <c r="E25" s="694">
        <v>459955</v>
      </c>
      <c r="F25" s="694">
        <v>459955</v>
      </c>
      <c r="G25" s="695">
        <f t="shared" si="1"/>
        <v>459954.62</v>
      </c>
      <c r="H25" s="698">
        <f t="shared" si="0"/>
        <v>460</v>
      </c>
    </row>
    <row r="26" spans="1:8" hidden="1">
      <c r="A26" s="692"/>
      <c r="B26" s="693"/>
      <c r="C26" s="694"/>
      <c r="D26" s="694">
        <v>1.5</v>
      </c>
      <c r="E26" s="694"/>
      <c r="F26" s="694"/>
      <c r="G26" s="695">
        <f t="shared" si="1"/>
        <v>0</v>
      </c>
      <c r="H26" s="698">
        <f t="shared" si="0"/>
        <v>0</v>
      </c>
    </row>
    <row r="27" spans="1:8">
      <c r="A27" s="699" t="s">
        <v>973</v>
      </c>
      <c r="B27" s="700"/>
      <c r="C27" s="701">
        <f>SUM(C24:C26)</f>
        <v>62579892.600000001</v>
      </c>
      <c r="D27" s="702"/>
      <c r="E27" s="701">
        <f>SUM(E24:E26)</f>
        <v>938699</v>
      </c>
      <c r="F27" s="701">
        <f>SUM(F24:F26)</f>
        <v>938699</v>
      </c>
      <c r="G27" s="701">
        <f>SUM(G24:G26)</f>
        <v>938698.39</v>
      </c>
      <c r="H27" s="703">
        <f t="shared" si="0"/>
        <v>938.7</v>
      </c>
    </row>
    <row r="28" spans="1:8">
      <c r="A28" s="1056" t="s">
        <v>660</v>
      </c>
      <c r="B28" s="693" t="s">
        <v>978</v>
      </c>
      <c r="C28" s="694">
        <v>39088289</v>
      </c>
      <c r="D28" s="694">
        <v>1.5</v>
      </c>
      <c r="E28" s="694">
        <v>586324</v>
      </c>
      <c r="F28" s="694">
        <v>586324</v>
      </c>
      <c r="G28" s="695">
        <f>C28*D28/100</f>
        <v>586324.34</v>
      </c>
      <c r="H28" s="698">
        <f t="shared" si="0"/>
        <v>586.29999999999995</v>
      </c>
    </row>
    <row r="29" spans="1:8">
      <c r="A29" s="1056"/>
      <c r="B29" s="693" t="s">
        <v>977</v>
      </c>
      <c r="C29" s="694">
        <v>29912228</v>
      </c>
      <c r="D29" s="694">
        <v>1.5</v>
      </c>
      <c r="E29" s="694">
        <v>448683</v>
      </c>
      <c r="F29" s="694">
        <v>448683</v>
      </c>
      <c r="G29" s="695">
        <f>C29*D29/100</f>
        <v>448683.42</v>
      </c>
      <c r="H29" s="698">
        <f t="shared" si="0"/>
        <v>448.7</v>
      </c>
    </row>
    <row r="30" spans="1:8" hidden="1">
      <c r="A30" s="710"/>
      <c r="B30" s="711"/>
      <c r="C30" s="712"/>
      <c r="D30" s="712">
        <v>1.5</v>
      </c>
      <c r="E30" s="712"/>
      <c r="F30" s="712"/>
      <c r="G30" s="713">
        <f>C30*D30/100</f>
        <v>0</v>
      </c>
      <c r="H30" s="714">
        <f t="shared" si="0"/>
        <v>0</v>
      </c>
    </row>
    <row r="31" spans="1:8">
      <c r="A31" s="699" t="s">
        <v>973</v>
      </c>
      <c r="B31" s="700"/>
      <c r="C31" s="701">
        <f>SUM(C28:C30)</f>
        <v>69000517</v>
      </c>
      <c r="D31" s="702"/>
      <c r="E31" s="701">
        <f>SUM(E28:E30)</f>
        <v>1035007</v>
      </c>
      <c r="F31" s="701">
        <f>SUM(F28:F30)</f>
        <v>1035007</v>
      </c>
      <c r="G31" s="701">
        <f>SUM(G28:G30)</f>
        <v>1035007.76</v>
      </c>
      <c r="H31" s="703">
        <f t="shared" si="0"/>
        <v>1035</v>
      </c>
    </row>
    <row r="32" spans="1:8">
      <c r="A32" s="715" t="s">
        <v>1132</v>
      </c>
      <c r="B32" s="716" t="s">
        <v>979</v>
      </c>
      <c r="C32" s="717">
        <v>23020226.100000001</v>
      </c>
      <c r="D32" s="717">
        <v>1.5</v>
      </c>
      <c r="E32" s="717">
        <v>345303</v>
      </c>
      <c r="F32" s="717">
        <v>345303</v>
      </c>
      <c r="G32" s="718">
        <f t="shared" ref="G32:G42" si="2">C32*D32/100</f>
        <v>345303.39</v>
      </c>
      <c r="H32" s="719">
        <f t="shared" si="0"/>
        <v>345.3</v>
      </c>
    </row>
    <row r="33" spans="1:8">
      <c r="A33" s="692" t="s">
        <v>1133</v>
      </c>
      <c r="B33" s="693" t="s">
        <v>980</v>
      </c>
      <c r="C33" s="694">
        <v>21874516.699999999</v>
      </c>
      <c r="D33" s="694">
        <v>1.5</v>
      </c>
      <c r="E33" s="694">
        <v>328118</v>
      </c>
      <c r="F33" s="694">
        <v>328118</v>
      </c>
      <c r="G33" s="695">
        <f t="shared" si="2"/>
        <v>328117.75</v>
      </c>
      <c r="H33" s="698">
        <f t="shared" si="0"/>
        <v>328.1</v>
      </c>
    </row>
    <row r="34" spans="1:8">
      <c r="A34" s="692" t="s">
        <v>1134</v>
      </c>
      <c r="B34" s="693" t="s">
        <v>1031</v>
      </c>
      <c r="C34" s="694">
        <v>44373214.340000004</v>
      </c>
      <c r="D34" s="694">
        <v>1.5</v>
      </c>
      <c r="E34" s="694">
        <v>665598</v>
      </c>
      <c r="F34" s="694">
        <v>665598</v>
      </c>
      <c r="G34" s="695">
        <f t="shared" si="2"/>
        <v>665598.22</v>
      </c>
      <c r="H34" s="698">
        <f t="shared" si="0"/>
        <v>665.6</v>
      </c>
    </row>
    <row r="35" spans="1:8">
      <c r="A35" s="692" t="s">
        <v>1135</v>
      </c>
      <c r="B35" s="693" t="s">
        <v>981</v>
      </c>
      <c r="C35" s="720">
        <v>56709802.469999999</v>
      </c>
      <c r="D35" s="694">
        <v>1.5</v>
      </c>
      <c r="E35" s="694">
        <v>850647</v>
      </c>
      <c r="F35" s="694">
        <v>850647</v>
      </c>
      <c r="G35" s="695">
        <f t="shared" si="2"/>
        <v>850647.04000000004</v>
      </c>
      <c r="H35" s="698">
        <f t="shared" si="0"/>
        <v>850.6</v>
      </c>
    </row>
    <row r="36" spans="1:8">
      <c r="A36" s="692" t="s">
        <v>1136</v>
      </c>
      <c r="B36" s="693" t="s">
        <v>982</v>
      </c>
      <c r="C36" s="694">
        <v>19134235.039999999</v>
      </c>
      <c r="D36" s="694">
        <v>1.5</v>
      </c>
      <c r="E36" s="694">
        <v>287011</v>
      </c>
      <c r="F36" s="694">
        <v>287014</v>
      </c>
      <c r="G36" s="695">
        <f t="shared" si="2"/>
        <v>287013.53000000003</v>
      </c>
      <c r="H36" s="698">
        <f t="shared" si="0"/>
        <v>287</v>
      </c>
    </row>
    <row r="37" spans="1:8">
      <c r="A37" s="692" t="s">
        <v>1137</v>
      </c>
      <c r="B37" s="693" t="s">
        <v>983</v>
      </c>
      <c r="C37" s="694">
        <v>43526118.780000001</v>
      </c>
      <c r="D37" s="694">
        <v>1.5</v>
      </c>
      <c r="E37" s="694">
        <v>489669</v>
      </c>
      <c r="F37" s="694">
        <v>489669</v>
      </c>
      <c r="G37" s="721">
        <f t="shared" si="2"/>
        <v>652891.78</v>
      </c>
      <c r="H37" s="698">
        <f t="shared" si="0"/>
        <v>652.9</v>
      </c>
    </row>
    <row r="38" spans="1:8">
      <c r="A38" s="692" t="s">
        <v>1138</v>
      </c>
      <c r="B38" s="693" t="s">
        <v>1030</v>
      </c>
      <c r="C38" s="694">
        <v>68535950</v>
      </c>
      <c r="D38" s="694">
        <v>1.5</v>
      </c>
      <c r="E38" s="694">
        <v>1028039</v>
      </c>
      <c r="F38" s="694">
        <v>1028039</v>
      </c>
      <c r="G38" s="695">
        <f t="shared" si="2"/>
        <v>1028039.25</v>
      </c>
      <c r="H38" s="698">
        <f t="shared" si="0"/>
        <v>1028</v>
      </c>
    </row>
    <row r="39" spans="1:8">
      <c r="A39" s="692" t="s">
        <v>1019</v>
      </c>
      <c r="B39" s="693" t="s">
        <v>984</v>
      </c>
      <c r="C39" s="694">
        <v>42590935.100000001</v>
      </c>
      <c r="D39" s="694">
        <v>1.5</v>
      </c>
      <c r="E39" s="694">
        <v>638864</v>
      </c>
      <c r="F39" s="694">
        <v>638864</v>
      </c>
      <c r="G39" s="695">
        <f t="shared" si="2"/>
        <v>638864.03</v>
      </c>
      <c r="H39" s="698">
        <f t="shared" si="0"/>
        <v>638.9</v>
      </c>
    </row>
    <row r="40" spans="1:8">
      <c r="A40" s="692" t="s">
        <v>1139</v>
      </c>
      <c r="B40" s="693" t="s">
        <v>985</v>
      </c>
      <c r="C40" s="720">
        <v>33874946.109999999</v>
      </c>
      <c r="D40" s="694">
        <v>1.5</v>
      </c>
      <c r="E40" s="694">
        <v>508124</v>
      </c>
      <c r="F40" s="694">
        <v>508124</v>
      </c>
      <c r="G40" s="695">
        <f t="shared" si="2"/>
        <v>508124.19</v>
      </c>
      <c r="H40" s="698">
        <f t="shared" si="0"/>
        <v>508.1</v>
      </c>
    </row>
    <row r="41" spans="1:8">
      <c r="A41" s="1056" t="s">
        <v>669</v>
      </c>
      <c r="B41" s="693" t="s">
        <v>986</v>
      </c>
      <c r="C41" s="722">
        <v>23836823</v>
      </c>
      <c r="D41" s="694">
        <v>1.5</v>
      </c>
      <c r="E41" s="694">
        <v>357548.5</v>
      </c>
      <c r="F41" s="694">
        <v>357552</v>
      </c>
      <c r="G41" s="695">
        <f t="shared" si="2"/>
        <v>357552.35</v>
      </c>
      <c r="H41" s="698">
        <f t="shared" si="0"/>
        <v>357.6</v>
      </c>
    </row>
    <row r="42" spans="1:8">
      <c r="A42" s="1056"/>
      <c r="B42" s="693" t="s">
        <v>987</v>
      </c>
      <c r="C42" s="722">
        <v>31531777</v>
      </c>
      <c r="D42" s="694">
        <v>1.5</v>
      </c>
      <c r="E42" s="694">
        <v>472977</v>
      </c>
      <c r="F42" s="694">
        <v>472977</v>
      </c>
      <c r="G42" s="695">
        <f t="shared" si="2"/>
        <v>472976.66</v>
      </c>
      <c r="H42" s="698">
        <f t="shared" si="0"/>
        <v>473</v>
      </c>
    </row>
    <row r="43" spans="1:8" hidden="1">
      <c r="A43" s="692"/>
      <c r="B43" s="693"/>
      <c r="C43" s="694"/>
      <c r="D43" s="694">
        <v>1.5</v>
      </c>
      <c r="E43" s="694"/>
      <c r="F43" s="694"/>
      <c r="G43" s="695">
        <f>C43*D43/100</f>
        <v>0</v>
      </c>
      <c r="H43" s="698">
        <f t="shared" si="0"/>
        <v>0</v>
      </c>
    </row>
    <row r="44" spans="1:8">
      <c r="A44" s="699" t="s">
        <v>973</v>
      </c>
      <c r="B44" s="700"/>
      <c r="C44" s="701">
        <f>SUM(C41:C43)</f>
        <v>55368600</v>
      </c>
      <c r="D44" s="702"/>
      <c r="E44" s="701">
        <f>SUM(E41:E43)</f>
        <v>830525.5</v>
      </c>
      <c r="F44" s="701">
        <f>SUM(F41:F43)</f>
        <v>830529</v>
      </c>
      <c r="G44" s="701">
        <f>SUM(G41:G43)</f>
        <v>830529.01</v>
      </c>
      <c r="H44" s="703">
        <f t="shared" si="0"/>
        <v>830.5</v>
      </c>
    </row>
    <row r="45" spans="1:8">
      <c r="A45" s="1056" t="s">
        <v>1141</v>
      </c>
      <c r="B45" s="693" t="s">
        <v>988</v>
      </c>
      <c r="C45" s="694">
        <v>62709511</v>
      </c>
      <c r="D45" s="694">
        <v>1.5</v>
      </c>
      <c r="E45" s="694">
        <v>940644</v>
      </c>
      <c r="F45" s="694">
        <v>940644</v>
      </c>
      <c r="G45" s="695">
        <f>C45*D45/100</f>
        <v>940642.67</v>
      </c>
      <c r="H45" s="698">
        <f t="shared" si="0"/>
        <v>940.6</v>
      </c>
    </row>
    <row r="46" spans="1:8">
      <c r="A46" s="1056"/>
      <c r="B46" s="693" t="s">
        <v>1207</v>
      </c>
      <c r="C46" s="694">
        <v>22379990</v>
      </c>
      <c r="D46" s="694">
        <v>1.5</v>
      </c>
      <c r="E46" s="694">
        <v>335700</v>
      </c>
      <c r="F46" s="694">
        <v>335700</v>
      </c>
      <c r="G46" s="695">
        <f>C46*D46/100</f>
        <v>335699.85</v>
      </c>
      <c r="H46" s="698">
        <f t="shared" si="0"/>
        <v>335.7</v>
      </c>
    </row>
    <row r="47" spans="1:8" ht="15.75" hidden="1" customHeight="1">
      <c r="A47" s="1056"/>
      <c r="B47" s="693"/>
      <c r="C47" s="694"/>
      <c r="D47" s="694">
        <v>1.5</v>
      </c>
      <c r="E47" s="694"/>
      <c r="F47" s="694"/>
      <c r="G47" s="695">
        <f>C47*D47/100</f>
        <v>0</v>
      </c>
      <c r="H47" s="698">
        <f t="shared" si="0"/>
        <v>0</v>
      </c>
    </row>
    <row r="48" spans="1:8">
      <c r="A48" s="699" t="s">
        <v>973</v>
      </c>
      <c r="B48" s="700"/>
      <c r="C48" s="701">
        <f>SUM(C45:C47)</f>
        <v>85089501</v>
      </c>
      <c r="D48" s="702"/>
      <c r="E48" s="701">
        <f>SUM(E45:E47)</f>
        <v>1276344</v>
      </c>
      <c r="F48" s="701">
        <f>SUM(F45:F47)</f>
        <v>1276344</v>
      </c>
      <c r="G48" s="701">
        <f>SUM(G45:G47)</f>
        <v>1276342.52</v>
      </c>
      <c r="H48" s="703">
        <f t="shared" si="0"/>
        <v>1276.3</v>
      </c>
    </row>
    <row r="49" spans="1:8">
      <c r="A49" s="692" t="s">
        <v>1142</v>
      </c>
      <c r="B49" s="693" t="s">
        <v>989</v>
      </c>
      <c r="C49" s="720">
        <v>53204041.039999999</v>
      </c>
      <c r="D49" s="694">
        <v>1.5</v>
      </c>
      <c r="E49" s="694">
        <v>798060</v>
      </c>
      <c r="F49" s="694">
        <v>798060</v>
      </c>
      <c r="G49" s="695">
        <f>C49*D49/100</f>
        <v>798060.62</v>
      </c>
      <c r="H49" s="698">
        <f t="shared" si="0"/>
        <v>798.1</v>
      </c>
    </row>
    <row r="50" spans="1:8">
      <c r="A50" s="692" t="s">
        <v>1143</v>
      </c>
      <c r="B50" s="693" t="s">
        <v>990</v>
      </c>
      <c r="C50" s="694">
        <v>24052890</v>
      </c>
      <c r="D50" s="694">
        <v>1.5</v>
      </c>
      <c r="E50" s="694">
        <v>360796</v>
      </c>
      <c r="F50" s="694">
        <v>360796</v>
      </c>
      <c r="G50" s="695">
        <f>C50*D50/100</f>
        <v>360793.35</v>
      </c>
      <c r="H50" s="698">
        <f t="shared" si="0"/>
        <v>360.8</v>
      </c>
    </row>
    <row r="51" spans="1:8">
      <c r="A51" s="1056" t="s">
        <v>1174</v>
      </c>
      <c r="B51" s="693" t="s">
        <v>991</v>
      </c>
      <c r="C51" s="694">
        <v>47845403.880000003</v>
      </c>
      <c r="D51" s="694">
        <v>1.5</v>
      </c>
      <c r="E51" s="694">
        <v>717683.25</v>
      </c>
      <c r="F51" s="694">
        <v>912493.33</v>
      </c>
      <c r="G51" s="695">
        <f>C51*D51/100</f>
        <v>717681.06</v>
      </c>
      <c r="H51" s="698">
        <f t="shared" si="0"/>
        <v>717.7</v>
      </c>
    </row>
    <row r="52" spans="1:8">
      <c r="A52" s="1056"/>
      <c r="B52" s="693" t="s">
        <v>993</v>
      </c>
      <c r="C52" s="694">
        <v>38962871.539999999</v>
      </c>
      <c r="D52" s="694">
        <v>1.5</v>
      </c>
      <c r="E52" s="694">
        <v>584440.75</v>
      </c>
      <c r="F52" s="694">
        <v>389630.67</v>
      </c>
      <c r="G52" s="695">
        <f>C52*D52/100</f>
        <v>584443.06999999995</v>
      </c>
      <c r="H52" s="698">
        <f t="shared" si="0"/>
        <v>584.4</v>
      </c>
    </row>
    <row r="53" spans="1:8" ht="15.75" hidden="1" customHeight="1">
      <c r="A53" s="1056"/>
      <c r="B53" s="693"/>
      <c r="C53" s="694"/>
      <c r="D53" s="694"/>
      <c r="E53" s="694"/>
      <c r="F53" s="694"/>
      <c r="G53" s="695">
        <f>C53*D53/100</f>
        <v>0</v>
      </c>
      <c r="H53" s="698">
        <f t="shared" si="0"/>
        <v>0</v>
      </c>
    </row>
    <row r="54" spans="1:8">
      <c r="A54" s="699" t="s">
        <v>973</v>
      </c>
      <c r="B54" s="700"/>
      <c r="C54" s="701">
        <f>SUM(C51:C53)</f>
        <v>86808275.420000002</v>
      </c>
      <c r="D54" s="702"/>
      <c r="E54" s="701">
        <f>SUM(E51:E53)</f>
        <v>1302124</v>
      </c>
      <c r="F54" s="701">
        <f>SUM(F51:F53)</f>
        <v>1302124</v>
      </c>
      <c r="G54" s="701">
        <f>SUM(G51:G53)</f>
        <v>1302124.1299999999</v>
      </c>
      <c r="H54" s="703">
        <f t="shared" si="0"/>
        <v>1302.0999999999999</v>
      </c>
    </row>
    <row r="55" spans="1:8">
      <c r="A55" s="692" t="s">
        <v>1144</v>
      </c>
      <c r="B55" s="693" t="s">
        <v>992</v>
      </c>
      <c r="C55" s="694">
        <v>65570710.799999997</v>
      </c>
      <c r="D55" s="694">
        <v>1.5</v>
      </c>
      <c r="E55" s="694">
        <v>983561</v>
      </c>
      <c r="F55" s="694">
        <v>983561</v>
      </c>
      <c r="G55" s="695">
        <f>C55*D55/100</f>
        <v>983560.66</v>
      </c>
      <c r="H55" s="698">
        <f t="shared" si="0"/>
        <v>983.6</v>
      </c>
    </row>
    <row r="56" spans="1:8">
      <c r="A56" s="692" t="s">
        <v>1145</v>
      </c>
      <c r="B56" s="693" t="s">
        <v>994</v>
      </c>
      <c r="C56" s="720">
        <v>36798851.049999997</v>
      </c>
      <c r="D56" s="694">
        <v>1.5</v>
      </c>
      <c r="E56" s="694">
        <v>551983</v>
      </c>
      <c r="F56" s="694">
        <v>551983</v>
      </c>
      <c r="G56" s="695">
        <f>C56*D56/100</f>
        <v>551982.77</v>
      </c>
      <c r="H56" s="698">
        <f t="shared" si="0"/>
        <v>552</v>
      </c>
    </row>
    <row r="57" spans="1:8">
      <c r="A57" s="692" t="s">
        <v>1146</v>
      </c>
      <c r="B57" s="693" t="s">
        <v>1029</v>
      </c>
      <c r="C57" s="694">
        <v>70999339.319999993</v>
      </c>
      <c r="D57" s="694">
        <v>1.5</v>
      </c>
      <c r="E57" s="694">
        <v>1064992</v>
      </c>
      <c r="F57" s="694">
        <v>1064992</v>
      </c>
      <c r="G57" s="695">
        <f>C57*D57/100</f>
        <v>1064990.0900000001</v>
      </c>
      <c r="H57" s="698">
        <f t="shared" si="0"/>
        <v>1065</v>
      </c>
    </row>
    <row r="58" spans="1:8">
      <c r="A58" s="692" t="s">
        <v>1147</v>
      </c>
      <c r="B58" s="693" t="s">
        <v>995</v>
      </c>
      <c r="C58" s="694">
        <v>61448516.689999998</v>
      </c>
      <c r="D58" s="694">
        <v>1.5</v>
      </c>
      <c r="E58" s="694">
        <v>921728</v>
      </c>
      <c r="F58" s="694">
        <v>921728</v>
      </c>
      <c r="G58" s="695">
        <v>921728</v>
      </c>
      <c r="H58" s="698">
        <f t="shared" si="0"/>
        <v>921.7</v>
      </c>
    </row>
    <row r="59" spans="1:8">
      <c r="A59" s="692" t="s">
        <v>1148</v>
      </c>
      <c r="B59" s="693" t="s">
        <v>996</v>
      </c>
      <c r="C59" s="694">
        <v>42225584.380000003</v>
      </c>
      <c r="D59" s="694">
        <v>1.5</v>
      </c>
      <c r="E59" s="694">
        <v>633384</v>
      </c>
      <c r="F59" s="694">
        <v>633384</v>
      </c>
      <c r="G59" s="695">
        <f t="shared" ref="G59:G67" si="3">C59*D59/100</f>
        <v>633383.77</v>
      </c>
      <c r="H59" s="698">
        <f>G59/1000-0.04</f>
        <v>633.29999999999995</v>
      </c>
    </row>
    <row r="60" spans="1:8">
      <c r="A60" s="692" t="s">
        <v>1149</v>
      </c>
      <c r="B60" s="693" t="s">
        <v>997</v>
      </c>
      <c r="C60" s="694">
        <v>39758731.520000003</v>
      </c>
      <c r="D60" s="694">
        <v>1.5</v>
      </c>
      <c r="E60" s="694">
        <v>596381</v>
      </c>
      <c r="F60" s="694">
        <v>596381</v>
      </c>
      <c r="G60" s="695">
        <f t="shared" si="3"/>
        <v>596380.97</v>
      </c>
      <c r="H60" s="698">
        <f t="shared" ref="H60:H67" si="4">G60/1000</f>
        <v>596.4</v>
      </c>
    </row>
    <row r="61" spans="1:8">
      <c r="A61" s="692" t="s">
        <v>1150</v>
      </c>
      <c r="B61" s="693" t="s">
        <v>1028</v>
      </c>
      <c r="C61" s="723">
        <v>34611996.479999997</v>
      </c>
      <c r="D61" s="694">
        <v>1.5</v>
      </c>
      <c r="E61" s="694">
        <v>519180</v>
      </c>
      <c r="F61" s="694">
        <v>519180</v>
      </c>
      <c r="G61" s="695">
        <f t="shared" si="3"/>
        <v>519179.95</v>
      </c>
      <c r="H61" s="698">
        <f t="shared" si="4"/>
        <v>519.20000000000005</v>
      </c>
    </row>
    <row r="62" spans="1:8">
      <c r="A62" s="692" t="s">
        <v>1151</v>
      </c>
      <c r="B62" s="693" t="s">
        <v>998</v>
      </c>
      <c r="C62" s="694">
        <v>50069547.909999996</v>
      </c>
      <c r="D62" s="694">
        <v>1.5</v>
      </c>
      <c r="E62" s="694">
        <v>751043</v>
      </c>
      <c r="F62" s="694">
        <v>751043</v>
      </c>
      <c r="G62" s="695">
        <f t="shared" si="3"/>
        <v>751043.22</v>
      </c>
      <c r="H62" s="698">
        <f t="shared" si="4"/>
        <v>751</v>
      </c>
    </row>
    <row r="63" spans="1:8">
      <c r="A63" s="692" t="s">
        <v>1152</v>
      </c>
      <c r="B63" s="693" t="s">
        <v>1208</v>
      </c>
      <c r="C63" s="694">
        <v>41645003</v>
      </c>
      <c r="D63" s="694">
        <v>1.5</v>
      </c>
      <c r="E63" s="694">
        <v>624675</v>
      </c>
      <c r="F63" s="694">
        <v>624675</v>
      </c>
      <c r="G63" s="695">
        <f t="shared" si="3"/>
        <v>624675.05000000005</v>
      </c>
      <c r="H63" s="698">
        <f t="shared" si="4"/>
        <v>624.70000000000005</v>
      </c>
    </row>
    <row r="64" spans="1:8">
      <c r="A64" s="692" t="s">
        <v>1153</v>
      </c>
      <c r="B64" s="693" t="s">
        <v>1027</v>
      </c>
      <c r="C64" s="694">
        <v>35184791</v>
      </c>
      <c r="D64" s="694">
        <v>1.5</v>
      </c>
      <c r="E64" s="694">
        <v>527772</v>
      </c>
      <c r="F64" s="694">
        <v>527772</v>
      </c>
      <c r="G64" s="695">
        <f t="shared" si="3"/>
        <v>527771.87</v>
      </c>
      <c r="H64" s="698">
        <f t="shared" si="4"/>
        <v>527.79999999999995</v>
      </c>
    </row>
    <row r="65" spans="1:8" ht="24">
      <c r="A65" s="692" t="s">
        <v>1209</v>
      </c>
      <c r="B65" s="693" t="s">
        <v>1026</v>
      </c>
      <c r="C65" s="697">
        <v>71689545</v>
      </c>
      <c r="D65" s="724">
        <v>1.5</v>
      </c>
      <c r="E65" s="697">
        <v>1075343</v>
      </c>
      <c r="F65" s="697">
        <v>1075343</v>
      </c>
      <c r="G65" s="695">
        <f t="shared" si="3"/>
        <v>1075343.18</v>
      </c>
      <c r="H65" s="698">
        <f t="shared" si="4"/>
        <v>1075.3</v>
      </c>
    </row>
    <row r="66" spans="1:8" ht="24">
      <c r="A66" s="692" t="s">
        <v>1210</v>
      </c>
      <c r="B66" s="693" t="s">
        <v>1003</v>
      </c>
      <c r="C66" s="697">
        <v>43061429.039999999</v>
      </c>
      <c r="D66" s="724">
        <v>1.5</v>
      </c>
      <c r="E66" s="697">
        <v>645921</v>
      </c>
      <c r="F66" s="697">
        <v>645921</v>
      </c>
      <c r="G66" s="695">
        <f t="shared" si="3"/>
        <v>645921.43999999994</v>
      </c>
      <c r="H66" s="698">
        <f t="shared" si="4"/>
        <v>645.9</v>
      </c>
    </row>
    <row r="67" spans="1:8" ht="24">
      <c r="A67" s="692" t="s">
        <v>1211</v>
      </c>
      <c r="B67" s="693" t="s">
        <v>976</v>
      </c>
      <c r="C67" s="697">
        <v>8511352.1999999993</v>
      </c>
      <c r="D67" s="724">
        <v>1.5</v>
      </c>
      <c r="E67" s="697">
        <v>127670</v>
      </c>
      <c r="F67" s="697">
        <v>127670</v>
      </c>
      <c r="G67" s="695">
        <f t="shared" si="3"/>
        <v>127670.28</v>
      </c>
      <c r="H67" s="698">
        <f t="shared" si="4"/>
        <v>127.7</v>
      </c>
    </row>
    <row r="68" spans="1:8">
      <c r="A68" s="725" t="s">
        <v>973</v>
      </c>
      <c r="B68" s="726"/>
      <c r="C68" s="695">
        <f>SUM(C65:C67)</f>
        <v>123262326.23999999</v>
      </c>
      <c r="D68" s="694"/>
      <c r="E68" s="695">
        <f>SUM(E65:E67)</f>
        <v>1848934</v>
      </c>
      <c r="F68" s="695">
        <f>SUM(F65:F67)</f>
        <v>1848934</v>
      </c>
      <c r="G68" s="695">
        <f>SUM(G65:G67)</f>
        <v>1848934.9</v>
      </c>
      <c r="H68" s="727">
        <f t="shared" si="0"/>
        <v>1848.9</v>
      </c>
    </row>
    <row r="69" spans="1:8">
      <c r="A69" s="692" t="s">
        <v>1154</v>
      </c>
      <c r="B69" s="728" t="s">
        <v>1212</v>
      </c>
      <c r="C69" s="729">
        <v>38465073.399999999</v>
      </c>
      <c r="D69" s="729">
        <v>1.5</v>
      </c>
      <c r="E69" s="704">
        <v>576976</v>
      </c>
      <c r="F69" s="704">
        <v>576976</v>
      </c>
      <c r="G69" s="730">
        <f t="shared" ref="G69:G80" si="5">C69*D69/100</f>
        <v>576976.1</v>
      </c>
      <c r="H69" s="731">
        <f t="shared" si="0"/>
        <v>577</v>
      </c>
    </row>
    <row r="70" spans="1:8">
      <c r="A70" s="692" t="s">
        <v>1155</v>
      </c>
      <c r="B70" s="693" t="s">
        <v>999</v>
      </c>
      <c r="C70" s="694">
        <v>27753560.940000001</v>
      </c>
      <c r="D70" s="694">
        <v>1.5</v>
      </c>
      <c r="E70" s="704"/>
      <c r="F70" s="704"/>
      <c r="G70" s="695">
        <f t="shared" si="5"/>
        <v>416303.41</v>
      </c>
      <c r="H70" s="698">
        <f>G70/1000-0.01</f>
        <v>416.3</v>
      </c>
    </row>
    <row r="71" spans="1:8">
      <c r="A71" s="692" t="s">
        <v>1156</v>
      </c>
      <c r="B71" s="693" t="s">
        <v>1000</v>
      </c>
      <c r="C71" s="694">
        <v>34676629.32</v>
      </c>
      <c r="D71" s="694">
        <v>1.5</v>
      </c>
      <c r="E71" s="704">
        <v>520146.24</v>
      </c>
      <c r="F71" s="704">
        <v>520152.44</v>
      </c>
      <c r="G71" s="695">
        <f t="shared" si="5"/>
        <v>520149.44</v>
      </c>
      <c r="H71" s="698">
        <f t="shared" ref="H71:H87" si="6">G71/1000</f>
        <v>520.1</v>
      </c>
    </row>
    <row r="72" spans="1:8">
      <c r="A72" s="692" t="s">
        <v>1157</v>
      </c>
      <c r="B72" s="693" t="s">
        <v>1001</v>
      </c>
      <c r="C72" s="732">
        <v>29250365.100000001</v>
      </c>
      <c r="D72" s="694">
        <v>1.5</v>
      </c>
      <c r="E72" s="704">
        <v>438756</v>
      </c>
      <c r="F72" s="704">
        <v>438756</v>
      </c>
      <c r="G72" s="695">
        <f t="shared" si="5"/>
        <v>438755.48</v>
      </c>
      <c r="H72" s="698">
        <f t="shared" si="6"/>
        <v>438.8</v>
      </c>
    </row>
    <row r="73" spans="1:8">
      <c r="A73" s="692" t="s">
        <v>1158</v>
      </c>
      <c r="B73" s="693" t="s">
        <v>1002</v>
      </c>
      <c r="C73" s="694">
        <v>38852256</v>
      </c>
      <c r="D73" s="694">
        <v>1.5</v>
      </c>
      <c r="E73" s="704">
        <v>582784</v>
      </c>
      <c r="F73" s="704">
        <v>582784</v>
      </c>
      <c r="G73" s="695">
        <f t="shared" si="5"/>
        <v>582783.84</v>
      </c>
      <c r="H73" s="698">
        <f t="shared" si="6"/>
        <v>582.79999999999995</v>
      </c>
    </row>
    <row r="74" spans="1:8">
      <c r="A74" s="692" t="s">
        <v>1159</v>
      </c>
      <c r="B74" s="693" t="s">
        <v>1213</v>
      </c>
      <c r="C74" s="694">
        <v>35965697.770000003</v>
      </c>
      <c r="D74" s="694">
        <v>1.5</v>
      </c>
      <c r="E74" s="704">
        <v>539485</v>
      </c>
      <c r="F74" s="704">
        <v>539485</v>
      </c>
      <c r="G74" s="695">
        <f t="shared" si="5"/>
        <v>539485.47</v>
      </c>
      <c r="H74" s="698">
        <f t="shared" si="6"/>
        <v>539.5</v>
      </c>
    </row>
    <row r="75" spans="1:8">
      <c r="A75" s="692" t="s">
        <v>1160</v>
      </c>
      <c r="B75" s="693" t="s">
        <v>979</v>
      </c>
      <c r="C75" s="733">
        <v>38280976.579999998</v>
      </c>
      <c r="D75" s="694">
        <v>1.5</v>
      </c>
      <c r="E75" s="704">
        <v>574214.65</v>
      </c>
      <c r="F75" s="704">
        <v>574214.65</v>
      </c>
      <c r="G75" s="721">
        <f t="shared" si="5"/>
        <v>574214.65</v>
      </c>
      <c r="H75" s="698">
        <f t="shared" si="6"/>
        <v>574.20000000000005</v>
      </c>
    </row>
    <row r="76" spans="1:8">
      <c r="A76" s="692" t="s">
        <v>1161</v>
      </c>
      <c r="B76" s="693" t="s">
        <v>1214</v>
      </c>
      <c r="C76" s="694">
        <v>36337425.020000003</v>
      </c>
      <c r="D76" s="694">
        <v>1.5</v>
      </c>
      <c r="E76" s="704">
        <v>546061.19999999995</v>
      </c>
      <c r="F76" s="704">
        <v>546061.19999999995</v>
      </c>
      <c r="G76" s="695">
        <f t="shared" si="5"/>
        <v>545061.38</v>
      </c>
      <c r="H76" s="698">
        <f t="shared" si="6"/>
        <v>545.1</v>
      </c>
    </row>
    <row r="77" spans="1:8">
      <c r="A77" s="692" t="s">
        <v>1162</v>
      </c>
      <c r="B77" s="693" t="s">
        <v>1004</v>
      </c>
      <c r="C77" s="694">
        <v>38811939.210000001</v>
      </c>
      <c r="D77" s="694">
        <v>1.5</v>
      </c>
      <c r="E77" s="694">
        <v>582184</v>
      </c>
      <c r="F77" s="694">
        <v>582188</v>
      </c>
      <c r="G77" s="695">
        <f t="shared" si="5"/>
        <v>582179.09</v>
      </c>
      <c r="H77" s="698">
        <f t="shared" si="6"/>
        <v>582.20000000000005</v>
      </c>
    </row>
    <row r="78" spans="1:8" ht="33" customHeight="1">
      <c r="A78" s="692" t="s">
        <v>1204</v>
      </c>
      <c r="B78" s="693" t="s">
        <v>1005</v>
      </c>
      <c r="C78" s="694">
        <v>80000956</v>
      </c>
      <c r="D78" s="694">
        <v>1.5</v>
      </c>
      <c r="E78" s="694">
        <v>1200014</v>
      </c>
      <c r="F78" s="694">
        <v>1200014</v>
      </c>
      <c r="G78" s="695">
        <f t="shared" si="5"/>
        <v>1200014.3400000001</v>
      </c>
      <c r="H78" s="698">
        <f t="shared" si="6"/>
        <v>1200</v>
      </c>
    </row>
    <row r="79" spans="1:8">
      <c r="A79" s="692" t="s">
        <v>1163</v>
      </c>
      <c r="B79" s="693" t="s">
        <v>1025</v>
      </c>
      <c r="C79" s="697">
        <v>15091285.460000001</v>
      </c>
      <c r="D79" s="697">
        <v>1.5</v>
      </c>
      <c r="E79" s="697">
        <v>56592.32</v>
      </c>
      <c r="F79" s="697">
        <v>226369.28</v>
      </c>
      <c r="G79" s="695">
        <f t="shared" si="5"/>
        <v>226369.28</v>
      </c>
      <c r="H79" s="698">
        <f t="shared" si="6"/>
        <v>226.4</v>
      </c>
    </row>
    <row r="80" spans="1:8">
      <c r="A80" s="692" t="s">
        <v>1164</v>
      </c>
      <c r="B80" s="693" t="s">
        <v>1006</v>
      </c>
      <c r="C80" s="694">
        <v>72971375.400000006</v>
      </c>
      <c r="D80" s="694">
        <v>1.5</v>
      </c>
      <c r="E80" s="694">
        <v>1094571</v>
      </c>
      <c r="F80" s="694">
        <v>1094571</v>
      </c>
      <c r="G80" s="695">
        <f t="shared" si="5"/>
        <v>1094570.6299999999</v>
      </c>
      <c r="H80" s="698">
        <f t="shared" si="6"/>
        <v>1094.5999999999999</v>
      </c>
    </row>
    <row r="81" spans="1:43">
      <c r="A81" s="692" t="s">
        <v>1165</v>
      </c>
      <c r="B81" s="693" t="s">
        <v>1024</v>
      </c>
      <c r="C81" s="694">
        <v>76710594</v>
      </c>
      <c r="D81" s="694">
        <v>1.5</v>
      </c>
      <c r="E81" s="694">
        <v>1150658.8700000001</v>
      </c>
      <c r="F81" s="694">
        <v>1150659.7</v>
      </c>
      <c r="G81" s="695">
        <f>C81*D81/100</f>
        <v>1150658.9099999999</v>
      </c>
      <c r="H81" s="698">
        <f t="shared" si="6"/>
        <v>1150.7</v>
      </c>
    </row>
    <row r="82" spans="1:43">
      <c r="A82" s="692" t="s">
        <v>1166</v>
      </c>
      <c r="B82" s="693" t="s">
        <v>1007</v>
      </c>
      <c r="C82" s="694">
        <v>37325056.789999999</v>
      </c>
      <c r="D82" s="694">
        <v>1.5</v>
      </c>
      <c r="E82" s="694">
        <v>559876</v>
      </c>
      <c r="F82" s="694">
        <v>559876</v>
      </c>
      <c r="G82" s="695">
        <f t="shared" ref="G82:G88" si="7">C82*D82/100</f>
        <v>559875.85</v>
      </c>
      <c r="H82" s="698">
        <f t="shared" si="6"/>
        <v>559.9</v>
      </c>
    </row>
    <row r="83" spans="1:43">
      <c r="A83" s="692" t="s">
        <v>1167</v>
      </c>
      <c r="B83" s="693" t="s">
        <v>1008</v>
      </c>
      <c r="C83" s="694">
        <v>69632677.920000002</v>
      </c>
      <c r="D83" s="694">
        <v>1.5</v>
      </c>
      <c r="E83" s="694">
        <v>1044490</v>
      </c>
      <c r="F83" s="694">
        <v>1044490</v>
      </c>
      <c r="G83" s="695">
        <f t="shared" si="7"/>
        <v>1044490.17</v>
      </c>
      <c r="H83" s="698">
        <f t="shared" si="6"/>
        <v>1044.5</v>
      </c>
    </row>
    <row r="84" spans="1:43">
      <c r="A84" s="692" t="s">
        <v>1168</v>
      </c>
      <c r="B84" s="694" t="s">
        <v>1009</v>
      </c>
      <c r="C84" s="694">
        <v>30098514.600000001</v>
      </c>
      <c r="D84" s="694">
        <v>1.5</v>
      </c>
      <c r="E84" s="694">
        <v>451478</v>
      </c>
      <c r="F84" s="694">
        <v>451478</v>
      </c>
      <c r="G84" s="695">
        <f t="shared" si="7"/>
        <v>451477.72</v>
      </c>
      <c r="H84" s="698">
        <f t="shared" si="6"/>
        <v>451.5</v>
      </c>
    </row>
    <row r="85" spans="1:43">
      <c r="A85" s="692" t="s">
        <v>1169</v>
      </c>
      <c r="B85" s="693" t="s">
        <v>1023</v>
      </c>
      <c r="C85" s="694">
        <v>67329294</v>
      </c>
      <c r="D85" s="694">
        <v>1.5</v>
      </c>
      <c r="E85" s="694">
        <v>1009940</v>
      </c>
      <c r="F85" s="694">
        <v>1009940</v>
      </c>
      <c r="G85" s="695">
        <f t="shared" si="7"/>
        <v>1009939.41</v>
      </c>
      <c r="H85" s="698">
        <f t="shared" si="6"/>
        <v>1009.9</v>
      </c>
    </row>
    <row r="86" spans="1:43">
      <c r="A86" s="692" t="s">
        <v>1170</v>
      </c>
      <c r="B86" s="693" t="s">
        <v>1215</v>
      </c>
      <c r="C86" s="694">
        <v>48133046.07</v>
      </c>
      <c r="D86" s="694">
        <v>1.5</v>
      </c>
      <c r="E86" s="694">
        <v>721996</v>
      </c>
      <c r="F86" s="694">
        <v>721996</v>
      </c>
      <c r="G86" s="695">
        <f t="shared" si="7"/>
        <v>721995.69</v>
      </c>
      <c r="H86" s="698">
        <f t="shared" si="6"/>
        <v>722</v>
      </c>
    </row>
    <row r="87" spans="1:43">
      <c r="A87" s="692" t="s">
        <v>1171</v>
      </c>
      <c r="B87" s="734" t="s">
        <v>1022</v>
      </c>
      <c r="C87" s="735">
        <v>73599405</v>
      </c>
      <c r="D87" s="694">
        <v>1.5</v>
      </c>
      <c r="E87" s="694">
        <v>1103991.08</v>
      </c>
      <c r="F87" s="694">
        <v>1103991.08</v>
      </c>
      <c r="G87" s="695">
        <f t="shared" si="7"/>
        <v>1103991.08</v>
      </c>
      <c r="H87" s="698">
        <f t="shared" si="6"/>
        <v>1104</v>
      </c>
    </row>
    <row r="88" spans="1:43">
      <c r="A88" s="692" t="s">
        <v>1172</v>
      </c>
      <c r="B88" s="693" t="s">
        <v>1021</v>
      </c>
      <c r="C88" s="694">
        <v>75057253.120000005</v>
      </c>
      <c r="D88" s="694">
        <v>1.5</v>
      </c>
      <c r="E88" s="694">
        <v>1125859</v>
      </c>
      <c r="F88" s="694">
        <v>1125859</v>
      </c>
      <c r="G88" s="695">
        <f t="shared" si="7"/>
        <v>1125858.8</v>
      </c>
      <c r="H88" s="698">
        <f>G88/1000</f>
        <v>1125.9000000000001</v>
      </c>
    </row>
    <row r="89" spans="1:43">
      <c r="A89" s="736" t="s">
        <v>828</v>
      </c>
      <c r="B89" s="693"/>
      <c r="C89" s="701">
        <f>SUM(C13:C88)-C17-C27-C31-C44-C48-C54-C68</f>
        <v>2805778025.0599999</v>
      </c>
      <c r="D89" s="701"/>
      <c r="E89" s="701">
        <f>SUM(E13:E88)-E17-E27-E31-E44-E48-E54-E68</f>
        <v>39565641.119999997</v>
      </c>
      <c r="F89" s="701">
        <f>SUM(F13:F88)-F17-F27-F31-F44-F48-F54-F68</f>
        <v>40089765.020000003</v>
      </c>
      <c r="G89" s="701">
        <f>SUM(G13:G88)-G17-G27-G31-G44-G48-G54-G68</f>
        <v>42086670.700000003</v>
      </c>
      <c r="H89" s="737">
        <f>SUM(H13:H88)-H17-H27-H31-H44-H48-H54-H68</f>
        <v>42086.8</v>
      </c>
    </row>
    <row r="90" spans="1:43">
      <c r="A90" s="738" t="s">
        <v>707</v>
      </c>
      <c r="B90" s="705"/>
      <c r="C90" s="739">
        <f>C89-C91</f>
        <v>2480092715.9400001</v>
      </c>
      <c r="D90" s="739"/>
      <c r="E90" s="739">
        <f>E89-E91</f>
        <v>35756943.25</v>
      </c>
      <c r="F90" s="739">
        <f>F89-F91</f>
        <v>35620789.740000002</v>
      </c>
      <c r="G90" s="739">
        <f>G89-G91</f>
        <v>37201391.060000002</v>
      </c>
      <c r="H90" s="740">
        <f>H89-H91</f>
        <v>37201.599999999999</v>
      </c>
    </row>
    <row r="91" spans="1:43">
      <c r="A91" s="738" t="s">
        <v>708</v>
      </c>
      <c r="B91" s="705"/>
      <c r="C91" s="739">
        <f>C70+C68+C21+C19+C13</f>
        <v>325685309.12</v>
      </c>
      <c r="D91" s="739"/>
      <c r="E91" s="739">
        <f>E70+E68+E21+E19+E13</f>
        <v>3808697.87</v>
      </c>
      <c r="F91" s="739">
        <f>F70+F68+F21+F19+F13</f>
        <v>4468975.28</v>
      </c>
      <c r="G91" s="739">
        <f>G70+G68+G21+G19+G13</f>
        <v>4885279.6399999997</v>
      </c>
      <c r="H91" s="740">
        <f>H70+H68+H21+H19+H13</f>
        <v>4885.2</v>
      </c>
    </row>
    <row r="92" spans="1:43" hidden="1">
      <c r="B92" s="394"/>
      <c r="C92" s="394"/>
      <c r="D92" s="394"/>
      <c r="E92" s="394"/>
      <c r="F92" s="394"/>
      <c r="G92" s="400"/>
    </row>
    <row r="93" spans="1:43" hidden="1">
      <c r="B93" s="394"/>
      <c r="C93" s="394"/>
      <c r="D93" s="394"/>
      <c r="E93" s="394"/>
      <c r="F93" s="394"/>
      <c r="G93" s="394"/>
    </row>
    <row r="94" spans="1:43" s="241" customFormat="1" ht="21" customHeight="1">
      <c r="A94" s="401" t="s">
        <v>313</v>
      </c>
      <c r="G94" s="402" t="s">
        <v>1179</v>
      </c>
      <c r="K94" s="402"/>
      <c r="AF94" s="320"/>
      <c r="AM94" s="298"/>
      <c r="AQ94" s="298"/>
    </row>
    <row r="95" spans="1:43" s="241" customFormat="1" ht="15.75">
      <c r="AD95" s="385"/>
      <c r="AG95" s="320"/>
      <c r="AM95" s="298"/>
      <c r="AQ95" s="298"/>
    </row>
    <row r="96" spans="1:43" s="241" customFormat="1" ht="15.75">
      <c r="A96" s="299" t="s">
        <v>314</v>
      </c>
      <c r="G96" s="241" t="s">
        <v>1180</v>
      </c>
      <c r="AD96" s="385"/>
      <c r="AG96" s="320"/>
      <c r="AM96" s="298"/>
      <c r="AQ96" s="298"/>
    </row>
    <row r="97" spans="1:43" s="241" customFormat="1" ht="15.75">
      <c r="AD97" s="385"/>
      <c r="AG97" s="320"/>
      <c r="AM97" s="298"/>
      <c r="AQ97" s="298"/>
    </row>
    <row r="98" spans="1:43" s="241" customFormat="1" ht="15">
      <c r="A98" s="402" t="s">
        <v>1198</v>
      </c>
      <c r="AJ98" s="689"/>
      <c r="AM98" s="298"/>
      <c r="AQ98" s="298"/>
    </row>
    <row r="99" spans="1:43" s="241" customFormat="1" ht="15">
      <c r="A99" s="241" t="s">
        <v>1196</v>
      </c>
      <c r="AJ99" s="689"/>
      <c r="AM99" s="298"/>
      <c r="AQ99" s="298"/>
    </row>
    <row r="100" spans="1:43" ht="15.75">
      <c r="A100" s="241"/>
      <c r="B100" s="385"/>
      <c r="C100" s="241"/>
      <c r="D100" s="241"/>
      <c r="E100" s="320"/>
      <c r="F100" s="241"/>
      <c r="G100" s="241"/>
      <c r="H100" s="241"/>
    </row>
    <row r="101" spans="1:43">
      <c r="B101" s="394"/>
      <c r="C101" s="394"/>
      <c r="D101" s="394"/>
      <c r="E101" s="394"/>
      <c r="F101" s="394"/>
      <c r="G101" s="394"/>
    </row>
    <row r="102" spans="1:43">
      <c r="B102" s="394"/>
      <c r="C102" s="394"/>
      <c r="D102" s="394"/>
      <c r="E102" s="394"/>
      <c r="F102" s="394"/>
      <c r="G102" s="394"/>
    </row>
    <row r="103" spans="1:43">
      <c r="B103" s="394"/>
      <c r="C103" s="394"/>
      <c r="D103" s="394"/>
      <c r="E103" s="394"/>
      <c r="F103" s="394"/>
      <c r="G103" s="394"/>
    </row>
    <row r="104" spans="1:43">
      <c r="B104" s="394"/>
      <c r="C104" s="394"/>
      <c r="D104" s="394"/>
      <c r="E104" s="394"/>
      <c r="F104" s="394"/>
      <c r="G104" s="394"/>
    </row>
    <row r="105" spans="1:43">
      <c r="B105" s="394"/>
      <c r="C105" s="394"/>
      <c r="D105" s="394"/>
      <c r="E105" s="394"/>
      <c r="F105" s="394"/>
      <c r="G105" s="394"/>
    </row>
    <row r="106" spans="1:43">
      <c r="B106" s="394"/>
      <c r="C106" s="394"/>
      <c r="D106" s="394"/>
      <c r="E106" s="394"/>
      <c r="F106" s="394"/>
      <c r="G106" s="394"/>
    </row>
    <row r="107" spans="1:43">
      <c r="B107" s="394"/>
      <c r="C107" s="394"/>
      <c r="D107" s="394"/>
      <c r="E107" s="394"/>
      <c r="F107" s="394"/>
      <c r="G107" s="394"/>
    </row>
    <row r="108" spans="1:43">
      <c r="B108" s="394"/>
      <c r="C108" s="394"/>
      <c r="D108" s="394"/>
      <c r="E108" s="394"/>
      <c r="F108" s="394"/>
      <c r="G108" s="394"/>
    </row>
    <row r="109" spans="1:43">
      <c r="B109" s="394"/>
      <c r="C109" s="394"/>
      <c r="D109" s="394"/>
      <c r="E109" s="394"/>
      <c r="F109" s="394"/>
      <c r="G109" s="394"/>
    </row>
    <row r="110" spans="1:43">
      <c r="B110" s="394"/>
      <c r="C110" s="394"/>
      <c r="D110" s="394"/>
      <c r="E110" s="394"/>
      <c r="F110" s="394"/>
      <c r="G110" s="394"/>
    </row>
    <row r="111" spans="1:43">
      <c r="B111" s="394"/>
      <c r="C111" s="394"/>
      <c r="D111" s="394"/>
      <c r="E111" s="394"/>
      <c r="F111" s="394"/>
      <c r="G111" s="394"/>
    </row>
    <row r="112" spans="1:43">
      <c r="B112" s="394"/>
      <c r="C112" s="394"/>
      <c r="D112" s="394"/>
      <c r="E112" s="394"/>
      <c r="F112" s="394"/>
      <c r="G112" s="394"/>
    </row>
    <row r="113" s="394" customFormat="1"/>
    <row r="114" s="394" customFormat="1"/>
    <row r="115" s="394" customFormat="1"/>
    <row r="116" s="394" customFormat="1"/>
    <row r="117" s="394" customFormat="1"/>
    <row r="118" s="394" customFormat="1"/>
    <row r="119" s="394" customFormat="1"/>
    <row r="120" s="394" customFormat="1"/>
    <row r="121" s="394" customFormat="1"/>
    <row r="122" s="394" customFormat="1"/>
    <row r="123" s="394" customFormat="1"/>
    <row r="124" s="394" customFormat="1"/>
    <row r="125" s="394" customFormat="1"/>
    <row r="126" s="394" customFormat="1"/>
    <row r="127" s="394" customFormat="1"/>
    <row r="128" s="394" customFormat="1"/>
    <row r="129" s="394" customFormat="1"/>
    <row r="130" s="394" customFormat="1"/>
    <row r="131" s="394" customFormat="1"/>
    <row r="132" s="394" customFormat="1"/>
    <row r="133" s="394" customFormat="1"/>
    <row r="134" s="394" customFormat="1"/>
    <row r="135" s="394" customFormat="1"/>
    <row r="136" s="394" customFormat="1"/>
    <row r="137" s="394" customFormat="1"/>
    <row r="138" s="394" customFormat="1"/>
    <row r="139" s="394" customFormat="1"/>
    <row r="140" s="394" customFormat="1"/>
    <row r="141" s="394" customFormat="1"/>
    <row r="142" s="394" customFormat="1"/>
    <row r="143" s="394" customFormat="1"/>
    <row r="144" s="394" customFormat="1"/>
    <row r="145" s="394" customFormat="1"/>
    <row r="146" s="394" customFormat="1"/>
    <row r="147" s="394" customFormat="1"/>
    <row r="148" s="394" customFormat="1"/>
    <row r="149" s="394" customFormat="1"/>
    <row r="150" s="394" customFormat="1"/>
    <row r="151" s="394" customFormat="1"/>
    <row r="152" s="394" customFormat="1"/>
    <row r="153" s="394" customFormat="1"/>
    <row r="154" s="394" customFormat="1"/>
    <row r="155" s="394" customFormat="1"/>
    <row r="156" s="394" customFormat="1"/>
    <row r="157" s="394" customFormat="1"/>
    <row r="158" s="394" customFormat="1"/>
    <row r="159" s="394" customFormat="1"/>
    <row r="160" s="394" customFormat="1"/>
    <row r="161" s="394" customFormat="1"/>
    <row r="162" s="394" customFormat="1"/>
    <row r="163" s="394" customFormat="1"/>
    <row r="164" s="394" customFormat="1"/>
    <row r="165" s="394" customFormat="1"/>
    <row r="166" s="394" customFormat="1"/>
    <row r="167" s="394" customFormat="1"/>
    <row r="168" s="394" customFormat="1"/>
    <row r="169" s="394" customFormat="1"/>
    <row r="170" s="394" customFormat="1"/>
    <row r="171" s="394" customFormat="1"/>
    <row r="172" s="394" customFormat="1"/>
    <row r="173" s="394" customFormat="1"/>
    <row r="174" s="394" customFormat="1"/>
    <row r="175" s="394" customFormat="1"/>
    <row r="176" s="394" customFormat="1"/>
    <row r="177" s="394" customFormat="1"/>
    <row r="178" s="394" customFormat="1"/>
    <row r="179" s="394" customFormat="1"/>
    <row r="180" s="394" customFormat="1"/>
    <row r="181" s="394" customFormat="1"/>
    <row r="182" s="394" customFormat="1"/>
    <row r="183" s="394" customFormat="1"/>
    <row r="184" s="394" customFormat="1"/>
    <row r="185" s="394" customFormat="1"/>
    <row r="186" s="394" customFormat="1"/>
    <row r="187" s="394" customFormat="1"/>
    <row r="188" s="394" customFormat="1"/>
    <row r="189" s="394" customFormat="1"/>
    <row r="190" s="394" customFormat="1"/>
    <row r="191" s="394" customFormat="1"/>
    <row r="192" s="394" customFormat="1"/>
    <row r="193" s="394" customFormat="1"/>
    <row r="194" s="394" customFormat="1"/>
    <row r="195" s="394" customFormat="1"/>
    <row r="196" s="394" customFormat="1"/>
    <row r="197" s="394" customFormat="1"/>
    <row r="198" s="394" customFormat="1"/>
    <row r="199" s="394" customFormat="1"/>
    <row r="200" s="394" customFormat="1"/>
    <row r="201" s="394" customFormat="1"/>
    <row r="202" s="394" customFormat="1"/>
    <row r="203" s="394" customFormat="1"/>
    <row r="204" s="394" customFormat="1"/>
    <row r="205" s="394" customFormat="1"/>
    <row r="206" s="394" customFormat="1"/>
    <row r="207" s="394" customFormat="1"/>
    <row r="208" s="394" customFormat="1"/>
    <row r="209" s="394" customFormat="1"/>
    <row r="210" s="394" customFormat="1"/>
    <row r="211" s="394" customFormat="1"/>
    <row r="212" s="394" customFormat="1"/>
    <row r="213" s="394" customFormat="1"/>
    <row r="214" s="394" customFormat="1"/>
    <row r="215" s="394" customFormat="1"/>
    <row r="216" s="394" customFormat="1"/>
    <row r="217" s="394" customFormat="1"/>
    <row r="218" s="394" customFormat="1"/>
    <row r="219" s="394" customFormat="1"/>
    <row r="220" s="394" customFormat="1"/>
    <row r="221" s="394" customFormat="1"/>
    <row r="222" s="394" customFormat="1"/>
    <row r="223" s="394" customFormat="1"/>
    <row r="224" s="394" customFormat="1"/>
    <row r="225" s="394" customFormat="1"/>
    <row r="226" s="394" customFormat="1"/>
    <row r="227" s="394" customFormat="1"/>
    <row r="228" s="394" customFormat="1"/>
    <row r="229" s="394" customFormat="1"/>
    <row r="230" s="394" customFormat="1"/>
    <row r="231" s="394" customFormat="1"/>
    <row r="232" s="394" customFormat="1"/>
    <row r="233" s="394" customFormat="1"/>
    <row r="234" s="394" customFormat="1"/>
    <row r="235" s="394" customFormat="1"/>
    <row r="236" s="394" customFormat="1"/>
    <row r="237" s="394" customFormat="1"/>
    <row r="238" s="394" customFormat="1"/>
    <row r="239" s="394" customFormat="1"/>
    <row r="240" s="394" customFormat="1"/>
    <row r="241" s="394" customFormat="1"/>
    <row r="242" s="394" customFormat="1"/>
    <row r="243" s="394" customFormat="1"/>
    <row r="244" s="394" customFormat="1"/>
    <row r="245" s="394" customFormat="1"/>
    <row r="246" s="394" customFormat="1"/>
    <row r="247" s="394" customFormat="1"/>
    <row r="248" s="394" customFormat="1"/>
    <row r="249" s="394" customFormat="1"/>
    <row r="250" s="394" customFormat="1"/>
    <row r="251" s="394" customFormat="1"/>
    <row r="252" s="394" customFormat="1"/>
    <row r="253" s="394" customFormat="1"/>
    <row r="254" s="394" customFormat="1"/>
    <row r="255" s="394" customFormat="1"/>
    <row r="256" s="394" customFormat="1"/>
    <row r="257" s="394" customFormat="1"/>
    <row r="258" s="394" customFormat="1"/>
    <row r="259" s="394" customFormat="1"/>
    <row r="260" s="394" customFormat="1"/>
    <row r="261" s="394" customFormat="1"/>
    <row r="262" s="394" customFormat="1"/>
    <row r="263" s="394" customFormat="1"/>
    <row r="264" s="394" customFormat="1"/>
    <row r="265" s="394" customFormat="1"/>
    <row r="266" s="394" customFormat="1"/>
    <row r="267" s="394" customFormat="1"/>
    <row r="268" s="394" customFormat="1"/>
    <row r="269" s="394" customFormat="1"/>
    <row r="270" s="394" customFormat="1"/>
    <row r="271" s="394" customFormat="1"/>
    <row r="272" s="394" customFormat="1"/>
    <row r="273" s="394" customFormat="1"/>
    <row r="274" s="394" customFormat="1"/>
    <row r="275" s="394" customFormat="1"/>
    <row r="276" s="394" customFormat="1"/>
    <row r="277" s="394" customFormat="1"/>
    <row r="278" s="394" customFormat="1"/>
    <row r="279" s="394" customFormat="1"/>
    <row r="280" s="394" customFormat="1"/>
    <row r="281" s="394" customFormat="1"/>
    <row r="282" s="394" customFormat="1"/>
    <row r="283" s="394" customFormat="1"/>
    <row r="284" s="394" customFormat="1"/>
    <row r="285" s="394" customFormat="1"/>
    <row r="286" s="394" customFormat="1"/>
    <row r="287" s="394" customFormat="1"/>
    <row r="288" s="394" customFormat="1"/>
    <row r="289" s="394" customFormat="1"/>
    <row r="290" s="394" customFormat="1"/>
    <row r="291" s="394" customFormat="1"/>
    <row r="292" s="394" customFormat="1"/>
    <row r="293" s="394" customFormat="1"/>
    <row r="294" s="394" customFormat="1"/>
    <row r="295" s="394" customFormat="1"/>
    <row r="296" s="394" customFormat="1"/>
    <row r="297" s="394" customFormat="1"/>
    <row r="298" s="394" customFormat="1"/>
    <row r="299" s="394" customFormat="1"/>
    <row r="300" s="394" customFormat="1"/>
    <row r="301" s="394" customFormat="1"/>
    <row r="302" s="394" customFormat="1"/>
    <row r="303" s="394" customFormat="1"/>
    <row r="304" s="394" customFormat="1"/>
    <row r="305" s="394" customFormat="1"/>
    <row r="306" s="394" customFormat="1"/>
    <row r="307" s="394" customFormat="1"/>
    <row r="308" s="394" customFormat="1"/>
    <row r="309" s="394" customFormat="1"/>
    <row r="310" s="394" customFormat="1"/>
    <row r="311" s="394" customFormat="1"/>
    <row r="312" s="394" customFormat="1"/>
    <row r="313" s="394" customFormat="1"/>
    <row r="314" s="394" customFormat="1"/>
    <row r="315" s="394" customFormat="1"/>
    <row r="316" s="394" customFormat="1"/>
    <row r="317" s="394" customFormat="1"/>
    <row r="318" s="394" customFormat="1"/>
    <row r="319" s="394" customFormat="1"/>
    <row r="320" s="394" customFormat="1"/>
    <row r="321" s="394" customFormat="1"/>
    <row r="322" s="394" customFormat="1"/>
    <row r="323" s="394" customFormat="1"/>
    <row r="324" s="394" customFormat="1"/>
    <row r="325" s="394" customFormat="1"/>
    <row r="326" s="394" customFormat="1"/>
    <row r="327" s="394" customFormat="1"/>
    <row r="328" s="394" customFormat="1"/>
    <row r="329" s="394" customFormat="1"/>
    <row r="330" s="394" customFormat="1"/>
    <row r="331" s="394" customFormat="1"/>
    <row r="332" s="394" customFormat="1"/>
    <row r="333" s="394" customFormat="1"/>
    <row r="334" s="394" customFormat="1"/>
    <row r="335" s="394" customFormat="1"/>
    <row r="336" s="394" customFormat="1"/>
    <row r="337" s="394" customFormat="1"/>
    <row r="338" s="394" customFormat="1"/>
    <row r="339" s="394" customFormat="1"/>
    <row r="340" s="394" customFormat="1"/>
    <row r="341" s="394" customFormat="1"/>
    <row r="342" s="394" customFormat="1"/>
    <row r="343" s="394" customFormat="1"/>
    <row r="344" s="394" customFormat="1"/>
    <row r="345" s="394" customFormat="1"/>
    <row r="346" s="394" customFormat="1"/>
    <row r="347" s="394" customFormat="1"/>
    <row r="348" s="394" customFormat="1"/>
    <row r="349" s="394" customFormat="1"/>
    <row r="350" s="394" customFormat="1"/>
    <row r="351" s="394" customFormat="1"/>
    <row r="352" s="394" customFormat="1"/>
    <row r="353" s="394" customFormat="1"/>
    <row r="354" s="394" customFormat="1"/>
    <row r="355" s="394" customFormat="1"/>
    <row r="356" s="394" customFormat="1"/>
    <row r="357" s="394" customFormat="1"/>
    <row r="358" s="394" customFormat="1"/>
    <row r="359" s="394" customFormat="1"/>
    <row r="360" s="394" customFormat="1"/>
    <row r="361" s="394" customFormat="1"/>
    <row r="362" s="394" customFormat="1"/>
    <row r="363" s="394" customFormat="1"/>
    <row r="364" s="394" customFormat="1"/>
    <row r="365" s="394" customFormat="1"/>
    <row r="366" s="394" customFormat="1"/>
    <row r="367" s="394" customFormat="1"/>
    <row r="368" s="394" customFormat="1"/>
    <row r="369" s="394" customFormat="1"/>
    <row r="370" s="394" customFormat="1"/>
    <row r="371" s="394" customFormat="1"/>
    <row r="372" s="394" customFormat="1"/>
    <row r="373" s="394" customFormat="1"/>
    <row r="374" s="394" customFormat="1"/>
    <row r="375" s="394" customFormat="1"/>
    <row r="376" s="394" customFormat="1"/>
    <row r="377" s="394" customFormat="1"/>
    <row r="378" s="394" customFormat="1"/>
    <row r="379" s="394" customFormat="1"/>
    <row r="380" s="394" customFormat="1"/>
    <row r="381" s="394" customFormat="1"/>
    <row r="382" s="394" customFormat="1"/>
    <row r="383" s="394" customFormat="1"/>
    <row r="384" s="394" customFormat="1"/>
    <row r="385" s="394" customFormat="1"/>
    <row r="386" s="394" customFormat="1"/>
    <row r="387" s="394" customFormat="1"/>
    <row r="388" s="394" customFormat="1"/>
    <row r="389" s="394" customFormat="1"/>
    <row r="390" s="394" customFormat="1"/>
    <row r="391" s="394" customFormat="1"/>
    <row r="392" s="394" customFormat="1"/>
    <row r="393" s="394" customFormat="1"/>
    <row r="394" s="394" customFormat="1"/>
    <row r="395" s="394" customFormat="1"/>
    <row r="396" s="394" customFormat="1"/>
    <row r="397" s="394" customFormat="1"/>
    <row r="398" s="394" customFormat="1"/>
    <row r="399" s="394" customFormat="1"/>
    <row r="400" s="394" customFormat="1"/>
    <row r="401" s="394" customFormat="1"/>
    <row r="402" s="394" customFormat="1"/>
    <row r="403" s="394" customFormat="1"/>
    <row r="404" s="394" customFormat="1"/>
    <row r="405" s="394" customFormat="1"/>
    <row r="406" s="394" customFormat="1"/>
    <row r="407" s="394" customFormat="1"/>
    <row r="408" s="394" customFormat="1"/>
    <row r="409" s="394" customFormat="1"/>
    <row r="410" s="394" customFormat="1"/>
    <row r="411" s="394" customFormat="1"/>
  </sheetData>
  <mergeCells count="18">
    <mergeCell ref="F2:I2"/>
    <mergeCell ref="A3:G3"/>
    <mergeCell ref="A4:G4"/>
    <mergeCell ref="A5:G5"/>
    <mergeCell ref="A7:G7"/>
    <mergeCell ref="A45:A47"/>
    <mergeCell ref="A51:A53"/>
    <mergeCell ref="G10:G11"/>
    <mergeCell ref="H10:H11"/>
    <mergeCell ref="A14:A16"/>
    <mergeCell ref="A24:A25"/>
    <mergeCell ref="A28:A29"/>
    <mergeCell ref="A41:A42"/>
    <mergeCell ref="A10:A11"/>
    <mergeCell ref="B10:C10"/>
    <mergeCell ref="D10:D11"/>
    <mergeCell ref="E10:E11"/>
    <mergeCell ref="F10:F11"/>
  </mergeCells>
  <printOptions horizontalCentered="1"/>
  <pageMargins left="0.59055118110236227" right="0.39370078740157483" top="0.15748031496062992" bottom="0.23622047244094491" header="0.15748031496062992" footer="0.23622047244094491"/>
  <pageSetup paperSize="9" scale="65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2:AU24"/>
  <sheetViews>
    <sheetView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AN11" sqref="AN11:AN25"/>
    </sheetView>
  </sheetViews>
  <sheetFormatPr defaultColWidth="9.140625" defaultRowHeight="15.7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3" width="12.7109375" style="70" customWidth="1"/>
    <col min="14" max="14" width="14.28515625" style="70" customWidth="1"/>
    <col min="15" max="15" width="16" style="70" customWidth="1"/>
    <col min="16" max="16" width="20.5703125" style="70" customWidth="1"/>
    <col min="17" max="17" width="15.28515625" style="70" customWidth="1"/>
    <col min="18" max="18" width="13.42578125" style="70" customWidth="1"/>
    <col min="19" max="19" width="10.85546875" style="70" customWidth="1"/>
    <col min="20" max="22" width="12.85546875" style="70" customWidth="1"/>
    <col min="23" max="23" width="12.42578125" style="70" customWidth="1"/>
    <col min="24" max="24" width="10.85546875" style="70" customWidth="1"/>
    <col min="25" max="26" width="15.7109375" style="70" customWidth="1"/>
    <col min="27" max="27" width="14.28515625" style="70" customWidth="1"/>
    <col min="28" max="28" width="15.7109375" style="70" customWidth="1"/>
    <col min="29" max="29" width="14.140625" style="70" customWidth="1"/>
    <col min="30" max="31" width="12.42578125" style="70" customWidth="1"/>
    <col min="32" max="32" width="12.7109375" style="70" customWidth="1"/>
    <col min="33" max="33" width="14" style="70" hidden="1" customWidth="1"/>
    <col min="34" max="34" width="12.5703125" style="70" hidden="1" customWidth="1"/>
    <col min="35" max="35" width="13.42578125" style="70" customWidth="1"/>
    <col min="36" max="36" width="15" style="70" hidden="1" customWidth="1"/>
    <col min="37" max="37" width="14.85546875" style="70" customWidth="1"/>
    <col min="38" max="38" width="0.28515625" style="70" customWidth="1"/>
    <col min="39" max="41" width="14.5703125" style="70" customWidth="1"/>
    <col min="42" max="42" width="17.5703125" style="70" customWidth="1"/>
    <col min="43" max="44" width="14.5703125" style="70" customWidth="1"/>
    <col min="45" max="45" width="4.42578125" style="70" customWidth="1"/>
    <col min="46" max="46" width="16" style="70" customWidth="1"/>
    <col min="47" max="47" width="16" style="70" hidden="1" customWidth="1"/>
    <col min="48" max="16384" width="9.140625" style="70"/>
  </cols>
  <sheetData>
    <row r="2" spans="1:47" s="316" customFormat="1" ht="18.75" customHeight="1">
      <c r="R2" s="308" t="s">
        <v>1118</v>
      </c>
    </row>
    <row r="3" spans="1:47" s="316" customFormat="1" ht="17.25" customHeight="1">
      <c r="A3" s="316" t="s">
        <v>1410</v>
      </c>
      <c r="AJ3" s="316">
        <f>9489/7198</f>
        <v>1.3182828563489899</v>
      </c>
    </row>
    <row r="5" spans="1:47" ht="15.75" customHeight="1">
      <c r="A5" s="850" t="s">
        <v>267</v>
      </c>
      <c r="B5" s="851" t="s">
        <v>1425</v>
      </c>
      <c r="C5" s="852" t="s">
        <v>31</v>
      </c>
      <c r="D5" s="852"/>
      <c r="E5" s="851" t="s">
        <v>1381</v>
      </c>
      <c r="F5" s="852" t="s">
        <v>31</v>
      </c>
      <c r="G5" s="852"/>
      <c r="H5" s="849" t="s">
        <v>350</v>
      </c>
      <c r="I5" s="849" t="s">
        <v>351</v>
      </c>
      <c r="J5" s="849" t="s">
        <v>1382</v>
      </c>
      <c r="K5" s="849" t="s">
        <v>1402</v>
      </c>
      <c r="L5" s="865" t="s">
        <v>1375</v>
      </c>
      <c r="M5" s="853" t="s">
        <v>1411</v>
      </c>
      <c r="N5" s="849" t="s">
        <v>1391</v>
      </c>
      <c r="O5" s="849" t="s">
        <v>1383</v>
      </c>
      <c r="P5" s="849" t="s">
        <v>1409</v>
      </c>
      <c r="Q5" s="849" t="s">
        <v>1111</v>
      </c>
      <c r="R5" s="849" t="s">
        <v>268</v>
      </c>
      <c r="S5" s="849" t="s">
        <v>349</v>
      </c>
      <c r="T5" s="849" t="s">
        <v>1392</v>
      </c>
      <c r="U5" s="856" t="s">
        <v>31</v>
      </c>
      <c r="V5" s="857"/>
      <c r="W5" s="857"/>
      <c r="X5" s="858"/>
      <c r="Y5" s="859" t="s">
        <v>1400</v>
      </c>
      <c r="Z5" s="859" t="s">
        <v>1405</v>
      </c>
      <c r="AA5" s="861" t="s">
        <v>1399</v>
      </c>
      <c r="AB5" s="862"/>
      <c r="AC5" s="856" t="s">
        <v>1404</v>
      </c>
      <c r="AD5" s="858"/>
      <c r="AE5" s="859" t="s">
        <v>348</v>
      </c>
      <c r="AF5" s="849" t="s">
        <v>347</v>
      </c>
      <c r="AG5" s="855" t="s">
        <v>1384</v>
      </c>
      <c r="AH5" s="855" t="s">
        <v>1385</v>
      </c>
      <c r="AI5" s="849" t="s">
        <v>1386</v>
      </c>
      <c r="AJ5" s="856" t="s">
        <v>31</v>
      </c>
      <c r="AK5" s="857"/>
      <c r="AL5" s="858"/>
      <c r="AM5" s="864" t="s">
        <v>1417</v>
      </c>
      <c r="AN5" s="864"/>
      <c r="AO5" s="864"/>
      <c r="AP5" s="864"/>
      <c r="AQ5" s="864"/>
      <c r="AR5" s="864"/>
      <c r="AT5" s="863" t="s">
        <v>917</v>
      </c>
      <c r="AU5" s="849" t="s">
        <v>1387</v>
      </c>
    </row>
    <row r="6" spans="1:47" ht="175.5" customHeight="1">
      <c r="A6" s="850"/>
      <c r="B6" s="851"/>
      <c r="C6" s="797" t="s">
        <v>1426</v>
      </c>
      <c r="D6" s="797" t="s">
        <v>1389</v>
      </c>
      <c r="E6" s="851"/>
      <c r="F6" s="797" t="s">
        <v>1388</v>
      </c>
      <c r="G6" s="797" t="s">
        <v>1389</v>
      </c>
      <c r="H6" s="849"/>
      <c r="I6" s="849"/>
      <c r="J6" s="849"/>
      <c r="K6" s="849"/>
      <c r="L6" s="865"/>
      <c r="M6" s="854"/>
      <c r="N6" s="849"/>
      <c r="O6" s="849"/>
      <c r="P6" s="849"/>
      <c r="Q6" s="849"/>
      <c r="R6" s="849"/>
      <c r="S6" s="849"/>
      <c r="T6" s="849"/>
      <c r="U6" s="796" t="s">
        <v>1394</v>
      </c>
      <c r="V6" s="796" t="s">
        <v>1398</v>
      </c>
      <c r="W6" s="796" t="s">
        <v>1395</v>
      </c>
      <c r="X6" s="761" t="s">
        <v>1393</v>
      </c>
      <c r="Y6" s="860"/>
      <c r="Z6" s="860"/>
      <c r="AA6" s="761" t="s">
        <v>1406</v>
      </c>
      <c r="AB6" s="796" t="s">
        <v>1408</v>
      </c>
      <c r="AC6" s="761" t="s">
        <v>1403</v>
      </c>
      <c r="AD6" s="796" t="s">
        <v>1407</v>
      </c>
      <c r="AE6" s="860"/>
      <c r="AF6" s="849"/>
      <c r="AG6" s="855"/>
      <c r="AH6" s="855"/>
      <c r="AI6" s="849"/>
      <c r="AJ6" s="774" t="s">
        <v>1412</v>
      </c>
      <c r="AK6" s="741" t="s">
        <v>1396</v>
      </c>
      <c r="AL6" s="774" t="s">
        <v>1412</v>
      </c>
      <c r="AM6" s="779" t="s">
        <v>1418</v>
      </c>
      <c r="AN6" s="779" t="s">
        <v>1435</v>
      </c>
      <c r="AO6" s="778" t="s">
        <v>1432</v>
      </c>
      <c r="AP6" s="778" t="s">
        <v>1420</v>
      </c>
      <c r="AQ6" s="778" t="s">
        <v>1433</v>
      </c>
      <c r="AR6" s="780" t="s">
        <v>1427</v>
      </c>
      <c r="AT6" s="863"/>
      <c r="AU6" s="849"/>
    </row>
    <row r="7" spans="1:47" ht="63.75">
      <c r="A7" s="742" t="s">
        <v>1390</v>
      </c>
      <c r="B7" s="744" t="s">
        <v>1430</v>
      </c>
      <c r="C7" s="744" t="s">
        <v>1431</v>
      </c>
      <c r="D7" s="744" t="s">
        <v>1434</v>
      </c>
      <c r="E7" s="744" t="s">
        <v>266</v>
      </c>
      <c r="F7" s="744" t="s">
        <v>1429</v>
      </c>
      <c r="G7" s="744" t="s">
        <v>4</v>
      </c>
      <c r="H7" s="744">
        <v>4</v>
      </c>
      <c r="I7" s="744">
        <v>5</v>
      </c>
      <c r="J7" s="744">
        <v>6</v>
      </c>
      <c r="K7" s="744">
        <v>7</v>
      </c>
      <c r="L7" s="744" t="s">
        <v>252</v>
      </c>
      <c r="M7" s="744">
        <v>8</v>
      </c>
      <c r="N7" s="744">
        <v>9</v>
      </c>
      <c r="O7" s="744">
        <v>10</v>
      </c>
      <c r="P7" s="744">
        <v>11</v>
      </c>
      <c r="Q7" s="744">
        <v>12</v>
      </c>
      <c r="R7" s="744">
        <v>13</v>
      </c>
      <c r="S7" s="744">
        <v>14</v>
      </c>
      <c r="T7" s="744">
        <v>15</v>
      </c>
      <c r="U7" s="744">
        <v>16</v>
      </c>
      <c r="V7" s="744">
        <v>17</v>
      </c>
      <c r="W7" s="744">
        <v>18</v>
      </c>
      <c r="X7" s="744">
        <v>19</v>
      </c>
      <c r="Y7" s="744">
        <v>20</v>
      </c>
      <c r="Z7" s="744">
        <v>21</v>
      </c>
      <c r="AA7" s="744">
        <v>22</v>
      </c>
      <c r="AB7" s="744">
        <v>23</v>
      </c>
      <c r="AC7" s="744">
        <v>24</v>
      </c>
      <c r="AD7" s="744">
        <v>25</v>
      </c>
      <c r="AE7" s="744">
        <v>26</v>
      </c>
      <c r="AF7" s="744">
        <v>27</v>
      </c>
      <c r="AG7" s="744">
        <v>8</v>
      </c>
      <c r="AH7" s="744">
        <v>8</v>
      </c>
      <c r="AI7" s="744">
        <v>28</v>
      </c>
      <c r="AJ7" s="744">
        <v>29</v>
      </c>
      <c r="AK7" s="744">
        <v>30</v>
      </c>
      <c r="AL7" s="744">
        <v>31</v>
      </c>
      <c r="AM7" s="781" t="s">
        <v>1421</v>
      </c>
      <c r="AN7" s="781" t="s">
        <v>1422</v>
      </c>
      <c r="AO7" s="781" t="s">
        <v>1423</v>
      </c>
      <c r="AP7" s="781" t="s">
        <v>1424</v>
      </c>
      <c r="AQ7" s="781" t="s">
        <v>1428</v>
      </c>
      <c r="AR7" s="781">
        <v>37</v>
      </c>
      <c r="AT7" s="743"/>
      <c r="AU7" s="743"/>
    </row>
    <row r="8" spans="1:47" ht="18.75" customHeight="1">
      <c r="A8" s="745"/>
      <c r="B8" s="746"/>
      <c r="C8" s="746"/>
      <c r="D8" s="746"/>
      <c r="E8" s="746"/>
      <c r="F8" s="746"/>
      <c r="G8" s="746"/>
      <c r="H8" s="747"/>
      <c r="I8" s="747"/>
      <c r="J8" s="747"/>
      <c r="K8" s="747"/>
      <c r="L8" s="748"/>
      <c r="M8" s="748"/>
      <c r="N8" s="747"/>
      <c r="O8" s="749"/>
      <c r="P8" s="769"/>
      <c r="Q8" s="750"/>
      <c r="R8" s="747"/>
      <c r="S8" s="747"/>
      <c r="T8" s="747"/>
      <c r="U8" s="747"/>
      <c r="V8" s="747"/>
      <c r="W8" s="747"/>
      <c r="X8" s="747"/>
      <c r="Y8" s="747"/>
      <c r="Z8" s="747"/>
      <c r="AA8" s="747"/>
      <c r="AB8" s="747"/>
      <c r="AC8" s="747"/>
      <c r="AD8" s="747"/>
      <c r="AE8" s="747"/>
      <c r="AF8" s="747"/>
      <c r="AG8" s="751"/>
      <c r="AH8" s="751"/>
      <c r="AI8" s="750"/>
      <c r="AJ8" s="766"/>
      <c r="AK8" s="766"/>
      <c r="AL8" s="766"/>
      <c r="AM8" s="782"/>
      <c r="AN8" s="782"/>
      <c r="AO8" s="783"/>
      <c r="AP8" s="783"/>
      <c r="AQ8" s="784"/>
      <c r="AR8" s="785"/>
      <c r="AS8" s="791"/>
      <c r="AT8" s="749"/>
      <c r="AU8" s="749"/>
    </row>
    <row r="9" spans="1:47" ht="18.75" customHeight="1">
      <c r="A9" s="745"/>
      <c r="B9" s="746"/>
      <c r="C9" s="746"/>
      <c r="D9" s="746"/>
      <c r="E9" s="746"/>
      <c r="F9" s="746"/>
      <c r="G9" s="746"/>
      <c r="H9" s="747"/>
      <c r="I9" s="747"/>
      <c r="J9" s="747"/>
      <c r="K9" s="747"/>
      <c r="L9" s="747"/>
      <c r="M9" s="747"/>
      <c r="N9" s="747"/>
      <c r="O9" s="749"/>
      <c r="P9" s="769"/>
      <c r="Q9" s="750"/>
      <c r="R9" s="747"/>
      <c r="S9" s="747"/>
      <c r="T9" s="747"/>
      <c r="U9" s="747"/>
      <c r="V9" s="747"/>
      <c r="W9" s="747"/>
      <c r="X9" s="747"/>
      <c r="Y9" s="747"/>
      <c r="Z9" s="747"/>
      <c r="AA9" s="747"/>
      <c r="AB9" s="747"/>
      <c r="AC9" s="747"/>
      <c r="AD9" s="747"/>
      <c r="AE9" s="747"/>
      <c r="AF9" s="747"/>
      <c r="AG9" s="751"/>
      <c r="AH9" s="751"/>
      <c r="AI9" s="750"/>
      <c r="AJ9" s="767"/>
      <c r="AK9" s="767"/>
      <c r="AL9" s="767"/>
      <c r="AM9" s="786"/>
      <c r="AN9" s="786"/>
      <c r="AO9" s="787"/>
      <c r="AP9" s="788"/>
      <c r="AQ9" s="786"/>
      <c r="AR9" s="789"/>
      <c r="AS9" s="791"/>
      <c r="AT9" s="749"/>
      <c r="AU9" s="749"/>
    </row>
    <row r="10" spans="1:47" ht="18.75" customHeight="1">
      <c r="A10" s="745"/>
      <c r="B10" s="746"/>
      <c r="C10" s="746"/>
      <c r="D10" s="746"/>
      <c r="E10" s="746"/>
      <c r="F10" s="746"/>
      <c r="G10" s="746"/>
      <c r="H10" s="747"/>
      <c r="I10" s="747"/>
      <c r="J10" s="747"/>
      <c r="K10" s="747"/>
      <c r="L10" s="747"/>
      <c r="M10" s="747"/>
      <c r="N10" s="747"/>
      <c r="O10" s="749"/>
      <c r="P10" s="769"/>
      <c r="Q10" s="750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51"/>
      <c r="AH10" s="751"/>
      <c r="AI10" s="750"/>
      <c r="AJ10" s="767"/>
      <c r="AK10" s="767"/>
      <c r="AL10" s="767"/>
      <c r="AM10" s="786"/>
      <c r="AN10" s="786"/>
      <c r="AO10" s="787"/>
      <c r="AP10" s="788"/>
      <c r="AQ10" s="786"/>
      <c r="AR10" s="789"/>
      <c r="AS10" s="791"/>
      <c r="AT10" s="749"/>
      <c r="AU10" s="749"/>
    </row>
    <row r="11" spans="1:47" ht="24">
      <c r="A11" s="752" t="s">
        <v>430</v>
      </c>
      <c r="B11" s="753">
        <f>C11+D11</f>
        <v>81840</v>
      </c>
      <c r="C11" s="753">
        <f>F11+AR11</f>
        <v>72242</v>
      </c>
      <c r="D11" s="753">
        <f>G11</f>
        <v>9598</v>
      </c>
      <c r="E11" s="753">
        <f t="shared" ref="E11:E24" si="0">ROUND(I11/J11*N11*O11*P11*Q11*R11/S11*AE11*AF11*AG11*AH11*AI11,0)</f>
        <v>66056</v>
      </c>
      <c r="F11" s="753">
        <f t="shared" ref="F11:F24" si="1">ROUND(I11/J11*N11*O11*P11*R11/S11*AF11*Q11*AI11*AG11*AH11,0)</f>
        <v>56458</v>
      </c>
      <c r="G11" s="753">
        <f>E11-F11</f>
        <v>9598</v>
      </c>
      <c r="H11" s="747">
        <v>12</v>
      </c>
      <c r="I11" s="747">
        <f t="shared" ref="I11:I24" si="2">H11*5</f>
        <v>60</v>
      </c>
      <c r="J11" s="747">
        <v>36</v>
      </c>
      <c r="K11" s="772">
        <v>13242</v>
      </c>
      <c r="L11" s="773">
        <v>1.04</v>
      </c>
      <c r="M11" s="773">
        <v>1.01</v>
      </c>
      <c r="N11" s="754">
        <f>K11*L11*M11</f>
        <v>13909</v>
      </c>
      <c r="O11" s="749">
        <v>1.302</v>
      </c>
      <c r="P11" s="769">
        <v>1.325</v>
      </c>
      <c r="Q11" s="224">
        <v>1.01</v>
      </c>
      <c r="R11" s="747">
        <v>12</v>
      </c>
      <c r="S11" s="747">
        <v>15</v>
      </c>
      <c r="T11" s="750">
        <v>34.53</v>
      </c>
      <c r="U11" s="750">
        <v>2.5</v>
      </c>
      <c r="V11" s="755">
        <f>T11-U11-W11</f>
        <v>16</v>
      </c>
      <c r="W11" s="750">
        <v>16.03</v>
      </c>
      <c r="X11" s="750">
        <v>13.36</v>
      </c>
      <c r="Y11" s="771">
        <f>N11*O11*P11*X11</f>
        <v>320575</v>
      </c>
      <c r="Z11" s="771">
        <f t="shared" ref="Z11:Z24" si="3">Y11/X11*(W11-X11)</f>
        <v>64067</v>
      </c>
      <c r="AA11" s="772">
        <v>40243</v>
      </c>
      <c r="AB11" s="771">
        <f t="shared" ref="AB11:AB24" si="4">(AA11+AA11*(U11-1)*0.8)*1.302</f>
        <v>115272</v>
      </c>
      <c r="AC11" s="772">
        <v>13890</v>
      </c>
      <c r="AD11" s="771">
        <f t="shared" ref="AD11:AD24" si="5">V11*AC11*1.302</f>
        <v>289356</v>
      </c>
      <c r="AE11" s="755">
        <f>Z11/(Y11+Z11)+1</f>
        <v>1.17</v>
      </c>
      <c r="AF11" s="755">
        <f>(AB11+AD11)/(Y11+AB11+AD11)+1</f>
        <v>1.56</v>
      </c>
      <c r="AG11" s="751">
        <v>1</v>
      </c>
      <c r="AH11" s="751">
        <v>1</v>
      </c>
      <c r="AI11" s="756">
        <f>ROUND(AJ11*AK11*AL11,2)</f>
        <v>1.1200000000000001</v>
      </c>
      <c r="AJ11" s="768">
        <v>1</v>
      </c>
      <c r="AK11" s="765">
        <f t="shared" ref="AK11:AK15" si="6">1+(42+3)/365</f>
        <v>1.1232899999999999</v>
      </c>
      <c r="AL11" s="768">
        <v>1</v>
      </c>
      <c r="AM11" s="790">
        <v>29899.1</v>
      </c>
      <c r="AN11" s="790">
        <v>33848.199999999997</v>
      </c>
      <c r="AO11" s="795">
        <f>(AN11-N11*P11)</f>
        <v>15418.78</v>
      </c>
      <c r="AP11" s="792">
        <v>0.76774299999999995</v>
      </c>
      <c r="AQ11" s="793">
        <f>AO11*AP11</f>
        <v>11838</v>
      </c>
      <c r="AR11" s="794">
        <f>ROUND(I11/J11*AQ11*R11/S11,0)</f>
        <v>15784</v>
      </c>
      <c r="AS11" s="791"/>
      <c r="AT11" s="763">
        <f t="shared" ref="AT11:AT24" si="7">I11/S11</f>
        <v>4</v>
      </c>
      <c r="AU11" s="762">
        <f t="shared" ref="AU11:AU24" si="8">N11*O11*P11*Q11*AG11*AH11*AI11</f>
        <v>27143.27</v>
      </c>
    </row>
    <row r="12" spans="1:47" ht="24">
      <c r="A12" s="752" t="s">
        <v>422</v>
      </c>
      <c r="B12" s="753">
        <f t="shared" ref="B12:B24" si="9">C12+D12</f>
        <v>62504</v>
      </c>
      <c r="C12" s="753">
        <f t="shared" ref="C12:C24" si="10">F12+AR12</f>
        <v>53367</v>
      </c>
      <c r="D12" s="753">
        <f t="shared" ref="D12:D24" si="11">G12</f>
        <v>9137</v>
      </c>
      <c r="E12" s="753">
        <f t="shared" si="0"/>
        <v>50666</v>
      </c>
      <c r="F12" s="753">
        <f t="shared" si="1"/>
        <v>41529</v>
      </c>
      <c r="G12" s="753">
        <f t="shared" ref="G12:G24" si="12">E12-F12</f>
        <v>9137</v>
      </c>
      <c r="H12" s="747">
        <v>12</v>
      </c>
      <c r="I12" s="747">
        <f t="shared" si="2"/>
        <v>60</v>
      </c>
      <c r="J12" s="747">
        <v>36</v>
      </c>
      <c r="K12" s="772">
        <v>13242</v>
      </c>
      <c r="L12" s="773">
        <v>1.04</v>
      </c>
      <c r="M12" s="773">
        <v>1.01</v>
      </c>
      <c r="N12" s="754">
        <f t="shared" ref="N12:N24" si="13">K12*L12*M12</f>
        <v>13909</v>
      </c>
      <c r="O12" s="749">
        <v>1.302</v>
      </c>
      <c r="P12" s="769">
        <v>1.325</v>
      </c>
      <c r="Q12" s="224">
        <v>1.01</v>
      </c>
      <c r="R12" s="747">
        <v>12</v>
      </c>
      <c r="S12" s="747">
        <v>20</v>
      </c>
      <c r="T12" s="750">
        <v>33.53</v>
      </c>
      <c r="U12" s="750">
        <v>2.5</v>
      </c>
      <c r="V12" s="755">
        <f t="shared" ref="V12:V24" si="14">T12-U12-W12</f>
        <v>14</v>
      </c>
      <c r="W12" s="750">
        <v>17.03</v>
      </c>
      <c r="X12" s="750">
        <v>13.36</v>
      </c>
      <c r="Y12" s="771">
        <f t="shared" ref="Y12:Y24" si="15">N12*O12*P12*X12</f>
        <v>320575</v>
      </c>
      <c r="Z12" s="771">
        <f t="shared" si="3"/>
        <v>88062</v>
      </c>
      <c r="AA12" s="772">
        <v>40243</v>
      </c>
      <c r="AB12" s="771">
        <f t="shared" si="4"/>
        <v>115272</v>
      </c>
      <c r="AC12" s="772">
        <v>13890</v>
      </c>
      <c r="AD12" s="771">
        <f t="shared" si="5"/>
        <v>253187</v>
      </c>
      <c r="AE12" s="755">
        <f t="shared" ref="AE12:AE24" si="16">Z12/(Y12+Z12)+1</f>
        <v>1.22</v>
      </c>
      <c r="AF12" s="755">
        <f t="shared" ref="AF12:AF24" si="17">(AB12+AD12)/(Y12+AB12+AD12)+1</f>
        <v>1.53</v>
      </c>
      <c r="AG12" s="751">
        <v>1</v>
      </c>
      <c r="AH12" s="751">
        <v>1</v>
      </c>
      <c r="AI12" s="756">
        <f t="shared" ref="AI12:AI24" si="18">ROUND(AJ12*AK12*AL12,2)</f>
        <v>1.1200000000000001</v>
      </c>
      <c r="AJ12" s="768">
        <v>1</v>
      </c>
      <c r="AK12" s="765">
        <f t="shared" si="6"/>
        <v>1.1232899999999999</v>
      </c>
      <c r="AL12" s="768">
        <v>1</v>
      </c>
      <c r="AM12" s="790">
        <v>29899.1</v>
      </c>
      <c r="AN12" s="790">
        <v>33848.199999999997</v>
      </c>
      <c r="AO12" s="795">
        <f t="shared" ref="AO12:AO24" si="19">(AN12-N12*P12)</f>
        <v>15418.78</v>
      </c>
      <c r="AP12" s="792">
        <v>0.76774299999999995</v>
      </c>
      <c r="AQ12" s="793">
        <f t="shared" ref="AQ12:AQ24" si="20">AO12*AP12</f>
        <v>11838</v>
      </c>
      <c r="AR12" s="794">
        <f t="shared" ref="AR12:AR24" si="21">ROUND(I12/J12*AQ12*R12/S12,0)</f>
        <v>11838</v>
      </c>
      <c r="AT12" s="763">
        <f t="shared" si="7"/>
        <v>3</v>
      </c>
      <c r="AU12" s="762">
        <f t="shared" si="8"/>
        <v>27143.27</v>
      </c>
    </row>
    <row r="13" spans="1:47" ht="24">
      <c r="A13" s="752" t="s">
        <v>435</v>
      </c>
      <c r="B13" s="753">
        <f t="shared" si="9"/>
        <v>62504</v>
      </c>
      <c r="C13" s="753">
        <f t="shared" si="10"/>
        <v>53367</v>
      </c>
      <c r="D13" s="753">
        <f t="shared" si="11"/>
        <v>9137</v>
      </c>
      <c r="E13" s="753">
        <f t="shared" si="0"/>
        <v>50666</v>
      </c>
      <c r="F13" s="753">
        <f t="shared" si="1"/>
        <v>41529</v>
      </c>
      <c r="G13" s="753">
        <f t="shared" si="12"/>
        <v>9137</v>
      </c>
      <c r="H13" s="747">
        <v>12</v>
      </c>
      <c r="I13" s="747">
        <f t="shared" si="2"/>
        <v>60</v>
      </c>
      <c r="J13" s="747">
        <v>36</v>
      </c>
      <c r="K13" s="772">
        <v>13242</v>
      </c>
      <c r="L13" s="773">
        <v>1.04</v>
      </c>
      <c r="M13" s="773">
        <v>1.01</v>
      </c>
      <c r="N13" s="754">
        <f t="shared" si="13"/>
        <v>13909</v>
      </c>
      <c r="O13" s="749">
        <v>1.302</v>
      </c>
      <c r="P13" s="769">
        <v>1.325</v>
      </c>
      <c r="Q13" s="224">
        <v>1.01</v>
      </c>
      <c r="R13" s="747">
        <v>12</v>
      </c>
      <c r="S13" s="747">
        <v>20</v>
      </c>
      <c r="T13" s="750">
        <v>33.53</v>
      </c>
      <c r="U13" s="750">
        <v>2.5</v>
      </c>
      <c r="V13" s="755">
        <f t="shared" si="14"/>
        <v>14</v>
      </c>
      <c r="W13" s="750">
        <v>17.03</v>
      </c>
      <c r="X13" s="750">
        <v>13.36</v>
      </c>
      <c r="Y13" s="771">
        <f t="shared" si="15"/>
        <v>320575</v>
      </c>
      <c r="Z13" s="771">
        <f t="shared" si="3"/>
        <v>88062</v>
      </c>
      <c r="AA13" s="772">
        <v>40243</v>
      </c>
      <c r="AB13" s="771">
        <f t="shared" si="4"/>
        <v>115272</v>
      </c>
      <c r="AC13" s="772">
        <v>13890</v>
      </c>
      <c r="AD13" s="771">
        <f t="shared" si="5"/>
        <v>253187</v>
      </c>
      <c r="AE13" s="755">
        <f t="shared" si="16"/>
        <v>1.22</v>
      </c>
      <c r="AF13" s="755">
        <f t="shared" si="17"/>
        <v>1.53</v>
      </c>
      <c r="AG13" s="751">
        <v>1</v>
      </c>
      <c r="AH13" s="751">
        <v>1</v>
      </c>
      <c r="AI13" s="756">
        <f t="shared" si="18"/>
        <v>1.1200000000000001</v>
      </c>
      <c r="AJ13" s="768">
        <v>1</v>
      </c>
      <c r="AK13" s="765">
        <f t="shared" si="6"/>
        <v>1.1232899999999999</v>
      </c>
      <c r="AL13" s="768">
        <v>1</v>
      </c>
      <c r="AM13" s="790">
        <v>29899.1</v>
      </c>
      <c r="AN13" s="790">
        <v>33848.199999999997</v>
      </c>
      <c r="AO13" s="795">
        <f t="shared" si="19"/>
        <v>15418.78</v>
      </c>
      <c r="AP13" s="792">
        <v>0.76774299999999995</v>
      </c>
      <c r="AQ13" s="793">
        <f t="shared" si="20"/>
        <v>11838</v>
      </c>
      <c r="AR13" s="794">
        <f t="shared" si="21"/>
        <v>11838</v>
      </c>
      <c r="AT13" s="763">
        <f t="shared" si="7"/>
        <v>3</v>
      </c>
      <c r="AU13" s="762">
        <f t="shared" si="8"/>
        <v>27143.27</v>
      </c>
    </row>
    <row r="14" spans="1:47" ht="24">
      <c r="A14" s="752" t="s">
        <v>423</v>
      </c>
      <c r="B14" s="753">
        <f t="shared" si="9"/>
        <v>62504</v>
      </c>
      <c r="C14" s="753">
        <f t="shared" si="10"/>
        <v>53367</v>
      </c>
      <c r="D14" s="753">
        <f t="shared" si="11"/>
        <v>9137</v>
      </c>
      <c r="E14" s="753">
        <f t="shared" si="0"/>
        <v>50666</v>
      </c>
      <c r="F14" s="753">
        <f t="shared" si="1"/>
        <v>41529</v>
      </c>
      <c r="G14" s="753">
        <f t="shared" si="12"/>
        <v>9137</v>
      </c>
      <c r="H14" s="747">
        <v>12</v>
      </c>
      <c r="I14" s="747">
        <f t="shared" si="2"/>
        <v>60</v>
      </c>
      <c r="J14" s="747">
        <v>36</v>
      </c>
      <c r="K14" s="772">
        <v>13242</v>
      </c>
      <c r="L14" s="773">
        <v>1.04</v>
      </c>
      <c r="M14" s="773">
        <v>1.01</v>
      </c>
      <c r="N14" s="754">
        <f t="shared" si="13"/>
        <v>13909</v>
      </c>
      <c r="O14" s="749">
        <v>1.302</v>
      </c>
      <c r="P14" s="769">
        <v>1.325</v>
      </c>
      <c r="Q14" s="224">
        <v>1.01</v>
      </c>
      <c r="R14" s="747">
        <v>12</v>
      </c>
      <c r="S14" s="747">
        <v>20</v>
      </c>
      <c r="T14" s="750">
        <v>33.53</v>
      </c>
      <c r="U14" s="750">
        <v>2.5</v>
      </c>
      <c r="V14" s="755">
        <f t="shared" si="14"/>
        <v>14</v>
      </c>
      <c r="W14" s="750">
        <v>17.03</v>
      </c>
      <c r="X14" s="750">
        <v>13.36</v>
      </c>
      <c r="Y14" s="771">
        <f t="shared" si="15"/>
        <v>320575</v>
      </c>
      <c r="Z14" s="771">
        <f t="shared" si="3"/>
        <v>88062</v>
      </c>
      <c r="AA14" s="772">
        <v>40243</v>
      </c>
      <c r="AB14" s="771">
        <f t="shared" si="4"/>
        <v>115272</v>
      </c>
      <c r="AC14" s="772">
        <v>13890</v>
      </c>
      <c r="AD14" s="771">
        <f t="shared" si="5"/>
        <v>253187</v>
      </c>
      <c r="AE14" s="755">
        <f t="shared" si="16"/>
        <v>1.22</v>
      </c>
      <c r="AF14" s="755">
        <f t="shared" si="17"/>
        <v>1.53</v>
      </c>
      <c r="AG14" s="751">
        <v>1</v>
      </c>
      <c r="AH14" s="751">
        <v>1</v>
      </c>
      <c r="AI14" s="756">
        <f t="shared" si="18"/>
        <v>1.1200000000000001</v>
      </c>
      <c r="AJ14" s="768">
        <v>1</v>
      </c>
      <c r="AK14" s="765">
        <f t="shared" si="6"/>
        <v>1.1232899999999999</v>
      </c>
      <c r="AL14" s="768">
        <v>1</v>
      </c>
      <c r="AM14" s="790">
        <v>29899.1</v>
      </c>
      <c r="AN14" s="790">
        <v>33848.199999999997</v>
      </c>
      <c r="AO14" s="795">
        <f t="shared" si="19"/>
        <v>15418.78</v>
      </c>
      <c r="AP14" s="792">
        <v>0.76774299999999995</v>
      </c>
      <c r="AQ14" s="793">
        <f t="shared" si="20"/>
        <v>11838</v>
      </c>
      <c r="AR14" s="794">
        <f t="shared" si="21"/>
        <v>11838</v>
      </c>
      <c r="AT14" s="763">
        <f t="shared" si="7"/>
        <v>3</v>
      </c>
      <c r="AU14" s="762">
        <f t="shared" si="8"/>
        <v>27143.27</v>
      </c>
    </row>
    <row r="15" spans="1:47" ht="24">
      <c r="A15" s="752" t="s">
        <v>424</v>
      </c>
      <c r="B15" s="753">
        <f t="shared" si="9"/>
        <v>62504</v>
      </c>
      <c r="C15" s="753">
        <f t="shared" si="10"/>
        <v>53367</v>
      </c>
      <c r="D15" s="753">
        <f t="shared" si="11"/>
        <v>9137</v>
      </c>
      <c r="E15" s="753">
        <f t="shared" si="0"/>
        <v>50666</v>
      </c>
      <c r="F15" s="753">
        <f t="shared" si="1"/>
        <v>41529</v>
      </c>
      <c r="G15" s="753">
        <f t="shared" si="12"/>
        <v>9137</v>
      </c>
      <c r="H15" s="747">
        <v>12</v>
      </c>
      <c r="I15" s="747">
        <f t="shared" si="2"/>
        <v>60</v>
      </c>
      <c r="J15" s="747">
        <v>36</v>
      </c>
      <c r="K15" s="772">
        <v>13242</v>
      </c>
      <c r="L15" s="773">
        <v>1.04</v>
      </c>
      <c r="M15" s="773">
        <v>1.01</v>
      </c>
      <c r="N15" s="754">
        <f t="shared" si="13"/>
        <v>13909</v>
      </c>
      <c r="O15" s="749">
        <v>1.302</v>
      </c>
      <c r="P15" s="769">
        <v>1.325</v>
      </c>
      <c r="Q15" s="224">
        <v>1.01</v>
      </c>
      <c r="R15" s="747">
        <v>12</v>
      </c>
      <c r="S15" s="747">
        <v>20</v>
      </c>
      <c r="T15" s="750">
        <v>33.53</v>
      </c>
      <c r="U15" s="750">
        <v>2.5</v>
      </c>
      <c r="V15" s="755">
        <f t="shared" si="14"/>
        <v>14</v>
      </c>
      <c r="W15" s="750">
        <v>17.03</v>
      </c>
      <c r="X15" s="750">
        <v>13.36</v>
      </c>
      <c r="Y15" s="771">
        <f t="shared" si="15"/>
        <v>320575</v>
      </c>
      <c r="Z15" s="771">
        <f t="shared" si="3"/>
        <v>88062</v>
      </c>
      <c r="AA15" s="772">
        <v>40243</v>
      </c>
      <c r="AB15" s="771">
        <f t="shared" si="4"/>
        <v>115272</v>
      </c>
      <c r="AC15" s="772">
        <v>13890</v>
      </c>
      <c r="AD15" s="771">
        <f t="shared" si="5"/>
        <v>253187</v>
      </c>
      <c r="AE15" s="755">
        <f t="shared" si="16"/>
        <v>1.22</v>
      </c>
      <c r="AF15" s="755">
        <f t="shared" si="17"/>
        <v>1.53</v>
      </c>
      <c r="AG15" s="751">
        <v>1</v>
      </c>
      <c r="AH15" s="751">
        <v>1</v>
      </c>
      <c r="AI15" s="756">
        <f t="shared" si="18"/>
        <v>1.1200000000000001</v>
      </c>
      <c r="AJ15" s="768">
        <v>1</v>
      </c>
      <c r="AK15" s="765">
        <f t="shared" si="6"/>
        <v>1.1232899999999999</v>
      </c>
      <c r="AL15" s="768">
        <v>1</v>
      </c>
      <c r="AM15" s="790">
        <v>29899.1</v>
      </c>
      <c r="AN15" s="790">
        <v>33848.199999999997</v>
      </c>
      <c r="AO15" s="795">
        <f t="shared" si="19"/>
        <v>15418.78</v>
      </c>
      <c r="AP15" s="792">
        <v>0.76774299999999995</v>
      </c>
      <c r="AQ15" s="793">
        <f t="shared" si="20"/>
        <v>11838</v>
      </c>
      <c r="AR15" s="794">
        <f t="shared" si="21"/>
        <v>11838</v>
      </c>
      <c r="AT15" s="763">
        <f t="shared" si="7"/>
        <v>3</v>
      </c>
      <c r="AU15" s="762">
        <f t="shared" si="8"/>
        <v>27143.27</v>
      </c>
    </row>
    <row r="16" spans="1:47" ht="24">
      <c r="A16" s="757" t="s">
        <v>425</v>
      </c>
      <c r="B16" s="753">
        <f t="shared" si="9"/>
        <v>171749</v>
      </c>
      <c r="C16" s="753">
        <f t="shared" si="10"/>
        <v>131220</v>
      </c>
      <c r="D16" s="753">
        <f t="shared" si="11"/>
        <v>40529</v>
      </c>
      <c r="E16" s="753">
        <f t="shared" si="0"/>
        <v>147183</v>
      </c>
      <c r="F16" s="753">
        <f t="shared" si="1"/>
        <v>106654</v>
      </c>
      <c r="G16" s="753">
        <f t="shared" si="12"/>
        <v>40529</v>
      </c>
      <c r="H16" s="747">
        <v>12</v>
      </c>
      <c r="I16" s="747">
        <f t="shared" si="2"/>
        <v>60</v>
      </c>
      <c r="J16" s="747">
        <v>25</v>
      </c>
      <c r="K16" s="772">
        <v>13242</v>
      </c>
      <c r="L16" s="773">
        <v>1.04</v>
      </c>
      <c r="M16" s="773">
        <v>1.01</v>
      </c>
      <c r="N16" s="754">
        <f t="shared" si="13"/>
        <v>13909</v>
      </c>
      <c r="O16" s="749">
        <v>1.302</v>
      </c>
      <c r="P16" s="770">
        <v>1.4750000000000001</v>
      </c>
      <c r="Q16" s="224">
        <v>1.01</v>
      </c>
      <c r="R16" s="747">
        <v>12</v>
      </c>
      <c r="S16" s="747">
        <v>12</v>
      </c>
      <c r="T16" s="750">
        <v>47.37</v>
      </c>
      <c r="U16" s="750">
        <v>2.5</v>
      </c>
      <c r="V16" s="755">
        <f t="shared" si="14"/>
        <v>14</v>
      </c>
      <c r="W16" s="750">
        <v>30.87</v>
      </c>
      <c r="X16" s="750">
        <v>19.2</v>
      </c>
      <c r="Y16" s="771">
        <f t="shared" si="15"/>
        <v>512862</v>
      </c>
      <c r="Z16" s="771">
        <f t="shared" si="3"/>
        <v>311724</v>
      </c>
      <c r="AA16" s="772">
        <v>40243</v>
      </c>
      <c r="AB16" s="771">
        <f t="shared" si="4"/>
        <v>115272</v>
      </c>
      <c r="AC16" s="772">
        <v>13890</v>
      </c>
      <c r="AD16" s="771">
        <f t="shared" si="5"/>
        <v>253187</v>
      </c>
      <c r="AE16" s="755">
        <f t="shared" si="16"/>
        <v>1.38</v>
      </c>
      <c r="AF16" s="755">
        <f t="shared" si="17"/>
        <v>1.42</v>
      </c>
      <c r="AG16" s="751">
        <v>1</v>
      </c>
      <c r="AH16" s="751">
        <v>1</v>
      </c>
      <c r="AI16" s="756">
        <f t="shared" si="18"/>
        <v>1.1599999999999999</v>
      </c>
      <c r="AJ16" s="768">
        <v>1</v>
      </c>
      <c r="AK16" s="764">
        <f t="shared" ref="AK16:AK19" si="22">1+(56+3)/365</f>
        <v>1.16164</v>
      </c>
      <c r="AL16" s="768">
        <v>1</v>
      </c>
      <c r="AM16" s="790">
        <v>29899.1</v>
      </c>
      <c r="AN16" s="790">
        <v>33848.199999999997</v>
      </c>
      <c r="AO16" s="795">
        <f t="shared" si="19"/>
        <v>13332.43</v>
      </c>
      <c r="AP16" s="792">
        <v>0.76774299999999995</v>
      </c>
      <c r="AQ16" s="793">
        <f t="shared" si="20"/>
        <v>10236</v>
      </c>
      <c r="AR16" s="794">
        <f t="shared" si="21"/>
        <v>24566</v>
      </c>
      <c r="AT16" s="763">
        <f t="shared" si="7"/>
        <v>5</v>
      </c>
      <c r="AU16" s="762">
        <f t="shared" si="8"/>
        <v>31295.24</v>
      </c>
    </row>
    <row r="17" spans="1:47" ht="48">
      <c r="A17" s="758" t="s">
        <v>426</v>
      </c>
      <c r="B17" s="753">
        <f t="shared" si="9"/>
        <v>206099</v>
      </c>
      <c r="C17" s="753">
        <f t="shared" si="10"/>
        <v>157465</v>
      </c>
      <c r="D17" s="753">
        <f t="shared" si="11"/>
        <v>48634</v>
      </c>
      <c r="E17" s="753">
        <f t="shared" si="0"/>
        <v>176619</v>
      </c>
      <c r="F17" s="753">
        <f t="shared" si="1"/>
        <v>127985</v>
      </c>
      <c r="G17" s="753">
        <f t="shared" si="12"/>
        <v>48634</v>
      </c>
      <c r="H17" s="747">
        <v>12</v>
      </c>
      <c r="I17" s="747">
        <f t="shared" si="2"/>
        <v>60</v>
      </c>
      <c r="J17" s="747">
        <v>25</v>
      </c>
      <c r="K17" s="772">
        <v>13242</v>
      </c>
      <c r="L17" s="773">
        <v>1.04</v>
      </c>
      <c r="M17" s="773">
        <v>1.01</v>
      </c>
      <c r="N17" s="754">
        <f t="shared" si="13"/>
        <v>13909</v>
      </c>
      <c r="O17" s="749">
        <v>1.302</v>
      </c>
      <c r="P17" s="770">
        <v>1.4750000000000001</v>
      </c>
      <c r="Q17" s="224">
        <v>1.01</v>
      </c>
      <c r="R17" s="747">
        <v>12</v>
      </c>
      <c r="S17" s="747">
        <v>10</v>
      </c>
      <c r="T17" s="750">
        <v>47.37</v>
      </c>
      <c r="U17" s="750">
        <v>2.5</v>
      </c>
      <c r="V17" s="755">
        <f t="shared" si="14"/>
        <v>14</v>
      </c>
      <c r="W17" s="750">
        <v>30.87</v>
      </c>
      <c r="X17" s="750">
        <v>19.2</v>
      </c>
      <c r="Y17" s="771">
        <f t="shared" si="15"/>
        <v>512862</v>
      </c>
      <c r="Z17" s="771">
        <f t="shared" si="3"/>
        <v>311724</v>
      </c>
      <c r="AA17" s="772">
        <v>40243</v>
      </c>
      <c r="AB17" s="771">
        <f t="shared" si="4"/>
        <v>115272</v>
      </c>
      <c r="AC17" s="772">
        <v>13890</v>
      </c>
      <c r="AD17" s="771">
        <f t="shared" si="5"/>
        <v>253187</v>
      </c>
      <c r="AE17" s="755">
        <f t="shared" si="16"/>
        <v>1.38</v>
      </c>
      <c r="AF17" s="755">
        <f t="shared" si="17"/>
        <v>1.42</v>
      </c>
      <c r="AG17" s="751">
        <v>1</v>
      </c>
      <c r="AH17" s="751">
        <v>1</v>
      </c>
      <c r="AI17" s="756">
        <f t="shared" si="18"/>
        <v>1.1599999999999999</v>
      </c>
      <c r="AJ17" s="768">
        <v>1</v>
      </c>
      <c r="AK17" s="764">
        <f t="shared" si="22"/>
        <v>1.16164</v>
      </c>
      <c r="AL17" s="768">
        <v>1</v>
      </c>
      <c r="AM17" s="790">
        <v>29899.1</v>
      </c>
      <c r="AN17" s="790">
        <v>33848.199999999997</v>
      </c>
      <c r="AO17" s="795">
        <f t="shared" si="19"/>
        <v>13332.43</v>
      </c>
      <c r="AP17" s="792">
        <v>0.76774299999999995</v>
      </c>
      <c r="AQ17" s="793">
        <f t="shared" si="20"/>
        <v>10236</v>
      </c>
      <c r="AR17" s="794">
        <f t="shared" si="21"/>
        <v>29480</v>
      </c>
      <c r="AT17" s="763">
        <f t="shared" si="7"/>
        <v>6</v>
      </c>
      <c r="AU17" s="762">
        <f t="shared" si="8"/>
        <v>31295.24</v>
      </c>
    </row>
    <row r="18" spans="1:47" ht="48">
      <c r="A18" s="758" t="s">
        <v>431</v>
      </c>
      <c r="B18" s="753">
        <f t="shared" si="9"/>
        <v>343318</v>
      </c>
      <c r="C18" s="753">
        <f t="shared" si="10"/>
        <v>265446</v>
      </c>
      <c r="D18" s="753">
        <f t="shared" si="11"/>
        <v>77872</v>
      </c>
      <c r="E18" s="753">
        <f t="shared" si="0"/>
        <v>294185</v>
      </c>
      <c r="F18" s="753">
        <f t="shared" si="1"/>
        <v>216313</v>
      </c>
      <c r="G18" s="753">
        <f t="shared" si="12"/>
        <v>77872</v>
      </c>
      <c r="H18" s="747">
        <v>12</v>
      </c>
      <c r="I18" s="747">
        <f t="shared" si="2"/>
        <v>60</v>
      </c>
      <c r="J18" s="747">
        <v>25</v>
      </c>
      <c r="K18" s="772">
        <v>13242</v>
      </c>
      <c r="L18" s="773">
        <v>1.04</v>
      </c>
      <c r="M18" s="773">
        <v>1.01</v>
      </c>
      <c r="N18" s="754">
        <f t="shared" si="13"/>
        <v>13909</v>
      </c>
      <c r="O18" s="749">
        <v>1.302</v>
      </c>
      <c r="P18" s="770">
        <v>1.4750000000000001</v>
      </c>
      <c r="Q18" s="224">
        <v>1.01</v>
      </c>
      <c r="R18" s="747">
        <v>12</v>
      </c>
      <c r="S18" s="747">
        <v>6</v>
      </c>
      <c r="T18" s="750">
        <v>48.37</v>
      </c>
      <c r="U18" s="750">
        <v>2.5</v>
      </c>
      <c r="V18" s="755">
        <f t="shared" si="14"/>
        <v>16</v>
      </c>
      <c r="W18" s="750">
        <v>29.87</v>
      </c>
      <c r="X18" s="750">
        <v>19.2</v>
      </c>
      <c r="Y18" s="771">
        <f t="shared" si="15"/>
        <v>512862</v>
      </c>
      <c r="Z18" s="771">
        <f t="shared" si="3"/>
        <v>285012</v>
      </c>
      <c r="AA18" s="772">
        <v>40243</v>
      </c>
      <c r="AB18" s="771">
        <f t="shared" si="4"/>
        <v>115272</v>
      </c>
      <c r="AC18" s="772">
        <v>13890</v>
      </c>
      <c r="AD18" s="771">
        <f t="shared" si="5"/>
        <v>289356</v>
      </c>
      <c r="AE18" s="755">
        <f t="shared" si="16"/>
        <v>1.36</v>
      </c>
      <c r="AF18" s="755">
        <f t="shared" si="17"/>
        <v>1.44</v>
      </c>
      <c r="AG18" s="751">
        <v>1</v>
      </c>
      <c r="AH18" s="751">
        <v>1</v>
      </c>
      <c r="AI18" s="756">
        <f t="shared" si="18"/>
        <v>1.1599999999999999</v>
      </c>
      <c r="AJ18" s="768">
        <v>1</v>
      </c>
      <c r="AK18" s="764">
        <f t="shared" si="22"/>
        <v>1.16164</v>
      </c>
      <c r="AL18" s="768">
        <v>1</v>
      </c>
      <c r="AM18" s="790">
        <v>29899.1</v>
      </c>
      <c r="AN18" s="790">
        <v>33848.199999999997</v>
      </c>
      <c r="AO18" s="795">
        <f t="shared" si="19"/>
        <v>13332.43</v>
      </c>
      <c r="AP18" s="792">
        <v>0.76774299999999995</v>
      </c>
      <c r="AQ18" s="793">
        <f t="shared" si="20"/>
        <v>10236</v>
      </c>
      <c r="AR18" s="794">
        <f t="shared" si="21"/>
        <v>49133</v>
      </c>
      <c r="AT18" s="763">
        <f t="shared" si="7"/>
        <v>10</v>
      </c>
      <c r="AU18" s="762">
        <f t="shared" si="8"/>
        <v>31295.24</v>
      </c>
    </row>
    <row r="19" spans="1:47" ht="48">
      <c r="A19" s="758" t="s">
        <v>427</v>
      </c>
      <c r="B19" s="753">
        <f t="shared" si="9"/>
        <v>257624</v>
      </c>
      <c r="C19" s="753">
        <f t="shared" si="10"/>
        <v>196831</v>
      </c>
      <c r="D19" s="753">
        <f t="shared" si="11"/>
        <v>60793</v>
      </c>
      <c r="E19" s="753">
        <f t="shared" si="0"/>
        <v>220774</v>
      </c>
      <c r="F19" s="753">
        <f t="shared" si="1"/>
        <v>159981</v>
      </c>
      <c r="G19" s="753">
        <f t="shared" si="12"/>
        <v>60793</v>
      </c>
      <c r="H19" s="747">
        <v>12</v>
      </c>
      <c r="I19" s="747">
        <f t="shared" si="2"/>
        <v>60</v>
      </c>
      <c r="J19" s="747">
        <v>25</v>
      </c>
      <c r="K19" s="772">
        <v>13242</v>
      </c>
      <c r="L19" s="773">
        <v>1.04</v>
      </c>
      <c r="M19" s="773">
        <v>1.01</v>
      </c>
      <c r="N19" s="754">
        <f t="shared" si="13"/>
        <v>13909</v>
      </c>
      <c r="O19" s="749">
        <v>1.302</v>
      </c>
      <c r="P19" s="770">
        <v>1.4750000000000001</v>
      </c>
      <c r="Q19" s="224">
        <v>1.01</v>
      </c>
      <c r="R19" s="747">
        <v>12</v>
      </c>
      <c r="S19" s="747">
        <v>8</v>
      </c>
      <c r="T19" s="750">
        <v>47.37</v>
      </c>
      <c r="U19" s="750">
        <v>2.5</v>
      </c>
      <c r="V19" s="755">
        <f t="shared" si="14"/>
        <v>14</v>
      </c>
      <c r="W19" s="750">
        <v>30.87</v>
      </c>
      <c r="X19" s="750">
        <v>19.2</v>
      </c>
      <c r="Y19" s="771">
        <f t="shared" si="15"/>
        <v>512862</v>
      </c>
      <c r="Z19" s="771">
        <f t="shared" si="3"/>
        <v>311724</v>
      </c>
      <c r="AA19" s="772">
        <v>40243</v>
      </c>
      <c r="AB19" s="771">
        <f t="shared" si="4"/>
        <v>115272</v>
      </c>
      <c r="AC19" s="772">
        <v>13890</v>
      </c>
      <c r="AD19" s="771">
        <f t="shared" si="5"/>
        <v>253187</v>
      </c>
      <c r="AE19" s="755">
        <f t="shared" si="16"/>
        <v>1.38</v>
      </c>
      <c r="AF19" s="755">
        <f t="shared" si="17"/>
        <v>1.42</v>
      </c>
      <c r="AG19" s="751">
        <v>1</v>
      </c>
      <c r="AH19" s="751">
        <v>1</v>
      </c>
      <c r="AI19" s="756">
        <f t="shared" si="18"/>
        <v>1.1599999999999999</v>
      </c>
      <c r="AJ19" s="768">
        <v>1</v>
      </c>
      <c r="AK19" s="764">
        <f t="shared" si="22"/>
        <v>1.16164</v>
      </c>
      <c r="AL19" s="768">
        <v>1</v>
      </c>
      <c r="AM19" s="790">
        <v>29899.1</v>
      </c>
      <c r="AN19" s="790">
        <v>33848.199999999997</v>
      </c>
      <c r="AO19" s="795">
        <f t="shared" si="19"/>
        <v>13332.43</v>
      </c>
      <c r="AP19" s="792">
        <v>0.76774299999999995</v>
      </c>
      <c r="AQ19" s="793">
        <f t="shared" si="20"/>
        <v>10236</v>
      </c>
      <c r="AR19" s="794">
        <f t="shared" si="21"/>
        <v>36850</v>
      </c>
      <c r="AT19" s="763">
        <f t="shared" si="7"/>
        <v>7.5</v>
      </c>
      <c r="AU19" s="762">
        <f t="shared" si="8"/>
        <v>31295.24</v>
      </c>
    </row>
    <row r="20" spans="1:47">
      <c r="A20" s="757" t="s">
        <v>432</v>
      </c>
      <c r="B20" s="753">
        <f t="shared" si="9"/>
        <v>81840</v>
      </c>
      <c r="C20" s="753">
        <f t="shared" si="10"/>
        <v>72242</v>
      </c>
      <c r="D20" s="753">
        <f t="shared" si="11"/>
        <v>9598</v>
      </c>
      <c r="E20" s="753">
        <f t="shared" si="0"/>
        <v>66056</v>
      </c>
      <c r="F20" s="753">
        <f t="shared" si="1"/>
        <v>56458</v>
      </c>
      <c r="G20" s="753">
        <f t="shared" si="12"/>
        <v>9598</v>
      </c>
      <c r="H20" s="747">
        <v>12</v>
      </c>
      <c r="I20" s="747">
        <f t="shared" si="2"/>
        <v>60</v>
      </c>
      <c r="J20" s="747">
        <v>36</v>
      </c>
      <c r="K20" s="772">
        <v>13242</v>
      </c>
      <c r="L20" s="773">
        <v>1.04</v>
      </c>
      <c r="M20" s="773">
        <v>1.01</v>
      </c>
      <c r="N20" s="754">
        <f t="shared" si="13"/>
        <v>13909</v>
      </c>
      <c r="O20" s="749">
        <v>1.302</v>
      </c>
      <c r="P20" s="769">
        <v>1.325</v>
      </c>
      <c r="Q20" s="224">
        <v>1.01</v>
      </c>
      <c r="R20" s="747">
        <v>12</v>
      </c>
      <c r="S20" s="747">
        <v>15</v>
      </c>
      <c r="T20" s="750">
        <v>34.53</v>
      </c>
      <c r="U20" s="750">
        <v>2.5</v>
      </c>
      <c r="V20" s="755">
        <f t="shared" si="14"/>
        <v>16</v>
      </c>
      <c r="W20" s="750">
        <v>16.03</v>
      </c>
      <c r="X20" s="750">
        <v>13.36</v>
      </c>
      <c r="Y20" s="771">
        <f t="shared" si="15"/>
        <v>320575</v>
      </c>
      <c r="Z20" s="771">
        <f t="shared" si="3"/>
        <v>64067</v>
      </c>
      <c r="AA20" s="772">
        <v>40243</v>
      </c>
      <c r="AB20" s="771">
        <f t="shared" si="4"/>
        <v>115272</v>
      </c>
      <c r="AC20" s="772">
        <v>13890</v>
      </c>
      <c r="AD20" s="771">
        <f t="shared" si="5"/>
        <v>289356</v>
      </c>
      <c r="AE20" s="755">
        <f t="shared" si="16"/>
        <v>1.17</v>
      </c>
      <c r="AF20" s="755">
        <f t="shared" si="17"/>
        <v>1.56</v>
      </c>
      <c r="AG20" s="751">
        <v>1</v>
      </c>
      <c r="AH20" s="751">
        <v>1</v>
      </c>
      <c r="AI20" s="756">
        <f t="shared" si="18"/>
        <v>1.1200000000000001</v>
      </c>
      <c r="AJ20" s="768">
        <v>1</v>
      </c>
      <c r="AK20" s="765">
        <f t="shared" ref="AK20:AK24" si="23">1+(42+3)/365</f>
        <v>1.1232899999999999</v>
      </c>
      <c r="AL20" s="768">
        <v>1</v>
      </c>
      <c r="AM20" s="790">
        <v>29899.1</v>
      </c>
      <c r="AN20" s="790">
        <v>33848.199999999997</v>
      </c>
      <c r="AO20" s="795">
        <f t="shared" si="19"/>
        <v>15418.78</v>
      </c>
      <c r="AP20" s="792">
        <v>0.76774299999999995</v>
      </c>
      <c r="AQ20" s="793">
        <f t="shared" si="20"/>
        <v>11838</v>
      </c>
      <c r="AR20" s="794">
        <f t="shared" si="21"/>
        <v>15784</v>
      </c>
      <c r="AT20" s="763">
        <f t="shared" si="7"/>
        <v>4</v>
      </c>
      <c r="AU20" s="762">
        <f t="shared" si="8"/>
        <v>27143.27</v>
      </c>
    </row>
    <row r="21" spans="1:47" ht="24">
      <c r="A21" s="758" t="s">
        <v>428</v>
      </c>
      <c r="B21" s="753">
        <f t="shared" si="9"/>
        <v>62504</v>
      </c>
      <c r="C21" s="753">
        <f t="shared" si="10"/>
        <v>53367</v>
      </c>
      <c r="D21" s="753">
        <f t="shared" si="11"/>
        <v>9137</v>
      </c>
      <c r="E21" s="753">
        <f t="shared" si="0"/>
        <v>50666</v>
      </c>
      <c r="F21" s="753">
        <f t="shared" si="1"/>
        <v>41529</v>
      </c>
      <c r="G21" s="753">
        <f t="shared" si="12"/>
        <v>9137</v>
      </c>
      <c r="H21" s="747">
        <v>12</v>
      </c>
      <c r="I21" s="747">
        <f t="shared" si="2"/>
        <v>60</v>
      </c>
      <c r="J21" s="747">
        <v>36</v>
      </c>
      <c r="K21" s="772">
        <v>13242</v>
      </c>
      <c r="L21" s="773">
        <v>1.04</v>
      </c>
      <c r="M21" s="773">
        <v>1.01</v>
      </c>
      <c r="N21" s="754">
        <f t="shared" si="13"/>
        <v>13909</v>
      </c>
      <c r="O21" s="749">
        <v>1.302</v>
      </c>
      <c r="P21" s="769">
        <v>1.325</v>
      </c>
      <c r="Q21" s="224">
        <v>1.01</v>
      </c>
      <c r="R21" s="747">
        <v>12</v>
      </c>
      <c r="S21" s="747">
        <v>20</v>
      </c>
      <c r="T21" s="750">
        <v>33.53</v>
      </c>
      <c r="U21" s="750">
        <v>2.5</v>
      </c>
      <c r="V21" s="755">
        <f t="shared" si="14"/>
        <v>14</v>
      </c>
      <c r="W21" s="750">
        <v>17.03</v>
      </c>
      <c r="X21" s="750">
        <v>13.36</v>
      </c>
      <c r="Y21" s="771">
        <f t="shared" si="15"/>
        <v>320575</v>
      </c>
      <c r="Z21" s="771">
        <f t="shared" si="3"/>
        <v>88062</v>
      </c>
      <c r="AA21" s="772">
        <v>40243</v>
      </c>
      <c r="AB21" s="771">
        <f t="shared" si="4"/>
        <v>115272</v>
      </c>
      <c r="AC21" s="772">
        <v>13890</v>
      </c>
      <c r="AD21" s="771">
        <f t="shared" si="5"/>
        <v>253187</v>
      </c>
      <c r="AE21" s="755">
        <f t="shared" si="16"/>
        <v>1.22</v>
      </c>
      <c r="AF21" s="755">
        <f t="shared" si="17"/>
        <v>1.53</v>
      </c>
      <c r="AG21" s="751">
        <v>1</v>
      </c>
      <c r="AH21" s="751">
        <v>1</v>
      </c>
      <c r="AI21" s="756">
        <f t="shared" si="18"/>
        <v>1.1200000000000001</v>
      </c>
      <c r="AJ21" s="768">
        <v>1</v>
      </c>
      <c r="AK21" s="765">
        <f t="shared" si="23"/>
        <v>1.1232899999999999</v>
      </c>
      <c r="AL21" s="768">
        <v>1</v>
      </c>
      <c r="AM21" s="790">
        <v>29899.1</v>
      </c>
      <c r="AN21" s="790">
        <v>33848.199999999997</v>
      </c>
      <c r="AO21" s="795">
        <f t="shared" si="19"/>
        <v>15418.78</v>
      </c>
      <c r="AP21" s="792">
        <v>0.76774299999999995</v>
      </c>
      <c r="AQ21" s="793">
        <f t="shared" si="20"/>
        <v>11838</v>
      </c>
      <c r="AR21" s="794">
        <f t="shared" si="21"/>
        <v>11838</v>
      </c>
      <c r="AT21" s="763">
        <f t="shared" si="7"/>
        <v>3</v>
      </c>
      <c r="AU21" s="762">
        <f t="shared" si="8"/>
        <v>27143.27</v>
      </c>
    </row>
    <row r="22" spans="1:47">
      <c r="A22" s="757" t="s">
        <v>433</v>
      </c>
      <c r="B22" s="753">
        <f t="shared" si="9"/>
        <v>133275</v>
      </c>
      <c r="C22" s="753">
        <f t="shared" si="10"/>
        <v>112933</v>
      </c>
      <c r="D22" s="753">
        <f t="shared" si="11"/>
        <v>20342</v>
      </c>
      <c r="E22" s="753">
        <f t="shared" si="0"/>
        <v>112803</v>
      </c>
      <c r="F22" s="753">
        <f t="shared" si="1"/>
        <v>92461</v>
      </c>
      <c r="G22" s="753">
        <f t="shared" si="12"/>
        <v>20342</v>
      </c>
      <c r="H22" s="747">
        <v>12</v>
      </c>
      <c r="I22" s="747">
        <f t="shared" si="2"/>
        <v>60</v>
      </c>
      <c r="J22" s="747">
        <v>36</v>
      </c>
      <c r="K22" s="772">
        <v>13242</v>
      </c>
      <c r="L22" s="773">
        <v>1.04</v>
      </c>
      <c r="M22" s="773">
        <v>1.01</v>
      </c>
      <c r="N22" s="754">
        <f t="shared" si="13"/>
        <v>13909</v>
      </c>
      <c r="O22" s="749">
        <v>1.302</v>
      </c>
      <c r="P22" s="770">
        <v>1.4750000000000001</v>
      </c>
      <c r="Q22" s="224">
        <v>1.01</v>
      </c>
      <c r="R22" s="747">
        <v>12</v>
      </c>
      <c r="S22" s="747">
        <v>10</v>
      </c>
      <c r="T22" s="750">
        <v>35.53</v>
      </c>
      <c r="U22" s="750">
        <v>2.5</v>
      </c>
      <c r="V22" s="755">
        <f t="shared" si="14"/>
        <v>16</v>
      </c>
      <c r="W22" s="750">
        <v>17.03</v>
      </c>
      <c r="X22" s="750">
        <v>13.36</v>
      </c>
      <c r="Y22" s="771">
        <f t="shared" si="15"/>
        <v>356866</v>
      </c>
      <c r="Z22" s="771">
        <f t="shared" si="3"/>
        <v>98031</v>
      </c>
      <c r="AA22" s="772">
        <v>40243</v>
      </c>
      <c r="AB22" s="771">
        <f t="shared" si="4"/>
        <v>115272</v>
      </c>
      <c r="AC22" s="772">
        <v>13890</v>
      </c>
      <c r="AD22" s="771">
        <f t="shared" si="5"/>
        <v>289356</v>
      </c>
      <c r="AE22" s="755">
        <f t="shared" si="16"/>
        <v>1.22</v>
      </c>
      <c r="AF22" s="755">
        <f t="shared" si="17"/>
        <v>1.53</v>
      </c>
      <c r="AG22" s="751">
        <v>1</v>
      </c>
      <c r="AH22" s="751">
        <v>1</v>
      </c>
      <c r="AI22" s="756">
        <f t="shared" si="18"/>
        <v>1.1200000000000001</v>
      </c>
      <c r="AJ22" s="768">
        <v>1</v>
      </c>
      <c r="AK22" s="765">
        <f t="shared" si="23"/>
        <v>1.1232899999999999</v>
      </c>
      <c r="AL22" s="768">
        <v>1</v>
      </c>
      <c r="AM22" s="790">
        <v>29899.1</v>
      </c>
      <c r="AN22" s="790">
        <v>33848.199999999997</v>
      </c>
      <c r="AO22" s="795">
        <f t="shared" si="19"/>
        <v>13332.43</v>
      </c>
      <c r="AP22" s="792">
        <v>0.76774299999999995</v>
      </c>
      <c r="AQ22" s="793">
        <f t="shared" si="20"/>
        <v>10236</v>
      </c>
      <c r="AR22" s="794">
        <f t="shared" si="21"/>
        <v>20472</v>
      </c>
      <c r="AT22" s="763">
        <f t="shared" si="7"/>
        <v>6</v>
      </c>
      <c r="AU22" s="762">
        <f t="shared" si="8"/>
        <v>30216.09</v>
      </c>
    </row>
    <row r="23" spans="1:47" ht="24">
      <c r="A23" s="758" t="s">
        <v>429</v>
      </c>
      <c r="B23" s="753">
        <f t="shared" si="9"/>
        <v>96750</v>
      </c>
      <c r="C23" s="753">
        <f t="shared" si="10"/>
        <v>79803</v>
      </c>
      <c r="D23" s="753">
        <f t="shared" si="11"/>
        <v>16947</v>
      </c>
      <c r="E23" s="753">
        <f t="shared" si="0"/>
        <v>82127</v>
      </c>
      <c r="F23" s="753">
        <f t="shared" si="1"/>
        <v>65180</v>
      </c>
      <c r="G23" s="753">
        <f t="shared" si="12"/>
        <v>16947</v>
      </c>
      <c r="H23" s="747">
        <v>12</v>
      </c>
      <c r="I23" s="747">
        <f t="shared" si="2"/>
        <v>60</v>
      </c>
      <c r="J23" s="747">
        <v>36</v>
      </c>
      <c r="K23" s="772">
        <v>13242</v>
      </c>
      <c r="L23" s="773">
        <v>1.04</v>
      </c>
      <c r="M23" s="773">
        <v>1.01</v>
      </c>
      <c r="N23" s="754">
        <f t="shared" si="13"/>
        <v>13909</v>
      </c>
      <c r="O23" s="749">
        <v>1.302</v>
      </c>
      <c r="P23" s="770">
        <v>1.4750000000000001</v>
      </c>
      <c r="Q23" s="224">
        <v>1.01</v>
      </c>
      <c r="R23" s="747">
        <v>12</v>
      </c>
      <c r="S23" s="747">
        <v>14</v>
      </c>
      <c r="T23" s="750">
        <v>34.53</v>
      </c>
      <c r="U23" s="750">
        <v>2.5</v>
      </c>
      <c r="V23" s="755">
        <f t="shared" si="14"/>
        <v>14</v>
      </c>
      <c r="W23" s="750">
        <v>18.03</v>
      </c>
      <c r="X23" s="750">
        <v>13.36</v>
      </c>
      <c r="Y23" s="771">
        <f t="shared" si="15"/>
        <v>356866</v>
      </c>
      <c r="Z23" s="771">
        <f t="shared" si="3"/>
        <v>124743</v>
      </c>
      <c r="AA23" s="772">
        <v>40243</v>
      </c>
      <c r="AB23" s="771">
        <f t="shared" si="4"/>
        <v>115272</v>
      </c>
      <c r="AC23" s="772">
        <v>13890</v>
      </c>
      <c r="AD23" s="771">
        <f t="shared" si="5"/>
        <v>253187</v>
      </c>
      <c r="AE23" s="755">
        <f t="shared" si="16"/>
        <v>1.26</v>
      </c>
      <c r="AF23" s="755">
        <f t="shared" si="17"/>
        <v>1.51</v>
      </c>
      <c r="AG23" s="751">
        <v>1</v>
      </c>
      <c r="AH23" s="751">
        <v>1</v>
      </c>
      <c r="AI23" s="756">
        <f t="shared" si="18"/>
        <v>1.1200000000000001</v>
      </c>
      <c r="AJ23" s="768">
        <v>1</v>
      </c>
      <c r="AK23" s="765">
        <f t="shared" si="23"/>
        <v>1.1232899999999999</v>
      </c>
      <c r="AL23" s="768">
        <v>1</v>
      </c>
      <c r="AM23" s="790">
        <v>29899.1</v>
      </c>
      <c r="AN23" s="790">
        <v>33848.199999999997</v>
      </c>
      <c r="AO23" s="795">
        <f t="shared" si="19"/>
        <v>13332.43</v>
      </c>
      <c r="AP23" s="792">
        <v>0.76774299999999995</v>
      </c>
      <c r="AQ23" s="793">
        <f t="shared" si="20"/>
        <v>10236</v>
      </c>
      <c r="AR23" s="794">
        <f t="shared" si="21"/>
        <v>14623</v>
      </c>
      <c r="AT23" s="763">
        <f t="shared" si="7"/>
        <v>4.2857139999999996</v>
      </c>
      <c r="AU23" s="762">
        <f t="shared" si="8"/>
        <v>30216.09</v>
      </c>
    </row>
    <row r="24" spans="1:47" ht="24">
      <c r="A24" s="223" t="s">
        <v>1248</v>
      </c>
      <c r="B24" s="753">
        <f t="shared" si="9"/>
        <v>114269</v>
      </c>
      <c r="C24" s="753">
        <f t="shared" si="10"/>
        <v>104563</v>
      </c>
      <c r="D24" s="753">
        <f t="shared" si="11"/>
        <v>9706</v>
      </c>
      <c r="E24" s="753">
        <f t="shared" si="0"/>
        <v>90593</v>
      </c>
      <c r="F24" s="753">
        <f t="shared" si="1"/>
        <v>80887</v>
      </c>
      <c r="G24" s="753">
        <f t="shared" si="12"/>
        <v>9706</v>
      </c>
      <c r="H24" s="747">
        <v>24</v>
      </c>
      <c r="I24" s="747">
        <f t="shared" si="2"/>
        <v>120</v>
      </c>
      <c r="J24" s="747">
        <v>36</v>
      </c>
      <c r="K24" s="772">
        <v>13242</v>
      </c>
      <c r="L24" s="773">
        <v>1.04</v>
      </c>
      <c r="M24" s="773">
        <v>1.01</v>
      </c>
      <c r="N24" s="754">
        <f t="shared" si="13"/>
        <v>13909</v>
      </c>
      <c r="O24" s="749">
        <v>1.302</v>
      </c>
      <c r="P24" s="769">
        <v>1.325</v>
      </c>
      <c r="Q24" s="224">
        <v>1.01</v>
      </c>
      <c r="R24" s="747">
        <v>12</v>
      </c>
      <c r="S24" s="747">
        <v>20</v>
      </c>
      <c r="T24" s="750">
        <v>60.89</v>
      </c>
      <c r="U24" s="750">
        <v>2.5</v>
      </c>
      <c r="V24" s="755">
        <f t="shared" si="14"/>
        <v>28</v>
      </c>
      <c r="W24" s="750">
        <v>30.39</v>
      </c>
      <c r="X24" s="750">
        <v>26.72</v>
      </c>
      <c r="Y24" s="771">
        <f t="shared" si="15"/>
        <v>641149</v>
      </c>
      <c r="Z24" s="771">
        <f t="shared" si="3"/>
        <v>88062</v>
      </c>
      <c r="AA24" s="772">
        <v>40243</v>
      </c>
      <c r="AB24" s="771">
        <f t="shared" si="4"/>
        <v>115272</v>
      </c>
      <c r="AC24" s="772">
        <v>13890</v>
      </c>
      <c r="AD24" s="771">
        <f t="shared" si="5"/>
        <v>506374</v>
      </c>
      <c r="AE24" s="755">
        <f t="shared" si="16"/>
        <v>1.1200000000000001</v>
      </c>
      <c r="AF24" s="755">
        <f t="shared" si="17"/>
        <v>1.49</v>
      </c>
      <c r="AG24" s="751">
        <v>1</v>
      </c>
      <c r="AH24" s="751">
        <v>1</v>
      </c>
      <c r="AI24" s="756">
        <f t="shared" si="18"/>
        <v>1.1200000000000001</v>
      </c>
      <c r="AJ24" s="768">
        <v>1</v>
      </c>
      <c r="AK24" s="765">
        <f t="shared" si="23"/>
        <v>1.1232899999999999</v>
      </c>
      <c r="AL24" s="768">
        <v>1</v>
      </c>
      <c r="AM24" s="790">
        <v>29899.1</v>
      </c>
      <c r="AN24" s="790">
        <v>33848.199999999997</v>
      </c>
      <c r="AO24" s="795">
        <f t="shared" si="19"/>
        <v>15418.78</v>
      </c>
      <c r="AP24" s="792">
        <v>0.76774299999999995</v>
      </c>
      <c r="AQ24" s="793">
        <f t="shared" si="20"/>
        <v>11838</v>
      </c>
      <c r="AR24" s="794">
        <f t="shared" si="21"/>
        <v>23676</v>
      </c>
      <c r="AT24" s="763">
        <f t="shared" si="7"/>
        <v>6</v>
      </c>
      <c r="AU24" s="762">
        <f t="shared" si="8"/>
        <v>27143.27</v>
      </c>
    </row>
  </sheetData>
  <mergeCells count="32">
    <mergeCell ref="AU5:AU6"/>
    <mergeCell ref="L5:L6"/>
    <mergeCell ref="AG5:AG6"/>
    <mergeCell ref="AH5:AH6"/>
    <mergeCell ref="AI5:AI6"/>
    <mergeCell ref="AJ5:AL5"/>
    <mergeCell ref="AM5:AR5"/>
    <mergeCell ref="AT5:AT6"/>
    <mergeCell ref="Y5:Y6"/>
    <mergeCell ref="Z5:Z6"/>
    <mergeCell ref="AA5:AB5"/>
    <mergeCell ref="AC5:AD5"/>
    <mergeCell ref="AE5:AE6"/>
    <mergeCell ref="AF5:AF6"/>
    <mergeCell ref="P5:P6"/>
    <mergeCell ref="Q5:Q6"/>
    <mergeCell ref="R5:R6"/>
    <mergeCell ref="S5:S6"/>
    <mergeCell ref="T5:T6"/>
    <mergeCell ref="U5:X5"/>
    <mergeCell ref="I5:I6"/>
    <mergeCell ref="J5:J6"/>
    <mergeCell ref="K5:K6"/>
    <mergeCell ref="M5:M6"/>
    <mergeCell ref="N5:N6"/>
    <mergeCell ref="O5:O6"/>
    <mergeCell ref="H5:H6"/>
    <mergeCell ref="A5:A6"/>
    <mergeCell ref="B5:B6"/>
    <mergeCell ref="C5:D5"/>
    <mergeCell ref="E5:E6"/>
    <mergeCell ref="F5:G5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2:AV24"/>
  <sheetViews>
    <sheetView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B11" sqref="B11:B24"/>
    </sheetView>
  </sheetViews>
  <sheetFormatPr defaultColWidth="9.140625" defaultRowHeight="15.7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4" width="12.7109375" style="70" customWidth="1"/>
    <col min="15" max="15" width="14.28515625" style="70" customWidth="1"/>
    <col min="16" max="16" width="16" style="70" customWidth="1"/>
    <col min="17" max="17" width="20.5703125" style="70" customWidth="1"/>
    <col min="18" max="18" width="15.28515625" style="70" customWidth="1"/>
    <col min="19" max="19" width="13.42578125" style="70" customWidth="1"/>
    <col min="20" max="20" width="10.85546875" style="70" customWidth="1"/>
    <col min="21" max="23" width="12.85546875" style="70" customWidth="1"/>
    <col min="24" max="24" width="12.42578125" style="70" customWidth="1"/>
    <col min="25" max="25" width="10.85546875" style="70" customWidth="1"/>
    <col min="26" max="27" width="15.7109375" style="70" customWidth="1"/>
    <col min="28" max="28" width="14.28515625" style="70" customWidth="1"/>
    <col min="29" max="29" width="15.7109375" style="70" customWidth="1"/>
    <col min="30" max="30" width="14.140625" style="70" customWidth="1"/>
    <col min="31" max="32" width="12.42578125" style="70" customWidth="1"/>
    <col min="33" max="33" width="12.7109375" style="70" customWidth="1"/>
    <col min="34" max="34" width="14" style="70" hidden="1" customWidth="1"/>
    <col min="35" max="35" width="12.5703125" style="70" hidden="1" customWidth="1"/>
    <col min="36" max="36" width="13.42578125" style="70" customWidth="1"/>
    <col min="37" max="37" width="15" style="70" hidden="1" customWidth="1"/>
    <col min="38" max="38" width="14.85546875" style="70" customWidth="1"/>
    <col min="39" max="39" width="0.28515625" style="70" customWidth="1"/>
    <col min="40" max="42" width="14.5703125" style="70" customWidth="1"/>
    <col min="43" max="43" width="17.5703125" style="70" customWidth="1"/>
    <col min="44" max="45" width="14.5703125" style="70" customWidth="1"/>
    <col min="46" max="46" width="4.42578125" style="70" customWidth="1"/>
    <col min="47" max="47" width="16" style="70" customWidth="1"/>
    <col min="48" max="48" width="16" style="70" hidden="1" customWidth="1"/>
    <col min="49" max="16384" width="9.140625" style="70"/>
  </cols>
  <sheetData>
    <row r="2" spans="1:48" s="316" customFormat="1" ht="18.75" customHeight="1">
      <c r="S2" s="308" t="s">
        <v>1118</v>
      </c>
    </row>
    <row r="3" spans="1:48" s="316" customFormat="1" ht="17.25" customHeight="1">
      <c r="A3" s="316" t="s">
        <v>1410</v>
      </c>
      <c r="AK3" s="316">
        <f>9489/7198</f>
        <v>1.3182828563489899</v>
      </c>
    </row>
    <row r="5" spans="1:48" ht="15.75" customHeight="1">
      <c r="A5" s="850" t="s">
        <v>267</v>
      </c>
      <c r="B5" s="851" t="s">
        <v>1425</v>
      </c>
      <c r="C5" s="852" t="s">
        <v>31</v>
      </c>
      <c r="D5" s="852"/>
      <c r="E5" s="851" t="s">
        <v>1381</v>
      </c>
      <c r="F5" s="852" t="s">
        <v>31</v>
      </c>
      <c r="G5" s="852"/>
      <c r="H5" s="849" t="s">
        <v>350</v>
      </c>
      <c r="I5" s="849" t="s">
        <v>351</v>
      </c>
      <c r="J5" s="849" t="s">
        <v>1382</v>
      </c>
      <c r="K5" s="849" t="s">
        <v>1402</v>
      </c>
      <c r="L5" s="865" t="s">
        <v>1375</v>
      </c>
      <c r="M5" s="865" t="s">
        <v>1377</v>
      </c>
      <c r="N5" s="853" t="s">
        <v>1413</v>
      </c>
      <c r="O5" s="849" t="s">
        <v>1391</v>
      </c>
      <c r="P5" s="849" t="s">
        <v>1383</v>
      </c>
      <c r="Q5" s="849" t="s">
        <v>1409</v>
      </c>
      <c r="R5" s="849" t="s">
        <v>1111</v>
      </c>
      <c r="S5" s="849" t="s">
        <v>268</v>
      </c>
      <c r="T5" s="849" t="s">
        <v>349</v>
      </c>
      <c r="U5" s="849" t="s">
        <v>1392</v>
      </c>
      <c r="V5" s="856" t="s">
        <v>31</v>
      </c>
      <c r="W5" s="857"/>
      <c r="X5" s="857"/>
      <c r="Y5" s="858"/>
      <c r="Z5" s="859" t="s">
        <v>1400</v>
      </c>
      <c r="AA5" s="859" t="s">
        <v>1405</v>
      </c>
      <c r="AB5" s="861" t="s">
        <v>1399</v>
      </c>
      <c r="AC5" s="862"/>
      <c r="AD5" s="856" t="s">
        <v>1404</v>
      </c>
      <c r="AE5" s="858"/>
      <c r="AF5" s="859" t="s">
        <v>348</v>
      </c>
      <c r="AG5" s="849" t="s">
        <v>347</v>
      </c>
      <c r="AH5" s="855" t="s">
        <v>1384</v>
      </c>
      <c r="AI5" s="855" t="s">
        <v>1385</v>
      </c>
      <c r="AJ5" s="849" t="s">
        <v>1386</v>
      </c>
      <c r="AK5" s="856" t="s">
        <v>31</v>
      </c>
      <c r="AL5" s="857"/>
      <c r="AM5" s="858"/>
      <c r="AN5" s="864" t="s">
        <v>1417</v>
      </c>
      <c r="AO5" s="864"/>
      <c r="AP5" s="864"/>
      <c r="AQ5" s="864"/>
      <c r="AR5" s="864"/>
      <c r="AS5" s="864"/>
      <c r="AU5" s="863" t="s">
        <v>917</v>
      </c>
      <c r="AV5" s="849" t="s">
        <v>1387</v>
      </c>
    </row>
    <row r="6" spans="1:48" ht="175.5" customHeight="1">
      <c r="A6" s="850"/>
      <c r="B6" s="851"/>
      <c r="C6" s="797" t="s">
        <v>1426</v>
      </c>
      <c r="D6" s="797" t="s">
        <v>1389</v>
      </c>
      <c r="E6" s="851"/>
      <c r="F6" s="797" t="s">
        <v>1388</v>
      </c>
      <c r="G6" s="797" t="s">
        <v>1389</v>
      </c>
      <c r="H6" s="849"/>
      <c r="I6" s="849"/>
      <c r="J6" s="849"/>
      <c r="K6" s="849"/>
      <c r="L6" s="865"/>
      <c r="M6" s="865"/>
      <c r="N6" s="854"/>
      <c r="O6" s="849"/>
      <c r="P6" s="849"/>
      <c r="Q6" s="849"/>
      <c r="R6" s="849"/>
      <c r="S6" s="849"/>
      <c r="T6" s="849"/>
      <c r="U6" s="849"/>
      <c r="V6" s="796" t="s">
        <v>1394</v>
      </c>
      <c r="W6" s="796" t="s">
        <v>1398</v>
      </c>
      <c r="X6" s="796" t="s">
        <v>1395</v>
      </c>
      <c r="Y6" s="761" t="s">
        <v>1393</v>
      </c>
      <c r="Z6" s="860"/>
      <c r="AA6" s="860"/>
      <c r="AB6" s="761" t="s">
        <v>1406</v>
      </c>
      <c r="AC6" s="796" t="s">
        <v>1408</v>
      </c>
      <c r="AD6" s="761" t="s">
        <v>1403</v>
      </c>
      <c r="AE6" s="796" t="s">
        <v>1407</v>
      </c>
      <c r="AF6" s="860"/>
      <c r="AG6" s="849"/>
      <c r="AH6" s="855"/>
      <c r="AI6" s="855"/>
      <c r="AJ6" s="849"/>
      <c r="AK6" s="774" t="s">
        <v>1412</v>
      </c>
      <c r="AL6" s="741" t="s">
        <v>1396</v>
      </c>
      <c r="AM6" s="774" t="s">
        <v>1412</v>
      </c>
      <c r="AN6" s="779" t="s">
        <v>1418</v>
      </c>
      <c r="AO6" s="779" t="s">
        <v>1419</v>
      </c>
      <c r="AP6" s="778" t="s">
        <v>1432</v>
      </c>
      <c r="AQ6" s="778" t="s">
        <v>1420</v>
      </c>
      <c r="AR6" s="778" t="s">
        <v>1433</v>
      </c>
      <c r="AS6" s="780" t="s">
        <v>1427</v>
      </c>
      <c r="AU6" s="863"/>
      <c r="AV6" s="849"/>
    </row>
    <row r="7" spans="1:48" ht="63.75">
      <c r="A7" s="742" t="s">
        <v>1390</v>
      </c>
      <c r="B7" s="744" t="s">
        <v>1430</v>
      </c>
      <c r="C7" s="744" t="s">
        <v>1431</v>
      </c>
      <c r="D7" s="744" t="s">
        <v>1434</v>
      </c>
      <c r="E7" s="744" t="s">
        <v>266</v>
      </c>
      <c r="F7" s="744" t="s">
        <v>1429</v>
      </c>
      <c r="G7" s="744" t="s">
        <v>4</v>
      </c>
      <c r="H7" s="744">
        <v>4</v>
      </c>
      <c r="I7" s="744">
        <v>5</v>
      </c>
      <c r="J7" s="744">
        <v>6</v>
      </c>
      <c r="K7" s="744">
        <v>7</v>
      </c>
      <c r="L7" s="744">
        <v>8</v>
      </c>
      <c r="M7" s="744">
        <v>8</v>
      </c>
      <c r="N7" s="744">
        <v>8</v>
      </c>
      <c r="O7" s="743"/>
      <c r="P7" s="744">
        <v>10</v>
      </c>
      <c r="Q7" s="744">
        <v>11</v>
      </c>
      <c r="R7" s="744">
        <v>12</v>
      </c>
      <c r="S7" s="744">
        <v>13</v>
      </c>
      <c r="T7" s="744">
        <v>14</v>
      </c>
      <c r="U7" s="744">
        <v>15</v>
      </c>
      <c r="V7" s="744">
        <v>16</v>
      </c>
      <c r="W7" s="744">
        <v>17</v>
      </c>
      <c r="X7" s="744">
        <v>18</v>
      </c>
      <c r="Y7" s="744">
        <v>19</v>
      </c>
      <c r="Z7" s="744">
        <v>20</v>
      </c>
      <c r="AA7" s="744">
        <v>21</v>
      </c>
      <c r="AB7" s="744">
        <v>22</v>
      </c>
      <c r="AC7" s="744">
        <v>23</v>
      </c>
      <c r="AD7" s="744">
        <v>24</v>
      </c>
      <c r="AE7" s="744">
        <v>25</v>
      </c>
      <c r="AF7" s="744">
        <v>26</v>
      </c>
      <c r="AG7" s="744">
        <v>27</v>
      </c>
      <c r="AH7" s="744">
        <v>8</v>
      </c>
      <c r="AI7" s="744">
        <v>8</v>
      </c>
      <c r="AJ7" s="744">
        <v>28</v>
      </c>
      <c r="AK7" s="744">
        <v>29</v>
      </c>
      <c r="AL7" s="744">
        <v>30</v>
      </c>
      <c r="AM7" s="744">
        <v>31</v>
      </c>
      <c r="AN7" s="781" t="s">
        <v>1421</v>
      </c>
      <c r="AO7" s="781" t="s">
        <v>1422</v>
      </c>
      <c r="AP7" s="781" t="s">
        <v>1423</v>
      </c>
      <c r="AQ7" s="781" t="s">
        <v>1424</v>
      </c>
      <c r="AR7" s="781" t="s">
        <v>1428</v>
      </c>
      <c r="AS7" s="781">
        <v>37</v>
      </c>
      <c r="AU7" s="743"/>
      <c r="AV7" s="743"/>
    </row>
    <row r="8" spans="1:48" ht="18.75" customHeight="1">
      <c r="A8" s="745"/>
      <c r="B8" s="746"/>
      <c r="C8" s="746"/>
      <c r="D8" s="746"/>
      <c r="E8" s="746"/>
      <c r="F8" s="746"/>
      <c r="G8" s="746"/>
      <c r="H8" s="747"/>
      <c r="I8" s="747"/>
      <c r="J8" s="747"/>
      <c r="K8" s="747"/>
      <c r="L8" s="748"/>
      <c r="M8" s="748"/>
      <c r="N8" s="748"/>
      <c r="O8" s="747"/>
      <c r="P8" s="749"/>
      <c r="Q8" s="769"/>
      <c r="R8" s="750"/>
      <c r="S8" s="747"/>
      <c r="T8" s="747"/>
      <c r="U8" s="747"/>
      <c r="V8" s="747"/>
      <c r="W8" s="747"/>
      <c r="X8" s="747"/>
      <c r="Y8" s="747"/>
      <c r="Z8" s="747"/>
      <c r="AA8" s="747"/>
      <c r="AB8" s="747"/>
      <c r="AC8" s="747"/>
      <c r="AD8" s="747"/>
      <c r="AE8" s="747"/>
      <c r="AF8" s="747"/>
      <c r="AG8" s="747"/>
      <c r="AH8" s="751"/>
      <c r="AI8" s="751"/>
      <c r="AJ8" s="750"/>
      <c r="AK8" s="766"/>
      <c r="AL8" s="766"/>
      <c r="AM8" s="766"/>
      <c r="AN8" s="782"/>
      <c r="AO8" s="782"/>
      <c r="AP8" s="783"/>
      <c r="AQ8" s="783"/>
      <c r="AR8" s="784"/>
      <c r="AS8" s="785"/>
      <c r="AT8" s="791"/>
      <c r="AU8" s="749"/>
      <c r="AV8" s="749"/>
    </row>
    <row r="9" spans="1:48" ht="18.75" customHeight="1">
      <c r="A9" s="745"/>
      <c r="B9" s="746"/>
      <c r="C9" s="746"/>
      <c r="D9" s="746"/>
      <c r="E9" s="746"/>
      <c r="F9" s="746"/>
      <c r="G9" s="746"/>
      <c r="H9" s="747"/>
      <c r="I9" s="747"/>
      <c r="J9" s="747"/>
      <c r="K9" s="747"/>
      <c r="L9" s="747"/>
      <c r="M9" s="747"/>
      <c r="N9" s="747"/>
      <c r="O9" s="747"/>
      <c r="P9" s="749"/>
      <c r="Q9" s="769"/>
      <c r="R9" s="750"/>
      <c r="S9" s="747"/>
      <c r="T9" s="747"/>
      <c r="U9" s="747"/>
      <c r="V9" s="747"/>
      <c r="W9" s="747"/>
      <c r="X9" s="747"/>
      <c r="Y9" s="747"/>
      <c r="Z9" s="747"/>
      <c r="AA9" s="747"/>
      <c r="AB9" s="747"/>
      <c r="AC9" s="747"/>
      <c r="AD9" s="747"/>
      <c r="AE9" s="747"/>
      <c r="AF9" s="747"/>
      <c r="AG9" s="747"/>
      <c r="AH9" s="751"/>
      <c r="AI9" s="751"/>
      <c r="AJ9" s="750"/>
      <c r="AK9" s="767"/>
      <c r="AL9" s="767"/>
      <c r="AM9" s="767"/>
      <c r="AN9" s="786"/>
      <c r="AO9" s="786"/>
      <c r="AP9" s="787"/>
      <c r="AQ9" s="788"/>
      <c r="AR9" s="786"/>
      <c r="AS9" s="789"/>
      <c r="AT9" s="791"/>
      <c r="AU9" s="749"/>
      <c r="AV9" s="749"/>
    </row>
    <row r="10" spans="1:48" ht="18.75" customHeight="1">
      <c r="A10" s="745"/>
      <c r="B10" s="746"/>
      <c r="C10" s="746"/>
      <c r="D10" s="746"/>
      <c r="E10" s="746"/>
      <c r="F10" s="746"/>
      <c r="G10" s="746"/>
      <c r="H10" s="747"/>
      <c r="I10" s="747"/>
      <c r="J10" s="747"/>
      <c r="K10" s="747"/>
      <c r="L10" s="747"/>
      <c r="M10" s="747"/>
      <c r="N10" s="747"/>
      <c r="O10" s="747"/>
      <c r="P10" s="749"/>
      <c r="Q10" s="769"/>
      <c r="R10" s="750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51"/>
      <c r="AI10" s="751"/>
      <c r="AJ10" s="750"/>
      <c r="AK10" s="767"/>
      <c r="AL10" s="767"/>
      <c r="AM10" s="767"/>
      <c r="AN10" s="786"/>
      <c r="AO10" s="786"/>
      <c r="AP10" s="787"/>
      <c r="AQ10" s="788"/>
      <c r="AR10" s="786"/>
      <c r="AS10" s="789"/>
      <c r="AT10" s="791"/>
      <c r="AU10" s="749"/>
      <c r="AV10" s="749"/>
    </row>
    <row r="11" spans="1:48" ht="24">
      <c r="A11" s="752" t="s">
        <v>430</v>
      </c>
      <c r="B11" s="753">
        <f>C11+D11</f>
        <v>85576</v>
      </c>
      <c r="C11" s="753">
        <f>F11+AS11</f>
        <v>75658</v>
      </c>
      <c r="D11" s="753">
        <f>G11</f>
        <v>9918</v>
      </c>
      <c r="E11" s="753">
        <f t="shared" ref="E11:E24" si="0">ROUND(I11/J11*O11*P11*Q11*R11*S11/T11*AF11*AG11*AH11*AI11*AJ11,0)</f>
        <v>68261</v>
      </c>
      <c r="F11" s="753">
        <f t="shared" ref="F11:F24" si="1">ROUND(I11/J11*O11*P11*Q11*S11/T11*AG11*R11*AJ11*AH11*AI11,0)</f>
        <v>58343</v>
      </c>
      <c r="G11" s="753">
        <f>E11-F11</f>
        <v>9918</v>
      </c>
      <c r="H11" s="747">
        <v>12</v>
      </c>
      <c r="I11" s="747">
        <f t="shared" ref="I11:I24" si="2">H11*5</f>
        <v>60</v>
      </c>
      <c r="J11" s="747">
        <v>36</v>
      </c>
      <c r="K11" s="772">
        <v>13242</v>
      </c>
      <c r="L11" s="773">
        <v>1.04</v>
      </c>
      <c r="M11" s="773">
        <v>1.04</v>
      </c>
      <c r="N11" s="773">
        <v>1.01</v>
      </c>
      <c r="O11" s="754">
        <f>K11*L11*M11*N11</f>
        <v>14466</v>
      </c>
      <c r="P11" s="749">
        <v>1.302</v>
      </c>
      <c r="Q11" s="769">
        <v>1.325</v>
      </c>
      <c r="R11" s="224">
        <v>1.01</v>
      </c>
      <c r="S11" s="747">
        <v>12</v>
      </c>
      <c r="T11" s="747">
        <v>15</v>
      </c>
      <c r="U11" s="750">
        <v>34.53</v>
      </c>
      <c r="V11" s="750">
        <v>2.5</v>
      </c>
      <c r="W11" s="755">
        <f>U11-V11-X11</f>
        <v>16</v>
      </c>
      <c r="X11" s="750">
        <v>16.03</v>
      </c>
      <c r="Y11" s="750">
        <v>13.36</v>
      </c>
      <c r="Z11" s="771">
        <f>O11*P11*Q11*Y11</f>
        <v>333412</v>
      </c>
      <c r="AA11" s="771">
        <f t="shared" ref="AA11:AA24" si="3">Z11/Y11*(X11-Y11)</f>
        <v>66632</v>
      </c>
      <c r="AB11" s="772">
        <v>40243</v>
      </c>
      <c r="AC11" s="771">
        <f t="shared" ref="AC11:AC24" si="4">(AB11+AB11*(V11-1)*0.8)*1.302</f>
        <v>115272</v>
      </c>
      <c r="AD11" s="772">
        <v>13890</v>
      </c>
      <c r="AE11" s="771">
        <f t="shared" ref="AE11:AE24" si="5">W11*AD11*1.302</f>
        <v>289356</v>
      </c>
      <c r="AF11" s="755">
        <f>AA11/(Z11+AA11)+1</f>
        <v>1.17</v>
      </c>
      <c r="AG11" s="755">
        <f>(AC11+AE11)/(Z11+AC11+AE11)+1</f>
        <v>1.55</v>
      </c>
      <c r="AH11" s="751">
        <v>1</v>
      </c>
      <c r="AI11" s="751">
        <v>1</v>
      </c>
      <c r="AJ11" s="756">
        <f>ROUND(AK11*AL11*AM11,2)</f>
        <v>1.1200000000000001</v>
      </c>
      <c r="AK11" s="768">
        <v>1</v>
      </c>
      <c r="AL11" s="765">
        <f t="shared" ref="AL11:AL15" si="6">1+(42+3)/365</f>
        <v>1.1232899999999999</v>
      </c>
      <c r="AM11" s="768">
        <v>1</v>
      </c>
      <c r="AN11" s="790">
        <v>29899.1</v>
      </c>
      <c r="AO11" s="790">
        <v>36082.199999999997</v>
      </c>
      <c r="AP11" s="795">
        <f>(AO11-O11*Q11)</f>
        <v>16914.75</v>
      </c>
      <c r="AQ11" s="792">
        <v>0.76774299999999995</v>
      </c>
      <c r="AR11" s="793">
        <f>AP11*AQ11</f>
        <v>12986</v>
      </c>
      <c r="AS11" s="794">
        <f>ROUND(I11/J11*AR11*S11/T11,0)</f>
        <v>17315</v>
      </c>
      <c r="AT11" s="791"/>
      <c r="AU11" s="763">
        <f t="shared" ref="AU11:AU24" si="7">I11/T11</f>
        <v>4</v>
      </c>
      <c r="AV11" s="762">
        <f t="shared" ref="AV11:AV24" si="8">O11*P11*Q11*R11*AH11*AI11*AJ11</f>
        <v>28230.25</v>
      </c>
    </row>
    <row r="12" spans="1:48" ht="24">
      <c r="A12" s="752" t="s">
        <v>422</v>
      </c>
      <c r="B12" s="753">
        <f t="shared" ref="B12:B24" si="9">C12+D12</f>
        <v>65336</v>
      </c>
      <c r="C12" s="753">
        <f t="shared" ref="C12:C24" si="10">F12+AS12</f>
        <v>55896</v>
      </c>
      <c r="D12" s="753">
        <f t="shared" ref="D12:D24" si="11">G12</f>
        <v>9440</v>
      </c>
      <c r="E12" s="753">
        <f t="shared" si="0"/>
        <v>52350</v>
      </c>
      <c r="F12" s="753">
        <f t="shared" si="1"/>
        <v>42910</v>
      </c>
      <c r="G12" s="753">
        <f t="shared" ref="G12:G24" si="12">E12-F12</f>
        <v>9440</v>
      </c>
      <c r="H12" s="747">
        <v>12</v>
      </c>
      <c r="I12" s="747">
        <f t="shared" si="2"/>
        <v>60</v>
      </c>
      <c r="J12" s="747">
        <v>36</v>
      </c>
      <c r="K12" s="772">
        <v>13242</v>
      </c>
      <c r="L12" s="773">
        <v>1.04</v>
      </c>
      <c r="M12" s="773">
        <v>1.04</v>
      </c>
      <c r="N12" s="773">
        <v>1.01</v>
      </c>
      <c r="O12" s="754">
        <f t="shared" ref="O12:O24" si="13">K12*L12*M12*N12</f>
        <v>14466</v>
      </c>
      <c r="P12" s="749">
        <v>1.302</v>
      </c>
      <c r="Q12" s="769">
        <v>1.325</v>
      </c>
      <c r="R12" s="224">
        <v>1.01</v>
      </c>
      <c r="S12" s="747">
        <v>12</v>
      </c>
      <c r="T12" s="747">
        <v>20</v>
      </c>
      <c r="U12" s="750">
        <v>33.53</v>
      </c>
      <c r="V12" s="750">
        <v>2.5</v>
      </c>
      <c r="W12" s="755">
        <f t="shared" ref="W12:W24" si="14">U12-V12-X12</f>
        <v>14</v>
      </c>
      <c r="X12" s="750">
        <v>17.03</v>
      </c>
      <c r="Y12" s="750">
        <v>13.36</v>
      </c>
      <c r="Z12" s="771">
        <f t="shared" ref="Z12:Z24" si="15">O12*P12*Q12*Y12</f>
        <v>333412</v>
      </c>
      <c r="AA12" s="771">
        <f t="shared" si="3"/>
        <v>91588</v>
      </c>
      <c r="AB12" s="772">
        <v>40243</v>
      </c>
      <c r="AC12" s="771">
        <f t="shared" si="4"/>
        <v>115272</v>
      </c>
      <c r="AD12" s="772">
        <v>13890</v>
      </c>
      <c r="AE12" s="771">
        <f t="shared" si="5"/>
        <v>253187</v>
      </c>
      <c r="AF12" s="755">
        <f t="shared" ref="AF12:AF24" si="16">AA12/(Z12+AA12)+1</f>
        <v>1.22</v>
      </c>
      <c r="AG12" s="755">
        <f t="shared" ref="AG12:AG24" si="17">(AC12+AE12)/(Z12+AC12+AE12)+1</f>
        <v>1.52</v>
      </c>
      <c r="AH12" s="751">
        <v>1</v>
      </c>
      <c r="AI12" s="751">
        <v>1</v>
      </c>
      <c r="AJ12" s="756">
        <f t="shared" ref="AJ12:AJ24" si="18">ROUND(AK12*AL12*AM12,2)</f>
        <v>1.1200000000000001</v>
      </c>
      <c r="AK12" s="768">
        <v>1</v>
      </c>
      <c r="AL12" s="765">
        <f t="shared" si="6"/>
        <v>1.1232899999999999</v>
      </c>
      <c r="AM12" s="768">
        <v>1</v>
      </c>
      <c r="AN12" s="790">
        <v>29899.1</v>
      </c>
      <c r="AO12" s="790">
        <v>36082.199999999997</v>
      </c>
      <c r="AP12" s="795">
        <f t="shared" ref="AP12:AP24" si="19">(AO12-O12*Q12)</f>
        <v>16914.75</v>
      </c>
      <c r="AQ12" s="792">
        <v>0.76774299999999995</v>
      </c>
      <c r="AR12" s="793">
        <f t="shared" ref="AR12:AR24" si="20">AP12*AQ12</f>
        <v>12986</v>
      </c>
      <c r="AS12" s="794">
        <f t="shared" ref="AS12:AS24" si="21">ROUND(I12/J12*AR12*S12/T12,0)</f>
        <v>12986</v>
      </c>
      <c r="AU12" s="763">
        <f t="shared" si="7"/>
        <v>3</v>
      </c>
      <c r="AV12" s="762">
        <f t="shared" si="8"/>
        <v>28230.25</v>
      </c>
    </row>
    <row r="13" spans="1:48" ht="24">
      <c r="A13" s="752" t="s">
        <v>435</v>
      </c>
      <c r="B13" s="753">
        <f t="shared" si="9"/>
        <v>65336</v>
      </c>
      <c r="C13" s="753">
        <f t="shared" si="10"/>
        <v>55896</v>
      </c>
      <c r="D13" s="753">
        <f t="shared" si="11"/>
        <v>9440</v>
      </c>
      <c r="E13" s="753">
        <f t="shared" si="0"/>
        <v>52350</v>
      </c>
      <c r="F13" s="753">
        <f t="shared" si="1"/>
        <v>42910</v>
      </c>
      <c r="G13" s="753">
        <f t="shared" si="12"/>
        <v>9440</v>
      </c>
      <c r="H13" s="747">
        <v>12</v>
      </c>
      <c r="I13" s="747">
        <f t="shared" si="2"/>
        <v>60</v>
      </c>
      <c r="J13" s="747">
        <v>36</v>
      </c>
      <c r="K13" s="772">
        <v>13242</v>
      </c>
      <c r="L13" s="773">
        <v>1.04</v>
      </c>
      <c r="M13" s="773">
        <v>1.04</v>
      </c>
      <c r="N13" s="773">
        <v>1.01</v>
      </c>
      <c r="O13" s="754">
        <f t="shared" si="13"/>
        <v>14466</v>
      </c>
      <c r="P13" s="749">
        <v>1.302</v>
      </c>
      <c r="Q13" s="769">
        <v>1.325</v>
      </c>
      <c r="R13" s="224">
        <v>1.01</v>
      </c>
      <c r="S13" s="747">
        <v>12</v>
      </c>
      <c r="T13" s="747">
        <v>20</v>
      </c>
      <c r="U13" s="750">
        <v>33.53</v>
      </c>
      <c r="V13" s="750">
        <v>2.5</v>
      </c>
      <c r="W13" s="755">
        <f t="shared" si="14"/>
        <v>14</v>
      </c>
      <c r="X13" s="750">
        <v>17.03</v>
      </c>
      <c r="Y13" s="750">
        <v>13.36</v>
      </c>
      <c r="Z13" s="771">
        <f t="shared" si="15"/>
        <v>333412</v>
      </c>
      <c r="AA13" s="771">
        <f t="shared" si="3"/>
        <v>91588</v>
      </c>
      <c r="AB13" s="772">
        <v>40243</v>
      </c>
      <c r="AC13" s="771">
        <f t="shared" si="4"/>
        <v>115272</v>
      </c>
      <c r="AD13" s="772">
        <v>13890</v>
      </c>
      <c r="AE13" s="771">
        <f t="shared" si="5"/>
        <v>253187</v>
      </c>
      <c r="AF13" s="755">
        <f t="shared" si="16"/>
        <v>1.22</v>
      </c>
      <c r="AG13" s="755">
        <f t="shared" si="17"/>
        <v>1.52</v>
      </c>
      <c r="AH13" s="751">
        <v>1</v>
      </c>
      <c r="AI13" s="751">
        <v>1</v>
      </c>
      <c r="AJ13" s="756">
        <f t="shared" si="18"/>
        <v>1.1200000000000001</v>
      </c>
      <c r="AK13" s="768">
        <v>1</v>
      </c>
      <c r="AL13" s="765">
        <f t="shared" si="6"/>
        <v>1.1232899999999999</v>
      </c>
      <c r="AM13" s="768">
        <v>1</v>
      </c>
      <c r="AN13" s="790">
        <v>29899.1</v>
      </c>
      <c r="AO13" s="790">
        <v>36082.199999999997</v>
      </c>
      <c r="AP13" s="795">
        <f t="shared" si="19"/>
        <v>16914.75</v>
      </c>
      <c r="AQ13" s="792">
        <v>0.76774299999999995</v>
      </c>
      <c r="AR13" s="793">
        <f t="shared" si="20"/>
        <v>12986</v>
      </c>
      <c r="AS13" s="794">
        <f t="shared" si="21"/>
        <v>12986</v>
      </c>
      <c r="AU13" s="763">
        <f t="shared" si="7"/>
        <v>3</v>
      </c>
      <c r="AV13" s="762">
        <f t="shared" si="8"/>
        <v>28230.25</v>
      </c>
    </row>
    <row r="14" spans="1:48" ht="24">
      <c r="A14" s="752" t="s">
        <v>423</v>
      </c>
      <c r="B14" s="753">
        <f t="shared" si="9"/>
        <v>65336</v>
      </c>
      <c r="C14" s="753">
        <f t="shared" si="10"/>
        <v>55896</v>
      </c>
      <c r="D14" s="753">
        <f t="shared" si="11"/>
        <v>9440</v>
      </c>
      <c r="E14" s="753">
        <f t="shared" si="0"/>
        <v>52350</v>
      </c>
      <c r="F14" s="753">
        <f t="shared" si="1"/>
        <v>42910</v>
      </c>
      <c r="G14" s="753">
        <f t="shared" si="12"/>
        <v>9440</v>
      </c>
      <c r="H14" s="747">
        <v>12</v>
      </c>
      <c r="I14" s="747">
        <f t="shared" si="2"/>
        <v>60</v>
      </c>
      <c r="J14" s="747">
        <v>36</v>
      </c>
      <c r="K14" s="772">
        <v>13242</v>
      </c>
      <c r="L14" s="773">
        <v>1.04</v>
      </c>
      <c r="M14" s="773">
        <v>1.04</v>
      </c>
      <c r="N14" s="773">
        <v>1.01</v>
      </c>
      <c r="O14" s="754">
        <f t="shared" si="13"/>
        <v>14466</v>
      </c>
      <c r="P14" s="749">
        <v>1.302</v>
      </c>
      <c r="Q14" s="769">
        <v>1.325</v>
      </c>
      <c r="R14" s="224">
        <v>1.01</v>
      </c>
      <c r="S14" s="747">
        <v>12</v>
      </c>
      <c r="T14" s="747">
        <v>20</v>
      </c>
      <c r="U14" s="750">
        <v>33.53</v>
      </c>
      <c r="V14" s="750">
        <v>2.5</v>
      </c>
      <c r="W14" s="755">
        <f t="shared" si="14"/>
        <v>14</v>
      </c>
      <c r="X14" s="750">
        <v>17.03</v>
      </c>
      <c r="Y14" s="750">
        <v>13.36</v>
      </c>
      <c r="Z14" s="771">
        <f t="shared" si="15"/>
        <v>333412</v>
      </c>
      <c r="AA14" s="771">
        <f t="shared" si="3"/>
        <v>91588</v>
      </c>
      <c r="AB14" s="772">
        <v>40243</v>
      </c>
      <c r="AC14" s="771">
        <f t="shared" si="4"/>
        <v>115272</v>
      </c>
      <c r="AD14" s="772">
        <v>13890</v>
      </c>
      <c r="AE14" s="771">
        <f t="shared" si="5"/>
        <v>253187</v>
      </c>
      <c r="AF14" s="755">
        <f t="shared" si="16"/>
        <v>1.22</v>
      </c>
      <c r="AG14" s="755">
        <f t="shared" si="17"/>
        <v>1.52</v>
      </c>
      <c r="AH14" s="751">
        <v>1</v>
      </c>
      <c r="AI14" s="751">
        <v>1</v>
      </c>
      <c r="AJ14" s="756">
        <f t="shared" si="18"/>
        <v>1.1200000000000001</v>
      </c>
      <c r="AK14" s="768">
        <v>1</v>
      </c>
      <c r="AL14" s="765">
        <f t="shared" si="6"/>
        <v>1.1232899999999999</v>
      </c>
      <c r="AM14" s="768">
        <v>1</v>
      </c>
      <c r="AN14" s="790">
        <v>29899.1</v>
      </c>
      <c r="AO14" s="790">
        <v>36082.199999999997</v>
      </c>
      <c r="AP14" s="795">
        <f t="shared" si="19"/>
        <v>16914.75</v>
      </c>
      <c r="AQ14" s="792">
        <v>0.76774299999999995</v>
      </c>
      <c r="AR14" s="793">
        <f t="shared" si="20"/>
        <v>12986</v>
      </c>
      <c r="AS14" s="794">
        <f t="shared" si="21"/>
        <v>12986</v>
      </c>
      <c r="AU14" s="763">
        <f t="shared" si="7"/>
        <v>3</v>
      </c>
      <c r="AV14" s="762">
        <f t="shared" si="8"/>
        <v>28230.25</v>
      </c>
    </row>
    <row r="15" spans="1:48" ht="24">
      <c r="A15" s="752" t="s">
        <v>424</v>
      </c>
      <c r="B15" s="753">
        <f t="shared" si="9"/>
        <v>65336</v>
      </c>
      <c r="C15" s="753">
        <f t="shared" si="10"/>
        <v>55896</v>
      </c>
      <c r="D15" s="753">
        <f t="shared" si="11"/>
        <v>9440</v>
      </c>
      <c r="E15" s="753">
        <f t="shared" si="0"/>
        <v>52350</v>
      </c>
      <c r="F15" s="753">
        <f t="shared" si="1"/>
        <v>42910</v>
      </c>
      <c r="G15" s="753">
        <f t="shared" si="12"/>
        <v>9440</v>
      </c>
      <c r="H15" s="747">
        <v>12</v>
      </c>
      <c r="I15" s="747">
        <f t="shared" si="2"/>
        <v>60</v>
      </c>
      <c r="J15" s="747">
        <v>36</v>
      </c>
      <c r="K15" s="772">
        <v>13242</v>
      </c>
      <c r="L15" s="773">
        <v>1.04</v>
      </c>
      <c r="M15" s="773">
        <v>1.04</v>
      </c>
      <c r="N15" s="773">
        <v>1.01</v>
      </c>
      <c r="O15" s="754">
        <f t="shared" si="13"/>
        <v>14466</v>
      </c>
      <c r="P15" s="749">
        <v>1.302</v>
      </c>
      <c r="Q15" s="769">
        <v>1.325</v>
      </c>
      <c r="R15" s="224">
        <v>1.01</v>
      </c>
      <c r="S15" s="747">
        <v>12</v>
      </c>
      <c r="T15" s="747">
        <v>20</v>
      </c>
      <c r="U15" s="750">
        <v>33.53</v>
      </c>
      <c r="V15" s="750">
        <v>2.5</v>
      </c>
      <c r="W15" s="755">
        <f t="shared" si="14"/>
        <v>14</v>
      </c>
      <c r="X15" s="750">
        <v>17.03</v>
      </c>
      <c r="Y15" s="750">
        <v>13.36</v>
      </c>
      <c r="Z15" s="771">
        <f t="shared" si="15"/>
        <v>333412</v>
      </c>
      <c r="AA15" s="771">
        <f t="shared" si="3"/>
        <v>91588</v>
      </c>
      <c r="AB15" s="772">
        <v>40243</v>
      </c>
      <c r="AC15" s="771">
        <f t="shared" si="4"/>
        <v>115272</v>
      </c>
      <c r="AD15" s="772">
        <v>13890</v>
      </c>
      <c r="AE15" s="771">
        <f t="shared" si="5"/>
        <v>253187</v>
      </c>
      <c r="AF15" s="755">
        <f t="shared" si="16"/>
        <v>1.22</v>
      </c>
      <c r="AG15" s="755">
        <f t="shared" si="17"/>
        <v>1.52</v>
      </c>
      <c r="AH15" s="751">
        <v>1</v>
      </c>
      <c r="AI15" s="751">
        <v>1</v>
      </c>
      <c r="AJ15" s="756">
        <f t="shared" si="18"/>
        <v>1.1200000000000001</v>
      </c>
      <c r="AK15" s="768">
        <v>1</v>
      </c>
      <c r="AL15" s="765">
        <f t="shared" si="6"/>
        <v>1.1232899999999999</v>
      </c>
      <c r="AM15" s="768">
        <v>1</v>
      </c>
      <c r="AN15" s="790">
        <v>29899.1</v>
      </c>
      <c r="AO15" s="790">
        <v>36082.199999999997</v>
      </c>
      <c r="AP15" s="795">
        <f t="shared" si="19"/>
        <v>16914.75</v>
      </c>
      <c r="AQ15" s="792">
        <v>0.76774299999999995</v>
      </c>
      <c r="AR15" s="793">
        <f t="shared" si="20"/>
        <v>12986</v>
      </c>
      <c r="AS15" s="794">
        <f t="shared" si="21"/>
        <v>12986</v>
      </c>
      <c r="AU15" s="763">
        <f t="shared" si="7"/>
        <v>3</v>
      </c>
      <c r="AV15" s="762">
        <f t="shared" si="8"/>
        <v>28230.25</v>
      </c>
    </row>
    <row r="16" spans="1:48" ht="24">
      <c r="A16" s="757" t="s">
        <v>425</v>
      </c>
      <c r="B16" s="753">
        <f t="shared" si="9"/>
        <v>179167</v>
      </c>
      <c r="C16" s="753">
        <f t="shared" si="10"/>
        <v>137312</v>
      </c>
      <c r="D16" s="753">
        <f t="shared" si="11"/>
        <v>41855</v>
      </c>
      <c r="E16" s="753">
        <f t="shared" si="0"/>
        <v>151999</v>
      </c>
      <c r="F16" s="753">
        <f t="shared" si="1"/>
        <v>110144</v>
      </c>
      <c r="G16" s="753">
        <f t="shared" si="12"/>
        <v>41855</v>
      </c>
      <c r="H16" s="747">
        <v>12</v>
      </c>
      <c r="I16" s="747">
        <f t="shared" si="2"/>
        <v>60</v>
      </c>
      <c r="J16" s="747">
        <v>25</v>
      </c>
      <c r="K16" s="772">
        <v>13242</v>
      </c>
      <c r="L16" s="773">
        <v>1.04</v>
      </c>
      <c r="M16" s="773">
        <v>1.04</v>
      </c>
      <c r="N16" s="773">
        <v>1.01</v>
      </c>
      <c r="O16" s="754">
        <f t="shared" si="13"/>
        <v>14466</v>
      </c>
      <c r="P16" s="749">
        <v>1.302</v>
      </c>
      <c r="Q16" s="770">
        <v>1.4750000000000001</v>
      </c>
      <c r="R16" s="224">
        <v>1.01</v>
      </c>
      <c r="S16" s="747">
        <v>12</v>
      </c>
      <c r="T16" s="747">
        <v>12</v>
      </c>
      <c r="U16" s="750">
        <v>47.37</v>
      </c>
      <c r="V16" s="750">
        <v>2.5</v>
      </c>
      <c r="W16" s="755">
        <f t="shared" si="14"/>
        <v>14</v>
      </c>
      <c r="X16" s="750">
        <v>30.87</v>
      </c>
      <c r="Y16" s="750">
        <v>19.2</v>
      </c>
      <c r="Z16" s="771">
        <f t="shared" si="15"/>
        <v>533400</v>
      </c>
      <c r="AA16" s="771">
        <f t="shared" si="3"/>
        <v>324207</v>
      </c>
      <c r="AB16" s="772">
        <v>40243</v>
      </c>
      <c r="AC16" s="771">
        <f t="shared" si="4"/>
        <v>115272</v>
      </c>
      <c r="AD16" s="772">
        <v>13890</v>
      </c>
      <c r="AE16" s="771">
        <f t="shared" si="5"/>
        <v>253187</v>
      </c>
      <c r="AF16" s="755">
        <f t="shared" si="16"/>
        <v>1.38</v>
      </c>
      <c r="AG16" s="755">
        <f t="shared" si="17"/>
        <v>1.41</v>
      </c>
      <c r="AH16" s="751">
        <v>1</v>
      </c>
      <c r="AI16" s="751">
        <v>1</v>
      </c>
      <c r="AJ16" s="756">
        <f t="shared" si="18"/>
        <v>1.1599999999999999</v>
      </c>
      <c r="AK16" s="768">
        <v>1</v>
      </c>
      <c r="AL16" s="764">
        <f t="shared" ref="AL16:AL19" si="22">1+(56+3)/365</f>
        <v>1.16164</v>
      </c>
      <c r="AM16" s="768">
        <v>1</v>
      </c>
      <c r="AN16" s="790">
        <v>29899.1</v>
      </c>
      <c r="AO16" s="790">
        <v>36082.199999999997</v>
      </c>
      <c r="AP16" s="795">
        <f t="shared" si="19"/>
        <v>14744.85</v>
      </c>
      <c r="AQ16" s="792">
        <v>0.76774299999999995</v>
      </c>
      <c r="AR16" s="793">
        <f t="shared" si="20"/>
        <v>11320</v>
      </c>
      <c r="AS16" s="794">
        <f t="shared" si="21"/>
        <v>27168</v>
      </c>
      <c r="AU16" s="763">
        <f t="shared" si="7"/>
        <v>5</v>
      </c>
      <c r="AV16" s="762">
        <f t="shared" si="8"/>
        <v>32548.49</v>
      </c>
    </row>
    <row r="17" spans="1:48" ht="48">
      <c r="A17" s="758" t="s">
        <v>426</v>
      </c>
      <c r="B17" s="753">
        <f t="shared" si="9"/>
        <v>215001</v>
      </c>
      <c r="C17" s="753">
        <f t="shared" si="10"/>
        <v>164775</v>
      </c>
      <c r="D17" s="753">
        <f t="shared" si="11"/>
        <v>50226</v>
      </c>
      <c r="E17" s="753">
        <f t="shared" si="0"/>
        <v>182399</v>
      </c>
      <c r="F17" s="753">
        <f t="shared" si="1"/>
        <v>132173</v>
      </c>
      <c r="G17" s="753">
        <f t="shared" si="12"/>
        <v>50226</v>
      </c>
      <c r="H17" s="747">
        <v>12</v>
      </c>
      <c r="I17" s="747">
        <f t="shared" si="2"/>
        <v>60</v>
      </c>
      <c r="J17" s="747">
        <v>25</v>
      </c>
      <c r="K17" s="772">
        <v>13242</v>
      </c>
      <c r="L17" s="773">
        <v>1.04</v>
      </c>
      <c r="M17" s="773">
        <v>1.04</v>
      </c>
      <c r="N17" s="773">
        <v>1.01</v>
      </c>
      <c r="O17" s="754">
        <f t="shared" si="13"/>
        <v>14466</v>
      </c>
      <c r="P17" s="749">
        <v>1.302</v>
      </c>
      <c r="Q17" s="770">
        <v>1.4750000000000001</v>
      </c>
      <c r="R17" s="224">
        <v>1.01</v>
      </c>
      <c r="S17" s="747">
        <v>12</v>
      </c>
      <c r="T17" s="747">
        <v>10</v>
      </c>
      <c r="U17" s="750">
        <v>47.37</v>
      </c>
      <c r="V17" s="750">
        <v>2.5</v>
      </c>
      <c r="W17" s="755">
        <f t="shared" si="14"/>
        <v>14</v>
      </c>
      <c r="X17" s="750">
        <v>30.87</v>
      </c>
      <c r="Y17" s="750">
        <v>19.2</v>
      </c>
      <c r="Z17" s="771">
        <f t="shared" si="15"/>
        <v>533400</v>
      </c>
      <c r="AA17" s="771">
        <f t="shared" si="3"/>
        <v>324207</v>
      </c>
      <c r="AB17" s="772">
        <v>40243</v>
      </c>
      <c r="AC17" s="771">
        <f t="shared" si="4"/>
        <v>115272</v>
      </c>
      <c r="AD17" s="772">
        <v>13890</v>
      </c>
      <c r="AE17" s="771">
        <f t="shared" si="5"/>
        <v>253187</v>
      </c>
      <c r="AF17" s="755">
        <f t="shared" si="16"/>
        <v>1.38</v>
      </c>
      <c r="AG17" s="755">
        <f t="shared" si="17"/>
        <v>1.41</v>
      </c>
      <c r="AH17" s="751">
        <v>1</v>
      </c>
      <c r="AI17" s="751">
        <v>1</v>
      </c>
      <c r="AJ17" s="756">
        <f t="shared" si="18"/>
        <v>1.1599999999999999</v>
      </c>
      <c r="AK17" s="768">
        <v>1</v>
      </c>
      <c r="AL17" s="764">
        <f t="shared" si="22"/>
        <v>1.16164</v>
      </c>
      <c r="AM17" s="768">
        <v>1</v>
      </c>
      <c r="AN17" s="790">
        <v>29899.1</v>
      </c>
      <c r="AO17" s="790">
        <v>36082.199999999997</v>
      </c>
      <c r="AP17" s="795">
        <f t="shared" si="19"/>
        <v>14744.85</v>
      </c>
      <c r="AQ17" s="792">
        <v>0.76774299999999995</v>
      </c>
      <c r="AR17" s="793">
        <f t="shared" si="20"/>
        <v>11320</v>
      </c>
      <c r="AS17" s="794">
        <f t="shared" si="21"/>
        <v>32602</v>
      </c>
      <c r="AU17" s="763">
        <f t="shared" si="7"/>
        <v>6</v>
      </c>
      <c r="AV17" s="762">
        <f t="shared" si="8"/>
        <v>32548.49</v>
      </c>
    </row>
    <row r="18" spans="1:48" ht="48">
      <c r="A18" s="758" t="s">
        <v>431</v>
      </c>
      <c r="B18" s="753">
        <f t="shared" si="9"/>
        <v>358177</v>
      </c>
      <c r="C18" s="753">
        <f t="shared" si="10"/>
        <v>277749</v>
      </c>
      <c r="D18" s="753">
        <f t="shared" si="11"/>
        <v>80428</v>
      </c>
      <c r="E18" s="753">
        <f t="shared" si="0"/>
        <v>303841</v>
      </c>
      <c r="F18" s="753">
        <f t="shared" si="1"/>
        <v>223413</v>
      </c>
      <c r="G18" s="753">
        <f t="shared" si="12"/>
        <v>80428</v>
      </c>
      <c r="H18" s="747">
        <v>12</v>
      </c>
      <c r="I18" s="747">
        <f t="shared" si="2"/>
        <v>60</v>
      </c>
      <c r="J18" s="747">
        <v>25</v>
      </c>
      <c r="K18" s="772">
        <v>13242</v>
      </c>
      <c r="L18" s="773">
        <v>1.04</v>
      </c>
      <c r="M18" s="773">
        <v>1.04</v>
      </c>
      <c r="N18" s="773">
        <v>1.01</v>
      </c>
      <c r="O18" s="754">
        <f t="shared" si="13"/>
        <v>14466</v>
      </c>
      <c r="P18" s="749">
        <v>1.302</v>
      </c>
      <c r="Q18" s="770">
        <v>1.4750000000000001</v>
      </c>
      <c r="R18" s="224">
        <v>1.01</v>
      </c>
      <c r="S18" s="747">
        <v>12</v>
      </c>
      <c r="T18" s="747">
        <v>6</v>
      </c>
      <c r="U18" s="750">
        <v>48.37</v>
      </c>
      <c r="V18" s="750">
        <v>2.5</v>
      </c>
      <c r="W18" s="755">
        <f t="shared" si="14"/>
        <v>16</v>
      </c>
      <c r="X18" s="750">
        <v>29.87</v>
      </c>
      <c r="Y18" s="750">
        <v>19.2</v>
      </c>
      <c r="Z18" s="771">
        <f t="shared" si="15"/>
        <v>533400</v>
      </c>
      <c r="AA18" s="771">
        <f t="shared" si="3"/>
        <v>296426</v>
      </c>
      <c r="AB18" s="772">
        <v>40243</v>
      </c>
      <c r="AC18" s="771">
        <f t="shared" si="4"/>
        <v>115272</v>
      </c>
      <c r="AD18" s="772">
        <v>13890</v>
      </c>
      <c r="AE18" s="771">
        <f t="shared" si="5"/>
        <v>289356</v>
      </c>
      <c r="AF18" s="755">
        <f t="shared" si="16"/>
        <v>1.36</v>
      </c>
      <c r="AG18" s="755">
        <f t="shared" si="17"/>
        <v>1.43</v>
      </c>
      <c r="AH18" s="751">
        <v>1</v>
      </c>
      <c r="AI18" s="751">
        <v>1</v>
      </c>
      <c r="AJ18" s="756">
        <f t="shared" si="18"/>
        <v>1.1599999999999999</v>
      </c>
      <c r="AK18" s="768">
        <v>1</v>
      </c>
      <c r="AL18" s="764">
        <f t="shared" si="22"/>
        <v>1.16164</v>
      </c>
      <c r="AM18" s="768">
        <v>1</v>
      </c>
      <c r="AN18" s="790">
        <v>29899.1</v>
      </c>
      <c r="AO18" s="790">
        <v>36082.199999999997</v>
      </c>
      <c r="AP18" s="795">
        <f t="shared" si="19"/>
        <v>14744.85</v>
      </c>
      <c r="AQ18" s="792">
        <v>0.76774299999999995</v>
      </c>
      <c r="AR18" s="793">
        <f t="shared" si="20"/>
        <v>11320</v>
      </c>
      <c r="AS18" s="794">
        <f t="shared" si="21"/>
        <v>54336</v>
      </c>
      <c r="AU18" s="763">
        <f t="shared" si="7"/>
        <v>10</v>
      </c>
      <c r="AV18" s="762">
        <f t="shared" si="8"/>
        <v>32548.49</v>
      </c>
    </row>
    <row r="19" spans="1:48" ht="48">
      <c r="A19" s="758" t="s">
        <v>427</v>
      </c>
      <c r="B19" s="753">
        <f t="shared" si="9"/>
        <v>268750</v>
      </c>
      <c r="C19" s="753">
        <f t="shared" si="10"/>
        <v>205968</v>
      </c>
      <c r="D19" s="753">
        <f t="shared" si="11"/>
        <v>62782</v>
      </c>
      <c r="E19" s="753">
        <f t="shared" si="0"/>
        <v>227998</v>
      </c>
      <c r="F19" s="753">
        <f t="shared" si="1"/>
        <v>165216</v>
      </c>
      <c r="G19" s="753">
        <f t="shared" si="12"/>
        <v>62782</v>
      </c>
      <c r="H19" s="747">
        <v>12</v>
      </c>
      <c r="I19" s="747">
        <f t="shared" si="2"/>
        <v>60</v>
      </c>
      <c r="J19" s="747">
        <v>25</v>
      </c>
      <c r="K19" s="772">
        <v>13242</v>
      </c>
      <c r="L19" s="773">
        <v>1.04</v>
      </c>
      <c r="M19" s="773">
        <v>1.04</v>
      </c>
      <c r="N19" s="773">
        <v>1.01</v>
      </c>
      <c r="O19" s="754">
        <f t="shared" si="13"/>
        <v>14466</v>
      </c>
      <c r="P19" s="749">
        <v>1.302</v>
      </c>
      <c r="Q19" s="770">
        <v>1.4750000000000001</v>
      </c>
      <c r="R19" s="224">
        <v>1.01</v>
      </c>
      <c r="S19" s="747">
        <v>12</v>
      </c>
      <c r="T19" s="747">
        <v>8</v>
      </c>
      <c r="U19" s="750">
        <v>47.37</v>
      </c>
      <c r="V19" s="750">
        <v>2.5</v>
      </c>
      <c r="W19" s="755">
        <f t="shared" si="14"/>
        <v>14</v>
      </c>
      <c r="X19" s="750">
        <v>30.87</v>
      </c>
      <c r="Y19" s="750">
        <v>19.2</v>
      </c>
      <c r="Z19" s="771">
        <f t="shared" si="15"/>
        <v>533400</v>
      </c>
      <c r="AA19" s="771">
        <f t="shared" si="3"/>
        <v>324207</v>
      </c>
      <c r="AB19" s="772">
        <v>40243</v>
      </c>
      <c r="AC19" s="771">
        <f t="shared" si="4"/>
        <v>115272</v>
      </c>
      <c r="AD19" s="772">
        <v>13890</v>
      </c>
      <c r="AE19" s="771">
        <f t="shared" si="5"/>
        <v>253187</v>
      </c>
      <c r="AF19" s="755">
        <f t="shared" si="16"/>
        <v>1.38</v>
      </c>
      <c r="AG19" s="755">
        <f t="shared" si="17"/>
        <v>1.41</v>
      </c>
      <c r="AH19" s="751">
        <v>1</v>
      </c>
      <c r="AI19" s="751">
        <v>1</v>
      </c>
      <c r="AJ19" s="756">
        <f t="shared" si="18"/>
        <v>1.1599999999999999</v>
      </c>
      <c r="AK19" s="768">
        <v>1</v>
      </c>
      <c r="AL19" s="764">
        <f t="shared" si="22"/>
        <v>1.16164</v>
      </c>
      <c r="AM19" s="768">
        <v>1</v>
      </c>
      <c r="AN19" s="790">
        <v>29899.1</v>
      </c>
      <c r="AO19" s="790">
        <v>36082.199999999997</v>
      </c>
      <c r="AP19" s="795">
        <f t="shared" si="19"/>
        <v>14744.85</v>
      </c>
      <c r="AQ19" s="792">
        <v>0.76774299999999995</v>
      </c>
      <c r="AR19" s="793">
        <f t="shared" si="20"/>
        <v>11320</v>
      </c>
      <c r="AS19" s="794">
        <f t="shared" si="21"/>
        <v>40752</v>
      </c>
      <c r="AU19" s="763">
        <f t="shared" si="7"/>
        <v>7.5</v>
      </c>
      <c r="AV19" s="762">
        <f t="shared" si="8"/>
        <v>32548.49</v>
      </c>
    </row>
    <row r="20" spans="1:48">
      <c r="A20" s="757" t="s">
        <v>432</v>
      </c>
      <c r="B20" s="753">
        <f t="shared" si="9"/>
        <v>85576</v>
      </c>
      <c r="C20" s="753">
        <f t="shared" si="10"/>
        <v>75658</v>
      </c>
      <c r="D20" s="753">
        <f t="shared" si="11"/>
        <v>9918</v>
      </c>
      <c r="E20" s="753">
        <f t="shared" si="0"/>
        <v>68261</v>
      </c>
      <c r="F20" s="753">
        <f t="shared" si="1"/>
        <v>58343</v>
      </c>
      <c r="G20" s="753">
        <f t="shared" si="12"/>
        <v>9918</v>
      </c>
      <c r="H20" s="747">
        <v>12</v>
      </c>
      <c r="I20" s="747">
        <f t="shared" si="2"/>
        <v>60</v>
      </c>
      <c r="J20" s="747">
        <v>36</v>
      </c>
      <c r="K20" s="772">
        <v>13242</v>
      </c>
      <c r="L20" s="773">
        <v>1.04</v>
      </c>
      <c r="M20" s="773">
        <v>1.04</v>
      </c>
      <c r="N20" s="773">
        <v>1.01</v>
      </c>
      <c r="O20" s="754">
        <f t="shared" si="13"/>
        <v>14466</v>
      </c>
      <c r="P20" s="749">
        <v>1.302</v>
      </c>
      <c r="Q20" s="769">
        <v>1.325</v>
      </c>
      <c r="R20" s="224">
        <v>1.01</v>
      </c>
      <c r="S20" s="747">
        <v>12</v>
      </c>
      <c r="T20" s="747">
        <v>15</v>
      </c>
      <c r="U20" s="750">
        <v>34.53</v>
      </c>
      <c r="V20" s="750">
        <v>2.5</v>
      </c>
      <c r="W20" s="755">
        <f t="shared" si="14"/>
        <v>16</v>
      </c>
      <c r="X20" s="750">
        <v>16.03</v>
      </c>
      <c r="Y20" s="750">
        <v>13.36</v>
      </c>
      <c r="Z20" s="771">
        <f t="shared" si="15"/>
        <v>333412</v>
      </c>
      <c r="AA20" s="771">
        <f t="shared" si="3"/>
        <v>66632</v>
      </c>
      <c r="AB20" s="772">
        <v>40243</v>
      </c>
      <c r="AC20" s="771">
        <f t="shared" si="4"/>
        <v>115272</v>
      </c>
      <c r="AD20" s="772">
        <v>13890</v>
      </c>
      <c r="AE20" s="771">
        <f t="shared" si="5"/>
        <v>289356</v>
      </c>
      <c r="AF20" s="755">
        <f t="shared" si="16"/>
        <v>1.17</v>
      </c>
      <c r="AG20" s="755">
        <f t="shared" si="17"/>
        <v>1.55</v>
      </c>
      <c r="AH20" s="751">
        <v>1</v>
      </c>
      <c r="AI20" s="751">
        <v>1</v>
      </c>
      <c r="AJ20" s="756">
        <f t="shared" si="18"/>
        <v>1.1200000000000001</v>
      </c>
      <c r="AK20" s="768">
        <v>1</v>
      </c>
      <c r="AL20" s="765">
        <f t="shared" ref="AL20:AL24" si="23">1+(42+3)/365</f>
        <v>1.1232899999999999</v>
      </c>
      <c r="AM20" s="768">
        <v>1</v>
      </c>
      <c r="AN20" s="790">
        <v>29899.1</v>
      </c>
      <c r="AO20" s="790">
        <v>36082.199999999997</v>
      </c>
      <c r="AP20" s="795">
        <f t="shared" si="19"/>
        <v>16914.75</v>
      </c>
      <c r="AQ20" s="792">
        <v>0.76774299999999995</v>
      </c>
      <c r="AR20" s="793">
        <f t="shared" si="20"/>
        <v>12986</v>
      </c>
      <c r="AS20" s="794">
        <f t="shared" si="21"/>
        <v>17315</v>
      </c>
      <c r="AU20" s="763">
        <f t="shared" si="7"/>
        <v>4</v>
      </c>
      <c r="AV20" s="762">
        <f t="shared" si="8"/>
        <v>28230.25</v>
      </c>
    </row>
    <row r="21" spans="1:48" ht="24">
      <c r="A21" s="758" t="s">
        <v>428</v>
      </c>
      <c r="B21" s="753">
        <f t="shared" si="9"/>
        <v>65336</v>
      </c>
      <c r="C21" s="753">
        <f t="shared" si="10"/>
        <v>55896</v>
      </c>
      <c r="D21" s="753">
        <f t="shared" si="11"/>
        <v>9440</v>
      </c>
      <c r="E21" s="753">
        <f t="shared" si="0"/>
        <v>52350</v>
      </c>
      <c r="F21" s="753">
        <f t="shared" si="1"/>
        <v>42910</v>
      </c>
      <c r="G21" s="753">
        <f t="shared" si="12"/>
        <v>9440</v>
      </c>
      <c r="H21" s="747">
        <v>12</v>
      </c>
      <c r="I21" s="747">
        <f t="shared" si="2"/>
        <v>60</v>
      </c>
      <c r="J21" s="747">
        <v>36</v>
      </c>
      <c r="K21" s="772">
        <v>13242</v>
      </c>
      <c r="L21" s="773">
        <v>1.04</v>
      </c>
      <c r="M21" s="773">
        <v>1.04</v>
      </c>
      <c r="N21" s="773">
        <v>1.01</v>
      </c>
      <c r="O21" s="754">
        <f t="shared" si="13"/>
        <v>14466</v>
      </c>
      <c r="P21" s="749">
        <v>1.302</v>
      </c>
      <c r="Q21" s="769">
        <v>1.325</v>
      </c>
      <c r="R21" s="224">
        <v>1.01</v>
      </c>
      <c r="S21" s="747">
        <v>12</v>
      </c>
      <c r="T21" s="747">
        <v>20</v>
      </c>
      <c r="U21" s="750">
        <v>33.53</v>
      </c>
      <c r="V21" s="750">
        <v>2.5</v>
      </c>
      <c r="W21" s="755">
        <f t="shared" si="14"/>
        <v>14</v>
      </c>
      <c r="X21" s="750">
        <v>17.03</v>
      </c>
      <c r="Y21" s="750">
        <v>13.36</v>
      </c>
      <c r="Z21" s="771">
        <f t="shared" si="15"/>
        <v>333412</v>
      </c>
      <c r="AA21" s="771">
        <f t="shared" si="3"/>
        <v>91588</v>
      </c>
      <c r="AB21" s="772">
        <v>40243</v>
      </c>
      <c r="AC21" s="771">
        <f t="shared" si="4"/>
        <v>115272</v>
      </c>
      <c r="AD21" s="772">
        <v>13890</v>
      </c>
      <c r="AE21" s="771">
        <f t="shared" si="5"/>
        <v>253187</v>
      </c>
      <c r="AF21" s="755">
        <f t="shared" si="16"/>
        <v>1.22</v>
      </c>
      <c r="AG21" s="755">
        <f t="shared" si="17"/>
        <v>1.52</v>
      </c>
      <c r="AH21" s="751">
        <v>1</v>
      </c>
      <c r="AI21" s="751">
        <v>1</v>
      </c>
      <c r="AJ21" s="756">
        <f t="shared" si="18"/>
        <v>1.1200000000000001</v>
      </c>
      <c r="AK21" s="768">
        <v>1</v>
      </c>
      <c r="AL21" s="765">
        <f t="shared" si="23"/>
        <v>1.1232899999999999</v>
      </c>
      <c r="AM21" s="768">
        <v>1</v>
      </c>
      <c r="AN21" s="790">
        <v>29899.1</v>
      </c>
      <c r="AO21" s="790">
        <v>36082.199999999997</v>
      </c>
      <c r="AP21" s="795">
        <f t="shared" si="19"/>
        <v>16914.75</v>
      </c>
      <c r="AQ21" s="792">
        <v>0.76774299999999995</v>
      </c>
      <c r="AR21" s="793">
        <f t="shared" si="20"/>
        <v>12986</v>
      </c>
      <c r="AS21" s="794">
        <f t="shared" si="21"/>
        <v>12986</v>
      </c>
      <c r="AU21" s="763">
        <f t="shared" si="7"/>
        <v>3</v>
      </c>
      <c r="AV21" s="762">
        <f t="shared" si="8"/>
        <v>28230.25</v>
      </c>
    </row>
    <row r="22" spans="1:48">
      <c r="A22" s="757" t="s">
        <v>433</v>
      </c>
      <c r="B22" s="753">
        <f t="shared" si="9"/>
        <v>139193</v>
      </c>
      <c r="C22" s="753">
        <f t="shared" si="10"/>
        <v>118175</v>
      </c>
      <c r="D22" s="753">
        <f t="shared" si="11"/>
        <v>21018</v>
      </c>
      <c r="E22" s="753">
        <f t="shared" si="0"/>
        <v>116553</v>
      </c>
      <c r="F22" s="753">
        <f t="shared" si="1"/>
        <v>95535</v>
      </c>
      <c r="G22" s="753">
        <f t="shared" si="12"/>
        <v>21018</v>
      </c>
      <c r="H22" s="747">
        <v>12</v>
      </c>
      <c r="I22" s="747">
        <f t="shared" si="2"/>
        <v>60</v>
      </c>
      <c r="J22" s="747">
        <v>36</v>
      </c>
      <c r="K22" s="772">
        <v>13242</v>
      </c>
      <c r="L22" s="773">
        <v>1.04</v>
      </c>
      <c r="M22" s="773">
        <v>1.04</v>
      </c>
      <c r="N22" s="773">
        <v>1.01</v>
      </c>
      <c r="O22" s="754">
        <f t="shared" si="13"/>
        <v>14466</v>
      </c>
      <c r="P22" s="749">
        <v>1.302</v>
      </c>
      <c r="Q22" s="770">
        <v>1.4750000000000001</v>
      </c>
      <c r="R22" s="224">
        <v>1.01</v>
      </c>
      <c r="S22" s="747">
        <v>12</v>
      </c>
      <c r="T22" s="747">
        <v>10</v>
      </c>
      <c r="U22" s="750">
        <v>35.53</v>
      </c>
      <c r="V22" s="750">
        <v>2.5</v>
      </c>
      <c r="W22" s="755">
        <f t="shared" si="14"/>
        <v>16</v>
      </c>
      <c r="X22" s="750">
        <v>17.03</v>
      </c>
      <c r="Y22" s="750">
        <v>13.36</v>
      </c>
      <c r="Z22" s="771">
        <f t="shared" si="15"/>
        <v>371157</v>
      </c>
      <c r="AA22" s="771">
        <f t="shared" si="3"/>
        <v>101957</v>
      </c>
      <c r="AB22" s="772">
        <v>40243</v>
      </c>
      <c r="AC22" s="771">
        <f t="shared" si="4"/>
        <v>115272</v>
      </c>
      <c r="AD22" s="772">
        <v>13890</v>
      </c>
      <c r="AE22" s="771">
        <f t="shared" si="5"/>
        <v>289356</v>
      </c>
      <c r="AF22" s="755">
        <f t="shared" si="16"/>
        <v>1.22</v>
      </c>
      <c r="AG22" s="755">
        <f t="shared" si="17"/>
        <v>1.52</v>
      </c>
      <c r="AH22" s="751">
        <v>1</v>
      </c>
      <c r="AI22" s="751">
        <v>1</v>
      </c>
      <c r="AJ22" s="756">
        <f t="shared" si="18"/>
        <v>1.1200000000000001</v>
      </c>
      <c r="AK22" s="768">
        <v>1</v>
      </c>
      <c r="AL22" s="765">
        <f t="shared" si="23"/>
        <v>1.1232899999999999</v>
      </c>
      <c r="AM22" s="768">
        <v>1</v>
      </c>
      <c r="AN22" s="790">
        <v>29899.1</v>
      </c>
      <c r="AO22" s="790">
        <v>36082.199999999997</v>
      </c>
      <c r="AP22" s="795">
        <f t="shared" si="19"/>
        <v>14744.85</v>
      </c>
      <c r="AQ22" s="792">
        <v>0.76774299999999995</v>
      </c>
      <c r="AR22" s="793">
        <f t="shared" si="20"/>
        <v>11320</v>
      </c>
      <c r="AS22" s="794">
        <f t="shared" si="21"/>
        <v>22640</v>
      </c>
      <c r="AU22" s="763">
        <f t="shared" si="7"/>
        <v>6</v>
      </c>
      <c r="AV22" s="762">
        <f t="shared" si="8"/>
        <v>31426.13</v>
      </c>
    </row>
    <row r="23" spans="1:48" ht="24">
      <c r="A23" s="758" t="s">
        <v>429</v>
      </c>
      <c r="B23" s="753">
        <f t="shared" si="9"/>
        <v>101022</v>
      </c>
      <c r="C23" s="753">
        <f t="shared" si="10"/>
        <v>83513</v>
      </c>
      <c r="D23" s="753">
        <f t="shared" si="11"/>
        <v>17509</v>
      </c>
      <c r="E23" s="753">
        <f t="shared" si="0"/>
        <v>84851</v>
      </c>
      <c r="F23" s="753">
        <f t="shared" si="1"/>
        <v>67342</v>
      </c>
      <c r="G23" s="753">
        <f t="shared" si="12"/>
        <v>17509</v>
      </c>
      <c r="H23" s="747">
        <v>12</v>
      </c>
      <c r="I23" s="747">
        <f t="shared" si="2"/>
        <v>60</v>
      </c>
      <c r="J23" s="747">
        <v>36</v>
      </c>
      <c r="K23" s="772">
        <v>13242</v>
      </c>
      <c r="L23" s="773">
        <v>1.04</v>
      </c>
      <c r="M23" s="773">
        <v>1.04</v>
      </c>
      <c r="N23" s="773">
        <v>1.01</v>
      </c>
      <c r="O23" s="754">
        <f t="shared" si="13"/>
        <v>14466</v>
      </c>
      <c r="P23" s="749">
        <v>1.302</v>
      </c>
      <c r="Q23" s="770">
        <v>1.4750000000000001</v>
      </c>
      <c r="R23" s="224">
        <v>1.01</v>
      </c>
      <c r="S23" s="747">
        <v>12</v>
      </c>
      <c r="T23" s="747">
        <v>14</v>
      </c>
      <c r="U23" s="750">
        <v>34.53</v>
      </c>
      <c r="V23" s="750">
        <v>2.5</v>
      </c>
      <c r="W23" s="755">
        <f t="shared" si="14"/>
        <v>14</v>
      </c>
      <c r="X23" s="750">
        <v>18.03</v>
      </c>
      <c r="Y23" s="750">
        <v>13.36</v>
      </c>
      <c r="Z23" s="771">
        <f t="shared" si="15"/>
        <v>371157</v>
      </c>
      <c r="AA23" s="771">
        <f t="shared" si="3"/>
        <v>129738</v>
      </c>
      <c r="AB23" s="772">
        <v>40243</v>
      </c>
      <c r="AC23" s="771">
        <f t="shared" si="4"/>
        <v>115272</v>
      </c>
      <c r="AD23" s="772">
        <v>13890</v>
      </c>
      <c r="AE23" s="771">
        <f t="shared" si="5"/>
        <v>253187</v>
      </c>
      <c r="AF23" s="755">
        <f t="shared" si="16"/>
        <v>1.26</v>
      </c>
      <c r="AG23" s="755">
        <f t="shared" si="17"/>
        <v>1.5</v>
      </c>
      <c r="AH23" s="751">
        <v>1</v>
      </c>
      <c r="AI23" s="751">
        <v>1</v>
      </c>
      <c r="AJ23" s="756">
        <f t="shared" si="18"/>
        <v>1.1200000000000001</v>
      </c>
      <c r="AK23" s="768">
        <v>1</v>
      </c>
      <c r="AL23" s="765">
        <f t="shared" si="23"/>
        <v>1.1232899999999999</v>
      </c>
      <c r="AM23" s="768">
        <v>1</v>
      </c>
      <c r="AN23" s="790">
        <v>29899.1</v>
      </c>
      <c r="AO23" s="790">
        <v>36082.199999999997</v>
      </c>
      <c r="AP23" s="795">
        <f t="shared" si="19"/>
        <v>14744.85</v>
      </c>
      <c r="AQ23" s="792">
        <v>0.76774299999999995</v>
      </c>
      <c r="AR23" s="793">
        <f t="shared" si="20"/>
        <v>11320</v>
      </c>
      <c r="AS23" s="794">
        <f t="shared" si="21"/>
        <v>16171</v>
      </c>
      <c r="AU23" s="763">
        <f t="shared" si="7"/>
        <v>4.2857139999999996</v>
      </c>
      <c r="AV23" s="762">
        <f t="shared" si="8"/>
        <v>31426.13</v>
      </c>
    </row>
    <row r="24" spans="1:48" ht="24">
      <c r="A24" s="223" t="s">
        <v>1248</v>
      </c>
      <c r="B24" s="753">
        <f t="shared" si="9"/>
        <v>119561</v>
      </c>
      <c r="C24" s="753">
        <f t="shared" si="10"/>
        <v>109534</v>
      </c>
      <c r="D24" s="753">
        <f t="shared" si="11"/>
        <v>10027</v>
      </c>
      <c r="E24" s="753">
        <f t="shared" si="0"/>
        <v>93589</v>
      </c>
      <c r="F24" s="753">
        <f t="shared" si="1"/>
        <v>83562</v>
      </c>
      <c r="G24" s="753">
        <f t="shared" si="12"/>
        <v>10027</v>
      </c>
      <c r="H24" s="747">
        <v>24</v>
      </c>
      <c r="I24" s="747">
        <f t="shared" si="2"/>
        <v>120</v>
      </c>
      <c r="J24" s="747">
        <v>36</v>
      </c>
      <c r="K24" s="772">
        <v>13242</v>
      </c>
      <c r="L24" s="773">
        <v>1.04</v>
      </c>
      <c r="M24" s="773">
        <v>1.04</v>
      </c>
      <c r="N24" s="773">
        <v>1.01</v>
      </c>
      <c r="O24" s="754">
        <f t="shared" si="13"/>
        <v>14466</v>
      </c>
      <c r="P24" s="749">
        <v>1.302</v>
      </c>
      <c r="Q24" s="769">
        <v>1.325</v>
      </c>
      <c r="R24" s="224">
        <v>1.01</v>
      </c>
      <c r="S24" s="747">
        <v>12</v>
      </c>
      <c r="T24" s="747">
        <v>20</v>
      </c>
      <c r="U24" s="750">
        <v>60.89</v>
      </c>
      <c r="V24" s="750">
        <v>2.5</v>
      </c>
      <c r="W24" s="755">
        <f t="shared" si="14"/>
        <v>28</v>
      </c>
      <c r="X24" s="750">
        <v>30.39</v>
      </c>
      <c r="Y24" s="750">
        <v>26.72</v>
      </c>
      <c r="Z24" s="771">
        <f t="shared" si="15"/>
        <v>666825</v>
      </c>
      <c r="AA24" s="771">
        <f t="shared" si="3"/>
        <v>91589</v>
      </c>
      <c r="AB24" s="772">
        <v>40243</v>
      </c>
      <c r="AC24" s="771">
        <f t="shared" si="4"/>
        <v>115272</v>
      </c>
      <c r="AD24" s="772">
        <v>13890</v>
      </c>
      <c r="AE24" s="771">
        <f t="shared" si="5"/>
        <v>506374</v>
      </c>
      <c r="AF24" s="755">
        <f t="shared" si="16"/>
        <v>1.1200000000000001</v>
      </c>
      <c r="AG24" s="755">
        <f t="shared" si="17"/>
        <v>1.48</v>
      </c>
      <c r="AH24" s="751">
        <v>1</v>
      </c>
      <c r="AI24" s="751">
        <v>1</v>
      </c>
      <c r="AJ24" s="756">
        <f t="shared" si="18"/>
        <v>1.1200000000000001</v>
      </c>
      <c r="AK24" s="768">
        <v>1</v>
      </c>
      <c r="AL24" s="765">
        <f t="shared" si="23"/>
        <v>1.1232899999999999</v>
      </c>
      <c r="AM24" s="768">
        <v>1</v>
      </c>
      <c r="AN24" s="790">
        <v>29899.1</v>
      </c>
      <c r="AO24" s="790">
        <v>36082.199999999997</v>
      </c>
      <c r="AP24" s="795">
        <f t="shared" si="19"/>
        <v>16914.75</v>
      </c>
      <c r="AQ24" s="792">
        <v>0.76774299999999995</v>
      </c>
      <c r="AR24" s="793">
        <f t="shared" si="20"/>
        <v>12986</v>
      </c>
      <c r="AS24" s="794">
        <f t="shared" si="21"/>
        <v>25972</v>
      </c>
      <c r="AU24" s="763">
        <f t="shared" si="7"/>
        <v>6</v>
      </c>
      <c r="AV24" s="762">
        <f t="shared" si="8"/>
        <v>28230.25</v>
      </c>
    </row>
  </sheetData>
  <mergeCells count="33">
    <mergeCell ref="AU5:AU6"/>
    <mergeCell ref="AV5:AV6"/>
    <mergeCell ref="M5:M6"/>
    <mergeCell ref="AG5:AG6"/>
    <mergeCell ref="AH5:AH6"/>
    <mergeCell ref="AI5:AI6"/>
    <mergeCell ref="AJ5:AJ6"/>
    <mergeCell ref="AK5:AM5"/>
    <mergeCell ref="AN5:AS5"/>
    <mergeCell ref="V5:Y5"/>
    <mergeCell ref="Z5:Z6"/>
    <mergeCell ref="AA5:AA6"/>
    <mergeCell ref="AB5:AC5"/>
    <mergeCell ref="AD5:AE5"/>
    <mergeCell ref="AF5:AF6"/>
    <mergeCell ref="P5:P6"/>
    <mergeCell ref="Q5:Q6"/>
    <mergeCell ref="R5:R6"/>
    <mergeCell ref="S5:S6"/>
    <mergeCell ref="T5:T6"/>
    <mergeCell ref="U5:U6"/>
    <mergeCell ref="O5:O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N5:N6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E20"/>
  <sheetViews>
    <sheetView view="pageBreakPreview"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E7" sqref="E7:E20"/>
    </sheetView>
  </sheetViews>
  <sheetFormatPr defaultColWidth="9.140625" defaultRowHeight="15.75"/>
  <cols>
    <col min="1" max="1" width="63.42578125" style="70" customWidth="1"/>
    <col min="2" max="2" width="14.5703125" style="70" customWidth="1"/>
    <col min="3" max="3" width="18.85546875" style="70" customWidth="1"/>
    <col min="4" max="4" width="10.85546875" style="70" customWidth="1"/>
    <col min="5" max="5" width="16" style="70" customWidth="1"/>
    <col min="6" max="16384" width="9.140625" style="70"/>
  </cols>
  <sheetData>
    <row r="2" spans="1:5" s="316" customFormat="1" ht="18.75" customHeight="1">
      <c r="D2" s="308" t="s">
        <v>1118</v>
      </c>
    </row>
    <row r="3" spans="1:5" s="316" customFormat="1" ht="67.5" customHeight="1">
      <c r="A3" s="866" t="s">
        <v>1119</v>
      </c>
      <c r="B3" s="866"/>
      <c r="C3" s="866"/>
      <c r="D3" s="866"/>
      <c r="E3" s="866"/>
    </row>
    <row r="5" spans="1:5" ht="15.75" customHeight="1">
      <c r="A5" s="869" t="s">
        <v>267</v>
      </c>
      <c r="B5" s="870" t="s">
        <v>350</v>
      </c>
      <c r="C5" s="868" t="s">
        <v>351</v>
      </c>
      <c r="D5" s="868" t="s">
        <v>349</v>
      </c>
      <c r="E5" s="867" t="s">
        <v>917</v>
      </c>
    </row>
    <row r="6" spans="1:5" ht="72.75" customHeight="1">
      <c r="A6" s="869"/>
      <c r="B6" s="860"/>
      <c r="C6" s="868"/>
      <c r="D6" s="868"/>
      <c r="E6" s="867"/>
    </row>
    <row r="7" spans="1:5" ht="24">
      <c r="A7" s="223" t="s">
        <v>430</v>
      </c>
      <c r="B7" s="11">
        <v>12</v>
      </c>
      <c r="C7" s="11">
        <f t="shared" ref="C7:C19" si="0">B7*5</f>
        <v>60</v>
      </c>
      <c r="D7" s="11">
        <v>15</v>
      </c>
      <c r="E7" s="240">
        <f t="shared" ref="E7:E19" si="1">C7/D7</f>
        <v>4</v>
      </c>
    </row>
    <row r="8" spans="1:5" ht="24">
      <c r="A8" s="223" t="s">
        <v>422</v>
      </c>
      <c r="B8" s="11">
        <v>12</v>
      </c>
      <c r="C8" s="11">
        <f t="shared" si="0"/>
        <v>60</v>
      </c>
      <c r="D8" s="11">
        <v>20</v>
      </c>
      <c r="E8" s="240">
        <f t="shared" si="1"/>
        <v>3</v>
      </c>
    </row>
    <row r="9" spans="1:5" ht="24">
      <c r="A9" s="223" t="s">
        <v>435</v>
      </c>
      <c r="B9" s="11">
        <v>12</v>
      </c>
      <c r="C9" s="11">
        <f t="shared" si="0"/>
        <v>60</v>
      </c>
      <c r="D9" s="11">
        <v>20</v>
      </c>
      <c r="E9" s="240">
        <f t="shared" si="1"/>
        <v>3</v>
      </c>
    </row>
    <row r="10" spans="1:5" ht="24">
      <c r="A10" s="223" t="s">
        <v>423</v>
      </c>
      <c r="B10" s="11">
        <v>12</v>
      </c>
      <c r="C10" s="11">
        <f t="shared" si="0"/>
        <v>60</v>
      </c>
      <c r="D10" s="11">
        <v>20</v>
      </c>
      <c r="E10" s="240">
        <f t="shared" si="1"/>
        <v>3</v>
      </c>
    </row>
    <row r="11" spans="1:5" ht="24">
      <c r="A11" s="223" t="s">
        <v>424</v>
      </c>
      <c r="B11" s="11">
        <v>12</v>
      </c>
      <c r="C11" s="11">
        <f t="shared" si="0"/>
        <v>60</v>
      </c>
      <c r="D11" s="11">
        <v>20</v>
      </c>
      <c r="E11" s="240">
        <f t="shared" si="1"/>
        <v>3</v>
      </c>
    </row>
    <row r="12" spans="1:5" ht="24">
      <c r="A12" s="88" t="s">
        <v>425</v>
      </c>
      <c r="B12" s="11">
        <v>12</v>
      </c>
      <c r="C12" s="11">
        <f t="shared" si="0"/>
        <v>60</v>
      </c>
      <c r="D12" s="11">
        <v>12</v>
      </c>
      <c r="E12" s="240">
        <f t="shared" si="1"/>
        <v>5</v>
      </c>
    </row>
    <row r="13" spans="1:5" ht="48">
      <c r="A13" s="94" t="s">
        <v>426</v>
      </c>
      <c r="B13" s="11">
        <v>12</v>
      </c>
      <c r="C13" s="11">
        <f t="shared" si="0"/>
        <v>60</v>
      </c>
      <c r="D13" s="11">
        <v>10</v>
      </c>
      <c r="E13" s="240">
        <f t="shared" si="1"/>
        <v>6</v>
      </c>
    </row>
    <row r="14" spans="1:5" ht="48">
      <c r="A14" s="94" t="s">
        <v>431</v>
      </c>
      <c r="B14" s="11">
        <v>12</v>
      </c>
      <c r="C14" s="11">
        <f t="shared" si="0"/>
        <v>60</v>
      </c>
      <c r="D14" s="11">
        <v>6</v>
      </c>
      <c r="E14" s="240">
        <f t="shared" si="1"/>
        <v>10</v>
      </c>
    </row>
    <row r="15" spans="1:5" ht="48">
      <c r="A15" s="94" t="s">
        <v>427</v>
      </c>
      <c r="B15" s="11">
        <v>12</v>
      </c>
      <c r="C15" s="11">
        <f t="shared" si="0"/>
        <v>60</v>
      </c>
      <c r="D15" s="11">
        <v>8</v>
      </c>
      <c r="E15" s="240">
        <f t="shared" si="1"/>
        <v>7.5</v>
      </c>
    </row>
    <row r="16" spans="1:5">
      <c r="A16" s="88" t="s">
        <v>432</v>
      </c>
      <c r="B16" s="11">
        <v>12</v>
      </c>
      <c r="C16" s="11">
        <f t="shared" si="0"/>
        <v>60</v>
      </c>
      <c r="D16" s="11">
        <v>15</v>
      </c>
      <c r="E16" s="240">
        <f t="shared" si="1"/>
        <v>4</v>
      </c>
    </row>
    <row r="17" spans="1:5" ht="24">
      <c r="A17" s="94" t="s">
        <v>428</v>
      </c>
      <c r="B17" s="11">
        <v>12</v>
      </c>
      <c r="C17" s="11">
        <f t="shared" si="0"/>
        <v>60</v>
      </c>
      <c r="D17" s="11">
        <v>20</v>
      </c>
      <c r="E17" s="240">
        <f t="shared" si="1"/>
        <v>3</v>
      </c>
    </row>
    <row r="18" spans="1:5">
      <c r="A18" s="88" t="s">
        <v>433</v>
      </c>
      <c r="B18" s="11">
        <v>12</v>
      </c>
      <c r="C18" s="11">
        <f t="shared" si="0"/>
        <v>60</v>
      </c>
      <c r="D18" s="11">
        <v>10</v>
      </c>
      <c r="E18" s="240">
        <f t="shared" si="1"/>
        <v>6</v>
      </c>
    </row>
    <row r="19" spans="1:5" ht="24">
      <c r="A19" s="94" t="s">
        <v>429</v>
      </c>
      <c r="B19" s="11">
        <v>12</v>
      </c>
      <c r="C19" s="11">
        <f t="shared" si="0"/>
        <v>60</v>
      </c>
      <c r="D19" s="11">
        <v>14</v>
      </c>
      <c r="E19" s="240">
        <f t="shared" si="1"/>
        <v>4.2857139999999996</v>
      </c>
    </row>
    <row r="20" spans="1:5" ht="24">
      <c r="A20" s="223" t="s">
        <v>1248</v>
      </c>
      <c r="B20" s="11">
        <v>24</v>
      </c>
      <c r="C20" s="11">
        <f>B20*5</f>
        <v>120</v>
      </c>
      <c r="D20" s="11">
        <v>20</v>
      </c>
      <c r="E20" s="240">
        <f>C20/D20</f>
        <v>6</v>
      </c>
    </row>
  </sheetData>
  <mergeCells count="6">
    <mergeCell ref="A3:E3"/>
    <mergeCell ref="E5:E6"/>
    <mergeCell ref="D5:D6"/>
    <mergeCell ref="A5:A6"/>
    <mergeCell ref="B5:B6"/>
    <mergeCell ref="C5:C6"/>
  </mergeCells>
  <pageMargins left="0" right="0" top="0" bottom="0" header="0.31496062992125984" footer="0.31496062992125984"/>
  <pageSetup paperSize="9" scale="9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>
    <tabColor rgb="FFCCFF99"/>
  </sheetPr>
  <dimension ref="A1:V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J10" sqref="J10"/>
    </sheetView>
  </sheetViews>
  <sheetFormatPr defaultColWidth="9.140625" defaultRowHeight="15.75"/>
  <cols>
    <col min="1" max="1" width="73" style="70" customWidth="1"/>
    <col min="2" max="2" width="11.140625" style="70" customWidth="1"/>
    <col min="3" max="3" width="13.5703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2" style="70" customWidth="1"/>
    <col min="10" max="10" width="12.7109375" style="70" customWidth="1"/>
    <col min="11" max="12" width="13.7109375" style="70" customWidth="1"/>
    <col min="13" max="14" width="12.7109375" style="70" customWidth="1"/>
    <col min="15" max="15" width="11.5703125" style="70" customWidth="1"/>
    <col min="16" max="17" width="12.7109375" style="70" customWidth="1"/>
    <col min="18" max="18" width="12.140625" style="70" customWidth="1"/>
    <col min="19" max="19" width="12.42578125" style="70" hidden="1" customWidth="1"/>
    <col min="20" max="16384" width="9.140625" style="70"/>
  </cols>
  <sheetData>
    <row r="1" spans="1:22">
      <c r="O1" s="1" t="s">
        <v>709</v>
      </c>
    </row>
    <row r="2" spans="1:22" ht="30" customHeight="1">
      <c r="A2" s="883" t="s">
        <v>370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  <c r="P2" s="883"/>
      <c r="Q2" s="883"/>
      <c r="R2" s="883"/>
    </row>
    <row r="4" spans="1:22" ht="22.5" customHeight="1">
      <c r="A4" s="869" t="s">
        <v>267</v>
      </c>
      <c r="B4" s="873" t="s">
        <v>1076</v>
      </c>
      <c r="C4" s="874"/>
      <c r="D4" s="874"/>
      <c r="E4" s="874"/>
      <c r="F4" s="874"/>
      <c r="G4" s="874"/>
      <c r="H4" s="874"/>
      <c r="I4" s="874"/>
      <c r="J4" s="874"/>
      <c r="K4" s="874"/>
      <c r="L4" s="875"/>
      <c r="M4" s="874"/>
      <c r="N4" s="874"/>
      <c r="O4" s="874"/>
      <c r="P4" s="874"/>
      <c r="Q4" s="874"/>
      <c r="R4" s="874"/>
      <c r="S4" s="10"/>
    </row>
    <row r="5" spans="1:22" ht="15.75" customHeight="1">
      <c r="A5" s="869"/>
      <c r="B5" s="876" t="s">
        <v>269</v>
      </c>
      <c r="C5" s="878" t="s">
        <v>346</v>
      </c>
      <c r="D5" s="878" t="s">
        <v>710</v>
      </c>
      <c r="E5" s="876" t="s">
        <v>711</v>
      </c>
      <c r="F5" s="879" t="s">
        <v>279</v>
      </c>
      <c r="G5" s="881" t="s">
        <v>1181</v>
      </c>
      <c r="H5" s="865" t="s">
        <v>1374</v>
      </c>
      <c r="I5" s="882" t="s">
        <v>1397</v>
      </c>
      <c r="J5" s="865" t="s">
        <v>270</v>
      </c>
      <c r="K5" s="882" t="s">
        <v>1223</v>
      </c>
      <c r="L5" s="882" t="s">
        <v>1111</v>
      </c>
      <c r="M5" s="865" t="s">
        <v>271</v>
      </c>
      <c r="N5" s="876" t="s">
        <v>272</v>
      </c>
      <c r="O5" s="865" t="s">
        <v>268</v>
      </c>
      <c r="P5" s="865" t="s">
        <v>273</v>
      </c>
      <c r="Q5" s="884" t="s">
        <v>274</v>
      </c>
      <c r="R5" s="885" t="s">
        <v>280</v>
      </c>
      <c r="S5" s="871" t="s">
        <v>281</v>
      </c>
    </row>
    <row r="6" spans="1:22" ht="130.5" customHeight="1">
      <c r="A6" s="869"/>
      <c r="B6" s="877"/>
      <c r="C6" s="854"/>
      <c r="D6" s="854"/>
      <c r="E6" s="877"/>
      <c r="F6" s="880"/>
      <c r="G6" s="877"/>
      <c r="H6" s="865"/>
      <c r="I6" s="882"/>
      <c r="J6" s="865"/>
      <c r="K6" s="882"/>
      <c r="L6" s="882"/>
      <c r="M6" s="865"/>
      <c r="N6" s="877"/>
      <c r="O6" s="865"/>
      <c r="P6" s="865"/>
      <c r="Q6" s="884"/>
      <c r="R6" s="885"/>
      <c r="S6" s="872"/>
    </row>
    <row r="7" spans="1:22" ht="34.5" customHeight="1">
      <c r="A7" s="72">
        <v>1</v>
      </c>
      <c r="B7" s="72">
        <v>2</v>
      </c>
      <c r="C7" s="72">
        <v>3</v>
      </c>
      <c r="D7" s="72">
        <v>4</v>
      </c>
      <c r="E7" s="72">
        <v>5</v>
      </c>
      <c r="F7" s="72" t="s">
        <v>275</v>
      </c>
      <c r="G7" s="72">
        <v>7</v>
      </c>
      <c r="H7" s="72">
        <v>8</v>
      </c>
      <c r="I7" s="72">
        <v>9</v>
      </c>
      <c r="J7" s="72" t="s">
        <v>276</v>
      </c>
      <c r="K7" s="72" t="s">
        <v>1078</v>
      </c>
      <c r="L7" s="72" t="s">
        <v>1079</v>
      </c>
      <c r="M7" s="72">
        <v>12</v>
      </c>
      <c r="N7" s="72">
        <v>13</v>
      </c>
      <c r="O7" s="72">
        <v>14</v>
      </c>
      <c r="P7" s="72" t="s">
        <v>1112</v>
      </c>
      <c r="Q7" s="72" t="s">
        <v>277</v>
      </c>
      <c r="R7" s="73" t="s">
        <v>278</v>
      </c>
      <c r="S7" s="10"/>
    </row>
    <row r="8" spans="1:22" s="226" customFormat="1" ht="24">
      <c r="A8" s="223" t="s">
        <v>430</v>
      </c>
      <c r="B8" s="221">
        <v>247</v>
      </c>
      <c r="C8" s="209">
        <v>19</v>
      </c>
      <c r="D8" s="221">
        <v>8</v>
      </c>
      <c r="E8" s="221">
        <v>15</v>
      </c>
      <c r="F8" s="227">
        <f>B8*C8/D8/E8</f>
        <v>39.11</v>
      </c>
      <c r="G8" s="221">
        <v>4669</v>
      </c>
      <c r="H8" s="237">
        <v>1.01</v>
      </c>
      <c r="I8" s="221">
        <v>13890</v>
      </c>
      <c r="J8" s="228">
        <f>(I8-G8*H8)/G8+1</f>
        <v>2.9649999999999999</v>
      </c>
      <c r="K8" s="315">
        <v>1.2295</v>
      </c>
      <c r="L8" s="224">
        <v>1.01</v>
      </c>
      <c r="M8" s="224">
        <v>1.302</v>
      </c>
      <c r="N8" s="224">
        <v>1.085</v>
      </c>
      <c r="O8" s="221">
        <v>12</v>
      </c>
      <c r="P8" s="222">
        <f>G8*H8*J8*K8*L8*M8*N8*O8</f>
        <v>294335</v>
      </c>
      <c r="Q8" s="229">
        <f t="shared" ref="Q8:Q20" si="0">P8/B8</f>
        <v>1192</v>
      </c>
      <c r="R8" s="236">
        <f t="shared" ref="R8:R20" si="1">F8*Q8</f>
        <v>46619</v>
      </c>
      <c r="S8" s="225">
        <f t="shared" ref="S8:S20" si="2">R8*O8/F8</f>
        <v>14303.96</v>
      </c>
      <c r="U8" s="226">
        <v>21432.28</v>
      </c>
      <c r="V8" s="226">
        <f t="shared" ref="V8:V20" si="3">R8/U8</f>
        <v>2.1751768827208302</v>
      </c>
    </row>
    <row r="9" spans="1:22" s="226" customFormat="1" ht="24">
      <c r="A9" s="223" t="s">
        <v>422</v>
      </c>
      <c r="B9" s="221">
        <v>247</v>
      </c>
      <c r="C9" s="209">
        <v>20.5</v>
      </c>
      <c r="D9" s="221">
        <v>8</v>
      </c>
      <c r="E9" s="221">
        <v>20</v>
      </c>
      <c r="F9" s="227">
        <f t="shared" ref="F9:F20" si="4">B9*C9/D9/E9</f>
        <v>31.65</v>
      </c>
      <c r="G9" s="221">
        <v>4669</v>
      </c>
      <c r="H9" s="237">
        <v>1.01</v>
      </c>
      <c r="I9" s="221">
        <v>13890</v>
      </c>
      <c r="J9" s="228">
        <f t="shared" ref="J9:J20" si="5">(I9-G9*H9)/G9+1</f>
        <v>2.9649999999999999</v>
      </c>
      <c r="K9" s="315">
        <v>1.2295</v>
      </c>
      <c r="L9" s="224">
        <v>1.01</v>
      </c>
      <c r="M9" s="224">
        <v>1.302</v>
      </c>
      <c r="N9" s="224">
        <v>1.085</v>
      </c>
      <c r="O9" s="221">
        <v>12</v>
      </c>
      <c r="P9" s="222">
        <f t="shared" ref="P9:P20" si="6">G9*H9*J9*K9*L9*M9*N9*O9</f>
        <v>294335</v>
      </c>
      <c r="Q9" s="229">
        <f t="shared" si="0"/>
        <v>1192</v>
      </c>
      <c r="R9" s="236">
        <f t="shared" si="1"/>
        <v>37727</v>
      </c>
      <c r="S9" s="225">
        <f t="shared" si="2"/>
        <v>14304.08</v>
      </c>
      <c r="U9" s="226">
        <v>17344.2</v>
      </c>
      <c r="V9" s="226">
        <f t="shared" si="3"/>
        <v>2.17519401298417</v>
      </c>
    </row>
    <row r="10" spans="1:22" s="226" customFormat="1" ht="24">
      <c r="A10" s="223" t="s">
        <v>712</v>
      </c>
      <c r="B10" s="221">
        <v>247</v>
      </c>
      <c r="C10" s="209">
        <v>20.5</v>
      </c>
      <c r="D10" s="221">
        <v>8</v>
      </c>
      <c r="E10" s="221">
        <v>20</v>
      </c>
      <c r="F10" s="227">
        <f t="shared" si="4"/>
        <v>31.65</v>
      </c>
      <c r="G10" s="221">
        <v>4669</v>
      </c>
      <c r="H10" s="237">
        <v>1.01</v>
      </c>
      <c r="I10" s="221">
        <v>13890</v>
      </c>
      <c r="J10" s="228">
        <f t="shared" si="5"/>
        <v>2.9649999999999999</v>
      </c>
      <c r="K10" s="315">
        <v>1.2295</v>
      </c>
      <c r="L10" s="224">
        <v>1.01</v>
      </c>
      <c r="M10" s="224">
        <v>1.302</v>
      </c>
      <c r="N10" s="224">
        <v>1.085</v>
      </c>
      <c r="O10" s="221">
        <v>12</v>
      </c>
      <c r="P10" s="222">
        <f t="shared" si="6"/>
        <v>294335</v>
      </c>
      <c r="Q10" s="229">
        <f t="shared" si="0"/>
        <v>1192</v>
      </c>
      <c r="R10" s="236">
        <f t="shared" si="1"/>
        <v>37727</v>
      </c>
      <c r="S10" s="225">
        <f t="shared" si="2"/>
        <v>14304.08</v>
      </c>
      <c r="U10" s="226">
        <v>17344.2</v>
      </c>
      <c r="V10" s="226">
        <f t="shared" si="3"/>
        <v>2.17519401298417</v>
      </c>
    </row>
    <row r="11" spans="1:22" s="226" customFormat="1" ht="24">
      <c r="A11" s="223" t="s">
        <v>423</v>
      </c>
      <c r="B11" s="221">
        <v>247</v>
      </c>
      <c r="C11" s="209">
        <v>20.5</v>
      </c>
      <c r="D11" s="221">
        <v>8</v>
      </c>
      <c r="E11" s="221">
        <v>20</v>
      </c>
      <c r="F11" s="227">
        <f t="shared" si="4"/>
        <v>31.65</v>
      </c>
      <c r="G11" s="221">
        <v>4669</v>
      </c>
      <c r="H11" s="237">
        <v>1.01</v>
      </c>
      <c r="I11" s="221">
        <v>13890</v>
      </c>
      <c r="J11" s="228">
        <f t="shared" si="5"/>
        <v>2.9649999999999999</v>
      </c>
      <c r="K11" s="315">
        <v>1.2295</v>
      </c>
      <c r="L11" s="224">
        <v>1.01</v>
      </c>
      <c r="M11" s="224">
        <v>1.302</v>
      </c>
      <c r="N11" s="224">
        <v>1.085</v>
      </c>
      <c r="O11" s="221">
        <v>12</v>
      </c>
      <c r="P11" s="222">
        <f t="shared" si="6"/>
        <v>294335</v>
      </c>
      <c r="Q11" s="229">
        <f t="shared" si="0"/>
        <v>1192</v>
      </c>
      <c r="R11" s="236">
        <f t="shared" si="1"/>
        <v>37727</v>
      </c>
      <c r="S11" s="225">
        <f t="shared" si="2"/>
        <v>14304.08</v>
      </c>
      <c r="U11" s="226">
        <v>17344.2</v>
      </c>
      <c r="V11" s="226">
        <f t="shared" si="3"/>
        <v>2.17519401298417</v>
      </c>
    </row>
    <row r="12" spans="1:22" s="226" customFormat="1" ht="24">
      <c r="A12" s="223" t="s">
        <v>424</v>
      </c>
      <c r="B12" s="221">
        <v>247</v>
      </c>
      <c r="C12" s="209">
        <v>20.5</v>
      </c>
      <c r="D12" s="221">
        <v>8</v>
      </c>
      <c r="E12" s="221">
        <v>20</v>
      </c>
      <c r="F12" s="227">
        <f t="shared" si="4"/>
        <v>31.65</v>
      </c>
      <c r="G12" s="221">
        <v>4669</v>
      </c>
      <c r="H12" s="237">
        <v>1.01</v>
      </c>
      <c r="I12" s="221">
        <v>13890</v>
      </c>
      <c r="J12" s="228">
        <f t="shared" si="5"/>
        <v>2.9649999999999999</v>
      </c>
      <c r="K12" s="315">
        <v>1.2295</v>
      </c>
      <c r="L12" s="224">
        <v>1.01</v>
      </c>
      <c r="M12" s="224">
        <v>1.302</v>
      </c>
      <c r="N12" s="224">
        <v>1.085</v>
      </c>
      <c r="O12" s="221">
        <v>12</v>
      </c>
      <c r="P12" s="222">
        <f t="shared" si="6"/>
        <v>294335</v>
      </c>
      <c r="Q12" s="229">
        <f t="shared" si="0"/>
        <v>1192</v>
      </c>
      <c r="R12" s="236">
        <f t="shared" si="1"/>
        <v>37727</v>
      </c>
      <c r="S12" s="225">
        <f t="shared" si="2"/>
        <v>14304.08</v>
      </c>
      <c r="U12" s="226">
        <v>17344.2</v>
      </c>
      <c r="V12" s="226">
        <f t="shared" si="3"/>
        <v>2.17519401298417</v>
      </c>
    </row>
    <row r="13" spans="1:22" s="226" customFormat="1" ht="24">
      <c r="A13" s="88" t="s">
        <v>425</v>
      </c>
      <c r="B13" s="221">
        <v>247</v>
      </c>
      <c r="C13" s="209">
        <v>21.5</v>
      </c>
      <c r="D13" s="221">
        <v>8</v>
      </c>
      <c r="E13" s="221">
        <v>12</v>
      </c>
      <c r="F13" s="227">
        <f t="shared" si="4"/>
        <v>55.32</v>
      </c>
      <c r="G13" s="221">
        <v>4669</v>
      </c>
      <c r="H13" s="237">
        <v>1.01</v>
      </c>
      <c r="I13" s="221">
        <v>13890</v>
      </c>
      <c r="J13" s="228">
        <f t="shared" si="5"/>
        <v>2.9649999999999999</v>
      </c>
      <c r="K13" s="315">
        <v>1.2295</v>
      </c>
      <c r="L13" s="224">
        <v>1.01</v>
      </c>
      <c r="M13" s="224">
        <v>1.302</v>
      </c>
      <c r="N13" s="224">
        <v>1.085</v>
      </c>
      <c r="O13" s="221">
        <v>12</v>
      </c>
      <c r="P13" s="222">
        <f t="shared" si="6"/>
        <v>294335</v>
      </c>
      <c r="Q13" s="229">
        <f t="shared" si="0"/>
        <v>1192</v>
      </c>
      <c r="R13" s="236">
        <f t="shared" si="1"/>
        <v>65941</v>
      </c>
      <c r="S13" s="225">
        <f t="shared" si="2"/>
        <v>14303.9</v>
      </c>
      <c r="U13" s="226">
        <v>30315.360000000001</v>
      </c>
      <c r="V13" s="226">
        <f t="shared" si="3"/>
        <v>2.1751679676573201</v>
      </c>
    </row>
    <row r="14" spans="1:22" s="226" customFormat="1" ht="48">
      <c r="A14" s="94" t="s">
        <v>426</v>
      </c>
      <c r="B14" s="221">
        <v>247</v>
      </c>
      <c r="C14" s="209">
        <v>21.5</v>
      </c>
      <c r="D14" s="221">
        <v>8</v>
      </c>
      <c r="E14" s="221">
        <v>10</v>
      </c>
      <c r="F14" s="227">
        <f t="shared" si="4"/>
        <v>66.38</v>
      </c>
      <c r="G14" s="221">
        <v>4669</v>
      </c>
      <c r="H14" s="237">
        <v>1.01</v>
      </c>
      <c r="I14" s="221">
        <v>13890</v>
      </c>
      <c r="J14" s="228">
        <f t="shared" si="5"/>
        <v>2.9649999999999999</v>
      </c>
      <c r="K14" s="315">
        <v>1.2295</v>
      </c>
      <c r="L14" s="224">
        <v>1.01</v>
      </c>
      <c r="M14" s="224">
        <v>1.302</v>
      </c>
      <c r="N14" s="224">
        <v>1.085</v>
      </c>
      <c r="O14" s="221">
        <v>12</v>
      </c>
      <c r="P14" s="222">
        <f t="shared" si="6"/>
        <v>294335</v>
      </c>
      <c r="Q14" s="229">
        <f t="shared" si="0"/>
        <v>1192</v>
      </c>
      <c r="R14" s="236">
        <f t="shared" si="1"/>
        <v>79125</v>
      </c>
      <c r="S14" s="225">
        <f t="shared" si="2"/>
        <v>14304.01</v>
      </c>
      <c r="U14" s="226">
        <v>36376.239999999998</v>
      </c>
      <c r="V14" s="226">
        <f t="shared" si="3"/>
        <v>2.1751835813707001</v>
      </c>
    </row>
    <row r="15" spans="1:22" s="226" customFormat="1" ht="48">
      <c r="A15" s="94" t="s">
        <v>431</v>
      </c>
      <c r="B15" s="221">
        <v>247</v>
      </c>
      <c r="C15" s="209">
        <v>20</v>
      </c>
      <c r="D15" s="221">
        <v>8</v>
      </c>
      <c r="E15" s="221">
        <v>6</v>
      </c>
      <c r="F15" s="227">
        <f t="shared" si="4"/>
        <v>102.92</v>
      </c>
      <c r="G15" s="221">
        <v>4669</v>
      </c>
      <c r="H15" s="237">
        <v>1.01</v>
      </c>
      <c r="I15" s="221">
        <v>13890</v>
      </c>
      <c r="J15" s="228">
        <f t="shared" si="5"/>
        <v>2.9649999999999999</v>
      </c>
      <c r="K15" s="315">
        <v>1.2295</v>
      </c>
      <c r="L15" s="224">
        <v>1.01</v>
      </c>
      <c r="M15" s="224">
        <v>1.302</v>
      </c>
      <c r="N15" s="224">
        <v>1.085</v>
      </c>
      <c r="O15" s="221">
        <v>12</v>
      </c>
      <c r="P15" s="222">
        <f t="shared" si="6"/>
        <v>294335</v>
      </c>
      <c r="Q15" s="229">
        <f t="shared" si="0"/>
        <v>1192</v>
      </c>
      <c r="R15" s="236">
        <f t="shared" si="1"/>
        <v>122681</v>
      </c>
      <c r="S15" s="225">
        <f t="shared" si="2"/>
        <v>14304.04</v>
      </c>
      <c r="U15" s="226">
        <v>56400.160000000003</v>
      </c>
      <c r="V15" s="226">
        <f t="shared" si="3"/>
        <v>2.1751888647124402</v>
      </c>
    </row>
    <row r="16" spans="1:22" s="226" customFormat="1" ht="48">
      <c r="A16" s="94" t="s">
        <v>427</v>
      </c>
      <c r="B16" s="221">
        <v>247</v>
      </c>
      <c r="C16" s="209">
        <v>21.5</v>
      </c>
      <c r="D16" s="221">
        <v>8</v>
      </c>
      <c r="E16" s="221">
        <v>8</v>
      </c>
      <c r="F16" s="227">
        <f t="shared" si="4"/>
        <v>82.98</v>
      </c>
      <c r="G16" s="221">
        <v>4669</v>
      </c>
      <c r="H16" s="237">
        <v>1.01</v>
      </c>
      <c r="I16" s="221">
        <v>13890</v>
      </c>
      <c r="J16" s="228">
        <f t="shared" si="5"/>
        <v>2.9649999999999999</v>
      </c>
      <c r="K16" s="315">
        <v>1.2295</v>
      </c>
      <c r="L16" s="224">
        <v>1.01</v>
      </c>
      <c r="M16" s="224">
        <v>1.302</v>
      </c>
      <c r="N16" s="224">
        <v>1.085</v>
      </c>
      <c r="O16" s="221">
        <v>12</v>
      </c>
      <c r="P16" s="222">
        <f t="shared" si="6"/>
        <v>294335</v>
      </c>
      <c r="Q16" s="229">
        <f t="shared" si="0"/>
        <v>1192</v>
      </c>
      <c r="R16" s="236">
        <f t="shared" si="1"/>
        <v>98912</v>
      </c>
      <c r="S16" s="225">
        <f t="shared" si="2"/>
        <v>14303.98</v>
      </c>
      <c r="U16" s="226">
        <v>45473.04</v>
      </c>
      <c r="V16" s="226">
        <f t="shared" si="3"/>
        <v>2.1751789631834599</v>
      </c>
    </row>
    <row r="17" spans="1:22" s="226" customFormat="1">
      <c r="A17" s="88" t="s">
        <v>432</v>
      </c>
      <c r="B17" s="221">
        <v>247</v>
      </c>
      <c r="C17" s="209">
        <v>19</v>
      </c>
      <c r="D17" s="221">
        <v>8</v>
      </c>
      <c r="E17" s="221">
        <v>15</v>
      </c>
      <c r="F17" s="227">
        <f t="shared" si="4"/>
        <v>39.11</v>
      </c>
      <c r="G17" s="221">
        <v>4669</v>
      </c>
      <c r="H17" s="237">
        <v>1.01</v>
      </c>
      <c r="I17" s="221">
        <v>13890</v>
      </c>
      <c r="J17" s="228">
        <f t="shared" si="5"/>
        <v>2.9649999999999999</v>
      </c>
      <c r="K17" s="315">
        <v>1.2295</v>
      </c>
      <c r="L17" s="224">
        <v>1.01</v>
      </c>
      <c r="M17" s="224">
        <v>1.302</v>
      </c>
      <c r="N17" s="224">
        <v>1.085</v>
      </c>
      <c r="O17" s="221">
        <v>12</v>
      </c>
      <c r="P17" s="222">
        <f t="shared" si="6"/>
        <v>294335</v>
      </c>
      <c r="Q17" s="229">
        <f t="shared" si="0"/>
        <v>1192</v>
      </c>
      <c r="R17" s="236">
        <f t="shared" si="1"/>
        <v>46619</v>
      </c>
      <c r="S17" s="225">
        <f t="shared" si="2"/>
        <v>14303.96</v>
      </c>
      <c r="U17" s="226">
        <v>21432.28</v>
      </c>
      <c r="V17" s="226">
        <f t="shared" si="3"/>
        <v>2.1751768827208302</v>
      </c>
    </row>
    <row r="18" spans="1:22" s="226" customFormat="1">
      <c r="A18" s="94" t="s">
        <v>428</v>
      </c>
      <c r="B18" s="221">
        <v>247</v>
      </c>
      <c r="C18" s="209">
        <v>20.5</v>
      </c>
      <c r="D18" s="221">
        <v>8</v>
      </c>
      <c r="E18" s="221">
        <v>20</v>
      </c>
      <c r="F18" s="227">
        <f t="shared" si="4"/>
        <v>31.65</v>
      </c>
      <c r="G18" s="221">
        <v>4669</v>
      </c>
      <c r="H18" s="237">
        <v>1.01</v>
      </c>
      <c r="I18" s="221">
        <v>13890</v>
      </c>
      <c r="J18" s="228">
        <f t="shared" si="5"/>
        <v>2.9649999999999999</v>
      </c>
      <c r="K18" s="315">
        <v>1.2295</v>
      </c>
      <c r="L18" s="224">
        <v>1.01</v>
      </c>
      <c r="M18" s="224">
        <v>1.302</v>
      </c>
      <c r="N18" s="224">
        <v>1.085</v>
      </c>
      <c r="O18" s="221">
        <v>12</v>
      </c>
      <c r="P18" s="222">
        <f t="shared" si="6"/>
        <v>294335</v>
      </c>
      <c r="Q18" s="229">
        <f t="shared" si="0"/>
        <v>1192</v>
      </c>
      <c r="R18" s="236">
        <f t="shared" si="1"/>
        <v>37727</v>
      </c>
      <c r="S18" s="225">
        <f t="shared" si="2"/>
        <v>14304.08</v>
      </c>
      <c r="U18" s="226">
        <v>17344.2</v>
      </c>
      <c r="V18" s="226">
        <f t="shared" si="3"/>
        <v>2.17519401298417</v>
      </c>
    </row>
    <row r="19" spans="1:22" s="226" customFormat="1">
      <c r="A19" s="88" t="s">
        <v>433</v>
      </c>
      <c r="B19" s="221">
        <v>247</v>
      </c>
      <c r="C19" s="209">
        <v>20</v>
      </c>
      <c r="D19" s="221">
        <v>8</v>
      </c>
      <c r="E19" s="221">
        <v>10</v>
      </c>
      <c r="F19" s="227">
        <f t="shared" si="4"/>
        <v>61.75</v>
      </c>
      <c r="G19" s="221">
        <v>4669</v>
      </c>
      <c r="H19" s="237">
        <v>1.01</v>
      </c>
      <c r="I19" s="221">
        <v>13890</v>
      </c>
      <c r="J19" s="228">
        <f t="shared" si="5"/>
        <v>2.9649999999999999</v>
      </c>
      <c r="K19" s="315">
        <v>1.2295</v>
      </c>
      <c r="L19" s="224">
        <v>1.01</v>
      </c>
      <c r="M19" s="224">
        <v>1.302</v>
      </c>
      <c r="N19" s="224">
        <v>1.085</v>
      </c>
      <c r="O19" s="221">
        <v>12</v>
      </c>
      <c r="P19" s="222">
        <f t="shared" si="6"/>
        <v>294335</v>
      </c>
      <c r="Q19" s="229">
        <f t="shared" si="0"/>
        <v>1192</v>
      </c>
      <c r="R19" s="236">
        <f t="shared" si="1"/>
        <v>73606</v>
      </c>
      <c r="S19" s="225">
        <f t="shared" si="2"/>
        <v>14304</v>
      </c>
      <c r="U19" s="226">
        <v>33839</v>
      </c>
      <c r="V19" s="226">
        <f t="shared" si="3"/>
        <v>2.1751824817518202</v>
      </c>
    </row>
    <row r="20" spans="1:22" s="226" customFormat="1">
      <c r="A20" s="94" t="s">
        <v>429</v>
      </c>
      <c r="B20" s="221">
        <v>247</v>
      </c>
      <c r="C20" s="209">
        <v>21.5</v>
      </c>
      <c r="D20" s="221">
        <v>8</v>
      </c>
      <c r="E20" s="221">
        <v>14</v>
      </c>
      <c r="F20" s="227">
        <f t="shared" si="4"/>
        <v>47.42</v>
      </c>
      <c r="G20" s="221">
        <v>4669</v>
      </c>
      <c r="H20" s="237">
        <v>1.01</v>
      </c>
      <c r="I20" s="221">
        <v>13890</v>
      </c>
      <c r="J20" s="228">
        <f t="shared" si="5"/>
        <v>2.9649999999999999</v>
      </c>
      <c r="K20" s="315">
        <v>1.2295</v>
      </c>
      <c r="L20" s="224">
        <v>1.01</v>
      </c>
      <c r="M20" s="224">
        <v>1.302</v>
      </c>
      <c r="N20" s="224">
        <v>1.085</v>
      </c>
      <c r="O20" s="221">
        <v>12</v>
      </c>
      <c r="P20" s="222">
        <f t="shared" si="6"/>
        <v>294335</v>
      </c>
      <c r="Q20" s="229">
        <f t="shared" si="0"/>
        <v>1192</v>
      </c>
      <c r="R20" s="236">
        <f t="shared" si="1"/>
        <v>56525</v>
      </c>
      <c r="S20" s="225">
        <f t="shared" si="2"/>
        <v>14304.09</v>
      </c>
      <c r="U20" s="226">
        <v>25986.16</v>
      </c>
      <c r="V20" s="226">
        <f t="shared" si="3"/>
        <v>2.1751963352800101</v>
      </c>
    </row>
    <row r="21" spans="1:22" s="226" customFormat="1" ht="24">
      <c r="A21" s="223" t="s">
        <v>1248</v>
      </c>
      <c r="B21" s="221">
        <v>247</v>
      </c>
      <c r="C21" s="209">
        <v>20.5</v>
      </c>
      <c r="D21" s="221">
        <v>8</v>
      </c>
      <c r="E21" s="221">
        <v>20</v>
      </c>
      <c r="F21" s="227">
        <f>B21*C21/D21/E21</f>
        <v>31.65</v>
      </c>
      <c r="G21" s="221">
        <v>4669</v>
      </c>
      <c r="H21" s="237">
        <v>1.01</v>
      </c>
      <c r="I21" s="221">
        <v>13890</v>
      </c>
      <c r="J21" s="228">
        <f>(I21-G21*H21)/G21+1</f>
        <v>2.9649999999999999</v>
      </c>
      <c r="K21" s="315">
        <v>1.2295</v>
      </c>
      <c r="L21" s="224">
        <v>1.01</v>
      </c>
      <c r="M21" s="224">
        <v>1.302</v>
      </c>
      <c r="N21" s="224">
        <v>1.085</v>
      </c>
      <c r="O21" s="221">
        <v>12</v>
      </c>
      <c r="P21" s="222">
        <f>G21*H21*J21*K21*L21*M21*N21*O21</f>
        <v>294335</v>
      </c>
      <c r="Q21" s="229">
        <f>P21/B21</f>
        <v>1192</v>
      </c>
      <c r="R21" s="236">
        <f>F21*Q21</f>
        <v>37727</v>
      </c>
      <c r="S21" s="225">
        <f>R21*O21/F21</f>
        <v>14304.08</v>
      </c>
      <c r="U21" s="226">
        <v>25986.16</v>
      </c>
      <c r="V21" s="226">
        <f>R21/U21</f>
        <v>1.4518112718462399</v>
      </c>
    </row>
    <row r="23" spans="1:22">
      <c r="A23" s="1" t="s">
        <v>1016</v>
      </c>
      <c r="M23" s="1" t="s">
        <v>257</v>
      </c>
    </row>
  </sheetData>
  <mergeCells count="21">
    <mergeCell ref="A2:R2"/>
    <mergeCell ref="N5:N6"/>
    <mergeCell ref="O5:O6"/>
    <mergeCell ref="P5:P6"/>
    <mergeCell ref="Q5:Q6"/>
    <mergeCell ref="R5:R6"/>
    <mergeCell ref="L5:L6"/>
    <mergeCell ref="S5:S6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M5:M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23">
    <tabColor rgb="FFCCFF99"/>
  </sheetPr>
  <dimension ref="A1:W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H9" sqref="H9"/>
    </sheetView>
  </sheetViews>
  <sheetFormatPr defaultColWidth="9.140625" defaultRowHeight="15.75"/>
  <cols>
    <col min="1" max="1" width="73" style="70" customWidth="1"/>
    <col min="2" max="2" width="11.140625" style="70" customWidth="1"/>
    <col min="3" max="3" width="13.5703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4.28515625" style="70" customWidth="1"/>
    <col min="10" max="10" width="12" style="70" customWidth="1"/>
    <col min="11" max="11" width="12.7109375" style="70" customWidth="1"/>
    <col min="12" max="13" width="13.7109375" style="70" customWidth="1"/>
    <col min="14" max="15" width="12.7109375" style="70" customWidth="1"/>
    <col min="16" max="16" width="11.5703125" style="70" customWidth="1"/>
    <col min="17" max="18" width="12.7109375" style="70" customWidth="1"/>
    <col min="19" max="19" width="12.140625" style="70" customWidth="1"/>
    <col min="20" max="20" width="12.42578125" style="70" hidden="1" customWidth="1"/>
    <col min="21" max="16384" width="9.140625" style="70"/>
  </cols>
  <sheetData>
    <row r="1" spans="1:23">
      <c r="P1" s="1" t="s">
        <v>709</v>
      </c>
    </row>
    <row r="2" spans="1:23" ht="30" customHeight="1">
      <c r="A2" s="883" t="s">
        <v>370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  <c r="P2" s="883"/>
      <c r="Q2" s="883"/>
      <c r="R2" s="883"/>
      <c r="S2" s="883"/>
    </row>
    <row r="4" spans="1:23" ht="22.5" customHeight="1">
      <c r="A4" s="869" t="s">
        <v>267</v>
      </c>
      <c r="B4" s="873" t="s">
        <v>1186</v>
      </c>
      <c r="C4" s="874"/>
      <c r="D4" s="874"/>
      <c r="E4" s="874"/>
      <c r="F4" s="874"/>
      <c r="G4" s="874"/>
      <c r="H4" s="874"/>
      <c r="I4" s="875"/>
      <c r="J4" s="874"/>
      <c r="K4" s="874"/>
      <c r="L4" s="874"/>
      <c r="M4" s="875"/>
      <c r="N4" s="874"/>
      <c r="O4" s="874"/>
      <c r="P4" s="874"/>
      <c r="Q4" s="874"/>
      <c r="R4" s="874"/>
      <c r="S4" s="874"/>
      <c r="T4" s="10"/>
    </row>
    <row r="5" spans="1:23" ht="15.75" customHeight="1">
      <c r="A5" s="869"/>
      <c r="B5" s="876" t="s">
        <v>269</v>
      </c>
      <c r="C5" s="878" t="s">
        <v>346</v>
      </c>
      <c r="D5" s="878" t="s">
        <v>710</v>
      </c>
      <c r="E5" s="876" t="s">
        <v>711</v>
      </c>
      <c r="F5" s="879" t="s">
        <v>279</v>
      </c>
      <c r="G5" s="881" t="s">
        <v>1181</v>
      </c>
      <c r="H5" s="865" t="s">
        <v>1375</v>
      </c>
      <c r="I5" s="865" t="s">
        <v>1376</v>
      </c>
      <c r="J5" s="882" t="s">
        <v>1397</v>
      </c>
      <c r="K5" s="865" t="s">
        <v>270</v>
      </c>
      <c r="L5" s="882" t="s">
        <v>1223</v>
      </c>
      <c r="M5" s="882" t="s">
        <v>1111</v>
      </c>
      <c r="N5" s="865" t="s">
        <v>271</v>
      </c>
      <c r="O5" s="876" t="s">
        <v>272</v>
      </c>
      <c r="P5" s="865" t="s">
        <v>268</v>
      </c>
      <c r="Q5" s="865" t="s">
        <v>273</v>
      </c>
      <c r="R5" s="884" t="s">
        <v>274</v>
      </c>
      <c r="S5" s="885" t="s">
        <v>280</v>
      </c>
      <c r="T5" s="871" t="s">
        <v>281</v>
      </c>
    </row>
    <row r="6" spans="1:23" ht="120" customHeight="1">
      <c r="A6" s="869"/>
      <c r="B6" s="877"/>
      <c r="C6" s="854"/>
      <c r="D6" s="854"/>
      <c r="E6" s="877"/>
      <c r="F6" s="880"/>
      <c r="G6" s="877"/>
      <c r="H6" s="865"/>
      <c r="I6" s="865"/>
      <c r="J6" s="882"/>
      <c r="K6" s="865"/>
      <c r="L6" s="882"/>
      <c r="M6" s="882"/>
      <c r="N6" s="865"/>
      <c r="O6" s="877"/>
      <c r="P6" s="865"/>
      <c r="Q6" s="865"/>
      <c r="R6" s="884"/>
      <c r="S6" s="885"/>
      <c r="T6" s="872"/>
    </row>
    <row r="7" spans="1:23" ht="34.5" customHeight="1">
      <c r="A7" s="72">
        <v>1</v>
      </c>
      <c r="B7" s="72">
        <v>2</v>
      </c>
      <c r="C7" s="72">
        <v>3</v>
      </c>
      <c r="D7" s="72">
        <v>4</v>
      </c>
      <c r="E7" s="72">
        <v>5</v>
      </c>
      <c r="F7" s="72" t="s">
        <v>275</v>
      </c>
      <c r="G7" s="72">
        <v>7</v>
      </c>
      <c r="H7" s="72" t="s">
        <v>252</v>
      </c>
      <c r="I7" s="72" t="s">
        <v>1072</v>
      </c>
      <c r="J7" s="72">
        <v>9</v>
      </c>
      <c r="K7" s="72" t="s">
        <v>1073</v>
      </c>
      <c r="L7" s="72" t="s">
        <v>1078</v>
      </c>
      <c r="M7" s="72" t="s">
        <v>1079</v>
      </c>
      <c r="N7" s="72">
        <v>12</v>
      </c>
      <c r="O7" s="72">
        <v>13</v>
      </c>
      <c r="P7" s="72">
        <v>14</v>
      </c>
      <c r="Q7" s="72" t="s">
        <v>1113</v>
      </c>
      <c r="R7" s="72" t="s">
        <v>277</v>
      </c>
      <c r="S7" s="73" t="s">
        <v>278</v>
      </c>
      <c r="T7" s="10"/>
    </row>
    <row r="8" spans="1:23" s="226" customFormat="1" ht="24">
      <c r="A8" s="223" t="s">
        <v>430</v>
      </c>
      <c r="B8" s="221">
        <v>247</v>
      </c>
      <c r="C8" s="209">
        <v>19</v>
      </c>
      <c r="D8" s="221">
        <v>8</v>
      </c>
      <c r="E8" s="221">
        <v>15</v>
      </c>
      <c r="F8" s="227">
        <f>B8*C8/D8/E8</f>
        <v>39.11</v>
      </c>
      <c r="G8" s="221">
        <v>4669</v>
      </c>
      <c r="H8" s="237">
        <v>1.04</v>
      </c>
      <c r="I8" s="237">
        <v>1.01</v>
      </c>
      <c r="J8" s="221">
        <v>13890</v>
      </c>
      <c r="K8" s="228">
        <f>(J8-G8*H8*I8)/G8+1</f>
        <v>2.9249999999999998</v>
      </c>
      <c r="L8" s="315">
        <v>1.2295</v>
      </c>
      <c r="M8" s="224">
        <v>1.01</v>
      </c>
      <c r="N8" s="224">
        <v>1.302</v>
      </c>
      <c r="O8" s="224">
        <v>1.085</v>
      </c>
      <c r="P8" s="221">
        <v>12</v>
      </c>
      <c r="Q8" s="222">
        <f>G8*H8*I8*K8*L8*M8*N8*O8*P8</f>
        <v>301979</v>
      </c>
      <c r="R8" s="229">
        <f t="shared" ref="R8:R20" si="0">Q8/B8</f>
        <v>1223</v>
      </c>
      <c r="S8" s="236">
        <f t="shared" ref="S8:S20" si="1">F8*R8</f>
        <v>47832</v>
      </c>
      <c r="T8" s="225">
        <f t="shared" ref="T8:T20" si="2">S8*P8/F8</f>
        <v>14676.14</v>
      </c>
      <c r="V8" s="226">
        <v>21432.28</v>
      </c>
      <c r="W8" s="226">
        <f t="shared" ref="W8:W20" si="3">S8/V8</f>
        <v>2.2317737543555798</v>
      </c>
    </row>
    <row r="9" spans="1:23" s="226" customFormat="1" ht="24">
      <c r="A9" s="223" t="s">
        <v>422</v>
      </c>
      <c r="B9" s="221">
        <v>247</v>
      </c>
      <c r="C9" s="209">
        <v>20.5</v>
      </c>
      <c r="D9" s="221">
        <v>8</v>
      </c>
      <c r="E9" s="221">
        <v>20</v>
      </c>
      <c r="F9" s="227">
        <f t="shared" ref="F9:F20" si="4">B9*C9/D9/E9</f>
        <v>31.65</v>
      </c>
      <c r="G9" s="221">
        <v>4669</v>
      </c>
      <c r="H9" s="237">
        <v>1.04</v>
      </c>
      <c r="I9" s="237">
        <v>1.01</v>
      </c>
      <c r="J9" s="221">
        <v>13890</v>
      </c>
      <c r="K9" s="228">
        <f t="shared" ref="K9:K20" si="5">(J9-G9*H9*I9)/G9+1</f>
        <v>2.9249999999999998</v>
      </c>
      <c r="L9" s="315">
        <v>1.2295</v>
      </c>
      <c r="M9" s="224">
        <v>1.01</v>
      </c>
      <c r="N9" s="224">
        <v>1.302</v>
      </c>
      <c r="O9" s="224">
        <v>1.085</v>
      </c>
      <c r="P9" s="221">
        <v>12</v>
      </c>
      <c r="Q9" s="222">
        <f t="shared" ref="Q9:Q20" si="6">G9*H9*I9*K9*L9*M9*N9*O9*P9</f>
        <v>301979</v>
      </c>
      <c r="R9" s="229">
        <f t="shared" si="0"/>
        <v>1223</v>
      </c>
      <c r="S9" s="236">
        <f t="shared" si="1"/>
        <v>38708</v>
      </c>
      <c r="T9" s="225">
        <f t="shared" si="2"/>
        <v>14676.02</v>
      </c>
      <c r="V9" s="226">
        <v>17344.2</v>
      </c>
      <c r="W9" s="226">
        <f t="shared" si="3"/>
        <v>2.2317547076255999</v>
      </c>
    </row>
    <row r="10" spans="1:23" s="226" customFormat="1" ht="24">
      <c r="A10" s="223" t="s">
        <v>712</v>
      </c>
      <c r="B10" s="221">
        <v>247</v>
      </c>
      <c r="C10" s="209">
        <v>20.5</v>
      </c>
      <c r="D10" s="221">
        <v>8</v>
      </c>
      <c r="E10" s="221">
        <v>20</v>
      </c>
      <c r="F10" s="227">
        <f t="shared" si="4"/>
        <v>31.65</v>
      </c>
      <c r="G10" s="221">
        <v>4669</v>
      </c>
      <c r="H10" s="237">
        <v>1.04</v>
      </c>
      <c r="I10" s="237">
        <v>1.01</v>
      </c>
      <c r="J10" s="221">
        <v>13890</v>
      </c>
      <c r="K10" s="228">
        <f t="shared" si="5"/>
        <v>2.9249999999999998</v>
      </c>
      <c r="L10" s="315">
        <v>1.2295</v>
      </c>
      <c r="M10" s="224">
        <v>1.01</v>
      </c>
      <c r="N10" s="224">
        <v>1.302</v>
      </c>
      <c r="O10" s="224">
        <v>1.085</v>
      </c>
      <c r="P10" s="221">
        <v>12</v>
      </c>
      <c r="Q10" s="222">
        <f t="shared" si="6"/>
        <v>301979</v>
      </c>
      <c r="R10" s="229">
        <f t="shared" si="0"/>
        <v>1223</v>
      </c>
      <c r="S10" s="236">
        <f t="shared" si="1"/>
        <v>38708</v>
      </c>
      <c r="T10" s="225">
        <f t="shared" si="2"/>
        <v>14676.02</v>
      </c>
      <c r="V10" s="226">
        <v>17344.2</v>
      </c>
      <c r="W10" s="226">
        <f t="shared" si="3"/>
        <v>2.2317547076255999</v>
      </c>
    </row>
    <row r="11" spans="1:23" s="226" customFormat="1" ht="24">
      <c r="A11" s="223" t="s">
        <v>423</v>
      </c>
      <c r="B11" s="221">
        <v>247</v>
      </c>
      <c r="C11" s="209">
        <v>20.5</v>
      </c>
      <c r="D11" s="221">
        <v>8</v>
      </c>
      <c r="E11" s="221">
        <v>20</v>
      </c>
      <c r="F11" s="227">
        <f t="shared" si="4"/>
        <v>31.65</v>
      </c>
      <c r="G11" s="221">
        <v>4669</v>
      </c>
      <c r="H11" s="237">
        <v>1.04</v>
      </c>
      <c r="I11" s="237">
        <v>1.01</v>
      </c>
      <c r="J11" s="221">
        <v>13890</v>
      </c>
      <c r="K11" s="228">
        <f t="shared" si="5"/>
        <v>2.9249999999999998</v>
      </c>
      <c r="L11" s="315">
        <v>1.2295</v>
      </c>
      <c r="M11" s="224">
        <v>1.01</v>
      </c>
      <c r="N11" s="224">
        <v>1.302</v>
      </c>
      <c r="O11" s="224">
        <v>1.085</v>
      </c>
      <c r="P11" s="221">
        <v>12</v>
      </c>
      <c r="Q11" s="222">
        <f t="shared" si="6"/>
        <v>301979</v>
      </c>
      <c r="R11" s="229">
        <f t="shared" si="0"/>
        <v>1223</v>
      </c>
      <c r="S11" s="236">
        <f t="shared" si="1"/>
        <v>38708</v>
      </c>
      <c r="T11" s="225">
        <f t="shared" si="2"/>
        <v>14676.02</v>
      </c>
      <c r="V11" s="226">
        <v>17344.2</v>
      </c>
      <c r="W11" s="226">
        <f t="shared" si="3"/>
        <v>2.2317547076255999</v>
      </c>
    </row>
    <row r="12" spans="1:23" s="226" customFormat="1" ht="24">
      <c r="A12" s="223" t="s">
        <v>424</v>
      </c>
      <c r="B12" s="221">
        <v>247</v>
      </c>
      <c r="C12" s="209">
        <v>20.5</v>
      </c>
      <c r="D12" s="221">
        <v>8</v>
      </c>
      <c r="E12" s="221">
        <v>20</v>
      </c>
      <c r="F12" s="227">
        <f t="shared" si="4"/>
        <v>31.65</v>
      </c>
      <c r="G12" s="221">
        <v>4669</v>
      </c>
      <c r="H12" s="237">
        <v>1.04</v>
      </c>
      <c r="I12" s="237">
        <v>1.01</v>
      </c>
      <c r="J12" s="221">
        <v>13890</v>
      </c>
      <c r="K12" s="228">
        <f t="shared" si="5"/>
        <v>2.9249999999999998</v>
      </c>
      <c r="L12" s="315">
        <v>1.2295</v>
      </c>
      <c r="M12" s="224">
        <v>1.01</v>
      </c>
      <c r="N12" s="224">
        <v>1.302</v>
      </c>
      <c r="O12" s="224">
        <v>1.085</v>
      </c>
      <c r="P12" s="221">
        <v>12</v>
      </c>
      <c r="Q12" s="222">
        <f t="shared" si="6"/>
        <v>301979</v>
      </c>
      <c r="R12" s="229">
        <f t="shared" si="0"/>
        <v>1223</v>
      </c>
      <c r="S12" s="236">
        <f t="shared" si="1"/>
        <v>38708</v>
      </c>
      <c r="T12" s="225">
        <f t="shared" si="2"/>
        <v>14676.02</v>
      </c>
      <c r="V12" s="226">
        <v>17344.2</v>
      </c>
      <c r="W12" s="226">
        <f t="shared" si="3"/>
        <v>2.2317547076255999</v>
      </c>
    </row>
    <row r="13" spans="1:23" s="226" customFormat="1" ht="24">
      <c r="A13" s="88" t="s">
        <v>425</v>
      </c>
      <c r="B13" s="221">
        <v>247</v>
      </c>
      <c r="C13" s="209">
        <v>21.5</v>
      </c>
      <c r="D13" s="221">
        <v>8</v>
      </c>
      <c r="E13" s="221">
        <v>12</v>
      </c>
      <c r="F13" s="227">
        <f t="shared" si="4"/>
        <v>55.32</v>
      </c>
      <c r="G13" s="221">
        <v>4669</v>
      </c>
      <c r="H13" s="237">
        <v>1.04</v>
      </c>
      <c r="I13" s="237">
        <v>1.01</v>
      </c>
      <c r="J13" s="221">
        <v>13890</v>
      </c>
      <c r="K13" s="228">
        <f t="shared" si="5"/>
        <v>2.9249999999999998</v>
      </c>
      <c r="L13" s="315">
        <v>1.2295</v>
      </c>
      <c r="M13" s="224">
        <v>1.01</v>
      </c>
      <c r="N13" s="224">
        <v>1.302</v>
      </c>
      <c r="O13" s="224">
        <v>1.085</v>
      </c>
      <c r="P13" s="221">
        <v>12</v>
      </c>
      <c r="Q13" s="222">
        <f t="shared" si="6"/>
        <v>301979</v>
      </c>
      <c r="R13" s="229">
        <f t="shared" si="0"/>
        <v>1223</v>
      </c>
      <c r="S13" s="236">
        <f t="shared" si="1"/>
        <v>67656</v>
      </c>
      <c r="T13" s="225">
        <f t="shared" si="2"/>
        <v>14675.92</v>
      </c>
      <c r="V13" s="226">
        <v>30315.360000000001</v>
      </c>
      <c r="W13" s="226">
        <f t="shared" si="3"/>
        <v>2.23173994964929</v>
      </c>
    </row>
    <row r="14" spans="1:23" s="226" customFormat="1" ht="48">
      <c r="A14" s="94" t="s">
        <v>426</v>
      </c>
      <c r="B14" s="221">
        <v>247</v>
      </c>
      <c r="C14" s="209">
        <v>21.5</v>
      </c>
      <c r="D14" s="221">
        <v>8</v>
      </c>
      <c r="E14" s="221">
        <v>10</v>
      </c>
      <c r="F14" s="227">
        <f t="shared" si="4"/>
        <v>66.38</v>
      </c>
      <c r="G14" s="221">
        <v>4669</v>
      </c>
      <c r="H14" s="237">
        <v>1.04</v>
      </c>
      <c r="I14" s="237">
        <v>1.01</v>
      </c>
      <c r="J14" s="221">
        <v>13890</v>
      </c>
      <c r="K14" s="228">
        <f t="shared" si="5"/>
        <v>2.9249999999999998</v>
      </c>
      <c r="L14" s="315">
        <v>1.2295</v>
      </c>
      <c r="M14" s="224">
        <v>1.01</v>
      </c>
      <c r="N14" s="224">
        <v>1.302</v>
      </c>
      <c r="O14" s="224">
        <v>1.085</v>
      </c>
      <c r="P14" s="221">
        <v>12</v>
      </c>
      <c r="Q14" s="222">
        <f t="shared" si="6"/>
        <v>301979</v>
      </c>
      <c r="R14" s="229">
        <f t="shared" si="0"/>
        <v>1223</v>
      </c>
      <c r="S14" s="236">
        <f t="shared" si="1"/>
        <v>81183</v>
      </c>
      <c r="T14" s="225">
        <f t="shared" si="2"/>
        <v>14676.05</v>
      </c>
      <c r="V14" s="226">
        <v>36376.239999999998</v>
      </c>
      <c r="W14" s="226">
        <f t="shared" si="3"/>
        <v>2.2317589723401898</v>
      </c>
    </row>
    <row r="15" spans="1:23" s="226" customFormat="1" ht="48">
      <c r="A15" s="94" t="s">
        <v>431</v>
      </c>
      <c r="B15" s="221">
        <v>247</v>
      </c>
      <c r="C15" s="209">
        <v>20</v>
      </c>
      <c r="D15" s="221">
        <v>8</v>
      </c>
      <c r="E15" s="221">
        <v>6</v>
      </c>
      <c r="F15" s="227">
        <f t="shared" si="4"/>
        <v>102.92</v>
      </c>
      <c r="G15" s="221">
        <v>4669</v>
      </c>
      <c r="H15" s="237">
        <v>1.04</v>
      </c>
      <c r="I15" s="237">
        <v>1.01</v>
      </c>
      <c r="J15" s="221">
        <v>13890</v>
      </c>
      <c r="K15" s="228">
        <f t="shared" si="5"/>
        <v>2.9249999999999998</v>
      </c>
      <c r="L15" s="315">
        <v>1.2295</v>
      </c>
      <c r="M15" s="224">
        <v>1.01</v>
      </c>
      <c r="N15" s="224">
        <v>1.302</v>
      </c>
      <c r="O15" s="224">
        <v>1.085</v>
      </c>
      <c r="P15" s="221">
        <v>12</v>
      </c>
      <c r="Q15" s="222">
        <f t="shared" si="6"/>
        <v>301979</v>
      </c>
      <c r="R15" s="229">
        <f t="shared" si="0"/>
        <v>1223</v>
      </c>
      <c r="S15" s="236">
        <f t="shared" si="1"/>
        <v>125871</v>
      </c>
      <c r="T15" s="225">
        <f t="shared" si="2"/>
        <v>14675.98</v>
      </c>
      <c r="V15" s="226">
        <v>56400.160000000003</v>
      </c>
      <c r="W15" s="226">
        <f t="shared" si="3"/>
        <v>2.2317489879461299</v>
      </c>
    </row>
    <row r="16" spans="1:23" s="226" customFormat="1" ht="48">
      <c r="A16" s="94" t="s">
        <v>427</v>
      </c>
      <c r="B16" s="221">
        <v>247</v>
      </c>
      <c r="C16" s="209">
        <v>21.5</v>
      </c>
      <c r="D16" s="221">
        <v>8</v>
      </c>
      <c r="E16" s="221">
        <v>8</v>
      </c>
      <c r="F16" s="227">
        <f t="shared" si="4"/>
        <v>82.98</v>
      </c>
      <c r="G16" s="221">
        <v>4669</v>
      </c>
      <c r="H16" s="237">
        <v>1.04</v>
      </c>
      <c r="I16" s="237">
        <v>1.01</v>
      </c>
      <c r="J16" s="221">
        <v>13890</v>
      </c>
      <c r="K16" s="228">
        <f t="shared" si="5"/>
        <v>2.9249999999999998</v>
      </c>
      <c r="L16" s="315">
        <v>1.2295</v>
      </c>
      <c r="M16" s="224">
        <v>1.01</v>
      </c>
      <c r="N16" s="224">
        <v>1.302</v>
      </c>
      <c r="O16" s="224">
        <v>1.085</v>
      </c>
      <c r="P16" s="221">
        <v>12</v>
      </c>
      <c r="Q16" s="222">
        <f t="shared" si="6"/>
        <v>301979</v>
      </c>
      <c r="R16" s="229">
        <f t="shared" si="0"/>
        <v>1223</v>
      </c>
      <c r="S16" s="236">
        <f t="shared" si="1"/>
        <v>101485</v>
      </c>
      <c r="T16" s="225">
        <f t="shared" si="2"/>
        <v>14676.07</v>
      </c>
      <c r="V16" s="226">
        <v>45473.04</v>
      </c>
      <c r="W16" s="226">
        <f t="shared" si="3"/>
        <v>2.2317619407015701</v>
      </c>
    </row>
    <row r="17" spans="1:23" s="226" customFormat="1">
      <c r="A17" s="88" t="s">
        <v>432</v>
      </c>
      <c r="B17" s="221">
        <v>247</v>
      </c>
      <c r="C17" s="209">
        <v>19</v>
      </c>
      <c r="D17" s="221">
        <v>8</v>
      </c>
      <c r="E17" s="221">
        <v>15</v>
      </c>
      <c r="F17" s="227">
        <f t="shared" si="4"/>
        <v>39.11</v>
      </c>
      <c r="G17" s="221">
        <v>4669</v>
      </c>
      <c r="H17" s="237">
        <v>1.04</v>
      </c>
      <c r="I17" s="237">
        <v>1.01</v>
      </c>
      <c r="J17" s="221">
        <v>13890</v>
      </c>
      <c r="K17" s="228">
        <f t="shared" si="5"/>
        <v>2.9249999999999998</v>
      </c>
      <c r="L17" s="315">
        <v>1.2295</v>
      </c>
      <c r="M17" s="224">
        <v>1.01</v>
      </c>
      <c r="N17" s="224">
        <v>1.302</v>
      </c>
      <c r="O17" s="224">
        <v>1.085</v>
      </c>
      <c r="P17" s="221">
        <v>12</v>
      </c>
      <c r="Q17" s="222">
        <f t="shared" si="6"/>
        <v>301979</v>
      </c>
      <c r="R17" s="229">
        <f t="shared" si="0"/>
        <v>1223</v>
      </c>
      <c r="S17" s="236">
        <f t="shared" si="1"/>
        <v>47832</v>
      </c>
      <c r="T17" s="225">
        <f t="shared" si="2"/>
        <v>14676.14</v>
      </c>
      <c r="V17" s="226">
        <v>21432.28</v>
      </c>
      <c r="W17" s="226">
        <f t="shared" si="3"/>
        <v>2.2317737543555798</v>
      </c>
    </row>
    <row r="18" spans="1:23" s="226" customFormat="1">
      <c r="A18" s="94" t="s">
        <v>428</v>
      </c>
      <c r="B18" s="221">
        <v>247</v>
      </c>
      <c r="C18" s="209">
        <v>20.5</v>
      </c>
      <c r="D18" s="221">
        <v>8</v>
      </c>
      <c r="E18" s="221">
        <v>20</v>
      </c>
      <c r="F18" s="227">
        <f t="shared" si="4"/>
        <v>31.65</v>
      </c>
      <c r="G18" s="221">
        <v>4669</v>
      </c>
      <c r="H18" s="237">
        <v>1.04</v>
      </c>
      <c r="I18" s="237">
        <v>1.01</v>
      </c>
      <c r="J18" s="221">
        <v>13890</v>
      </c>
      <c r="K18" s="228">
        <f t="shared" si="5"/>
        <v>2.9249999999999998</v>
      </c>
      <c r="L18" s="315">
        <v>1.2295</v>
      </c>
      <c r="M18" s="224">
        <v>1.01</v>
      </c>
      <c r="N18" s="224">
        <v>1.302</v>
      </c>
      <c r="O18" s="224">
        <v>1.085</v>
      </c>
      <c r="P18" s="221">
        <v>12</v>
      </c>
      <c r="Q18" s="222">
        <f t="shared" si="6"/>
        <v>301979</v>
      </c>
      <c r="R18" s="229">
        <f t="shared" si="0"/>
        <v>1223</v>
      </c>
      <c r="S18" s="236">
        <f t="shared" si="1"/>
        <v>38708</v>
      </c>
      <c r="T18" s="225">
        <f t="shared" si="2"/>
        <v>14676.02</v>
      </c>
      <c r="V18" s="226">
        <v>17344.2</v>
      </c>
      <c r="W18" s="226">
        <f t="shared" si="3"/>
        <v>2.2317547076255999</v>
      </c>
    </row>
    <row r="19" spans="1:23" s="226" customFormat="1">
      <c r="A19" s="88" t="s">
        <v>433</v>
      </c>
      <c r="B19" s="221">
        <v>247</v>
      </c>
      <c r="C19" s="209">
        <v>20</v>
      </c>
      <c r="D19" s="221">
        <v>8</v>
      </c>
      <c r="E19" s="221">
        <v>10</v>
      </c>
      <c r="F19" s="227">
        <f t="shared" si="4"/>
        <v>61.75</v>
      </c>
      <c r="G19" s="221">
        <v>4669</v>
      </c>
      <c r="H19" s="237">
        <v>1.04</v>
      </c>
      <c r="I19" s="237">
        <v>1.01</v>
      </c>
      <c r="J19" s="221">
        <v>13890</v>
      </c>
      <c r="K19" s="228">
        <f t="shared" si="5"/>
        <v>2.9249999999999998</v>
      </c>
      <c r="L19" s="315">
        <v>1.2295</v>
      </c>
      <c r="M19" s="224">
        <v>1.01</v>
      </c>
      <c r="N19" s="224">
        <v>1.302</v>
      </c>
      <c r="O19" s="224">
        <v>1.085</v>
      </c>
      <c r="P19" s="221">
        <v>12</v>
      </c>
      <c r="Q19" s="222">
        <f t="shared" si="6"/>
        <v>301979</v>
      </c>
      <c r="R19" s="229">
        <f t="shared" si="0"/>
        <v>1223</v>
      </c>
      <c r="S19" s="236">
        <f t="shared" si="1"/>
        <v>75520</v>
      </c>
      <c r="T19" s="225">
        <f t="shared" si="2"/>
        <v>14675.95</v>
      </c>
      <c r="V19" s="226">
        <v>33839</v>
      </c>
      <c r="W19" s="226">
        <f t="shared" si="3"/>
        <v>2.23174443689234</v>
      </c>
    </row>
    <row r="20" spans="1:23" s="226" customFormat="1">
      <c r="A20" s="94" t="s">
        <v>429</v>
      </c>
      <c r="B20" s="221">
        <v>247</v>
      </c>
      <c r="C20" s="209">
        <v>21.5</v>
      </c>
      <c r="D20" s="221">
        <v>8</v>
      </c>
      <c r="E20" s="221">
        <v>14</v>
      </c>
      <c r="F20" s="227">
        <f t="shared" si="4"/>
        <v>47.42</v>
      </c>
      <c r="G20" s="221">
        <v>4669</v>
      </c>
      <c r="H20" s="237">
        <v>1.04</v>
      </c>
      <c r="I20" s="237">
        <v>1.01</v>
      </c>
      <c r="J20" s="221">
        <v>13890</v>
      </c>
      <c r="K20" s="228">
        <f t="shared" si="5"/>
        <v>2.9249999999999998</v>
      </c>
      <c r="L20" s="315">
        <v>1.2295</v>
      </c>
      <c r="M20" s="224">
        <v>1.01</v>
      </c>
      <c r="N20" s="224">
        <v>1.302</v>
      </c>
      <c r="O20" s="224">
        <v>1.085</v>
      </c>
      <c r="P20" s="221">
        <v>12</v>
      </c>
      <c r="Q20" s="222">
        <f t="shared" si="6"/>
        <v>301979</v>
      </c>
      <c r="R20" s="229">
        <f t="shared" si="0"/>
        <v>1223</v>
      </c>
      <c r="S20" s="236">
        <f t="shared" si="1"/>
        <v>57995</v>
      </c>
      <c r="T20" s="225">
        <f t="shared" si="2"/>
        <v>14676.09</v>
      </c>
      <c r="V20" s="226">
        <v>25986.16</v>
      </c>
      <c r="W20" s="226">
        <f t="shared" si="3"/>
        <v>2.2317649087052498</v>
      </c>
    </row>
    <row r="21" spans="1:23" s="226" customFormat="1" ht="24">
      <c r="A21" s="223" t="s">
        <v>1248</v>
      </c>
      <c r="B21" s="221">
        <v>247</v>
      </c>
      <c r="C21" s="209">
        <v>20.5</v>
      </c>
      <c r="D21" s="221">
        <v>8</v>
      </c>
      <c r="E21" s="221">
        <v>20</v>
      </c>
      <c r="F21" s="227">
        <f>B21*C21/D21/E21</f>
        <v>31.65</v>
      </c>
      <c r="G21" s="221">
        <v>4669</v>
      </c>
      <c r="H21" s="237">
        <v>1.04</v>
      </c>
      <c r="I21" s="237">
        <v>1.01</v>
      </c>
      <c r="J21" s="221">
        <v>13890</v>
      </c>
      <c r="K21" s="228">
        <f>(J21-G21*H21*I21)/G21+1</f>
        <v>2.9249999999999998</v>
      </c>
      <c r="L21" s="315">
        <v>1.2295</v>
      </c>
      <c r="M21" s="224">
        <v>1.01</v>
      </c>
      <c r="N21" s="224">
        <v>1.302</v>
      </c>
      <c r="O21" s="224">
        <v>1.085</v>
      </c>
      <c r="P21" s="221">
        <v>12</v>
      </c>
      <c r="Q21" s="222">
        <f>G21*H21*I21*K21*L21*M21*N21*O21*P21</f>
        <v>301979</v>
      </c>
      <c r="R21" s="229">
        <f>Q21/B21</f>
        <v>1223</v>
      </c>
      <c r="S21" s="236">
        <f>F21*R21</f>
        <v>38708</v>
      </c>
      <c r="T21" s="225">
        <f>S21*P21/F21</f>
        <v>14676.02</v>
      </c>
      <c r="V21" s="226">
        <v>17344.2</v>
      </c>
      <c r="W21" s="226">
        <f>S21/V21</f>
        <v>2.2317547076255999</v>
      </c>
    </row>
    <row r="23" spans="1:23">
      <c r="A23" s="1" t="s">
        <v>1016</v>
      </c>
      <c r="N23" s="1" t="s">
        <v>257</v>
      </c>
    </row>
  </sheetData>
  <mergeCells count="22"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  <mergeCell ref="M5:M6"/>
    <mergeCell ref="T5:T6"/>
    <mergeCell ref="J5:J6"/>
    <mergeCell ref="K5:K6"/>
    <mergeCell ref="L5:L6"/>
    <mergeCell ref="N5:N6"/>
    <mergeCell ref="O5:O6"/>
    <mergeCell ref="P5:P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CFF99"/>
  </sheetPr>
  <dimension ref="A1:X23"/>
  <sheetViews>
    <sheetView view="pageBreakPreview" zoomScale="75" zoomScaleNormal="75" zoomScaleSheetLayoutView="75" workbookViewId="0">
      <pane xSplit="1" ySplit="2" topLeftCell="E3" activePane="bottomRight" state="frozen"/>
      <selection pane="topRight" activeCell="C1" sqref="C1"/>
      <selection pane="bottomLeft" activeCell="A8" sqref="A8"/>
      <selection pane="bottomRight" activeCell="K5" sqref="K5:K6"/>
    </sheetView>
  </sheetViews>
  <sheetFormatPr defaultColWidth="9.140625" defaultRowHeight="15.75"/>
  <cols>
    <col min="1" max="1" width="73" style="70" customWidth="1"/>
    <col min="2" max="2" width="11.140625" style="70" customWidth="1"/>
    <col min="3" max="3" width="13.5703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10" width="14.28515625" style="70" customWidth="1"/>
    <col min="11" max="11" width="12" style="70" customWidth="1"/>
    <col min="12" max="12" width="12.7109375" style="70" customWidth="1"/>
    <col min="13" max="14" width="13.7109375" style="70" customWidth="1"/>
    <col min="15" max="16" width="12.7109375" style="70" customWidth="1"/>
    <col min="17" max="17" width="11.5703125" style="70" customWidth="1"/>
    <col min="18" max="18" width="13.7109375" style="70" customWidth="1"/>
    <col min="19" max="19" width="12.7109375" style="70" customWidth="1"/>
    <col min="20" max="20" width="12.140625" style="70" customWidth="1"/>
    <col min="21" max="21" width="12.42578125" style="70" hidden="1" customWidth="1"/>
    <col min="22" max="16384" width="9.140625" style="70"/>
  </cols>
  <sheetData>
    <row r="1" spans="1:24">
      <c r="Q1" s="1" t="s">
        <v>709</v>
      </c>
    </row>
    <row r="2" spans="1:24" ht="30" customHeight="1">
      <c r="A2" s="883" t="s">
        <v>370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  <c r="P2" s="883"/>
      <c r="Q2" s="883"/>
      <c r="R2" s="883"/>
      <c r="S2" s="883"/>
      <c r="T2" s="883"/>
    </row>
    <row r="4" spans="1:24" ht="22.5" customHeight="1">
      <c r="A4" s="869" t="s">
        <v>267</v>
      </c>
      <c r="B4" s="873" t="s">
        <v>1379</v>
      </c>
      <c r="C4" s="874"/>
      <c r="D4" s="874"/>
      <c r="E4" s="874"/>
      <c r="F4" s="874"/>
      <c r="G4" s="874"/>
      <c r="H4" s="874"/>
      <c r="I4" s="875"/>
      <c r="J4" s="875"/>
      <c r="K4" s="874"/>
      <c r="L4" s="874"/>
      <c r="M4" s="874"/>
      <c r="N4" s="875"/>
      <c r="O4" s="874"/>
      <c r="P4" s="874"/>
      <c r="Q4" s="874"/>
      <c r="R4" s="874"/>
      <c r="S4" s="874"/>
      <c r="T4" s="874"/>
      <c r="U4" s="10"/>
    </row>
    <row r="5" spans="1:24" ht="15.75" customHeight="1">
      <c r="A5" s="869"/>
      <c r="B5" s="876" t="s">
        <v>269</v>
      </c>
      <c r="C5" s="878" t="s">
        <v>346</v>
      </c>
      <c r="D5" s="878" t="s">
        <v>710</v>
      </c>
      <c r="E5" s="876" t="s">
        <v>711</v>
      </c>
      <c r="F5" s="879" t="s">
        <v>279</v>
      </c>
      <c r="G5" s="881" t="s">
        <v>1181</v>
      </c>
      <c r="H5" s="865" t="s">
        <v>1375</v>
      </c>
      <c r="I5" s="865" t="s">
        <v>1377</v>
      </c>
      <c r="J5" s="865" t="s">
        <v>1378</v>
      </c>
      <c r="K5" s="882" t="s">
        <v>1397</v>
      </c>
      <c r="L5" s="865" t="s">
        <v>270</v>
      </c>
      <c r="M5" s="882" t="s">
        <v>1223</v>
      </c>
      <c r="N5" s="882" t="s">
        <v>1111</v>
      </c>
      <c r="O5" s="865" t="s">
        <v>271</v>
      </c>
      <c r="P5" s="876" t="s">
        <v>272</v>
      </c>
      <c r="Q5" s="865" t="s">
        <v>268</v>
      </c>
      <c r="R5" s="865" t="s">
        <v>273</v>
      </c>
      <c r="S5" s="884" t="s">
        <v>274</v>
      </c>
      <c r="T5" s="885" t="s">
        <v>280</v>
      </c>
      <c r="U5" s="871" t="s">
        <v>281</v>
      </c>
    </row>
    <row r="6" spans="1:24" ht="120" customHeight="1">
      <c r="A6" s="869"/>
      <c r="B6" s="877"/>
      <c r="C6" s="854"/>
      <c r="D6" s="854"/>
      <c r="E6" s="877"/>
      <c r="F6" s="880"/>
      <c r="G6" s="877"/>
      <c r="H6" s="865"/>
      <c r="I6" s="865"/>
      <c r="J6" s="865"/>
      <c r="K6" s="882"/>
      <c r="L6" s="865"/>
      <c r="M6" s="882"/>
      <c r="N6" s="882"/>
      <c r="O6" s="865"/>
      <c r="P6" s="877"/>
      <c r="Q6" s="865"/>
      <c r="R6" s="865"/>
      <c r="S6" s="884"/>
      <c r="T6" s="885"/>
      <c r="U6" s="872"/>
    </row>
    <row r="7" spans="1:24" ht="35.25" customHeight="1">
      <c r="A7" s="72">
        <v>1</v>
      </c>
      <c r="B7" s="72">
        <v>2</v>
      </c>
      <c r="C7" s="72">
        <v>3</v>
      </c>
      <c r="D7" s="72">
        <v>4</v>
      </c>
      <c r="E7" s="72">
        <v>5</v>
      </c>
      <c r="F7" s="72" t="s">
        <v>275</v>
      </c>
      <c r="G7" s="72">
        <v>7</v>
      </c>
      <c r="H7" s="72" t="s">
        <v>252</v>
      </c>
      <c r="I7" s="72" t="s">
        <v>1072</v>
      </c>
      <c r="J7" s="72" t="s">
        <v>1077</v>
      </c>
      <c r="K7" s="72">
        <v>9</v>
      </c>
      <c r="L7" s="72" t="s">
        <v>1074</v>
      </c>
      <c r="M7" s="72" t="s">
        <v>1078</v>
      </c>
      <c r="N7" s="72" t="s">
        <v>1079</v>
      </c>
      <c r="O7" s="72">
        <v>12</v>
      </c>
      <c r="P7" s="72">
        <v>13</v>
      </c>
      <c r="Q7" s="72">
        <v>14</v>
      </c>
      <c r="R7" s="72" t="s">
        <v>1114</v>
      </c>
      <c r="S7" s="72" t="s">
        <v>277</v>
      </c>
      <c r="T7" s="73" t="s">
        <v>278</v>
      </c>
      <c r="U7" s="10"/>
    </row>
    <row r="8" spans="1:24" s="226" customFormat="1" ht="24">
      <c r="A8" s="223" t="s">
        <v>430</v>
      </c>
      <c r="B8" s="221">
        <v>247</v>
      </c>
      <c r="C8" s="209">
        <v>19</v>
      </c>
      <c r="D8" s="221">
        <v>8</v>
      </c>
      <c r="E8" s="221">
        <v>15</v>
      </c>
      <c r="F8" s="227">
        <f>B8*C8/D8/E8</f>
        <v>39.11</v>
      </c>
      <c r="G8" s="221">
        <v>4669</v>
      </c>
      <c r="H8" s="237">
        <v>1.04</v>
      </c>
      <c r="I8" s="237">
        <v>1.04</v>
      </c>
      <c r="J8" s="237">
        <v>1.01</v>
      </c>
      <c r="K8" s="221">
        <v>13890</v>
      </c>
      <c r="L8" s="228">
        <f>(K8-G8*H8*I8*J8)/G8+1</f>
        <v>2.883</v>
      </c>
      <c r="M8" s="315">
        <v>1.2295</v>
      </c>
      <c r="N8" s="224">
        <v>1.01</v>
      </c>
      <c r="O8" s="224">
        <v>1.302</v>
      </c>
      <c r="P8" s="224">
        <v>1.085</v>
      </c>
      <c r="Q8" s="221">
        <v>12</v>
      </c>
      <c r="R8" s="222">
        <f>G8*H8*I8*J8*L8*M8*N8*O8*P8*Q8</f>
        <v>309548</v>
      </c>
      <c r="S8" s="229">
        <f t="shared" ref="S8:S20" si="0">R8/B8</f>
        <v>1253</v>
      </c>
      <c r="T8" s="236">
        <f>F8*S8</f>
        <v>49005</v>
      </c>
      <c r="U8" s="225">
        <f t="shared" ref="U8:U20" si="1">T8*Q8/F8</f>
        <v>15036.05</v>
      </c>
      <c r="W8" s="226">
        <v>21432.28</v>
      </c>
      <c r="X8" s="226">
        <f t="shared" ref="X8:X20" si="2">T8/W8</f>
        <v>2.2865042823255401</v>
      </c>
    </row>
    <row r="9" spans="1:24" s="226" customFormat="1" ht="24">
      <c r="A9" s="223" t="s">
        <v>422</v>
      </c>
      <c r="B9" s="221">
        <v>247</v>
      </c>
      <c r="C9" s="209">
        <v>20.5</v>
      </c>
      <c r="D9" s="221">
        <v>8</v>
      </c>
      <c r="E9" s="221">
        <v>20</v>
      </c>
      <c r="F9" s="227">
        <f t="shared" ref="F9:F20" si="3">B9*C9/D9/E9</f>
        <v>31.65</v>
      </c>
      <c r="G9" s="221">
        <v>4669</v>
      </c>
      <c r="H9" s="237">
        <v>1.04</v>
      </c>
      <c r="I9" s="237">
        <v>1.04</v>
      </c>
      <c r="J9" s="237">
        <v>1.01</v>
      </c>
      <c r="K9" s="221">
        <v>13890</v>
      </c>
      <c r="L9" s="228">
        <f t="shared" ref="L9:L20" si="4">(K9-G9*H9*I9*J9)/G9+1</f>
        <v>2.883</v>
      </c>
      <c r="M9" s="315">
        <v>1.2295</v>
      </c>
      <c r="N9" s="224">
        <v>1.01</v>
      </c>
      <c r="O9" s="224">
        <v>1.302</v>
      </c>
      <c r="P9" s="224">
        <v>1.085</v>
      </c>
      <c r="Q9" s="221">
        <v>12</v>
      </c>
      <c r="R9" s="222">
        <f t="shared" ref="R9:R20" si="5">G9*H9*I9*J9*L9*M9*N9*O9*P9*Q9</f>
        <v>309548</v>
      </c>
      <c r="S9" s="229">
        <f t="shared" si="0"/>
        <v>1253</v>
      </c>
      <c r="T9" s="236">
        <f t="shared" ref="T9:T20" si="6">F9*S9</f>
        <v>39657</v>
      </c>
      <c r="U9" s="225">
        <f t="shared" si="1"/>
        <v>15035.83</v>
      </c>
      <c r="W9" s="226">
        <v>17344.2</v>
      </c>
      <c r="X9" s="226">
        <f t="shared" si="2"/>
        <v>2.28647040509219</v>
      </c>
    </row>
    <row r="10" spans="1:24" s="226" customFormat="1" ht="24">
      <c r="A10" s="223" t="s">
        <v>712</v>
      </c>
      <c r="B10" s="221">
        <v>247</v>
      </c>
      <c r="C10" s="209">
        <v>20.5</v>
      </c>
      <c r="D10" s="221">
        <v>8</v>
      </c>
      <c r="E10" s="221">
        <v>20</v>
      </c>
      <c r="F10" s="227">
        <f t="shared" si="3"/>
        <v>31.65</v>
      </c>
      <c r="G10" s="221">
        <v>4669</v>
      </c>
      <c r="H10" s="237">
        <v>1.04</v>
      </c>
      <c r="I10" s="237">
        <v>1.04</v>
      </c>
      <c r="J10" s="237">
        <v>1.01</v>
      </c>
      <c r="K10" s="221">
        <v>13890</v>
      </c>
      <c r="L10" s="228">
        <f t="shared" si="4"/>
        <v>2.883</v>
      </c>
      <c r="M10" s="315">
        <v>1.2295</v>
      </c>
      <c r="N10" s="224">
        <v>1.01</v>
      </c>
      <c r="O10" s="224">
        <v>1.302</v>
      </c>
      <c r="P10" s="224">
        <v>1.085</v>
      </c>
      <c r="Q10" s="221">
        <v>12</v>
      </c>
      <c r="R10" s="222">
        <f t="shared" si="5"/>
        <v>309548</v>
      </c>
      <c r="S10" s="229">
        <f t="shared" si="0"/>
        <v>1253</v>
      </c>
      <c r="T10" s="236">
        <f t="shared" si="6"/>
        <v>39657</v>
      </c>
      <c r="U10" s="225">
        <f t="shared" si="1"/>
        <v>15035.83</v>
      </c>
      <c r="W10" s="226">
        <v>17344.2</v>
      </c>
      <c r="X10" s="226">
        <f t="shared" si="2"/>
        <v>2.28647040509219</v>
      </c>
    </row>
    <row r="11" spans="1:24" s="226" customFormat="1" ht="24">
      <c r="A11" s="223" t="s">
        <v>423</v>
      </c>
      <c r="B11" s="221">
        <v>247</v>
      </c>
      <c r="C11" s="209">
        <v>20.5</v>
      </c>
      <c r="D11" s="221">
        <v>8</v>
      </c>
      <c r="E11" s="221">
        <v>20</v>
      </c>
      <c r="F11" s="227">
        <f t="shared" si="3"/>
        <v>31.65</v>
      </c>
      <c r="G11" s="221">
        <v>4669</v>
      </c>
      <c r="H11" s="237">
        <v>1.04</v>
      </c>
      <c r="I11" s="237">
        <v>1.04</v>
      </c>
      <c r="J11" s="237">
        <v>1.01</v>
      </c>
      <c r="K11" s="221">
        <v>13890</v>
      </c>
      <c r="L11" s="228">
        <f t="shared" si="4"/>
        <v>2.883</v>
      </c>
      <c r="M11" s="315">
        <v>1.2295</v>
      </c>
      <c r="N11" s="224">
        <v>1.01</v>
      </c>
      <c r="O11" s="224">
        <v>1.302</v>
      </c>
      <c r="P11" s="224">
        <v>1.085</v>
      </c>
      <c r="Q11" s="221">
        <v>12</v>
      </c>
      <c r="R11" s="222">
        <f t="shared" si="5"/>
        <v>309548</v>
      </c>
      <c r="S11" s="229">
        <f t="shared" si="0"/>
        <v>1253</v>
      </c>
      <c r="T11" s="236">
        <f t="shared" si="6"/>
        <v>39657</v>
      </c>
      <c r="U11" s="225">
        <f t="shared" si="1"/>
        <v>15035.83</v>
      </c>
      <c r="W11" s="226">
        <v>17344.2</v>
      </c>
      <c r="X11" s="226">
        <f t="shared" si="2"/>
        <v>2.28647040509219</v>
      </c>
    </row>
    <row r="12" spans="1:24" s="226" customFormat="1" ht="24">
      <c r="A12" s="223" t="s">
        <v>424</v>
      </c>
      <c r="B12" s="221">
        <v>247</v>
      </c>
      <c r="C12" s="209">
        <v>20.5</v>
      </c>
      <c r="D12" s="221">
        <v>8</v>
      </c>
      <c r="E12" s="221">
        <v>20</v>
      </c>
      <c r="F12" s="227">
        <f t="shared" si="3"/>
        <v>31.65</v>
      </c>
      <c r="G12" s="221">
        <v>4669</v>
      </c>
      <c r="H12" s="237">
        <v>1.04</v>
      </c>
      <c r="I12" s="237">
        <v>1.04</v>
      </c>
      <c r="J12" s="237">
        <v>1.01</v>
      </c>
      <c r="K12" s="221">
        <v>13890</v>
      </c>
      <c r="L12" s="228">
        <f t="shared" si="4"/>
        <v>2.883</v>
      </c>
      <c r="M12" s="315">
        <v>1.2295</v>
      </c>
      <c r="N12" s="224">
        <v>1.01</v>
      </c>
      <c r="O12" s="224">
        <v>1.302</v>
      </c>
      <c r="P12" s="224">
        <v>1.085</v>
      </c>
      <c r="Q12" s="221">
        <v>12</v>
      </c>
      <c r="R12" s="222">
        <f t="shared" si="5"/>
        <v>309548</v>
      </c>
      <c r="S12" s="229">
        <f t="shared" si="0"/>
        <v>1253</v>
      </c>
      <c r="T12" s="236">
        <f t="shared" si="6"/>
        <v>39657</v>
      </c>
      <c r="U12" s="225">
        <f t="shared" si="1"/>
        <v>15035.83</v>
      </c>
      <c r="W12" s="226">
        <v>17344.2</v>
      </c>
      <c r="X12" s="226">
        <f t="shared" si="2"/>
        <v>2.28647040509219</v>
      </c>
    </row>
    <row r="13" spans="1:24" s="226" customFormat="1" ht="24">
      <c r="A13" s="88" t="s">
        <v>425</v>
      </c>
      <c r="B13" s="221">
        <v>247</v>
      </c>
      <c r="C13" s="209">
        <v>21.5</v>
      </c>
      <c r="D13" s="221">
        <v>8</v>
      </c>
      <c r="E13" s="221">
        <v>12</v>
      </c>
      <c r="F13" s="227">
        <f t="shared" si="3"/>
        <v>55.32</v>
      </c>
      <c r="G13" s="221">
        <v>4669</v>
      </c>
      <c r="H13" s="237">
        <v>1.04</v>
      </c>
      <c r="I13" s="237">
        <v>1.04</v>
      </c>
      <c r="J13" s="237">
        <v>1.01</v>
      </c>
      <c r="K13" s="221">
        <v>13890</v>
      </c>
      <c r="L13" s="228">
        <f t="shared" si="4"/>
        <v>2.883</v>
      </c>
      <c r="M13" s="315">
        <v>1.2295</v>
      </c>
      <c r="N13" s="224">
        <v>1.01</v>
      </c>
      <c r="O13" s="224">
        <v>1.302</v>
      </c>
      <c r="P13" s="224">
        <v>1.085</v>
      </c>
      <c r="Q13" s="221">
        <v>12</v>
      </c>
      <c r="R13" s="222">
        <f t="shared" si="5"/>
        <v>309548</v>
      </c>
      <c r="S13" s="229">
        <f t="shared" si="0"/>
        <v>1253</v>
      </c>
      <c r="T13" s="236">
        <f t="shared" si="6"/>
        <v>69316</v>
      </c>
      <c r="U13" s="225">
        <f t="shared" si="1"/>
        <v>15036.01</v>
      </c>
      <c r="W13" s="226">
        <v>30315.360000000001</v>
      </c>
      <c r="X13" s="226">
        <f t="shared" si="2"/>
        <v>2.2864976698280999</v>
      </c>
    </row>
    <row r="14" spans="1:24" s="226" customFormat="1" ht="48">
      <c r="A14" s="94" t="s">
        <v>426</v>
      </c>
      <c r="B14" s="221">
        <v>247</v>
      </c>
      <c r="C14" s="209">
        <v>21.5</v>
      </c>
      <c r="D14" s="221">
        <v>8</v>
      </c>
      <c r="E14" s="221">
        <v>10</v>
      </c>
      <c r="F14" s="227">
        <f t="shared" si="3"/>
        <v>66.38</v>
      </c>
      <c r="G14" s="221">
        <v>4669</v>
      </c>
      <c r="H14" s="237">
        <v>1.04</v>
      </c>
      <c r="I14" s="237">
        <v>1.04</v>
      </c>
      <c r="J14" s="237">
        <v>1.01</v>
      </c>
      <c r="K14" s="221">
        <v>13890</v>
      </c>
      <c r="L14" s="228">
        <f t="shared" si="4"/>
        <v>2.883</v>
      </c>
      <c r="M14" s="315">
        <v>1.2295</v>
      </c>
      <c r="N14" s="224">
        <v>1.01</v>
      </c>
      <c r="O14" s="224">
        <v>1.302</v>
      </c>
      <c r="P14" s="224">
        <v>1.085</v>
      </c>
      <c r="Q14" s="221">
        <v>12</v>
      </c>
      <c r="R14" s="222">
        <f t="shared" si="5"/>
        <v>309548</v>
      </c>
      <c r="S14" s="229">
        <f t="shared" si="0"/>
        <v>1253</v>
      </c>
      <c r="T14" s="236">
        <f t="shared" si="6"/>
        <v>83174</v>
      </c>
      <c r="U14" s="225">
        <f t="shared" si="1"/>
        <v>15035.97</v>
      </c>
      <c r="W14" s="226">
        <v>36376.239999999998</v>
      </c>
      <c r="X14" s="226">
        <f t="shared" si="2"/>
        <v>2.2864925016989099</v>
      </c>
    </row>
    <row r="15" spans="1:24" s="226" customFormat="1" ht="48">
      <c r="A15" s="94" t="s">
        <v>431</v>
      </c>
      <c r="B15" s="221">
        <v>247</v>
      </c>
      <c r="C15" s="209">
        <v>20</v>
      </c>
      <c r="D15" s="221">
        <v>8</v>
      </c>
      <c r="E15" s="221">
        <v>6</v>
      </c>
      <c r="F15" s="227">
        <f t="shared" si="3"/>
        <v>102.92</v>
      </c>
      <c r="G15" s="221">
        <v>4669</v>
      </c>
      <c r="H15" s="237">
        <v>1.04</v>
      </c>
      <c r="I15" s="237">
        <v>1.04</v>
      </c>
      <c r="J15" s="237">
        <v>1.01</v>
      </c>
      <c r="K15" s="221">
        <v>13890</v>
      </c>
      <c r="L15" s="228">
        <f t="shared" si="4"/>
        <v>2.883</v>
      </c>
      <c r="M15" s="315">
        <v>1.2295</v>
      </c>
      <c r="N15" s="224">
        <v>1.01</v>
      </c>
      <c r="O15" s="224">
        <v>1.302</v>
      </c>
      <c r="P15" s="224">
        <v>1.085</v>
      </c>
      <c r="Q15" s="221">
        <v>12</v>
      </c>
      <c r="R15" s="222">
        <f t="shared" si="5"/>
        <v>309548</v>
      </c>
      <c r="S15" s="229">
        <f t="shared" si="0"/>
        <v>1253</v>
      </c>
      <c r="T15" s="236">
        <f t="shared" si="6"/>
        <v>128959</v>
      </c>
      <c r="U15" s="225">
        <f t="shared" si="1"/>
        <v>15036.03</v>
      </c>
      <c r="W15" s="226">
        <v>56400.160000000003</v>
      </c>
      <c r="X15" s="226">
        <f t="shared" si="2"/>
        <v>2.2865006056720398</v>
      </c>
    </row>
    <row r="16" spans="1:24" s="226" customFormat="1" ht="48">
      <c r="A16" s="94" t="s">
        <v>427</v>
      </c>
      <c r="B16" s="221">
        <v>247</v>
      </c>
      <c r="C16" s="209">
        <v>21.5</v>
      </c>
      <c r="D16" s="221">
        <v>8</v>
      </c>
      <c r="E16" s="221">
        <v>8</v>
      </c>
      <c r="F16" s="227">
        <f t="shared" si="3"/>
        <v>82.98</v>
      </c>
      <c r="G16" s="221">
        <v>4669</v>
      </c>
      <c r="H16" s="237">
        <v>1.04</v>
      </c>
      <c r="I16" s="237">
        <v>1.04</v>
      </c>
      <c r="J16" s="237">
        <v>1.01</v>
      </c>
      <c r="K16" s="221">
        <v>13890</v>
      </c>
      <c r="L16" s="228">
        <f t="shared" si="4"/>
        <v>2.883</v>
      </c>
      <c r="M16" s="315">
        <v>1.2295</v>
      </c>
      <c r="N16" s="224">
        <v>1.01</v>
      </c>
      <c r="O16" s="224">
        <v>1.302</v>
      </c>
      <c r="P16" s="224">
        <v>1.085</v>
      </c>
      <c r="Q16" s="221">
        <v>12</v>
      </c>
      <c r="R16" s="222">
        <f t="shared" si="5"/>
        <v>309548</v>
      </c>
      <c r="S16" s="229">
        <f t="shared" si="0"/>
        <v>1253</v>
      </c>
      <c r="T16" s="236">
        <f t="shared" si="6"/>
        <v>103974</v>
      </c>
      <c r="U16" s="225">
        <f t="shared" si="1"/>
        <v>15036.01</v>
      </c>
      <c r="W16" s="226">
        <v>45473.04</v>
      </c>
      <c r="X16" s="226">
        <f t="shared" si="2"/>
        <v>2.2864976698280999</v>
      </c>
    </row>
    <row r="17" spans="1:24" s="226" customFormat="1">
      <c r="A17" s="88" t="s">
        <v>432</v>
      </c>
      <c r="B17" s="221">
        <v>247</v>
      </c>
      <c r="C17" s="209">
        <v>19</v>
      </c>
      <c r="D17" s="221">
        <v>8</v>
      </c>
      <c r="E17" s="221">
        <v>15</v>
      </c>
      <c r="F17" s="227">
        <f t="shared" si="3"/>
        <v>39.11</v>
      </c>
      <c r="G17" s="221">
        <v>4669</v>
      </c>
      <c r="H17" s="237">
        <v>1.04</v>
      </c>
      <c r="I17" s="237">
        <v>1.04</v>
      </c>
      <c r="J17" s="237">
        <v>1.01</v>
      </c>
      <c r="K17" s="221">
        <v>13890</v>
      </c>
      <c r="L17" s="228">
        <f t="shared" si="4"/>
        <v>2.883</v>
      </c>
      <c r="M17" s="315">
        <v>1.2295</v>
      </c>
      <c r="N17" s="224">
        <v>1.01</v>
      </c>
      <c r="O17" s="224">
        <v>1.302</v>
      </c>
      <c r="P17" s="224">
        <v>1.085</v>
      </c>
      <c r="Q17" s="221">
        <v>12</v>
      </c>
      <c r="R17" s="222">
        <f t="shared" si="5"/>
        <v>309548</v>
      </c>
      <c r="S17" s="229">
        <f t="shared" si="0"/>
        <v>1253</v>
      </c>
      <c r="T17" s="236">
        <f t="shared" si="6"/>
        <v>49005</v>
      </c>
      <c r="U17" s="225">
        <f t="shared" si="1"/>
        <v>15036.05</v>
      </c>
      <c r="W17" s="226">
        <v>21432.28</v>
      </c>
      <c r="X17" s="226">
        <f t="shared" si="2"/>
        <v>2.2865042823255401</v>
      </c>
    </row>
    <row r="18" spans="1:24" s="226" customFormat="1">
      <c r="A18" s="94" t="s">
        <v>428</v>
      </c>
      <c r="B18" s="221">
        <v>247</v>
      </c>
      <c r="C18" s="209">
        <v>20.5</v>
      </c>
      <c r="D18" s="221">
        <v>8</v>
      </c>
      <c r="E18" s="221">
        <v>20</v>
      </c>
      <c r="F18" s="227">
        <f t="shared" si="3"/>
        <v>31.65</v>
      </c>
      <c r="G18" s="221">
        <v>4669</v>
      </c>
      <c r="H18" s="237">
        <v>1.04</v>
      </c>
      <c r="I18" s="237">
        <v>1.04</v>
      </c>
      <c r="J18" s="237">
        <v>1.01</v>
      </c>
      <c r="K18" s="221">
        <v>13890</v>
      </c>
      <c r="L18" s="228">
        <f t="shared" si="4"/>
        <v>2.883</v>
      </c>
      <c r="M18" s="315">
        <v>1.2295</v>
      </c>
      <c r="N18" s="224">
        <v>1.01</v>
      </c>
      <c r="O18" s="224">
        <v>1.302</v>
      </c>
      <c r="P18" s="224">
        <v>1.085</v>
      </c>
      <c r="Q18" s="221">
        <v>12</v>
      </c>
      <c r="R18" s="222">
        <f t="shared" si="5"/>
        <v>309548</v>
      </c>
      <c r="S18" s="229">
        <f t="shared" si="0"/>
        <v>1253</v>
      </c>
      <c r="T18" s="236">
        <f t="shared" si="6"/>
        <v>39657</v>
      </c>
      <c r="U18" s="225">
        <f t="shared" si="1"/>
        <v>15035.83</v>
      </c>
      <c r="W18" s="226">
        <v>17344.2</v>
      </c>
      <c r="X18" s="226">
        <f t="shared" si="2"/>
        <v>2.28647040509219</v>
      </c>
    </row>
    <row r="19" spans="1:24" s="226" customFormat="1">
      <c r="A19" s="88" t="s">
        <v>433</v>
      </c>
      <c r="B19" s="221">
        <v>247</v>
      </c>
      <c r="C19" s="209">
        <v>20</v>
      </c>
      <c r="D19" s="221">
        <v>8</v>
      </c>
      <c r="E19" s="221">
        <v>10</v>
      </c>
      <c r="F19" s="227">
        <f t="shared" si="3"/>
        <v>61.75</v>
      </c>
      <c r="G19" s="221">
        <v>4669</v>
      </c>
      <c r="H19" s="237">
        <v>1.04</v>
      </c>
      <c r="I19" s="237">
        <v>1.04</v>
      </c>
      <c r="J19" s="237">
        <v>1.01</v>
      </c>
      <c r="K19" s="221">
        <v>13890</v>
      </c>
      <c r="L19" s="228">
        <f t="shared" si="4"/>
        <v>2.883</v>
      </c>
      <c r="M19" s="315">
        <v>1.2295</v>
      </c>
      <c r="N19" s="224">
        <v>1.01</v>
      </c>
      <c r="O19" s="224">
        <v>1.302</v>
      </c>
      <c r="P19" s="224">
        <v>1.085</v>
      </c>
      <c r="Q19" s="221">
        <v>12</v>
      </c>
      <c r="R19" s="222">
        <f t="shared" si="5"/>
        <v>309548</v>
      </c>
      <c r="S19" s="229">
        <f t="shared" si="0"/>
        <v>1253</v>
      </c>
      <c r="T19" s="236">
        <f t="shared" si="6"/>
        <v>77373</v>
      </c>
      <c r="U19" s="225">
        <f t="shared" si="1"/>
        <v>15036.05</v>
      </c>
      <c r="W19" s="226">
        <v>33839</v>
      </c>
      <c r="X19" s="226">
        <f t="shared" si="2"/>
        <v>2.2865037382901399</v>
      </c>
    </row>
    <row r="20" spans="1:24" s="226" customFormat="1">
      <c r="A20" s="94" t="s">
        <v>429</v>
      </c>
      <c r="B20" s="221">
        <v>247</v>
      </c>
      <c r="C20" s="209">
        <v>21.5</v>
      </c>
      <c r="D20" s="221">
        <v>8</v>
      </c>
      <c r="E20" s="221">
        <v>14</v>
      </c>
      <c r="F20" s="227">
        <f t="shared" si="3"/>
        <v>47.42</v>
      </c>
      <c r="G20" s="221">
        <v>4669</v>
      </c>
      <c r="H20" s="237">
        <v>1.04</v>
      </c>
      <c r="I20" s="237">
        <v>1.04</v>
      </c>
      <c r="J20" s="237">
        <v>1.01</v>
      </c>
      <c r="K20" s="221">
        <v>13890</v>
      </c>
      <c r="L20" s="228">
        <f t="shared" si="4"/>
        <v>2.883</v>
      </c>
      <c r="M20" s="315">
        <v>1.2295</v>
      </c>
      <c r="N20" s="224">
        <v>1.01</v>
      </c>
      <c r="O20" s="224">
        <v>1.302</v>
      </c>
      <c r="P20" s="224">
        <v>1.085</v>
      </c>
      <c r="Q20" s="221">
        <v>12</v>
      </c>
      <c r="R20" s="222">
        <f t="shared" si="5"/>
        <v>309548</v>
      </c>
      <c r="S20" s="229">
        <f t="shared" si="0"/>
        <v>1253</v>
      </c>
      <c r="T20" s="236">
        <f t="shared" si="6"/>
        <v>59417</v>
      </c>
      <c r="U20" s="225">
        <f t="shared" si="1"/>
        <v>15035.93</v>
      </c>
      <c r="W20" s="226">
        <v>25986.16</v>
      </c>
      <c r="X20" s="226">
        <f t="shared" si="2"/>
        <v>2.2864863450390498</v>
      </c>
    </row>
    <row r="21" spans="1:24" s="226" customFormat="1" ht="24">
      <c r="A21" s="223" t="s">
        <v>1248</v>
      </c>
      <c r="B21" s="221">
        <v>247</v>
      </c>
      <c r="C21" s="209">
        <v>20.5</v>
      </c>
      <c r="D21" s="221">
        <v>8</v>
      </c>
      <c r="E21" s="221">
        <v>20</v>
      </c>
      <c r="F21" s="227">
        <f>B21*C21/D21/E21</f>
        <v>31.65</v>
      </c>
      <c r="G21" s="221">
        <v>4669</v>
      </c>
      <c r="H21" s="237">
        <v>1.04</v>
      </c>
      <c r="I21" s="237">
        <v>1.04</v>
      </c>
      <c r="J21" s="237">
        <v>1.01</v>
      </c>
      <c r="K21" s="221">
        <v>13890</v>
      </c>
      <c r="L21" s="228">
        <f>(K21-G21*H21*I21*J21)/G21+1</f>
        <v>2.883</v>
      </c>
      <c r="M21" s="315">
        <v>1.2295</v>
      </c>
      <c r="N21" s="224">
        <v>1.01</v>
      </c>
      <c r="O21" s="224">
        <v>1.302</v>
      </c>
      <c r="P21" s="224">
        <v>1.085</v>
      </c>
      <c r="Q21" s="221">
        <v>12</v>
      </c>
      <c r="R21" s="222">
        <f>G21*H21*I21*J21*L21*M21*N21*O21*P21*Q21</f>
        <v>309548</v>
      </c>
      <c r="S21" s="229">
        <f>R21/B21</f>
        <v>1253</v>
      </c>
      <c r="T21" s="236">
        <f>F21*S21</f>
        <v>39657</v>
      </c>
      <c r="U21" s="225">
        <f>T21*Q21/F21</f>
        <v>15035.83</v>
      </c>
      <c r="W21" s="226">
        <v>17344.2</v>
      </c>
      <c r="X21" s="226">
        <f>T21/W21</f>
        <v>2.28647040509219</v>
      </c>
    </row>
    <row r="23" spans="1:24">
      <c r="A23" s="1" t="s">
        <v>1075</v>
      </c>
      <c r="O23" s="1" t="s">
        <v>257</v>
      </c>
    </row>
  </sheetData>
  <mergeCells count="23">
    <mergeCell ref="U5:U6"/>
    <mergeCell ref="L5:L6"/>
    <mergeCell ref="M5:M6"/>
    <mergeCell ref="Q5:Q6"/>
    <mergeCell ref="R5:R6"/>
    <mergeCell ref="S5:S6"/>
    <mergeCell ref="O5:O6"/>
    <mergeCell ref="P5:P6"/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J5:J6"/>
    <mergeCell ref="N5:N6"/>
    <mergeCell ref="I5:I6"/>
    <mergeCell ref="K5:K6"/>
    <mergeCell ref="T5:T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35"/>
  <sheetViews>
    <sheetView workbookViewId="0">
      <selection activeCell="J5" sqref="J5"/>
    </sheetView>
  </sheetViews>
  <sheetFormatPr defaultRowHeight="15"/>
  <cols>
    <col min="1" max="1" width="67.7109375" style="323" customWidth="1"/>
    <col min="2" max="2" width="11.7109375" style="323" customWidth="1"/>
    <col min="3" max="3" width="9.140625" style="323"/>
    <col min="4" max="4" width="16.28515625" style="323" hidden="1" customWidth="1"/>
    <col min="5" max="5" width="10.140625" style="323" hidden="1" customWidth="1"/>
    <col min="6" max="6" width="27" style="323" hidden="1" customWidth="1"/>
    <col min="7" max="7" width="10.140625" style="323" hidden="1" customWidth="1"/>
    <col min="8" max="8" width="17.5703125" style="323" hidden="1" customWidth="1"/>
    <col min="9" max="9" width="9.7109375" style="323" hidden="1" customWidth="1"/>
    <col min="10" max="10" width="11.7109375" style="323" customWidth="1"/>
    <col min="11" max="256" width="9.140625" style="323"/>
    <col min="257" max="257" width="67.7109375" style="323" customWidth="1"/>
    <col min="258" max="258" width="11.7109375" style="323" customWidth="1"/>
    <col min="259" max="259" width="9.140625" style="323"/>
    <col min="260" max="260" width="16.28515625" style="323" customWidth="1"/>
    <col min="261" max="261" width="9.140625" style="323"/>
    <col min="262" max="262" width="27" style="323" customWidth="1"/>
    <col min="263" max="263" width="9" style="323" customWidth="1"/>
    <col min="264" max="264" width="17.5703125" style="323" customWidth="1"/>
    <col min="265" max="265" width="9.140625" style="323"/>
    <col min="266" max="266" width="11.7109375" style="323" customWidth="1"/>
    <col min="267" max="512" width="9.140625" style="323"/>
    <col min="513" max="513" width="67.7109375" style="323" customWidth="1"/>
    <col min="514" max="514" width="11.7109375" style="323" customWidth="1"/>
    <col min="515" max="515" width="9.140625" style="323"/>
    <col min="516" max="516" width="16.28515625" style="323" customWidth="1"/>
    <col min="517" max="517" width="9.140625" style="323"/>
    <col min="518" max="518" width="27" style="323" customWidth="1"/>
    <col min="519" max="519" width="9" style="323" customWidth="1"/>
    <col min="520" max="520" width="17.5703125" style="323" customWidth="1"/>
    <col min="521" max="521" width="9.140625" style="323"/>
    <col min="522" max="522" width="11.7109375" style="323" customWidth="1"/>
    <col min="523" max="768" width="9.140625" style="323"/>
    <col min="769" max="769" width="67.7109375" style="323" customWidth="1"/>
    <col min="770" max="770" width="11.7109375" style="323" customWidth="1"/>
    <col min="771" max="771" width="9.140625" style="323"/>
    <col min="772" max="772" width="16.28515625" style="323" customWidth="1"/>
    <col min="773" max="773" width="9.140625" style="323"/>
    <col min="774" max="774" width="27" style="323" customWidth="1"/>
    <col min="775" max="775" width="9" style="323" customWidth="1"/>
    <col min="776" max="776" width="17.5703125" style="323" customWidth="1"/>
    <col min="777" max="777" width="9.140625" style="323"/>
    <col min="778" max="778" width="11.7109375" style="323" customWidth="1"/>
    <col min="779" max="1024" width="9.140625" style="323"/>
    <col min="1025" max="1025" width="67.7109375" style="323" customWidth="1"/>
    <col min="1026" max="1026" width="11.7109375" style="323" customWidth="1"/>
    <col min="1027" max="1027" width="9.140625" style="323"/>
    <col min="1028" max="1028" width="16.28515625" style="323" customWidth="1"/>
    <col min="1029" max="1029" width="9.140625" style="323"/>
    <col min="1030" max="1030" width="27" style="323" customWidth="1"/>
    <col min="1031" max="1031" width="9" style="323" customWidth="1"/>
    <col min="1032" max="1032" width="17.5703125" style="323" customWidth="1"/>
    <col min="1033" max="1033" width="9.140625" style="323"/>
    <col min="1034" max="1034" width="11.7109375" style="323" customWidth="1"/>
    <col min="1035" max="1280" width="9.140625" style="323"/>
    <col min="1281" max="1281" width="67.7109375" style="323" customWidth="1"/>
    <col min="1282" max="1282" width="11.7109375" style="323" customWidth="1"/>
    <col min="1283" max="1283" width="9.140625" style="323"/>
    <col min="1284" max="1284" width="16.28515625" style="323" customWidth="1"/>
    <col min="1285" max="1285" width="9.140625" style="323"/>
    <col min="1286" max="1286" width="27" style="323" customWidth="1"/>
    <col min="1287" max="1287" width="9" style="323" customWidth="1"/>
    <col min="1288" max="1288" width="17.5703125" style="323" customWidth="1"/>
    <col min="1289" max="1289" width="9.140625" style="323"/>
    <col min="1290" max="1290" width="11.7109375" style="323" customWidth="1"/>
    <col min="1291" max="1536" width="9.140625" style="323"/>
    <col min="1537" max="1537" width="67.7109375" style="323" customWidth="1"/>
    <col min="1538" max="1538" width="11.7109375" style="323" customWidth="1"/>
    <col min="1539" max="1539" width="9.140625" style="323"/>
    <col min="1540" max="1540" width="16.28515625" style="323" customWidth="1"/>
    <col min="1541" max="1541" width="9.140625" style="323"/>
    <col min="1542" max="1542" width="27" style="323" customWidth="1"/>
    <col min="1543" max="1543" width="9" style="323" customWidth="1"/>
    <col min="1544" max="1544" width="17.5703125" style="323" customWidth="1"/>
    <col min="1545" max="1545" width="9.140625" style="323"/>
    <col min="1546" max="1546" width="11.7109375" style="323" customWidth="1"/>
    <col min="1547" max="1792" width="9.140625" style="323"/>
    <col min="1793" max="1793" width="67.7109375" style="323" customWidth="1"/>
    <col min="1794" max="1794" width="11.7109375" style="323" customWidth="1"/>
    <col min="1795" max="1795" width="9.140625" style="323"/>
    <col min="1796" max="1796" width="16.28515625" style="323" customWidth="1"/>
    <col min="1797" max="1797" width="9.140625" style="323"/>
    <col min="1798" max="1798" width="27" style="323" customWidth="1"/>
    <col min="1799" max="1799" width="9" style="323" customWidth="1"/>
    <col min="1800" max="1800" width="17.5703125" style="323" customWidth="1"/>
    <col min="1801" max="1801" width="9.140625" style="323"/>
    <col min="1802" max="1802" width="11.7109375" style="323" customWidth="1"/>
    <col min="1803" max="2048" width="9.140625" style="323"/>
    <col min="2049" max="2049" width="67.7109375" style="323" customWidth="1"/>
    <col min="2050" max="2050" width="11.7109375" style="323" customWidth="1"/>
    <col min="2051" max="2051" width="9.140625" style="323"/>
    <col min="2052" max="2052" width="16.28515625" style="323" customWidth="1"/>
    <col min="2053" max="2053" width="9.140625" style="323"/>
    <col min="2054" max="2054" width="27" style="323" customWidth="1"/>
    <col min="2055" max="2055" width="9" style="323" customWidth="1"/>
    <col min="2056" max="2056" width="17.5703125" style="323" customWidth="1"/>
    <col min="2057" max="2057" width="9.140625" style="323"/>
    <col min="2058" max="2058" width="11.7109375" style="323" customWidth="1"/>
    <col min="2059" max="2304" width="9.140625" style="323"/>
    <col min="2305" max="2305" width="67.7109375" style="323" customWidth="1"/>
    <col min="2306" max="2306" width="11.7109375" style="323" customWidth="1"/>
    <col min="2307" max="2307" width="9.140625" style="323"/>
    <col min="2308" max="2308" width="16.28515625" style="323" customWidth="1"/>
    <col min="2309" max="2309" width="9.140625" style="323"/>
    <col min="2310" max="2310" width="27" style="323" customWidth="1"/>
    <col min="2311" max="2311" width="9" style="323" customWidth="1"/>
    <col min="2312" max="2312" width="17.5703125" style="323" customWidth="1"/>
    <col min="2313" max="2313" width="9.140625" style="323"/>
    <col min="2314" max="2314" width="11.7109375" style="323" customWidth="1"/>
    <col min="2315" max="2560" width="9.140625" style="323"/>
    <col min="2561" max="2561" width="67.7109375" style="323" customWidth="1"/>
    <col min="2562" max="2562" width="11.7109375" style="323" customWidth="1"/>
    <col min="2563" max="2563" width="9.140625" style="323"/>
    <col min="2564" max="2564" width="16.28515625" style="323" customWidth="1"/>
    <col min="2565" max="2565" width="9.140625" style="323"/>
    <col min="2566" max="2566" width="27" style="323" customWidth="1"/>
    <col min="2567" max="2567" width="9" style="323" customWidth="1"/>
    <col min="2568" max="2568" width="17.5703125" style="323" customWidth="1"/>
    <col min="2569" max="2569" width="9.140625" style="323"/>
    <col min="2570" max="2570" width="11.7109375" style="323" customWidth="1"/>
    <col min="2571" max="2816" width="9.140625" style="323"/>
    <col min="2817" max="2817" width="67.7109375" style="323" customWidth="1"/>
    <col min="2818" max="2818" width="11.7109375" style="323" customWidth="1"/>
    <col min="2819" max="2819" width="9.140625" style="323"/>
    <col min="2820" max="2820" width="16.28515625" style="323" customWidth="1"/>
    <col min="2821" max="2821" width="9.140625" style="323"/>
    <col min="2822" max="2822" width="27" style="323" customWidth="1"/>
    <col min="2823" max="2823" width="9" style="323" customWidth="1"/>
    <col min="2824" max="2824" width="17.5703125" style="323" customWidth="1"/>
    <col min="2825" max="2825" width="9.140625" style="323"/>
    <col min="2826" max="2826" width="11.7109375" style="323" customWidth="1"/>
    <col min="2827" max="3072" width="9.140625" style="323"/>
    <col min="3073" max="3073" width="67.7109375" style="323" customWidth="1"/>
    <col min="3074" max="3074" width="11.7109375" style="323" customWidth="1"/>
    <col min="3075" max="3075" width="9.140625" style="323"/>
    <col min="3076" max="3076" width="16.28515625" style="323" customWidth="1"/>
    <col min="3077" max="3077" width="9.140625" style="323"/>
    <col min="3078" max="3078" width="27" style="323" customWidth="1"/>
    <col min="3079" max="3079" width="9" style="323" customWidth="1"/>
    <col min="3080" max="3080" width="17.5703125" style="323" customWidth="1"/>
    <col min="3081" max="3081" width="9.140625" style="323"/>
    <col min="3082" max="3082" width="11.7109375" style="323" customWidth="1"/>
    <col min="3083" max="3328" width="9.140625" style="323"/>
    <col min="3329" max="3329" width="67.7109375" style="323" customWidth="1"/>
    <col min="3330" max="3330" width="11.7109375" style="323" customWidth="1"/>
    <col min="3331" max="3331" width="9.140625" style="323"/>
    <col min="3332" max="3332" width="16.28515625" style="323" customWidth="1"/>
    <col min="3333" max="3333" width="9.140625" style="323"/>
    <col min="3334" max="3334" width="27" style="323" customWidth="1"/>
    <col min="3335" max="3335" width="9" style="323" customWidth="1"/>
    <col min="3336" max="3336" width="17.5703125" style="323" customWidth="1"/>
    <col min="3337" max="3337" width="9.140625" style="323"/>
    <col min="3338" max="3338" width="11.7109375" style="323" customWidth="1"/>
    <col min="3339" max="3584" width="9.140625" style="323"/>
    <col min="3585" max="3585" width="67.7109375" style="323" customWidth="1"/>
    <col min="3586" max="3586" width="11.7109375" style="323" customWidth="1"/>
    <col min="3587" max="3587" width="9.140625" style="323"/>
    <col min="3588" max="3588" width="16.28515625" style="323" customWidth="1"/>
    <col min="3589" max="3589" width="9.140625" style="323"/>
    <col min="3590" max="3590" width="27" style="323" customWidth="1"/>
    <col min="3591" max="3591" width="9" style="323" customWidth="1"/>
    <col min="3592" max="3592" width="17.5703125" style="323" customWidth="1"/>
    <col min="3593" max="3593" width="9.140625" style="323"/>
    <col min="3594" max="3594" width="11.7109375" style="323" customWidth="1"/>
    <col min="3595" max="3840" width="9.140625" style="323"/>
    <col min="3841" max="3841" width="67.7109375" style="323" customWidth="1"/>
    <col min="3842" max="3842" width="11.7109375" style="323" customWidth="1"/>
    <col min="3843" max="3843" width="9.140625" style="323"/>
    <col min="3844" max="3844" width="16.28515625" style="323" customWidth="1"/>
    <col min="3845" max="3845" width="9.140625" style="323"/>
    <col min="3846" max="3846" width="27" style="323" customWidth="1"/>
    <col min="3847" max="3847" width="9" style="323" customWidth="1"/>
    <col min="3848" max="3848" width="17.5703125" style="323" customWidth="1"/>
    <col min="3849" max="3849" width="9.140625" style="323"/>
    <col min="3850" max="3850" width="11.7109375" style="323" customWidth="1"/>
    <col min="3851" max="4096" width="9.140625" style="323"/>
    <col min="4097" max="4097" width="67.7109375" style="323" customWidth="1"/>
    <col min="4098" max="4098" width="11.7109375" style="323" customWidth="1"/>
    <col min="4099" max="4099" width="9.140625" style="323"/>
    <col min="4100" max="4100" width="16.28515625" style="323" customWidth="1"/>
    <col min="4101" max="4101" width="9.140625" style="323"/>
    <col min="4102" max="4102" width="27" style="323" customWidth="1"/>
    <col min="4103" max="4103" width="9" style="323" customWidth="1"/>
    <col min="4104" max="4104" width="17.5703125" style="323" customWidth="1"/>
    <col min="4105" max="4105" width="9.140625" style="323"/>
    <col min="4106" max="4106" width="11.7109375" style="323" customWidth="1"/>
    <col min="4107" max="4352" width="9.140625" style="323"/>
    <col min="4353" max="4353" width="67.7109375" style="323" customWidth="1"/>
    <col min="4354" max="4354" width="11.7109375" style="323" customWidth="1"/>
    <col min="4355" max="4355" width="9.140625" style="323"/>
    <col min="4356" max="4356" width="16.28515625" style="323" customWidth="1"/>
    <col min="4357" max="4357" width="9.140625" style="323"/>
    <col min="4358" max="4358" width="27" style="323" customWidth="1"/>
    <col min="4359" max="4359" width="9" style="323" customWidth="1"/>
    <col min="4360" max="4360" width="17.5703125" style="323" customWidth="1"/>
    <col min="4361" max="4361" width="9.140625" style="323"/>
    <col min="4362" max="4362" width="11.7109375" style="323" customWidth="1"/>
    <col min="4363" max="4608" width="9.140625" style="323"/>
    <col min="4609" max="4609" width="67.7109375" style="323" customWidth="1"/>
    <col min="4610" max="4610" width="11.7109375" style="323" customWidth="1"/>
    <col min="4611" max="4611" width="9.140625" style="323"/>
    <col min="4612" max="4612" width="16.28515625" style="323" customWidth="1"/>
    <col min="4613" max="4613" width="9.140625" style="323"/>
    <col min="4614" max="4614" width="27" style="323" customWidth="1"/>
    <col min="4615" max="4615" width="9" style="323" customWidth="1"/>
    <col min="4616" max="4616" width="17.5703125" style="323" customWidth="1"/>
    <col min="4617" max="4617" width="9.140625" style="323"/>
    <col min="4618" max="4618" width="11.7109375" style="323" customWidth="1"/>
    <col min="4619" max="4864" width="9.140625" style="323"/>
    <col min="4865" max="4865" width="67.7109375" style="323" customWidth="1"/>
    <col min="4866" max="4866" width="11.7109375" style="323" customWidth="1"/>
    <col min="4867" max="4867" width="9.140625" style="323"/>
    <col min="4868" max="4868" width="16.28515625" style="323" customWidth="1"/>
    <col min="4869" max="4869" width="9.140625" style="323"/>
    <col min="4870" max="4870" width="27" style="323" customWidth="1"/>
    <col min="4871" max="4871" width="9" style="323" customWidth="1"/>
    <col min="4872" max="4872" width="17.5703125" style="323" customWidth="1"/>
    <col min="4873" max="4873" width="9.140625" style="323"/>
    <col min="4874" max="4874" width="11.7109375" style="323" customWidth="1"/>
    <col min="4875" max="5120" width="9.140625" style="323"/>
    <col min="5121" max="5121" width="67.7109375" style="323" customWidth="1"/>
    <col min="5122" max="5122" width="11.7109375" style="323" customWidth="1"/>
    <col min="5123" max="5123" width="9.140625" style="323"/>
    <col min="5124" max="5124" width="16.28515625" style="323" customWidth="1"/>
    <col min="5125" max="5125" width="9.140625" style="323"/>
    <col min="5126" max="5126" width="27" style="323" customWidth="1"/>
    <col min="5127" max="5127" width="9" style="323" customWidth="1"/>
    <col min="5128" max="5128" width="17.5703125" style="323" customWidth="1"/>
    <col min="5129" max="5129" width="9.140625" style="323"/>
    <col min="5130" max="5130" width="11.7109375" style="323" customWidth="1"/>
    <col min="5131" max="5376" width="9.140625" style="323"/>
    <col min="5377" max="5377" width="67.7109375" style="323" customWidth="1"/>
    <col min="5378" max="5378" width="11.7109375" style="323" customWidth="1"/>
    <col min="5379" max="5379" width="9.140625" style="323"/>
    <col min="5380" max="5380" width="16.28515625" style="323" customWidth="1"/>
    <col min="5381" max="5381" width="9.140625" style="323"/>
    <col min="5382" max="5382" width="27" style="323" customWidth="1"/>
    <col min="5383" max="5383" width="9" style="323" customWidth="1"/>
    <col min="5384" max="5384" width="17.5703125" style="323" customWidth="1"/>
    <col min="5385" max="5385" width="9.140625" style="323"/>
    <col min="5386" max="5386" width="11.7109375" style="323" customWidth="1"/>
    <col min="5387" max="5632" width="9.140625" style="323"/>
    <col min="5633" max="5633" width="67.7109375" style="323" customWidth="1"/>
    <col min="5634" max="5634" width="11.7109375" style="323" customWidth="1"/>
    <col min="5635" max="5635" width="9.140625" style="323"/>
    <col min="5636" max="5636" width="16.28515625" style="323" customWidth="1"/>
    <col min="5637" max="5637" width="9.140625" style="323"/>
    <col min="5638" max="5638" width="27" style="323" customWidth="1"/>
    <col min="5639" max="5639" width="9" style="323" customWidth="1"/>
    <col min="5640" max="5640" width="17.5703125" style="323" customWidth="1"/>
    <col min="5641" max="5641" width="9.140625" style="323"/>
    <col min="5642" max="5642" width="11.7109375" style="323" customWidth="1"/>
    <col min="5643" max="5888" width="9.140625" style="323"/>
    <col min="5889" max="5889" width="67.7109375" style="323" customWidth="1"/>
    <col min="5890" max="5890" width="11.7109375" style="323" customWidth="1"/>
    <col min="5891" max="5891" width="9.140625" style="323"/>
    <col min="5892" max="5892" width="16.28515625" style="323" customWidth="1"/>
    <col min="5893" max="5893" width="9.140625" style="323"/>
    <col min="5894" max="5894" width="27" style="323" customWidth="1"/>
    <col min="5895" max="5895" width="9" style="323" customWidth="1"/>
    <col min="5896" max="5896" width="17.5703125" style="323" customWidth="1"/>
    <col min="5897" max="5897" width="9.140625" style="323"/>
    <col min="5898" max="5898" width="11.7109375" style="323" customWidth="1"/>
    <col min="5899" max="6144" width="9.140625" style="323"/>
    <col min="6145" max="6145" width="67.7109375" style="323" customWidth="1"/>
    <col min="6146" max="6146" width="11.7109375" style="323" customWidth="1"/>
    <col min="6147" max="6147" width="9.140625" style="323"/>
    <col min="6148" max="6148" width="16.28515625" style="323" customWidth="1"/>
    <col min="6149" max="6149" width="9.140625" style="323"/>
    <col min="6150" max="6150" width="27" style="323" customWidth="1"/>
    <col min="6151" max="6151" width="9" style="323" customWidth="1"/>
    <col min="6152" max="6152" width="17.5703125" style="323" customWidth="1"/>
    <col min="6153" max="6153" width="9.140625" style="323"/>
    <col min="6154" max="6154" width="11.7109375" style="323" customWidth="1"/>
    <col min="6155" max="6400" width="9.140625" style="323"/>
    <col min="6401" max="6401" width="67.7109375" style="323" customWidth="1"/>
    <col min="6402" max="6402" width="11.7109375" style="323" customWidth="1"/>
    <col min="6403" max="6403" width="9.140625" style="323"/>
    <col min="6404" max="6404" width="16.28515625" style="323" customWidth="1"/>
    <col min="6405" max="6405" width="9.140625" style="323"/>
    <col min="6406" max="6406" width="27" style="323" customWidth="1"/>
    <col min="6407" max="6407" width="9" style="323" customWidth="1"/>
    <col min="6408" max="6408" width="17.5703125" style="323" customWidth="1"/>
    <col min="6409" max="6409" width="9.140625" style="323"/>
    <col min="6410" max="6410" width="11.7109375" style="323" customWidth="1"/>
    <col min="6411" max="6656" width="9.140625" style="323"/>
    <col min="6657" max="6657" width="67.7109375" style="323" customWidth="1"/>
    <col min="6658" max="6658" width="11.7109375" style="323" customWidth="1"/>
    <col min="6659" max="6659" width="9.140625" style="323"/>
    <col min="6660" max="6660" width="16.28515625" style="323" customWidth="1"/>
    <col min="6661" max="6661" width="9.140625" style="323"/>
    <col min="6662" max="6662" width="27" style="323" customWidth="1"/>
    <col min="6663" max="6663" width="9" style="323" customWidth="1"/>
    <col min="6664" max="6664" width="17.5703125" style="323" customWidth="1"/>
    <col min="6665" max="6665" width="9.140625" style="323"/>
    <col min="6666" max="6666" width="11.7109375" style="323" customWidth="1"/>
    <col min="6667" max="6912" width="9.140625" style="323"/>
    <col min="6913" max="6913" width="67.7109375" style="323" customWidth="1"/>
    <col min="6914" max="6914" width="11.7109375" style="323" customWidth="1"/>
    <col min="6915" max="6915" width="9.140625" style="323"/>
    <col min="6916" max="6916" width="16.28515625" style="323" customWidth="1"/>
    <col min="6917" max="6917" width="9.140625" style="323"/>
    <col min="6918" max="6918" width="27" style="323" customWidth="1"/>
    <col min="6919" max="6919" width="9" style="323" customWidth="1"/>
    <col min="6920" max="6920" width="17.5703125" style="323" customWidth="1"/>
    <col min="6921" max="6921" width="9.140625" style="323"/>
    <col min="6922" max="6922" width="11.7109375" style="323" customWidth="1"/>
    <col min="6923" max="7168" width="9.140625" style="323"/>
    <col min="7169" max="7169" width="67.7109375" style="323" customWidth="1"/>
    <col min="7170" max="7170" width="11.7109375" style="323" customWidth="1"/>
    <col min="7171" max="7171" width="9.140625" style="323"/>
    <col min="7172" max="7172" width="16.28515625" style="323" customWidth="1"/>
    <col min="7173" max="7173" width="9.140625" style="323"/>
    <col min="7174" max="7174" width="27" style="323" customWidth="1"/>
    <col min="7175" max="7175" width="9" style="323" customWidth="1"/>
    <col min="7176" max="7176" width="17.5703125" style="323" customWidth="1"/>
    <col min="7177" max="7177" width="9.140625" style="323"/>
    <col min="7178" max="7178" width="11.7109375" style="323" customWidth="1"/>
    <col min="7179" max="7424" width="9.140625" style="323"/>
    <col min="7425" max="7425" width="67.7109375" style="323" customWidth="1"/>
    <col min="7426" max="7426" width="11.7109375" style="323" customWidth="1"/>
    <col min="7427" max="7427" width="9.140625" style="323"/>
    <col min="7428" max="7428" width="16.28515625" style="323" customWidth="1"/>
    <col min="7429" max="7429" width="9.140625" style="323"/>
    <col min="7430" max="7430" width="27" style="323" customWidth="1"/>
    <col min="7431" max="7431" width="9" style="323" customWidth="1"/>
    <col min="7432" max="7432" width="17.5703125" style="323" customWidth="1"/>
    <col min="7433" max="7433" width="9.140625" style="323"/>
    <col min="7434" max="7434" width="11.7109375" style="323" customWidth="1"/>
    <col min="7435" max="7680" width="9.140625" style="323"/>
    <col min="7681" max="7681" width="67.7109375" style="323" customWidth="1"/>
    <col min="7682" max="7682" width="11.7109375" style="323" customWidth="1"/>
    <col min="7683" max="7683" width="9.140625" style="323"/>
    <col min="7684" max="7684" width="16.28515625" style="323" customWidth="1"/>
    <col min="7685" max="7685" width="9.140625" style="323"/>
    <col min="7686" max="7686" width="27" style="323" customWidth="1"/>
    <col min="7687" max="7687" width="9" style="323" customWidth="1"/>
    <col min="7688" max="7688" width="17.5703125" style="323" customWidth="1"/>
    <col min="7689" max="7689" width="9.140625" style="323"/>
    <col min="7690" max="7690" width="11.7109375" style="323" customWidth="1"/>
    <col min="7691" max="7936" width="9.140625" style="323"/>
    <col min="7937" max="7937" width="67.7109375" style="323" customWidth="1"/>
    <col min="7938" max="7938" width="11.7109375" style="323" customWidth="1"/>
    <col min="7939" max="7939" width="9.140625" style="323"/>
    <col min="7940" max="7940" width="16.28515625" style="323" customWidth="1"/>
    <col min="7941" max="7941" width="9.140625" style="323"/>
    <col min="7942" max="7942" width="27" style="323" customWidth="1"/>
    <col min="7943" max="7943" width="9" style="323" customWidth="1"/>
    <col min="7944" max="7944" width="17.5703125" style="323" customWidth="1"/>
    <col min="7945" max="7945" width="9.140625" style="323"/>
    <col min="7946" max="7946" width="11.7109375" style="323" customWidth="1"/>
    <col min="7947" max="8192" width="9.140625" style="323"/>
    <col min="8193" max="8193" width="67.7109375" style="323" customWidth="1"/>
    <col min="8194" max="8194" width="11.7109375" style="323" customWidth="1"/>
    <col min="8195" max="8195" width="9.140625" style="323"/>
    <col min="8196" max="8196" width="16.28515625" style="323" customWidth="1"/>
    <col min="8197" max="8197" width="9.140625" style="323"/>
    <col min="8198" max="8198" width="27" style="323" customWidth="1"/>
    <col min="8199" max="8199" width="9" style="323" customWidth="1"/>
    <col min="8200" max="8200" width="17.5703125" style="323" customWidth="1"/>
    <col min="8201" max="8201" width="9.140625" style="323"/>
    <col min="8202" max="8202" width="11.7109375" style="323" customWidth="1"/>
    <col min="8203" max="8448" width="9.140625" style="323"/>
    <col min="8449" max="8449" width="67.7109375" style="323" customWidth="1"/>
    <col min="8450" max="8450" width="11.7109375" style="323" customWidth="1"/>
    <col min="8451" max="8451" width="9.140625" style="323"/>
    <col min="8452" max="8452" width="16.28515625" style="323" customWidth="1"/>
    <col min="8453" max="8453" width="9.140625" style="323"/>
    <col min="8454" max="8454" width="27" style="323" customWidth="1"/>
    <col min="8455" max="8455" width="9" style="323" customWidth="1"/>
    <col min="8456" max="8456" width="17.5703125" style="323" customWidth="1"/>
    <col min="8457" max="8457" width="9.140625" style="323"/>
    <col min="8458" max="8458" width="11.7109375" style="323" customWidth="1"/>
    <col min="8459" max="8704" width="9.140625" style="323"/>
    <col min="8705" max="8705" width="67.7109375" style="323" customWidth="1"/>
    <col min="8706" max="8706" width="11.7109375" style="323" customWidth="1"/>
    <col min="8707" max="8707" width="9.140625" style="323"/>
    <col min="8708" max="8708" width="16.28515625" style="323" customWidth="1"/>
    <col min="8709" max="8709" width="9.140625" style="323"/>
    <col min="8710" max="8710" width="27" style="323" customWidth="1"/>
    <col min="8711" max="8711" width="9" style="323" customWidth="1"/>
    <col min="8712" max="8712" width="17.5703125" style="323" customWidth="1"/>
    <col min="8713" max="8713" width="9.140625" style="323"/>
    <col min="8714" max="8714" width="11.7109375" style="323" customWidth="1"/>
    <col min="8715" max="8960" width="9.140625" style="323"/>
    <col min="8961" max="8961" width="67.7109375" style="323" customWidth="1"/>
    <col min="8962" max="8962" width="11.7109375" style="323" customWidth="1"/>
    <col min="8963" max="8963" width="9.140625" style="323"/>
    <col min="8964" max="8964" width="16.28515625" style="323" customWidth="1"/>
    <col min="8965" max="8965" width="9.140625" style="323"/>
    <col min="8966" max="8966" width="27" style="323" customWidth="1"/>
    <col min="8967" max="8967" width="9" style="323" customWidth="1"/>
    <col min="8968" max="8968" width="17.5703125" style="323" customWidth="1"/>
    <col min="8969" max="8969" width="9.140625" style="323"/>
    <col min="8970" max="8970" width="11.7109375" style="323" customWidth="1"/>
    <col min="8971" max="9216" width="9.140625" style="323"/>
    <col min="9217" max="9217" width="67.7109375" style="323" customWidth="1"/>
    <col min="9218" max="9218" width="11.7109375" style="323" customWidth="1"/>
    <col min="9219" max="9219" width="9.140625" style="323"/>
    <col min="9220" max="9220" width="16.28515625" style="323" customWidth="1"/>
    <col min="9221" max="9221" width="9.140625" style="323"/>
    <col min="9222" max="9222" width="27" style="323" customWidth="1"/>
    <col min="9223" max="9223" width="9" style="323" customWidth="1"/>
    <col min="9224" max="9224" width="17.5703125" style="323" customWidth="1"/>
    <col min="9225" max="9225" width="9.140625" style="323"/>
    <col min="9226" max="9226" width="11.7109375" style="323" customWidth="1"/>
    <col min="9227" max="9472" width="9.140625" style="323"/>
    <col min="9473" max="9473" width="67.7109375" style="323" customWidth="1"/>
    <col min="9474" max="9474" width="11.7109375" style="323" customWidth="1"/>
    <col min="9475" max="9475" width="9.140625" style="323"/>
    <col min="9476" max="9476" width="16.28515625" style="323" customWidth="1"/>
    <col min="9477" max="9477" width="9.140625" style="323"/>
    <col min="9478" max="9478" width="27" style="323" customWidth="1"/>
    <col min="9479" max="9479" width="9" style="323" customWidth="1"/>
    <col min="9480" max="9480" width="17.5703125" style="323" customWidth="1"/>
    <col min="9481" max="9481" width="9.140625" style="323"/>
    <col min="9482" max="9482" width="11.7109375" style="323" customWidth="1"/>
    <col min="9483" max="9728" width="9.140625" style="323"/>
    <col min="9729" max="9729" width="67.7109375" style="323" customWidth="1"/>
    <col min="9730" max="9730" width="11.7109375" style="323" customWidth="1"/>
    <col min="9731" max="9731" width="9.140625" style="323"/>
    <col min="9732" max="9732" width="16.28515625" style="323" customWidth="1"/>
    <col min="9733" max="9733" width="9.140625" style="323"/>
    <col min="9734" max="9734" width="27" style="323" customWidth="1"/>
    <col min="9735" max="9735" width="9" style="323" customWidth="1"/>
    <col min="9736" max="9736" width="17.5703125" style="323" customWidth="1"/>
    <col min="9737" max="9737" width="9.140625" style="323"/>
    <col min="9738" max="9738" width="11.7109375" style="323" customWidth="1"/>
    <col min="9739" max="9984" width="9.140625" style="323"/>
    <col min="9985" max="9985" width="67.7109375" style="323" customWidth="1"/>
    <col min="9986" max="9986" width="11.7109375" style="323" customWidth="1"/>
    <col min="9987" max="9987" width="9.140625" style="323"/>
    <col min="9988" max="9988" width="16.28515625" style="323" customWidth="1"/>
    <col min="9989" max="9989" width="9.140625" style="323"/>
    <col min="9990" max="9990" width="27" style="323" customWidth="1"/>
    <col min="9991" max="9991" width="9" style="323" customWidth="1"/>
    <col min="9992" max="9992" width="17.5703125" style="323" customWidth="1"/>
    <col min="9993" max="9993" width="9.140625" style="323"/>
    <col min="9994" max="9994" width="11.7109375" style="323" customWidth="1"/>
    <col min="9995" max="10240" width="9.140625" style="323"/>
    <col min="10241" max="10241" width="67.7109375" style="323" customWidth="1"/>
    <col min="10242" max="10242" width="11.7109375" style="323" customWidth="1"/>
    <col min="10243" max="10243" width="9.140625" style="323"/>
    <col min="10244" max="10244" width="16.28515625" style="323" customWidth="1"/>
    <col min="10245" max="10245" width="9.140625" style="323"/>
    <col min="10246" max="10246" width="27" style="323" customWidth="1"/>
    <col min="10247" max="10247" width="9" style="323" customWidth="1"/>
    <col min="10248" max="10248" width="17.5703125" style="323" customWidth="1"/>
    <col min="10249" max="10249" width="9.140625" style="323"/>
    <col min="10250" max="10250" width="11.7109375" style="323" customWidth="1"/>
    <col min="10251" max="10496" width="9.140625" style="323"/>
    <col min="10497" max="10497" width="67.7109375" style="323" customWidth="1"/>
    <col min="10498" max="10498" width="11.7109375" style="323" customWidth="1"/>
    <col min="10499" max="10499" width="9.140625" style="323"/>
    <col min="10500" max="10500" width="16.28515625" style="323" customWidth="1"/>
    <col min="10501" max="10501" width="9.140625" style="323"/>
    <col min="10502" max="10502" width="27" style="323" customWidth="1"/>
    <col min="10503" max="10503" width="9" style="323" customWidth="1"/>
    <col min="10504" max="10504" width="17.5703125" style="323" customWidth="1"/>
    <col min="10505" max="10505" width="9.140625" style="323"/>
    <col min="10506" max="10506" width="11.7109375" style="323" customWidth="1"/>
    <col min="10507" max="10752" width="9.140625" style="323"/>
    <col min="10753" max="10753" width="67.7109375" style="323" customWidth="1"/>
    <col min="10754" max="10754" width="11.7109375" style="323" customWidth="1"/>
    <col min="10755" max="10755" width="9.140625" style="323"/>
    <col min="10756" max="10756" width="16.28515625" style="323" customWidth="1"/>
    <col min="10757" max="10757" width="9.140625" style="323"/>
    <col min="10758" max="10758" width="27" style="323" customWidth="1"/>
    <col min="10759" max="10759" width="9" style="323" customWidth="1"/>
    <col min="10760" max="10760" width="17.5703125" style="323" customWidth="1"/>
    <col min="10761" max="10761" width="9.140625" style="323"/>
    <col min="10762" max="10762" width="11.7109375" style="323" customWidth="1"/>
    <col min="10763" max="11008" width="9.140625" style="323"/>
    <col min="11009" max="11009" width="67.7109375" style="323" customWidth="1"/>
    <col min="11010" max="11010" width="11.7109375" style="323" customWidth="1"/>
    <col min="11011" max="11011" width="9.140625" style="323"/>
    <col min="11012" max="11012" width="16.28515625" style="323" customWidth="1"/>
    <col min="11013" max="11013" width="9.140625" style="323"/>
    <col min="11014" max="11014" width="27" style="323" customWidth="1"/>
    <col min="11015" max="11015" width="9" style="323" customWidth="1"/>
    <col min="11016" max="11016" width="17.5703125" style="323" customWidth="1"/>
    <col min="11017" max="11017" width="9.140625" style="323"/>
    <col min="11018" max="11018" width="11.7109375" style="323" customWidth="1"/>
    <col min="11019" max="11264" width="9.140625" style="323"/>
    <col min="11265" max="11265" width="67.7109375" style="323" customWidth="1"/>
    <col min="11266" max="11266" width="11.7109375" style="323" customWidth="1"/>
    <col min="11267" max="11267" width="9.140625" style="323"/>
    <col min="11268" max="11268" width="16.28515625" style="323" customWidth="1"/>
    <col min="11269" max="11269" width="9.140625" style="323"/>
    <col min="11270" max="11270" width="27" style="323" customWidth="1"/>
    <col min="11271" max="11271" width="9" style="323" customWidth="1"/>
    <col min="11272" max="11272" width="17.5703125" style="323" customWidth="1"/>
    <col min="11273" max="11273" width="9.140625" style="323"/>
    <col min="11274" max="11274" width="11.7109375" style="323" customWidth="1"/>
    <col min="11275" max="11520" width="9.140625" style="323"/>
    <col min="11521" max="11521" width="67.7109375" style="323" customWidth="1"/>
    <col min="11522" max="11522" width="11.7109375" style="323" customWidth="1"/>
    <col min="11523" max="11523" width="9.140625" style="323"/>
    <col min="11524" max="11524" width="16.28515625" style="323" customWidth="1"/>
    <col min="11525" max="11525" width="9.140625" style="323"/>
    <col min="11526" max="11526" width="27" style="323" customWidth="1"/>
    <col min="11527" max="11527" width="9" style="323" customWidth="1"/>
    <col min="11528" max="11528" width="17.5703125" style="323" customWidth="1"/>
    <col min="11529" max="11529" width="9.140625" style="323"/>
    <col min="11530" max="11530" width="11.7109375" style="323" customWidth="1"/>
    <col min="11531" max="11776" width="9.140625" style="323"/>
    <col min="11777" max="11777" width="67.7109375" style="323" customWidth="1"/>
    <col min="11778" max="11778" width="11.7109375" style="323" customWidth="1"/>
    <col min="11779" max="11779" width="9.140625" style="323"/>
    <col min="11780" max="11780" width="16.28515625" style="323" customWidth="1"/>
    <col min="11781" max="11781" width="9.140625" style="323"/>
    <col min="11782" max="11782" width="27" style="323" customWidth="1"/>
    <col min="11783" max="11783" width="9" style="323" customWidth="1"/>
    <col min="11784" max="11784" width="17.5703125" style="323" customWidth="1"/>
    <col min="11785" max="11785" width="9.140625" style="323"/>
    <col min="11786" max="11786" width="11.7109375" style="323" customWidth="1"/>
    <col min="11787" max="12032" width="9.140625" style="323"/>
    <col min="12033" max="12033" width="67.7109375" style="323" customWidth="1"/>
    <col min="12034" max="12034" width="11.7109375" style="323" customWidth="1"/>
    <col min="12035" max="12035" width="9.140625" style="323"/>
    <col min="12036" max="12036" width="16.28515625" style="323" customWidth="1"/>
    <col min="12037" max="12037" width="9.140625" style="323"/>
    <col min="12038" max="12038" width="27" style="323" customWidth="1"/>
    <col min="12039" max="12039" width="9" style="323" customWidth="1"/>
    <col min="12040" max="12040" width="17.5703125" style="323" customWidth="1"/>
    <col min="12041" max="12041" width="9.140625" style="323"/>
    <col min="12042" max="12042" width="11.7109375" style="323" customWidth="1"/>
    <col min="12043" max="12288" width="9.140625" style="323"/>
    <col min="12289" max="12289" width="67.7109375" style="323" customWidth="1"/>
    <col min="12290" max="12290" width="11.7109375" style="323" customWidth="1"/>
    <col min="12291" max="12291" width="9.140625" style="323"/>
    <col min="12292" max="12292" width="16.28515625" style="323" customWidth="1"/>
    <col min="12293" max="12293" width="9.140625" style="323"/>
    <col min="12294" max="12294" width="27" style="323" customWidth="1"/>
    <col min="12295" max="12295" width="9" style="323" customWidth="1"/>
    <col min="12296" max="12296" width="17.5703125" style="323" customWidth="1"/>
    <col min="12297" max="12297" width="9.140625" style="323"/>
    <col min="12298" max="12298" width="11.7109375" style="323" customWidth="1"/>
    <col min="12299" max="12544" width="9.140625" style="323"/>
    <col min="12545" max="12545" width="67.7109375" style="323" customWidth="1"/>
    <col min="12546" max="12546" width="11.7109375" style="323" customWidth="1"/>
    <col min="12547" max="12547" width="9.140625" style="323"/>
    <col min="12548" max="12548" width="16.28515625" style="323" customWidth="1"/>
    <col min="12549" max="12549" width="9.140625" style="323"/>
    <col min="12550" max="12550" width="27" style="323" customWidth="1"/>
    <col min="12551" max="12551" width="9" style="323" customWidth="1"/>
    <col min="12552" max="12552" width="17.5703125" style="323" customWidth="1"/>
    <col min="12553" max="12553" width="9.140625" style="323"/>
    <col min="12554" max="12554" width="11.7109375" style="323" customWidth="1"/>
    <col min="12555" max="12800" width="9.140625" style="323"/>
    <col min="12801" max="12801" width="67.7109375" style="323" customWidth="1"/>
    <col min="12802" max="12802" width="11.7109375" style="323" customWidth="1"/>
    <col min="12803" max="12803" width="9.140625" style="323"/>
    <col min="12804" max="12804" width="16.28515625" style="323" customWidth="1"/>
    <col min="12805" max="12805" width="9.140625" style="323"/>
    <col min="12806" max="12806" width="27" style="323" customWidth="1"/>
    <col min="12807" max="12807" width="9" style="323" customWidth="1"/>
    <col min="12808" max="12808" width="17.5703125" style="323" customWidth="1"/>
    <col min="12809" max="12809" width="9.140625" style="323"/>
    <col min="12810" max="12810" width="11.7109375" style="323" customWidth="1"/>
    <col min="12811" max="13056" width="9.140625" style="323"/>
    <col min="13057" max="13057" width="67.7109375" style="323" customWidth="1"/>
    <col min="13058" max="13058" width="11.7109375" style="323" customWidth="1"/>
    <col min="13059" max="13059" width="9.140625" style="323"/>
    <col min="13060" max="13060" width="16.28515625" style="323" customWidth="1"/>
    <col min="13061" max="13061" width="9.140625" style="323"/>
    <col min="13062" max="13062" width="27" style="323" customWidth="1"/>
    <col min="13063" max="13063" width="9" style="323" customWidth="1"/>
    <col min="13064" max="13064" width="17.5703125" style="323" customWidth="1"/>
    <col min="13065" max="13065" width="9.140625" style="323"/>
    <col min="13066" max="13066" width="11.7109375" style="323" customWidth="1"/>
    <col min="13067" max="13312" width="9.140625" style="323"/>
    <col min="13313" max="13313" width="67.7109375" style="323" customWidth="1"/>
    <col min="13314" max="13314" width="11.7109375" style="323" customWidth="1"/>
    <col min="13315" max="13315" width="9.140625" style="323"/>
    <col min="13316" max="13316" width="16.28515625" style="323" customWidth="1"/>
    <col min="13317" max="13317" width="9.140625" style="323"/>
    <col min="13318" max="13318" width="27" style="323" customWidth="1"/>
    <col min="13319" max="13319" width="9" style="323" customWidth="1"/>
    <col min="13320" max="13320" width="17.5703125" style="323" customWidth="1"/>
    <col min="13321" max="13321" width="9.140625" style="323"/>
    <col min="13322" max="13322" width="11.7109375" style="323" customWidth="1"/>
    <col min="13323" max="13568" width="9.140625" style="323"/>
    <col min="13569" max="13569" width="67.7109375" style="323" customWidth="1"/>
    <col min="13570" max="13570" width="11.7109375" style="323" customWidth="1"/>
    <col min="13571" max="13571" width="9.140625" style="323"/>
    <col min="13572" max="13572" width="16.28515625" style="323" customWidth="1"/>
    <col min="13573" max="13573" width="9.140625" style="323"/>
    <col min="13574" max="13574" width="27" style="323" customWidth="1"/>
    <col min="13575" max="13575" width="9" style="323" customWidth="1"/>
    <col min="13576" max="13576" width="17.5703125" style="323" customWidth="1"/>
    <col min="13577" max="13577" width="9.140625" style="323"/>
    <col min="13578" max="13578" width="11.7109375" style="323" customWidth="1"/>
    <col min="13579" max="13824" width="9.140625" style="323"/>
    <col min="13825" max="13825" width="67.7109375" style="323" customWidth="1"/>
    <col min="13826" max="13826" width="11.7109375" style="323" customWidth="1"/>
    <col min="13827" max="13827" width="9.140625" style="323"/>
    <col min="13828" max="13828" width="16.28515625" style="323" customWidth="1"/>
    <col min="13829" max="13829" width="9.140625" style="323"/>
    <col min="13830" max="13830" width="27" style="323" customWidth="1"/>
    <col min="13831" max="13831" width="9" style="323" customWidth="1"/>
    <col min="13832" max="13832" width="17.5703125" style="323" customWidth="1"/>
    <col min="13833" max="13833" width="9.140625" style="323"/>
    <col min="13834" max="13834" width="11.7109375" style="323" customWidth="1"/>
    <col min="13835" max="14080" width="9.140625" style="323"/>
    <col min="14081" max="14081" width="67.7109375" style="323" customWidth="1"/>
    <col min="14082" max="14082" width="11.7109375" style="323" customWidth="1"/>
    <col min="14083" max="14083" width="9.140625" style="323"/>
    <col min="14084" max="14084" width="16.28515625" style="323" customWidth="1"/>
    <col min="14085" max="14085" width="9.140625" style="323"/>
    <col min="14086" max="14086" width="27" style="323" customWidth="1"/>
    <col min="14087" max="14087" width="9" style="323" customWidth="1"/>
    <col min="14088" max="14088" width="17.5703125" style="323" customWidth="1"/>
    <col min="14089" max="14089" width="9.140625" style="323"/>
    <col min="14090" max="14090" width="11.7109375" style="323" customWidth="1"/>
    <col min="14091" max="14336" width="9.140625" style="323"/>
    <col min="14337" max="14337" width="67.7109375" style="323" customWidth="1"/>
    <col min="14338" max="14338" width="11.7109375" style="323" customWidth="1"/>
    <col min="14339" max="14339" width="9.140625" style="323"/>
    <col min="14340" max="14340" width="16.28515625" style="323" customWidth="1"/>
    <col min="14341" max="14341" width="9.140625" style="323"/>
    <col min="14342" max="14342" width="27" style="323" customWidth="1"/>
    <col min="14343" max="14343" width="9" style="323" customWidth="1"/>
    <col min="14344" max="14344" width="17.5703125" style="323" customWidth="1"/>
    <col min="14345" max="14345" width="9.140625" style="323"/>
    <col min="14346" max="14346" width="11.7109375" style="323" customWidth="1"/>
    <col min="14347" max="14592" width="9.140625" style="323"/>
    <col min="14593" max="14593" width="67.7109375" style="323" customWidth="1"/>
    <col min="14594" max="14594" width="11.7109375" style="323" customWidth="1"/>
    <col min="14595" max="14595" width="9.140625" style="323"/>
    <col min="14596" max="14596" width="16.28515625" style="323" customWidth="1"/>
    <col min="14597" max="14597" width="9.140625" style="323"/>
    <col min="14598" max="14598" width="27" style="323" customWidth="1"/>
    <col min="14599" max="14599" width="9" style="323" customWidth="1"/>
    <col min="14600" max="14600" width="17.5703125" style="323" customWidth="1"/>
    <col min="14601" max="14601" width="9.140625" style="323"/>
    <col min="14602" max="14602" width="11.7109375" style="323" customWidth="1"/>
    <col min="14603" max="14848" width="9.140625" style="323"/>
    <col min="14849" max="14849" width="67.7109375" style="323" customWidth="1"/>
    <col min="14850" max="14850" width="11.7109375" style="323" customWidth="1"/>
    <col min="14851" max="14851" width="9.140625" style="323"/>
    <col min="14852" max="14852" width="16.28515625" style="323" customWidth="1"/>
    <col min="14853" max="14853" width="9.140625" style="323"/>
    <col min="14854" max="14854" width="27" style="323" customWidth="1"/>
    <col min="14855" max="14855" width="9" style="323" customWidth="1"/>
    <col min="14856" max="14856" width="17.5703125" style="323" customWidth="1"/>
    <col min="14857" max="14857" width="9.140625" style="323"/>
    <col min="14858" max="14858" width="11.7109375" style="323" customWidth="1"/>
    <col min="14859" max="15104" width="9.140625" style="323"/>
    <col min="15105" max="15105" width="67.7109375" style="323" customWidth="1"/>
    <col min="15106" max="15106" width="11.7109375" style="323" customWidth="1"/>
    <col min="15107" max="15107" width="9.140625" style="323"/>
    <col min="15108" max="15108" width="16.28515625" style="323" customWidth="1"/>
    <col min="15109" max="15109" width="9.140625" style="323"/>
    <col min="15110" max="15110" width="27" style="323" customWidth="1"/>
    <col min="15111" max="15111" width="9" style="323" customWidth="1"/>
    <col min="15112" max="15112" width="17.5703125" style="323" customWidth="1"/>
    <col min="15113" max="15113" width="9.140625" style="323"/>
    <col min="15114" max="15114" width="11.7109375" style="323" customWidth="1"/>
    <col min="15115" max="15360" width="9.140625" style="323"/>
    <col min="15361" max="15361" width="67.7109375" style="323" customWidth="1"/>
    <col min="15362" max="15362" width="11.7109375" style="323" customWidth="1"/>
    <col min="15363" max="15363" width="9.140625" style="323"/>
    <col min="15364" max="15364" width="16.28515625" style="323" customWidth="1"/>
    <col min="15365" max="15365" width="9.140625" style="323"/>
    <col min="15366" max="15366" width="27" style="323" customWidth="1"/>
    <col min="15367" max="15367" width="9" style="323" customWidth="1"/>
    <col min="15368" max="15368" width="17.5703125" style="323" customWidth="1"/>
    <col min="15369" max="15369" width="9.140625" style="323"/>
    <col min="15370" max="15370" width="11.7109375" style="323" customWidth="1"/>
    <col min="15371" max="15616" width="9.140625" style="323"/>
    <col min="15617" max="15617" width="67.7109375" style="323" customWidth="1"/>
    <col min="15618" max="15618" width="11.7109375" style="323" customWidth="1"/>
    <col min="15619" max="15619" width="9.140625" style="323"/>
    <col min="15620" max="15620" width="16.28515625" style="323" customWidth="1"/>
    <col min="15621" max="15621" width="9.140625" style="323"/>
    <col min="15622" max="15622" width="27" style="323" customWidth="1"/>
    <col min="15623" max="15623" width="9" style="323" customWidth="1"/>
    <col min="15624" max="15624" width="17.5703125" style="323" customWidth="1"/>
    <col min="15625" max="15625" width="9.140625" style="323"/>
    <col min="15626" max="15626" width="11.7109375" style="323" customWidth="1"/>
    <col min="15627" max="15872" width="9.140625" style="323"/>
    <col min="15873" max="15873" width="67.7109375" style="323" customWidth="1"/>
    <col min="15874" max="15874" width="11.7109375" style="323" customWidth="1"/>
    <col min="15875" max="15875" width="9.140625" style="323"/>
    <col min="15876" max="15876" width="16.28515625" style="323" customWidth="1"/>
    <col min="15877" max="15877" width="9.140625" style="323"/>
    <col min="15878" max="15878" width="27" style="323" customWidth="1"/>
    <col min="15879" max="15879" width="9" style="323" customWidth="1"/>
    <col min="15880" max="15880" width="17.5703125" style="323" customWidth="1"/>
    <col min="15881" max="15881" width="9.140625" style="323"/>
    <col min="15882" max="15882" width="11.7109375" style="323" customWidth="1"/>
    <col min="15883" max="16128" width="9.140625" style="323"/>
    <col min="16129" max="16129" width="67.7109375" style="323" customWidth="1"/>
    <col min="16130" max="16130" width="11.7109375" style="323" customWidth="1"/>
    <col min="16131" max="16131" width="9.140625" style="323"/>
    <col min="16132" max="16132" width="16.28515625" style="323" customWidth="1"/>
    <col min="16133" max="16133" width="9.140625" style="323"/>
    <col min="16134" max="16134" width="27" style="323" customWidth="1"/>
    <col min="16135" max="16135" width="9" style="323" customWidth="1"/>
    <col min="16136" max="16136" width="17.5703125" style="323" customWidth="1"/>
    <col min="16137" max="16137" width="9.140625" style="323"/>
    <col min="16138" max="16138" width="11.7109375" style="323" customWidth="1"/>
    <col min="16139" max="16384" width="9.140625" style="323"/>
  </cols>
  <sheetData>
    <row r="2" spans="1:10">
      <c r="A2" s="322" t="s">
        <v>1080</v>
      </c>
    </row>
    <row r="3" spans="1:10">
      <c r="B3" s="323" t="s">
        <v>1182</v>
      </c>
      <c r="J3" s="323" t="s">
        <v>1183</v>
      </c>
    </row>
    <row r="4" spans="1:10">
      <c r="A4" s="323" t="s">
        <v>1081</v>
      </c>
      <c r="B4" s="324">
        <v>248</v>
      </c>
      <c r="C4" s="323" t="s">
        <v>1082</v>
      </c>
      <c r="J4" s="324">
        <v>247</v>
      </c>
    </row>
    <row r="5" spans="1:10">
      <c r="A5" s="323" t="s">
        <v>1083</v>
      </c>
      <c r="B5" s="323">
        <v>8</v>
      </c>
      <c r="C5" s="323" t="s">
        <v>32</v>
      </c>
      <c r="J5" s="323">
        <v>8</v>
      </c>
    </row>
    <row r="6" spans="1:10">
      <c r="A6" s="323" t="s">
        <v>1084</v>
      </c>
      <c r="B6" s="324">
        <v>5</v>
      </c>
      <c r="C6" s="323" t="s">
        <v>1082</v>
      </c>
      <c r="J6" s="324">
        <v>4</v>
      </c>
    </row>
    <row r="7" spans="1:10">
      <c r="A7" s="323" t="s">
        <v>1085</v>
      </c>
      <c r="B7" s="325">
        <f>B4*B5-B6</f>
        <v>1979</v>
      </c>
      <c r="C7" s="323" t="s">
        <v>32</v>
      </c>
      <c r="J7" s="325">
        <f>J4*J5-J6</f>
        <v>1972</v>
      </c>
    </row>
    <row r="8" spans="1:10">
      <c r="A8" s="323" t="s">
        <v>1086</v>
      </c>
      <c r="B8" s="323">
        <v>12</v>
      </c>
      <c r="C8" s="323" t="s">
        <v>1087</v>
      </c>
      <c r="J8" s="323">
        <v>12</v>
      </c>
    </row>
    <row r="9" spans="1:10">
      <c r="A9" s="323" t="s">
        <v>1088</v>
      </c>
      <c r="B9" s="326">
        <f>B7/B8</f>
        <v>164.92</v>
      </c>
      <c r="C9" s="323" t="s">
        <v>32</v>
      </c>
      <c r="J9" s="326">
        <f>J7/J8</f>
        <v>164.33</v>
      </c>
    </row>
    <row r="10" spans="1:10">
      <c r="A10" s="323" t="s">
        <v>1089</v>
      </c>
      <c r="B10" s="327">
        <v>4169</v>
      </c>
      <c r="C10" s="323" t="s">
        <v>931</v>
      </c>
      <c r="D10" s="323" t="s">
        <v>1184</v>
      </c>
      <c r="E10" s="328">
        <v>4169</v>
      </c>
      <c r="F10" s="323" t="s">
        <v>1185</v>
      </c>
      <c r="G10" s="329">
        <f>CEILING(E10*1.03,1)</f>
        <v>4295</v>
      </c>
      <c r="H10" s="323" t="s">
        <v>1090</v>
      </c>
      <c r="I10" s="330">
        <f>(E10*9+G10*3)/12</f>
        <v>4200.5</v>
      </c>
      <c r="J10" s="327">
        <f>B10</f>
        <v>4169</v>
      </c>
    </row>
    <row r="11" spans="1:10">
      <c r="A11" s="331" t="s">
        <v>1091</v>
      </c>
      <c r="B11" s="329">
        <f>B10/B9</f>
        <v>25.28</v>
      </c>
      <c r="C11" s="323" t="s">
        <v>931</v>
      </c>
      <c r="J11" s="329">
        <f>J10/J9</f>
        <v>25.37</v>
      </c>
    </row>
    <row r="12" spans="1:10">
      <c r="A12" s="323" t="s">
        <v>1092</v>
      </c>
      <c r="B12" s="323">
        <v>35</v>
      </c>
      <c r="C12" s="323" t="s">
        <v>1093</v>
      </c>
      <c r="J12" s="323">
        <v>35</v>
      </c>
    </row>
    <row r="13" spans="1:10">
      <c r="A13" s="332" t="s">
        <v>1094</v>
      </c>
      <c r="B13" s="333">
        <f>B11*B12/100</f>
        <v>8.85</v>
      </c>
      <c r="C13" s="323" t="s">
        <v>931</v>
      </c>
      <c r="J13" s="333">
        <f>J11*J12/100</f>
        <v>8.8800000000000008</v>
      </c>
    </row>
    <row r="14" spans="1:10">
      <c r="A14" s="323" t="s">
        <v>1095</v>
      </c>
      <c r="B14" s="323">
        <v>100</v>
      </c>
      <c r="C14" s="323" t="s">
        <v>1093</v>
      </c>
      <c r="J14" s="323">
        <v>100</v>
      </c>
    </row>
    <row r="15" spans="1:10">
      <c r="A15" s="332" t="s">
        <v>1096</v>
      </c>
      <c r="B15" s="333">
        <f>B11*B14/100</f>
        <v>25.28</v>
      </c>
      <c r="C15" s="323" t="s">
        <v>931</v>
      </c>
      <c r="J15" s="333">
        <f>J11*J14/100</f>
        <v>25.37</v>
      </c>
    </row>
    <row r="17" spans="1:10">
      <c r="A17" s="334" t="s">
        <v>1097</v>
      </c>
      <c r="B17" s="324">
        <v>366</v>
      </c>
      <c r="C17" s="323" t="s">
        <v>1082</v>
      </c>
      <c r="J17" s="324">
        <v>365</v>
      </c>
    </row>
    <row r="18" spans="1:10">
      <c r="A18" s="334" t="s">
        <v>1098</v>
      </c>
      <c r="B18" s="323">
        <v>8</v>
      </c>
      <c r="C18" s="323" t="s">
        <v>32</v>
      </c>
      <c r="J18" s="323">
        <v>8</v>
      </c>
    </row>
    <row r="19" spans="1:10">
      <c r="A19" s="335" t="s">
        <v>1099</v>
      </c>
      <c r="B19" s="326">
        <f>B17*B18</f>
        <v>2928</v>
      </c>
      <c r="C19" s="323" t="s">
        <v>32</v>
      </c>
      <c r="J19" s="326">
        <f>J17*J18</f>
        <v>2920</v>
      </c>
    </row>
    <row r="20" spans="1:10">
      <c r="A20" s="336" t="s">
        <v>1100</v>
      </c>
      <c r="B20" s="337">
        <f>B19/12/3</f>
        <v>81.33</v>
      </c>
      <c r="C20" s="323" t="s">
        <v>32</v>
      </c>
      <c r="J20" s="337">
        <f>J19/12/3</f>
        <v>81.11</v>
      </c>
    </row>
    <row r="21" spans="1:10">
      <c r="A21" s="332" t="s">
        <v>1101</v>
      </c>
      <c r="B21" s="333">
        <f>B20*B13</f>
        <v>719.77</v>
      </c>
      <c r="C21" s="323" t="s">
        <v>931</v>
      </c>
      <c r="J21" s="333">
        <f>J20*J13</f>
        <v>720.26</v>
      </c>
    </row>
    <row r="22" spans="1:10">
      <c r="A22" s="336"/>
      <c r="B22" s="337"/>
      <c r="J22" s="337"/>
    </row>
    <row r="23" spans="1:10">
      <c r="A23" s="336"/>
      <c r="B23" s="337"/>
      <c r="J23" s="337"/>
    </row>
    <row r="24" spans="1:10">
      <c r="A24" s="334" t="s">
        <v>1102</v>
      </c>
      <c r="B24" s="324">
        <v>14</v>
      </c>
      <c r="C24" s="323" t="s">
        <v>1082</v>
      </c>
      <c r="J24" s="324">
        <v>14</v>
      </c>
    </row>
    <row r="25" spans="1:10">
      <c r="A25" s="334" t="s">
        <v>1103</v>
      </c>
      <c r="B25" s="323">
        <v>24</v>
      </c>
      <c r="C25" s="323" t="s">
        <v>32</v>
      </c>
      <c r="J25" s="323">
        <v>24</v>
      </c>
    </row>
    <row r="26" spans="1:10" ht="30">
      <c r="A26" s="338" t="s">
        <v>1104</v>
      </c>
      <c r="B26" s="337">
        <f>B24*B25</f>
        <v>336</v>
      </c>
      <c r="C26" s="323" t="s">
        <v>32</v>
      </c>
      <c r="J26" s="337">
        <f>J24*J25</f>
        <v>336</v>
      </c>
    </row>
    <row r="27" spans="1:10">
      <c r="A27" s="336" t="s">
        <v>1100</v>
      </c>
      <c r="B27" s="337">
        <f>B26/12/3</f>
        <v>9.33</v>
      </c>
      <c r="C27" s="323" t="s">
        <v>32</v>
      </c>
      <c r="J27" s="337">
        <f>J26/12/3</f>
        <v>9.33</v>
      </c>
    </row>
    <row r="28" spans="1:10">
      <c r="A28" s="332" t="s">
        <v>1105</v>
      </c>
      <c r="B28" s="333">
        <f>B27*B15</f>
        <v>235.86</v>
      </c>
      <c r="C28" s="323" t="s">
        <v>931</v>
      </c>
      <c r="J28" s="333">
        <f>J27*J15</f>
        <v>236.7</v>
      </c>
    </row>
    <row r="31" spans="1:10" ht="18.75">
      <c r="A31" s="332" t="s">
        <v>1106</v>
      </c>
      <c r="B31" s="339">
        <f>B21+B28</f>
        <v>955.63</v>
      </c>
      <c r="C31" s="323" t="s">
        <v>931</v>
      </c>
      <c r="J31" s="339">
        <f>J21+J28</f>
        <v>956.96</v>
      </c>
    </row>
    <row r="32" spans="1:10">
      <c r="A32" s="332" t="s">
        <v>1107</v>
      </c>
      <c r="B32" s="333">
        <f>B31/B10*100</f>
        <v>22.92</v>
      </c>
      <c r="C32" s="323" t="s">
        <v>1093</v>
      </c>
      <c r="J32" s="333">
        <f>J31/J10*100</f>
        <v>22.95</v>
      </c>
    </row>
    <row r="33" spans="1:10">
      <c r="A33" s="332" t="s">
        <v>1108</v>
      </c>
      <c r="B33" s="340">
        <f>B32/100</f>
        <v>0.22919999999999999</v>
      </c>
      <c r="C33" s="323" t="s">
        <v>1109</v>
      </c>
      <c r="J33" s="341">
        <f>J32/100</f>
        <v>0.22950000000000001</v>
      </c>
    </row>
    <row r="34" spans="1:10">
      <c r="A34" s="323" t="s">
        <v>1110</v>
      </c>
      <c r="B34" s="326">
        <f>B31*3</f>
        <v>2866.89</v>
      </c>
      <c r="J34" s="326">
        <f>J31*3</f>
        <v>2870.88</v>
      </c>
    </row>
    <row r="35" spans="1:10">
      <c r="B35" s="325">
        <f>B34*12</f>
        <v>34402.68</v>
      </c>
      <c r="C35" s="325"/>
      <c r="D35" s="325"/>
      <c r="E35" s="325"/>
      <c r="F35" s="325"/>
      <c r="G35" s="325"/>
      <c r="H35" s="325"/>
      <c r="I35" s="325"/>
      <c r="J35" s="325">
        <f>J34*12</f>
        <v>34450.559999999998</v>
      </c>
    </row>
  </sheetData>
  <pageMargins left="0.7" right="0.7" top="0.75" bottom="0.75" header="0.3" footer="0.3"/>
  <pageSetup paperSize="9" scale="9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24</vt:i4>
      </vt:variant>
    </vt:vector>
  </HeadingPairs>
  <TitlesOfParts>
    <vt:vector size="47" baseType="lpstr">
      <vt:lpstr>прил № 2 (30.12.21)</vt:lpstr>
      <vt:lpstr>2.1. расчет фот обл (нсот2022)</vt:lpstr>
      <vt:lpstr>2.1. расчет фот обл (нсот2023)</vt:lpstr>
      <vt:lpstr>2.1. расчет фот обл (нсот2024)</vt:lpstr>
      <vt:lpstr>расчет нормы пед часов</vt:lpstr>
      <vt:lpstr>2.2.расчет фот мест (2022)</vt:lpstr>
      <vt:lpstr>2.2.расчет фот мест (2023)</vt:lpstr>
      <vt:lpstr>2.2.расчет фот мест (2024)</vt:lpstr>
      <vt:lpstr>ст-ть ночных и празд</vt:lpstr>
      <vt:lpstr>фот 1-3 г мб и об</vt:lpstr>
      <vt:lpstr>фот 3-7 л мб и об</vt:lpstr>
      <vt:lpstr>мед.раб.</vt:lpstr>
      <vt:lpstr>2.3.комм услуги</vt:lpstr>
      <vt:lpstr>223 оэзмто</vt:lpstr>
      <vt:lpstr>223.15 оэзмто</vt:lpstr>
      <vt:lpstr>2.4.расчет прочих</vt:lpstr>
      <vt:lpstr>2.5.присмотр +24ч</vt:lpstr>
      <vt:lpstr>продукты</vt:lpstr>
      <vt:lpstr>бут вода</vt:lpstr>
      <vt:lpstr>хоз инв</vt:lpstr>
      <vt:lpstr>мягкий инв</vt:lpstr>
      <vt:lpstr>291 имущ</vt:lpstr>
      <vt:lpstr>291 земля</vt:lpstr>
      <vt:lpstr>'2.3.комм услуги'!Заголовки_для_печати</vt:lpstr>
      <vt:lpstr>'2.4.расчет прочих'!Заголовки_для_печати</vt:lpstr>
      <vt:lpstr>'2.5.присмотр +24ч'!Заголовки_для_печати</vt:lpstr>
      <vt:lpstr>'223 оэзмто'!Заголовки_для_печати</vt:lpstr>
      <vt:lpstr>'223.15 оэзмто'!Заголовки_для_печати</vt:lpstr>
      <vt:lpstr>'291 имущ'!Заголовки_для_печати</vt:lpstr>
      <vt:lpstr>мед.раб.!Заголовки_для_печати</vt:lpstr>
      <vt:lpstr>'фот 1-3 г мб и об'!Заголовки_для_печати</vt:lpstr>
      <vt:lpstr>'фот 3-7 л мб и об'!Заголовки_для_печати</vt:lpstr>
      <vt:lpstr>'2.2.расчет фот мест (2022)'!Область_печати</vt:lpstr>
      <vt:lpstr>'2.2.расчет фот мест (2023)'!Область_печати</vt:lpstr>
      <vt:lpstr>'2.2.расчет фот мест (2024)'!Область_печати</vt:lpstr>
      <vt:lpstr>'2.3.комм услуги'!Область_печати</vt:lpstr>
      <vt:lpstr>'2.4.расчет прочих'!Область_печати</vt:lpstr>
      <vt:lpstr>'2.5.присмотр +24ч'!Область_печати</vt:lpstr>
      <vt:lpstr>'223 оэзмто'!Область_печати</vt:lpstr>
      <vt:lpstr>'223.15 оэзмто'!Область_печати</vt:lpstr>
      <vt:lpstr>'291 земля'!Область_печати</vt:lpstr>
      <vt:lpstr>'291 имущ'!Область_печати</vt:lpstr>
      <vt:lpstr>мед.раб.!Область_печати</vt:lpstr>
      <vt:lpstr>'прил № 2 (30.12.21)'!Область_печати</vt:lpstr>
      <vt:lpstr>продукты!Область_печати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2022-04-19T12:14:20Z</dcterms:modified>
</cp:coreProperties>
</file>